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drawings/drawing3.xml" ContentType="application/vnd.openxmlformats-officedocument.drawing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JH\Desktop\자금팀\카탈리스터(컴투버스)\자금계획\2026년\2026.08\"/>
    </mc:Choice>
  </mc:AlternateContent>
  <xr:revisionPtr revIDLastSave="0" documentId="8_{EF1E5CE3-79E1-45DB-B409-6DE1F6056D28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1-1" sheetId="5" r:id="rId1"/>
    <sheet name="1-2" sheetId="8" r:id="rId2"/>
    <sheet name="2-1" sheetId="9" r:id="rId3"/>
    <sheet name="2-2" sheetId="6" r:id="rId4"/>
    <sheet name="3p" sheetId="2" r:id="rId5"/>
    <sheet name="연간" sheetId="7" r:id="rId6"/>
    <sheet name="7월데이터" sheetId="3" r:id="rId7"/>
    <sheet name="8월데이터" sheetId="4" r:id="rId8"/>
    <sheet name="2022년 자금실적" sheetId="10" state="hidden" r:id="rId9"/>
    <sheet name="2025년 자금실적" sheetId="14" r:id="rId10"/>
    <sheet name="2026년 자금실적" sheetId="25" r:id="rId11"/>
    <sheet name="2024년 자금실적" sheetId="13" state="hidden" r:id="rId12"/>
    <sheet name="요약" sheetId="17" r:id="rId13"/>
    <sheet name="카탈리스터-연결(미법포함)" sheetId="29" state="hidden" r:id="rId14"/>
    <sheet name="카탈리스터-별도" sheetId="30" r:id="rId15"/>
    <sheet name="PPT (2)" sheetId="36" state="hidden" r:id="rId16"/>
    <sheet name="PPT" sheetId="37" state="hidden" r:id="rId17"/>
    <sheet name="2023년 자금실적" sheetId="11" state="hidden" r:id="rId18"/>
    <sheet name="ppt보고용-5" sheetId="15" state="hidden" r:id="rId19"/>
    <sheet name="ppt보고용-6" sheetId="16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o2" hidden="1">'[1]#REF'!$A$206:$Q$214</definedName>
    <definedName name="___in7" localSheetId="8">[2]Disclaimer!#REF!</definedName>
    <definedName name="___mds_first_cell___" localSheetId="8">[3]Condition!#REF!</definedName>
    <definedName name="___mds_view_data___" localSheetId="8">[3]Condition!#REF!</definedName>
    <definedName name="___o2" hidden="1">'[1]#REF'!$A$206:$Q$214</definedName>
    <definedName name="__123Graph_A" hidden="1">#REF!</definedName>
    <definedName name="_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_in7" localSheetId="8">[2]Disclaimer!#REF!</definedName>
    <definedName name="__o2" hidden="1">'[1]#REF'!$A$206:$Q$214</definedName>
    <definedName name="__wrn3" hidden="1">{#N/A,#N/A,FALSE,"Aging Summary";#N/A,#N/A,FALSE,"Ratio Analysis";#N/A,#N/A,FALSE,"Test 120 Day Accts";#N/A,#N/A,FALSE,"Tickmarks"}</definedName>
    <definedName name="_15" hidden="1">{#N/A,#N/A,TRUE,"Summary";#N/A,#N/A,TRUE,"Financials"}</definedName>
    <definedName name="_16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_17" hidden="1">{#N/A,#N/A,TRUE,"Summary";#N/A,#N/A,TRUE,"Financials";#N/A,#N/A,TRUE,"Assumptions";#N/A,#N/A,TRUE,"Pro Forma";#N/A,#N/A,TRUE,"Debt";#N/A,#N/A,TRUE,"Amortization";#N/A,#N/A,TRUE,"GG Returns"}</definedName>
    <definedName name="_18" hidden="1">{#N/A,#N/A,TRUE,"Summary";#N/A,#N/A,TRUE,"Assumptions";#N/A,#N/A,TRUE,"Comparison";#N/A,#N/A,TRUE,"Financials";#N/A,#N/A,TRUE,"Plan v. Act"}</definedName>
    <definedName name="_21" hidden="1">{#N/A,#N/A,TRUE,"Summary";#N/A,#N/A,TRUE,"Financials"}</definedName>
    <definedName name="_2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_23" hidden="1">{#N/A,#N/A,TRUE,"Summary";#N/A,#N/A,TRUE,"Financials";#N/A,#N/A,TRUE,"Assumptions";#N/A,#N/A,TRUE,"Pro Forma";#N/A,#N/A,TRUE,"Debt";#N/A,#N/A,TRUE,"Amortization";#N/A,#N/A,TRUE,"GG Returns"}</definedName>
    <definedName name="_235" hidden="1">{#N/A,#N/A,TRUE,"Summary";#N/A,#N/A,TRUE,"Financials";#N/A,#N/A,TRUE,"Assumptions";#N/A,#N/A,TRUE,"Pro Forma";#N/A,#N/A,TRUE,"Debt";#N/A,#N/A,TRUE,"Amortization";#N/A,#N/A,TRUE,"GG Returns"}</definedName>
    <definedName name="_24" hidden="1">{#N/A,#N/A,TRUE,"Summary";#N/A,#N/A,TRUE,"Assumptions";#N/A,#N/A,TRUE,"Comparison";#N/A,#N/A,TRUE,"Financials";#N/A,#N/A,TRUE,"Plan v. Act"}</definedName>
    <definedName name="_cp2000" hidden="1">{"CEOReportPart1",#N/A,FALSE,"Quarterly";"CEOReportPart2",#N/A,FALSE,"Quarterly";"CEOReportPart3",#N/A,FALSE,"Allocations"}</definedName>
    <definedName name="_cp20000" hidden="1">{"CEOReportPart1",#N/A,FALSE,"Quarterly";"CEOReportPart2",#N/A,FALSE,"Quarterly";"CEOReportPart3",#N/A,FALSE,"Allocations"}</definedName>
    <definedName name="_Fill" localSheetId="8" hidden="1">[4]현금흐름표!#REF!</definedName>
    <definedName name="_Fill" localSheetId="17" hidden="1">[4]현금흐름표!#REF!</definedName>
    <definedName name="_Fill" localSheetId="11" hidden="1">[4]현금흐름표!#REF!</definedName>
    <definedName name="_Fill" localSheetId="9" hidden="1">[4]현금흐름표!#REF!</definedName>
    <definedName name="_Fill" localSheetId="10" hidden="1">[4]현금흐름표!#REF!</definedName>
    <definedName name="_Fill" localSheetId="14" hidden="1">#REF!</definedName>
    <definedName name="_Fill" localSheetId="13" hidden="1">#REF!</definedName>
    <definedName name="_Fill" hidden="1">[4]현금흐름표!#REF!</definedName>
    <definedName name="_xlnm._FilterDatabase" localSheetId="6" hidden="1">'7월데이터'!$A$3:$G$90</definedName>
    <definedName name="_xlnm._FilterDatabase" localSheetId="7" hidden="1">'8월데이터'!$A$3:$G$278</definedName>
    <definedName name="_xlnm._FilterDatabase" hidden="1">#REF!</definedName>
    <definedName name="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in7" localSheetId="8">[2]Disclaimer!#REF!</definedName>
    <definedName name="_k1" localSheetId="8" hidden="1">[1]ST!#REF!</definedName>
    <definedName name="_k1" localSheetId="17" hidden="1">[1]ST!#REF!</definedName>
    <definedName name="_k1" localSheetId="11" hidden="1">[1]ST!#REF!</definedName>
    <definedName name="_k1" localSheetId="9" hidden="1">[1]ST!#REF!</definedName>
    <definedName name="_k1" localSheetId="10" hidden="1">[1]ST!#REF!</definedName>
    <definedName name="_k1" hidden="1">[1]ST!#REF!</definedName>
    <definedName name="_k2" localSheetId="8" hidden="1">[1]ST!#REF!</definedName>
    <definedName name="_k2" localSheetId="17" hidden="1">[1]ST!#REF!</definedName>
    <definedName name="_k2" localSheetId="11" hidden="1">[1]ST!#REF!</definedName>
    <definedName name="_k2" localSheetId="9" hidden="1">[1]ST!#REF!</definedName>
    <definedName name="_k2" localSheetId="10" hidden="1">[1]ST!#REF!</definedName>
    <definedName name="_k2" hidden="1">[1]ST!#REF!</definedName>
    <definedName name="_Key1" localSheetId="14" hidden="1">#REF!</definedName>
    <definedName name="_Key1" localSheetId="13" hidden="1">#REF!</definedName>
    <definedName name="_Key1" hidden="1">[4]Sheet3!$F$45</definedName>
    <definedName name="_Key2" localSheetId="8" hidden="1">[1]Sheet2!#REF!</definedName>
    <definedName name="_Key2" localSheetId="17" hidden="1">[1]Sheet2!#REF!</definedName>
    <definedName name="_Key2" localSheetId="11" hidden="1">[1]Sheet2!#REF!</definedName>
    <definedName name="_Key2" localSheetId="9" hidden="1">[1]Sheet2!#REF!</definedName>
    <definedName name="_Key2" localSheetId="10" hidden="1">[1]Sheet2!#REF!</definedName>
    <definedName name="_Key2" localSheetId="14" hidden="1">#REF!</definedName>
    <definedName name="_Key2" localSheetId="13" hidden="1">#REF!</definedName>
    <definedName name="_Key2" hidden="1">[1]Sheet2!#REF!</definedName>
    <definedName name="_Key3" hidden="1">#REF!</definedName>
    <definedName name="_KTM10" hidden="1">{#N/A,#N/A,FALSE,"현장 NCR 분석";#N/A,#N/A,FALSE,"현장품질감사";#N/A,#N/A,FALSE,"현장품질감사"}</definedName>
    <definedName name="_o2" hidden="1">'[1]#REF'!$A$206:$Q$214</definedName>
    <definedName name="_o3" hidden="1">'[1]#REF'!$A$206:$Q$214</definedName>
    <definedName name="_oo" localSheetId="8" hidden="1">'[1]#REF'!#REF!</definedName>
    <definedName name="_oo" localSheetId="17" hidden="1">'[1]#REF'!#REF!</definedName>
    <definedName name="_oo" localSheetId="11" hidden="1">'[1]#REF'!#REF!</definedName>
    <definedName name="_oo" localSheetId="9" hidden="1">'[1]#REF'!#REF!</definedName>
    <definedName name="_oo" localSheetId="10" hidden="1">'[1]#REF'!#REF!</definedName>
    <definedName name="_oo" hidden="1">'[1]#REF'!#REF!</definedName>
    <definedName name="_oo1" localSheetId="8" hidden="1">'[1]#REF'!#REF!</definedName>
    <definedName name="_oo1" localSheetId="17" hidden="1">'[1]#REF'!#REF!</definedName>
    <definedName name="_oo1" localSheetId="11" hidden="1">'[1]#REF'!#REF!</definedName>
    <definedName name="_oo1" localSheetId="9" hidden="1">'[1]#REF'!#REF!</definedName>
    <definedName name="_oo1" localSheetId="10" hidden="1">'[1]#REF'!#REF!</definedName>
    <definedName name="_oo1" hidden="1">'[1]#REF'!#REF!</definedName>
    <definedName name="_op" localSheetId="8" hidden="1">[1]ST!#REF!</definedName>
    <definedName name="_op" localSheetId="17" hidden="1">[1]ST!#REF!</definedName>
    <definedName name="_op" localSheetId="11" hidden="1">[1]ST!#REF!</definedName>
    <definedName name="_op" localSheetId="9" hidden="1">[1]ST!#REF!</definedName>
    <definedName name="_op" localSheetId="10" hidden="1">[1]ST!#REF!</definedName>
    <definedName name="_op" hidden="1">[1]ST!#REF!</definedName>
    <definedName name="_op1" localSheetId="8" hidden="1">[1]ST!#REF!</definedName>
    <definedName name="_op1" localSheetId="17" hidden="1">[1]ST!#REF!</definedName>
    <definedName name="_op1" localSheetId="11" hidden="1">[1]ST!#REF!</definedName>
    <definedName name="_op1" localSheetId="9" hidden="1">[1]ST!#REF!</definedName>
    <definedName name="_op1" localSheetId="10" hidden="1">[1]ST!#REF!</definedName>
    <definedName name="_op1" hidden="1">[1]ST!#REF!</definedName>
    <definedName name="_Order1" hidden="1">0</definedName>
    <definedName name="_Order2" hidden="1">255</definedName>
    <definedName name="_s1" hidden="1">'[1]#REF'!$A$206:$Q$214</definedName>
    <definedName name="_s2" hidden="1">'[1]#REF'!$A$206:$Q$214</definedName>
    <definedName name="_Sort" localSheetId="14" hidden="1">#REF!</definedName>
    <definedName name="_Sort" localSheetId="13" hidden="1">#REF!</definedName>
    <definedName name="_Sort" hidden="1">[1]Sheet3!$A$206:$Q$214</definedName>
    <definedName name="_Table1_In1" hidden="1">[4]Sheet3!$F$45</definedName>
    <definedName name="_Table1_Out" hidden="1">[4]Sheet3!$F$45</definedName>
    <definedName name="_ui" hidden="1">'[1]#REF'!$A$206:$Q$214</definedName>
    <definedName name="_ui1" hidden="1">'[1]#REF'!$A$206:$Q$214</definedName>
    <definedName name="_wrn.Aging._.and._.Trend._.Analysis" hidden="1">{#N/A,#N/A,FALSE,"Aging Summary";#N/A,#N/A,FALSE,"Ratio Analysis";#N/A,#N/A,FALSE,"Test 120 Day Accts";#N/A,#N/A,FALSE,"Tickmarks"}</definedName>
    <definedName name="_wrn3" hidden="1">{#N/A,#N/A,FALSE,"Aging Summary";#N/A,#N/A,FALSE,"Ratio Analysis";#N/A,#N/A,FALSE,"Test 120 Day Accts";#N/A,#N/A,FALSE,"Tickmarks"}</definedName>
    <definedName name="aa" hidden="1">{#N/A,#N/A,FALSE,"JULY WCE";#N/A,#N/A,FALSE,"Central - Doug July";#N/A,#N/A,FALSE,"East - Dave July";#N/A,#N/A,FALSE,"West - Lee - July"}</definedName>
    <definedName name="aaa" localSheetId="8">#REF!</definedName>
    <definedName name="aaa" hidden="1">{"CSN M Detail",#N/A,FALSE,"Sch M Detail"}</definedName>
    <definedName name="AS2HasNoAutoHeaderFooter" hidden="1">" "</definedName>
    <definedName name="AS2TickmarkLS" hidden="1">#REF!</definedName>
    <definedName name="asdf" hidden="1">#REF!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ak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balance_04" localSheetId="8">#REF!</definedName>
    <definedName name="bbb" hidden="1">{"CSN M Detail",#N/A,FALSE,"Sch M Detail"}</definedName>
    <definedName name="bbbb" hidden="1">{#N/A,#N/A,FALSE,"JULY WCE";#N/A,#N/A,FALSE,"Central - Doug July";#N/A,#N/A,FALSE,"East - Dave July";#N/A,#N/A,FALSE,"West - Lee - July"}</definedName>
    <definedName name="cap_act01" localSheetId="8">#REF!</definedName>
    <definedName name="cap_act01_cum" localSheetId="8">#REF!</definedName>
    <definedName name="cap_act02" localSheetId="8">#REF!</definedName>
    <definedName name="cap_act02_cum" localSheetId="8">#REF!</definedName>
    <definedName name="cap_bud01" localSheetId="8">#REF!</definedName>
    <definedName name="cap_bud01_cum" localSheetId="8">#REF!</definedName>
    <definedName name="cap_bud02" localSheetId="8">#REF!</definedName>
    <definedName name="cap_bud02_cum" localSheetId="8">#REF!</definedName>
    <definedName name="cap_US_act01" localSheetId="8">#REF!</definedName>
    <definedName name="cap_US_act01_cum" localSheetId="8">#REF!</definedName>
    <definedName name="cap_US_bud01" localSheetId="8">#REF!</definedName>
    <definedName name="cap_US_bud01_cum" localSheetId="8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pm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cpq" hidden="1">{"Quarterly",#N/A,FALSE,"Quarterly"}</definedName>
    <definedName name="cps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cpy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_xlnm.Database" localSheetId="8">'[2]#REF'!#REF!</definedName>
    <definedName name="Depo" localSheetId="8">#REF!</definedName>
    <definedName name="detail_act01" localSheetId="8">#REF!</definedName>
    <definedName name="detail_bud01" localSheetId="8">#REF!</definedName>
    <definedName name="ee" localSheetId="1" hidden="1">[4]ST!#REF!</definedName>
    <definedName name="ee" localSheetId="8" hidden="1">[4]ST!#REF!</definedName>
    <definedName name="ee" localSheetId="17" hidden="1">[4]ST!#REF!</definedName>
    <definedName name="ee" localSheetId="11" hidden="1">[4]ST!#REF!</definedName>
    <definedName name="ee" localSheetId="9" hidden="1">[4]ST!#REF!</definedName>
    <definedName name="ee" localSheetId="10" hidden="1">[4]ST!#REF!</definedName>
    <definedName name="ee" localSheetId="2" hidden="1">[4]ST!#REF!</definedName>
    <definedName name="ee" hidden="1">[4]ST!#REF!</definedName>
    <definedName name="eee.ooo" hidden="1">{"CSN M Detail",#N/A,FALSE,"Sch M Detail"}</definedName>
    <definedName name="eee.ppp" hidden="1">{"CSN M Detail",#N/A,FALSE,"Sch M Detail"}</definedName>
    <definedName name="EV__CVPARAMS__" hidden="1">"Report!$B$31:$C$40;"</definedName>
    <definedName name="EV__EVCOM_OPTIONS__" hidden="1">8</definedName>
    <definedName name="EV__EXPOPTIONS__" hidden="1">0</definedName>
    <definedName name="EV__LASTREFTIME__" hidden="1">"2009-11-17 오후 1:06:31"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xecsumm" localSheetId="8">#REF!</definedName>
    <definedName name="FDA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GGG" localSheetId="8" hidden="1">[1]ST!#REF!</definedName>
    <definedName name="GGG" localSheetId="17" hidden="1">[1]ST!#REF!</definedName>
    <definedName name="GGG" localSheetId="11" hidden="1">[1]ST!#REF!</definedName>
    <definedName name="GGG" localSheetId="9" hidden="1">[1]ST!#REF!</definedName>
    <definedName name="GGG" localSheetId="10" hidden="1">[1]ST!#REF!</definedName>
    <definedName name="GGG" hidden="1">[1]ST!#REF!</definedName>
    <definedName name="H00_CEO" localSheetId="8">#REF!</definedName>
    <definedName name="H10_재부장" localSheetId="8">#REF!</definedName>
    <definedName name="H11_기획" localSheetId="8">#REF!</definedName>
    <definedName name="H12_금융" localSheetId="8">#REF!</definedName>
    <definedName name="H13_회계" localSheetId="8">#REF!</definedName>
    <definedName name="H14_구매" localSheetId="8">#REF!</definedName>
    <definedName name="H20_운부장" localSheetId="8">#REF!</definedName>
    <definedName name="H21_Genco" localSheetId="8">#REF!</definedName>
    <definedName name="H22_영업" localSheetId="8">#REF!</definedName>
    <definedName name="H23_인사" localSheetId="8">#REF!</definedName>
    <definedName name="H3300_인사팀" localSheetId="8">#REF!</definedName>
    <definedName name="HM_공통" localSheetId="8">#REF!</definedName>
    <definedName name="hnh" localSheetId="8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1_1" hidden="1">"[수주관리98.xls]회선현황!$A$5:$O$53"</definedName>
    <definedName name="HTML10_1" hidden="1">"'[수주관리98.xls]2월1주차'!$A$1:$P$31"</definedName>
    <definedName name="HTML11_1" hidden="1">"'[수주관리98.xls]2월2주차'!$A$1:$P$21"</definedName>
    <definedName name="HTML12_1" hidden="1">"'[수주관리98.xls]2월2주차'!$A$1:$P$34"</definedName>
    <definedName name="HTML13_1" hidden="1">"'[수주관리98.xls]2월2주차'!$A$1:$P$19"</definedName>
    <definedName name="HTML14_1" hidden="1">"'[수주관리98.xls]2월2주차'!$A$1:$P$17"</definedName>
    <definedName name="HTML15_1" hidden="1">"'[수주관리98.xls]2월3주차'!$A$1:$P$20"</definedName>
    <definedName name="HTML16_1" hidden="1">"'[수주통합관리98_2_21.xls]2월3주차'!$A$1:$I$89"</definedName>
    <definedName name="HTML17_1" hidden="1">"'[수주통합관리98_2_21.xls]2월3주차'!$A$4:$H$30"</definedName>
    <definedName name="HTML18_1" hidden="1">"'[수주통합관리98_2_21.xls]2월3주차'!$A$32:$I$58"</definedName>
    <definedName name="HTML19_1" hidden="1">"'[수주통합관리98_2_21.xls]2월3주차'!$A$63:$F$89"</definedName>
    <definedName name="HTML2_1" hidden="1">"[수주관리98.xls]일일현황!$A$1:$L$10"</definedName>
    <definedName name="HTML20_1" hidden="1">"'[수주통합관리98_2_25.xls]2월4주차'!$A$71:$F$97"</definedName>
    <definedName name="HTML21_1" hidden="1">"'[수주통합관리98_2_25.xls]2월4주차'!$A$4:$H$29"</definedName>
    <definedName name="HTML22_1" hidden="1">"'[수주통합관리98_2_25.xls]2월4주차'!$A$31:$I$66"</definedName>
    <definedName name="HTML23_1" hidden="1">"[수주통합관리98_2_25.xls]보고양식!$A$32:$I$68"</definedName>
    <definedName name="HTML24_1" hidden="1">"[수주통합관리98_2_25.xls]보고양식!$A$73:$F$98"</definedName>
    <definedName name="HTML25_1" hidden="1">"[수주통합관리98_2_25.xls]보고양식!$A$4:$I$29"</definedName>
    <definedName name="HTML26_1" hidden="1">"[수주통합관리98_2_25.xls]보고양식!$A$31:$K$80"</definedName>
    <definedName name="HTML27_1" hidden="1">"[수주통합관리98_2_25.xls]보고양식!$B$84:$G$109"</definedName>
    <definedName name="HTML28_1" hidden="1">"[수주통합관리98_3_2.xls]보고양식!$B$92:$G$117"</definedName>
    <definedName name="HTML29_1" hidden="1">"[수주통합관리98_3_2.xls]보고양식!$A$31:$K$88"</definedName>
    <definedName name="HTML3_1" hidden="1">"[수주관리98.xls]일일현황!$A$1:$N$9"</definedName>
    <definedName name="HTML30_1" hidden="1">"'[사본 - 영업통합관리(수주.매출).xls]보고양식'!$A$114:$K$131"</definedName>
    <definedName name="HTML4_1" hidden="1">"[수주관리98.xls]영업!$A$1:$N$15"</definedName>
    <definedName name="HTML5_1" hidden="1">"[수주관리98.xls]영업!$A$1:$N$29"</definedName>
    <definedName name="HTML6_1" hidden="1">"'[수주관리98.xls]2월'!$A$1:$P$48"</definedName>
    <definedName name="HTML7_1" hidden="1">"'[수주관리98.xls]2월'!$A$3:$P$30"</definedName>
    <definedName name="HTML8_1" hidden="1">"'[수주관리98.xls]2월'!$A$1:$P$30"</definedName>
    <definedName name="HTML9_1" hidden="1">"'[수주관리98.xls]2월'!$A$1:$P$19"</definedName>
    <definedName name="ibv" hidden="1">'[1]#REF'!$A$206:$Q$214</definedName>
    <definedName name="Impres_titres_MI" localSheetId="8">#REF!</definedName>
    <definedName name="inc_act" localSheetId="8">#REF!</definedName>
    <definedName name="inc_act_cum" localSheetId="8">#REF!</definedName>
    <definedName name="inc_act01" localSheetId="8">#REF!</definedName>
    <definedName name="inc_act01_cum" localSheetId="8">#REF!</definedName>
    <definedName name="inc_bud_cum" localSheetId="8">#REF!</definedName>
    <definedName name="inc_bud01" localSheetId="8">#REF!</definedName>
    <definedName name="inc_bud01_cum" localSheetId="8">#REF!</definedName>
    <definedName name="inc_bud01Feb" localSheetId="8">#REF!</definedName>
    <definedName name="inc_bud01Feb_cum" localSheetId="8">#REF!</definedName>
    <definedName name="inc_US_act01" localSheetId="8">#REF!</definedName>
    <definedName name="inc_US_act01_cum" localSheetId="8">#REF!</definedName>
    <definedName name="inc_US_bud01" localSheetId="8">#REF!</definedName>
    <definedName name="inc_US_bud01_cum" localSheetId="8">#REF!</definedName>
    <definedName name="inv" localSheetId="1" hidden="1">[1]ST!#REF!</definedName>
    <definedName name="inv" localSheetId="8" hidden="1">[1]ST!#REF!</definedName>
    <definedName name="inv" localSheetId="17" hidden="1">[1]ST!#REF!</definedName>
    <definedName name="inv" localSheetId="11" hidden="1">[1]ST!#REF!</definedName>
    <definedName name="inv" localSheetId="9" hidden="1">[1]ST!#REF!</definedName>
    <definedName name="inv" localSheetId="10" hidden="1">[1]ST!#REF!</definedName>
    <definedName name="inv" localSheetId="2" hidden="1">[1]ST!#REF!</definedName>
    <definedName name="inv" hidden="1">[1]ST!#REF!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IECO" localSheetId="1" hidden="1">[1]ST!#REF!</definedName>
    <definedName name="KIECO" localSheetId="2" hidden="1">[1]ST!#REF!</definedName>
    <definedName name="KIECO" hidden="1">[1]ST!#REF!</definedName>
    <definedName name="kkk.pp" hidden="1">{"Ofcr Comp WP",#N/A,FALSE,"Ofcr Comp"}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ll.pp" hidden="1">{"SchMpg1",#N/A,FALSE,"TR Sch M";"SchMpg2",#N/A,FALSE,"TR Sch M"}</definedName>
    <definedName name="lll.ll" hidden="1">{"SchMpg1",#N/A,FALSE,"TR Sch M";"SchMpg2",#N/A,FALSE,"TR Sch M"}</definedName>
    <definedName name="MIX_P" localSheetId="8">#REF!</definedName>
    <definedName name="MIX_R" localSheetId="8">#REF!</definedName>
    <definedName name="mlr" hidden="1">{#N/A,#N/A,FALSE,"JULY WCE";#N/A,#N/A,FALSE,"Central - Doug July";#N/A,#N/A,FALSE,"East - Dave July";#N/A,#N/A,FALSE,"West - Lee - July"}</definedName>
    <definedName name="mn" localSheetId="8">#REF!</definedName>
    <definedName name="mon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monst" hidden="1">{#N/A,#N/A,FALSE,"Cvr";#N/A,#N/A,FALSE,"P&amp;L summ2";#N/A,#N/A,FALSE,"CFO ";#N/A,#N/A,FALSE,"P&amp;L by BU";#N/A,#N/A,FALSE,"BS (Hardcoded)";#N/A,#N/A,FALSE,"CF-Hardcode";#N/A,#N/A,FALSE,"Highlights"}</definedName>
    <definedName name="month" localSheetId="8">#REF!</definedName>
    <definedName name="month_01" localSheetId="8">#REF!</definedName>
    <definedName name="oo" localSheetId="8" hidden="1">'[1]#REF'!#REF!</definedName>
    <definedName name="oo" localSheetId="17" hidden="1">'[1]#REF'!#REF!</definedName>
    <definedName name="oo" localSheetId="11" hidden="1">'[1]#REF'!#REF!</definedName>
    <definedName name="oo" localSheetId="9" hidden="1">'[1]#REF'!#REF!</definedName>
    <definedName name="oo" localSheetId="10" hidden="1">'[1]#REF'!#REF!</definedName>
    <definedName name="oo" hidden="1">'[1]#REF'!#REF!</definedName>
    <definedName name="op" localSheetId="8" hidden="1">[1]ST!#REF!</definedName>
    <definedName name="op" localSheetId="17" hidden="1">[1]ST!#REF!</definedName>
    <definedName name="op" localSheetId="11" hidden="1">[1]ST!#REF!</definedName>
    <definedName name="op" localSheetId="9" hidden="1">[1]ST!#REF!</definedName>
    <definedName name="op" localSheetId="10" hidden="1">[1]ST!#REF!</definedName>
    <definedName name="op" hidden="1">[1]ST!#REF!</definedName>
    <definedName name="oper_act" localSheetId="8">#REF!</definedName>
    <definedName name="oper_act_cum" localSheetId="8">#REF!</definedName>
    <definedName name="oper_bud_cum" localSheetId="8">#REF!</definedName>
    <definedName name="opr_act01" localSheetId="8">#REF!</definedName>
    <definedName name="opr_act01_cum" localSheetId="8">#REF!</definedName>
    <definedName name="opr_bud01" localSheetId="8">#REF!</definedName>
    <definedName name="opr_bud01_cum" localSheetId="8">#REF!</definedName>
    <definedName name="opr_bud01Feb" localSheetId="8">#REF!</definedName>
    <definedName name="opr_bud01Feb_cum" localSheetId="8">#REF!</definedName>
    <definedName name="opr_US_act01" localSheetId="8">#REF!</definedName>
    <definedName name="opr_US_act01_cum" localSheetId="8">#REF!</definedName>
    <definedName name="opr_US_bud01" localSheetId="8">#REF!</definedName>
    <definedName name="opr_US_bud01_cum" localSheetId="8">#REF!</definedName>
    <definedName name="P10_발부장" localSheetId="8">#REF!</definedName>
    <definedName name="P11_공지" localSheetId="8">#REF!</definedName>
    <definedName name="P12_발전" localSheetId="8">#REF!</definedName>
    <definedName name="P13_정비" localSheetId="8">#REF!</definedName>
    <definedName name="P20_기부장" localSheetId="8">#REF!</definedName>
    <definedName name="P21_기지" localSheetId="8">#REF!</definedName>
    <definedName name="P22_엔지" localSheetId="8">#REF!</definedName>
    <definedName name="P23_교육" localSheetId="8">#REF!</definedName>
    <definedName name="P6120_공지" localSheetId="8">#REF!</definedName>
    <definedName name="P6120_공지팀" localSheetId="8">#REF!</definedName>
    <definedName name="P6320_정비" localSheetId="8">#REF!</definedName>
    <definedName name="P6330_기계과" localSheetId="8">#REF!</definedName>
    <definedName name="PH14_자재" localSheetId="8">#REF!</definedName>
    <definedName name="phil" hidden="1">{#N/A,#N/A,TRUE,"Summary";#N/A,#N/A,TRUE,"Assumptions";#N/A,#N/A,TRUE,"Comparison";#N/A,#N/A,TRUE,"Financials";#N/A,#N/A,TRUE,"Plan v. Act"}</definedName>
    <definedName name="PM_공통" localSheetId="8">#REF!</definedName>
    <definedName name="pots" hidden="1">{"Ofcr Comp Stmt 4",#N/A,FALSE,"Ofcr Comp"}</definedName>
    <definedName name="print" localSheetId="8">#REF!</definedName>
    <definedName name="Print_" localSheetId="8">#REF!</definedName>
    <definedName name="_xlnm.Print_Area" localSheetId="0">'1-1'!$A$1:$J$15</definedName>
    <definedName name="_xlnm.Print_Area" localSheetId="8">'2022년 자금실적'!$A$1:$T$41</definedName>
    <definedName name="_xlnm.Print_Area" localSheetId="4">'3p'!$A$1:$N$49</definedName>
    <definedName name="_xlnm.Print_Area" localSheetId="19">'ppt보고용-6'!$A$1:$N$41</definedName>
    <definedName name="_xlnm.Print_Area" localSheetId="5">연간!$A$1:$AW$50</definedName>
    <definedName name="_xlnm.Print_Area" localSheetId="12">요약!$A$1:$J$16</definedName>
    <definedName name="PRINT_AREA_MI" localSheetId="8">#REF!</definedName>
    <definedName name="Print_Titl" localSheetId="8">'[5]고액조정리스트(나)'!#REF!</definedName>
    <definedName name="Print_Title" localSheetId="8">'[5]고액조정리스트(나)'!#REF!</definedName>
    <definedName name="PRINT_TITTLE" localSheetId="8">#REF!</definedName>
    <definedName name="PRINT2" localSheetId="8">#REF!</definedName>
    <definedName name="pro" hidden="1">{#N/A,#N/A,FALSE,"PROJSUM";#N/A,#N/A,FALSE,"1450";#N/A,#N/A,FALSE,"2430";#N/A,#N/A,FALSE,"2700"}</definedName>
    <definedName name="Projection" localSheetId="8">#REF!</definedName>
    <definedName name="qqqqqq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ua" hidden="1">{"Quarterly",#N/A,FALSE,"Quarterly"}</definedName>
    <definedName name="questions" localSheetId="8">#REF!</definedName>
    <definedName name="ReportGroup" hidden="1">0</definedName>
    <definedName name="RevModel2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rlghlrwpvnc" hidden="1">{"'경비내역'!$E$11"}</definedName>
    <definedName name="RRR" hidden="1">#REF!</definedName>
    <definedName name="SAPBEXdnldView" hidden="1">"44TIHISKDVAESWFGXCYF719ND"</definedName>
    <definedName name="sha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SSS" localSheetId="1" hidden="1">#REF!</definedName>
    <definedName name="SSS" localSheetId="8" hidden="1">#REF!</definedName>
    <definedName name="SSS" localSheetId="17" hidden="1">#REF!</definedName>
    <definedName name="SSS" localSheetId="11" hidden="1">#REF!</definedName>
    <definedName name="SSS" localSheetId="9" hidden="1">#REF!</definedName>
    <definedName name="SSS" localSheetId="10" hidden="1">#REF!</definedName>
    <definedName name="SSS" localSheetId="2" hidden="1">#REF!</definedName>
    <definedName name="SSS" hidden="1">#REF!</definedName>
    <definedName name="SUMM" localSheetId="8">#REF!</definedName>
    <definedName name="test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test3" hidden="1">{#N/A,#N/A,TRUE,"Summary";#N/A,#N/A,TRUE,"Financials";#N/A,#N/A,TRUE,"Assumptions";#N/A,#N/A,TRUE,"Pro Forma";#N/A,#N/A,TRUE,"Debt";#N/A,#N/A,TRUE,"Amortization";#N/A,#N/A,TRUE,"GG Returns"}</definedName>
    <definedName name="test4" hidden="1">{#N/A,#N/A,TRUE,"Summary";#N/A,#N/A,TRUE,"Assumptions";#N/A,#N/A,TRUE,"Comparison";#N/A,#N/A,TRUE,"Financials";#N/A,#N/A,TRUE,"Plan v. Act"}</definedName>
    <definedName name="ui" hidden="1">'[1]#REF'!$A$206:$Q$214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us" localSheetId="8">[6]Disclaimer!#REF!</definedName>
    <definedName name="wew" hidden="1">'[4]Adj(Actual_Summary_July)'!$F$45</definedName>
    <definedName name="wrn" hidden="1">{"CEOReportPart1",#N/A,FALSE,"Quarterly";"CEOReportPart2",#N/A,FALSE,"Quarterly";"CEOReportPart3",#N/A,FALSE,"Allocations"}</definedName>
    <definedName name="wrn.1996._.Budget._.Support._.Schedules." hidden="1">{#N/A,#N/A,FALSE,"Revenue";#N/A,#N/A,FALSE,"Scientific Consult and Collabor";#N/A,#N/A,FALSE,"Development costs";#N/A,#N/A,FALSE,"Lab Supl. Alloc";#N/A,#N/A,FALSE,"Facilities Expense";#N/A,#N/A,FALSE,"Equip Exp";#N/A,#N/A,FALSE,"T&amp;E";#N/A,#N/A,FALSE,"Prof fees";#N/A,#N/A,FALSE,"Capex accounts";#N/A,#N/A,FALSE,"Capex list"}</definedName>
    <definedName name="wrn.ACCTRECONS." hidden="1">{#N/A,#N/A,FALSE,"1110";#N/A,#N/A,FALSE,"1120";#N/A,#N/A,FALSE,"1140";#N/A,#N/A,FALSE,"1150";#N/A,#N/A,FALSE,"chalmers";#N/A,#N/A,FALSE,"gentner";#N/A,#N/A,FALSE,"1230";#N/A,#N/A,FALSE,"PPD INS";#N/A,#N/A,FALSE,"1260";#N/A,#N/A,FALSE,"PPD SVC";#N/A,#N/A,FALSE,"1950";#N/A,#N/A,FALSE,"1960";#N/A,#N/A,FALSE,"2040";#N/A,#N/A,FALSE,"2165";#N/A,#N/A,FALSE,"2200";#N/A,#N/A,FALSE,"2300-2590";#N/A,#N/A,FALSE,"2410";#N/A,#N/A,FALSE,"2600";#N/A,#N/A,FALSE,"3030";#N/A,#N/A,FALSE,"3-31 Adj";#N/A,#N/A,FALSE,"3800";#N/A,#N/A,FALSE,"3850 (REG D)";#N/A,#N/A,FALSE,"3850 (IPO)";#N/A,#N/A,FALSE,"3910-1000";#N/A,#N/A,FALSE,"3950";#N/A,#N/A,FALSE,"3-31 Adj";#N/A,#N/A,FALSE,"Consult and Colab";#N/A,#N/A,FALSE,"Seminars and Cont Ed";#N/A,#N/A,FALSE,"LEASES"}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SN." hidden="1">{#N/A,#N/A,FALSE,"ASN YTD";#N/A,#N/A,FALSE,"122 DOS MD HP HMO";#N/A,#N/A,FALSE,"122 UR MD HP HMO";#N/A,#N/A,FALSE,"123 DOS MD HP TPA";#N/A,#N/A,FALSE,"123 UR MD HP TPA";#N/A,#N/A,FALSE,"124 DOS MD HP Medicaid";#N/A,#N/A,FALSE,"124 UR MD HP Medicaid";#N/A,#N/A,FALSE,"131 DOS MD HP HMO-OON";#N/A,#N/A,FALSE,"131 UR MD HP HMO-OON";#N/A,#N/A,FALSE,"133 DOS MD HP WC";#N/A,#N/A,FALSE,"133 UR MD HP WC";#N/A,#N/A,FALSE,"135 DOS MD HP TPA-OON";#N/A,#N/A,FALSE,"135 UR MD HP TPA-OON";#N/A,#N/A,FALSE,"136 DOS MD HP Medicaid-OON";#N/A,#N/A,FALSE,"136 UR MD HP Medicaid-OON";#N/A,#N/A,FALSE,"141 DOS MD HP POS OON";#N/A,#N/A,FALSE,"141 UR MD HP POS OON";#N/A,#N/A,FALSE,"142 DOS MD HP Indemnity";#N/A,#N/A,FALSE,"142 UR MD HP Indemnity"}</definedName>
    <definedName name="wrn.ASO." hidden="1">{"ASO 1996",#N/A,FALSE,"DOS YTD";#N/A,#N/A,FALSE,"19-20-21-39-47 DOS MetLife";#N/A,#N/A,FALSE,"19-20-21-39-47 UR MetLife";#N/A,#N/A,FALSE,"24 DOS PacifiCare of CA PPO";#N/A,#N/A,FALSE,"24 UR PacifiCare of CA PPO";#N/A,#N/A,FALSE,"25 DOS Lincoln Hospital";#N/A,#N/A,FALSE,"25 UR Lincoln Hospital";#N/A,#N/A,FALSE,"31 DOS Blue Cross Rural";#N/A,#N/A,FALSE,"31 UR Blue Cross Rural";#N/A,#N/A,FALSE,"40 DOS Intel";#N/A,#N/A,FALSE,"40 UR Intel";#N/A,#N/A,FALSE,"41 DOS Intel";#N/A,#N/A,FALSE,"41 UR Intel";#N/A,#N/A,FALSE,"43 DOS Blue Cross-Metro";#N/A,#N/A,FALSE,"43 UR Blue Cross-Metro";#N/A,#N/A,FALSE,"46 DOS E &amp; E Trust";#N/A,#N/A,FALSE,"46 UR E &amp; E Trust";#N/A,#N/A,FALSE,"64 DOS CIGNA of CA";#N/A,#N/A,FALSE,"64 UR CIGNA of CA";#N/A,#N/A,FALSE,"65 DOS CT General";#N/A,#N/A,FALSE,"65 UR CT General";#N/A,#N/A,FALSE,"72 DOS Misc Teamsters";#N/A,#N/A,FALSE,"72 UR Misc Teamsters";#N/A,#N/A,FALSE,"74 DOS Teamsters &amp; Food";#N/A,#N/A,FALSE,"74 UR Teamsters &amp; Food";#N/A,#N/A,FALSE,"85 DOS Nationwide";#N/A,#N/A,FALSE,"85 UR Nationwide";#N/A,#N/A,FALSE,"102 DOS CIGNA for Seniors";#N/A,#N/A,FALSE,"102 UR CIGNA for Seniors";#N/A,#N/A,FALSE,"111 DOS Prudential PG&amp;E";#N/A,#N/A,FALSE,"111 UR Prudential PG&amp;E";#N/A,#N/A,FALSE,"114 DOS CA Firefighters";#N/A,#N/A,FALSE,"114 UR CA Firefighters";#N/A,#N/A,FALSE,"121 DOS HPR Plus";#N/A,#N/A,FALSE,"121 UR HPR Plus";#N/A,#N/A,FALSE,"163 DOS Sceet-Blue Cross";#N/A,#N/A,FALSE,"163 UR Sceet-Blue Cross";#N/A,#N/A,FALSE,"164 DOS Prudential Healthcare";#N/A,#N/A,FALSE,"164 UR Prudential Healthcare"}</definedName>
    <definedName name="wrn.ASO1." hidden="1">{"ASO",#N/A,FALSE,"1995 YTD";#N/A,#N/A,FALSE,"20-39-47 DOS MetLife";#N/A,#N/A,FALSE,"20-39-47 UR MetLife";#N/A,#N/A,FALSE,"25 DOS Lincoln Hospital";#N/A,#N/A,FALSE,"25 UR Lincoln Hospital";#N/A,#N/A,FALSE,"31 DOS Blue Cross Rural";#N/A,#N/A,FALSE,"31 UR Blue Cross Rural";#N/A,#N/A,FALSE,"33 DOS Pacificare";#N/A,#N/A,FALSE,"33 UR PacifiCare";#N/A,#N/A,FALSE,"40 DOS Intel";#N/A,#N/A,FALSE,"40 UR Intel";#N/A,#N/A,FALSE,"41 DOS Intel";#N/A,#N/A,FALSE,"41 UR Intel";#N/A,#N/A,FALSE,"43 DOS Blue Cross-Metro";#N/A,#N/A,FALSE,"43 UR Blue Cross-Metro";#N/A,#N/A,FALSE,"46 DOS E &amp; E Trust";#N/A,#N/A,FALSE,"46 UR E &amp; E Trust";#N/A,#N/A,FALSE,"50 DOS CIGNA AZ Flex";#N/A,#N/A,FALSE,"50 UR CIGNA AZ Flex";#N/A,#N/A,FALSE,"51 DOS Mid Americare";#N/A,#N/A,FALSE,"51 UR Mid Americare";#N/A,#N/A,FALSE,"60 DOS Prudential";#N/A,#N/A,FALSE,"60 UR Prudential";#N/A,#N/A,FALSE,"62 DOS NWNL";#N/A,#N/A,FALSE,"62 UR NWNL";#N/A,#N/A,FALSE,"63 DOS Samaritan Plus";#N/A,#N/A,FALSE,"63 UR Samaritan Plus";#N/A,#N/A,FALSE,"64 DOS CIGNA of CA";#N/A,#N/A,FALSE,"64 UR CIGNA of CA";#N/A,#N/A,FALSE,"65 DOS CT General";#N/A,#N/A,FALSE,"65 UR CT General";#N/A,#N/A,FALSE,"72 DOS Misc Teamsters";#N/A,#N/A,FALSE,"72 UR Misc Teamsters";#N/A,#N/A,FALSE,"74 DOS Teamsters &amp; Food";#N/A,#N/A,FALSE,"74 UR Teamsters &amp; Food";#N/A,#N/A,FALSE,"85 DOS Nationwide";#N/A,#N/A,FALSE,"85 UR Nationwide";#N/A,#N/A,FALSE,"90 DOS Aetna PPO";#N/A,#N/A,FALSE,"90 UR Aetna PPO";#N/A,#N/A,FALSE,"91 DOS Aetna POS";#N/A,#N/A,FALSE,"91 UR Aetna POS";#N/A,#N/A,FALSE,"94 DOS Aetna Amdahl";#N/A,#N/A,FALSE,"94 UR Aetna Amdahl";#N/A,#N/A,FALSE,"102 DOS CIGNA for Seniors";#N/A,#N/A,FALSE,"102 UR CIGNA for Seniors";#N/A,#N/A,FALSE,"111 DOS Prudential PG&amp;E";#N/A,#N/A,FALSE,"111 UR Prudential PG&amp;E";#N/A,#N/A,FALSE,"114 DOS CA Firefighters";#N/A,#N/A,FALSE,"114 UR CA Firefighters"}</definedName>
    <definedName name="wrn.BT._.Sch._.M._.Detail." hidden="1">{"Sch M Detail",#N/A,FALSE,"Sch M Detail"}</definedName>
    <definedName name="wrn.Capitated." hidden="1">{"HMO",#N/A,FALSE,"1995 YTD";#N/A,#N/A,FALSE,"1995 UR YTD";#N/A,#N/A,FALSE,"23 DOS PacifiCare HMO";#N/A,#N/A,FALSE,"23 UR PacifiCare HMO";#N/A,#N/A,FALSE,"32 DOS HealthNet";#N/A,#N/A,FALSE,"32 UR HealthNet";#N/A,#N/A,FALSE,"68 DOS HN Seniority Plus";#N/A,#N/A,FALSE,"68 UR HN Seniority Plus";#N/A,#N/A,FALSE,"71 DOS CA Care";#N/A,#N/A,FALSE,"71 UR CA Care";#N/A,#N/A,FALSE,"80 DOS Sharp";#N/A,#N/A,FALSE,"80 UR Sharp";#N/A,#N/A,FALSE,"88 DOS CIGNA VEBA";#N/A,#N/A,FALSE,"88 UR CIGNA VEBA";#N/A,#N/A,FALSE,"93 DOS Aetna HMO";#N/A,#N/A,FALSE,"93 UR Aetna HMO";#N/A,#N/A,FALSE,"100 DOS ACN Health Plan";#N/A,#N/A,FALSE,"100 UR ACN Health Plan";#N/A,#N/A,FALSE,"101 DOS Aetna Senior Choice";#N/A,#N/A,FALSE,"101 UR Aetna Senior Choice";#N/A,#N/A,FALSE,"112 DOS Prucare of CA HMO";#N/A,#N/A,FALSE,"112 UR Prucare of CA HMO"}</definedName>
    <definedName name="wrn.CEOReport." hidden="1">{"CEOReportPart1",#N/A,FALSE,"Quarterly";"CEOReportPart2",#N/A,FALSE,"Quarterly";"CEOReportPart3",#N/A,FALSE,"Allocations"}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nsbud." hidden="1">{#N/A,#N/A,FALSE,"INC STMT";#N/A,#N/A,FALSE,"SOCF";#N/A,#N/A,FALSE,"OTHER"}</definedName>
    <definedName name="wrn.contributory._.asset._.charges." hidden="1">{"contributory1",#N/A,FALSE,"Contributory Assets Detail";"contributory2",#N/A,FALSE,"Contributory Assets Detail"}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p1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1quarterly" hidden="1">{"Quarterly",#N/A,FALSE,"Quarterly"}</definedName>
    <definedName name="wrn.cp1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1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p2ceoreport" hidden="1">{"CEOReportPart1",#N/A,FALSE,"Quarterly";"CEOReportPart2",#N/A,FALSE,"Quarterly";"CEOReportPart3",#N/A,FALSE,"Allocations"}</definedName>
    <definedName name="wrn.cp2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2quarterly" hidden="1">{"Quarterly",#N/A,FALSE,"Quarterly"}</definedName>
    <definedName name="wrn.cp2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2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p3.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3ceoreport" hidden="1">{"CEOReportPart1",#N/A,FALSE,"Quarterly";"CEOReportPart2",#N/A,FALSE,"Quarterly";"CEOReportPart3",#N/A,FALSE,"Allocations"}</definedName>
    <definedName name="wrn.cp3quarterly" hidden="1">{"Quarterly",#N/A,FALSE,"Quarterly"}</definedName>
    <definedName name="wrn.cp3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3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pceoreport" hidden="1">{"CEOReportPart1",#N/A,FALSE,"Quarterly";"CEOReportPart2",#N/A,FALSE,"Quarterly";"CEOReportPart3",#N/A,FALSE,"Allocations"}</definedName>
    <definedName name="wrn.cp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quarterly" hidden="1">{"Quarterly",#N/A,FALSE,"Quarterly"}</definedName>
    <definedName name="wrn.cp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N._.M._.Detail." hidden="1">{"CSN M Detail",#N/A,FALSE,"Sch M Detail"}</definedName>
    <definedName name="wrn.Customer_base." hidden="1">{"customer base",#N/A,FALSE,"customer_base";"customer base perf estimates",#N/A,FALSE,"customer_base"}</definedName>
    <definedName name="wrn.documentation." hidden="1">{"documentation1",#N/A,FALSE,"Documentation";"documentation2",#N/A,FALSE,"Documentation"}</definedName>
    <definedName name="wrn.DPI._.Summary." hidden="1">{#N/A,#N/A,TRUE,"Summary";#N/A,#N/A,TRUE,"Financials"}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ed._.4797." hidden="1">{"Fed 4797",#N/A,FALSE,"4797"}</definedName>
    <definedName name="wrn.Full.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HMO." hidden="1">{#N/A,#N/A,FALSE,"DOS YTD";#N/A,#N/A,FALSE,"UR YTD";#N/A,#N/A,FALSE,"23 DOS PacifiCare HMO";#N/A,#N/A,FALSE,"23 UR PacifiCare HMO";#N/A,#N/A,FALSE,"32 DOS HealthNet";#N/A,#N/A,FALSE,"32 UR HealthNet";#N/A,#N/A,FALSE,"68 DOS HN Seniority Plus";#N/A,#N/A,FALSE,"68 UR HN Seniority Plus";#N/A,#N/A,FALSE,"71 DOS CA Care";#N/A,#N/A,FALSE,"71 UR CA Care";#N/A,#N/A,FALSE,"80 DOS Sharp";#N/A,#N/A,FALSE,"80 UR Sharp";#N/A,#N/A,FALSE,"88 DOS CIGNA VEBA";#N/A,#N/A,FALSE,"88 UR CIGNA VEBA";#N/A,#N/A,FALSE,"93 DOS Aetna HMO";#N/A,#N/A,FALSE,"93 UR Aetna HMO";#N/A,#N/A,FALSE,"100 DOS ACN Health Plan";#N/A,#N/A,FALSE,"100 UR ACN Health Plan";#N/A,#N/A,FALSE,"101 DOS Aetna Senior Choice";#N/A,#N/A,FALSE,"101 UR Aetna Senior Choice";#N/A,#N/A,FALSE,"112 DOS PruCare of CA HMO";#N/A,#N/A,FALSE,"112 UR PruCare of CA HMO";#N/A,#N/A,FALSE,"115 DOS Kaiser No CA";#N/A,#N/A,FALSE,"115 UR Kaiser No CA";#N/A,#N/A,FALSE,"116 DOS Kaiser So CA";#N/A,#N/A,FALSE,"116 UR Kaiser So CA";#N/A,#N/A,FALSE,"117 DOS Blue Shield";#N/A,#N/A,FALSE,"117 UR Blue Shield";#N/A,#N/A,FALSE,"118 DOS HP of the Redwoods";#N/A,#N/A,FALSE,"118 UR HP of the Redwoods";#N/A,#N/A,FALSE,"120 DOS HPR Medi Prime";#N/A,#N/A,FALSE,"120 UR HPR Medi Prime";#N/A,#N/A,FALSE,"126 DOS Pru Sr Plan No CA";#N/A,#N/A,FALSE,"126 UR Pru Sr Plan No CA";#N/A,#N/A,FALSE,"127 DOS Pru Sr Plan So CA";#N/A,#N/A,FALSE,"127 UR Pru Sr Plan So CA";#N/A,#N/A,FALSE,"137 DOS Aetna MC II";#N/A,#N/A,FALSE,"137 UR Aetna MC II"}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uly." hidden="1">{#N/A,#N/A,FALSE,"JULY WCE";#N/A,#N/A,FALSE,"Central - Doug July";#N/A,#N/A,FALSE,"East - Dave July";#N/A,#N/A,FALSE,"West - Lee - July"}</definedName>
    <definedName name="wrn.June." hidden="1">{#N/A,#N/A,FALSE,"Central - Doug June";#N/A,#N/A,FALSE,"East - Dave June";#N/A,#N/A,FALSE,"West - Lee - June";#N/A,#N/A,FALSE,"JUNE WCE"}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Monthly.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Monthly._.ST." hidden="1">{#N/A,#N/A,FALSE,"Cvr";#N/A,#N/A,FALSE,"P&amp;L summ2";#N/A,#N/A,FALSE,"CFO ";#N/A,#N/A,FALSE,"P&amp;L by BU";#N/A,#N/A,FALSE,"BS (Hardcoded)";#N/A,#N/A,FALSE,"CF-Hardcode";#N/A,#N/A,FALSE,"Highlights"}</definedName>
    <definedName name="wrn.Neurocrine._.1995._.Dept.._.Budgets." hidden="1">{#N/A,#N/A,TRUE,"Consolidated";#N/A,#N/A,TRUE,"Consolidating";#N/A,#N/A,TRUE,"Corp. Admin";#N/A,#N/A,TRUE,"R&amp;D Admin.";#N/A,#N/A,TRUE,"Immunology";#N/A,#N/A,TRUE,"Neuroscience";#N/A,#N/A,TRUE,"Molec. Bio.";#N/A,#N/A,TRUE,"Peptide Chem.";#N/A,#N/A,TRUE,"Med. Chem.";#N/A,#N/A,TRUE,"Development"}</definedName>
    <definedName name="wrn.Ofcr._.Comp._.Stmt._.4." hidden="1">{"Ofcr Comp Stmt 4",#N/A,FALSE,"Ofcr Comp"}</definedName>
    <definedName name="wrn.Ofcr._.Comp._.WP." hidden="1">{"Ofcr Comp WP",#N/A,FALSE,"Ofcr Comp"}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pportunity._.Assessment." hidden="1">{#N/A,#N/A,TRUE,"Summary";#N/A,#N/A,TRUE,"Assumptions";#N/A,#N/A,TRUE,"Comparison";#N/A,#N/A,TRUE,"Financials";#N/A,#N/A,TRUE,"Plan v. Act"}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int._.All." hidden="1">{#N/A,#N/A,FALSE,"JUNE WCE";#N/A,#N/A,FALSE,"Central - Doug June";#N/A,#N/A,FALSE,"East - Dave June";#N/A,#N/A,FALSE,"West - Lee - June";#N/A,#N/A,FALSE,"JULY WCE";#N/A,#N/A,FALSE,"Central - Doug July";#N/A,#N/A,FALSE,"East - Dave July";#N/A,#N/A,FALSE,"West - Lee - July";#N/A,#N/A,FALSE,"Utilization"}</definedName>
    <definedName name="wrn.print._.all._.sheets.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OJECT._.SUMMARY." hidden="1">{#N/A,#N/A,FALSE,"PROJSUM";#N/A,#N/A,FALSE,"1450";#N/A,#N/A,FALSE,"2430";#N/A,#N/A,FALSE,"2700"}</definedName>
    <definedName name="wrn.Quarterly." hidden="1">{"Payroll Qtr 94",#N/A,FALSE,"Personnel Expenses";"Payroll Qtr 95",#N/A,FALSE,"Personnel Expenses";"Payroll Qtr 96",#N/A,FALSE,"Personnel Expenses";"Relo Qtr 95",#N/A,FALSE,"Personnel Expenses";"Relo Qtr 96",#N/A,FALSE,"Personnel Expenses";"Statistics Qtr 94",#N/A,FALSE,"Personnel Expenses";"Statistics Qtr 95",#N/A,FALSE,"Personnel Expenses";"Statistics Qtr 96",#N/A,FALSE,"Personnel Expenses";"Summary Qtr 94",#N/A,FALSE,"Personnel Expenses";"Summary Qtr 95",#N/A,FALSE,"Personnel Expenses";"Summary Qtr 96",#N/A,FALSE,"Personnel Expenses"}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chM." hidden="1">{"SchMpg1",#N/A,FALSE,"TR Sch M";"SchMpg2",#N/A,FALSE,"TR Sch M"}</definedName>
    <definedName name="wrn.shareholder.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summary._.schedules." hidden="1">{"summary1",#N/A,FALSE,"Summary of Values";"summary2",#N/A,FALSE,"Summary of Values"}</definedName>
    <definedName name="wrn.SummaryReport." hidden="1">{"Header",#N/A,TRUE,"Summary";"ProjectInfo",#N/A,TRUE,"Total Value"}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rademark._.and._.trade._.name." hidden="1">{"trademark1",#N/A,FALSE,"Trademark(s) and Trade Name(s)"}</definedName>
    <definedName name="wrn.wara." hidden="1">{"weighted average returns",#N/A,FALSE,"WACC and WARA"}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P._.4797." hidden="1">{"WP 4797",#N/A,FALSE,"4797"}</definedName>
    <definedName name="wrn.WW._.M._.Detail." hidden="1">{"WW M Detail",#N/A,FALSE,"Sch M Detail"}</definedName>
    <definedName name="wrn.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급여인상안." hidden="1">{#N/A,#N/A,FALSE,"계약직(여)"}</definedName>
    <definedName name="wrn.부문손익." hidden="1">{#N/A,#N/A,FALSE,"매출이익"}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채권채무조회서." hidden="1">{#N/A,#N/A,FALSE,"채권채무";#N/A,#N/A,FALSE,"control sheet"}</definedName>
    <definedName name="wrn.현장._.NCR._.분석." hidden="1">{#N/A,#N/A,FALSE,"현장 NCR 분석";#N/A,#N/A,FALSE,"현장품질감사";#N/A,#N/A,FALSE,"현장품질감사"}</definedName>
    <definedName name="wrn1.all._Sheets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ww.wki" hidden="1">{"CSN M Detail",#N/A,FALSE,"Sch M Detail"}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ActiveRow" hidden="1">#REF!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2Row" hidden="1">#REF!</definedName>
    <definedName name="XRefCopy33Row" hidden="1">#REF!</definedName>
    <definedName name="XRefCopy34Row" hidden="1">#REF!</definedName>
    <definedName name="XRefCopy35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Row" hidden="1">#REF!</definedName>
    <definedName name="XRefPaste28Row" hidden="1">#REF!</definedName>
    <definedName name="XRefPaste29Row" hidden="1">#REF!</definedName>
    <definedName name="XRefPaste2Row" hidden="1">#REF!</definedName>
    <definedName name="XRefPaste3" hidden="1">#REF!</definedName>
    <definedName name="XRefPaste30Row" hidden="1">#REF!</definedName>
    <definedName name="XRefPaste31Row" hidden="1">#REF!</definedName>
    <definedName name="XRefPaste32Row" hidden="1">#REF!</definedName>
    <definedName name="XRefPaste33Row" hidden="1">#REF!</definedName>
    <definedName name="XRefPaste34Row" hidden="1">#REF!</definedName>
    <definedName name="XRefPaste35Row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Row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6Row" hidden="1">#REF!</definedName>
    <definedName name="XRefPaste47Row" hidden="1">#REF!</definedName>
    <definedName name="XRefPaste48Row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xx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ye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yyyy" localSheetId="8">#REF!</definedName>
    <definedName name="ㄱㄱㄱ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결손금" hidden="1">{#N/A,#N/A,FALSE,"Aging Summary";#N/A,#N/A,FALSE,"Ratio Analysis";#N/A,#N/A,FALSE,"Test 120 Day Accts";#N/A,#N/A,FALSE,"Tickmarks"}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정과목별합계" comment="계정과목 범위, 환종범위, 금액 범위를 입력하면 자동 계산">_xlfn.LAMBDA(_xlpm.항목범위,_xlpm.환종범위,_xlpm.원값범위,   _xlfn.LET(     _xlpm.값, IFERROR(VALUE(_xlpm.원값범위), 0),     _xlpm.제외조건, (_xlpm.항목범위="금융상품")+(_xlpm.항목범위="보통예금")+(_xlpm.항목범위="구분"),     _xlpm.필터행, _xlfn._xlws.FILTER(_xlfn.HSTACK(_xlpm.항목범위, _xlpm.환종범위, _xlpm.값), (_xlpm.값&lt;&gt;0)*(NOT(_xlpm.제외조건))),     _xlpm.항목열, INDEX(_xlpm.필터행,,1),     _xlpm.환종열, INDEX(_xlpm.필터행,,2),     _xlpm.숫자열, INDEX(_xlpm.필터행,,3),     _xlpm.그룹, _xlfn.HSTACK(_xlpm.항목열, _xlpm.환종열),     _xlpm.고유그룹, IFERROR(_xlfn.UNIQUE(_xlpm.그룹), {"",""}),     _xlpm.합계값, _xlfn.BYROW(_xlpm.고유그룹, _xlfn.LAMBDA(_xlpm.행,       _xlfn.LET(         _xlpm.항, INDEX(_xlpm.행,,1),         _xlpm.환, INDEX(_xlpm.행,,2),         _xlpm.해당값들, _xlfn._xlws.FILTER(_xlpm.숫자열, (_xlpm.항목열=_xlpm.항)*(_xlpm.환종열=_xlpm.환)),         IFERROR(SUM(_xlpm.해당값들), 0)       )     )),     _xlpm.결과, _xlfn.HSTACK(_xlpm.고유그룹, _xlpm.합계값),     _xlfn._xlws.SORT(_xlpm.결과, 3, -1)   ) )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장지원" localSheetId="1" hidden="1">[1]ST!#REF!</definedName>
    <definedName name="공장지원" localSheetId="8" hidden="1">[1]ST!#REF!</definedName>
    <definedName name="공장지원" localSheetId="17" hidden="1">[1]ST!#REF!</definedName>
    <definedName name="공장지원" localSheetId="11" hidden="1">[1]ST!#REF!</definedName>
    <definedName name="공장지원" localSheetId="9" hidden="1">[1]ST!#REF!</definedName>
    <definedName name="공장지원" localSheetId="10" hidden="1">[1]ST!#REF!</definedName>
    <definedName name="공장지원" localSheetId="2" hidden="1">[1]ST!#REF!</definedName>
    <definedName name="공장지원" hidden="1">[1]ST!#REF!</definedName>
    <definedName name="공장지원팀" localSheetId="1" hidden="1">#REF!</definedName>
    <definedName name="공장지원팀" localSheetId="8" hidden="1">#REF!</definedName>
    <definedName name="공장지원팀" localSheetId="17" hidden="1">#REF!</definedName>
    <definedName name="공장지원팀" localSheetId="11" hidden="1">#REF!</definedName>
    <definedName name="공장지원팀" localSheetId="9" hidden="1">#REF!</definedName>
    <definedName name="공장지원팀" localSheetId="10" hidden="1">#REF!</definedName>
    <definedName name="공장지원팀" localSheetId="2" hidden="1">#REF!</definedName>
    <definedName name="공장지원팀" hidden="1">#REF!</definedName>
    <definedName name="관_마케팅" hidden="1">{"'경비내역'!$E$11"}</definedName>
    <definedName name="구댜" localSheetId="8">#REF!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대" localSheetId="8">#REF!</definedName>
    <definedName name="급여인상안" hidden="1">{#N/A,#N/A,FALSE,"계약직(여)"}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타의당좌자산" hidden="1">{"'통신지'!$A$1:$J$41"}</definedName>
    <definedName name="ㄴㅇ라" hidden="1">{#N/A,#N/A,FALSE,"계약직(여)"}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역2001" localSheetId="8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95" localSheetId="8">#REF!</definedName>
    <definedName name="ㄷㅋㄳㅋㄱ" hidden="1">{"'경비내역'!$E$11"}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닥터수수료" hidden="1">{"'경비내역'!$E$11"}</definedName>
    <definedName name="데이타의_복사본" localSheetId="8">#REF!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ㅁㄷㅅㅅㅈ3" hidden="1">{"'경비내역'!$E$11"}</definedName>
    <definedName name="ㅁㅁ" localSheetId="1" hidden="1">#REF!</definedName>
    <definedName name="ㅁㅁ" localSheetId="8" hidden="1">#REF!</definedName>
    <definedName name="ㅁㅁ" localSheetId="17" hidden="1">#REF!</definedName>
    <definedName name="ㅁㅁ" localSheetId="11" hidden="1">#REF!</definedName>
    <definedName name="ㅁㅁ" localSheetId="9" hidden="1">#REF!</definedName>
    <definedName name="ㅁㅁ" localSheetId="10" hidden="1">#REF!</definedName>
    <definedName name="ㅁㅁ" localSheetId="2" hidden="1">#REF!</definedName>
    <definedName name="ㅁㅁ" hidden="1">#REF!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_웰빙판매" hidden="1">{"'경비내역'!$E$11"}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방판일시불" hidden="1">{"'경비내역'!$E$11"}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사업" hidden="1">{"'경비내역'!$E$11"}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산출내역" localSheetId="1" hidden="1">[1]ST!#REF!</definedName>
    <definedName name="산출내역" localSheetId="8" hidden="1">[1]ST!#REF!</definedName>
    <definedName name="산출내역" localSheetId="17" hidden="1">[1]ST!#REF!</definedName>
    <definedName name="산출내역" localSheetId="11" hidden="1">[1]ST!#REF!</definedName>
    <definedName name="산출내역" localSheetId="9" hidden="1">[1]ST!#REF!</definedName>
    <definedName name="산출내역" localSheetId="10" hidden="1">[1]ST!#REF!</definedName>
    <definedName name="산출내역" localSheetId="2" hidden="1">[1]ST!#REF!</definedName>
    <definedName name="산출내역" hidden="1">[1]ST!#REF!</definedName>
    <definedName name="산출내역1" hidden="1">'[1]#REF'!$A$206:$Q$214</definedName>
    <definedName name="산출내역2001" localSheetId="8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택영역" localSheetId="8">#REF!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수정사항집계표" localSheetId="1" hidden="1">[4]dummy!#REF!</definedName>
    <definedName name="수정사항집계표" localSheetId="8" hidden="1">[4]dummy!#REF!</definedName>
    <definedName name="수정사항집계표" localSheetId="17" hidden="1">[4]dummy!#REF!</definedName>
    <definedName name="수정사항집계표" localSheetId="11" hidden="1">[4]dummy!#REF!</definedName>
    <definedName name="수정사항집계표" localSheetId="9" hidden="1">[4]dummy!#REF!</definedName>
    <definedName name="수정사항집계표" localSheetId="10" hidden="1">[4]dummy!#REF!</definedName>
    <definedName name="수정사항집계표" localSheetId="2" hidden="1">[4]dummy!#REF!</definedName>
    <definedName name="수정사항집계표" hidden="1">[4]dummy!#REF!</definedName>
    <definedName name="시간외근무_인사" localSheetId="1" hidden="1">'[1]#REF'!#REF!</definedName>
    <definedName name="시간외근무_인사" localSheetId="2" hidden="1">'[1]#REF'!#REF!</definedName>
    <definedName name="시간외근무_인사" hidden="1">'[1]#REF'!#REF!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안" hidden="1">[4]현금흐름표!$F$45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5" hidden="1">{"'경비내역'!$E$11"}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예금" localSheetId="8">#REF!</definedName>
    <definedName name="외환수시" localSheetId="8">#REF!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약f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8">#REF!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가증권" hidden="1">{#N/A,#N/A,FALSE,"Aging Summary";#N/A,#N/A,FALSE,"Ratio Analysis";#N/A,#N/A,FALSE,"Test 120 Day Accts";#N/A,#N/A,FALSE,"Tickmarks"}</definedName>
    <definedName name="유동자금실적_EXP_ORDER" comment="실적시트 - 지출/수입 내역의 값이 0이 아닌 것들을 내림차순하여 정리">_xlfn.LET(   _xlpm.항목범위, '7월데이터'!XEV1048576:XEV500,   _xlpm.환종범위, '7월데이터'!XEY1048576:XEY500,   _xlpm.원값범위, '7월데이터'!XFA1048576:XFA500,   _xlpm.값, IFERROR(VALUE(_xlpm.원값범위), 0),   _xlpm.제외조건, (_xlpm.항목범위="금융상품")+(_xlpm.항목범위="보통예금")+(_xlpm.항목범위="구분"),   _xlpm.필터행, _xlfn._xlws.FILTER(_xlfn.HSTACK(_xlpm.항목범위, _xlpm.환종범위, _xlpm.값), (_xlpm.값&lt;&gt;0)*(NOT(_xlpm.제외조건))),   _xlpm.항목열, INDEX(_xlpm.필터행,,1),   _xlpm.환종열, INDEX(_xlpm.필터행,,2),   _xlpm.숫자열, INDEX(_xlpm.필터행,,3),   _xlpm.그룹, _xlfn.HSTACK(_xlpm.항목열, _xlpm.환종열),   _xlpm.고유그룹, IFERROR(_xlfn.UNIQUE(_xlpm.그룹), {"",""}),   _xlpm.합계값, _xlfn.BYROW(_xlpm.고유그룹, _xlfn.LAMBDA(_xlpm.행,     _xlfn.LET(       _xlpm.항, INDEX(_xlpm.행,,1),       _xlpm.환, INDEX(_xlpm.행,,2),       _xlpm.해당값들, _xlfn._xlws.FILTER(_xlpm.숫자열, (_xlpm.항목열=_xlpm.항)*(_xlpm.환종열=_xlpm.환)),       IFERROR(SUM(_xlpm.해당값들), 0)     )   )),   _xlpm.결과, _xlfn.HSTACK(_xlpm.고유그룹, _xlpm.합계값),   _xlfn._xlws.SORT(_xlpm.결과, 3, -1) )</definedName>
    <definedName name="유동자금실적_INC_ORDER">_xlfn.LET(   _xlpm.항목범위, '7월데이터'!XEZ1048576:XEZ496,   _xlpm.환종범위, '7월데이터'!XFC1048576:XFC496,   _xlpm.원값범위, '7월데이터'!XFD1048576:XFD496,    _xlpm.값, IFERROR(VALUE(_xlpm.원값범위), 0),   _xlpm.제외조건, (_xlpm.항목범위="금융상품")+(_xlpm.항목범위="보통예금")+(_xlpm.항목범위="구분"),   _xlpm.필터행, _xlfn._xlws.FILTER(_xlfn.HSTACK(_xlpm.항목범위, _xlpm.환종범위, _xlpm.값), (_xlpm.값&lt;&gt;0)*(NOT(_xlpm.제외조건))),   _xlpm.항목열, INDEX(_xlpm.필터행,,1),   _xlpm.환종열, INDEX(_xlpm.필터행,,2),   _xlpm.숫자열, INDEX(_xlpm.필터행,,3),   _xlpm.그룹, _xlfn.HSTACK(_xlpm.항목열, _xlpm.환종열),   _xlpm.고유그룹, _xlfn.UNIQUE(_xlpm.그룹),   _xlpm.최대값, _xlfn.BYROW(_xlpm.고유그룹, _xlfn.LAMBDA(_xlpm.행,     _xlfn.LET(       _xlpm.항, INDEX(_xlpm.행,,1),       _xlpm.환, INDEX(_xlpm.행,,2),       _xlpm.해당값들, _xlfn._xlws.FILTER(_xlpm.숫자열, (_xlpm.항목열=_xlpm.항)*(_xlpm.환종열=_xlpm.환)),       IFERROR(MAX(_xlpm.해당값들), 0)     )   )),   _xlpm.결과, _xlfn.HSTACK(_xlpm.고유그룹, _xlpm.최대값),   _xlfn._xlws.SORT(_xlpm.결과, 3, -1) )</definedName>
    <definedName name="유동자금실적_지출">_xlfn.LET(   _xlpm.항목범위, '7월데이터'!XEV1048576:XEV500,   _xlpm.환종범위, '7월데이터'!XEY1048576:XEY500,   _xlpm.원값범위, '7월데이터'!XFA1048576:XFA500,   _xlpm.값, IFERROR(VALUE(_xlpm.원값범위), 0),   _xlpm.제외조건, (_xlpm.항목범위="금융상품")+(_xlpm.항목범위="보통예금")+(_xlpm.항목범위="구분"),   _xlpm.필터행, _xlfn._xlws.FILTER(_xlfn.HSTACK(_xlpm.항목범위, _xlpm.환종범위, _xlpm.값), (_xlpm.값&lt;&gt;0)*(NOT(_xlpm.제외조건))),   _xlpm.항목열, INDEX(_xlpm.필터행,,1),   _xlpm.환종열, INDEX(_xlpm.필터행,,2),   _xlpm.숫자열, INDEX(_xlpm.필터행,,3),   _xlpm.그룹, _xlfn.HSTACK(_xlpm.항목열, _xlpm.환종열),   _xlpm.고유그룹, IFERROR(_xlfn.UNIQUE(_xlpm.그룹), {"",""}),   _xlpm.합계값, _xlfn.BYROW(_xlpm.고유그룹, _xlfn.LAMBDA(_xlpm.행,     _xlfn.LET(       _xlpm.항, INDEX(_xlpm.행,,1),       _xlpm.환, INDEX(_xlpm.행,,2),       _xlpm.해당값들, _xlfn._xlws.FILTER(_xlpm.숫자열, (_xlpm.항목열=_xlpm.항)*(_xlpm.환종열=_xlpm.환)),       IFERROR(SUM(_xlpm.해당값들), 0)     )   )),   _xlpm.결과, _xlfn.HSTACK(_xlpm.고유그룹, _xlpm.합계값),   _xlfn._xlws.SORT(_xlpm.결과, 3, -1) )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윤정문" localSheetId="1" hidden="1">[1]Sheet2!#REF!</definedName>
    <definedName name="윤정문" localSheetId="8" hidden="1">[1]Sheet2!#REF!</definedName>
    <definedName name="윤정문" localSheetId="17" hidden="1">[1]Sheet2!#REF!</definedName>
    <definedName name="윤정문" localSheetId="11" hidden="1">[1]Sheet2!#REF!</definedName>
    <definedName name="윤정문" localSheetId="9" hidden="1">[1]Sheet2!#REF!</definedName>
    <definedName name="윤정문" localSheetId="10" hidden="1">[1]Sheet2!#REF!</definedName>
    <definedName name="윤정문" localSheetId="2" hidden="1">[1]Sheet2!#REF!</definedName>
    <definedName name="윤정문" hidden="1">[1]Sheet2!#REF!</definedName>
    <definedName name="이익잉여금처분계산서" hidden="1">{#N/A,#N/A,FALSE,"현장 NCR 분석";#N/A,#N/A,FALSE,"현장품질감사";#N/A,#N/A,FALSE,"현장품질감사"}</definedName>
    <definedName name="인사" localSheetId="1" hidden="1">#REF!</definedName>
    <definedName name="인사" localSheetId="8" hidden="1">#REF!</definedName>
    <definedName name="인사" localSheetId="17" hidden="1">#REF!</definedName>
    <definedName name="인사" localSheetId="11" hidden="1">#REF!</definedName>
    <definedName name="인사" localSheetId="9" hidden="1">#REF!</definedName>
    <definedName name="인사" localSheetId="10" hidden="1">#REF!</definedName>
    <definedName name="인사" localSheetId="2" hidden="1">#REF!</definedName>
    <definedName name="인사" hidden="1">#REF!</definedName>
    <definedName name="인사팀" localSheetId="1" hidden="1">[1]Sheet2!#REF!</definedName>
    <definedName name="인사팀" localSheetId="8" hidden="1">[1]Sheet2!#REF!</definedName>
    <definedName name="인사팀" localSheetId="17" hidden="1">[1]Sheet2!#REF!</definedName>
    <definedName name="인사팀" localSheetId="11" hidden="1">[1]Sheet2!#REF!</definedName>
    <definedName name="인사팀" localSheetId="9" hidden="1">[1]Sheet2!#REF!</definedName>
    <definedName name="인사팀" localSheetId="10" hidden="1">[1]Sheet2!#REF!</definedName>
    <definedName name="인사팀" localSheetId="2" hidden="1">[1]Sheet2!#REF!</definedName>
    <definedName name="인사팀" hidden="1">[1]Sheet2!#REF!</definedName>
    <definedName name="인원충원사유" hidden="1">{#N/A,#N/A,FALSE,"계약직(여)"}</definedName>
    <definedName name="임차총현황" hidden="1">{"'경비내역'!$E$11"}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재무" localSheetId="1" hidden="1">[4]현금흐름표!#REF!</definedName>
    <definedName name="재무" localSheetId="2" hidden="1">[4]현금흐름표!#REF!</definedName>
    <definedName name="재무" hidden="1">[4]현금흐름표!#REF!</definedName>
    <definedName name="정비확정" hidden="1">'[1]#REF'!$A$206:$Q$214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출용" hidden="1">{"'경비내역'!$E$11"}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정표지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증감분석" hidden="1">{"'경비내역'!$E$11"}</definedName>
    <definedName name="증감분석_1" hidden="1">{"'경비내역'!$E$11"}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입금" localSheetId="8">'[2]#REF'!#REF!</definedName>
    <definedName name="초임금비교" hidden="1">{#N/A,#N/A,FALSE,"계약직(여)"}</definedName>
    <definedName name="초임급" hidden="1">{#N/A,#N/A,FALSE,"계약직(여)"}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임차현황2월말" hidden="1">{"'경비내역'!$E$11"}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준구" localSheetId="8">#REF!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콜론" localSheetId="8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ㅍㅇㅊ" localSheetId="8">'[2]#REF'!#REF!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표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표지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등가물" hidden="1">{#N/A,#N/A,FALSE,"Aging Summary";#N/A,#N/A,FALSE,"Ratio Analysis";#N/A,#N/A,FALSE,"Test 120 Day Accts";#N/A,#N/A,FALSE,"Tickmarks"}</definedName>
    <definedName name="현금정산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회계팀_수정분" localSheetId="1" hidden="1">[1]Sheet2!#REF!</definedName>
    <definedName name="회계팀_수정분" localSheetId="2" hidden="1">[1]Sheet2!#REF!</definedName>
    <definedName name="회계팀_수정분" hidden="1">[1]Sheet2!#REF!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ㅗㅓㅗㅓㅗ" hidden="1">'[4]CF_Current_Detail(July)'!$F$45</definedName>
    <definedName name="ㅡㄹ" localSheetId="8">[7]Condition!#REF!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2" i="37" l="1"/>
  <c r="N182" i="37"/>
  <c r="M182" i="37"/>
  <c r="L182" i="37"/>
  <c r="K182" i="37"/>
  <c r="J182" i="37"/>
  <c r="I182" i="37"/>
  <c r="H182" i="37"/>
  <c r="O181" i="37"/>
  <c r="N181" i="37"/>
  <c r="M181" i="37"/>
  <c r="L181" i="37"/>
  <c r="K181" i="37"/>
  <c r="J181" i="37"/>
  <c r="I181" i="37"/>
  <c r="H181" i="37"/>
  <c r="O180" i="37"/>
  <c r="N180" i="37"/>
  <c r="M180" i="37"/>
  <c r="L180" i="37"/>
  <c r="K180" i="37"/>
  <c r="J180" i="37"/>
  <c r="I180" i="37"/>
  <c r="H180" i="37"/>
  <c r="O179" i="37"/>
  <c r="N179" i="37"/>
  <c r="M179" i="37"/>
  <c r="L179" i="37"/>
  <c r="K179" i="37"/>
  <c r="J179" i="37"/>
  <c r="I179" i="37"/>
  <c r="H179" i="37"/>
  <c r="O178" i="37"/>
  <c r="N178" i="37"/>
  <c r="M178" i="37"/>
  <c r="L178" i="37"/>
  <c r="K178" i="37"/>
  <c r="J178" i="37"/>
  <c r="I178" i="37"/>
  <c r="H178" i="37"/>
  <c r="O177" i="37"/>
  <c r="N177" i="37"/>
  <c r="M177" i="37"/>
  <c r="L177" i="37"/>
  <c r="K177" i="37"/>
  <c r="J177" i="37"/>
  <c r="I177" i="37"/>
  <c r="H177" i="37"/>
  <c r="O176" i="37"/>
  <c r="N176" i="37"/>
  <c r="M176" i="37"/>
  <c r="L176" i="37"/>
  <c r="K176" i="37"/>
  <c r="J176" i="37"/>
  <c r="I176" i="37"/>
  <c r="H176" i="37"/>
  <c r="O175" i="37"/>
  <c r="N175" i="37"/>
  <c r="M175" i="37"/>
  <c r="L175" i="37"/>
  <c r="K175" i="37"/>
  <c r="J175" i="37"/>
  <c r="I175" i="37"/>
  <c r="H175" i="37"/>
  <c r="O174" i="37"/>
  <c r="N174" i="37"/>
  <c r="M174" i="37"/>
  <c r="L174" i="37"/>
  <c r="K174" i="37"/>
  <c r="J174" i="37"/>
  <c r="I174" i="37"/>
  <c r="H174" i="37"/>
  <c r="O173" i="37"/>
  <c r="N173" i="37"/>
  <c r="M173" i="37"/>
  <c r="L173" i="37"/>
  <c r="K173" i="37"/>
  <c r="J173" i="37"/>
  <c r="I173" i="37"/>
  <c r="H173" i="37"/>
  <c r="N172" i="37"/>
  <c r="M172" i="37"/>
  <c r="L172" i="37"/>
  <c r="K172" i="37"/>
  <c r="J172" i="37"/>
  <c r="I172" i="37"/>
  <c r="H172" i="37"/>
  <c r="O171" i="37"/>
  <c r="N171" i="37"/>
  <c r="M171" i="37"/>
  <c r="L171" i="37"/>
  <c r="K171" i="37"/>
  <c r="J171" i="37"/>
  <c r="I171" i="37"/>
  <c r="H171" i="37"/>
  <c r="O170" i="37"/>
  <c r="N170" i="37"/>
  <c r="M170" i="37"/>
  <c r="L170" i="37"/>
  <c r="K170" i="37"/>
  <c r="J170" i="37"/>
  <c r="I170" i="37"/>
  <c r="H170" i="37"/>
  <c r="O169" i="37"/>
  <c r="N169" i="37"/>
  <c r="M169" i="37"/>
  <c r="L169" i="37"/>
  <c r="K169" i="37"/>
  <c r="J169" i="37"/>
  <c r="I169" i="37"/>
  <c r="H169" i="37"/>
  <c r="O168" i="37"/>
  <c r="N168" i="37"/>
  <c r="M168" i="37"/>
  <c r="L168" i="37"/>
  <c r="K168" i="37"/>
  <c r="J168" i="37"/>
  <c r="I168" i="37"/>
  <c r="H168" i="37"/>
  <c r="O167" i="37"/>
  <c r="N167" i="37"/>
  <c r="M167" i="37"/>
  <c r="L167" i="37"/>
  <c r="K167" i="37"/>
  <c r="J167" i="37"/>
  <c r="I167" i="37"/>
  <c r="H167" i="37"/>
  <c r="O166" i="37"/>
  <c r="N166" i="37"/>
  <c r="M166" i="37"/>
  <c r="L166" i="37"/>
  <c r="K166" i="37"/>
  <c r="J166" i="37"/>
  <c r="I166" i="37"/>
  <c r="H166" i="37"/>
  <c r="O165" i="37"/>
  <c r="N165" i="37"/>
  <c r="M165" i="37"/>
  <c r="L165" i="37"/>
  <c r="K165" i="37"/>
  <c r="J165" i="37"/>
  <c r="I165" i="37"/>
  <c r="H165" i="37"/>
  <c r="O164" i="37"/>
  <c r="N164" i="37"/>
  <c r="M164" i="37"/>
  <c r="L164" i="37"/>
  <c r="K164" i="37"/>
  <c r="J164" i="37"/>
  <c r="I164" i="37"/>
  <c r="H164" i="37"/>
  <c r="O163" i="37"/>
  <c r="N163" i="37"/>
  <c r="M163" i="37"/>
  <c r="L163" i="37"/>
  <c r="K163" i="37"/>
  <c r="J163" i="37"/>
  <c r="I163" i="37"/>
  <c r="H163" i="37"/>
  <c r="O162" i="37"/>
  <c r="N162" i="37"/>
  <c r="M162" i="37"/>
  <c r="L162" i="37"/>
  <c r="K162" i="37"/>
  <c r="J162" i="37"/>
  <c r="I162" i="37"/>
  <c r="H162" i="37"/>
  <c r="O161" i="37"/>
  <c r="N161" i="37"/>
  <c r="M161" i="37"/>
  <c r="L161" i="37"/>
  <c r="K161" i="37"/>
  <c r="J161" i="37"/>
  <c r="I161" i="37"/>
  <c r="H161" i="37"/>
  <c r="O160" i="37"/>
  <c r="N160" i="37"/>
  <c r="M160" i="37"/>
  <c r="L160" i="37"/>
  <c r="K160" i="37"/>
  <c r="J160" i="37"/>
  <c r="I160" i="37"/>
  <c r="H160" i="37"/>
  <c r="O159" i="37"/>
  <c r="N159" i="37"/>
  <c r="M159" i="37"/>
  <c r="L159" i="37"/>
  <c r="K159" i="37"/>
  <c r="J159" i="37"/>
  <c r="I159" i="37"/>
  <c r="H159" i="37"/>
  <c r="O158" i="37"/>
  <c r="N158" i="37"/>
  <c r="M158" i="37"/>
  <c r="L158" i="37"/>
  <c r="K158" i="37"/>
  <c r="J158" i="37"/>
  <c r="I158" i="37"/>
  <c r="H158" i="37"/>
  <c r="O157" i="37"/>
  <c r="N157" i="37"/>
  <c r="M157" i="37"/>
  <c r="L157" i="37"/>
  <c r="K157" i="37"/>
  <c r="J157" i="37"/>
  <c r="I157" i="37"/>
  <c r="H157" i="37"/>
  <c r="O156" i="37"/>
  <c r="N156" i="37"/>
  <c r="M156" i="37"/>
  <c r="L156" i="37"/>
  <c r="K156" i="37"/>
  <c r="J156" i="37"/>
  <c r="I156" i="37"/>
  <c r="H156" i="37"/>
  <c r="O155" i="37"/>
  <c r="N155" i="37"/>
  <c r="M155" i="37"/>
  <c r="L155" i="37"/>
  <c r="K155" i="37"/>
  <c r="J155" i="37"/>
  <c r="I155" i="37"/>
  <c r="H155" i="37"/>
  <c r="O154" i="37"/>
  <c r="N154" i="37"/>
  <c r="M154" i="37"/>
  <c r="L154" i="37"/>
  <c r="K154" i="37"/>
  <c r="J154" i="37"/>
  <c r="I154" i="37"/>
  <c r="H154" i="37"/>
  <c r="O153" i="37"/>
  <c r="N153" i="37"/>
  <c r="M153" i="37"/>
  <c r="L153" i="37"/>
  <c r="K153" i="37"/>
  <c r="J153" i="37"/>
  <c r="I153" i="37"/>
  <c r="H153" i="37"/>
  <c r="O152" i="37"/>
  <c r="N152" i="37"/>
  <c r="M152" i="37"/>
  <c r="L152" i="37"/>
  <c r="K152" i="37"/>
  <c r="J152" i="37"/>
  <c r="I152" i="37"/>
  <c r="H152" i="37"/>
  <c r="O151" i="37"/>
  <c r="O150" i="37"/>
  <c r="N149" i="37"/>
  <c r="M149" i="37"/>
  <c r="L149" i="37"/>
  <c r="K149" i="37"/>
  <c r="J149" i="37"/>
  <c r="I149" i="37"/>
  <c r="H149" i="37"/>
  <c r="O148" i="37"/>
  <c r="N148" i="37"/>
  <c r="M148" i="37"/>
  <c r="L148" i="37"/>
  <c r="K148" i="37"/>
  <c r="J148" i="37"/>
  <c r="I148" i="37"/>
  <c r="H148" i="37"/>
  <c r="O147" i="37"/>
  <c r="N147" i="37"/>
  <c r="M147" i="37"/>
  <c r="L147" i="37"/>
  <c r="K147" i="37"/>
  <c r="J147" i="37"/>
  <c r="I147" i="37"/>
  <c r="H147" i="37"/>
  <c r="K145" i="37"/>
  <c r="H145" i="37"/>
  <c r="O143" i="37"/>
  <c r="O142" i="37"/>
  <c r="O141" i="37"/>
  <c r="N141" i="37"/>
  <c r="M141" i="37"/>
  <c r="L141" i="37"/>
  <c r="K141" i="37"/>
  <c r="J141" i="37"/>
  <c r="I141" i="37"/>
  <c r="H141" i="37"/>
  <c r="O140" i="37"/>
  <c r="N140" i="37"/>
  <c r="M140" i="37"/>
  <c r="L140" i="37"/>
  <c r="K140" i="37"/>
  <c r="J140" i="37"/>
  <c r="I140" i="37"/>
  <c r="H140" i="37"/>
  <c r="O139" i="37"/>
  <c r="N139" i="37"/>
  <c r="M139" i="37"/>
  <c r="L139" i="37"/>
  <c r="K139" i="37"/>
  <c r="J139" i="37"/>
  <c r="I139" i="37"/>
  <c r="H139" i="37"/>
  <c r="O138" i="37"/>
  <c r="N138" i="37"/>
  <c r="M138" i="37"/>
  <c r="L138" i="37"/>
  <c r="K138" i="37"/>
  <c r="J138" i="37"/>
  <c r="I138" i="37"/>
  <c r="H138" i="37"/>
  <c r="O137" i="37"/>
  <c r="N137" i="37"/>
  <c r="M137" i="37"/>
  <c r="L137" i="37"/>
  <c r="K137" i="37"/>
  <c r="J137" i="37"/>
  <c r="I137" i="37"/>
  <c r="H137" i="37"/>
  <c r="O136" i="37"/>
  <c r="N136" i="37"/>
  <c r="M136" i="37"/>
  <c r="L136" i="37"/>
  <c r="K136" i="37"/>
  <c r="J136" i="37"/>
  <c r="I136" i="37"/>
  <c r="H136" i="37"/>
  <c r="O135" i="37"/>
  <c r="N135" i="37"/>
  <c r="M135" i="37"/>
  <c r="L135" i="37"/>
  <c r="K135" i="37"/>
  <c r="J135" i="37"/>
  <c r="I135" i="37"/>
  <c r="H135" i="37"/>
  <c r="O134" i="37"/>
  <c r="N134" i="37"/>
  <c r="M134" i="37"/>
  <c r="L134" i="37"/>
  <c r="K134" i="37"/>
  <c r="J134" i="37"/>
  <c r="I134" i="37"/>
  <c r="H134" i="37"/>
  <c r="N133" i="37"/>
  <c r="M133" i="37"/>
  <c r="L133" i="37"/>
  <c r="K133" i="37"/>
  <c r="J133" i="37"/>
  <c r="I133" i="37"/>
  <c r="H133" i="37"/>
  <c r="O132" i="37"/>
  <c r="L132" i="37"/>
  <c r="K132" i="37"/>
  <c r="I132" i="37"/>
  <c r="H132" i="37"/>
  <c r="O131" i="37"/>
  <c r="L131" i="37"/>
  <c r="K131" i="37"/>
  <c r="I131" i="37"/>
  <c r="H131" i="37"/>
  <c r="O130" i="37"/>
  <c r="L130" i="37"/>
  <c r="K130" i="37"/>
  <c r="I130" i="37"/>
  <c r="H130" i="37"/>
  <c r="O129" i="37"/>
  <c r="O128" i="37"/>
  <c r="N128" i="37"/>
  <c r="M128" i="37"/>
  <c r="L128" i="37"/>
  <c r="K128" i="37"/>
  <c r="J128" i="37"/>
  <c r="I128" i="37"/>
  <c r="H128" i="37"/>
  <c r="O127" i="37"/>
  <c r="N127" i="37"/>
  <c r="M127" i="37"/>
  <c r="L127" i="37"/>
  <c r="K127" i="37"/>
  <c r="J127" i="37"/>
  <c r="I127" i="37"/>
  <c r="H127" i="37"/>
  <c r="O126" i="37"/>
  <c r="L126" i="37"/>
  <c r="K126" i="37"/>
  <c r="I126" i="37"/>
  <c r="H126" i="37"/>
  <c r="O125" i="37"/>
  <c r="L125" i="37"/>
  <c r="K125" i="37"/>
  <c r="I125" i="37"/>
  <c r="H125" i="37"/>
  <c r="O124" i="37"/>
  <c r="L124" i="37"/>
  <c r="K124" i="37"/>
  <c r="I124" i="37"/>
  <c r="H124" i="37"/>
  <c r="O123" i="37"/>
  <c r="L123" i="37"/>
  <c r="K123" i="37"/>
  <c r="I123" i="37"/>
  <c r="H123" i="37"/>
  <c r="O122" i="37"/>
  <c r="O121" i="37"/>
  <c r="N121" i="37"/>
  <c r="M121" i="37"/>
  <c r="L121" i="37"/>
  <c r="K121" i="37"/>
  <c r="J121" i="37"/>
  <c r="I121" i="37"/>
  <c r="H121" i="37"/>
  <c r="O120" i="37"/>
  <c r="N120" i="37"/>
  <c r="M120" i="37"/>
  <c r="L120" i="37"/>
  <c r="K120" i="37"/>
  <c r="J120" i="37"/>
  <c r="I120" i="37"/>
  <c r="H120" i="37"/>
  <c r="O119" i="37"/>
  <c r="N119" i="37"/>
  <c r="M119" i="37"/>
  <c r="L119" i="37"/>
  <c r="K119" i="37"/>
  <c r="J119" i="37"/>
  <c r="I119" i="37"/>
  <c r="H119" i="37"/>
  <c r="O118" i="37"/>
  <c r="N118" i="37"/>
  <c r="M118" i="37"/>
  <c r="L118" i="37"/>
  <c r="K118" i="37"/>
  <c r="J118" i="37"/>
  <c r="I118" i="37"/>
  <c r="H118" i="37"/>
  <c r="O117" i="37"/>
  <c r="N117" i="37"/>
  <c r="M117" i="37"/>
  <c r="L117" i="37"/>
  <c r="K117" i="37"/>
  <c r="J117" i="37"/>
  <c r="I117" i="37"/>
  <c r="H117" i="37"/>
  <c r="O116" i="37"/>
  <c r="N116" i="37"/>
  <c r="M116" i="37"/>
  <c r="L116" i="37"/>
  <c r="K116" i="37"/>
  <c r="J116" i="37"/>
  <c r="I116" i="37"/>
  <c r="H116" i="37"/>
  <c r="O115" i="37"/>
  <c r="O114" i="37"/>
  <c r="N114" i="37"/>
  <c r="M114" i="37"/>
  <c r="L114" i="37"/>
  <c r="K114" i="37"/>
  <c r="J114" i="37"/>
  <c r="I114" i="37"/>
  <c r="H114" i="37"/>
  <c r="O113" i="37"/>
  <c r="N113" i="37"/>
  <c r="M113" i="37"/>
  <c r="L113" i="37"/>
  <c r="K113" i="37"/>
  <c r="J113" i="37"/>
  <c r="I113" i="37"/>
  <c r="H113" i="37"/>
  <c r="O112" i="37"/>
  <c r="N112" i="37"/>
  <c r="M112" i="37"/>
  <c r="L112" i="37"/>
  <c r="K112" i="37"/>
  <c r="J112" i="37"/>
  <c r="I112" i="37"/>
  <c r="H112" i="37"/>
  <c r="O111" i="37"/>
  <c r="N111" i="37"/>
  <c r="M111" i="37"/>
  <c r="L111" i="37"/>
  <c r="K111" i="37"/>
  <c r="J111" i="37"/>
  <c r="I111" i="37"/>
  <c r="H111" i="37"/>
  <c r="N110" i="37"/>
  <c r="M110" i="37"/>
  <c r="L110" i="37"/>
  <c r="K110" i="37"/>
  <c r="J110" i="37"/>
  <c r="I110" i="37"/>
  <c r="H110" i="37"/>
  <c r="O109" i="37"/>
  <c r="O108" i="37"/>
  <c r="J108" i="37"/>
  <c r="I108" i="37"/>
  <c r="H108" i="37"/>
  <c r="K106" i="37"/>
  <c r="H106" i="37"/>
  <c r="W104" i="37"/>
  <c r="V104" i="37"/>
  <c r="U104" i="37"/>
  <c r="T104" i="37"/>
  <c r="S104" i="37"/>
  <c r="R104" i="37"/>
  <c r="Q104" i="37"/>
  <c r="P104" i="37"/>
  <c r="O104" i="37"/>
  <c r="N104" i="37"/>
  <c r="M104" i="37"/>
  <c r="L104" i="37"/>
  <c r="K104" i="37"/>
  <c r="J104" i="37"/>
  <c r="I104" i="37"/>
  <c r="H104" i="37"/>
  <c r="W103" i="37"/>
  <c r="V103" i="37"/>
  <c r="U103" i="37"/>
  <c r="T103" i="37"/>
  <c r="S103" i="37"/>
  <c r="R103" i="37"/>
  <c r="Q103" i="37"/>
  <c r="P103" i="37"/>
  <c r="O103" i="37"/>
  <c r="N103" i="37"/>
  <c r="M103" i="37"/>
  <c r="L103" i="37"/>
  <c r="K103" i="37"/>
  <c r="J103" i="37"/>
  <c r="I103" i="37"/>
  <c r="H103" i="37"/>
  <c r="W102" i="37"/>
  <c r="V102" i="37"/>
  <c r="U102" i="37"/>
  <c r="T102" i="37"/>
  <c r="S102" i="37"/>
  <c r="R102" i="37"/>
  <c r="Q102" i="37"/>
  <c r="P102" i="37"/>
  <c r="O102" i="37"/>
  <c r="N102" i="37"/>
  <c r="M102" i="37"/>
  <c r="L102" i="37"/>
  <c r="K102" i="37"/>
  <c r="J102" i="37"/>
  <c r="I102" i="37"/>
  <c r="H102" i="37"/>
  <c r="W101" i="37"/>
  <c r="V101" i="37"/>
  <c r="U101" i="37"/>
  <c r="T101" i="37"/>
  <c r="S101" i="37"/>
  <c r="R101" i="37"/>
  <c r="Q101" i="37"/>
  <c r="P101" i="37"/>
  <c r="O101" i="37"/>
  <c r="N101" i="37"/>
  <c r="M101" i="37"/>
  <c r="L101" i="37"/>
  <c r="K101" i="37"/>
  <c r="J101" i="37"/>
  <c r="I101" i="37"/>
  <c r="H101" i="37"/>
  <c r="X100" i="37"/>
  <c r="W100" i="37"/>
  <c r="V100" i="37"/>
  <c r="U100" i="37"/>
  <c r="T100" i="37"/>
  <c r="S100" i="37"/>
  <c r="R100" i="37"/>
  <c r="Q100" i="37"/>
  <c r="P100" i="37"/>
  <c r="O100" i="37"/>
  <c r="N100" i="37"/>
  <c r="M100" i="37"/>
  <c r="L100" i="37"/>
  <c r="K100" i="37"/>
  <c r="J100" i="37"/>
  <c r="I100" i="37"/>
  <c r="H100" i="37"/>
  <c r="W99" i="37"/>
  <c r="V99" i="37"/>
  <c r="U99" i="37"/>
  <c r="T99" i="37"/>
  <c r="S99" i="37"/>
  <c r="R99" i="37"/>
  <c r="Q99" i="37"/>
  <c r="P99" i="37"/>
  <c r="O99" i="37"/>
  <c r="N99" i="37"/>
  <c r="M99" i="37"/>
  <c r="L99" i="37"/>
  <c r="K99" i="37"/>
  <c r="J99" i="37"/>
  <c r="I99" i="37"/>
  <c r="H99" i="37"/>
  <c r="W98" i="37"/>
  <c r="V98" i="37"/>
  <c r="U98" i="37"/>
  <c r="T98" i="37"/>
  <c r="S98" i="37"/>
  <c r="R98" i="37"/>
  <c r="Q98" i="37"/>
  <c r="P98" i="37"/>
  <c r="O98" i="37"/>
  <c r="N98" i="37"/>
  <c r="M98" i="37"/>
  <c r="L98" i="37"/>
  <c r="K98" i="37"/>
  <c r="J98" i="37"/>
  <c r="I98" i="37"/>
  <c r="H98" i="37"/>
  <c r="W97" i="37"/>
  <c r="V97" i="37"/>
  <c r="U97" i="37"/>
  <c r="T97" i="37"/>
  <c r="S97" i="37"/>
  <c r="R97" i="37"/>
  <c r="Q97" i="37"/>
  <c r="P97" i="37"/>
  <c r="O97" i="37"/>
  <c r="N97" i="37"/>
  <c r="M97" i="37"/>
  <c r="L97" i="37"/>
  <c r="K97" i="37"/>
  <c r="J97" i="37"/>
  <c r="I97" i="37"/>
  <c r="H97" i="37"/>
  <c r="W96" i="37"/>
  <c r="V96" i="37"/>
  <c r="U96" i="37"/>
  <c r="T96" i="37"/>
  <c r="S96" i="37"/>
  <c r="R96" i="37"/>
  <c r="Q96" i="37"/>
  <c r="P96" i="37"/>
  <c r="O96" i="37"/>
  <c r="N96" i="37"/>
  <c r="M96" i="37"/>
  <c r="L96" i="37"/>
  <c r="K96" i="37"/>
  <c r="J96" i="37"/>
  <c r="I96" i="37"/>
  <c r="H96" i="37"/>
  <c r="W95" i="37"/>
  <c r="V95" i="37"/>
  <c r="U95" i="37"/>
  <c r="T95" i="37"/>
  <c r="S95" i="37"/>
  <c r="R95" i="37"/>
  <c r="Q95" i="37"/>
  <c r="P95" i="37"/>
  <c r="O95" i="37"/>
  <c r="N95" i="37"/>
  <c r="M95" i="37"/>
  <c r="L95" i="37"/>
  <c r="K95" i="37"/>
  <c r="J95" i="37"/>
  <c r="I95" i="37"/>
  <c r="H95" i="37"/>
  <c r="X94" i="37"/>
  <c r="W94" i="37"/>
  <c r="V94" i="37"/>
  <c r="U94" i="37"/>
  <c r="T94" i="37"/>
  <c r="S94" i="37"/>
  <c r="R94" i="37"/>
  <c r="Q94" i="37"/>
  <c r="P94" i="37"/>
  <c r="O94" i="37"/>
  <c r="N94" i="37"/>
  <c r="M94" i="37"/>
  <c r="L94" i="37"/>
  <c r="K94" i="37"/>
  <c r="J94" i="37"/>
  <c r="I94" i="37"/>
  <c r="H94" i="37"/>
  <c r="X93" i="37"/>
  <c r="W93" i="37"/>
  <c r="V93" i="37"/>
  <c r="U93" i="37"/>
  <c r="T93" i="37"/>
  <c r="S93" i="37"/>
  <c r="R93" i="37"/>
  <c r="Q93" i="37"/>
  <c r="P93" i="37"/>
  <c r="O93" i="37"/>
  <c r="N93" i="37"/>
  <c r="M93" i="37"/>
  <c r="L93" i="37"/>
  <c r="K93" i="37"/>
  <c r="J93" i="37"/>
  <c r="I93" i="37"/>
  <c r="H93" i="37"/>
  <c r="W92" i="37"/>
  <c r="V92" i="37"/>
  <c r="U92" i="37"/>
  <c r="T92" i="37"/>
  <c r="S92" i="37"/>
  <c r="R92" i="37"/>
  <c r="Q92" i="37"/>
  <c r="P92" i="37"/>
  <c r="O92" i="37"/>
  <c r="N92" i="37"/>
  <c r="M92" i="37"/>
  <c r="L92" i="37"/>
  <c r="K92" i="37"/>
  <c r="J92" i="37"/>
  <c r="I92" i="37"/>
  <c r="H92" i="37"/>
  <c r="X91" i="37"/>
  <c r="W91" i="37"/>
  <c r="V91" i="37"/>
  <c r="U91" i="37"/>
  <c r="T91" i="37"/>
  <c r="S91" i="37"/>
  <c r="R91" i="37"/>
  <c r="Q91" i="37"/>
  <c r="P91" i="37"/>
  <c r="O91" i="37"/>
  <c r="N91" i="37"/>
  <c r="M91" i="37"/>
  <c r="L91" i="37"/>
  <c r="K91" i="37"/>
  <c r="J91" i="37"/>
  <c r="I91" i="37"/>
  <c r="H91" i="37"/>
  <c r="W90" i="37"/>
  <c r="V90" i="37"/>
  <c r="U90" i="37"/>
  <c r="T90" i="37"/>
  <c r="S90" i="37"/>
  <c r="R90" i="37"/>
  <c r="Q90" i="37"/>
  <c r="P90" i="37"/>
  <c r="O90" i="37"/>
  <c r="N90" i="37"/>
  <c r="M90" i="37"/>
  <c r="L90" i="37"/>
  <c r="K90" i="37"/>
  <c r="J90" i="37"/>
  <c r="I90" i="37"/>
  <c r="H90" i="37"/>
  <c r="X89" i="37"/>
  <c r="W89" i="37"/>
  <c r="V89" i="37"/>
  <c r="U89" i="37"/>
  <c r="T89" i="37"/>
  <c r="S89" i="37"/>
  <c r="R89" i="37"/>
  <c r="Q89" i="37"/>
  <c r="P89" i="37"/>
  <c r="O89" i="37"/>
  <c r="N89" i="37"/>
  <c r="M89" i="37"/>
  <c r="L89" i="37"/>
  <c r="K89" i="37"/>
  <c r="J89" i="37"/>
  <c r="I89" i="37"/>
  <c r="H89" i="37"/>
  <c r="X88" i="37"/>
  <c r="W88" i="37"/>
  <c r="V88" i="37"/>
  <c r="U88" i="37"/>
  <c r="T88" i="37"/>
  <c r="S88" i="37"/>
  <c r="R88" i="37"/>
  <c r="Q88" i="37"/>
  <c r="P88" i="37"/>
  <c r="O88" i="37"/>
  <c r="N88" i="37"/>
  <c r="M88" i="37"/>
  <c r="L88" i="37"/>
  <c r="K88" i="37"/>
  <c r="J88" i="37"/>
  <c r="I88" i="37"/>
  <c r="H88" i="37"/>
  <c r="W87" i="37"/>
  <c r="V87" i="37"/>
  <c r="U87" i="37"/>
  <c r="T87" i="37"/>
  <c r="S87" i="37"/>
  <c r="R87" i="37"/>
  <c r="Q87" i="37"/>
  <c r="P87" i="37"/>
  <c r="O87" i="37"/>
  <c r="N87" i="37"/>
  <c r="M87" i="37"/>
  <c r="L87" i="37"/>
  <c r="K87" i="37"/>
  <c r="J87" i="37"/>
  <c r="I87" i="37"/>
  <c r="H87" i="37"/>
  <c r="W86" i="37"/>
  <c r="V86" i="37"/>
  <c r="U86" i="37"/>
  <c r="T86" i="37"/>
  <c r="S86" i="37"/>
  <c r="R86" i="37"/>
  <c r="Q86" i="37"/>
  <c r="P86" i="37"/>
  <c r="O86" i="37"/>
  <c r="N86" i="37"/>
  <c r="M86" i="37"/>
  <c r="L86" i="37"/>
  <c r="K86" i="37"/>
  <c r="J86" i="37"/>
  <c r="I86" i="37"/>
  <c r="H86" i="37"/>
  <c r="X85" i="37"/>
  <c r="W85" i="37"/>
  <c r="V85" i="37"/>
  <c r="U85" i="37"/>
  <c r="T85" i="37"/>
  <c r="S85" i="37"/>
  <c r="R85" i="37"/>
  <c r="Q85" i="37"/>
  <c r="P85" i="37"/>
  <c r="O85" i="37"/>
  <c r="N85" i="37"/>
  <c r="M85" i="37"/>
  <c r="L85" i="37"/>
  <c r="K85" i="37"/>
  <c r="J85" i="37"/>
  <c r="I85" i="37"/>
  <c r="H85" i="37"/>
  <c r="X84" i="37"/>
  <c r="W84" i="37"/>
  <c r="V84" i="37"/>
  <c r="U84" i="37"/>
  <c r="T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W72" i="37"/>
  <c r="V72" i="37"/>
  <c r="U72" i="37"/>
  <c r="T72" i="37"/>
  <c r="S72" i="37"/>
  <c r="R72" i="37"/>
  <c r="Q72" i="37"/>
  <c r="P72" i="37"/>
  <c r="O72" i="37"/>
  <c r="N72" i="37"/>
  <c r="M72" i="37"/>
  <c r="L72" i="37"/>
  <c r="K72" i="37"/>
  <c r="J72" i="37"/>
  <c r="I72" i="37"/>
  <c r="H72" i="37"/>
  <c r="W71" i="37"/>
  <c r="V71" i="37"/>
  <c r="U71" i="37"/>
  <c r="T71" i="37"/>
  <c r="S71" i="37"/>
  <c r="R71" i="37"/>
  <c r="Q71" i="37"/>
  <c r="P71" i="37"/>
  <c r="O71" i="37"/>
  <c r="N71" i="37"/>
  <c r="M71" i="37"/>
  <c r="L71" i="37"/>
  <c r="K71" i="37"/>
  <c r="J71" i="37"/>
  <c r="I71" i="37"/>
  <c r="H71" i="37"/>
  <c r="W70" i="37"/>
  <c r="V70" i="37"/>
  <c r="U70" i="37"/>
  <c r="T70" i="37"/>
  <c r="S70" i="37"/>
  <c r="R70" i="37"/>
  <c r="Q70" i="37"/>
  <c r="P70" i="37"/>
  <c r="O70" i="37"/>
  <c r="N70" i="37"/>
  <c r="M70" i="37"/>
  <c r="L70" i="37"/>
  <c r="K70" i="37"/>
  <c r="J70" i="37"/>
  <c r="I70" i="37"/>
  <c r="H70" i="37"/>
  <c r="W69" i="37"/>
  <c r="V69" i="37"/>
  <c r="U69" i="37"/>
  <c r="T69" i="37"/>
  <c r="S69" i="37"/>
  <c r="R69" i="37"/>
  <c r="Q69" i="37"/>
  <c r="P69" i="37"/>
  <c r="O69" i="37"/>
  <c r="N69" i="37"/>
  <c r="M69" i="37"/>
  <c r="L69" i="37"/>
  <c r="K69" i="37"/>
  <c r="J69" i="37"/>
  <c r="I69" i="37"/>
  <c r="H69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W63" i="37"/>
  <c r="V63" i="37"/>
  <c r="U63" i="37"/>
  <c r="T63" i="37"/>
  <c r="S63" i="37"/>
  <c r="R63" i="37"/>
  <c r="Q63" i="37"/>
  <c r="P63" i="37"/>
  <c r="O63" i="37"/>
  <c r="N63" i="37"/>
  <c r="M63" i="37"/>
  <c r="L63" i="37"/>
  <c r="K63" i="37"/>
  <c r="J63" i="37"/>
  <c r="I63" i="37"/>
  <c r="H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W60" i="37"/>
  <c r="V60" i="37"/>
  <c r="U60" i="37"/>
  <c r="T60" i="37"/>
  <c r="S60" i="37"/>
  <c r="R60" i="37"/>
  <c r="Q60" i="37"/>
  <c r="P60" i="37"/>
  <c r="O60" i="37"/>
  <c r="N60" i="37"/>
  <c r="M60" i="37"/>
  <c r="L60" i="37"/>
  <c r="K60" i="37"/>
  <c r="J60" i="37"/>
  <c r="I60" i="37"/>
  <c r="H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W57" i="37"/>
  <c r="V57" i="37"/>
  <c r="U57" i="37"/>
  <c r="T57" i="37"/>
  <c r="S57" i="37"/>
  <c r="R57" i="37"/>
  <c r="Q57" i="37"/>
  <c r="P57" i="37"/>
  <c r="O57" i="37"/>
  <c r="N57" i="37"/>
  <c r="M57" i="37"/>
  <c r="L57" i="37"/>
  <c r="K57" i="37"/>
  <c r="J57" i="37"/>
  <c r="I57" i="37"/>
  <c r="H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H55" i="37"/>
  <c r="H47" i="37"/>
  <c r="G47" i="37"/>
  <c r="F47" i="37"/>
  <c r="H46" i="37"/>
  <c r="G46" i="37"/>
  <c r="F46" i="37"/>
  <c r="H45" i="37"/>
  <c r="G45" i="37"/>
  <c r="F45" i="37"/>
  <c r="I43" i="37"/>
  <c r="I41" i="37"/>
  <c r="H41" i="37"/>
  <c r="G41" i="37"/>
  <c r="F41" i="37"/>
  <c r="K39" i="37"/>
  <c r="J39" i="37"/>
  <c r="I39" i="37"/>
  <c r="H39" i="37"/>
  <c r="G39" i="37"/>
  <c r="F39" i="37"/>
  <c r="K38" i="37"/>
  <c r="J38" i="37"/>
  <c r="I38" i="37"/>
  <c r="H38" i="37"/>
  <c r="G38" i="37"/>
  <c r="F38" i="37"/>
  <c r="K37" i="37"/>
  <c r="J37" i="37"/>
  <c r="I37" i="37"/>
  <c r="H37" i="37"/>
  <c r="G37" i="37"/>
  <c r="F37" i="37"/>
  <c r="K36" i="37"/>
  <c r="J36" i="37"/>
  <c r="I36" i="37"/>
  <c r="H36" i="37"/>
  <c r="G36" i="37"/>
  <c r="F36" i="37"/>
  <c r="K35" i="37"/>
  <c r="J35" i="37"/>
  <c r="I35" i="37"/>
  <c r="H35" i="37"/>
  <c r="G35" i="37"/>
  <c r="F35" i="37"/>
  <c r="K34" i="37"/>
  <c r="J34" i="37"/>
  <c r="I34" i="37"/>
  <c r="H34" i="37"/>
  <c r="G34" i="37"/>
  <c r="F34" i="37"/>
  <c r="K33" i="37"/>
  <c r="J33" i="37"/>
  <c r="I33" i="37"/>
  <c r="H33" i="37"/>
  <c r="G33" i="37"/>
  <c r="F33" i="37"/>
  <c r="I31" i="37"/>
  <c r="F31" i="37"/>
  <c r="G28" i="37"/>
  <c r="F28" i="37"/>
  <c r="E28" i="37"/>
  <c r="G26" i="37"/>
  <c r="F26" i="37"/>
  <c r="E26" i="37"/>
  <c r="G22" i="37"/>
  <c r="E22" i="37"/>
  <c r="E19" i="37"/>
  <c r="H14" i="37"/>
  <c r="H13" i="37"/>
  <c r="H11" i="37"/>
  <c r="G11" i="37"/>
  <c r="F11" i="37"/>
  <c r="E11" i="37"/>
  <c r="E10" i="37"/>
  <c r="H9" i="37"/>
  <c r="G9" i="37"/>
  <c r="F9" i="37"/>
  <c r="E9" i="37"/>
  <c r="O46" i="25" l="1"/>
  <c r="O45" i="25"/>
  <c r="O44" i="25"/>
  <c r="O12" i="25" l="1"/>
  <c r="AD38" i="7"/>
  <c r="AD37" i="7"/>
  <c r="AD36" i="7"/>
  <c r="AD32" i="7" s="1"/>
  <c r="AD35" i="7"/>
  <c r="AD34" i="7"/>
  <c r="AD33" i="7"/>
  <c r="AC32" i="7"/>
  <c r="AB32" i="7"/>
  <c r="F56" i="4"/>
  <c r="F63" i="4"/>
  <c r="N45" i="25" l="1"/>
  <c r="M45" i="25"/>
  <c r="L45" i="25"/>
  <c r="K45" i="25"/>
  <c r="J45" i="25"/>
  <c r="I45" i="25"/>
  <c r="H45" i="25"/>
  <c r="Z32" i="7"/>
  <c r="Y32" i="7"/>
  <c r="W32" i="7"/>
  <c r="V32" i="7"/>
  <c r="T32" i="7"/>
  <c r="S32" i="7"/>
  <c r="Q32" i="7"/>
  <c r="P32" i="7"/>
  <c r="N32" i="7"/>
  <c r="M32" i="7"/>
  <c r="M28" i="7" s="1"/>
  <c r="K32" i="7"/>
  <c r="J32" i="7"/>
  <c r="H32" i="7"/>
  <c r="G32" i="7"/>
  <c r="AA38" i="7"/>
  <c r="AU38" i="7"/>
  <c r="X38" i="7"/>
  <c r="U38" i="7"/>
  <c r="R38" i="7"/>
  <c r="O38" i="7"/>
  <c r="L38" i="7"/>
  <c r="I38" i="7"/>
  <c r="AA37" i="7"/>
  <c r="AU37" i="7"/>
  <c r="X37" i="7"/>
  <c r="U37" i="7"/>
  <c r="R37" i="7"/>
  <c r="O37" i="7"/>
  <c r="L37" i="7"/>
  <c r="I37" i="7"/>
  <c r="AA36" i="7"/>
  <c r="AU36" i="7"/>
  <c r="X36" i="7"/>
  <c r="U36" i="7"/>
  <c r="R36" i="7"/>
  <c r="O36" i="7"/>
  <c r="L36" i="7"/>
  <c r="I36" i="7"/>
  <c r="AA35" i="7"/>
  <c r="AU35" i="7"/>
  <c r="X35" i="7"/>
  <c r="U35" i="7"/>
  <c r="R35" i="7"/>
  <c r="O35" i="7"/>
  <c r="L35" i="7"/>
  <c r="I35" i="7"/>
  <c r="AA34" i="7"/>
  <c r="AU34" i="7"/>
  <c r="X34" i="7"/>
  <c r="U34" i="7"/>
  <c r="R34" i="7"/>
  <c r="O34" i="7"/>
  <c r="L34" i="7"/>
  <c r="I34" i="7"/>
  <c r="AA33" i="7"/>
  <c r="AU33" i="7"/>
  <c r="X33" i="7"/>
  <c r="U33" i="7"/>
  <c r="R33" i="7"/>
  <c r="O33" i="7"/>
  <c r="L33" i="7"/>
  <c r="I33" i="7"/>
  <c r="U32" i="7" l="1"/>
  <c r="X32" i="7"/>
  <c r="L32" i="7"/>
  <c r="I32" i="7"/>
  <c r="AA32" i="7"/>
  <c r="O32" i="7"/>
  <c r="R32" i="7"/>
  <c r="G20" i="9" l="1"/>
  <c r="J9" i="9"/>
  <c r="G9" i="9"/>
  <c r="G6" i="9"/>
  <c r="K32" i="2" l="1"/>
  <c r="K31" i="2"/>
  <c r="K29" i="2"/>
  <c r="K27" i="2"/>
  <c r="K19" i="2"/>
  <c r="K12" i="2"/>
  <c r="J32" i="2"/>
  <c r="J31" i="2"/>
  <c r="J29" i="2"/>
  <c r="J27" i="2"/>
  <c r="J19" i="2"/>
  <c r="J12" i="2"/>
  <c r="H32" i="2"/>
  <c r="H31" i="2"/>
  <c r="H29" i="2"/>
  <c r="H27" i="2"/>
  <c r="H19" i="2"/>
  <c r="H12" i="2"/>
  <c r="G32" i="2"/>
  <c r="G31" i="2"/>
  <c r="G29" i="2"/>
  <c r="G27" i="2"/>
  <c r="G19" i="2"/>
  <c r="G12" i="2"/>
  <c r="K47" i="2" l="1"/>
  <c r="K46" i="2"/>
  <c r="K44" i="2"/>
  <c r="K43" i="2"/>
  <c r="K37" i="2"/>
  <c r="K36" i="2"/>
  <c r="K35" i="2"/>
  <c r="K34" i="2"/>
  <c r="K33" i="2"/>
  <c r="K25" i="2"/>
  <c r="K24" i="2"/>
  <c r="K23" i="2"/>
  <c r="K22" i="2"/>
  <c r="K21" i="2"/>
  <c r="K18" i="2"/>
  <c r="K17" i="2"/>
  <c r="K16" i="2"/>
  <c r="K15" i="2"/>
  <c r="K10" i="2"/>
  <c r="J47" i="2"/>
  <c r="J46" i="2"/>
  <c r="J44" i="2"/>
  <c r="J43" i="2"/>
  <c r="J37" i="2"/>
  <c r="J36" i="2"/>
  <c r="J35" i="2"/>
  <c r="J34" i="2"/>
  <c r="J33" i="2"/>
  <c r="J25" i="2"/>
  <c r="J24" i="2"/>
  <c r="J23" i="2"/>
  <c r="J22" i="2"/>
  <c r="J21" i="2"/>
  <c r="J18" i="2"/>
  <c r="J17" i="2"/>
  <c r="J16" i="2"/>
  <c r="J15" i="2"/>
  <c r="J10" i="2"/>
  <c r="H47" i="2"/>
  <c r="H46" i="2"/>
  <c r="H44" i="2"/>
  <c r="H43" i="2"/>
  <c r="H37" i="2"/>
  <c r="H36" i="2"/>
  <c r="H35" i="2"/>
  <c r="H34" i="2"/>
  <c r="H33" i="2"/>
  <c r="H25" i="2"/>
  <c r="H24" i="2"/>
  <c r="H23" i="2"/>
  <c r="H22" i="2"/>
  <c r="H21" i="2"/>
  <c r="H18" i="2"/>
  <c r="H17" i="2"/>
  <c r="H16" i="2"/>
  <c r="H15" i="2"/>
  <c r="H10" i="2"/>
  <c r="G47" i="2"/>
  <c r="I47" i="2" s="1"/>
  <c r="G46" i="2"/>
  <c r="G44" i="2"/>
  <c r="G43" i="2"/>
  <c r="G37" i="2"/>
  <c r="G36" i="2"/>
  <c r="G35" i="2"/>
  <c r="G34" i="2"/>
  <c r="G33" i="2"/>
  <c r="G25" i="2"/>
  <c r="G24" i="2"/>
  <c r="G23" i="2"/>
  <c r="G22" i="2"/>
  <c r="G21" i="2"/>
  <c r="G18" i="2"/>
  <c r="G17" i="2"/>
  <c r="G16" i="2"/>
  <c r="G15" i="2"/>
  <c r="G10" i="2"/>
  <c r="I6" i="2"/>
  <c r="F7" i="5" s="1"/>
  <c r="P4" i="2"/>
  <c r="P3" i="2"/>
  <c r="J38" i="2" l="1"/>
  <c r="K38" i="2"/>
  <c r="H38" i="2"/>
  <c r="G38" i="2"/>
  <c r="I46" i="2"/>
  <c r="I45" i="2" s="1"/>
  <c r="F13" i="5" s="1"/>
  <c r="I44" i="2"/>
  <c r="I43" i="2"/>
  <c r="I37" i="2"/>
  <c r="I36" i="2"/>
  <c r="I35" i="2"/>
  <c r="I34" i="2"/>
  <c r="I33" i="2"/>
  <c r="I32" i="2"/>
  <c r="J132" i="37" s="1"/>
  <c r="I27" i="2"/>
  <c r="I25" i="2"/>
  <c r="I24" i="2"/>
  <c r="J126" i="37" s="1"/>
  <c r="I23" i="2"/>
  <c r="J125" i="37" s="1"/>
  <c r="I22" i="2"/>
  <c r="J124" i="37" s="1"/>
  <c r="I21" i="2"/>
  <c r="J123" i="37" s="1"/>
  <c r="I18" i="2"/>
  <c r="I17" i="2"/>
  <c r="I16" i="2"/>
  <c r="I15" i="2"/>
  <c r="I12" i="2"/>
  <c r="I10" i="2"/>
  <c r="I42" i="2" l="1"/>
  <c r="I14" i="2"/>
  <c r="I20" i="2"/>
  <c r="J122" i="37" s="1"/>
  <c r="T143" i="36"/>
  <c r="T142" i="36"/>
  <c r="T141" i="36"/>
  <c r="Q141" i="36"/>
  <c r="P141" i="36"/>
  <c r="N141" i="36"/>
  <c r="M141" i="36"/>
  <c r="T140" i="36"/>
  <c r="Q140" i="36"/>
  <c r="P140" i="36"/>
  <c r="N140" i="36"/>
  <c r="M140" i="36"/>
  <c r="T139" i="36"/>
  <c r="T138" i="36"/>
  <c r="N138" i="36"/>
  <c r="M138" i="36"/>
  <c r="T137" i="36"/>
  <c r="N137" i="36"/>
  <c r="M137" i="36"/>
  <c r="T136" i="36"/>
  <c r="T135" i="36"/>
  <c r="T134" i="36"/>
  <c r="T132" i="36"/>
  <c r="N132" i="36"/>
  <c r="M132" i="36"/>
  <c r="T131" i="36"/>
  <c r="T130" i="36"/>
  <c r="T129" i="36"/>
  <c r="T128" i="36"/>
  <c r="N128" i="36"/>
  <c r="M128" i="36"/>
  <c r="T127" i="36"/>
  <c r="T126" i="36"/>
  <c r="Q126" i="36"/>
  <c r="N126" i="36"/>
  <c r="M126" i="36"/>
  <c r="T125" i="36"/>
  <c r="Q125" i="36"/>
  <c r="N125" i="36"/>
  <c r="M125" i="36"/>
  <c r="T124" i="36"/>
  <c r="Q124" i="36"/>
  <c r="N124" i="36"/>
  <c r="M124" i="36"/>
  <c r="T123" i="36"/>
  <c r="Q123" i="36"/>
  <c r="N123" i="36"/>
  <c r="M123" i="36"/>
  <c r="T122" i="36"/>
  <c r="T121" i="36"/>
  <c r="T120" i="36"/>
  <c r="Q120" i="36"/>
  <c r="N120" i="36"/>
  <c r="M120" i="36"/>
  <c r="T119" i="36"/>
  <c r="Q119" i="36"/>
  <c r="N119" i="36"/>
  <c r="M119" i="36"/>
  <c r="T118" i="36"/>
  <c r="Q118" i="36"/>
  <c r="N118" i="36"/>
  <c r="M118" i="36"/>
  <c r="T117" i="36"/>
  <c r="Q117" i="36"/>
  <c r="N117" i="36"/>
  <c r="M117" i="36"/>
  <c r="T116" i="36"/>
  <c r="T115" i="36"/>
  <c r="T114" i="36"/>
  <c r="N114" i="36"/>
  <c r="M114" i="36"/>
  <c r="T113" i="36"/>
  <c r="T112" i="36"/>
  <c r="Q112" i="36"/>
  <c r="N112" i="36"/>
  <c r="M112" i="36"/>
  <c r="T111" i="36"/>
  <c r="T109" i="36"/>
  <c r="T108" i="36"/>
  <c r="N108" i="36"/>
  <c r="M108" i="36"/>
  <c r="P106" i="36"/>
  <c r="M106" i="36"/>
  <c r="W104" i="36"/>
  <c r="N104" i="36"/>
  <c r="M104" i="36"/>
  <c r="L104" i="36"/>
  <c r="K104" i="36"/>
  <c r="J104" i="36"/>
  <c r="I104" i="36"/>
  <c r="H104" i="36"/>
  <c r="W103" i="36"/>
  <c r="V103" i="36"/>
  <c r="U103" i="36"/>
  <c r="T103" i="36"/>
  <c r="S103" i="36"/>
  <c r="R103" i="36"/>
  <c r="Q103" i="36"/>
  <c r="P103" i="36"/>
  <c r="O103" i="36"/>
  <c r="N103" i="36"/>
  <c r="M103" i="36"/>
  <c r="L103" i="36"/>
  <c r="K103" i="36"/>
  <c r="J103" i="36"/>
  <c r="I103" i="36"/>
  <c r="H103" i="36"/>
  <c r="U102" i="36"/>
  <c r="T102" i="36"/>
  <c r="S102" i="36"/>
  <c r="R102" i="36"/>
  <c r="N102" i="36"/>
  <c r="M102" i="36"/>
  <c r="L102" i="36"/>
  <c r="K102" i="36"/>
  <c r="J102" i="36"/>
  <c r="I102" i="36"/>
  <c r="H102" i="36"/>
  <c r="U101" i="36"/>
  <c r="T101" i="36"/>
  <c r="S101" i="36"/>
  <c r="R101" i="36"/>
  <c r="N101" i="36"/>
  <c r="M101" i="36"/>
  <c r="L101" i="36"/>
  <c r="K101" i="36"/>
  <c r="J101" i="36"/>
  <c r="I101" i="36"/>
  <c r="H101" i="36"/>
  <c r="X100" i="36"/>
  <c r="W100" i="36"/>
  <c r="V100" i="36"/>
  <c r="U100" i="36"/>
  <c r="T100" i="36"/>
  <c r="S100" i="36"/>
  <c r="R100" i="36"/>
  <c r="Q100" i="36"/>
  <c r="P100" i="36"/>
  <c r="O100" i="36"/>
  <c r="N100" i="36"/>
  <c r="M100" i="36"/>
  <c r="L100" i="36"/>
  <c r="K100" i="36"/>
  <c r="J100" i="36"/>
  <c r="I100" i="36"/>
  <c r="H100" i="36"/>
  <c r="U99" i="36"/>
  <c r="T99" i="36"/>
  <c r="S99" i="36"/>
  <c r="R99" i="36"/>
  <c r="Q99" i="36"/>
  <c r="P99" i="36"/>
  <c r="O99" i="36"/>
  <c r="N99" i="36"/>
  <c r="M99" i="36"/>
  <c r="L99" i="36"/>
  <c r="K99" i="36"/>
  <c r="J99" i="36"/>
  <c r="I99" i="36"/>
  <c r="H99" i="36"/>
  <c r="U98" i="36"/>
  <c r="T98" i="36"/>
  <c r="S98" i="36"/>
  <c r="R98" i="36"/>
  <c r="Q98" i="36"/>
  <c r="P98" i="36"/>
  <c r="O98" i="36"/>
  <c r="N98" i="36"/>
  <c r="M98" i="36"/>
  <c r="L98" i="36"/>
  <c r="K98" i="36"/>
  <c r="J98" i="36"/>
  <c r="I98" i="36"/>
  <c r="H98" i="36"/>
  <c r="U97" i="36"/>
  <c r="T97" i="36"/>
  <c r="S97" i="36"/>
  <c r="R97" i="36"/>
  <c r="Q97" i="36"/>
  <c r="P97" i="36"/>
  <c r="O97" i="36"/>
  <c r="N97" i="36"/>
  <c r="M97" i="36"/>
  <c r="L97" i="36"/>
  <c r="K97" i="36"/>
  <c r="J97" i="36"/>
  <c r="I97" i="36"/>
  <c r="H97" i="36"/>
  <c r="U96" i="36"/>
  <c r="T96" i="36"/>
  <c r="S96" i="36"/>
  <c r="R96" i="36"/>
  <c r="Q96" i="36"/>
  <c r="P96" i="36"/>
  <c r="O96" i="36"/>
  <c r="N96" i="36"/>
  <c r="M96" i="36"/>
  <c r="L96" i="36"/>
  <c r="K96" i="36"/>
  <c r="J96" i="36"/>
  <c r="I96" i="36"/>
  <c r="H96" i="36"/>
  <c r="U95" i="36"/>
  <c r="T95" i="36"/>
  <c r="S95" i="36"/>
  <c r="R95" i="36"/>
  <c r="Q95" i="36"/>
  <c r="P95" i="36"/>
  <c r="O95" i="36"/>
  <c r="N95" i="36"/>
  <c r="M95" i="36"/>
  <c r="L95" i="36"/>
  <c r="K95" i="36"/>
  <c r="J95" i="36"/>
  <c r="I95" i="36"/>
  <c r="H95" i="36"/>
  <c r="X94" i="36"/>
  <c r="U94" i="36"/>
  <c r="T94" i="36"/>
  <c r="S94" i="36"/>
  <c r="R94" i="36"/>
  <c r="Q94" i="36"/>
  <c r="P94" i="36"/>
  <c r="O94" i="36"/>
  <c r="N94" i="36"/>
  <c r="M94" i="36"/>
  <c r="L94" i="36"/>
  <c r="K94" i="36"/>
  <c r="J94" i="36"/>
  <c r="I94" i="36"/>
  <c r="H94" i="36"/>
  <c r="X93" i="36"/>
  <c r="U93" i="36"/>
  <c r="T93" i="36"/>
  <c r="S93" i="36"/>
  <c r="R93" i="36"/>
  <c r="Q93" i="36"/>
  <c r="P93" i="36"/>
  <c r="O93" i="36"/>
  <c r="N93" i="36"/>
  <c r="M93" i="36"/>
  <c r="L93" i="36"/>
  <c r="K93" i="36"/>
  <c r="J93" i="36"/>
  <c r="I93" i="36"/>
  <c r="H93" i="36"/>
  <c r="U92" i="36"/>
  <c r="T92" i="36"/>
  <c r="S92" i="36"/>
  <c r="R92" i="36"/>
  <c r="Q92" i="36"/>
  <c r="P92" i="36"/>
  <c r="O92" i="36"/>
  <c r="N92" i="36"/>
  <c r="M92" i="36"/>
  <c r="L92" i="36"/>
  <c r="K92" i="36"/>
  <c r="J92" i="36"/>
  <c r="I92" i="36"/>
  <c r="H92" i="36"/>
  <c r="X91" i="36"/>
  <c r="U91" i="36"/>
  <c r="T91" i="36"/>
  <c r="S91" i="36"/>
  <c r="R91" i="36"/>
  <c r="Q91" i="36"/>
  <c r="P91" i="36"/>
  <c r="O91" i="36"/>
  <c r="N91" i="36"/>
  <c r="M91" i="36"/>
  <c r="L91" i="36"/>
  <c r="K91" i="36"/>
  <c r="J91" i="36"/>
  <c r="I91" i="36"/>
  <c r="H91" i="36"/>
  <c r="U90" i="36"/>
  <c r="T90" i="36"/>
  <c r="S90" i="36"/>
  <c r="R90" i="36"/>
  <c r="N90" i="36"/>
  <c r="M90" i="36"/>
  <c r="L90" i="36"/>
  <c r="K90" i="36"/>
  <c r="J90" i="36"/>
  <c r="I90" i="36"/>
  <c r="H90" i="36"/>
  <c r="X89" i="36"/>
  <c r="W89" i="36"/>
  <c r="V89" i="36"/>
  <c r="U89" i="36"/>
  <c r="T89" i="36"/>
  <c r="S89" i="36"/>
  <c r="R89" i="36"/>
  <c r="Q89" i="36"/>
  <c r="P89" i="36"/>
  <c r="O89" i="36"/>
  <c r="N89" i="36"/>
  <c r="M89" i="36"/>
  <c r="L89" i="36"/>
  <c r="K89" i="36"/>
  <c r="J89" i="36"/>
  <c r="I89" i="36"/>
  <c r="H89" i="36"/>
  <c r="X88" i="36"/>
  <c r="U88" i="36"/>
  <c r="T88" i="36"/>
  <c r="S88" i="36"/>
  <c r="R88" i="36"/>
  <c r="Q88" i="36"/>
  <c r="P88" i="36"/>
  <c r="O88" i="36"/>
  <c r="N88" i="36"/>
  <c r="M88" i="36"/>
  <c r="L88" i="36"/>
  <c r="K88" i="36"/>
  <c r="J88" i="36"/>
  <c r="I88" i="36"/>
  <c r="H88" i="36"/>
  <c r="U87" i="36"/>
  <c r="T87" i="36"/>
  <c r="S87" i="36"/>
  <c r="R87" i="36"/>
  <c r="N87" i="36"/>
  <c r="M87" i="36"/>
  <c r="L87" i="36"/>
  <c r="K87" i="36"/>
  <c r="J87" i="36"/>
  <c r="I87" i="36"/>
  <c r="H87" i="36"/>
  <c r="U86" i="36"/>
  <c r="T86" i="36"/>
  <c r="S86" i="36"/>
  <c r="R86" i="36"/>
  <c r="N86" i="36"/>
  <c r="M86" i="36"/>
  <c r="L86" i="36"/>
  <c r="K86" i="36"/>
  <c r="J86" i="36"/>
  <c r="I86" i="36"/>
  <c r="H86" i="36"/>
  <c r="X85" i="36"/>
  <c r="W85" i="36"/>
  <c r="V85" i="36"/>
  <c r="U85" i="36"/>
  <c r="T85" i="36"/>
  <c r="S85" i="36"/>
  <c r="R85" i="36"/>
  <c r="Q85" i="36"/>
  <c r="P85" i="36"/>
  <c r="O85" i="36"/>
  <c r="N85" i="36"/>
  <c r="M85" i="36"/>
  <c r="L85" i="36"/>
  <c r="K85" i="36"/>
  <c r="J85" i="36"/>
  <c r="I85" i="36"/>
  <c r="H85" i="36"/>
  <c r="X84" i="36"/>
  <c r="U84" i="36"/>
  <c r="T84" i="36"/>
  <c r="S84" i="36"/>
  <c r="R84" i="36"/>
  <c r="Q84" i="36"/>
  <c r="P84" i="36"/>
  <c r="O84" i="36"/>
  <c r="N84" i="36"/>
  <c r="M84" i="36"/>
  <c r="L84" i="36"/>
  <c r="K84" i="36"/>
  <c r="J84" i="36"/>
  <c r="I84" i="36"/>
  <c r="H84" i="36"/>
  <c r="U83" i="36"/>
  <c r="T83" i="36"/>
  <c r="S83" i="36"/>
  <c r="R83" i="36"/>
  <c r="Q83" i="36"/>
  <c r="N83" i="36"/>
  <c r="M83" i="36"/>
  <c r="L83" i="36"/>
  <c r="K83" i="36"/>
  <c r="J83" i="36"/>
  <c r="I83" i="36"/>
  <c r="H83" i="36"/>
  <c r="W82" i="36"/>
  <c r="V82" i="36"/>
  <c r="O82" i="36"/>
  <c r="N82" i="36"/>
  <c r="M82" i="36"/>
  <c r="L82" i="36"/>
  <c r="K82" i="36"/>
  <c r="J82" i="36"/>
  <c r="I82" i="36"/>
  <c r="H82" i="36"/>
  <c r="W77" i="36"/>
  <c r="V77" i="36"/>
  <c r="U77" i="36"/>
  <c r="T77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W76" i="36"/>
  <c r="V76" i="36"/>
  <c r="U76" i="36"/>
  <c r="T76" i="36"/>
  <c r="S76" i="36"/>
  <c r="R76" i="36"/>
  <c r="Q76" i="36"/>
  <c r="P76" i="36"/>
  <c r="O76" i="36"/>
  <c r="N76" i="36"/>
  <c r="M76" i="36"/>
  <c r="L76" i="36"/>
  <c r="K76" i="36"/>
  <c r="J76" i="36"/>
  <c r="I76" i="36"/>
  <c r="H76" i="36"/>
  <c r="W75" i="36"/>
  <c r="V75" i="36"/>
  <c r="U75" i="36"/>
  <c r="T75" i="36"/>
  <c r="S75" i="36"/>
  <c r="R75" i="36"/>
  <c r="Q75" i="36"/>
  <c r="P75" i="36"/>
  <c r="O75" i="36"/>
  <c r="N75" i="36"/>
  <c r="M75" i="36"/>
  <c r="L75" i="36"/>
  <c r="K75" i="36"/>
  <c r="J75" i="36"/>
  <c r="I75" i="36"/>
  <c r="H75" i="36"/>
  <c r="W74" i="36"/>
  <c r="V74" i="36"/>
  <c r="U74" i="36"/>
  <c r="T74" i="36"/>
  <c r="S74" i="36"/>
  <c r="R74" i="36"/>
  <c r="Q74" i="36"/>
  <c r="P74" i="36"/>
  <c r="O74" i="36"/>
  <c r="N74" i="36"/>
  <c r="M74" i="36"/>
  <c r="L74" i="36"/>
  <c r="K74" i="36"/>
  <c r="J74" i="36"/>
  <c r="I74" i="36"/>
  <c r="H74" i="36"/>
  <c r="W72" i="36"/>
  <c r="V72" i="36"/>
  <c r="U72" i="36"/>
  <c r="T72" i="36"/>
  <c r="S72" i="36"/>
  <c r="R72" i="36"/>
  <c r="Q72" i="36"/>
  <c r="P72" i="36"/>
  <c r="O72" i="36"/>
  <c r="N72" i="36"/>
  <c r="M72" i="36"/>
  <c r="L72" i="36"/>
  <c r="K72" i="36"/>
  <c r="J72" i="36"/>
  <c r="I72" i="36"/>
  <c r="H72" i="36"/>
  <c r="W71" i="36"/>
  <c r="V71" i="36"/>
  <c r="U71" i="36"/>
  <c r="T71" i="36"/>
  <c r="S71" i="36"/>
  <c r="R71" i="36"/>
  <c r="Q71" i="36"/>
  <c r="P71" i="36"/>
  <c r="O71" i="36"/>
  <c r="N71" i="36"/>
  <c r="M71" i="36"/>
  <c r="L71" i="36"/>
  <c r="K71" i="36"/>
  <c r="J71" i="36"/>
  <c r="I71" i="36"/>
  <c r="H71" i="36"/>
  <c r="W70" i="36"/>
  <c r="V70" i="36"/>
  <c r="U70" i="36"/>
  <c r="T70" i="36"/>
  <c r="S70" i="36"/>
  <c r="R70" i="36"/>
  <c r="Q70" i="36"/>
  <c r="P70" i="36"/>
  <c r="O70" i="36"/>
  <c r="N70" i="36"/>
  <c r="M70" i="36"/>
  <c r="L70" i="36"/>
  <c r="K70" i="36"/>
  <c r="J70" i="36"/>
  <c r="I70" i="36"/>
  <c r="H70" i="36"/>
  <c r="W69" i="36"/>
  <c r="V69" i="36"/>
  <c r="U69" i="36"/>
  <c r="T69" i="36"/>
  <c r="S69" i="36"/>
  <c r="R69" i="36"/>
  <c r="Q69" i="36"/>
  <c r="P69" i="36"/>
  <c r="O69" i="36"/>
  <c r="N69" i="36"/>
  <c r="M69" i="36"/>
  <c r="L69" i="36"/>
  <c r="K69" i="36"/>
  <c r="J69" i="36"/>
  <c r="I69" i="36"/>
  <c r="H69" i="36"/>
  <c r="W68" i="36"/>
  <c r="V68" i="36"/>
  <c r="U68" i="36"/>
  <c r="T68" i="36"/>
  <c r="S68" i="36"/>
  <c r="R68" i="36"/>
  <c r="Q68" i="36"/>
  <c r="P68" i="36"/>
  <c r="O68" i="36"/>
  <c r="N68" i="36"/>
  <c r="M68" i="36"/>
  <c r="L68" i="36"/>
  <c r="K68" i="36"/>
  <c r="J68" i="36"/>
  <c r="I68" i="36"/>
  <c r="H68" i="36"/>
  <c r="W67" i="36"/>
  <c r="V67" i="36"/>
  <c r="U67" i="36"/>
  <c r="T67" i="36"/>
  <c r="S67" i="36"/>
  <c r="R67" i="36"/>
  <c r="Q67" i="36"/>
  <c r="P67" i="36"/>
  <c r="O67" i="36"/>
  <c r="N67" i="36"/>
  <c r="M67" i="36"/>
  <c r="L67" i="36"/>
  <c r="K67" i="36"/>
  <c r="J67" i="36"/>
  <c r="I67" i="36"/>
  <c r="H67" i="36"/>
  <c r="W66" i="36"/>
  <c r="V66" i="36"/>
  <c r="U66" i="36"/>
  <c r="T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W65" i="36"/>
  <c r="V65" i="36"/>
  <c r="U65" i="36"/>
  <c r="T65" i="36"/>
  <c r="S65" i="36"/>
  <c r="R65" i="36"/>
  <c r="Q65" i="36"/>
  <c r="P65" i="36"/>
  <c r="O65" i="36"/>
  <c r="N65" i="36"/>
  <c r="M65" i="36"/>
  <c r="L65" i="36"/>
  <c r="K65" i="36"/>
  <c r="J65" i="36"/>
  <c r="I65" i="36"/>
  <c r="H65" i="36"/>
  <c r="W64" i="36"/>
  <c r="V64" i="36"/>
  <c r="U64" i="36"/>
  <c r="T64" i="36"/>
  <c r="S64" i="36"/>
  <c r="R64" i="36"/>
  <c r="Q64" i="36"/>
  <c r="P64" i="36"/>
  <c r="O64" i="36"/>
  <c r="N64" i="36"/>
  <c r="M64" i="36"/>
  <c r="L64" i="36"/>
  <c r="K64" i="36"/>
  <c r="J64" i="36"/>
  <c r="I64" i="36"/>
  <c r="H64" i="36"/>
  <c r="W63" i="36"/>
  <c r="V63" i="36"/>
  <c r="U63" i="36"/>
  <c r="T63" i="36"/>
  <c r="S63" i="36"/>
  <c r="R63" i="36"/>
  <c r="Q63" i="36"/>
  <c r="P63" i="36"/>
  <c r="O63" i="36"/>
  <c r="N63" i="36"/>
  <c r="M63" i="36"/>
  <c r="L63" i="36"/>
  <c r="K63" i="36"/>
  <c r="J63" i="36"/>
  <c r="I63" i="36"/>
  <c r="H63" i="36"/>
  <c r="W62" i="36"/>
  <c r="V62" i="36"/>
  <c r="U62" i="36"/>
  <c r="T62" i="36"/>
  <c r="S62" i="36"/>
  <c r="R62" i="36"/>
  <c r="Q62" i="36"/>
  <c r="P62" i="36"/>
  <c r="O62" i="36"/>
  <c r="N62" i="36"/>
  <c r="M62" i="36"/>
  <c r="L62" i="36"/>
  <c r="K62" i="36"/>
  <c r="J62" i="36"/>
  <c r="I62" i="36"/>
  <c r="H62" i="36"/>
  <c r="W61" i="36"/>
  <c r="V61" i="36"/>
  <c r="U61" i="36"/>
  <c r="T61" i="36"/>
  <c r="S61" i="36"/>
  <c r="R61" i="36"/>
  <c r="Q61" i="36"/>
  <c r="P61" i="36"/>
  <c r="O61" i="36"/>
  <c r="N61" i="36"/>
  <c r="M61" i="36"/>
  <c r="L61" i="36"/>
  <c r="K61" i="36"/>
  <c r="J61" i="36"/>
  <c r="I61" i="36"/>
  <c r="H61" i="36"/>
  <c r="W60" i="36"/>
  <c r="V60" i="36"/>
  <c r="U60" i="36"/>
  <c r="T60" i="36"/>
  <c r="S60" i="36"/>
  <c r="R60" i="36"/>
  <c r="Q60" i="36"/>
  <c r="P60" i="36"/>
  <c r="O60" i="36"/>
  <c r="N60" i="36"/>
  <c r="M60" i="36"/>
  <c r="L60" i="36"/>
  <c r="K60" i="36"/>
  <c r="J60" i="36"/>
  <c r="I60" i="36"/>
  <c r="H60" i="36"/>
  <c r="W59" i="36"/>
  <c r="V59" i="36"/>
  <c r="U59" i="36"/>
  <c r="T59" i="36"/>
  <c r="S59" i="36"/>
  <c r="R59" i="36"/>
  <c r="Q59" i="36"/>
  <c r="P59" i="36"/>
  <c r="O59" i="36"/>
  <c r="N59" i="36"/>
  <c r="M59" i="36"/>
  <c r="L59" i="36"/>
  <c r="K59" i="36"/>
  <c r="J59" i="36"/>
  <c r="I59" i="36"/>
  <c r="H59" i="36"/>
  <c r="W58" i="36"/>
  <c r="V58" i="36"/>
  <c r="U58" i="36"/>
  <c r="T58" i="36"/>
  <c r="S58" i="36"/>
  <c r="R58" i="36"/>
  <c r="Q58" i="36"/>
  <c r="P58" i="36"/>
  <c r="O58" i="36"/>
  <c r="N58" i="36"/>
  <c r="M58" i="36"/>
  <c r="L58" i="36"/>
  <c r="K58" i="36"/>
  <c r="J58" i="36"/>
  <c r="I58" i="36"/>
  <c r="H58" i="36"/>
  <c r="W57" i="36"/>
  <c r="V57" i="36"/>
  <c r="U57" i="36"/>
  <c r="T57" i="36"/>
  <c r="S57" i="36"/>
  <c r="R57" i="36"/>
  <c r="Q57" i="36"/>
  <c r="P57" i="36"/>
  <c r="O57" i="36"/>
  <c r="N57" i="36"/>
  <c r="M57" i="36"/>
  <c r="L57" i="36"/>
  <c r="K57" i="36"/>
  <c r="J57" i="36"/>
  <c r="I57" i="36"/>
  <c r="H57" i="36"/>
  <c r="W56" i="36"/>
  <c r="V56" i="36"/>
  <c r="U56" i="36"/>
  <c r="T56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W55" i="36"/>
  <c r="V55" i="36"/>
  <c r="U55" i="36"/>
  <c r="T55" i="36"/>
  <c r="S55" i="36"/>
  <c r="R55" i="36"/>
  <c r="Q55" i="36"/>
  <c r="P55" i="36"/>
  <c r="O55" i="36"/>
  <c r="N55" i="36"/>
  <c r="M55" i="36"/>
  <c r="L55" i="36"/>
  <c r="K55" i="36"/>
  <c r="J55" i="36"/>
  <c r="H55" i="36"/>
  <c r="I43" i="36"/>
  <c r="I41" i="36"/>
  <c r="H41" i="36"/>
  <c r="G41" i="36"/>
  <c r="F41" i="36"/>
  <c r="I37" i="36"/>
  <c r="F37" i="36"/>
  <c r="J36" i="36"/>
  <c r="I36" i="36"/>
  <c r="H36" i="36"/>
  <c r="G36" i="36"/>
  <c r="F36" i="36"/>
  <c r="J33" i="36"/>
  <c r="H33" i="36"/>
  <c r="G33" i="36"/>
  <c r="F33" i="36"/>
  <c r="I31" i="36"/>
  <c r="F31" i="36"/>
  <c r="E19" i="36"/>
  <c r="H14" i="36"/>
  <c r="H13" i="36"/>
  <c r="H11" i="36"/>
  <c r="E10" i="36"/>
  <c r="H9" i="36"/>
  <c r="G9" i="36"/>
  <c r="F9" i="36"/>
  <c r="E9" i="36"/>
  <c r="S39" i="7" l="1"/>
  <c r="T40" i="7"/>
  <c r="P132" i="36" l="1"/>
  <c r="J9" i="2" l="1"/>
  <c r="P111" i="36" s="1"/>
  <c r="P12" i="7"/>
  <c r="O15" i="7" l="1"/>
  <c r="O16" i="7"/>
  <c r="O17" i="7"/>
  <c r="O18" i="7"/>
  <c r="BF124" i="30" l="1"/>
  <c r="BE124" i="30"/>
  <c r="BD124" i="30"/>
  <c r="BC124" i="30"/>
  <c r="BB124" i="30"/>
  <c r="BA124" i="30"/>
  <c r="AZ124" i="30"/>
  <c r="AY124" i="30"/>
  <c r="AX124" i="30"/>
  <c r="AW124" i="30"/>
  <c r="AV124" i="30"/>
  <c r="AU124" i="30"/>
  <c r="BF225" i="30"/>
  <c r="BE225" i="30"/>
  <c r="BD225" i="30"/>
  <c r="BC225" i="30"/>
  <c r="BB225" i="30"/>
  <c r="BA225" i="30"/>
  <c r="AZ225" i="30"/>
  <c r="AY225" i="30"/>
  <c r="AX225" i="30"/>
  <c r="AW225" i="30"/>
  <c r="BI108" i="30"/>
  <c r="BT97" i="30"/>
  <c r="BS97" i="30"/>
  <c r="BR97" i="30"/>
  <c r="BQ97" i="30"/>
  <c r="BP97" i="30"/>
  <c r="BO97" i="30"/>
  <c r="BN97" i="30"/>
  <c r="BM97" i="30"/>
  <c r="BL97" i="30"/>
  <c r="BK97" i="30"/>
  <c r="BJ97" i="30"/>
  <c r="BI97" i="30"/>
  <c r="BT12" i="30"/>
  <c r="BS12" i="30"/>
  <c r="BR12" i="30"/>
  <c r="BQ12" i="30"/>
  <c r="BP12" i="30"/>
  <c r="BO12" i="30"/>
  <c r="BN12" i="30"/>
  <c r="BM12" i="30"/>
  <c r="BL12" i="30"/>
  <c r="BK12" i="30"/>
  <c r="BJ12" i="30"/>
  <c r="BI12" i="30"/>
  <c r="D237" i="30" l="1"/>
  <c r="E237" i="30"/>
  <c r="F237" i="30"/>
  <c r="G237" i="30"/>
  <c r="H237" i="30"/>
  <c r="I237" i="30"/>
  <c r="J237" i="30"/>
  <c r="K237" i="30"/>
  <c r="L237" i="30"/>
  <c r="M237" i="30"/>
  <c r="N237" i="30"/>
  <c r="O237" i="30"/>
  <c r="S237" i="30"/>
  <c r="T237" i="30"/>
  <c r="U237" i="30"/>
  <c r="V237" i="30"/>
  <c r="W237" i="30"/>
  <c r="X237" i="30"/>
  <c r="Y237" i="30"/>
  <c r="Z237" i="30"/>
  <c r="AA237" i="30"/>
  <c r="AB237" i="30"/>
  <c r="AC237" i="30"/>
  <c r="AD237" i="30"/>
  <c r="AG237" i="30"/>
  <c r="AH237" i="30"/>
  <c r="AI237" i="30"/>
  <c r="AJ237" i="30"/>
  <c r="AK237" i="30"/>
  <c r="AL237" i="30"/>
  <c r="AM237" i="30"/>
  <c r="AN237" i="30"/>
  <c r="AO237" i="30"/>
  <c r="AP237" i="30"/>
  <c r="AQ237" i="30"/>
  <c r="AR237" i="30"/>
  <c r="BI237" i="30"/>
  <c r="BJ237" i="30"/>
  <c r="BK237" i="30"/>
  <c r="BL237" i="30"/>
  <c r="BM237" i="30"/>
  <c r="BN237" i="30"/>
  <c r="BO237" i="30"/>
  <c r="BP237" i="30"/>
  <c r="BQ237" i="30"/>
  <c r="BR237" i="30"/>
  <c r="BS237" i="30"/>
  <c r="BT237" i="30"/>
  <c r="D236" i="30"/>
  <c r="E236" i="30"/>
  <c r="F236" i="30"/>
  <c r="G236" i="30"/>
  <c r="H236" i="30"/>
  <c r="I236" i="30"/>
  <c r="J236" i="30"/>
  <c r="K236" i="30"/>
  <c r="L236" i="30"/>
  <c r="M236" i="30"/>
  <c r="N236" i="30"/>
  <c r="O236" i="30"/>
  <c r="S236" i="30"/>
  <c r="T236" i="30"/>
  <c r="U236" i="30"/>
  <c r="V236" i="30"/>
  <c r="W236" i="30"/>
  <c r="X236" i="30"/>
  <c r="Y236" i="30"/>
  <c r="Z236" i="30"/>
  <c r="AA236" i="30"/>
  <c r="AB236" i="30"/>
  <c r="AC236" i="30"/>
  <c r="AD236" i="30"/>
  <c r="AG236" i="30"/>
  <c r="AH236" i="30"/>
  <c r="AI236" i="30"/>
  <c r="AJ236" i="30"/>
  <c r="AK236" i="30"/>
  <c r="AL236" i="30"/>
  <c r="AM236" i="30"/>
  <c r="AN236" i="30"/>
  <c r="AO236" i="30"/>
  <c r="AP236" i="30"/>
  <c r="AQ236" i="30"/>
  <c r="AR236" i="30"/>
  <c r="BI236" i="30"/>
  <c r="BJ236" i="30"/>
  <c r="BK236" i="30"/>
  <c r="BL236" i="30"/>
  <c r="BM236" i="30"/>
  <c r="BN236" i="30"/>
  <c r="BO236" i="30"/>
  <c r="BP236" i="30"/>
  <c r="BQ236" i="30"/>
  <c r="BR236" i="30"/>
  <c r="BS236" i="30"/>
  <c r="BT236" i="30"/>
  <c r="D235" i="30"/>
  <c r="E235" i="30"/>
  <c r="F235" i="30"/>
  <c r="G235" i="30"/>
  <c r="H235" i="30"/>
  <c r="I235" i="30"/>
  <c r="J235" i="30"/>
  <c r="K235" i="30"/>
  <c r="L235" i="30"/>
  <c r="M235" i="30"/>
  <c r="N235" i="30"/>
  <c r="O235" i="30"/>
  <c r="S235" i="30"/>
  <c r="T235" i="30"/>
  <c r="U235" i="30"/>
  <c r="V235" i="30"/>
  <c r="W235" i="30"/>
  <c r="X235" i="30"/>
  <c r="Y235" i="30"/>
  <c r="Z235" i="30"/>
  <c r="AA235" i="30"/>
  <c r="AB235" i="30"/>
  <c r="AC235" i="30"/>
  <c r="AD235" i="30"/>
  <c r="AG235" i="30"/>
  <c r="AH235" i="30"/>
  <c r="AI235" i="30"/>
  <c r="AJ235" i="30"/>
  <c r="AK235" i="30"/>
  <c r="AL235" i="30"/>
  <c r="AM235" i="30"/>
  <c r="AN235" i="30"/>
  <c r="AO235" i="30"/>
  <c r="AP235" i="30"/>
  <c r="AQ235" i="30"/>
  <c r="AR235" i="30"/>
  <c r="BI235" i="30"/>
  <c r="BJ235" i="30"/>
  <c r="BK235" i="30"/>
  <c r="BL235" i="30"/>
  <c r="BM235" i="30"/>
  <c r="BN235" i="30"/>
  <c r="BO235" i="30"/>
  <c r="BP235" i="30"/>
  <c r="BQ235" i="30"/>
  <c r="BR235" i="30"/>
  <c r="BS235" i="30"/>
  <c r="BT235" i="30"/>
  <c r="AE237" i="30" l="1"/>
  <c r="P237" i="30"/>
  <c r="BU237" i="30"/>
  <c r="AS237" i="30"/>
  <c r="P235" i="30"/>
  <c r="AE236" i="30"/>
  <c r="BU236" i="30"/>
  <c r="AS236" i="30"/>
  <c r="P236" i="30"/>
  <c r="AS235" i="30"/>
  <c r="BU235" i="30"/>
  <c r="AE235" i="30"/>
  <c r="AU35" i="30" l="1"/>
  <c r="BT245" i="30"/>
  <c r="BS245" i="30"/>
  <c r="BR245" i="30"/>
  <c r="BQ245" i="30"/>
  <c r="BP245" i="30"/>
  <c r="BO245" i="30"/>
  <c r="BN245" i="30"/>
  <c r="BM245" i="30"/>
  <c r="BL245" i="30"/>
  <c r="BK245" i="30"/>
  <c r="BJ245" i="30"/>
  <c r="BI245" i="30"/>
  <c r="BF245" i="30"/>
  <c r="BE245" i="30"/>
  <c r="BD245" i="30"/>
  <c r="BC245" i="30"/>
  <c r="BB245" i="30"/>
  <c r="BA245" i="30"/>
  <c r="AZ245" i="30"/>
  <c r="AY245" i="30"/>
  <c r="AX245" i="30"/>
  <c r="AW245" i="30"/>
  <c r="AV245" i="30"/>
  <c r="AU245" i="30"/>
  <c r="AR245" i="30"/>
  <c r="AQ245" i="30"/>
  <c r="AP245" i="30"/>
  <c r="AO245" i="30"/>
  <c r="AN245" i="30"/>
  <c r="AM245" i="30"/>
  <c r="AL245" i="30"/>
  <c r="AK245" i="30"/>
  <c r="AJ245" i="30"/>
  <c r="AI245" i="30"/>
  <c r="AH245" i="30"/>
  <c r="AG245" i="30"/>
  <c r="AD245" i="30"/>
  <c r="AC245" i="30"/>
  <c r="AB245" i="30"/>
  <c r="AA245" i="30"/>
  <c r="Z245" i="30"/>
  <c r="Y245" i="30"/>
  <c r="X245" i="30"/>
  <c r="W245" i="30"/>
  <c r="V245" i="30"/>
  <c r="U245" i="30"/>
  <c r="T245" i="30"/>
  <c r="S245" i="30"/>
  <c r="O245" i="30"/>
  <c r="N245" i="30"/>
  <c r="M245" i="30"/>
  <c r="L245" i="30"/>
  <c r="K245" i="30"/>
  <c r="J245" i="30"/>
  <c r="I245" i="30"/>
  <c r="H245" i="30"/>
  <c r="G245" i="30"/>
  <c r="F245" i="30"/>
  <c r="E245" i="30"/>
  <c r="D245" i="30"/>
  <c r="BF244" i="30"/>
  <c r="BE244" i="30"/>
  <c r="BD244" i="30"/>
  <c r="BC244" i="30"/>
  <c r="BB244" i="30"/>
  <c r="BA244" i="30"/>
  <c r="AZ244" i="30"/>
  <c r="AY244" i="30"/>
  <c r="AX244" i="30"/>
  <c r="AW244" i="30"/>
  <c r="AV244" i="30"/>
  <c r="AU244" i="30"/>
  <c r="AR244" i="30"/>
  <c r="AQ244" i="30"/>
  <c r="AP244" i="30"/>
  <c r="AO244" i="30"/>
  <c r="AN244" i="30"/>
  <c r="AM244" i="30"/>
  <c r="AL244" i="30"/>
  <c r="AK244" i="30"/>
  <c r="AJ244" i="30"/>
  <c r="AI244" i="30"/>
  <c r="AH244" i="30"/>
  <c r="AG244" i="30"/>
  <c r="AD244" i="30"/>
  <c r="AC244" i="30"/>
  <c r="AB244" i="30"/>
  <c r="AA244" i="30"/>
  <c r="Z244" i="30"/>
  <c r="Y244" i="30"/>
  <c r="X244" i="30"/>
  <c r="W244" i="30"/>
  <c r="V244" i="30"/>
  <c r="U244" i="30"/>
  <c r="T244" i="30"/>
  <c r="S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BT243" i="30"/>
  <c r="BS243" i="30"/>
  <c r="BR243" i="30"/>
  <c r="BQ243" i="30"/>
  <c r="BP243" i="30"/>
  <c r="BO243" i="30"/>
  <c r="BN243" i="30"/>
  <c r="BM243" i="30"/>
  <c r="BL243" i="30"/>
  <c r="BK243" i="30"/>
  <c r="BJ243" i="30"/>
  <c r="BI243" i="30"/>
  <c r="BF243" i="30"/>
  <c r="BE243" i="30"/>
  <c r="BD243" i="30"/>
  <c r="BC243" i="30"/>
  <c r="BB243" i="30"/>
  <c r="BA243" i="30"/>
  <c r="AZ243" i="30"/>
  <c r="AY243" i="30"/>
  <c r="AX243" i="30"/>
  <c r="AW243" i="30"/>
  <c r="AV243" i="30"/>
  <c r="AU243" i="30"/>
  <c r="AR243" i="30"/>
  <c r="AQ243" i="30"/>
  <c r="AP243" i="30"/>
  <c r="AO243" i="30"/>
  <c r="AN243" i="30"/>
  <c r="AM243" i="30"/>
  <c r="AL243" i="30"/>
  <c r="AK243" i="30"/>
  <c r="AJ243" i="30"/>
  <c r="AI243" i="30"/>
  <c r="AH243" i="30"/>
  <c r="AG243" i="30"/>
  <c r="AD243" i="30"/>
  <c r="AC243" i="30"/>
  <c r="AB243" i="30"/>
  <c r="AA243" i="30"/>
  <c r="Z243" i="30"/>
  <c r="Y243" i="30"/>
  <c r="X243" i="30"/>
  <c r="W243" i="30"/>
  <c r="V243" i="30"/>
  <c r="U243" i="30"/>
  <c r="T243" i="30"/>
  <c r="S243" i="30"/>
  <c r="O243" i="30"/>
  <c r="N243" i="30"/>
  <c r="M243" i="30"/>
  <c r="L243" i="30"/>
  <c r="K243" i="30"/>
  <c r="J243" i="30"/>
  <c r="I243" i="30"/>
  <c r="H243" i="30"/>
  <c r="G243" i="30"/>
  <c r="F243" i="30"/>
  <c r="E243" i="30"/>
  <c r="D243" i="30"/>
  <c r="BE241" i="30"/>
  <c r="BD241" i="30"/>
  <c r="BC241" i="30"/>
  <c r="BB241" i="30"/>
  <c r="BA241" i="30"/>
  <c r="AZ241" i="30"/>
  <c r="AY241" i="30"/>
  <c r="AX241" i="30"/>
  <c r="AW241" i="30"/>
  <c r="AV241" i="30"/>
  <c r="AU241" i="30"/>
  <c r="AR241" i="30"/>
  <c r="AQ241" i="30"/>
  <c r="AP241" i="30"/>
  <c r="AO241" i="30"/>
  <c r="AN241" i="30"/>
  <c r="AM241" i="30"/>
  <c r="AL241" i="30"/>
  <c r="AK241" i="30"/>
  <c r="AJ241" i="30"/>
  <c r="AI241" i="30"/>
  <c r="AH241" i="30"/>
  <c r="AG241" i="30"/>
  <c r="AD241" i="30"/>
  <c r="AC241" i="30"/>
  <c r="AB241" i="30"/>
  <c r="AA241" i="30"/>
  <c r="Z241" i="30"/>
  <c r="Y241" i="30"/>
  <c r="X241" i="30"/>
  <c r="W241" i="30"/>
  <c r="V241" i="30"/>
  <c r="U241" i="30"/>
  <c r="T241" i="30"/>
  <c r="S241" i="30"/>
  <c r="O241" i="30"/>
  <c r="N241" i="30"/>
  <c r="M241" i="30"/>
  <c r="L241" i="30"/>
  <c r="K241" i="30"/>
  <c r="J241" i="30"/>
  <c r="I241" i="30"/>
  <c r="H241" i="30"/>
  <c r="G241" i="30"/>
  <c r="F241" i="30"/>
  <c r="E241" i="30"/>
  <c r="D241" i="30"/>
  <c r="BT240" i="30"/>
  <c r="BS240" i="30"/>
  <c r="BR240" i="30"/>
  <c r="BQ240" i="30"/>
  <c r="BP240" i="30"/>
  <c r="BO240" i="30"/>
  <c r="BN240" i="30"/>
  <c r="BM240" i="30"/>
  <c r="BL240" i="30"/>
  <c r="BK240" i="30"/>
  <c r="BJ240" i="30"/>
  <c r="BI240" i="30"/>
  <c r="BF240" i="30"/>
  <c r="BE240" i="30"/>
  <c r="BD240" i="30"/>
  <c r="BC240" i="30"/>
  <c r="BB240" i="30"/>
  <c r="BA240" i="30"/>
  <c r="AZ240" i="30"/>
  <c r="AY240" i="30"/>
  <c r="AX240" i="30"/>
  <c r="AW240" i="30"/>
  <c r="AV240" i="30"/>
  <c r="AU240" i="30"/>
  <c r="AR240" i="30"/>
  <c r="AQ240" i="30"/>
  <c r="AP240" i="30"/>
  <c r="AO240" i="30"/>
  <c r="AN240" i="30"/>
  <c r="AM240" i="30"/>
  <c r="AL240" i="30"/>
  <c r="AK240" i="30"/>
  <c r="AJ240" i="30"/>
  <c r="AI240" i="30"/>
  <c r="AH240" i="30"/>
  <c r="AG240" i="30"/>
  <c r="AD240" i="30"/>
  <c r="AC240" i="30"/>
  <c r="AB240" i="30"/>
  <c r="AA240" i="30"/>
  <c r="Z240" i="30"/>
  <c r="Y240" i="30"/>
  <c r="X240" i="30"/>
  <c r="W240" i="30"/>
  <c r="V240" i="30"/>
  <c r="U240" i="30"/>
  <c r="T240" i="30"/>
  <c r="S240" i="30"/>
  <c r="O240" i="30"/>
  <c r="N240" i="30"/>
  <c r="M240" i="30"/>
  <c r="L240" i="30"/>
  <c r="K240" i="30"/>
  <c r="J240" i="30"/>
  <c r="I240" i="30"/>
  <c r="H240" i="30"/>
  <c r="G240" i="30"/>
  <c r="F240" i="30"/>
  <c r="E240" i="30"/>
  <c r="D240" i="30"/>
  <c r="BE239" i="30"/>
  <c r="BD239" i="30"/>
  <c r="BC239" i="30"/>
  <c r="BB239" i="30"/>
  <c r="BA239" i="30"/>
  <c r="AZ239" i="30"/>
  <c r="AY239" i="30"/>
  <c r="AX239" i="30"/>
  <c r="AW239" i="30"/>
  <c r="AV239" i="30"/>
  <c r="AR239" i="30"/>
  <c r="AQ239" i="30"/>
  <c r="AP239" i="30"/>
  <c r="AO239" i="30"/>
  <c r="AN239" i="30"/>
  <c r="AM239" i="30"/>
  <c r="AL239" i="30"/>
  <c r="AK239" i="30"/>
  <c r="AJ239" i="30"/>
  <c r="AI239" i="30"/>
  <c r="AH239" i="30"/>
  <c r="AG239" i="30"/>
  <c r="AD239" i="30"/>
  <c r="AC239" i="30"/>
  <c r="AB239" i="30"/>
  <c r="AA239" i="30"/>
  <c r="Z239" i="30"/>
  <c r="Y239" i="30"/>
  <c r="X239" i="30"/>
  <c r="W239" i="30"/>
  <c r="V239" i="30"/>
  <c r="U239" i="30"/>
  <c r="T239" i="30"/>
  <c r="S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BE234" i="30"/>
  <c r="BD234" i="30"/>
  <c r="BC234" i="30"/>
  <c r="BB234" i="30"/>
  <c r="BA234" i="30"/>
  <c r="AZ234" i="30"/>
  <c r="AY234" i="30"/>
  <c r="AX234" i="30"/>
  <c r="AW234" i="30"/>
  <c r="AV234" i="30"/>
  <c r="AQ234" i="30"/>
  <c r="AP234" i="30"/>
  <c r="AO234" i="30"/>
  <c r="AN234" i="30"/>
  <c r="AM234" i="30"/>
  <c r="AL234" i="30"/>
  <c r="AK234" i="30"/>
  <c r="AJ234" i="30"/>
  <c r="AI234" i="30"/>
  <c r="AH234" i="30"/>
  <c r="AG234" i="30"/>
  <c r="AD234" i="30"/>
  <c r="AC234" i="30"/>
  <c r="AB234" i="30"/>
  <c r="AA234" i="30"/>
  <c r="Z234" i="30"/>
  <c r="Y234" i="30"/>
  <c r="X234" i="30"/>
  <c r="W234" i="30"/>
  <c r="V234" i="30"/>
  <c r="U234" i="30"/>
  <c r="T234" i="30"/>
  <c r="S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BE233" i="30"/>
  <c r="BD233" i="30"/>
  <c r="BC233" i="30"/>
  <c r="BB233" i="30"/>
  <c r="BA233" i="30"/>
  <c r="AY233" i="30"/>
  <c r="AX233" i="30"/>
  <c r="AW233" i="30"/>
  <c r="AU233" i="30"/>
  <c r="AR233" i="30"/>
  <c r="AQ233" i="30"/>
  <c r="AP233" i="30"/>
  <c r="AO233" i="30"/>
  <c r="AL233" i="30"/>
  <c r="AK233" i="30"/>
  <c r="AJ233" i="30"/>
  <c r="V233" i="30"/>
  <c r="U233" i="30"/>
  <c r="T233" i="30"/>
  <c r="S233" i="30"/>
  <c r="O233" i="30"/>
  <c r="N233" i="30"/>
  <c r="M233" i="30"/>
  <c r="L233" i="30"/>
  <c r="K233" i="30"/>
  <c r="J233" i="30"/>
  <c r="I233" i="30"/>
  <c r="H233" i="30"/>
  <c r="G233" i="30"/>
  <c r="F233" i="30"/>
  <c r="E233" i="30"/>
  <c r="D233" i="30"/>
  <c r="BT232" i="30"/>
  <c r="BS232" i="30"/>
  <c r="BR232" i="30"/>
  <c r="BQ232" i="30"/>
  <c r="BP232" i="30"/>
  <c r="BO232" i="30"/>
  <c r="BN232" i="30"/>
  <c r="BM232" i="30"/>
  <c r="BL232" i="30"/>
  <c r="BK232" i="30"/>
  <c r="BJ232" i="30"/>
  <c r="BI232" i="30"/>
  <c r="BF232" i="30"/>
  <c r="BE232" i="30"/>
  <c r="BD232" i="30"/>
  <c r="BC232" i="30"/>
  <c r="BB232" i="30"/>
  <c r="BA232" i="30"/>
  <c r="AZ232" i="30"/>
  <c r="AY232" i="30"/>
  <c r="AX232" i="30"/>
  <c r="AW232" i="30"/>
  <c r="AV232" i="30"/>
  <c r="AU232" i="30"/>
  <c r="AR232" i="30"/>
  <c r="AQ232" i="30"/>
  <c r="AP232" i="30"/>
  <c r="AO232" i="30"/>
  <c r="AN232" i="30"/>
  <c r="AM232" i="30"/>
  <c r="AL232" i="30"/>
  <c r="AK232" i="30"/>
  <c r="AJ232" i="30"/>
  <c r="AI232" i="30"/>
  <c r="AH232" i="30"/>
  <c r="AG232" i="30"/>
  <c r="AD232" i="30"/>
  <c r="AD251" i="30" s="1"/>
  <c r="AC232" i="30"/>
  <c r="AC251" i="30" s="1"/>
  <c r="AB232" i="30"/>
  <c r="AB251" i="30" s="1"/>
  <c r="AA232" i="30"/>
  <c r="AA251" i="30" s="1"/>
  <c r="Z232" i="30"/>
  <c r="Z251" i="30" s="1"/>
  <c r="Y232" i="30"/>
  <c r="Y251" i="30" s="1"/>
  <c r="X232" i="30"/>
  <c r="X251" i="30" s="1"/>
  <c r="W232" i="30"/>
  <c r="W251" i="30" s="1"/>
  <c r="V232" i="30"/>
  <c r="V251" i="30" s="1"/>
  <c r="U232" i="30"/>
  <c r="U251" i="30" s="1"/>
  <c r="T232" i="30"/>
  <c r="T251" i="30" s="1"/>
  <c r="S232" i="30"/>
  <c r="S251" i="30" s="1"/>
  <c r="O232" i="30"/>
  <c r="O251" i="30" s="1"/>
  <c r="N232" i="30"/>
  <c r="N251" i="30" s="1"/>
  <c r="M232" i="30"/>
  <c r="M251" i="30" s="1"/>
  <c r="L232" i="30"/>
  <c r="L251" i="30" s="1"/>
  <c r="K232" i="30"/>
  <c r="K251" i="30" s="1"/>
  <c r="J232" i="30"/>
  <c r="J251" i="30" s="1"/>
  <c r="I232" i="30"/>
  <c r="I251" i="30" s="1"/>
  <c r="H232" i="30"/>
  <c r="H251" i="30" s="1"/>
  <c r="G232" i="30"/>
  <c r="G251" i="30" s="1"/>
  <c r="F232" i="30"/>
  <c r="E232" i="30"/>
  <c r="D232" i="30"/>
  <c r="BF231" i="30"/>
  <c r="BC231" i="30"/>
  <c r="BB231" i="30"/>
  <c r="BA231" i="30"/>
  <c r="AY231" i="30"/>
  <c r="AX231" i="30"/>
  <c r="AW231" i="30"/>
  <c r="AU231" i="30"/>
  <c r="AQ231" i="30"/>
  <c r="AO231" i="30"/>
  <c r="AJ231" i="30"/>
  <c r="AI231" i="30"/>
  <c r="AH231" i="30"/>
  <c r="AG231" i="30"/>
  <c r="AD231" i="30"/>
  <c r="AC231" i="30"/>
  <c r="AB231" i="30"/>
  <c r="AA231" i="30"/>
  <c r="Z231" i="30"/>
  <c r="Y231" i="30"/>
  <c r="X231" i="30"/>
  <c r="W231" i="30"/>
  <c r="V231" i="30"/>
  <c r="U231" i="30"/>
  <c r="T231" i="30"/>
  <c r="S231" i="30"/>
  <c r="O231" i="30"/>
  <c r="N231" i="30"/>
  <c r="M231" i="30"/>
  <c r="L231" i="30"/>
  <c r="K231" i="30"/>
  <c r="J231" i="30"/>
  <c r="I231" i="30"/>
  <c r="H231" i="30"/>
  <c r="G231" i="30"/>
  <c r="F231" i="30"/>
  <c r="E231" i="30"/>
  <c r="D231" i="30"/>
  <c r="BE230" i="30"/>
  <c r="BD230" i="30"/>
  <c r="BC230" i="30"/>
  <c r="BB230" i="30"/>
  <c r="BA230" i="30"/>
  <c r="AZ230" i="30"/>
  <c r="AY230" i="30"/>
  <c r="AX230" i="30"/>
  <c r="AW230" i="30"/>
  <c r="AV230" i="30"/>
  <c r="AR230" i="30"/>
  <c r="AQ230" i="30"/>
  <c r="AP230" i="30"/>
  <c r="AO230" i="30"/>
  <c r="AN230" i="30"/>
  <c r="AM230" i="30"/>
  <c r="AL230" i="30"/>
  <c r="AK230" i="30"/>
  <c r="AJ230" i="30"/>
  <c r="AI230" i="30"/>
  <c r="AH230" i="30"/>
  <c r="AG230" i="30"/>
  <c r="AD230" i="30"/>
  <c r="AD250" i="30" s="1"/>
  <c r="AC230" i="30"/>
  <c r="AC250" i="30" s="1"/>
  <c r="AB230" i="30"/>
  <c r="AB250" i="30" s="1"/>
  <c r="AA230" i="30"/>
  <c r="AA250" i="30" s="1"/>
  <c r="Z230" i="30"/>
  <c r="Z250" i="30" s="1"/>
  <c r="Y230" i="30"/>
  <c r="Y250" i="30" s="1"/>
  <c r="X230" i="30"/>
  <c r="X250" i="30" s="1"/>
  <c r="W230" i="30"/>
  <c r="W250" i="30" s="1"/>
  <c r="V230" i="30"/>
  <c r="V250" i="30" s="1"/>
  <c r="U230" i="30"/>
  <c r="U250" i="30" s="1"/>
  <c r="T230" i="30"/>
  <c r="T250" i="30" s="1"/>
  <c r="S230" i="30"/>
  <c r="O230" i="30"/>
  <c r="O250" i="30" s="1"/>
  <c r="N230" i="30"/>
  <c r="N250" i="30" s="1"/>
  <c r="M230" i="30"/>
  <c r="M250" i="30" s="1"/>
  <c r="L230" i="30"/>
  <c r="L250" i="30" s="1"/>
  <c r="K230" i="30"/>
  <c r="K250" i="30" s="1"/>
  <c r="J230" i="30"/>
  <c r="J250" i="30" s="1"/>
  <c r="I230" i="30"/>
  <c r="I250" i="30" s="1"/>
  <c r="H230" i="30"/>
  <c r="H250" i="30" s="1"/>
  <c r="G230" i="30"/>
  <c r="G250" i="30" s="1"/>
  <c r="F230" i="30"/>
  <c r="E230" i="30"/>
  <c r="D230" i="30"/>
  <c r="BU227" i="30"/>
  <c r="BG227" i="30"/>
  <c r="BU226" i="30"/>
  <c r="BG226" i="30"/>
  <c r="AT226" i="30"/>
  <c r="AS226" i="30"/>
  <c r="AE226" i="30"/>
  <c r="P226" i="30"/>
  <c r="BU225" i="30"/>
  <c r="BG225" i="30"/>
  <c r="BU224" i="30"/>
  <c r="BG224" i="30"/>
  <c r="AT224" i="30"/>
  <c r="AS224" i="30"/>
  <c r="AE224" i="30"/>
  <c r="P224" i="30"/>
  <c r="BU223" i="30"/>
  <c r="BG223" i="30"/>
  <c r="AR223" i="30"/>
  <c r="AP223" i="30"/>
  <c r="AO223" i="30"/>
  <c r="AN223" i="30"/>
  <c r="AM223" i="30"/>
  <c r="AK223" i="30"/>
  <c r="AJ223" i="30"/>
  <c r="AI223" i="30"/>
  <c r="AH223" i="30"/>
  <c r="AG223" i="30"/>
  <c r="AD223" i="30"/>
  <c r="AC223" i="30"/>
  <c r="AB223" i="30"/>
  <c r="AA223" i="30"/>
  <c r="Z223" i="30"/>
  <c r="Y223" i="30"/>
  <c r="X223" i="30"/>
  <c r="W223" i="30"/>
  <c r="V223" i="30"/>
  <c r="U223" i="30"/>
  <c r="T223" i="30"/>
  <c r="S223" i="30"/>
  <c r="O223" i="30"/>
  <c r="N223" i="30"/>
  <c r="M223" i="30"/>
  <c r="L223" i="30"/>
  <c r="K223" i="30"/>
  <c r="J223" i="30"/>
  <c r="I223" i="30"/>
  <c r="H223" i="30"/>
  <c r="G223" i="30"/>
  <c r="F223" i="30"/>
  <c r="E223" i="30"/>
  <c r="D223" i="30"/>
  <c r="BU222" i="30"/>
  <c r="BG222" i="30"/>
  <c r="BU221" i="30"/>
  <c r="BG221" i="30"/>
  <c r="AT221" i="30"/>
  <c r="AS221" i="30"/>
  <c r="AE221" i="30"/>
  <c r="P221" i="30"/>
  <c r="BU220" i="30"/>
  <c r="BG220" i="30"/>
  <c r="AT220" i="30"/>
  <c r="AS220" i="30"/>
  <c r="AE220" i="30"/>
  <c r="P220" i="30"/>
  <c r="BU219" i="30"/>
  <c r="BG219" i="30"/>
  <c r="AT219" i="30"/>
  <c r="AS219" i="30"/>
  <c r="AE219" i="30"/>
  <c r="P219" i="30"/>
  <c r="BU218" i="30"/>
  <c r="BG218" i="30"/>
  <c r="AT218" i="30"/>
  <c r="AS218" i="30"/>
  <c r="AE218" i="30"/>
  <c r="P218" i="30"/>
  <c r="BU217" i="30"/>
  <c r="BG217" i="30"/>
  <c r="AT217" i="30"/>
  <c r="AS217" i="30"/>
  <c r="AE217" i="30"/>
  <c r="P217" i="30"/>
  <c r="BU216" i="30"/>
  <c r="BG216" i="30"/>
  <c r="AT216" i="30"/>
  <c r="AS216" i="30"/>
  <c r="AE216" i="30"/>
  <c r="P216" i="30"/>
  <c r="BU215" i="30"/>
  <c r="BG215" i="30"/>
  <c r="AT215" i="30"/>
  <c r="AS215" i="30"/>
  <c r="AE215" i="30"/>
  <c r="P215" i="30"/>
  <c r="BU214" i="30"/>
  <c r="BG214" i="30"/>
  <c r="AT214" i="30"/>
  <c r="AS214" i="30"/>
  <c r="AE214" i="30"/>
  <c r="P214" i="30"/>
  <c r="BU213" i="30"/>
  <c r="BG213" i="30"/>
  <c r="AT213" i="30"/>
  <c r="AS213" i="30"/>
  <c r="AE213" i="30"/>
  <c r="P213" i="30"/>
  <c r="BU212" i="30"/>
  <c r="BG212" i="30"/>
  <c r="AT212" i="30"/>
  <c r="AS212" i="30"/>
  <c r="AE212" i="30"/>
  <c r="P212" i="30"/>
  <c r="BU211" i="30"/>
  <c r="BG211" i="30"/>
  <c r="AT211" i="30"/>
  <c r="AS211" i="30"/>
  <c r="AE211" i="30"/>
  <c r="P211" i="30"/>
  <c r="BU210" i="30"/>
  <c r="BG210" i="30"/>
  <c r="AT210" i="30"/>
  <c r="AS210" i="30"/>
  <c r="AE210" i="30"/>
  <c r="P210" i="30"/>
  <c r="BU209" i="30"/>
  <c r="BG209" i="30"/>
  <c r="AT209" i="30"/>
  <c r="AS209" i="30"/>
  <c r="AE209" i="30"/>
  <c r="BU208" i="30"/>
  <c r="BG208" i="30"/>
  <c r="AT208" i="30"/>
  <c r="AS208" i="30"/>
  <c r="AE208" i="30"/>
  <c r="P208" i="30"/>
  <c r="BU207" i="30"/>
  <c r="BG207" i="30"/>
  <c r="AT207" i="30"/>
  <c r="AS207" i="30"/>
  <c r="AE207" i="30"/>
  <c r="P207" i="30"/>
  <c r="BU206" i="30"/>
  <c r="BG206" i="30"/>
  <c r="AT206" i="30"/>
  <c r="AS206" i="30"/>
  <c r="AE206" i="30"/>
  <c r="P206" i="30"/>
  <c r="BU205" i="30"/>
  <c r="BG205" i="30"/>
  <c r="AT205" i="30"/>
  <c r="AS205" i="30"/>
  <c r="AE205" i="30"/>
  <c r="P205" i="30"/>
  <c r="BU204" i="30"/>
  <c r="BG204" i="30"/>
  <c r="AT204" i="30"/>
  <c r="AS204" i="30"/>
  <c r="AE204" i="30"/>
  <c r="P204" i="30"/>
  <c r="BU203" i="30"/>
  <c r="BG203" i="30"/>
  <c r="AT203" i="30"/>
  <c r="AS203" i="30"/>
  <c r="AE203" i="30"/>
  <c r="P203" i="30"/>
  <c r="BU202" i="30"/>
  <c r="BG202" i="30"/>
  <c r="AT202" i="30"/>
  <c r="AS202" i="30"/>
  <c r="AE202" i="30"/>
  <c r="P202" i="30"/>
  <c r="BU201" i="30"/>
  <c r="BG201" i="30"/>
  <c r="AT201" i="30"/>
  <c r="AS201" i="30"/>
  <c r="AE201" i="30"/>
  <c r="P201" i="30"/>
  <c r="BU200" i="30"/>
  <c r="BG200" i="30"/>
  <c r="AT200" i="30"/>
  <c r="AS200" i="30"/>
  <c r="AE200" i="30"/>
  <c r="P200" i="30"/>
  <c r="BU199" i="30"/>
  <c r="BG199" i="30"/>
  <c r="AT199" i="30"/>
  <c r="AS199" i="30"/>
  <c r="AE199" i="30"/>
  <c r="P199" i="30"/>
  <c r="BU198" i="30"/>
  <c r="BG198" i="30"/>
  <c r="AT198" i="30"/>
  <c r="AS198" i="30"/>
  <c r="AE198" i="30"/>
  <c r="P198" i="30"/>
  <c r="BU197" i="30"/>
  <c r="BG197" i="30"/>
  <c r="AS197" i="30"/>
  <c r="AE197" i="30"/>
  <c r="P197" i="30"/>
  <c r="BU196" i="30"/>
  <c r="BG196" i="30"/>
  <c r="AT196" i="30"/>
  <c r="AS196" i="30"/>
  <c r="AE196" i="30"/>
  <c r="P196" i="30"/>
  <c r="BU195" i="30"/>
  <c r="BG195" i="30"/>
  <c r="AT195" i="30"/>
  <c r="AS195" i="30"/>
  <c r="AE195" i="30"/>
  <c r="P195" i="30"/>
  <c r="BU194" i="30"/>
  <c r="BG194" i="30"/>
  <c r="AT194" i="30"/>
  <c r="AS194" i="30"/>
  <c r="AE194" i="30"/>
  <c r="P194" i="30"/>
  <c r="BU193" i="30"/>
  <c r="BG193" i="30"/>
  <c r="AT193" i="30"/>
  <c r="AS193" i="30"/>
  <c r="AE193" i="30"/>
  <c r="P193" i="30"/>
  <c r="BU192" i="30"/>
  <c r="BG192" i="30"/>
  <c r="AR192" i="30"/>
  <c r="AQ192" i="30"/>
  <c r="AP192" i="30"/>
  <c r="AO192" i="30"/>
  <c r="AN192" i="30"/>
  <c r="AM192" i="30"/>
  <c r="AK192" i="30"/>
  <c r="AJ192" i="30"/>
  <c r="AI192" i="30"/>
  <c r="AH192" i="30"/>
  <c r="AG192" i="30"/>
  <c r="AD192" i="30"/>
  <c r="AC192" i="30"/>
  <c r="AB192" i="30"/>
  <c r="AA192" i="30"/>
  <c r="Z192" i="30"/>
  <c r="Y192" i="30"/>
  <c r="X192" i="30"/>
  <c r="W192" i="30"/>
  <c r="V192" i="30"/>
  <c r="U192" i="30"/>
  <c r="T192" i="30"/>
  <c r="S192" i="30"/>
  <c r="O192" i="30"/>
  <c r="N192" i="30"/>
  <c r="M192" i="30"/>
  <c r="L192" i="30"/>
  <c r="K192" i="30"/>
  <c r="J192" i="30"/>
  <c r="I192" i="30"/>
  <c r="H192" i="30"/>
  <c r="G192" i="30"/>
  <c r="F192" i="30"/>
  <c r="E192" i="30"/>
  <c r="D192" i="30"/>
  <c r="BU191" i="30"/>
  <c r="BG191" i="30"/>
  <c r="AT191" i="30"/>
  <c r="AS191" i="30"/>
  <c r="AE191" i="30"/>
  <c r="P191" i="30"/>
  <c r="BU190" i="30"/>
  <c r="BG190" i="30"/>
  <c r="AT190" i="30"/>
  <c r="AS190" i="30"/>
  <c r="AE190" i="30"/>
  <c r="P190" i="30"/>
  <c r="BU189" i="30"/>
  <c r="BG189" i="30"/>
  <c r="AT189" i="30"/>
  <c r="AS189" i="30"/>
  <c r="AE189" i="30"/>
  <c r="P189" i="30"/>
  <c r="BU188" i="30"/>
  <c r="BG188" i="30"/>
  <c r="AT188" i="30"/>
  <c r="AS188" i="30"/>
  <c r="AE188" i="30"/>
  <c r="P188" i="30"/>
  <c r="BU187" i="30"/>
  <c r="BG187" i="30"/>
  <c r="AT187" i="30"/>
  <c r="AS187" i="30"/>
  <c r="AE187" i="30"/>
  <c r="P187" i="30"/>
  <c r="BU186" i="30"/>
  <c r="BG186" i="30"/>
  <c r="AT186" i="30"/>
  <c r="AS186" i="30"/>
  <c r="AE186" i="30"/>
  <c r="P186" i="30"/>
  <c r="BU185" i="30"/>
  <c r="BG185" i="30"/>
  <c r="AT185" i="30"/>
  <c r="AS185" i="30"/>
  <c r="AE185" i="30"/>
  <c r="P185" i="30"/>
  <c r="BU184" i="30"/>
  <c r="BG184" i="30"/>
  <c r="AT184" i="30"/>
  <c r="AS184" i="30"/>
  <c r="AE184" i="30"/>
  <c r="P184" i="30"/>
  <c r="BU183" i="30"/>
  <c r="BG183" i="30"/>
  <c r="AT183" i="30"/>
  <c r="AS183" i="30"/>
  <c r="AE183" i="30"/>
  <c r="P183" i="30"/>
  <c r="BU182" i="30"/>
  <c r="BG182" i="30"/>
  <c r="AT182" i="30"/>
  <c r="AS182" i="30"/>
  <c r="AE182" i="30"/>
  <c r="P182" i="30"/>
  <c r="BU181" i="30"/>
  <c r="BG181" i="30"/>
  <c r="AT181" i="30"/>
  <c r="AS181" i="30"/>
  <c r="AE181" i="30"/>
  <c r="P181" i="30"/>
  <c r="BU180" i="30"/>
  <c r="BG180" i="30"/>
  <c r="AT180" i="30"/>
  <c r="AS180" i="30"/>
  <c r="AE180" i="30"/>
  <c r="P180" i="30"/>
  <c r="BU179" i="30"/>
  <c r="BG179" i="30"/>
  <c r="AT179" i="30"/>
  <c r="AS179" i="30"/>
  <c r="AE179" i="30"/>
  <c r="P179" i="30"/>
  <c r="BU178" i="30"/>
  <c r="BG178" i="30"/>
  <c r="AT178" i="30"/>
  <c r="AS178" i="30"/>
  <c r="AE178" i="30"/>
  <c r="P178" i="30"/>
  <c r="BU177" i="30"/>
  <c r="BG177" i="30"/>
  <c r="AT177" i="30"/>
  <c r="AS177" i="30"/>
  <c r="AE177" i="30"/>
  <c r="P177" i="30"/>
  <c r="BU176" i="30"/>
  <c r="BG176" i="30"/>
  <c r="AL176" i="30"/>
  <c r="AL164" i="30" s="1"/>
  <c r="AE176" i="30"/>
  <c r="P176" i="30"/>
  <c r="BU175" i="30"/>
  <c r="BG175" i="30"/>
  <c r="AT175" i="30"/>
  <c r="AS175" i="30"/>
  <c r="AE175" i="30"/>
  <c r="P175" i="30"/>
  <c r="BU174" i="30"/>
  <c r="BG174" i="30"/>
  <c r="AT174" i="30"/>
  <c r="AS174" i="30"/>
  <c r="AE174" i="30"/>
  <c r="P174" i="30"/>
  <c r="BU173" i="30"/>
  <c r="BG173" i="30"/>
  <c r="AT173" i="30"/>
  <c r="AS173" i="30"/>
  <c r="AE173" i="30"/>
  <c r="P173" i="30"/>
  <c r="BU172" i="30"/>
  <c r="BG172" i="30"/>
  <c r="AT172" i="30"/>
  <c r="AS172" i="30"/>
  <c r="AE172" i="30"/>
  <c r="P172" i="30"/>
  <c r="BU171" i="30"/>
  <c r="BG171" i="30"/>
  <c r="AT171" i="30"/>
  <c r="AS171" i="30"/>
  <c r="AE171" i="30"/>
  <c r="P171" i="30"/>
  <c r="BU170" i="30"/>
  <c r="BG170" i="30"/>
  <c r="AT170" i="30"/>
  <c r="AS170" i="30"/>
  <c r="AE170" i="30"/>
  <c r="P170" i="30"/>
  <c r="BU169" i="30"/>
  <c r="BG169" i="30"/>
  <c r="AT169" i="30"/>
  <c r="AS169" i="30"/>
  <c r="AE169" i="30"/>
  <c r="P169" i="30"/>
  <c r="BU168" i="30"/>
  <c r="BG168" i="30"/>
  <c r="AT168" i="30"/>
  <c r="AS168" i="30"/>
  <c r="AE168" i="30"/>
  <c r="P168" i="30"/>
  <c r="AT167" i="30"/>
  <c r="AS167" i="30"/>
  <c r="BU166" i="30"/>
  <c r="BG166" i="30"/>
  <c r="AT166" i="30"/>
  <c r="AS166" i="30"/>
  <c r="AE166" i="30"/>
  <c r="P166" i="30"/>
  <c r="BU165" i="30"/>
  <c r="BG165" i="30"/>
  <c r="AT165" i="30"/>
  <c r="AS165" i="30"/>
  <c r="AE165" i="30"/>
  <c r="P165" i="30"/>
  <c r="BU164" i="30"/>
  <c r="BG164" i="30"/>
  <c r="AR164" i="30"/>
  <c r="AQ164" i="30"/>
  <c r="AP164" i="30"/>
  <c r="AO164" i="30"/>
  <c r="AN164" i="30"/>
  <c r="AM164" i="30"/>
  <c r="AK164" i="30"/>
  <c r="AJ164" i="30"/>
  <c r="AI164" i="30"/>
  <c r="AH164" i="30"/>
  <c r="AG164" i="30"/>
  <c r="AD164" i="30"/>
  <c r="AC164" i="30"/>
  <c r="AB164" i="30"/>
  <c r="AA164" i="30"/>
  <c r="Z164" i="30"/>
  <c r="Y164" i="30"/>
  <c r="X164" i="30"/>
  <c r="W164" i="30"/>
  <c r="V164" i="30"/>
  <c r="U164" i="30"/>
  <c r="T164" i="30"/>
  <c r="S164" i="30"/>
  <c r="O164" i="30"/>
  <c r="N164" i="30"/>
  <c r="M164" i="30"/>
  <c r="L164" i="30"/>
  <c r="K164" i="30"/>
  <c r="J164" i="30"/>
  <c r="I164" i="30"/>
  <c r="H164" i="30"/>
  <c r="G164" i="30"/>
  <c r="F164" i="30"/>
  <c r="E164" i="30"/>
  <c r="D164" i="30"/>
  <c r="BU163" i="30"/>
  <c r="BG163" i="30"/>
  <c r="AT163" i="30"/>
  <c r="AS163" i="30"/>
  <c r="AE163" i="30"/>
  <c r="P163" i="30"/>
  <c r="BU162" i="30"/>
  <c r="BG162" i="30"/>
  <c r="AT162" i="30"/>
  <c r="AS162" i="30"/>
  <c r="AE162" i="30"/>
  <c r="P162" i="30"/>
  <c r="BU161" i="30"/>
  <c r="BG161" i="30"/>
  <c r="AT161" i="30"/>
  <c r="AS161" i="30"/>
  <c r="AE161" i="30"/>
  <c r="P161" i="30"/>
  <c r="BU160" i="30"/>
  <c r="BG160" i="30"/>
  <c r="AT160" i="30"/>
  <c r="AS160" i="30"/>
  <c r="AE160" i="30"/>
  <c r="P160" i="30"/>
  <c r="BU159" i="30"/>
  <c r="BG159" i="30"/>
  <c r="AR159" i="30"/>
  <c r="AQ159" i="30"/>
  <c r="AP159" i="30"/>
  <c r="AO159" i="30"/>
  <c r="AN159" i="30"/>
  <c r="AM159" i="30"/>
  <c r="AK159" i="30"/>
  <c r="AJ159" i="30"/>
  <c r="AI159" i="30"/>
  <c r="AH159" i="30"/>
  <c r="AG159" i="30"/>
  <c r="AD159" i="30"/>
  <c r="AC159" i="30"/>
  <c r="AB159" i="30"/>
  <c r="AA159" i="30"/>
  <c r="Z159" i="30"/>
  <c r="Y159" i="30"/>
  <c r="X159" i="30"/>
  <c r="W159" i="30"/>
  <c r="V159" i="30"/>
  <c r="U159" i="30"/>
  <c r="T159" i="30"/>
  <c r="S159" i="30"/>
  <c r="O159" i="30"/>
  <c r="N159" i="30"/>
  <c r="M159" i="30"/>
  <c r="L159" i="30"/>
  <c r="K159" i="30"/>
  <c r="J159" i="30"/>
  <c r="I159" i="30"/>
  <c r="H159" i="30"/>
  <c r="G159" i="30"/>
  <c r="F159" i="30"/>
  <c r="E159" i="30"/>
  <c r="D159" i="30"/>
  <c r="BU158" i="30"/>
  <c r="BG158" i="30"/>
  <c r="AT158" i="30"/>
  <c r="AS158" i="30"/>
  <c r="AE158" i="30"/>
  <c r="P158" i="30"/>
  <c r="BU157" i="30"/>
  <c r="BG157" i="30"/>
  <c r="AT157" i="30"/>
  <c r="AS157" i="30"/>
  <c r="AE157" i="30"/>
  <c r="P157" i="30"/>
  <c r="BU156" i="30"/>
  <c r="BG156" i="30"/>
  <c r="AT156" i="30"/>
  <c r="AS156" i="30"/>
  <c r="AE156" i="30"/>
  <c r="P156" i="30"/>
  <c r="BU155" i="30"/>
  <c r="BG155" i="30"/>
  <c r="AT155" i="30"/>
  <c r="AS155" i="30"/>
  <c r="AE155" i="30"/>
  <c r="P155" i="30"/>
  <c r="BU154" i="30"/>
  <c r="BG154" i="30"/>
  <c r="AT154" i="30"/>
  <c r="AS154" i="30"/>
  <c r="AE154" i="30"/>
  <c r="P154" i="30"/>
  <c r="BU153" i="30"/>
  <c r="BG153" i="30"/>
  <c r="AT153" i="30"/>
  <c r="AS153" i="30"/>
  <c r="AE153" i="30"/>
  <c r="P153" i="30"/>
  <c r="BU152" i="30"/>
  <c r="BG152" i="30"/>
  <c r="AT152" i="30"/>
  <c r="AS152" i="30"/>
  <c r="AE152" i="30"/>
  <c r="P152" i="30"/>
  <c r="BU151" i="30"/>
  <c r="BG151" i="30"/>
  <c r="AT151" i="30"/>
  <c r="AS151" i="30"/>
  <c r="AE151" i="30"/>
  <c r="P151" i="30"/>
  <c r="BU150" i="30"/>
  <c r="BG150" i="30"/>
  <c r="AT150" i="30"/>
  <c r="AS150" i="30"/>
  <c r="AE150" i="30"/>
  <c r="BU149" i="30"/>
  <c r="BG149" i="30"/>
  <c r="AT149" i="30"/>
  <c r="AS149" i="30"/>
  <c r="AE149" i="30"/>
  <c r="P149" i="30"/>
  <c r="BU147" i="30"/>
  <c r="BG147" i="30"/>
  <c r="AT147" i="30"/>
  <c r="AS147" i="30"/>
  <c r="AE147" i="30"/>
  <c r="P147" i="30"/>
  <c r="BU146" i="30"/>
  <c r="BG146" i="30"/>
  <c r="AT146" i="30"/>
  <c r="AS146" i="30"/>
  <c r="AE146" i="30"/>
  <c r="P146" i="30"/>
  <c r="BU145" i="30"/>
  <c r="BG145" i="30"/>
  <c r="AT145" i="30"/>
  <c r="AS145" i="30"/>
  <c r="AE145" i="30"/>
  <c r="P145" i="30"/>
  <c r="BU144" i="30"/>
  <c r="BG144" i="30"/>
  <c r="AT144" i="30"/>
  <c r="AS144" i="30"/>
  <c r="AE144" i="30"/>
  <c r="P144" i="30"/>
  <c r="BU143" i="30"/>
  <c r="BG143" i="30"/>
  <c r="AT143" i="30"/>
  <c r="AS143" i="30"/>
  <c r="AE143" i="30"/>
  <c r="P143" i="30"/>
  <c r="BU142" i="30"/>
  <c r="BG142" i="30"/>
  <c r="AL142" i="30"/>
  <c r="AE142" i="30"/>
  <c r="P142" i="30"/>
  <c r="BU141" i="30"/>
  <c r="BG141" i="30"/>
  <c r="AR141" i="30"/>
  <c r="AQ141" i="30"/>
  <c r="AP141" i="30"/>
  <c r="AO141" i="30"/>
  <c r="AN141" i="30"/>
  <c r="AM141" i="30"/>
  <c r="AK141" i="30"/>
  <c r="AJ141" i="30"/>
  <c r="AI141" i="30"/>
  <c r="AH141" i="30"/>
  <c r="AG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BU140" i="30"/>
  <c r="BG140" i="30"/>
  <c r="AT140" i="30"/>
  <c r="AS140" i="30"/>
  <c r="AE140" i="30"/>
  <c r="P140" i="30"/>
  <c r="BU139" i="30"/>
  <c r="BG139" i="30"/>
  <c r="AT139" i="30"/>
  <c r="AS139" i="30"/>
  <c r="AE139" i="30"/>
  <c r="P139" i="30"/>
  <c r="BU138" i="30"/>
  <c r="BG138" i="30"/>
  <c r="AT138" i="30"/>
  <c r="AS138" i="30"/>
  <c r="AE138" i="30"/>
  <c r="P138" i="30"/>
  <c r="BU137" i="30"/>
  <c r="BG137" i="30"/>
  <c r="AT137" i="30"/>
  <c r="AS137" i="30"/>
  <c r="AE137" i="30"/>
  <c r="P137" i="30"/>
  <c r="BU136" i="30"/>
  <c r="BG136" i="30"/>
  <c r="AT136" i="30"/>
  <c r="AS136" i="30"/>
  <c r="AE136" i="30"/>
  <c r="P136" i="30"/>
  <c r="BU135" i="30"/>
  <c r="BG135" i="30"/>
  <c r="AT135" i="30"/>
  <c r="AS135" i="30"/>
  <c r="AE135" i="30"/>
  <c r="P135" i="30"/>
  <c r="BU134" i="30"/>
  <c r="BG134" i="30"/>
  <c r="AT134" i="30"/>
  <c r="AS134" i="30"/>
  <c r="AE134" i="30"/>
  <c r="P134" i="30"/>
  <c r="BU133" i="30"/>
  <c r="BG133" i="30"/>
  <c r="AT133" i="30"/>
  <c r="AS133" i="30"/>
  <c r="AE133" i="30"/>
  <c r="P133" i="30"/>
  <c r="BU132" i="30"/>
  <c r="BG132" i="30"/>
  <c r="AT132" i="30"/>
  <c r="AS132" i="30"/>
  <c r="AE132" i="30"/>
  <c r="P132" i="30"/>
  <c r="BU131" i="30"/>
  <c r="BG131" i="30"/>
  <c r="AT131" i="30"/>
  <c r="AS131" i="30"/>
  <c r="AE131" i="30"/>
  <c r="P131" i="30"/>
  <c r="BU130" i="30"/>
  <c r="BG130" i="30"/>
  <c r="AT130" i="30"/>
  <c r="AS130" i="30"/>
  <c r="AE130" i="30"/>
  <c r="P130" i="30"/>
  <c r="BU129" i="30"/>
  <c r="BG129" i="30"/>
  <c r="AT129" i="30"/>
  <c r="AS129" i="30"/>
  <c r="AE129" i="30"/>
  <c r="P129" i="30"/>
  <c r="BU128" i="30"/>
  <c r="BG128" i="30"/>
  <c r="AT128" i="30"/>
  <c r="AS128" i="30"/>
  <c r="AE128" i="30"/>
  <c r="P128" i="30"/>
  <c r="BU127" i="30"/>
  <c r="BG127" i="30"/>
  <c r="AT127" i="30"/>
  <c r="AS127" i="30"/>
  <c r="AE127" i="30"/>
  <c r="P127" i="30"/>
  <c r="BU126" i="30"/>
  <c r="BG126" i="30"/>
  <c r="AT126" i="30"/>
  <c r="AS126" i="30"/>
  <c r="AE126" i="30"/>
  <c r="P126" i="30"/>
  <c r="BU125" i="30"/>
  <c r="BG125" i="30"/>
  <c r="AL125" i="30"/>
  <c r="AL124" i="30" s="1"/>
  <c r="AE125" i="30"/>
  <c r="P125" i="30"/>
  <c r="BU124" i="30"/>
  <c r="BG124" i="30"/>
  <c r="AR124" i="30"/>
  <c r="AQ124" i="30"/>
  <c r="AP124" i="30"/>
  <c r="AO124" i="30"/>
  <c r="AN124" i="30"/>
  <c r="AM124" i="30"/>
  <c r="AK124" i="30"/>
  <c r="AJ124" i="30"/>
  <c r="AI124" i="30"/>
  <c r="AH124" i="30"/>
  <c r="AG124" i="30"/>
  <c r="AD124" i="30"/>
  <c r="AC124" i="30"/>
  <c r="AB124" i="30"/>
  <c r="AA124" i="30"/>
  <c r="Z124" i="30"/>
  <c r="Y124" i="30"/>
  <c r="X124" i="30"/>
  <c r="W124" i="30"/>
  <c r="V124" i="30"/>
  <c r="U124" i="30"/>
  <c r="T124" i="30"/>
  <c r="S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BU121" i="30"/>
  <c r="BG121" i="30"/>
  <c r="AS121" i="30"/>
  <c r="AE121" i="30"/>
  <c r="P121" i="30"/>
  <c r="BI120" i="30"/>
  <c r="BU120" i="30" s="1"/>
  <c r="BG120" i="30"/>
  <c r="AS120" i="30"/>
  <c r="AE120" i="30"/>
  <c r="P120" i="30"/>
  <c r="BU119" i="30"/>
  <c r="BG119" i="30"/>
  <c r="AS119" i="30"/>
  <c r="AE119" i="30"/>
  <c r="P119" i="30"/>
  <c r="BU118" i="30"/>
  <c r="BG118" i="30"/>
  <c r="AS118" i="30"/>
  <c r="AE118" i="30"/>
  <c r="P118" i="30"/>
  <c r="BU117" i="30"/>
  <c r="BG117" i="30"/>
  <c r="AS117" i="30"/>
  <c r="AE117" i="30"/>
  <c r="P117" i="30"/>
  <c r="BU116" i="30"/>
  <c r="BG116" i="30"/>
  <c r="AS116" i="30"/>
  <c r="AE116" i="30"/>
  <c r="P116" i="30"/>
  <c r="BU115" i="30"/>
  <c r="BG115" i="30"/>
  <c r="AS115" i="30"/>
  <c r="AE115" i="30"/>
  <c r="P115" i="30"/>
  <c r="BU114" i="30"/>
  <c r="BG114" i="30"/>
  <c r="AS114" i="30"/>
  <c r="AE114" i="30"/>
  <c r="P114" i="30"/>
  <c r="BU113" i="30"/>
  <c r="BF113" i="30"/>
  <c r="BF39" i="30" s="1"/>
  <c r="AU113" i="30"/>
  <c r="AS113" i="30"/>
  <c r="AE113" i="30"/>
  <c r="P113" i="30"/>
  <c r="BU112" i="30"/>
  <c r="BG112" i="30"/>
  <c r="AS112" i="30"/>
  <c r="AE112" i="30"/>
  <c r="P112" i="30"/>
  <c r="BU111" i="30"/>
  <c r="BG111" i="30"/>
  <c r="AS111" i="30"/>
  <c r="AE111" i="30"/>
  <c r="P111" i="30"/>
  <c r="BU110" i="30"/>
  <c r="BG110" i="30"/>
  <c r="AS110" i="30"/>
  <c r="AE110" i="30"/>
  <c r="P110" i="30"/>
  <c r="BT108" i="30"/>
  <c r="BT233" i="30" s="1"/>
  <c r="BS108" i="30"/>
  <c r="BS233" i="30" s="1"/>
  <c r="BR108" i="30"/>
  <c r="BR233" i="30" s="1"/>
  <c r="BQ108" i="30"/>
  <c r="BQ233" i="30" s="1"/>
  <c r="BP108" i="30"/>
  <c r="BP233" i="30" s="1"/>
  <c r="BO108" i="30"/>
  <c r="BO233" i="30" s="1"/>
  <c r="BN108" i="30"/>
  <c r="BN233" i="30" s="1"/>
  <c r="BM108" i="30"/>
  <c r="BM233" i="30" s="1"/>
  <c r="BL108" i="30"/>
  <c r="BL233" i="30" s="1"/>
  <c r="BK108" i="30"/>
  <c r="BK233" i="30" s="1"/>
  <c r="BJ108" i="30"/>
  <c r="BJ233" i="30" s="1"/>
  <c r="BH108" i="30"/>
  <c r="BF108" i="30"/>
  <c r="BF233" i="30" s="1"/>
  <c r="AZ108" i="30"/>
  <c r="AZ233" i="30" s="1"/>
  <c r="AV108" i="30"/>
  <c r="AV233" i="30" s="1"/>
  <c r="AI108" i="30"/>
  <c r="AI233" i="30" s="1"/>
  <c r="AH108" i="30"/>
  <c r="AH35" i="30" s="1"/>
  <c r="AG108" i="30"/>
  <c r="AG233" i="30" s="1"/>
  <c r="AD108" i="30"/>
  <c r="AD233" i="30" s="1"/>
  <c r="AC108" i="30"/>
  <c r="AC233" i="30" s="1"/>
  <c r="AB108" i="30"/>
  <c r="AB233" i="30" s="1"/>
  <c r="AA108" i="30"/>
  <c r="AA233" i="30" s="1"/>
  <c r="Z108" i="30"/>
  <c r="Z233" i="30" s="1"/>
  <c r="Y108" i="30"/>
  <c r="Y35" i="30" s="1"/>
  <c r="X108" i="30"/>
  <c r="W108" i="30"/>
  <c r="W233" i="30" s="1"/>
  <c r="P108" i="30"/>
  <c r="BU107" i="30"/>
  <c r="BG107" i="30"/>
  <c r="AS107" i="30"/>
  <c r="AE107" i="30"/>
  <c r="P107" i="30"/>
  <c r="BU106" i="30"/>
  <c r="BG106" i="30"/>
  <c r="AS106" i="30"/>
  <c r="AE106" i="30"/>
  <c r="P106" i="30"/>
  <c r="BU105" i="30"/>
  <c r="BG105" i="30"/>
  <c r="AS105" i="30"/>
  <c r="AE105" i="30"/>
  <c r="P105" i="30"/>
  <c r="BU104" i="30"/>
  <c r="BG104" i="30"/>
  <c r="AS104" i="30"/>
  <c r="AE104" i="30"/>
  <c r="P104" i="30"/>
  <c r="BU103" i="30"/>
  <c r="BG103" i="30"/>
  <c r="AS103" i="30"/>
  <c r="AE103" i="30"/>
  <c r="P103" i="30"/>
  <c r="BU102" i="30"/>
  <c r="BG102" i="30"/>
  <c r="AS102" i="30"/>
  <c r="AE102" i="30"/>
  <c r="P102" i="30"/>
  <c r="BI101" i="30"/>
  <c r="BI28" i="30" s="1"/>
  <c r="BF101" i="30"/>
  <c r="BF28" i="30" s="1"/>
  <c r="AS101" i="30"/>
  <c r="AE101" i="30"/>
  <c r="P101" i="30"/>
  <c r="BU100" i="30"/>
  <c r="BG100" i="30"/>
  <c r="AS100" i="30"/>
  <c r="AE100" i="30"/>
  <c r="P100" i="30"/>
  <c r="BU99" i="30"/>
  <c r="BG99" i="30"/>
  <c r="AS99" i="30"/>
  <c r="AE99" i="30"/>
  <c r="P99" i="30"/>
  <c r="BU98" i="30"/>
  <c r="BF98" i="30"/>
  <c r="BG98" i="30" s="1"/>
  <c r="AS98" i="30"/>
  <c r="AE98" i="30"/>
  <c r="P98" i="30"/>
  <c r="BQ24" i="30"/>
  <c r="BJ24" i="30"/>
  <c r="BU97" i="30"/>
  <c r="BG97" i="30"/>
  <c r="AS97" i="30"/>
  <c r="AE97" i="30"/>
  <c r="P97" i="30"/>
  <c r="BU96" i="30"/>
  <c r="BG96" i="30"/>
  <c r="AS96" i="30"/>
  <c r="AE96" i="30"/>
  <c r="P96" i="30"/>
  <c r="BI95" i="30"/>
  <c r="BJ95" i="30" s="1"/>
  <c r="BF95" i="30"/>
  <c r="AR95" i="30"/>
  <c r="AR234" i="30" s="1"/>
  <c r="AE95" i="30"/>
  <c r="P95" i="30"/>
  <c r="BU94" i="30"/>
  <c r="BG94" i="30"/>
  <c r="AS94" i="30"/>
  <c r="AE94" i="30"/>
  <c r="P94" i="30"/>
  <c r="BI93" i="30"/>
  <c r="BJ93" i="30" s="1"/>
  <c r="BG93" i="30"/>
  <c r="AS93" i="30"/>
  <c r="AE93" i="30"/>
  <c r="P93" i="30"/>
  <c r="BU92" i="30"/>
  <c r="BF92" i="30"/>
  <c r="BF19" i="30" s="1"/>
  <c r="AU92" i="30"/>
  <c r="AS92" i="30"/>
  <c r="AE92" i="30"/>
  <c r="P92" i="30"/>
  <c r="BU91" i="30"/>
  <c r="BG91" i="30"/>
  <c r="AS91" i="30"/>
  <c r="AE91" i="30"/>
  <c r="P91" i="30"/>
  <c r="BF90" i="30"/>
  <c r="AS90" i="30"/>
  <c r="AE90" i="30"/>
  <c r="P90" i="30"/>
  <c r="BU89" i="30"/>
  <c r="BG89" i="30"/>
  <c r="AS89" i="30"/>
  <c r="AE89" i="30"/>
  <c r="P89" i="30"/>
  <c r="BF88" i="30"/>
  <c r="BI88" i="30" s="1"/>
  <c r="BI15" i="30" s="1"/>
  <c r="AU88" i="30"/>
  <c r="AU239" i="30" s="1"/>
  <c r="AS88" i="30"/>
  <c r="AE88" i="30"/>
  <c r="P88" i="30"/>
  <c r="BE87" i="30"/>
  <c r="BD87" i="30"/>
  <c r="BC87" i="30"/>
  <c r="BB87" i="30"/>
  <c r="BA87" i="30"/>
  <c r="AZ87" i="30"/>
  <c r="AY87" i="30"/>
  <c r="AX87" i="30"/>
  <c r="AW87" i="30"/>
  <c r="AQ87" i="30"/>
  <c r="AP87" i="30"/>
  <c r="AO87" i="30"/>
  <c r="AL87" i="30"/>
  <c r="AK87" i="30"/>
  <c r="AJ87" i="30"/>
  <c r="V87" i="30"/>
  <c r="U87" i="30"/>
  <c r="T87" i="30"/>
  <c r="S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BU85" i="30"/>
  <c r="BG85" i="30"/>
  <c r="AS85" i="30"/>
  <c r="AE85" i="30"/>
  <c r="P85" i="30"/>
  <c r="BU84" i="30"/>
  <c r="BG84" i="30"/>
  <c r="AS84" i="30"/>
  <c r="AE84" i="30"/>
  <c r="P84" i="30"/>
  <c r="BU83" i="30"/>
  <c r="BG83" i="30"/>
  <c r="AS83" i="30"/>
  <c r="AE83" i="30"/>
  <c r="P83" i="30"/>
  <c r="BU82" i="30"/>
  <c r="BG82" i="30"/>
  <c r="AS82" i="30"/>
  <c r="AE82" i="30"/>
  <c r="P82" i="30"/>
  <c r="BU81" i="30"/>
  <c r="BG81" i="30"/>
  <c r="AS81" i="30"/>
  <c r="AE81" i="30"/>
  <c r="P81" i="30"/>
  <c r="BU80" i="30"/>
  <c r="BG80" i="30"/>
  <c r="AS80" i="30"/>
  <c r="AE80" i="30"/>
  <c r="P80" i="30"/>
  <c r="BU79" i="30"/>
  <c r="BG79" i="30"/>
  <c r="AS79" i="30"/>
  <c r="AE79" i="30"/>
  <c r="P79" i="30"/>
  <c r="BU78" i="30"/>
  <c r="BG78" i="30"/>
  <c r="AS78" i="30"/>
  <c r="AE78" i="30"/>
  <c r="P78" i="30"/>
  <c r="BU77" i="30"/>
  <c r="BG77" i="30"/>
  <c r="AS77" i="30"/>
  <c r="AE77" i="30"/>
  <c r="P77" i="30"/>
  <c r="BU76" i="30"/>
  <c r="BG76" i="30"/>
  <c r="AS76" i="30"/>
  <c r="AE76" i="30"/>
  <c r="P76" i="30"/>
  <c r="BU75" i="30"/>
  <c r="BG75" i="30"/>
  <c r="AS75" i="30"/>
  <c r="AE75" i="30"/>
  <c r="P75" i="30"/>
  <c r="BT74" i="30"/>
  <c r="BS74" i="30"/>
  <c r="BR74" i="30"/>
  <c r="BR53" i="30" s="1"/>
  <c r="BQ74" i="30"/>
  <c r="BQ53" i="30" s="1"/>
  <c r="BP74" i="30"/>
  <c r="BP231" i="30" s="1"/>
  <c r="BO74" i="30"/>
  <c r="BO53" i="30" s="1"/>
  <c r="BN74" i="30"/>
  <c r="BN231" i="30" s="1"/>
  <c r="BM74" i="30"/>
  <c r="BL74" i="30"/>
  <c r="BL231" i="30" s="1"/>
  <c r="BK74" i="30"/>
  <c r="BK231" i="30" s="1"/>
  <c r="BJ74" i="30"/>
  <c r="BI74" i="30"/>
  <c r="BI53" i="30" s="1"/>
  <c r="AV74" i="30"/>
  <c r="AK74" i="30"/>
  <c r="AE74" i="30"/>
  <c r="P74" i="30"/>
  <c r="BU73" i="30"/>
  <c r="BG73" i="30"/>
  <c r="AS73" i="30"/>
  <c r="AE73" i="30"/>
  <c r="P73" i="30"/>
  <c r="BU72" i="30"/>
  <c r="BG72" i="30"/>
  <c r="AS72" i="30"/>
  <c r="AE72" i="30"/>
  <c r="P72" i="30"/>
  <c r="BU71" i="30"/>
  <c r="BG71" i="30"/>
  <c r="AS71" i="30"/>
  <c r="AE71" i="30"/>
  <c r="P71" i="30"/>
  <c r="BU70" i="30"/>
  <c r="BG70" i="30"/>
  <c r="AS70" i="30"/>
  <c r="AE70" i="30"/>
  <c r="P70" i="30"/>
  <c r="BU69" i="30"/>
  <c r="BG69" i="30"/>
  <c r="AS69" i="30"/>
  <c r="AE69" i="30"/>
  <c r="P69" i="30"/>
  <c r="BU68" i="30"/>
  <c r="BG68" i="30"/>
  <c r="AS68" i="30"/>
  <c r="AE68" i="30"/>
  <c r="P68" i="30"/>
  <c r="BU67" i="30"/>
  <c r="BG67" i="30"/>
  <c r="AS67" i="30"/>
  <c r="AE67" i="30"/>
  <c r="P67" i="30"/>
  <c r="BU66" i="30"/>
  <c r="BG66" i="30"/>
  <c r="AS66" i="30"/>
  <c r="AE66" i="30"/>
  <c r="P66" i="30"/>
  <c r="BU65" i="30"/>
  <c r="BG65" i="30"/>
  <c r="AS65" i="30"/>
  <c r="AE65" i="30"/>
  <c r="P65" i="30"/>
  <c r="BU64" i="30"/>
  <c r="BG64" i="30"/>
  <c r="AS64" i="30"/>
  <c r="AE64" i="30"/>
  <c r="P64" i="30"/>
  <c r="BU63" i="30"/>
  <c r="BG63" i="30"/>
  <c r="AS63" i="30"/>
  <c r="AE63" i="30"/>
  <c r="P63" i="30"/>
  <c r="BU62" i="30"/>
  <c r="BG62" i="30"/>
  <c r="AS62" i="30"/>
  <c r="AE62" i="30"/>
  <c r="P62" i="30"/>
  <c r="BU61" i="30"/>
  <c r="BG61" i="30"/>
  <c r="AS61" i="30"/>
  <c r="AE61" i="30"/>
  <c r="P61" i="30"/>
  <c r="BU60" i="30"/>
  <c r="BG60" i="30"/>
  <c r="AS60" i="30"/>
  <c r="AE60" i="30"/>
  <c r="P60" i="30"/>
  <c r="BU59" i="30"/>
  <c r="BG59" i="30"/>
  <c r="AS59" i="30"/>
  <c r="AE59" i="30"/>
  <c r="P59" i="30"/>
  <c r="BU58" i="30"/>
  <c r="BG58" i="30"/>
  <c r="AS58" i="30"/>
  <c r="AE58" i="30"/>
  <c r="P58" i="30"/>
  <c r="BU57" i="30"/>
  <c r="BG57" i="30"/>
  <c r="AS57" i="30"/>
  <c r="AE57" i="30"/>
  <c r="P57" i="30"/>
  <c r="BU56" i="30"/>
  <c r="BG56" i="30"/>
  <c r="AS56" i="30"/>
  <c r="AE56" i="30"/>
  <c r="P56" i="30"/>
  <c r="BU55" i="30"/>
  <c r="BG55" i="30"/>
  <c r="AS55" i="30"/>
  <c r="AE55" i="30"/>
  <c r="P55" i="30"/>
  <c r="BU54" i="30"/>
  <c r="BG54" i="30"/>
  <c r="AS54" i="30"/>
  <c r="AE54" i="30"/>
  <c r="P54" i="30"/>
  <c r="BP53" i="30"/>
  <c r="BF53" i="30"/>
  <c r="BC53" i="30"/>
  <c r="BB53" i="30"/>
  <c r="BA53" i="30"/>
  <c r="AY53" i="30"/>
  <c r="AX53" i="30"/>
  <c r="AW53" i="30"/>
  <c r="AU53" i="30"/>
  <c r="AQ53" i="30"/>
  <c r="AO53" i="30"/>
  <c r="AJ53" i="30"/>
  <c r="AI53" i="30"/>
  <c r="AH53" i="30"/>
  <c r="AG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P48" i="30"/>
  <c r="BT47" i="30"/>
  <c r="BS47" i="30"/>
  <c r="BR47" i="30"/>
  <c r="BQ47" i="30"/>
  <c r="BP47" i="30"/>
  <c r="BO47" i="30"/>
  <c r="BN47" i="30"/>
  <c r="BM47" i="30"/>
  <c r="BL47" i="30"/>
  <c r="BK47" i="30"/>
  <c r="BJ47" i="30"/>
  <c r="BI47" i="30"/>
  <c r="BF47" i="30"/>
  <c r="BE47" i="30"/>
  <c r="BD47" i="30"/>
  <c r="BC47" i="30"/>
  <c r="BB47" i="30"/>
  <c r="BA47" i="30"/>
  <c r="AZ47" i="30"/>
  <c r="AY47" i="30"/>
  <c r="AX47" i="30"/>
  <c r="AW47" i="30"/>
  <c r="AV47" i="30"/>
  <c r="AU47" i="30"/>
  <c r="AR47" i="30"/>
  <c r="AQ47" i="30"/>
  <c r="AP47" i="30"/>
  <c r="AO47" i="30"/>
  <c r="AN47" i="30"/>
  <c r="AM47" i="30"/>
  <c r="AL47" i="30"/>
  <c r="AK47" i="30"/>
  <c r="AJ47" i="30"/>
  <c r="AI47" i="30"/>
  <c r="AH47" i="30"/>
  <c r="AG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P47" i="30"/>
  <c r="BT46" i="30"/>
  <c r="BS46" i="30"/>
  <c r="BR46" i="30"/>
  <c r="BQ46" i="30"/>
  <c r="BP46" i="30"/>
  <c r="BO46" i="30"/>
  <c r="BN46" i="30"/>
  <c r="BM46" i="30"/>
  <c r="BL46" i="30"/>
  <c r="BK46" i="30"/>
  <c r="BJ46" i="30"/>
  <c r="BF46" i="30"/>
  <c r="BF235" i="30" s="1"/>
  <c r="BE46" i="30"/>
  <c r="BE235" i="30" s="1"/>
  <c r="BD46" i="30"/>
  <c r="BD235" i="30" s="1"/>
  <c r="BC46" i="30"/>
  <c r="BC235" i="30" s="1"/>
  <c r="BB46" i="30"/>
  <c r="BA46" i="30"/>
  <c r="BA235" i="30" s="1"/>
  <c r="AZ46" i="30"/>
  <c r="AZ235" i="30" s="1"/>
  <c r="AY46" i="30"/>
  <c r="AY235" i="30" s="1"/>
  <c r="AX46" i="30"/>
  <c r="AX235" i="30" s="1"/>
  <c r="AW46" i="30"/>
  <c r="AW235" i="30" s="1"/>
  <c r="AV46" i="30"/>
  <c r="AV235" i="30" s="1"/>
  <c r="AU46" i="30"/>
  <c r="AU235" i="30" s="1"/>
  <c r="AR46" i="30"/>
  <c r="AQ46" i="30"/>
  <c r="AP46" i="30"/>
  <c r="AO46" i="30"/>
  <c r="AN46" i="30"/>
  <c r="AM46" i="30"/>
  <c r="AL46" i="30"/>
  <c r="AK46" i="30"/>
  <c r="AJ46" i="30"/>
  <c r="AI46" i="30"/>
  <c r="AH46" i="30"/>
  <c r="AG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P46" i="30"/>
  <c r="BT45" i="30"/>
  <c r="BS45" i="30"/>
  <c r="BR45" i="30"/>
  <c r="BQ45" i="30"/>
  <c r="BP45" i="30"/>
  <c r="BO45" i="30"/>
  <c r="BN45" i="30"/>
  <c r="BM45" i="30"/>
  <c r="BL45" i="30"/>
  <c r="BK45" i="30"/>
  <c r="BJ45" i="30"/>
  <c r="BI45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P45" i="30"/>
  <c r="BT44" i="30"/>
  <c r="BS44" i="30"/>
  <c r="BR44" i="30"/>
  <c r="BQ44" i="30"/>
  <c r="BP44" i="30"/>
  <c r="BO44" i="30"/>
  <c r="BN44" i="30"/>
  <c r="BM44" i="30"/>
  <c r="BL44" i="30"/>
  <c r="BK44" i="30"/>
  <c r="BJ44" i="30"/>
  <c r="BI44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P44" i="30"/>
  <c r="BT43" i="30"/>
  <c r="BS43" i="30"/>
  <c r="BR43" i="30"/>
  <c r="BQ43" i="30"/>
  <c r="BP43" i="30"/>
  <c r="BO43" i="30"/>
  <c r="BN43" i="30"/>
  <c r="BM43" i="30"/>
  <c r="BL43" i="30"/>
  <c r="BK43" i="30"/>
  <c r="BJ43" i="30"/>
  <c r="BI43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P43" i="30"/>
  <c r="BT42" i="30"/>
  <c r="BS42" i="30"/>
  <c r="BR42" i="30"/>
  <c r="BQ42" i="30"/>
  <c r="BP42" i="30"/>
  <c r="BO42" i="30"/>
  <c r="BN42" i="30"/>
  <c r="BM42" i="30"/>
  <c r="BL42" i="30"/>
  <c r="BK42" i="30"/>
  <c r="BJ42" i="30"/>
  <c r="BI42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P42" i="30"/>
  <c r="BT41" i="30"/>
  <c r="BS41" i="30"/>
  <c r="BR41" i="30"/>
  <c r="BQ41" i="30"/>
  <c r="BP41" i="30"/>
  <c r="BO41" i="30"/>
  <c r="BN41" i="30"/>
  <c r="BM41" i="30"/>
  <c r="BL41" i="30"/>
  <c r="BK41" i="30"/>
  <c r="BJ41" i="30"/>
  <c r="BI41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P41" i="30"/>
  <c r="BT40" i="30"/>
  <c r="BS40" i="30"/>
  <c r="BR40" i="30"/>
  <c r="BQ40" i="30"/>
  <c r="BP40" i="30"/>
  <c r="BO40" i="30"/>
  <c r="BN40" i="30"/>
  <c r="BM40" i="30"/>
  <c r="BL40" i="30"/>
  <c r="BK40" i="30"/>
  <c r="BJ40" i="30"/>
  <c r="BI40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P40" i="30"/>
  <c r="BT39" i="30"/>
  <c r="BS39" i="30"/>
  <c r="BR39" i="30"/>
  <c r="BQ39" i="30"/>
  <c r="BP39" i="30"/>
  <c r="BO39" i="30"/>
  <c r="BN39" i="30"/>
  <c r="BM39" i="30"/>
  <c r="BL39" i="30"/>
  <c r="BK39" i="30"/>
  <c r="BJ39" i="30"/>
  <c r="BI39" i="30"/>
  <c r="BE39" i="30"/>
  <c r="BD39" i="30"/>
  <c r="BC39" i="30"/>
  <c r="BB39" i="30"/>
  <c r="BA39" i="30"/>
  <c r="AZ39" i="30"/>
  <c r="AY39" i="30"/>
  <c r="AX39" i="30"/>
  <c r="AW39" i="30"/>
  <c r="AV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P39" i="30"/>
  <c r="BT38" i="30"/>
  <c r="BS38" i="30"/>
  <c r="BR38" i="30"/>
  <c r="BQ38" i="30"/>
  <c r="BP38" i="30"/>
  <c r="BO38" i="30"/>
  <c r="BN38" i="30"/>
  <c r="BM38" i="30"/>
  <c r="BL38" i="30"/>
  <c r="BK38" i="30"/>
  <c r="BJ38" i="30"/>
  <c r="BI38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P38" i="30"/>
  <c r="BT37" i="30"/>
  <c r="BS37" i="30"/>
  <c r="BR37" i="30"/>
  <c r="BQ37" i="30"/>
  <c r="BP37" i="30"/>
  <c r="BO37" i="30"/>
  <c r="BN37" i="30"/>
  <c r="BM37" i="30"/>
  <c r="BL37" i="30"/>
  <c r="BK37" i="30"/>
  <c r="BJ37" i="30"/>
  <c r="BI37" i="30"/>
  <c r="BF37" i="30"/>
  <c r="BE37" i="30"/>
  <c r="BD37" i="30"/>
  <c r="BC37" i="30"/>
  <c r="BB37" i="30"/>
  <c r="BA37" i="30"/>
  <c r="AZ37" i="30"/>
  <c r="AY37" i="30"/>
  <c r="AX37" i="30"/>
  <c r="AW37" i="30"/>
  <c r="AV37" i="30"/>
  <c r="AU37" i="30"/>
  <c r="AR37" i="30"/>
  <c r="AQ37" i="30"/>
  <c r="AP37" i="30"/>
  <c r="AO37" i="30"/>
  <c r="AN37" i="30"/>
  <c r="AM37" i="30"/>
  <c r="AL37" i="30"/>
  <c r="AK37" i="30"/>
  <c r="AJ37" i="30"/>
  <c r="AI37" i="30"/>
  <c r="AH37" i="30"/>
  <c r="AG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P37" i="30"/>
  <c r="BT36" i="30"/>
  <c r="BS36" i="30"/>
  <c r="BR36" i="30"/>
  <c r="BQ36" i="30"/>
  <c r="BP36" i="30"/>
  <c r="BO36" i="30"/>
  <c r="BN36" i="30"/>
  <c r="BM36" i="30"/>
  <c r="BL36" i="30"/>
  <c r="BK36" i="30"/>
  <c r="BJ36" i="30"/>
  <c r="BI36" i="30"/>
  <c r="BF36" i="30"/>
  <c r="BE36" i="30"/>
  <c r="BD36" i="30"/>
  <c r="BC36" i="30"/>
  <c r="BB36" i="30"/>
  <c r="BA36" i="30"/>
  <c r="AZ36" i="30"/>
  <c r="AY36" i="30"/>
  <c r="AX36" i="30"/>
  <c r="AW36" i="30"/>
  <c r="AV36" i="30"/>
  <c r="AU36" i="30"/>
  <c r="AR36" i="30"/>
  <c r="AQ36" i="30"/>
  <c r="AP36" i="30"/>
  <c r="AO36" i="30"/>
  <c r="AN36" i="30"/>
  <c r="AM36" i="30"/>
  <c r="AL36" i="30"/>
  <c r="AK36" i="30"/>
  <c r="AJ36" i="30"/>
  <c r="AI36" i="30"/>
  <c r="AH36" i="30"/>
  <c r="AG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P36" i="30"/>
  <c r="BC35" i="30"/>
  <c r="BB35" i="30"/>
  <c r="BA35" i="30"/>
  <c r="AY35" i="30"/>
  <c r="AX35" i="30"/>
  <c r="AW35" i="30"/>
  <c r="AQ35" i="30"/>
  <c r="AO35" i="30"/>
  <c r="AJ35" i="30"/>
  <c r="V35" i="30"/>
  <c r="U35" i="30"/>
  <c r="T35" i="30"/>
  <c r="S35" i="30"/>
  <c r="P35" i="30"/>
  <c r="BT34" i="30"/>
  <c r="BS34" i="30"/>
  <c r="BR34" i="30"/>
  <c r="BQ34" i="30"/>
  <c r="BP34" i="30"/>
  <c r="BO34" i="30"/>
  <c r="BN34" i="30"/>
  <c r="BM34" i="30"/>
  <c r="BL34" i="30"/>
  <c r="BK34" i="30"/>
  <c r="BJ34" i="30"/>
  <c r="BI34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P34" i="30"/>
  <c r="BT33" i="30"/>
  <c r="BS33" i="30"/>
  <c r="BR33" i="30"/>
  <c r="BQ33" i="30"/>
  <c r="BP33" i="30"/>
  <c r="BO33" i="30"/>
  <c r="BN33" i="30"/>
  <c r="BM33" i="30"/>
  <c r="BL33" i="30"/>
  <c r="BK33" i="30"/>
  <c r="BJ33" i="30"/>
  <c r="BI33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P33" i="30"/>
  <c r="BT32" i="30"/>
  <c r="BS32" i="30"/>
  <c r="BR32" i="30"/>
  <c r="BQ32" i="30"/>
  <c r="BP32" i="30"/>
  <c r="BO32" i="30"/>
  <c r="BN32" i="30"/>
  <c r="BM32" i="30"/>
  <c r="BL32" i="30"/>
  <c r="BK32" i="30"/>
  <c r="BJ32" i="30"/>
  <c r="BI32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P32" i="30"/>
  <c r="BT31" i="30"/>
  <c r="BS31" i="30"/>
  <c r="BR31" i="30"/>
  <c r="BQ31" i="30"/>
  <c r="BP31" i="30"/>
  <c r="BO31" i="30"/>
  <c r="BN31" i="30"/>
  <c r="BM31" i="30"/>
  <c r="BL31" i="30"/>
  <c r="BK31" i="30"/>
  <c r="BJ31" i="30"/>
  <c r="BI31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P31" i="30"/>
  <c r="BT30" i="30"/>
  <c r="BS30" i="30"/>
  <c r="BR30" i="30"/>
  <c r="BQ30" i="30"/>
  <c r="BP30" i="30"/>
  <c r="BO30" i="30"/>
  <c r="BN30" i="30"/>
  <c r="BM30" i="30"/>
  <c r="BL30" i="30"/>
  <c r="BK30" i="30"/>
  <c r="BJ30" i="30"/>
  <c r="BI30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P30" i="30"/>
  <c r="BT29" i="30"/>
  <c r="BS29" i="30"/>
  <c r="BR29" i="30"/>
  <c r="BQ29" i="30"/>
  <c r="BP29" i="30"/>
  <c r="BO29" i="30"/>
  <c r="BN29" i="30"/>
  <c r="BM29" i="30"/>
  <c r="BL29" i="30"/>
  <c r="BK29" i="30"/>
  <c r="BJ29" i="30"/>
  <c r="BI29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P29" i="30"/>
  <c r="BE28" i="30"/>
  <c r="BD28" i="30"/>
  <c r="BC28" i="30"/>
  <c r="BB28" i="30"/>
  <c r="BA28" i="30"/>
  <c r="AZ28" i="30"/>
  <c r="AY28" i="30"/>
  <c r="AX28" i="30"/>
  <c r="AW28" i="30"/>
  <c r="AV28" i="30"/>
  <c r="AU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P28" i="30"/>
  <c r="BT27" i="30"/>
  <c r="BS27" i="30"/>
  <c r="BR27" i="30"/>
  <c r="BQ27" i="30"/>
  <c r="BP27" i="30"/>
  <c r="BO27" i="30"/>
  <c r="BN27" i="30"/>
  <c r="BM27" i="30"/>
  <c r="BL27" i="30"/>
  <c r="BK27" i="30"/>
  <c r="BJ27" i="30"/>
  <c r="BI27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P27" i="30"/>
  <c r="BT26" i="30"/>
  <c r="BS26" i="30"/>
  <c r="BR26" i="30"/>
  <c r="BQ26" i="30"/>
  <c r="BP26" i="30"/>
  <c r="BO26" i="30"/>
  <c r="BN26" i="30"/>
  <c r="BM26" i="30"/>
  <c r="BL26" i="30"/>
  <c r="BK26" i="30"/>
  <c r="BJ26" i="30"/>
  <c r="BI26" i="30"/>
  <c r="BF26" i="30"/>
  <c r="BE26" i="30"/>
  <c r="BD26" i="30"/>
  <c r="BC26" i="30"/>
  <c r="BB26" i="30"/>
  <c r="BA26" i="30"/>
  <c r="AZ26" i="30"/>
  <c r="AY26" i="30"/>
  <c r="AX26" i="30"/>
  <c r="AW26" i="30"/>
  <c r="AV26" i="30"/>
  <c r="AU26" i="30"/>
  <c r="AR26" i="30"/>
  <c r="AQ26" i="30"/>
  <c r="AP26" i="30"/>
  <c r="AO26" i="30"/>
  <c r="AN26" i="30"/>
  <c r="AM26" i="30"/>
  <c r="AL26" i="30"/>
  <c r="AK26" i="30"/>
  <c r="AJ26" i="30"/>
  <c r="AI26" i="30"/>
  <c r="AH26" i="30"/>
  <c r="AG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P26" i="30"/>
  <c r="BT25" i="30"/>
  <c r="BS25" i="30"/>
  <c r="BR25" i="30"/>
  <c r="BQ25" i="30"/>
  <c r="BP25" i="30"/>
  <c r="BO25" i="30"/>
  <c r="BN25" i="30"/>
  <c r="BM25" i="30"/>
  <c r="BL25" i="30"/>
  <c r="BK25" i="30"/>
  <c r="BJ25" i="30"/>
  <c r="BI25" i="30"/>
  <c r="BE25" i="30"/>
  <c r="BD25" i="30"/>
  <c r="BC25" i="30"/>
  <c r="BB25" i="30"/>
  <c r="BA25" i="30"/>
  <c r="AZ25" i="30"/>
  <c r="AY25" i="30"/>
  <c r="AX25" i="30"/>
  <c r="AW25" i="30"/>
  <c r="AV25" i="30"/>
  <c r="AU25" i="30"/>
  <c r="AR25" i="30"/>
  <c r="AQ25" i="30"/>
  <c r="AP25" i="30"/>
  <c r="AO25" i="30"/>
  <c r="AN25" i="30"/>
  <c r="AM25" i="30"/>
  <c r="AL25" i="30"/>
  <c r="AK25" i="30"/>
  <c r="AJ25" i="30"/>
  <c r="AI25" i="30"/>
  <c r="AH25" i="30"/>
  <c r="AG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P25" i="30"/>
  <c r="BT24" i="30"/>
  <c r="BS24" i="30"/>
  <c r="BR24" i="30"/>
  <c r="BP24" i="30"/>
  <c r="BO24" i="30"/>
  <c r="BN24" i="30"/>
  <c r="BM24" i="30"/>
  <c r="BL24" i="30"/>
  <c r="BK24" i="30"/>
  <c r="BI24" i="30"/>
  <c r="BF24" i="30"/>
  <c r="BE24" i="30"/>
  <c r="BD24" i="30"/>
  <c r="BC24" i="30"/>
  <c r="BB24" i="30"/>
  <c r="BA24" i="30"/>
  <c r="AZ24" i="30"/>
  <c r="AY24" i="30"/>
  <c r="AX24" i="30"/>
  <c r="AW24" i="30"/>
  <c r="AV24" i="30"/>
  <c r="AU24" i="30"/>
  <c r="AR24" i="30"/>
  <c r="AQ24" i="30"/>
  <c r="AP24" i="30"/>
  <c r="AO24" i="30"/>
  <c r="AN24" i="30"/>
  <c r="AM24" i="30"/>
  <c r="AL24" i="30"/>
  <c r="AK24" i="30"/>
  <c r="AJ24" i="30"/>
  <c r="AI24" i="30"/>
  <c r="AH24" i="30"/>
  <c r="AG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P24" i="30"/>
  <c r="BT23" i="30"/>
  <c r="BS23" i="30"/>
  <c r="BR23" i="30"/>
  <c r="BQ23" i="30"/>
  <c r="BP23" i="30"/>
  <c r="BO23" i="30"/>
  <c r="BN23" i="30"/>
  <c r="BM23" i="30"/>
  <c r="BL23" i="30"/>
  <c r="BK23" i="30"/>
  <c r="BJ23" i="30"/>
  <c r="BI23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P23" i="30"/>
  <c r="BE22" i="30"/>
  <c r="BD22" i="30"/>
  <c r="BC22" i="30"/>
  <c r="BB22" i="30"/>
  <c r="BA22" i="30"/>
  <c r="AZ22" i="30"/>
  <c r="AY22" i="30"/>
  <c r="AX22" i="30"/>
  <c r="AW22" i="30"/>
  <c r="AV22" i="30"/>
  <c r="AU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P22" i="30"/>
  <c r="BT21" i="30"/>
  <c r="BS21" i="30"/>
  <c r="BR21" i="30"/>
  <c r="BQ21" i="30"/>
  <c r="BP21" i="30"/>
  <c r="BO21" i="30"/>
  <c r="BN21" i="30"/>
  <c r="BM21" i="30"/>
  <c r="BL21" i="30"/>
  <c r="BK21" i="30"/>
  <c r="BJ21" i="30"/>
  <c r="BI21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P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P20" i="30"/>
  <c r="BT19" i="30"/>
  <c r="BS19" i="30"/>
  <c r="BR19" i="30"/>
  <c r="BQ19" i="30"/>
  <c r="BP19" i="30"/>
  <c r="BO19" i="30"/>
  <c r="BN19" i="30"/>
  <c r="BM19" i="30"/>
  <c r="BL19" i="30"/>
  <c r="BK19" i="30"/>
  <c r="BJ19" i="30"/>
  <c r="BI19" i="30"/>
  <c r="BE19" i="30"/>
  <c r="BD19" i="30"/>
  <c r="BC19" i="30"/>
  <c r="BB19" i="30"/>
  <c r="BA19" i="30"/>
  <c r="AZ19" i="30"/>
  <c r="AY19" i="30"/>
  <c r="AX19" i="30"/>
  <c r="AW19" i="30"/>
  <c r="AV19" i="30"/>
  <c r="AU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P19" i="30"/>
  <c r="BT18" i="30"/>
  <c r="BS18" i="30"/>
  <c r="BR18" i="30"/>
  <c r="BQ18" i="30"/>
  <c r="BP18" i="30"/>
  <c r="BO18" i="30"/>
  <c r="BN18" i="30"/>
  <c r="BM18" i="30"/>
  <c r="BL18" i="30"/>
  <c r="BK18" i="30"/>
  <c r="BJ18" i="30"/>
  <c r="BI18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P18" i="30"/>
  <c r="BE17" i="30"/>
  <c r="BD17" i="30"/>
  <c r="BC17" i="30"/>
  <c r="BB17" i="30"/>
  <c r="BA17" i="30"/>
  <c r="AZ17" i="30"/>
  <c r="AY17" i="30"/>
  <c r="AX17" i="30"/>
  <c r="AW17" i="30"/>
  <c r="AV17" i="30"/>
  <c r="AU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P17" i="30"/>
  <c r="BT16" i="30"/>
  <c r="BS16" i="30"/>
  <c r="BR16" i="30"/>
  <c r="BQ16" i="30"/>
  <c r="BP16" i="30"/>
  <c r="BO16" i="30"/>
  <c r="BN16" i="30"/>
  <c r="BM16" i="30"/>
  <c r="BL16" i="30"/>
  <c r="BK16" i="30"/>
  <c r="BJ16" i="30"/>
  <c r="BI16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P16" i="30"/>
  <c r="BE15" i="30"/>
  <c r="BD15" i="30"/>
  <c r="BC15" i="30"/>
  <c r="BB15" i="30"/>
  <c r="BA15" i="30"/>
  <c r="AZ15" i="30"/>
  <c r="AY15" i="30"/>
  <c r="AX15" i="30"/>
  <c r="AW15" i="30"/>
  <c r="AV15" i="30"/>
  <c r="AR15" i="30"/>
  <c r="AQ15" i="30"/>
  <c r="AP15" i="30"/>
  <c r="AO15" i="30"/>
  <c r="AN15" i="30"/>
  <c r="AM15" i="30"/>
  <c r="AL15" i="30"/>
  <c r="AK15" i="30"/>
  <c r="AJ15" i="30"/>
  <c r="AI15" i="30"/>
  <c r="AH15" i="30"/>
  <c r="AG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P15" i="30"/>
  <c r="P14" i="30"/>
  <c r="BU13" i="30"/>
  <c r="BG13" i="30"/>
  <c r="AS13" i="30"/>
  <c r="AE13" i="30"/>
  <c r="P13" i="30"/>
  <c r="BP5" i="30"/>
  <c r="BO5" i="30"/>
  <c r="BN5" i="30"/>
  <c r="BM5" i="30"/>
  <c r="BL5" i="30"/>
  <c r="BK5" i="30"/>
  <c r="BJ5" i="30"/>
  <c r="BI5" i="30"/>
  <c r="BF12" i="30"/>
  <c r="BF5" i="30" s="1"/>
  <c r="BE12" i="30"/>
  <c r="AQ12" i="30"/>
  <c r="AQ5" i="30" s="1"/>
  <c r="AO12" i="30"/>
  <c r="AO5" i="30" s="1"/>
  <c r="AN12" i="30"/>
  <c r="AN5" i="30" s="1"/>
  <c r="AM12" i="30"/>
  <c r="AM5" i="30" s="1"/>
  <c r="AL12" i="30"/>
  <c r="AL5" i="30" s="1"/>
  <c r="AJ12" i="30"/>
  <c r="AJ5" i="30" s="1"/>
  <c r="AI12" i="30"/>
  <c r="AI5" i="30" s="1"/>
  <c r="AE12" i="30"/>
  <c r="P12" i="30"/>
  <c r="BU11" i="30"/>
  <c r="BG11" i="30"/>
  <c r="AS11" i="30"/>
  <c r="AE11" i="30"/>
  <c r="P11" i="30"/>
  <c r="BU10" i="30"/>
  <c r="BG10" i="30"/>
  <c r="AS10" i="30"/>
  <c r="AE10" i="30"/>
  <c r="P10" i="30"/>
  <c r="BU9" i="30"/>
  <c r="BG9" i="30"/>
  <c r="AS9" i="30"/>
  <c r="AE9" i="30"/>
  <c r="P9" i="30"/>
  <c r="BU8" i="30"/>
  <c r="BG8" i="30"/>
  <c r="AS8" i="30"/>
  <c r="AE8" i="30"/>
  <c r="P8" i="30"/>
  <c r="BU7" i="30"/>
  <c r="BG7" i="30"/>
  <c r="AS7" i="30"/>
  <c r="AE7" i="30"/>
  <c r="P7" i="30"/>
  <c r="BU6" i="30"/>
  <c r="BG6" i="30"/>
  <c r="AS6" i="30"/>
  <c r="AE6" i="30"/>
  <c r="P6" i="30"/>
  <c r="BT5" i="30"/>
  <c r="BS5" i="30"/>
  <c r="BR5" i="30"/>
  <c r="BQ5" i="30"/>
  <c r="BD5" i="30"/>
  <c r="BC5" i="30"/>
  <c r="BB5" i="30"/>
  <c r="BA5" i="30"/>
  <c r="AZ5" i="30"/>
  <c r="AY5" i="30"/>
  <c r="AX5" i="30"/>
  <c r="AW5" i="30"/>
  <c r="AV5" i="30"/>
  <c r="AU5" i="30"/>
  <c r="AR5" i="30"/>
  <c r="AP5" i="30"/>
  <c r="AK5" i="30"/>
  <c r="AH5" i="30"/>
  <c r="AG5" i="30"/>
  <c r="AD5" i="30"/>
  <c r="AC5" i="30"/>
  <c r="AB5" i="30"/>
  <c r="AA5" i="30"/>
  <c r="Z5" i="30"/>
  <c r="Y5" i="30"/>
  <c r="X5" i="30"/>
  <c r="W5" i="30"/>
  <c r="V5" i="30"/>
  <c r="U5" i="30"/>
  <c r="T5" i="30"/>
  <c r="S5" i="30"/>
  <c r="O5" i="30"/>
  <c r="N5" i="30"/>
  <c r="M5" i="30"/>
  <c r="L5" i="30"/>
  <c r="K5" i="30"/>
  <c r="J5" i="30"/>
  <c r="I5" i="30"/>
  <c r="H5" i="30"/>
  <c r="G5" i="30"/>
  <c r="F5" i="30"/>
  <c r="E5" i="30"/>
  <c r="D5" i="30"/>
  <c r="BJ4" i="30"/>
  <c r="BK4" i="30" s="1"/>
  <c r="BL4" i="30" s="1"/>
  <c r="BM4" i="30" s="1"/>
  <c r="BN4" i="30" s="1"/>
  <c r="BO4" i="30" s="1"/>
  <c r="BP4" i="30" s="1"/>
  <c r="BQ4" i="30" s="1"/>
  <c r="BR4" i="30" s="1"/>
  <c r="BS4" i="30" s="1"/>
  <c r="BT4" i="30" s="1"/>
  <c r="AV4" i="30"/>
  <c r="AW4" i="30" s="1"/>
  <c r="AX4" i="30" s="1"/>
  <c r="AY4" i="30" s="1"/>
  <c r="AZ4" i="30" s="1"/>
  <c r="BA4" i="30" s="1"/>
  <c r="BB4" i="30" s="1"/>
  <c r="BC4" i="30" s="1"/>
  <c r="BD4" i="30" s="1"/>
  <c r="BE4" i="30" s="1"/>
  <c r="BF4" i="30" s="1"/>
  <c r="E4" i="30"/>
  <c r="F4" i="30" s="1"/>
  <c r="G4" i="30" s="1"/>
  <c r="H4" i="30" s="1"/>
  <c r="I4" i="30" s="1"/>
  <c r="J4" i="30" s="1"/>
  <c r="K4" i="30" s="1"/>
  <c r="L4" i="30" s="1"/>
  <c r="M4" i="30" s="1"/>
  <c r="N4" i="30" s="1"/>
  <c r="O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G4" i="30" s="1"/>
  <c r="AH4" i="30" s="1"/>
  <c r="AI4" i="30" s="1"/>
  <c r="AJ4" i="30" s="1"/>
  <c r="AK4" i="30" s="1"/>
  <c r="AL4" i="30" s="1"/>
  <c r="AM4" i="30" s="1"/>
  <c r="AN4" i="30" s="1"/>
  <c r="AO4" i="30" s="1"/>
  <c r="AP4" i="30" s="1"/>
  <c r="AQ4" i="30" s="1"/>
  <c r="AR4" i="30" s="1"/>
  <c r="T2" i="30"/>
  <c r="S2" i="30"/>
  <c r="O2" i="30"/>
  <c r="N2" i="30"/>
  <c r="M2" i="30"/>
  <c r="L2" i="30"/>
  <c r="K2" i="30"/>
  <c r="J2" i="30"/>
  <c r="I2" i="30"/>
  <c r="H2" i="30"/>
  <c r="G2" i="30"/>
  <c r="BH108" i="29"/>
  <c r="BT245" i="29"/>
  <c r="BS245" i="29"/>
  <c r="BR245" i="29"/>
  <c r="BQ245" i="29"/>
  <c r="BP245" i="29"/>
  <c r="BO245" i="29"/>
  <c r="BN245" i="29"/>
  <c r="BM245" i="29"/>
  <c r="BL245" i="29"/>
  <c r="BK245" i="29"/>
  <c r="BJ245" i="29"/>
  <c r="BI245" i="29"/>
  <c r="BF245" i="29"/>
  <c r="BE245" i="29"/>
  <c r="BD245" i="29"/>
  <c r="BC245" i="29"/>
  <c r="BB245" i="29"/>
  <c r="BA245" i="29"/>
  <c r="AZ245" i="29"/>
  <c r="AY245" i="29"/>
  <c r="AX245" i="29"/>
  <c r="AW245" i="29"/>
  <c r="AV245" i="29"/>
  <c r="AU245" i="29"/>
  <c r="AR245" i="29"/>
  <c r="AQ245" i="29"/>
  <c r="AP245" i="29"/>
  <c r="AO245" i="29"/>
  <c r="AN245" i="29"/>
  <c r="AM245" i="29"/>
  <c r="AL245" i="29"/>
  <c r="AK245" i="29"/>
  <c r="AJ245" i="29"/>
  <c r="AI245" i="29"/>
  <c r="AH245" i="29"/>
  <c r="AG245" i="29"/>
  <c r="AD245" i="29"/>
  <c r="AC245" i="29"/>
  <c r="AB245" i="29"/>
  <c r="AA245" i="29"/>
  <c r="Z245" i="29"/>
  <c r="Y245" i="29"/>
  <c r="X245" i="29"/>
  <c r="W245" i="29"/>
  <c r="V245" i="29"/>
  <c r="U245" i="29"/>
  <c r="T245" i="29"/>
  <c r="S245" i="29"/>
  <c r="O245" i="29"/>
  <c r="N245" i="29"/>
  <c r="M245" i="29"/>
  <c r="L245" i="29"/>
  <c r="K245" i="29"/>
  <c r="J245" i="29"/>
  <c r="I245" i="29"/>
  <c r="H245" i="29"/>
  <c r="G245" i="29"/>
  <c r="F245" i="29"/>
  <c r="E245" i="29"/>
  <c r="D245" i="29"/>
  <c r="BF244" i="29"/>
  <c r="BE244" i="29"/>
  <c r="BD244" i="29"/>
  <c r="BC244" i="29"/>
  <c r="BB244" i="29"/>
  <c r="BA244" i="29"/>
  <c r="AZ244" i="29"/>
  <c r="AY244" i="29"/>
  <c r="AX244" i="29"/>
  <c r="AW244" i="29"/>
  <c r="AV244" i="29"/>
  <c r="AU244" i="29"/>
  <c r="AR244" i="29"/>
  <c r="AQ244" i="29"/>
  <c r="AP244" i="29"/>
  <c r="AO244" i="29"/>
  <c r="AN244" i="29"/>
  <c r="AM244" i="29"/>
  <c r="AL244" i="29"/>
  <c r="AK244" i="29"/>
  <c r="AJ244" i="29"/>
  <c r="AI244" i="29"/>
  <c r="AH244" i="29"/>
  <c r="AG244" i="29"/>
  <c r="AD244" i="29"/>
  <c r="AC244" i="29"/>
  <c r="AB244" i="29"/>
  <c r="AA244" i="29"/>
  <c r="Z244" i="29"/>
  <c r="Y244" i="29"/>
  <c r="X244" i="29"/>
  <c r="W244" i="29"/>
  <c r="V244" i="29"/>
  <c r="U244" i="29"/>
  <c r="T244" i="29"/>
  <c r="S244" i="29"/>
  <c r="O244" i="29"/>
  <c r="N244" i="29"/>
  <c r="M244" i="29"/>
  <c r="L244" i="29"/>
  <c r="K244" i="29"/>
  <c r="J244" i="29"/>
  <c r="I244" i="29"/>
  <c r="H244" i="29"/>
  <c r="G244" i="29"/>
  <c r="F244" i="29"/>
  <c r="E244" i="29"/>
  <c r="D244" i="29"/>
  <c r="BT243" i="29"/>
  <c r="BS243" i="29"/>
  <c r="BR243" i="29"/>
  <c r="BQ243" i="29"/>
  <c r="BP243" i="29"/>
  <c r="BO243" i="29"/>
  <c r="BN243" i="29"/>
  <c r="BM243" i="29"/>
  <c r="BL243" i="29"/>
  <c r="BK243" i="29"/>
  <c r="BJ243" i="29"/>
  <c r="BI243" i="29"/>
  <c r="BF243" i="29"/>
  <c r="BE243" i="29"/>
  <c r="BD243" i="29"/>
  <c r="BC243" i="29"/>
  <c r="BB243" i="29"/>
  <c r="BA243" i="29"/>
  <c r="AZ243" i="29"/>
  <c r="AY243" i="29"/>
  <c r="AX243" i="29"/>
  <c r="AW243" i="29"/>
  <c r="AV243" i="29"/>
  <c r="AU243" i="29"/>
  <c r="AR243" i="29"/>
  <c r="AQ243" i="29"/>
  <c r="AP243" i="29"/>
  <c r="AO243" i="29"/>
  <c r="AN243" i="29"/>
  <c r="AM243" i="29"/>
  <c r="AL243" i="29"/>
  <c r="AK243" i="29"/>
  <c r="AJ243" i="29"/>
  <c r="AI243" i="29"/>
  <c r="AH243" i="29"/>
  <c r="AG243" i="29"/>
  <c r="AD243" i="29"/>
  <c r="AC243" i="29"/>
  <c r="AB243" i="29"/>
  <c r="AA243" i="29"/>
  <c r="Z243" i="29"/>
  <c r="Y243" i="29"/>
  <c r="X243" i="29"/>
  <c r="W243" i="29"/>
  <c r="V243" i="29"/>
  <c r="U243" i="29"/>
  <c r="T243" i="29"/>
  <c r="S243" i="29"/>
  <c r="O243" i="29"/>
  <c r="N243" i="29"/>
  <c r="M243" i="29"/>
  <c r="L243" i="29"/>
  <c r="K243" i="29"/>
  <c r="J243" i="29"/>
  <c r="I243" i="29"/>
  <c r="H243" i="29"/>
  <c r="G243" i="29"/>
  <c r="F243" i="29"/>
  <c r="E243" i="29"/>
  <c r="D243" i="29"/>
  <c r="BE241" i="29"/>
  <c r="BD241" i="29"/>
  <c r="BC241" i="29"/>
  <c r="BB241" i="29"/>
  <c r="BA241" i="29"/>
  <c r="AZ241" i="29"/>
  <c r="AY241" i="29"/>
  <c r="AX241" i="29"/>
  <c r="AW241" i="29"/>
  <c r="AV241" i="29"/>
  <c r="AU241" i="29"/>
  <c r="AR241" i="29"/>
  <c r="AQ241" i="29"/>
  <c r="AP241" i="29"/>
  <c r="AO241" i="29"/>
  <c r="AN241" i="29"/>
  <c r="AM241" i="29"/>
  <c r="AL241" i="29"/>
  <c r="AK241" i="29"/>
  <c r="AJ241" i="29"/>
  <c r="AI241" i="29"/>
  <c r="AH241" i="29"/>
  <c r="AG241" i="29"/>
  <c r="AD241" i="29"/>
  <c r="AC241" i="29"/>
  <c r="AB241" i="29"/>
  <c r="AA241" i="29"/>
  <c r="Z241" i="29"/>
  <c r="Y241" i="29"/>
  <c r="X241" i="29"/>
  <c r="W241" i="29"/>
  <c r="V241" i="29"/>
  <c r="U241" i="29"/>
  <c r="T241" i="29"/>
  <c r="S241" i="29"/>
  <c r="O241" i="29"/>
  <c r="N241" i="29"/>
  <c r="M241" i="29"/>
  <c r="L241" i="29"/>
  <c r="K241" i="29"/>
  <c r="J241" i="29"/>
  <c r="I241" i="29"/>
  <c r="H241" i="29"/>
  <c r="G241" i="29"/>
  <c r="F241" i="29"/>
  <c r="E241" i="29"/>
  <c r="D241" i="29"/>
  <c r="BT240" i="29"/>
  <c r="BS240" i="29"/>
  <c r="BR240" i="29"/>
  <c r="BQ240" i="29"/>
  <c r="BP240" i="29"/>
  <c r="BO240" i="29"/>
  <c r="BN240" i="29"/>
  <c r="BM240" i="29"/>
  <c r="BL240" i="29"/>
  <c r="BK240" i="29"/>
  <c r="BJ240" i="29"/>
  <c r="BI240" i="29"/>
  <c r="BF240" i="29"/>
  <c r="BE240" i="29"/>
  <c r="BD240" i="29"/>
  <c r="BC240" i="29"/>
  <c r="BB240" i="29"/>
  <c r="BA240" i="29"/>
  <c r="AZ240" i="29"/>
  <c r="AY240" i="29"/>
  <c r="AX240" i="29"/>
  <c r="AW240" i="29"/>
  <c r="AV240" i="29"/>
  <c r="AU240" i="29"/>
  <c r="AR240" i="29"/>
  <c r="AQ240" i="29"/>
  <c r="AP240" i="29"/>
  <c r="AO240" i="29"/>
  <c r="AN240" i="29"/>
  <c r="AM240" i="29"/>
  <c r="AL240" i="29"/>
  <c r="AK240" i="29"/>
  <c r="AJ240" i="29"/>
  <c r="AI240" i="29"/>
  <c r="AH240" i="29"/>
  <c r="AG240" i="29"/>
  <c r="AD240" i="29"/>
  <c r="AC240" i="29"/>
  <c r="AB240" i="29"/>
  <c r="AA240" i="29"/>
  <c r="Z240" i="29"/>
  <c r="Y240" i="29"/>
  <c r="X240" i="29"/>
  <c r="W240" i="29"/>
  <c r="V240" i="29"/>
  <c r="U240" i="29"/>
  <c r="T240" i="29"/>
  <c r="S240" i="29"/>
  <c r="O240" i="29"/>
  <c r="N240" i="29"/>
  <c r="M240" i="29"/>
  <c r="L240" i="29"/>
  <c r="K240" i="29"/>
  <c r="J240" i="29"/>
  <c r="I240" i="29"/>
  <c r="H240" i="29"/>
  <c r="G240" i="29"/>
  <c r="F240" i="29"/>
  <c r="E240" i="29"/>
  <c r="D240" i="29"/>
  <c r="BE239" i="29"/>
  <c r="BD239" i="29"/>
  <c r="BC239" i="29"/>
  <c r="BB239" i="29"/>
  <c r="BA239" i="29"/>
  <c r="AZ239" i="29"/>
  <c r="AY239" i="29"/>
  <c r="AX239" i="29"/>
  <c r="AW239" i="29"/>
  <c r="AV239" i="29"/>
  <c r="AR239" i="29"/>
  <c r="AQ239" i="29"/>
  <c r="AP239" i="29"/>
  <c r="AO239" i="29"/>
  <c r="AN239" i="29"/>
  <c r="AM239" i="29"/>
  <c r="AL239" i="29"/>
  <c r="AK239" i="29"/>
  <c r="AJ239" i="29"/>
  <c r="AI239" i="29"/>
  <c r="AH239" i="29"/>
  <c r="AG239" i="29"/>
  <c r="AD239" i="29"/>
  <c r="AC239" i="29"/>
  <c r="AB239" i="29"/>
  <c r="AA239" i="29"/>
  <c r="Z239" i="29"/>
  <c r="Y239" i="29"/>
  <c r="X239" i="29"/>
  <c r="W239" i="29"/>
  <c r="V239" i="29"/>
  <c r="U239" i="29"/>
  <c r="T239" i="29"/>
  <c r="S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BE234" i="29"/>
  <c r="BD234" i="29"/>
  <c r="BC234" i="29"/>
  <c r="BB234" i="29"/>
  <c r="BA234" i="29"/>
  <c r="AZ234" i="29"/>
  <c r="AY234" i="29"/>
  <c r="AX234" i="29"/>
  <c r="AW234" i="29"/>
  <c r="AV234" i="29"/>
  <c r="AQ234" i="29"/>
  <c r="AP234" i="29"/>
  <c r="AO234" i="29"/>
  <c r="AN234" i="29"/>
  <c r="AM234" i="29"/>
  <c r="AL234" i="29"/>
  <c r="AK234" i="29"/>
  <c r="AJ234" i="29"/>
  <c r="AI234" i="29"/>
  <c r="AH234" i="29"/>
  <c r="AG234" i="29"/>
  <c r="AD234" i="29"/>
  <c r="AC234" i="29"/>
  <c r="AB234" i="29"/>
  <c r="AA234" i="29"/>
  <c r="Z234" i="29"/>
  <c r="Y234" i="29"/>
  <c r="X234" i="29"/>
  <c r="W234" i="29"/>
  <c r="V234" i="29"/>
  <c r="U234" i="29"/>
  <c r="T234" i="29"/>
  <c r="S234" i="29"/>
  <c r="O234" i="29"/>
  <c r="N234" i="29"/>
  <c r="M234" i="29"/>
  <c r="L234" i="29"/>
  <c r="K234" i="29"/>
  <c r="J234" i="29"/>
  <c r="I234" i="29"/>
  <c r="H234" i="29"/>
  <c r="G234" i="29"/>
  <c r="F234" i="29"/>
  <c r="E234" i="29"/>
  <c r="D234" i="29"/>
  <c r="BE233" i="29"/>
  <c r="BD233" i="29"/>
  <c r="BC233" i="29"/>
  <c r="BB233" i="29"/>
  <c r="BA233" i="29"/>
  <c r="AY233" i="29"/>
  <c r="AX233" i="29"/>
  <c r="AW233" i="29"/>
  <c r="AU233" i="29"/>
  <c r="AR233" i="29"/>
  <c r="AQ233" i="29"/>
  <c r="AP233" i="29"/>
  <c r="AO233" i="29"/>
  <c r="AL233" i="29"/>
  <c r="AK233" i="29"/>
  <c r="AJ233" i="29"/>
  <c r="V233" i="29"/>
  <c r="U233" i="29"/>
  <c r="T233" i="29"/>
  <c r="S233" i="29"/>
  <c r="O233" i="29"/>
  <c r="N233" i="29"/>
  <c r="M233" i="29"/>
  <c r="L233" i="29"/>
  <c r="K233" i="29"/>
  <c r="J233" i="29"/>
  <c r="I233" i="29"/>
  <c r="H233" i="29"/>
  <c r="G233" i="29"/>
  <c r="F233" i="29"/>
  <c r="E233" i="29"/>
  <c r="D233" i="29"/>
  <c r="BT232" i="29"/>
  <c r="BS232" i="29"/>
  <c r="BR232" i="29"/>
  <c r="BQ232" i="29"/>
  <c r="BP232" i="29"/>
  <c r="BO232" i="29"/>
  <c r="BN232" i="29"/>
  <c r="BM232" i="29"/>
  <c r="BL232" i="29"/>
  <c r="BK232" i="29"/>
  <c r="BJ232" i="29"/>
  <c r="BI232" i="29"/>
  <c r="BF232" i="29"/>
  <c r="BE232" i="29"/>
  <c r="BD232" i="29"/>
  <c r="BC232" i="29"/>
  <c r="BB232" i="29"/>
  <c r="BA232" i="29"/>
  <c r="AZ232" i="29"/>
  <c r="AY232" i="29"/>
  <c r="AX232" i="29"/>
  <c r="AW232" i="29"/>
  <c r="AV232" i="29"/>
  <c r="AU232" i="29"/>
  <c r="AR232" i="29"/>
  <c r="AQ232" i="29"/>
  <c r="AP232" i="29"/>
  <c r="AO232" i="29"/>
  <c r="AN232" i="29"/>
  <c r="AM232" i="29"/>
  <c r="AL232" i="29"/>
  <c r="AK232" i="29"/>
  <c r="AJ232" i="29"/>
  <c r="AI232" i="29"/>
  <c r="AH232" i="29"/>
  <c r="AG232" i="29"/>
  <c r="AD232" i="29"/>
  <c r="AD251" i="29" s="1"/>
  <c r="AC232" i="29"/>
  <c r="AC251" i="29" s="1"/>
  <c r="AB232" i="29"/>
  <c r="AB251" i="29" s="1"/>
  <c r="AA232" i="29"/>
  <c r="AA251" i="29" s="1"/>
  <c r="Z232" i="29"/>
  <c r="Z251" i="29" s="1"/>
  <c r="Y232" i="29"/>
  <c r="Y251" i="29" s="1"/>
  <c r="X232" i="29"/>
  <c r="X251" i="29" s="1"/>
  <c r="W232" i="29"/>
  <c r="W251" i="29" s="1"/>
  <c r="V232" i="29"/>
  <c r="V251" i="29" s="1"/>
  <c r="U232" i="29"/>
  <c r="U251" i="29" s="1"/>
  <c r="T232" i="29"/>
  <c r="T251" i="29" s="1"/>
  <c r="S232" i="29"/>
  <c r="O232" i="29"/>
  <c r="O251" i="29" s="1"/>
  <c r="N232" i="29"/>
  <c r="N251" i="29" s="1"/>
  <c r="M232" i="29"/>
  <c r="M251" i="29" s="1"/>
  <c r="L232" i="29"/>
  <c r="L251" i="29" s="1"/>
  <c r="K232" i="29"/>
  <c r="K251" i="29" s="1"/>
  <c r="J232" i="29"/>
  <c r="J251" i="29" s="1"/>
  <c r="I232" i="29"/>
  <c r="I251" i="29" s="1"/>
  <c r="H232" i="29"/>
  <c r="H251" i="29" s="1"/>
  <c r="G232" i="29"/>
  <c r="G251" i="29" s="1"/>
  <c r="F232" i="29"/>
  <c r="E232" i="29"/>
  <c r="D232" i="29"/>
  <c r="BF231" i="29"/>
  <c r="BC231" i="29"/>
  <c r="BB231" i="29"/>
  <c r="BA231" i="29"/>
  <c r="AY231" i="29"/>
  <c r="AX231" i="29"/>
  <c r="AW231" i="29"/>
  <c r="AU231" i="29"/>
  <c r="AQ231" i="29"/>
  <c r="AO231" i="29"/>
  <c r="AJ231" i="29"/>
  <c r="AI231" i="29"/>
  <c r="AH231" i="29"/>
  <c r="AG231" i="29"/>
  <c r="AD231" i="29"/>
  <c r="AC231" i="29"/>
  <c r="AB231" i="29"/>
  <c r="AA231" i="29"/>
  <c r="Z231" i="29"/>
  <c r="Y231" i="29"/>
  <c r="X231" i="29"/>
  <c r="W231" i="29"/>
  <c r="V231" i="29"/>
  <c r="U231" i="29"/>
  <c r="T231" i="29"/>
  <c r="S231" i="29"/>
  <c r="O231" i="29"/>
  <c r="N231" i="29"/>
  <c r="M231" i="29"/>
  <c r="L231" i="29"/>
  <c r="K231" i="29"/>
  <c r="J231" i="29"/>
  <c r="I231" i="29"/>
  <c r="H231" i="29"/>
  <c r="G231" i="29"/>
  <c r="F231" i="29"/>
  <c r="E231" i="29"/>
  <c r="D231" i="29"/>
  <c r="BE230" i="29"/>
  <c r="BD230" i="29"/>
  <c r="BC230" i="29"/>
  <c r="BB230" i="29"/>
  <c r="BA230" i="29"/>
  <c r="AZ230" i="29"/>
  <c r="AY230" i="29"/>
  <c r="AX230" i="29"/>
  <c r="AW230" i="29"/>
  <c r="AV230" i="29"/>
  <c r="AR230" i="29"/>
  <c r="AQ230" i="29"/>
  <c r="AP230" i="29"/>
  <c r="AO230" i="29"/>
  <c r="AN230" i="29"/>
  <c r="AM230" i="29"/>
  <c r="AL230" i="29"/>
  <c r="AK230" i="29"/>
  <c r="AJ230" i="29"/>
  <c r="AI230" i="29"/>
  <c r="AH230" i="29"/>
  <c r="AG230" i="29"/>
  <c r="AD230" i="29"/>
  <c r="AD250" i="29" s="1"/>
  <c r="AC230" i="29"/>
  <c r="AC250" i="29" s="1"/>
  <c r="AB230" i="29"/>
  <c r="AB250" i="29" s="1"/>
  <c r="AA230" i="29"/>
  <c r="AA250" i="29" s="1"/>
  <c r="Z230" i="29"/>
  <c r="Z250" i="29" s="1"/>
  <c r="Y230" i="29"/>
  <c r="Y250" i="29" s="1"/>
  <c r="X230" i="29"/>
  <c r="X250" i="29" s="1"/>
  <c r="W230" i="29"/>
  <c r="W250" i="29" s="1"/>
  <c r="V230" i="29"/>
  <c r="V250" i="29" s="1"/>
  <c r="U230" i="29"/>
  <c r="U250" i="29" s="1"/>
  <c r="T230" i="29"/>
  <c r="T250" i="29" s="1"/>
  <c r="S230" i="29"/>
  <c r="O230" i="29"/>
  <c r="O250" i="29" s="1"/>
  <c r="N230" i="29"/>
  <c r="N250" i="29" s="1"/>
  <c r="M230" i="29"/>
  <c r="M250" i="29" s="1"/>
  <c r="L230" i="29"/>
  <c r="L250" i="29" s="1"/>
  <c r="K230" i="29"/>
  <c r="K250" i="29" s="1"/>
  <c r="J230" i="29"/>
  <c r="J250" i="29" s="1"/>
  <c r="I230" i="29"/>
  <c r="I250" i="29" s="1"/>
  <c r="H230" i="29"/>
  <c r="H250" i="29" s="1"/>
  <c r="G230" i="29"/>
  <c r="G250" i="29" s="1"/>
  <c r="F230" i="29"/>
  <c r="E230" i="29"/>
  <c r="D230" i="29"/>
  <c r="BU227" i="29"/>
  <c r="BG227" i="29"/>
  <c r="BU226" i="29"/>
  <c r="BG226" i="29"/>
  <c r="AT226" i="29"/>
  <c r="AS226" i="29"/>
  <c r="AE226" i="29"/>
  <c r="P226" i="29"/>
  <c r="BU225" i="29"/>
  <c r="BG225" i="29"/>
  <c r="BU224" i="29"/>
  <c r="BG224" i="29"/>
  <c r="AT224" i="29"/>
  <c r="AS224" i="29"/>
  <c r="AE224" i="29"/>
  <c r="P224" i="29"/>
  <c r="BU223" i="29"/>
  <c r="BG223" i="29"/>
  <c r="AR223" i="29"/>
  <c r="AP223" i="29"/>
  <c r="AO223" i="29"/>
  <c r="AN223" i="29"/>
  <c r="AM223" i="29"/>
  <c r="AK223" i="29"/>
  <c r="AJ223" i="29"/>
  <c r="AI223" i="29"/>
  <c r="AH223" i="29"/>
  <c r="AG223" i="29"/>
  <c r="AD223" i="29"/>
  <c r="AC223" i="29"/>
  <c r="AB223" i="29"/>
  <c r="AA223" i="29"/>
  <c r="Z223" i="29"/>
  <c r="Y223" i="29"/>
  <c r="X223" i="29"/>
  <c r="W223" i="29"/>
  <c r="V223" i="29"/>
  <c r="U223" i="29"/>
  <c r="T223" i="29"/>
  <c r="S223" i="29"/>
  <c r="O223" i="29"/>
  <c r="N223" i="29"/>
  <c r="M223" i="29"/>
  <c r="L223" i="29"/>
  <c r="K223" i="29"/>
  <c r="J223" i="29"/>
  <c r="I223" i="29"/>
  <c r="H223" i="29"/>
  <c r="G223" i="29"/>
  <c r="F223" i="29"/>
  <c r="E223" i="29"/>
  <c r="D223" i="29"/>
  <c r="BU222" i="29"/>
  <c r="BG222" i="29"/>
  <c r="BU221" i="29"/>
  <c r="BG221" i="29"/>
  <c r="AT221" i="29"/>
  <c r="AS221" i="29"/>
  <c r="AE221" i="29"/>
  <c r="P221" i="29"/>
  <c r="BU220" i="29"/>
  <c r="BG220" i="29"/>
  <c r="AT220" i="29"/>
  <c r="AS220" i="29"/>
  <c r="AE220" i="29"/>
  <c r="P220" i="29"/>
  <c r="BU219" i="29"/>
  <c r="BG219" i="29"/>
  <c r="AT219" i="29"/>
  <c r="AS219" i="29"/>
  <c r="AE219" i="29"/>
  <c r="P219" i="29"/>
  <c r="BU218" i="29"/>
  <c r="BG218" i="29"/>
  <c r="AT218" i="29"/>
  <c r="AS218" i="29"/>
  <c r="AE218" i="29"/>
  <c r="P218" i="29"/>
  <c r="BU217" i="29"/>
  <c r="BG217" i="29"/>
  <c r="AT217" i="29"/>
  <c r="AS217" i="29"/>
  <c r="AE217" i="29"/>
  <c r="P217" i="29"/>
  <c r="BU216" i="29"/>
  <c r="BG216" i="29"/>
  <c r="AT216" i="29"/>
  <c r="AS216" i="29"/>
  <c r="AE216" i="29"/>
  <c r="P216" i="29"/>
  <c r="BU215" i="29"/>
  <c r="BG215" i="29"/>
  <c r="AT215" i="29"/>
  <c r="AS215" i="29"/>
  <c r="AE215" i="29"/>
  <c r="P215" i="29"/>
  <c r="BU214" i="29"/>
  <c r="BG214" i="29"/>
  <c r="AT214" i="29"/>
  <c r="AS214" i="29"/>
  <c r="AE214" i="29"/>
  <c r="P214" i="29"/>
  <c r="BU213" i="29"/>
  <c r="BG213" i="29"/>
  <c r="AT213" i="29"/>
  <c r="AS213" i="29"/>
  <c r="AE213" i="29"/>
  <c r="P213" i="29"/>
  <c r="BU212" i="29"/>
  <c r="BG212" i="29"/>
  <c r="AT212" i="29"/>
  <c r="AS212" i="29"/>
  <c r="AE212" i="29"/>
  <c r="P212" i="29"/>
  <c r="BU211" i="29"/>
  <c r="BG211" i="29"/>
  <c r="AT211" i="29"/>
  <c r="AS211" i="29"/>
  <c r="AE211" i="29"/>
  <c r="P211" i="29"/>
  <c r="BU210" i="29"/>
  <c r="BG210" i="29"/>
  <c r="AT210" i="29"/>
  <c r="AS210" i="29"/>
  <c r="AE210" i="29"/>
  <c r="P210" i="29"/>
  <c r="BU209" i="29"/>
  <c r="BG209" i="29"/>
  <c r="AT209" i="29"/>
  <c r="AS209" i="29"/>
  <c r="AE209" i="29"/>
  <c r="BU208" i="29"/>
  <c r="BG208" i="29"/>
  <c r="AT208" i="29"/>
  <c r="AS208" i="29"/>
  <c r="AE208" i="29"/>
  <c r="P208" i="29"/>
  <c r="BU207" i="29"/>
  <c r="BG207" i="29"/>
  <c r="AT207" i="29"/>
  <c r="AS207" i="29"/>
  <c r="AE207" i="29"/>
  <c r="P207" i="29"/>
  <c r="BU206" i="29"/>
  <c r="BG206" i="29"/>
  <c r="AT206" i="29"/>
  <c r="AS206" i="29"/>
  <c r="AE206" i="29"/>
  <c r="P206" i="29"/>
  <c r="BU205" i="29"/>
  <c r="BG205" i="29"/>
  <c r="AT205" i="29"/>
  <c r="AS205" i="29"/>
  <c r="AE205" i="29"/>
  <c r="P205" i="29"/>
  <c r="BU204" i="29"/>
  <c r="BG204" i="29"/>
  <c r="AT204" i="29"/>
  <c r="AS204" i="29"/>
  <c r="AE204" i="29"/>
  <c r="P204" i="29"/>
  <c r="BU203" i="29"/>
  <c r="BG203" i="29"/>
  <c r="AT203" i="29"/>
  <c r="AS203" i="29"/>
  <c r="AE203" i="29"/>
  <c r="P203" i="29"/>
  <c r="BU202" i="29"/>
  <c r="BG202" i="29"/>
  <c r="AT202" i="29"/>
  <c r="AS202" i="29"/>
  <c r="AE202" i="29"/>
  <c r="P202" i="29"/>
  <c r="BU201" i="29"/>
  <c r="BG201" i="29"/>
  <c r="AT201" i="29"/>
  <c r="AS201" i="29"/>
  <c r="AE201" i="29"/>
  <c r="P201" i="29"/>
  <c r="BU200" i="29"/>
  <c r="BG200" i="29"/>
  <c r="AT200" i="29"/>
  <c r="AS200" i="29"/>
  <c r="AE200" i="29"/>
  <c r="P200" i="29"/>
  <c r="BU199" i="29"/>
  <c r="BG199" i="29"/>
  <c r="AT199" i="29"/>
  <c r="AS199" i="29"/>
  <c r="AE199" i="29"/>
  <c r="P199" i="29"/>
  <c r="BU198" i="29"/>
  <c r="BG198" i="29"/>
  <c r="AT198" i="29"/>
  <c r="AS198" i="29"/>
  <c r="AE198" i="29"/>
  <c r="P198" i="29"/>
  <c r="BU197" i="29"/>
  <c r="BG197" i="29"/>
  <c r="AS197" i="29"/>
  <c r="AE197" i="29"/>
  <c r="P197" i="29"/>
  <c r="BU196" i="29"/>
  <c r="BG196" i="29"/>
  <c r="AT196" i="29"/>
  <c r="AS196" i="29"/>
  <c r="AE196" i="29"/>
  <c r="P196" i="29"/>
  <c r="BU195" i="29"/>
  <c r="BG195" i="29"/>
  <c r="AT195" i="29"/>
  <c r="AS195" i="29"/>
  <c r="AE195" i="29"/>
  <c r="P195" i="29"/>
  <c r="BU194" i="29"/>
  <c r="BG194" i="29"/>
  <c r="AT194" i="29"/>
  <c r="AS194" i="29"/>
  <c r="AE194" i="29"/>
  <c r="P194" i="29"/>
  <c r="BU193" i="29"/>
  <c r="BG193" i="29"/>
  <c r="AT193" i="29"/>
  <c r="AS193" i="29"/>
  <c r="AE193" i="29"/>
  <c r="P193" i="29"/>
  <c r="BU192" i="29"/>
  <c r="BG192" i="29"/>
  <c r="AR192" i="29"/>
  <c r="AQ192" i="29"/>
  <c r="AP192" i="29"/>
  <c r="AO192" i="29"/>
  <c r="AN192" i="29"/>
  <c r="AM192" i="29"/>
  <c r="AK192" i="29"/>
  <c r="AJ192" i="29"/>
  <c r="AI192" i="29"/>
  <c r="AH192" i="29"/>
  <c r="AG192" i="29"/>
  <c r="AD192" i="29"/>
  <c r="AC192" i="29"/>
  <c r="AB192" i="29"/>
  <c r="AA192" i="29"/>
  <c r="Z192" i="29"/>
  <c r="Y192" i="29"/>
  <c r="X192" i="29"/>
  <c r="W192" i="29"/>
  <c r="V192" i="29"/>
  <c r="U192" i="29"/>
  <c r="T192" i="29"/>
  <c r="S192" i="29"/>
  <c r="O192" i="29"/>
  <c r="N192" i="29"/>
  <c r="M192" i="29"/>
  <c r="L192" i="29"/>
  <c r="K192" i="29"/>
  <c r="J192" i="29"/>
  <c r="I192" i="29"/>
  <c r="H192" i="29"/>
  <c r="G192" i="29"/>
  <c r="F192" i="29"/>
  <c r="E192" i="29"/>
  <c r="D192" i="29"/>
  <c r="BU191" i="29"/>
  <c r="BG191" i="29"/>
  <c r="AT191" i="29"/>
  <c r="AS191" i="29"/>
  <c r="AE191" i="29"/>
  <c r="P191" i="29"/>
  <c r="BU190" i="29"/>
  <c r="BG190" i="29"/>
  <c r="AT190" i="29"/>
  <c r="AS190" i="29"/>
  <c r="AE190" i="29"/>
  <c r="P190" i="29"/>
  <c r="BU189" i="29"/>
  <c r="BG189" i="29"/>
  <c r="AT189" i="29"/>
  <c r="AS189" i="29"/>
  <c r="AE189" i="29"/>
  <c r="P189" i="29"/>
  <c r="BU188" i="29"/>
  <c r="BG188" i="29"/>
  <c r="AT188" i="29"/>
  <c r="AS188" i="29"/>
  <c r="AE188" i="29"/>
  <c r="P188" i="29"/>
  <c r="BU187" i="29"/>
  <c r="BG187" i="29"/>
  <c r="AT187" i="29"/>
  <c r="AS187" i="29"/>
  <c r="AE187" i="29"/>
  <c r="P187" i="29"/>
  <c r="BU186" i="29"/>
  <c r="BG186" i="29"/>
  <c r="AT186" i="29"/>
  <c r="AS186" i="29"/>
  <c r="AE186" i="29"/>
  <c r="P186" i="29"/>
  <c r="BU185" i="29"/>
  <c r="BG185" i="29"/>
  <c r="AT185" i="29"/>
  <c r="AS185" i="29"/>
  <c r="AE185" i="29"/>
  <c r="P185" i="29"/>
  <c r="BU184" i="29"/>
  <c r="BG184" i="29"/>
  <c r="AT184" i="29"/>
  <c r="AS184" i="29"/>
  <c r="AE184" i="29"/>
  <c r="P184" i="29"/>
  <c r="BU183" i="29"/>
  <c r="BG183" i="29"/>
  <c r="AT183" i="29"/>
  <c r="AS183" i="29"/>
  <c r="AE183" i="29"/>
  <c r="P183" i="29"/>
  <c r="BU182" i="29"/>
  <c r="BG182" i="29"/>
  <c r="AT182" i="29"/>
  <c r="AS182" i="29"/>
  <c r="AE182" i="29"/>
  <c r="P182" i="29"/>
  <c r="BU181" i="29"/>
  <c r="BG181" i="29"/>
  <c r="AT181" i="29"/>
  <c r="AS181" i="29"/>
  <c r="AE181" i="29"/>
  <c r="P181" i="29"/>
  <c r="BU180" i="29"/>
  <c r="BG180" i="29"/>
  <c r="AT180" i="29"/>
  <c r="AS180" i="29"/>
  <c r="AE180" i="29"/>
  <c r="P180" i="29"/>
  <c r="BU179" i="29"/>
  <c r="BG179" i="29"/>
  <c r="AT179" i="29"/>
  <c r="AS179" i="29"/>
  <c r="AE179" i="29"/>
  <c r="P179" i="29"/>
  <c r="BU178" i="29"/>
  <c r="BG178" i="29"/>
  <c r="AT178" i="29"/>
  <c r="AS178" i="29"/>
  <c r="AE178" i="29"/>
  <c r="P178" i="29"/>
  <c r="BU177" i="29"/>
  <c r="BG177" i="29"/>
  <c r="AT177" i="29"/>
  <c r="AS177" i="29"/>
  <c r="AE177" i="29"/>
  <c r="P177" i="29"/>
  <c r="BU176" i="29"/>
  <c r="BG176" i="29"/>
  <c r="AL176" i="29"/>
  <c r="AL164" i="29" s="1"/>
  <c r="AE176" i="29"/>
  <c r="P176" i="29"/>
  <c r="BU175" i="29"/>
  <c r="BG175" i="29"/>
  <c r="AT175" i="29"/>
  <c r="AS175" i="29"/>
  <c r="AE175" i="29"/>
  <c r="P175" i="29"/>
  <c r="BU174" i="29"/>
  <c r="BG174" i="29"/>
  <c r="AT174" i="29"/>
  <c r="AS174" i="29"/>
  <c r="AE174" i="29"/>
  <c r="P174" i="29"/>
  <c r="BU173" i="29"/>
  <c r="BG173" i="29"/>
  <c r="AT173" i="29"/>
  <c r="AS173" i="29"/>
  <c r="AE173" i="29"/>
  <c r="P173" i="29"/>
  <c r="BU172" i="29"/>
  <c r="BG172" i="29"/>
  <c r="AT172" i="29"/>
  <c r="AS172" i="29"/>
  <c r="AE172" i="29"/>
  <c r="P172" i="29"/>
  <c r="BU171" i="29"/>
  <c r="BG171" i="29"/>
  <c r="AT171" i="29"/>
  <c r="AS171" i="29"/>
  <c r="AE171" i="29"/>
  <c r="P171" i="29"/>
  <c r="BU170" i="29"/>
  <c r="BG170" i="29"/>
  <c r="AT170" i="29"/>
  <c r="AS170" i="29"/>
  <c r="AE170" i="29"/>
  <c r="P170" i="29"/>
  <c r="BU169" i="29"/>
  <c r="BG169" i="29"/>
  <c r="AT169" i="29"/>
  <c r="AS169" i="29"/>
  <c r="AE169" i="29"/>
  <c r="P169" i="29"/>
  <c r="BU168" i="29"/>
  <c r="BG168" i="29"/>
  <c r="AT168" i="29"/>
  <c r="AS168" i="29"/>
  <c r="AE168" i="29"/>
  <c r="P168" i="29"/>
  <c r="AT167" i="29"/>
  <c r="AS167" i="29"/>
  <c r="BU166" i="29"/>
  <c r="BG166" i="29"/>
  <c r="AT166" i="29"/>
  <c r="AS166" i="29"/>
  <c r="AE166" i="29"/>
  <c r="P166" i="29"/>
  <c r="BU165" i="29"/>
  <c r="BG165" i="29"/>
  <c r="AT165" i="29"/>
  <c r="AS165" i="29"/>
  <c r="AE165" i="29"/>
  <c r="P165" i="29"/>
  <c r="BU164" i="29"/>
  <c r="BG164" i="29"/>
  <c r="AR164" i="29"/>
  <c r="AQ164" i="29"/>
  <c r="AP164" i="29"/>
  <c r="AO164" i="29"/>
  <c r="AN164" i="29"/>
  <c r="AM164" i="29"/>
  <c r="AK164" i="29"/>
  <c r="AJ164" i="29"/>
  <c r="AI164" i="29"/>
  <c r="AH164" i="29"/>
  <c r="AG164" i="29"/>
  <c r="AD164" i="29"/>
  <c r="AC164" i="29"/>
  <c r="AB164" i="29"/>
  <c r="AA164" i="29"/>
  <c r="Z164" i="29"/>
  <c r="Y164" i="29"/>
  <c r="X164" i="29"/>
  <c r="W164" i="29"/>
  <c r="V164" i="29"/>
  <c r="U164" i="29"/>
  <c r="T164" i="29"/>
  <c r="S164" i="29"/>
  <c r="O164" i="29"/>
  <c r="N164" i="29"/>
  <c r="M164" i="29"/>
  <c r="L164" i="29"/>
  <c r="K164" i="29"/>
  <c r="J164" i="29"/>
  <c r="I164" i="29"/>
  <c r="H164" i="29"/>
  <c r="G164" i="29"/>
  <c r="F164" i="29"/>
  <c r="E164" i="29"/>
  <c r="D164" i="29"/>
  <c r="BU163" i="29"/>
  <c r="BG163" i="29"/>
  <c r="AT163" i="29"/>
  <c r="AS163" i="29"/>
  <c r="AE163" i="29"/>
  <c r="P163" i="29"/>
  <c r="BU162" i="29"/>
  <c r="BG162" i="29"/>
  <c r="AT162" i="29"/>
  <c r="AS162" i="29"/>
  <c r="AE162" i="29"/>
  <c r="P162" i="29"/>
  <c r="BU161" i="29"/>
  <c r="BG161" i="29"/>
  <c r="AT161" i="29"/>
  <c r="AS161" i="29"/>
  <c r="AE161" i="29"/>
  <c r="P161" i="29"/>
  <c r="BU160" i="29"/>
  <c r="BG160" i="29"/>
  <c r="AT160" i="29"/>
  <c r="AS160" i="29"/>
  <c r="AE160" i="29"/>
  <c r="P160" i="29"/>
  <c r="BU159" i="29"/>
  <c r="BG159" i="29"/>
  <c r="AR159" i="29"/>
  <c r="AQ159" i="29"/>
  <c r="AP159" i="29"/>
  <c r="AO159" i="29"/>
  <c r="AN159" i="29"/>
  <c r="AM159" i="29"/>
  <c r="AK159" i="29"/>
  <c r="AJ159" i="29"/>
  <c r="AI159" i="29"/>
  <c r="AH159" i="29"/>
  <c r="AG159" i="29"/>
  <c r="AD159" i="29"/>
  <c r="AC159" i="29"/>
  <c r="AB159" i="29"/>
  <c r="AA159" i="29"/>
  <c r="Z159" i="29"/>
  <c r="Y159" i="29"/>
  <c r="X159" i="29"/>
  <c r="W159" i="29"/>
  <c r="V159" i="29"/>
  <c r="U159" i="29"/>
  <c r="T159" i="29"/>
  <c r="S159" i="29"/>
  <c r="O159" i="29"/>
  <c r="N159" i="29"/>
  <c r="M159" i="29"/>
  <c r="L159" i="29"/>
  <c r="K159" i="29"/>
  <c r="J159" i="29"/>
  <c r="I159" i="29"/>
  <c r="H159" i="29"/>
  <c r="G159" i="29"/>
  <c r="F159" i="29"/>
  <c r="E159" i="29"/>
  <c r="D159" i="29"/>
  <c r="BU158" i="29"/>
  <c r="BG158" i="29"/>
  <c r="AT158" i="29"/>
  <c r="AS158" i="29"/>
  <c r="AE158" i="29"/>
  <c r="P158" i="29"/>
  <c r="BU157" i="29"/>
  <c r="BG157" i="29"/>
  <c r="AT157" i="29"/>
  <c r="AS157" i="29"/>
  <c r="AE157" i="29"/>
  <c r="P157" i="29"/>
  <c r="BU156" i="29"/>
  <c r="BG156" i="29"/>
  <c r="AT156" i="29"/>
  <c r="AS156" i="29"/>
  <c r="AE156" i="29"/>
  <c r="P156" i="29"/>
  <c r="BU155" i="29"/>
  <c r="BG155" i="29"/>
  <c r="AT155" i="29"/>
  <c r="AS155" i="29"/>
  <c r="AE155" i="29"/>
  <c r="P155" i="29"/>
  <c r="BU154" i="29"/>
  <c r="BG154" i="29"/>
  <c r="AT154" i="29"/>
  <c r="AS154" i="29"/>
  <c r="AE154" i="29"/>
  <c r="P154" i="29"/>
  <c r="BU153" i="29"/>
  <c r="BG153" i="29"/>
  <c r="AT153" i="29"/>
  <c r="AS153" i="29"/>
  <c r="AE153" i="29"/>
  <c r="P153" i="29"/>
  <c r="BU152" i="29"/>
  <c r="BG152" i="29"/>
  <c r="AT152" i="29"/>
  <c r="AS152" i="29"/>
  <c r="AE152" i="29"/>
  <c r="P152" i="29"/>
  <c r="BU151" i="29"/>
  <c r="BG151" i="29"/>
  <c r="AT151" i="29"/>
  <c r="AS151" i="29"/>
  <c r="AE151" i="29"/>
  <c r="P151" i="29"/>
  <c r="BU150" i="29"/>
  <c r="BG150" i="29"/>
  <c r="AT150" i="29"/>
  <c r="AS150" i="29"/>
  <c r="AE150" i="29"/>
  <c r="BU149" i="29"/>
  <c r="BG149" i="29"/>
  <c r="AT149" i="29"/>
  <c r="AS149" i="29"/>
  <c r="AE149" i="29"/>
  <c r="P149" i="29"/>
  <c r="BU147" i="29"/>
  <c r="BG147" i="29"/>
  <c r="AT147" i="29"/>
  <c r="AS147" i="29"/>
  <c r="AE147" i="29"/>
  <c r="P147" i="29"/>
  <c r="BU146" i="29"/>
  <c r="BG146" i="29"/>
  <c r="AT146" i="29"/>
  <c r="AS146" i="29"/>
  <c r="AE146" i="29"/>
  <c r="P146" i="29"/>
  <c r="BU145" i="29"/>
  <c r="BG145" i="29"/>
  <c r="AT145" i="29"/>
  <c r="AS145" i="29"/>
  <c r="AE145" i="29"/>
  <c r="P145" i="29"/>
  <c r="BU144" i="29"/>
  <c r="BG144" i="29"/>
  <c r="AT144" i="29"/>
  <c r="AS144" i="29"/>
  <c r="AE144" i="29"/>
  <c r="P144" i="29"/>
  <c r="BU143" i="29"/>
  <c r="BG143" i="29"/>
  <c r="AT143" i="29"/>
  <c r="AS143" i="29"/>
  <c r="AE143" i="29"/>
  <c r="P143" i="29"/>
  <c r="BU142" i="29"/>
  <c r="BG142" i="29"/>
  <c r="AL142" i="29"/>
  <c r="AT142" i="29" s="1"/>
  <c r="AE142" i="29"/>
  <c r="P142" i="29"/>
  <c r="BU141" i="29"/>
  <c r="BG141" i="29"/>
  <c r="AR141" i="29"/>
  <c r="AQ141" i="29"/>
  <c r="AP141" i="29"/>
  <c r="AO141" i="29"/>
  <c r="AN141" i="29"/>
  <c r="AM141" i="29"/>
  <c r="AK141" i="29"/>
  <c r="AJ141" i="29"/>
  <c r="AI141" i="29"/>
  <c r="AH141" i="29"/>
  <c r="AG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BU140" i="29"/>
  <c r="BG140" i="29"/>
  <c r="AT140" i="29"/>
  <c r="AS140" i="29"/>
  <c r="AE140" i="29"/>
  <c r="P140" i="29"/>
  <c r="BU139" i="29"/>
  <c r="BG139" i="29"/>
  <c r="AT139" i="29"/>
  <c r="AS139" i="29"/>
  <c r="AE139" i="29"/>
  <c r="P139" i="29"/>
  <c r="BU138" i="29"/>
  <c r="BG138" i="29"/>
  <c r="AT138" i="29"/>
  <c r="AS138" i="29"/>
  <c r="AE138" i="29"/>
  <c r="P138" i="29"/>
  <c r="BU137" i="29"/>
  <c r="BG137" i="29"/>
  <c r="AT137" i="29"/>
  <c r="AS137" i="29"/>
  <c r="AE137" i="29"/>
  <c r="P137" i="29"/>
  <c r="BU136" i="29"/>
  <c r="BG136" i="29"/>
  <c r="AT136" i="29"/>
  <c r="AS136" i="29"/>
  <c r="AE136" i="29"/>
  <c r="P136" i="29"/>
  <c r="BU135" i="29"/>
  <c r="BG135" i="29"/>
  <c r="AT135" i="29"/>
  <c r="AS135" i="29"/>
  <c r="AE135" i="29"/>
  <c r="P135" i="29"/>
  <c r="BU134" i="29"/>
  <c r="BG134" i="29"/>
  <c r="AT134" i="29"/>
  <c r="AS134" i="29"/>
  <c r="AE134" i="29"/>
  <c r="P134" i="29"/>
  <c r="BU133" i="29"/>
  <c r="BG133" i="29"/>
  <c r="AT133" i="29"/>
  <c r="AS133" i="29"/>
  <c r="AE133" i="29"/>
  <c r="P133" i="29"/>
  <c r="BU132" i="29"/>
  <c r="BG132" i="29"/>
  <c r="AT132" i="29"/>
  <c r="AS132" i="29"/>
  <c r="AE132" i="29"/>
  <c r="P132" i="29"/>
  <c r="BU131" i="29"/>
  <c r="BG131" i="29"/>
  <c r="AT131" i="29"/>
  <c r="AS131" i="29"/>
  <c r="AE131" i="29"/>
  <c r="P131" i="29"/>
  <c r="BU130" i="29"/>
  <c r="BG130" i="29"/>
  <c r="AT130" i="29"/>
  <c r="AS130" i="29"/>
  <c r="AE130" i="29"/>
  <c r="P130" i="29"/>
  <c r="BU129" i="29"/>
  <c r="BG129" i="29"/>
  <c r="AT129" i="29"/>
  <c r="AS129" i="29"/>
  <c r="AE129" i="29"/>
  <c r="P129" i="29"/>
  <c r="BU128" i="29"/>
  <c r="BG128" i="29"/>
  <c r="AT128" i="29"/>
  <c r="AS128" i="29"/>
  <c r="AE128" i="29"/>
  <c r="P128" i="29"/>
  <c r="BU127" i="29"/>
  <c r="BG127" i="29"/>
  <c r="AT127" i="29"/>
  <c r="AS127" i="29"/>
  <c r="AE127" i="29"/>
  <c r="P127" i="29"/>
  <c r="BU126" i="29"/>
  <c r="BG126" i="29"/>
  <c r="AT126" i="29"/>
  <c r="AS126" i="29"/>
  <c r="AE126" i="29"/>
  <c r="P126" i="29"/>
  <c r="BU125" i="29"/>
  <c r="BG125" i="29"/>
  <c r="AL125" i="29"/>
  <c r="AL124" i="29" s="1"/>
  <c r="AE125" i="29"/>
  <c r="P125" i="29"/>
  <c r="BU124" i="29"/>
  <c r="BG124" i="29"/>
  <c r="AR124" i="29"/>
  <c r="AQ124" i="29"/>
  <c r="AP124" i="29"/>
  <c r="AO124" i="29"/>
  <c r="AN124" i="29"/>
  <c r="AM124" i="29"/>
  <c r="AK124" i="29"/>
  <c r="AJ124" i="29"/>
  <c r="AI124" i="29"/>
  <c r="AH124" i="29"/>
  <c r="AG124" i="29"/>
  <c r="AD124" i="29"/>
  <c r="AC124" i="29"/>
  <c r="AB124" i="29"/>
  <c r="AA124" i="29"/>
  <c r="Z124" i="29"/>
  <c r="Y124" i="29"/>
  <c r="X124" i="29"/>
  <c r="W124" i="29"/>
  <c r="V124" i="29"/>
  <c r="U124" i="29"/>
  <c r="T124" i="29"/>
  <c r="S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BU121" i="29"/>
  <c r="BG121" i="29"/>
  <c r="AS121" i="29"/>
  <c r="AE121" i="29"/>
  <c r="P121" i="29"/>
  <c r="BI120" i="29"/>
  <c r="BI46" i="29" s="1"/>
  <c r="BG120" i="29"/>
  <c r="AS120" i="29"/>
  <c r="AE120" i="29"/>
  <c r="P120" i="29"/>
  <c r="BU119" i="29"/>
  <c r="BG119" i="29"/>
  <c r="AS119" i="29"/>
  <c r="AE119" i="29"/>
  <c r="P119" i="29"/>
  <c r="BU118" i="29"/>
  <c r="BG118" i="29"/>
  <c r="AS118" i="29"/>
  <c r="AE118" i="29"/>
  <c r="P118" i="29"/>
  <c r="BU117" i="29"/>
  <c r="BG117" i="29"/>
  <c r="AS117" i="29"/>
  <c r="AE117" i="29"/>
  <c r="P117" i="29"/>
  <c r="BU116" i="29"/>
  <c r="BG116" i="29"/>
  <c r="AS116" i="29"/>
  <c r="AE116" i="29"/>
  <c r="P116" i="29"/>
  <c r="BU115" i="29"/>
  <c r="BG115" i="29"/>
  <c r="AS115" i="29"/>
  <c r="AE115" i="29"/>
  <c r="P115" i="29"/>
  <c r="BU114" i="29"/>
  <c r="BG114" i="29"/>
  <c r="AS114" i="29"/>
  <c r="AE114" i="29"/>
  <c r="P114" i="29"/>
  <c r="BU113" i="29"/>
  <c r="BF113" i="29"/>
  <c r="AU113" i="29"/>
  <c r="AU39" i="29" s="1"/>
  <c r="AS113" i="29"/>
  <c r="AE113" i="29"/>
  <c r="P113" i="29"/>
  <c r="BU112" i="29"/>
  <c r="BG112" i="29"/>
  <c r="AS112" i="29"/>
  <c r="AE112" i="29"/>
  <c r="P112" i="29"/>
  <c r="BU111" i="29"/>
  <c r="BG111" i="29"/>
  <c r="AS111" i="29"/>
  <c r="AE111" i="29"/>
  <c r="P111" i="29"/>
  <c r="BU110" i="29"/>
  <c r="BG110" i="29"/>
  <c r="AS110" i="29"/>
  <c r="AE110" i="29"/>
  <c r="P110" i="29"/>
  <c r="BT108" i="29"/>
  <c r="BS108" i="29"/>
  <c r="BS233" i="29" s="1"/>
  <c r="BR108" i="29"/>
  <c r="BR233" i="29" s="1"/>
  <c r="BQ108" i="29"/>
  <c r="BQ233" i="29" s="1"/>
  <c r="BP108" i="29"/>
  <c r="BP233" i="29" s="1"/>
  <c r="BO108" i="29"/>
  <c r="BO233" i="29" s="1"/>
  <c r="BN108" i="29"/>
  <c r="BN233" i="29" s="1"/>
  <c r="BM108" i="29"/>
  <c r="BM233" i="29" s="1"/>
  <c r="BL108" i="29"/>
  <c r="BL233" i="29" s="1"/>
  <c r="BK108" i="29"/>
  <c r="BK233" i="29" s="1"/>
  <c r="BJ108" i="29"/>
  <c r="BJ233" i="29" s="1"/>
  <c r="BI108" i="29"/>
  <c r="BF108" i="29"/>
  <c r="BF233" i="29" s="1"/>
  <c r="AZ108" i="29"/>
  <c r="AV108" i="29"/>
  <c r="AV233" i="29" s="1"/>
  <c r="AI108" i="29"/>
  <c r="AI233" i="29" s="1"/>
  <c r="AH108" i="29"/>
  <c r="AH35" i="29" s="1"/>
  <c r="AG108" i="29"/>
  <c r="AG35" i="29" s="1"/>
  <c r="AD108" i="29"/>
  <c r="AD35" i="29" s="1"/>
  <c r="AC108" i="29"/>
  <c r="AC233" i="29" s="1"/>
  <c r="AB108" i="29"/>
  <c r="AA108" i="29"/>
  <c r="AA35" i="29" s="1"/>
  <c r="Z108" i="29"/>
  <c r="Z233" i="29" s="1"/>
  <c r="Y108" i="29"/>
  <c r="Y233" i="29" s="1"/>
  <c r="X108" i="29"/>
  <c r="X233" i="29" s="1"/>
  <c r="W108" i="29"/>
  <c r="W233" i="29" s="1"/>
  <c r="P108" i="29"/>
  <c r="BU107" i="29"/>
  <c r="BG107" i="29"/>
  <c r="AS107" i="29"/>
  <c r="AE107" i="29"/>
  <c r="P107" i="29"/>
  <c r="BU106" i="29"/>
  <c r="BG106" i="29"/>
  <c r="AS106" i="29"/>
  <c r="AE106" i="29"/>
  <c r="P106" i="29"/>
  <c r="BU105" i="29"/>
  <c r="BG105" i="29"/>
  <c r="AS105" i="29"/>
  <c r="AE105" i="29"/>
  <c r="P105" i="29"/>
  <c r="BU104" i="29"/>
  <c r="BG104" i="29"/>
  <c r="AS104" i="29"/>
  <c r="AE104" i="29"/>
  <c r="P104" i="29"/>
  <c r="BU103" i="29"/>
  <c r="BG103" i="29"/>
  <c r="AS103" i="29"/>
  <c r="AE103" i="29"/>
  <c r="P103" i="29"/>
  <c r="BU102" i="29"/>
  <c r="BG102" i="29"/>
  <c r="AS102" i="29"/>
  <c r="AE102" i="29"/>
  <c r="P102" i="29"/>
  <c r="BI101" i="29"/>
  <c r="BI28" i="29" s="1"/>
  <c r="BF101" i="29"/>
  <c r="BG101" i="29" s="1"/>
  <c r="AS101" i="29"/>
  <c r="AE101" i="29"/>
  <c r="P101" i="29"/>
  <c r="BU100" i="29"/>
  <c r="BG100" i="29"/>
  <c r="AS100" i="29"/>
  <c r="AE100" i="29"/>
  <c r="P100" i="29"/>
  <c r="BU99" i="29"/>
  <c r="BG99" i="29"/>
  <c r="AS99" i="29"/>
  <c r="AE99" i="29"/>
  <c r="P99" i="29"/>
  <c r="BU98" i="29"/>
  <c r="BF98" i="29"/>
  <c r="BG98" i="29" s="1"/>
  <c r="AS98" i="29"/>
  <c r="AE98" i="29"/>
  <c r="P98" i="29"/>
  <c r="BT97" i="29"/>
  <c r="BT24" i="29" s="1"/>
  <c r="BS97" i="29"/>
  <c r="BS24" i="29" s="1"/>
  <c r="BR97" i="29"/>
  <c r="BR24" i="29" s="1"/>
  <c r="BQ97" i="29"/>
  <c r="BQ24" i="29" s="1"/>
  <c r="BP97" i="29"/>
  <c r="BP24" i="29" s="1"/>
  <c r="BO97" i="29"/>
  <c r="BO24" i="29" s="1"/>
  <c r="BN97" i="29"/>
  <c r="BN24" i="29" s="1"/>
  <c r="BM97" i="29"/>
  <c r="BM24" i="29" s="1"/>
  <c r="BL97" i="29"/>
  <c r="BL24" i="29" s="1"/>
  <c r="BK97" i="29"/>
  <c r="BK24" i="29" s="1"/>
  <c r="BJ97" i="29"/>
  <c r="BJ24" i="29" s="1"/>
  <c r="BI97" i="29"/>
  <c r="BI24" i="29" s="1"/>
  <c r="BG97" i="29"/>
  <c r="AS97" i="29"/>
  <c r="AE97" i="29"/>
  <c r="P97" i="29"/>
  <c r="BU96" i="29"/>
  <c r="BG96" i="29"/>
  <c r="AS96" i="29"/>
  <c r="AE96" i="29"/>
  <c r="P96" i="29"/>
  <c r="BI95" i="29"/>
  <c r="BJ95" i="29" s="1"/>
  <c r="BK95" i="29" s="1"/>
  <c r="BF95" i="29"/>
  <c r="BG95" i="29" s="1"/>
  <c r="AR95" i="29"/>
  <c r="AR234" i="29" s="1"/>
  <c r="AE95" i="29"/>
  <c r="P95" i="29"/>
  <c r="BU94" i="29"/>
  <c r="BG94" i="29"/>
  <c r="AS94" i="29"/>
  <c r="AE94" i="29"/>
  <c r="P94" i="29"/>
  <c r="BI93" i="29"/>
  <c r="BJ93" i="29" s="1"/>
  <c r="BG93" i="29"/>
  <c r="AS93" i="29"/>
  <c r="AE93" i="29"/>
  <c r="P93" i="29"/>
  <c r="BU92" i="29"/>
  <c r="BF92" i="29"/>
  <c r="BF19" i="29" s="1"/>
  <c r="AU92" i="29"/>
  <c r="AS92" i="29"/>
  <c r="AE92" i="29"/>
  <c r="P92" i="29"/>
  <c r="BU91" i="29"/>
  <c r="BG91" i="29"/>
  <c r="AS91" i="29"/>
  <c r="AE91" i="29"/>
  <c r="P91" i="29"/>
  <c r="BF90" i="29"/>
  <c r="BI90" i="29" s="1"/>
  <c r="AS90" i="29"/>
  <c r="AE90" i="29"/>
  <c r="P90" i="29"/>
  <c r="BU89" i="29"/>
  <c r="BG89" i="29"/>
  <c r="AS89" i="29"/>
  <c r="AE89" i="29"/>
  <c r="P89" i="29"/>
  <c r="BF88" i="29"/>
  <c r="AU88" i="29"/>
  <c r="BG88" i="29" s="1"/>
  <c r="AS88" i="29"/>
  <c r="AE88" i="29"/>
  <c r="P88" i="29"/>
  <c r="BE87" i="29"/>
  <c r="BD87" i="29"/>
  <c r="BC87" i="29"/>
  <c r="BB87" i="29"/>
  <c r="BA87" i="29"/>
  <c r="AZ87" i="29"/>
  <c r="AY87" i="29"/>
  <c r="AX87" i="29"/>
  <c r="AW87" i="29"/>
  <c r="AQ87" i="29"/>
  <c r="AP87" i="29"/>
  <c r="AO87" i="29"/>
  <c r="AL87" i="29"/>
  <c r="AK87" i="29"/>
  <c r="AJ87" i="29"/>
  <c r="V87" i="29"/>
  <c r="U87" i="29"/>
  <c r="T87" i="29"/>
  <c r="S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BU85" i="29"/>
  <c r="BG85" i="29"/>
  <c r="AS85" i="29"/>
  <c r="AE85" i="29"/>
  <c r="P85" i="29"/>
  <c r="BU84" i="29"/>
  <c r="BG84" i="29"/>
  <c r="AS84" i="29"/>
  <c r="AE84" i="29"/>
  <c r="P84" i="29"/>
  <c r="BU83" i="29"/>
  <c r="BG83" i="29"/>
  <c r="AS83" i="29"/>
  <c r="AE83" i="29"/>
  <c r="P83" i="29"/>
  <c r="BU82" i="29"/>
  <c r="BG82" i="29"/>
  <c r="AS82" i="29"/>
  <c r="AE82" i="29"/>
  <c r="P82" i="29"/>
  <c r="BU81" i="29"/>
  <c r="BG81" i="29"/>
  <c r="AS81" i="29"/>
  <c r="AE81" i="29"/>
  <c r="P81" i="29"/>
  <c r="BU80" i="29"/>
  <c r="BG80" i="29"/>
  <c r="AS80" i="29"/>
  <c r="AE80" i="29"/>
  <c r="P80" i="29"/>
  <c r="BU79" i="29"/>
  <c r="BG79" i="29"/>
  <c r="AS79" i="29"/>
  <c r="AE79" i="29"/>
  <c r="P79" i="29"/>
  <c r="BU78" i="29"/>
  <c r="BG78" i="29"/>
  <c r="AS78" i="29"/>
  <c r="AE78" i="29"/>
  <c r="P78" i="29"/>
  <c r="BU77" i="29"/>
  <c r="BG77" i="29"/>
  <c r="AS77" i="29"/>
  <c r="AE77" i="29"/>
  <c r="P77" i="29"/>
  <c r="BU76" i="29"/>
  <c r="BG76" i="29"/>
  <c r="AS76" i="29"/>
  <c r="AE76" i="29"/>
  <c r="P76" i="29"/>
  <c r="BU75" i="29"/>
  <c r="BG75" i="29"/>
  <c r="AS75" i="29"/>
  <c r="AE75" i="29"/>
  <c r="P75" i="29"/>
  <c r="BT74" i="29"/>
  <c r="BT231" i="29" s="1"/>
  <c r="BS74" i="29"/>
  <c r="BS231" i="29" s="1"/>
  <c r="BR74" i="29"/>
  <c r="BR53" i="29" s="1"/>
  <c r="BQ74" i="29"/>
  <c r="BQ231" i="29" s="1"/>
  <c r="BP74" i="29"/>
  <c r="BP53" i="29" s="1"/>
  <c r="BO74" i="29"/>
  <c r="BO53" i="29" s="1"/>
  <c r="BN74" i="29"/>
  <c r="BM74" i="29"/>
  <c r="BM231" i="29" s="1"/>
  <c r="BL74" i="29"/>
  <c r="BL53" i="29" s="1"/>
  <c r="BK74" i="29"/>
  <c r="BK231" i="29" s="1"/>
  <c r="BJ74" i="29"/>
  <c r="BI74" i="29"/>
  <c r="AV74" i="29"/>
  <c r="AV231" i="29" s="1"/>
  <c r="AK74" i="29"/>
  <c r="AK35" i="29" s="1"/>
  <c r="AE74" i="29"/>
  <c r="P74" i="29"/>
  <c r="BU73" i="29"/>
  <c r="BG73" i="29"/>
  <c r="AS73" i="29"/>
  <c r="AE73" i="29"/>
  <c r="P73" i="29"/>
  <c r="BU72" i="29"/>
  <c r="BG72" i="29"/>
  <c r="AS72" i="29"/>
  <c r="AE72" i="29"/>
  <c r="P72" i="29"/>
  <c r="BU71" i="29"/>
  <c r="BG71" i="29"/>
  <c r="AS71" i="29"/>
  <c r="AE71" i="29"/>
  <c r="P71" i="29"/>
  <c r="BU70" i="29"/>
  <c r="BG70" i="29"/>
  <c r="AS70" i="29"/>
  <c r="AE70" i="29"/>
  <c r="P70" i="29"/>
  <c r="BU69" i="29"/>
  <c r="BG69" i="29"/>
  <c r="AS69" i="29"/>
  <c r="AE69" i="29"/>
  <c r="P69" i="29"/>
  <c r="BU68" i="29"/>
  <c r="BG68" i="29"/>
  <c r="AS68" i="29"/>
  <c r="AE68" i="29"/>
  <c r="P68" i="29"/>
  <c r="BU67" i="29"/>
  <c r="BG67" i="29"/>
  <c r="AS67" i="29"/>
  <c r="AE67" i="29"/>
  <c r="P67" i="29"/>
  <c r="BU66" i="29"/>
  <c r="BG66" i="29"/>
  <c r="AS66" i="29"/>
  <c r="AE66" i="29"/>
  <c r="P66" i="29"/>
  <c r="BU65" i="29"/>
  <c r="BG65" i="29"/>
  <c r="AS65" i="29"/>
  <c r="AE65" i="29"/>
  <c r="P65" i="29"/>
  <c r="BU64" i="29"/>
  <c r="BG64" i="29"/>
  <c r="AS64" i="29"/>
  <c r="AE64" i="29"/>
  <c r="P64" i="29"/>
  <c r="BU63" i="29"/>
  <c r="BG63" i="29"/>
  <c r="AS63" i="29"/>
  <c r="AE63" i="29"/>
  <c r="P63" i="29"/>
  <c r="BU62" i="29"/>
  <c r="BG62" i="29"/>
  <c r="AS62" i="29"/>
  <c r="AE62" i="29"/>
  <c r="P62" i="29"/>
  <c r="BU61" i="29"/>
  <c r="BG61" i="29"/>
  <c r="AS61" i="29"/>
  <c r="AE61" i="29"/>
  <c r="P61" i="29"/>
  <c r="BU60" i="29"/>
  <c r="BG60" i="29"/>
  <c r="AS60" i="29"/>
  <c r="AE60" i="29"/>
  <c r="P60" i="29"/>
  <c r="BU59" i="29"/>
  <c r="BG59" i="29"/>
  <c r="AS59" i="29"/>
  <c r="AE59" i="29"/>
  <c r="P59" i="29"/>
  <c r="BU58" i="29"/>
  <c r="BG58" i="29"/>
  <c r="AS58" i="29"/>
  <c r="AE58" i="29"/>
  <c r="P58" i="29"/>
  <c r="BU57" i="29"/>
  <c r="BG57" i="29"/>
  <c r="AS57" i="29"/>
  <c r="AE57" i="29"/>
  <c r="P57" i="29"/>
  <c r="BU56" i="29"/>
  <c r="BG56" i="29"/>
  <c r="AS56" i="29"/>
  <c r="AE56" i="29"/>
  <c r="P56" i="29"/>
  <c r="BU55" i="29"/>
  <c r="BG55" i="29"/>
  <c r="AS55" i="29"/>
  <c r="AE55" i="29"/>
  <c r="P55" i="29"/>
  <c r="BU54" i="29"/>
  <c r="BG54" i="29"/>
  <c r="AS54" i="29"/>
  <c r="AE54" i="29"/>
  <c r="P54" i="29"/>
  <c r="BF53" i="29"/>
  <c r="BC53" i="29"/>
  <c r="BB53" i="29"/>
  <c r="BA53" i="29"/>
  <c r="AY53" i="29"/>
  <c r="AX53" i="29"/>
  <c r="AW53" i="29"/>
  <c r="AU53" i="29"/>
  <c r="AQ53" i="29"/>
  <c r="AO53" i="29"/>
  <c r="AJ53" i="29"/>
  <c r="AI53" i="29"/>
  <c r="AH53" i="29"/>
  <c r="AG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P48" i="29"/>
  <c r="BT47" i="29"/>
  <c r="BS47" i="29"/>
  <c r="BR47" i="29"/>
  <c r="BQ47" i="29"/>
  <c r="BP47" i="29"/>
  <c r="BO47" i="29"/>
  <c r="BN47" i="29"/>
  <c r="BM47" i="29"/>
  <c r="BL47" i="29"/>
  <c r="BK47" i="29"/>
  <c r="BJ47" i="29"/>
  <c r="BI47" i="29"/>
  <c r="BF47" i="29"/>
  <c r="BE47" i="29"/>
  <c r="BD47" i="29"/>
  <c r="BC47" i="29"/>
  <c r="BB47" i="29"/>
  <c r="BA47" i="29"/>
  <c r="AZ47" i="29"/>
  <c r="AY47" i="29"/>
  <c r="AX47" i="29"/>
  <c r="AW47" i="29"/>
  <c r="AV47" i="29"/>
  <c r="AU47" i="29"/>
  <c r="AR47" i="29"/>
  <c r="AQ47" i="29"/>
  <c r="AP47" i="29"/>
  <c r="AO47" i="29"/>
  <c r="AN47" i="29"/>
  <c r="AM47" i="29"/>
  <c r="AL47" i="29"/>
  <c r="AK47" i="29"/>
  <c r="AJ47" i="29"/>
  <c r="AI47" i="29"/>
  <c r="AH47" i="29"/>
  <c r="AG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P47" i="29"/>
  <c r="BT46" i="29"/>
  <c r="BS46" i="29"/>
  <c r="BR46" i="29"/>
  <c r="BQ46" i="29"/>
  <c r="BP46" i="29"/>
  <c r="BO46" i="29"/>
  <c r="BN46" i="29"/>
  <c r="BM46" i="29"/>
  <c r="BL46" i="29"/>
  <c r="BK46" i="29"/>
  <c r="BJ46" i="29"/>
  <c r="BF46" i="29"/>
  <c r="BE46" i="29"/>
  <c r="BD46" i="29"/>
  <c r="BC46" i="29"/>
  <c r="BB46" i="29"/>
  <c r="BA46" i="29"/>
  <c r="AZ46" i="29"/>
  <c r="AY46" i="29"/>
  <c r="AX46" i="29"/>
  <c r="AW46" i="29"/>
  <c r="AV46" i="29"/>
  <c r="AU46" i="29"/>
  <c r="AR46" i="29"/>
  <c r="AQ46" i="29"/>
  <c r="AP46" i="29"/>
  <c r="AO46" i="29"/>
  <c r="AN46" i="29"/>
  <c r="AM46" i="29"/>
  <c r="AL46" i="29"/>
  <c r="AK46" i="29"/>
  <c r="AJ46" i="29"/>
  <c r="AI46" i="29"/>
  <c r="AH46" i="29"/>
  <c r="AG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P46" i="29"/>
  <c r="BT45" i="29"/>
  <c r="BS45" i="29"/>
  <c r="BR45" i="29"/>
  <c r="BQ45" i="29"/>
  <c r="BP45" i="29"/>
  <c r="BO45" i="29"/>
  <c r="BN45" i="29"/>
  <c r="BM45" i="29"/>
  <c r="BL45" i="29"/>
  <c r="BK45" i="29"/>
  <c r="BJ45" i="29"/>
  <c r="BI45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P45" i="29"/>
  <c r="BT44" i="29"/>
  <c r="BS44" i="29"/>
  <c r="BR44" i="29"/>
  <c r="BQ44" i="29"/>
  <c r="BP44" i="29"/>
  <c r="BO44" i="29"/>
  <c r="BN44" i="29"/>
  <c r="BM44" i="29"/>
  <c r="BL44" i="29"/>
  <c r="BK44" i="29"/>
  <c r="BJ44" i="29"/>
  <c r="BI44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P44" i="29"/>
  <c r="BT43" i="29"/>
  <c r="BS43" i="29"/>
  <c r="BR43" i="29"/>
  <c r="BQ43" i="29"/>
  <c r="BP43" i="29"/>
  <c r="BO43" i="29"/>
  <c r="BN43" i="29"/>
  <c r="BM43" i="29"/>
  <c r="BL43" i="29"/>
  <c r="BK43" i="29"/>
  <c r="BJ43" i="29"/>
  <c r="BI43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P43" i="29"/>
  <c r="BT42" i="29"/>
  <c r="BS42" i="29"/>
  <c r="BR42" i="29"/>
  <c r="BQ42" i="29"/>
  <c r="BP42" i="29"/>
  <c r="BO42" i="29"/>
  <c r="BN42" i="29"/>
  <c r="BM42" i="29"/>
  <c r="BL42" i="29"/>
  <c r="BK42" i="29"/>
  <c r="BJ42" i="29"/>
  <c r="BI42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P42" i="29"/>
  <c r="BT41" i="29"/>
  <c r="BS41" i="29"/>
  <c r="BR41" i="29"/>
  <c r="BQ41" i="29"/>
  <c r="BP41" i="29"/>
  <c r="BO41" i="29"/>
  <c r="BN41" i="29"/>
  <c r="BM41" i="29"/>
  <c r="BL41" i="29"/>
  <c r="BK41" i="29"/>
  <c r="BJ41" i="29"/>
  <c r="BI41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P41" i="29"/>
  <c r="BT40" i="29"/>
  <c r="BS40" i="29"/>
  <c r="BR40" i="29"/>
  <c r="BQ40" i="29"/>
  <c r="BP40" i="29"/>
  <c r="BO40" i="29"/>
  <c r="BN40" i="29"/>
  <c r="BM40" i="29"/>
  <c r="BL40" i="29"/>
  <c r="BK40" i="29"/>
  <c r="BJ40" i="29"/>
  <c r="BI40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P40" i="29"/>
  <c r="BT39" i="29"/>
  <c r="BS39" i="29"/>
  <c r="BR39" i="29"/>
  <c r="BQ39" i="29"/>
  <c r="BP39" i="29"/>
  <c r="BO39" i="29"/>
  <c r="BN39" i="29"/>
  <c r="BM39" i="29"/>
  <c r="BL39" i="29"/>
  <c r="BK39" i="29"/>
  <c r="BJ39" i="29"/>
  <c r="BI39" i="29"/>
  <c r="BF39" i="29"/>
  <c r="BE39" i="29"/>
  <c r="BD39" i="29"/>
  <c r="BC39" i="29"/>
  <c r="BB39" i="29"/>
  <c r="BA39" i="29"/>
  <c r="AZ39" i="29"/>
  <c r="AY39" i="29"/>
  <c r="AX39" i="29"/>
  <c r="AW39" i="29"/>
  <c r="AV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P39" i="29"/>
  <c r="BT38" i="29"/>
  <c r="BS38" i="29"/>
  <c r="BR38" i="29"/>
  <c r="BQ38" i="29"/>
  <c r="BP38" i="29"/>
  <c r="BO38" i="29"/>
  <c r="BN38" i="29"/>
  <c r="BM38" i="29"/>
  <c r="BL38" i="29"/>
  <c r="BK38" i="29"/>
  <c r="BJ38" i="29"/>
  <c r="BI38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P38" i="29"/>
  <c r="BT37" i="29"/>
  <c r="BS37" i="29"/>
  <c r="BR37" i="29"/>
  <c r="BQ37" i="29"/>
  <c r="BP37" i="29"/>
  <c r="BO37" i="29"/>
  <c r="BN37" i="29"/>
  <c r="BM37" i="29"/>
  <c r="BL37" i="29"/>
  <c r="BK37" i="29"/>
  <c r="BJ37" i="29"/>
  <c r="BI37" i="29"/>
  <c r="BF37" i="29"/>
  <c r="BE37" i="29"/>
  <c r="BD37" i="29"/>
  <c r="BC37" i="29"/>
  <c r="BB37" i="29"/>
  <c r="BA37" i="29"/>
  <c r="AZ37" i="29"/>
  <c r="AY37" i="29"/>
  <c r="AX37" i="29"/>
  <c r="AW37" i="29"/>
  <c r="AV37" i="29"/>
  <c r="AU37" i="29"/>
  <c r="AR37" i="29"/>
  <c r="AQ37" i="29"/>
  <c r="AP37" i="29"/>
  <c r="AO37" i="29"/>
  <c r="AN37" i="29"/>
  <c r="AM37" i="29"/>
  <c r="AL37" i="29"/>
  <c r="AK37" i="29"/>
  <c r="AJ37" i="29"/>
  <c r="AI37" i="29"/>
  <c r="AH37" i="29"/>
  <c r="AG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P37" i="29"/>
  <c r="BT36" i="29"/>
  <c r="BS36" i="29"/>
  <c r="BR36" i="29"/>
  <c r="BQ36" i="29"/>
  <c r="BP36" i="29"/>
  <c r="BO36" i="29"/>
  <c r="BN36" i="29"/>
  <c r="BM36" i="29"/>
  <c r="BL36" i="29"/>
  <c r="BK36" i="29"/>
  <c r="BJ36" i="29"/>
  <c r="BI36" i="29"/>
  <c r="BF36" i="29"/>
  <c r="BE36" i="29"/>
  <c r="BD36" i="29"/>
  <c r="BC36" i="29"/>
  <c r="BB36" i="29"/>
  <c r="BA36" i="29"/>
  <c r="AZ36" i="29"/>
  <c r="AY36" i="29"/>
  <c r="AX36" i="29"/>
  <c r="AW36" i="29"/>
  <c r="AV36" i="29"/>
  <c r="AU36" i="29"/>
  <c r="AR36" i="29"/>
  <c r="AQ36" i="29"/>
  <c r="AP36" i="29"/>
  <c r="AO36" i="29"/>
  <c r="AN36" i="29"/>
  <c r="AM36" i="29"/>
  <c r="AL36" i="29"/>
  <c r="AK36" i="29"/>
  <c r="AJ36" i="29"/>
  <c r="AI36" i="29"/>
  <c r="AH36" i="29"/>
  <c r="AG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P36" i="29"/>
  <c r="BC35" i="29"/>
  <c r="BB35" i="29"/>
  <c r="BA35" i="29"/>
  <c r="AY35" i="29"/>
  <c r="AX35" i="29"/>
  <c r="AW35" i="29"/>
  <c r="AU35" i="29"/>
  <c r="AQ35" i="29"/>
  <c r="AO35" i="29"/>
  <c r="AJ35" i="29"/>
  <c r="AI35" i="29"/>
  <c r="AC35" i="29"/>
  <c r="V35" i="29"/>
  <c r="U35" i="29"/>
  <c r="T35" i="29"/>
  <c r="S35" i="29"/>
  <c r="P35" i="29"/>
  <c r="BT34" i="29"/>
  <c r="BS34" i="29"/>
  <c r="BR34" i="29"/>
  <c r="BQ34" i="29"/>
  <c r="BP34" i="29"/>
  <c r="BO34" i="29"/>
  <c r="BN34" i="29"/>
  <c r="BM34" i="29"/>
  <c r="BL34" i="29"/>
  <c r="BK34" i="29"/>
  <c r="BJ34" i="29"/>
  <c r="BI34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P34" i="29"/>
  <c r="BT33" i="29"/>
  <c r="BS33" i="29"/>
  <c r="BR33" i="29"/>
  <c r="BQ33" i="29"/>
  <c r="BP33" i="29"/>
  <c r="BO33" i="29"/>
  <c r="BN33" i="29"/>
  <c r="BM33" i="29"/>
  <c r="BL33" i="29"/>
  <c r="BK33" i="29"/>
  <c r="BJ33" i="29"/>
  <c r="BI33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P33" i="29"/>
  <c r="BT32" i="29"/>
  <c r="BS32" i="29"/>
  <c r="BR32" i="29"/>
  <c r="BQ32" i="29"/>
  <c r="BP32" i="29"/>
  <c r="BO32" i="29"/>
  <c r="BN32" i="29"/>
  <c r="BM32" i="29"/>
  <c r="BL32" i="29"/>
  <c r="BK32" i="29"/>
  <c r="BJ32" i="29"/>
  <c r="BI32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P32" i="29"/>
  <c r="BT31" i="29"/>
  <c r="BS31" i="29"/>
  <c r="BR31" i="29"/>
  <c r="BQ31" i="29"/>
  <c r="BP31" i="29"/>
  <c r="BO31" i="29"/>
  <c r="BN31" i="29"/>
  <c r="BM31" i="29"/>
  <c r="BL31" i="29"/>
  <c r="BK31" i="29"/>
  <c r="BJ31" i="29"/>
  <c r="BI31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P31" i="29"/>
  <c r="BT30" i="29"/>
  <c r="BS30" i="29"/>
  <c r="BR30" i="29"/>
  <c r="BQ30" i="29"/>
  <c r="BP30" i="29"/>
  <c r="BO30" i="29"/>
  <c r="BN30" i="29"/>
  <c r="BM30" i="29"/>
  <c r="BL30" i="29"/>
  <c r="BK30" i="29"/>
  <c r="BJ30" i="29"/>
  <c r="BI30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P30" i="29"/>
  <c r="BT29" i="29"/>
  <c r="BS29" i="29"/>
  <c r="BR29" i="29"/>
  <c r="BQ29" i="29"/>
  <c r="BP29" i="29"/>
  <c r="BO29" i="29"/>
  <c r="BN29" i="29"/>
  <c r="BM29" i="29"/>
  <c r="BL29" i="29"/>
  <c r="BK29" i="29"/>
  <c r="BJ29" i="29"/>
  <c r="BI29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P29" i="29"/>
  <c r="BE28" i="29"/>
  <c r="BD28" i="29"/>
  <c r="BC28" i="29"/>
  <c r="BB28" i="29"/>
  <c r="BA28" i="29"/>
  <c r="AZ28" i="29"/>
  <c r="AY28" i="29"/>
  <c r="AX28" i="29"/>
  <c r="AW28" i="29"/>
  <c r="AV28" i="29"/>
  <c r="AU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P28" i="29"/>
  <c r="BT27" i="29"/>
  <c r="BS27" i="29"/>
  <c r="BR27" i="29"/>
  <c r="BQ27" i="29"/>
  <c r="BP27" i="29"/>
  <c r="BO27" i="29"/>
  <c r="BN27" i="29"/>
  <c r="BM27" i="29"/>
  <c r="BL27" i="29"/>
  <c r="BK27" i="29"/>
  <c r="BJ27" i="29"/>
  <c r="BI27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P27" i="29"/>
  <c r="BT26" i="29"/>
  <c r="BS26" i="29"/>
  <c r="BR26" i="29"/>
  <c r="BQ26" i="29"/>
  <c r="BP26" i="29"/>
  <c r="BO26" i="29"/>
  <c r="BN26" i="29"/>
  <c r="BM26" i="29"/>
  <c r="BL26" i="29"/>
  <c r="BK26" i="29"/>
  <c r="BJ26" i="29"/>
  <c r="BI26" i="29"/>
  <c r="BF26" i="29"/>
  <c r="BE26" i="29"/>
  <c r="BD26" i="29"/>
  <c r="BC26" i="29"/>
  <c r="BB26" i="29"/>
  <c r="BA26" i="29"/>
  <c r="AZ26" i="29"/>
  <c r="AY26" i="29"/>
  <c r="AX26" i="29"/>
  <c r="AW26" i="29"/>
  <c r="AV26" i="29"/>
  <c r="AU26" i="29"/>
  <c r="AR26" i="29"/>
  <c r="AQ26" i="29"/>
  <c r="AP26" i="29"/>
  <c r="AO26" i="29"/>
  <c r="AN26" i="29"/>
  <c r="AM26" i="29"/>
  <c r="AL26" i="29"/>
  <c r="AK26" i="29"/>
  <c r="AJ26" i="29"/>
  <c r="AI26" i="29"/>
  <c r="AH26" i="29"/>
  <c r="AG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P26" i="29"/>
  <c r="BT25" i="29"/>
  <c r="BS25" i="29"/>
  <c r="BR25" i="29"/>
  <c r="BQ25" i="29"/>
  <c r="BP25" i="29"/>
  <c r="BO25" i="29"/>
  <c r="BN25" i="29"/>
  <c r="BM25" i="29"/>
  <c r="BL25" i="29"/>
  <c r="BK25" i="29"/>
  <c r="BJ25" i="29"/>
  <c r="BI25" i="29"/>
  <c r="BE25" i="29"/>
  <c r="BD25" i="29"/>
  <c r="BC25" i="29"/>
  <c r="BB25" i="29"/>
  <c r="BA25" i="29"/>
  <c r="AZ25" i="29"/>
  <c r="AY25" i="29"/>
  <c r="AX25" i="29"/>
  <c r="AW25" i="29"/>
  <c r="AV25" i="29"/>
  <c r="AU25" i="29"/>
  <c r="AR25" i="29"/>
  <c r="AQ25" i="29"/>
  <c r="AP25" i="29"/>
  <c r="AO25" i="29"/>
  <c r="AN25" i="29"/>
  <c r="AM25" i="29"/>
  <c r="AL25" i="29"/>
  <c r="AK25" i="29"/>
  <c r="AJ25" i="29"/>
  <c r="AI25" i="29"/>
  <c r="AH25" i="29"/>
  <c r="AG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P25" i="29"/>
  <c r="BF24" i="29"/>
  <c r="BE24" i="29"/>
  <c r="BD24" i="29"/>
  <c r="BC24" i="29"/>
  <c r="BB24" i="29"/>
  <c r="BA24" i="29"/>
  <c r="AZ24" i="29"/>
  <c r="AY24" i="29"/>
  <c r="AX24" i="29"/>
  <c r="AW24" i="29"/>
  <c r="AV24" i="29"/>
  <c r="AU24" i="29"/>
  <c r="AR24" i="29"/>
  <c r="AQ24" i="29"/>
  <c r="AP24" i="29"/>
  <c r="AO24" i="29"/>
  <c r="AN24" i="29"/>
  <c r="AM24" i="29"/>
  <c r="AL24" i="29"/>
  <c r="AK24" i="29"/>
  <c r="AJ24" i="29"/>
  <c r="AI24" i="29"/>
  <c r="AH24" i="29"/>
  <c r="AG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P24" i="29"/>
  <c r="BT23" i="29"/>
  <c r="BS23" i="29"/>
  <c r="BR23" i="29"/>
  <c r="BQ23" i="29"/>
  <c r="BP23" i="29"/>
  <c r="BO23" i="29"/>
  <c r="BN23" i="29"/>
  <c r="BM23" i="29"/>
  <c r="BL23" i="29"/>
  <c r="BK23" i="29"/>
  <c r="BJ23" i="29"/>
  <c r="BI23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P23" i="29"/>
  <c r="BE22" i="29"/>
  <c r="BD22" i="29"/>
  <c r="BC22" i="29"/>
  <c r="BB22" i="29"/>
  <c r="BA22" i="29"/>
  <c r="AZ22" i="29"/>
  <c r="AY22" i="29"/>
  <c r="AX22" i="29"/>
  <c r="AW22" i="29"/>
  <c r="AV22" i="29"/>
  <c r="AU22" i="29"/>
  <c r="AQ22" i="29"/>
  <c r="AP22" i="29"/>
  <c r="AO22" i="29"/>
  <c r="AN22" i="29"/>
  <c r="AM22" i="29"/>
  <c r="AL22" i="29"/>
  <c r="AK22" i="29"/>
  <c r="AJ22" i="29"/>
  <c r="AI22" i="29"/>
  <c r="AH22" i="29"/>
  <c r="AG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P22" i="29"/>
  <c r="BT21" i="29"/>
  <c r="BS21" i="29"/>
  <c r="BR21" i="29"/>
  <c r="BQ21" i="29"/>
  <c r="BP21" i="29"/>
  <c r="BO21" i="29"/>
  <c r="BN21" i="29"/>
  <c r="BM21" i="29"/>
  <c r="BL21" i="29"/>
  <c r="BK21" i="29"/>
  <c r="BJ21" i="29"/>
  <c r="BI21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P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P20" i="29"/>
  <c r="BT19" i="29"/>
  <c r="BS19" i="29"/>
  <c r="BR19" i="29"/>
  <c r="BQ19" i="29"/>
  <c r="BP19" i="29"/>
  <c r="BO19" i="29"/>
  <c r="BN19" i="29"/>
  <c r="BM19" i="29"/>
  <c r="BL19" i="29"/>
  <c r="BK19" i="29"/>
  <c r="BJ19" i="29"/>
  <c r="BI19" i="29"/>
  <c r="BE19" i="29"/>
  <c r="BD19" i="29"/>
  <c r="BC19" i="29"/>
  <c r="BB19" i="29"/>
  <c r="BA19" i="29"/>
  <c r="AZ19" i="29"/>
  <c r="AY19" i="29"/>
  <c r="AX19" i="29"/>
  <c r="AW19" i="29"/>
  <c r="AV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P19" i="29"/>
  <c r="BT18" i="29"/>
  <c r="BS18" i="29"/>
  <c r="BR18" i="29"/>
  <c r="BQ18" i="29"/>
  <c r="BP18" i="29"/>
  <c r="BO18" i="29"/>
  <c r="BN18" i="29"/>
  <c r="BM18" i="29"/>
  <c r="BL18" i="29"/>
  <c r="BK18" i="29"/>
  <c r="BJ18" i="29"/>
  <c r="BI18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P18" i="29"/>
  <c r="BE17" i="29"/>
  <c r="BD17" i="29"/>
  <c r="BC17" i="29"/>
  <c r="BB17" i="29"/>
  <c r="BA17" i="29"/>
  <c r="AZ17" i="29"/>
  <c r="AY17" i="29"/>
  <c r="AX17" i="29"/>
  <c r="AW17" i="29"/>
  <c r="AV17" i="29"/>
  <c r="AU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P17" i="29"/>
  <c r="BT16" i="29"/>
  <c r="BS16" i="29"/>
  <c r="BR16" i="29"/>
  <c r="BQ16" i="29"/>
  <c r="BP16" i="29"/>
  <c r="BO16" i="29"/>
  <c r="BN16" i="29"/>
  <c r="BM16" i="29"/>
  <c r="BL16" i="29"/>
  <c r="BK16" i="29"/>
  <c r="BJ16" i="29"/>
  <c r="BI16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P16" i="29"/>
  <c r="BE15" i="29"/>
  <c r="BD15" i="29"/>
  <c r="BC15" i="29"/>
  <c r="BB15" i="29"/>
  <c r="BA15" i="29"/>
  <c r="AZ15" i="29"/>
  <c r="AY15" i="29"/>
  <c r="AX15" i="29"/>
  <c r="AW15" i="29"/>
  <c r="AV15" i="29"/>
  <c r="AR15" i="29"/>
  <c r="AQ15" i="29"/>
  <c r="AP15" i="29"/>
  <c r="AO15" i="29"/>
  <c r="AN15" i="29"/>
  <c r="AM15" i="29"/>
  <c r="AL15" i="29"/>
  <c r="AK15" i="29"/>
  <c r="AJ15" i="29"/>
  <c r="AI15" i="29"/>
  <c r="AH15" i="29"/>
  <c r="AG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P15" i="29"/>
  <c r="P14" i="29"/>
  <c r="BU13" i="29"/>
  <c r="BG13" i="29"/>
  <c r="AS13" i="29"/>
  <c r="AE13" i="29"/>
  <c r="P13" i="29"/>
  <c r="BT12" i="29"/>
  <c r="BT5" i="29" s="1"/>
  <c r="BS12" i="29"/>
  <c r="BS5" i="29" s="1"/>
  <c r="BR12" i="29"/>
  <c r="BR5" i="29" s="1"/>
  <c r="BQ12" i="29"/>
  <c r="BQ5" i="29" s="1"/>
  <c r="BP12" i="29"/>
  <c r="BP5" i="29" s="1"/>
  <c r="BO12" i="29"/>
  <c r="BO5" i="29" s="1"/>
  <c r="BN12" i="29"/>
  <c r="BN5" i="29" s="1"/>
  <c r="BM12" i="29"/>
  <c r="BM5" i="29" s="1"/>
  <c r="BL12" i="29"/>
  <c r="BL5" i="29" s="1"/>
  <c r="BK12" i="29"/>
  <c r="BK5" i="29" s="1"/>
  <c r="BJ12" i="29"/>
  <c r="BJ5" i="29" s="1"/>
  <c r="BI12" i="29"/>
  <c r="BI5" i="29" s="1"/>
  <c r="BF12" i="29"/>
  <c r="BF5" i="29" s="1"/>
  <c r="BE12" i="29"/>
  <c r="AQ12" i="29"/>
  <c r="AQ5" i="29" s="1"/>
  <c r="AO12" i="29"/>
  <c r="AO5" i="29" s="1"/>
  <c r="AN12" i="29"/>
  <c r="AN5" i="29" s="1"/>
  <c r="AM12" i="29"/>
  <c r="AM5" i="29" s="1"/>
  <c r="AL12" i="29"/>
  <c r="AL5" i="29" s="1"/>
  <c r="AJ12" i="29"/>
  <c r="AI12" i="29"/>
  <c r="AI5" i="29" s="1"/>
  <c r="AE12" i="29"/>
  <c r="P12" i="29"/>
  <c r="BU11" i="29"/>
  <c r="BG11" i="29"/>
  <c r="AS11" i="29"/>
  <c r="AE11" i="29"/>
  <c r="P11" i="29"/>
  <c r="BU10" i="29"/>
  <c r="BG10" i="29"/>
  <c r="AS10" i="29"/>
  <c r="AE10" i="29"/>
  <c r="P10" i="29"/>
  <c r="BU9" i="29"/>
  <c r="BG9" i="29"/>
  <c r="AS9" i="29"/>
  <c r="AE9" i="29"/>
  <c r="P9" i="29"/>
  <c r="BU8" i="29"/>
  <c r="BG8" i="29"/>
  <c r="AS8" i="29"/>
  <c r="AE8" i="29"/>
  <c r="P8" i="29"/>
  <c r="BU7" i="29"/>
  <c r="BG7" i="29"/>
  <c r="AS7" i="29"/>
  <c r="AE7" i="29"/>
  <c r="P7" i="29"/>
  <c r="BU6" i="29"/>
  <c r="BG6" i="29"/>
  <c r="AS6" i="29"/>
  <c r="AE6" i="29"/>
  <c r="P6" i="29"/>
  <c r="BD5" i="29"/>
  <c r="BC5" i="29"/>
  <c r="BC86" i="29" s="1"/>
  <c r="BC122" i="29" s="1"/>
  <c r="BB5" i="29"/>
  <c r="BA5" i="29"/>
  <c r="AZ5" i="29"/>
  <c r="AY5" i="29"/>
  <c r="AX5" i="29"/>
  <c r="AW5" i="29"/>
  <c r="AV5" i="29"/>
  <c r="AU5" i="29"/>
  <c r="AR5" i="29"/>
  <c r="AP5" i="29"/>
  <c r="AK5" i="29"/>
  <c r="AH5" i="29"/>
  <c r="AG5" i="29"/>
  <c r="AD5" i="29"/>
  <c r="AC5" i="29"/>
  <c r="AC86" i="29" s="1"/>
  <c r="AB5" i="29"/>
  <c r="AA5" i="29"/>
  <c r="Z5" i="29"/>
  <c r="Y5" i="29"/>
  <c r="X5" i="29"/>
  <c r="W5" i="29"/>
  <c r="W86" i="29" s="1"/>
  <c r="V5" i="29"/>
  <c r="U5" i="29"/>
  <c r="T5" i="29"/>
  <c r="S5" i="29"/>
  <c r="O5" i="29"/>
  <c r="N5" i="29"/>
  <c r="M5" i="29"/>
  <c r="L5" i="29"/>
  <c r="K5" i="29"/>
  <c r="J5" i="29"/>
  <c r="J86" i="29" s="1"/>
  <c r="I5" i="29"/>
  <c r="I86" i="29" s="1"/>
  <c r="H5" i="29"/>
  <c r="G5" i="29"/>
  <c r="F5" i="29"/>
  <c r="E5" i="29"/>
  <c r="D5" i="29"/>
  <c r="BJ4" i="29"/>
  <c r="BK4" i="29" s="1"/>
  <c r="BL4" i="29" s="1"/>
  <c r="BM4" i="29" s="1"/>
  <c r="BN4" i="29" s="1"/>
  <c r="BO4" i="29" s="1"/>
  <c r="BP4" i="29" s="1"/>
  <c r="BQ4" i="29" s="1"/>
  <c r="BR4" i="29" s="1"/>
  <c r="BS4" i="29" s="1"/>
  <c r="BT4" i="29" s="1"/>
  <c r="AV4" i="29"/>
  <c r="AW4" i="29" s="1"/>
  <c r="AX4" i="29" s="1"/>
  <c r="AY4" i="29" s="1"/>
  <c r="AZ4" i="29" s="1"/>
  <c r="BA4" i="29" s="1"/>
  <c r="BB4" i="29" s="1"/>
  <c r="BC4" i="29" s="1"/>
  <c r="BD4" i="29" s="1"/>
  <c r="BE4" i="29" s="1"/>
  <c r="BF4" i="29" s="1"/>
  <c r="E4" i="29"/>
  <c r="F4" i="29" s="1"/>
  <c r="G4" i="29" s="1"/>
  <c r="H4" i="29" s="1"/>
  <c r="I4" i="29" s="1"/>
  <c r="J4" i="29" s="1"/>
  <c r="K4" i="29" s="1"/>
  <c r="L4" i="29" s="1"/>
  <c r="M4" i="29" s="1"/>
  <c r="N4" i="29" s="1"/>
  <c r="O4" i="29" s="1"/>
  <c r="S4" i="29" s="1"/>
  <c r="T4" i="29" s="1"/>
  <c r="U4" i="29" s="1"/>
  <c r="V4" i="29" s="1"/>
  <c r="W4" i="29" s="1"/>
  <c r="X4" i="29" s="1"/>
  <c r="Y4" i="29" s="1"/>
  <c r="Z4" i="29" s="1"/>
  <c r="AA4" i="29" s="1"/>
  <c r="AB4" i="29" s="1"/>
  <c r="AC4" i="29" s="1"/>
  <c r="AD4" i="29" s="1"/>
  <c r="AG4" i="29" s="1"/>
  <c r="AH4" i="29" s="1"/>
  <c r="AI4" i="29" s="1"/>
  <c r="AJ4" i="29" s="1"/>
  <c r="AK4" i="29" s="1"/>
  <c r="AL4" i="29" s="1"/>
  <c r="AM4" i="29" s="1"/>
  <c r="AN4" i="29" s="1"/>
  <c r="AO4" i="29" s="1"/>
  <c r="AP4" i="29" s="1"/>
  <c r="AQ4" i="29" s="1"/>
  <c r="AR4" i="29" s="1"/>
  <c r="T2" i="29"/>
  <c r="S2" i="29"/>
  <c r="O2" i="29"/>
  <c r="N2" i="29"/>
  <c r="M2" i="29"/>
  <c r="L2" i="29"/>
  <c r="K2" i="29"/>
  <c r="J2" i="29"/>
  <c r="I2" i="29"/>
  <c r="H2" i="29"/>
  <c r="G2" i="29"/>
  <c r="BI22" i="29" l="1"/>
  <c r="I122" i="29"/>
  <c r="BN53" i="30"/>
  <c r="AI86" i="29"/>
  <c r="AH86" i="29"/>
  <c r="BF17" i="29"/>
  <c r="J122" i="29"/>
  <c r="AV53" i="29"/>
  <c r="AV86" i="29" s="1"/>
  <c r="AV122" i="29" s="1"/>
  <c r="BF35" i="29"/>
  <c r="N86" i="29"/>
  <c r="M86" i="29"/>
  <c r="U86" i="29"/>
  <c r="U122" i="29" s="1"/>
  <c r="U222" i="29" s="1"/>
  <c r="U225" i="29" s="1"/>
  <c r="U227" i="29" s="1"/>
  <c r="BP86" i="29"/>
  <c r="M122" i="29"/>
  <c r="M222" i="29" s="1"/>
  <c r="M225" i="29" s="1"/>
  <c r="M227" i="29" s="1"/>
  <c r="N122" i="29"/>
  <c r="N222" i="29" s="1"/>
  <c r="N225" i="29" s="1"/>
  <c r="N227" i="29" s="1"/>
  <c r="O86" i="29"/>
  <c r="O122" i="29" s="1"/>
  <c r="O222" i="29" s="1"/>
  <c r="O225" i="29" s="1"/>
  <c r="O227" i="29" s="1"/>
  <c r="BQ35" i="29"/>
  <c r="AH87" i="29"/>
  <c r="BM35" i="30"/>
  <c r="BG12" i="29"/>
  <c r="BL53" i="30"/>
  <c r="BL86" i="30" s="1"/>
  <c r="BG12" i="30"/>
  <c r="G86" i="29"/>
  <c r="G122" i="29" s="1"/>
  <c r="BA86" i="29"/>
  <c r="BA122" i="29" s="1"/>
  <c r="BK53" i="29"/>
  <c r="BK86" i="29" s="1"/>
  <c r="H86" i="29"/>
  <c r="H122" i="29" s="1"/>
  <c r="H222" i="29" s="1"/>
  <c r="H225" i="29" s="1"/>
  <c r="H227" i="29" s="1"/>
  <c r="BL86" i="29"/>
  <c r="AU234" i="29"/>
  <c r="BG234" i="29" s="1"/>
  <c r="BF28" i="29"/>
  <c r="BG28" i="29" s="1"/>
  <c r="BR86" i="29"/>
  <c r="AS34" i="29"/>
  <c r="BT53" i="29"/>
  <c r="BU36" i="29"/>
  <c r="AE41" i="29"/>
  <c r="O252" i="29"/>
  <c r="AW86" i="29"/>
  <c r="AW122" i="29" s="1"/>
  <c r="E86" i="29"/>
  <c r="E122" i="29" s="1"/>
  <c r="E222" i="29" s="1"/>
  <c r="E225" i="29" s="1"/>
  <c r="E227" i="29" s="1"/>
  <c r="AE36" i="29"/>
  <c r="AK231" i="29"/>
  <c r="F86" i="29"/>
  <c r="F122" i="29" s="1"/>
  <c r="F222" i="29" s="1"/>
  <c r="F225" i="29" s="1"/>
  <c r="F227" i="29" s="1"/>
  <c r="AY86" i="29"/>
  <c r="AY122" i="29" s="1"/>
  <c r="AK53" i="29"/>
  <c r="AK86" i="29" s="1"/>
  <c r="AK122" i="29" s="1"/>
  <c r="AK222" i="29" s="1"/>
  <c r="AK225" i="29" s="1"/>
  <c r="AK227" i="29" s="1"/>
  <c r="AI87" i="29"/>
  <c r="AI122" i="29" s="1"/>
  <c r="AI222" i="29" s="1"/>
  <c r="AI225" i="29" s="1"/>
  <c r="AI227" i="29" s="1"/>
  <c r="T252" i="29"/>
  <c r="BU46" i="29"/>
  <c r="AE239" i="29"/>
  <c r="AG14" i="29"/>
  <c r="AG48" i="29" s="1"/>
  <c r="BG36" i="29"/>
  <c r="AL74" i="29"/>
  <c r="AH233" i="29"/>
  <c r="P241" i="29"/>
  <c r="AS243" i="29"/>
  <c r="BG17" i="29"/>
  <c r="BU31" i="29"/>
  <c r="BG30" i="29"/>
  <c r="BR35" i="29"/>
  <c r="AE43" i="29"/>
  <c r="AZ74" i="29"/>
  <c r="AZ231" i="29" s="1"/>
  <c r="AR87" i="29"/>
  <c r="AU19" i="29"/>
  <c r="AU14" i="29" s="1"/>
  <c r="AU48" i="29" s="1"/>
  <c r="BU26" i="29"/>
  <c r="J252" i="29"/>
  <c r="BU32" i="29"/>
  <c r="Z35" i="29"/>
  <c r="BU30" i="29"/>
  <c r="BF22" i="29"/>
  <c r="BG22" i="29" s="1"/>
  <c r="BS35" i="30"/>
  <c r="AE25" i="29"/>
  <c r="BT35" i="30"/>
  <c r="BG46" i="29"/>
  <c r="BG108" i="29"/>
  <c r="BL231" i="29"/>
  <c r="W35" i="29"/>
  <c r="W14" i="29" s="1"/>
  <c r="W48" i="29" s="1"/>
  <c r="BM53" i="29"/>
  <c r="BM86" i="29" s="1"/>
  <c r="BR231" i="29"/>
  <c r="BG243" i="29"/>
  <c r="AS244" i="29"/>
  <c r="BS53" i="30"/>
  <c r="BS86" i="30" s="1"/>
  <c r="BU243" i="29"/>
  <c r="BU18" i="29"/>
  <c r="AS23" i="29"/>
  <c r="AS26" i="29"/>
  <c r="V86" i="29"/>
  <c r="V122" i="29" s="1"/>
  <c r="AE19" i="29"/>
  <c r="BU19" i="29"/>
  <c r="X35" i="29"/>
  <c r="X14" i="29" s="1"/>
  <c r="X48" i="29" s="1"/>
  <c r="BQ53" i="29"/>
  <c r="BQ86" i="29" s="1"/>
  <c r="BG113" i="29"/>
  <c r="D86" i="29"/>
  <c r="D122" i="29" s="1"/>
  <c r="D222" i="29" s="1"/>
  <c r="AU86" i="29"/>
  <c r="AU122" i="29" s="1"/>
  <c r="BI20" i="29"/>
  <c r="Y35" i="29"/>
  <c r="Y50" i="29" s="1"/>
  <c r="BU37" i="29"/>
  <c r="AS47" i="29"/>
  <c r="BU47" i="29"/>
  <c r="N252" i="29"/>
  <c r="BU232" i="29"/>
  <c r="AV87" i="30"/>
  <c r="AS241" i="29"/>
  <c r="AE31" i="29"/>
  <c r="BL35" i="29"/>
  <c r="BU43" i="29"/>
  <c r="AU87" i="29"/>
  <c r="AS164" i="29"/>
  <c r="AV87" i="29"/>
  <c r="BU120" i="29"/>
  <c r="AS176" i="29"/>
  <c r="BI35" i="30"/>
  <c r="AA50" i="29"/>
  <c r="AS29" i="29"/>
  <c r="V50" i="29"/>
  <c r="BU29" i="29"/>
  <c r="AE42" i="29"/>
  <c r="BF234" i="29"/>
  <c r="BU24" i="29"/>
  <c r="AE240" i="29"/>
  <c r="BK35" i="30"/>
  <c r="AE17" i="29"/>
  <c r="BU45" i="29"/>
  <c r="P53" i="29"/>
  <c r="AS95" i="29"/>
  <c r="BT86" i="29"/>
  <c r="AS16" i="29"/>
  <c r="AX14" i="29"/>
  <c r="AX48" i="29" s="1"/>
  <c r="BG34" i="29"/>
  <c r="BU41" i="29"/>
  <c r="BG42" i="29"/>
  <c r="W87" i="29"/>
  <c r="W122" i="29" s="1"/>
  <c r="W222" i="29" s="1"/>
  <c r="W225" i="29" s="1"/>
  <c r="W227" i="29" s="1"/>
  <c r="BG92" i="29"/>
  <c r="AS240" i="29"/>
  <c r="AV35" i="30"/>
  <c r="AV50" i="30" s="1"/>
  <c r="AE53" i="29"/>
  <c r="AS32" i="29"/>
  <c r="AS25" i="29"/>
  <c r="AS33" i="29"/>
  <c r="BU44" i="29"/>
  <c r="K86" i="29"/>
  <c r="K122" i="29" s="1"/>
  <c r="K222" i="29" s="1"/>
  <c r="K225" i="29" s="1"/>
  <c r="K227" i="29" s="1"/>
  <c r="AS40" i="29"/>
  <c r="BG41" i="29"/>
  <c r="BN35" i="30"/>
  <c r="AE20" i="29"/>
  <c r="BG24" i="29"/>
  <c r="BG33" i="29"/>
  <c r="AU15" i="29"/>
  <c r="BG29" i="29"/>
  <c r="AE32" i="29"/>
  <c r="BG39" i="29"/>
  <c r="Y87" i="29"/>
  <c r="AS239" i="29"/>
  <c r="BP35" i="30"/>
  <c r="BG23" i="29"/>
  <c r="AO50" i="29"/>
  <c r="BG43" i="29"/>
  <c r="AO14" i="29"/>
  <c r="AO48" i="29" s="1"/>
  <c r="BU21" i="29"/>
  <c r="AE26" i="29"/>
  <c r="AA14" i="29"/>
  <c r="AA48" i="29" s="1"/>
  <c r="Z87" i="29"/>
  <c r="AZ233" i="29"/>
  <c r="AE245" i="29"/>
  <c r="AS17" i="29"/>
  <c r="BU27" i="29"/>
  <c r="AS45" i="29"/>
  <c r="AE47" i="29"/>
  <c r="X87" i="29"/>
  <c r="BU16" i="29"/>
  <c r="BG21" i="29"/>
  <c r="AR22" i="29"/>
  <c r="AS22" i="29" s="1"/>
  <c r="BF25" i="29"/>
  <c r="BG25" i="29" s="1"/>
  <c r="AS27" i="29"/>
  <c r="AE28" i="29"/>
  <c r="AV35" i="29"/>
  <c r="AV14" i="29" s="1"/>
  <c r="AV48" i="29" s="1"/>
  <c r="AE38" i="29"/>
  <c r="AS39" i="29"/>
  <c r="AB86" i="29"/>
  <c r="BG245" i="29"/>
  <c r="BK53" i="30"/>
  <c r="BK86" i="30" s="1"/>
  <c r="AE46" i="29"/>
  <c r="AE16" i="29"/>
  <c r="BG20" i="29"/>
  <c r="AG2" i="29"/>
  <c r="AQ50" i="29"/>
  <c r="AS18" i="29"/>
  <c r="AE27" i="29"/>
  <c r="AE39" i="29"/>
  <c r="AE40" i="29"/>
  <c r="BG40" i="29"/>
  <c r="P87" i="29"/>
  <c r="U86" i="30"/>
  <c r="U122" i="30" s="1"/>
  <c r="U222" i="30" s="1"/>
  <c r="U225" i="30" s="1"/>
  <c r="U227" i="30" s="1"/>
  <c r="BF35" i="30"/>
  <c r="BI46" i="30"/>
  <c r="AZ236" i="30"/>
  <c r="AZ237" i="30" s="1"/>
  <c r="AD87" i="30"/>
  <c r="AG35" i="30"/>
  <c r="AG50" i="30" s="1"/>
  <c r="AD35" i="30"/>
  <c r="AD50" i="30" s="1"/>
  <c r="AM2" i="30"/>
  <c r="F86" i="30"/>
  <c r="F122" i="30" s="1"/>
  <c r="F222" i="30" s="1"/>
  <c r="F225" i="30" s="1"/>
  <c r="F227" i="30" s="1"/>
  <c r="AW86" i="30"/>
  <c r="AW122" i="30" s="1"/>
  <c r="AT223" i="30"/>
  <c r="AS230" i="30"/>
  <c r="G86" i="30"/>
  <c r="G122" i="30" s="1"/>
  <c r="G222" i="30" s="1"/>
  <c r="G225" i="30" s="1"/>
  <c r="G227" i="30" s="1"/>
  <c r="Z86" i="30"/>
  <c r="AE21" i="30"/>
  <c r="AS23" i="30"/>
  <c r="AU86" i="30"/>
  <c r="BG92" i="30"/>
  <c r="L86" i="30"/>
  <c r="L122" i="30" s="1"/>
  <c r="L222" i="30" s="1"/>
  <c r="L225" i="30" s="1"/>
  <c r="L227" i="30" s="1"/>
  <c r="AE46" i="30"/>
  <c r="M86" i="30"/>
  <c r="AC35" i="30"/>
  <c r="AC50" i="30" s="1"/>
  <c r="BJ101" i="30"/>
  <c r="BK101" i="30" s="1"/>
  <c r="BL101" i="30" s="1"/>
  <c r="BL28" i="30" s="1"/>
  <c r="AS125" i="30"/>
  <c r="P159" i="30"/>
  <c r="N86" i="30"/>
  <c r="N122" i="30" s="1"/>
  <c r="N222" i="30" s="1"/>
  <c r="N225" i="30" s="1"/>
  <c r="N227" i="30" s="1"/>
  <c r="BG88" i="30"/>
  <c r="P164" i="30"/>
  <c r="S86" i="30"/>
  <c r="S122" i="30" s="1"/>
  <c r="BU43" i="30"/>
  <c r="BG45" i="30"/>
  <c r="AS12" i="30"/>
  <c r="H86" i="30"/>
  <c r="H122" i="30" s="1"/>
  <c r="H222" i="30" s="1"/>
  <c r="H225" i="30" s="1"/>
  <c r="H227" i="30" s="1"/>
  <c r="AA86" i="30"/>
  <c r="AS192" i="30"/>
  <c r="BU245" i="30"/>
  <c r="BF236" i="30"/>
  <c r="X86" i="30"/>
  <c r="BU34" i="30"/>
  <c r="BG44" i="30"/>
  <c r="BU240" i="30"/>
  <c r="BG243" i="30"/>
  <c r="BE5" i="30"/>
  <c r="BG5" i="30" s="1"/>
  <c r="AQ14" i="30"/>
  <c r="AQ48" i="30" s="1"/>
  <c r="AS37" i="30"/>
  <c r="Y86" i="30"/>
  <c r="BG31" i="30"/>
  <c r="AS32" i="30"/>
  <c r="AC86" i="30"/>
  <c r="BU39" i="30"/>
  <c r="BU45" i="30"/>
  <c r="AS33" i="30"/>
  <c r="K86" i="30"/>
  <c r="K122" i="30" s="1"/>
  <c r="K222" i="30" s="1"/>
  <c r="K225" i="30" s="1"/>
  <c r="K227" i="30" s="1"/>
  <c r="O86" i="30"/>
  <c r="O122" i="30" s="1"/>
  <c r="O222" i="30" s="1"/>
  <c r="O225" i="30" s="1"/>
  <c r="O227" i="30" s="1"/>
  <c r="BG42" i="30"/>
  <c r="W87" i="30"/>
  <c r="P53" i="30"/>
  <c r="AE16" i="30"/>
  <c r="AE29" i="30"/>
  <c r="AS22" i="30"/>
  <c r="BG23" i="30"/>
  <c r="AE28" i="30"/>
  <c r="AE30" i="30"/>
  <c r="BU19" i="30"/>
  <c r="AE23" i="30"/>
  <c r="BG24" i="30"/>
  <c r="Y87" i="30"/>
  <c r="H252" i="30"/>
  <c r="BU33" i="30"/>
  <c r="BG244" i="30"/>
  <c r="U50" i="30"/>
  <c r="AV236" i="30"/>
  <c r="AV237" i="30" s="1"/>
  <c r="AS34" i="30"/>
  <c r="AS45" i="30"/>
  <c r="AJ50" i="30"/>
  <c r="BB14" i="30"/>
  <c r="BB48" i="30" s="1"/>
  <c r="AW236" i="30"/>
  <c r="AW237" i="30" s="1"/>
  <c r="AE31" i="30"/>
  <c r="BU32" i="30"/>
  <c r="AI35" i="30"/>
  <c r="AI50" i="30" s="1"/>
  <c r="BU36" i="30"/>
  <c r="BU44" i="30"/>
  <c r="Z87" i="30"/>
  <c r="AS176" i="30"/>
  <c r="T14" i="30"/>
  <c r="T48" i="30" s="1"/>
  <c r="AE192" i="30"/>
  <c r="AO50" i="30"/>
  <c r="BG43" i="30"/>
  <c r="AE27" i="30"/>
  <c r="BG29" i="30"/>
  <c r="AG87" i="30"/>
  <c r="AE164" i="30"/>
  <c r="P244" i="30"/>
  <c r="AS18" i="30"/>
  <c r="AY236" i="30"/>
  <c r="AY237" i="30" s="1"/>
  <c r="AE37" i="30"/>
  <c r="P124" i="30"/>
  <c r="BG16" i="30"/>
  <c r="AS28" i="30"/>
  <c r="AE32" i="30"/>
  <c r="BG20" i="30"/>
  <c r="AE40" i="30"/>
  <c r="AS44" i="30"/>
  <c r="P245" i="30"/>
  <c r="AE18" i="30"/>
  <c r="AS20" i="30"/>
  <c r="AS159" i="30"/>
  <c r="AX86" i="30"/>
  <c r="AX122" i="30" s="1"/>
  <c r="BG19" i="30"/>
  <c r="BC236" i="30"/>
  <c r="BC237" i="30" s="1"/>
  <c r="BA14" i="30"/>
  <c r="BA48" i="30" s="1"/>
  <c r="BG26" i="30"/>
  <c r="BU30" i="30"/>
  <c r="AE42" i="30"/>
  <c r="AI87" i="30"/>
  <c r="P231" i="30"/>
  <c r="AX236" i="30"/>
  <c r="AX237" i="30" s="1"/>
  <c r="P192" i="30"/>
  <c r="AC87" i="30"/>
  <c r="AE243" i="30"/>
  <c r="AS31" i="30"/>
  <c r="BB236" i="30"/>
  <c r="I86" i="30"/>
  <c r="I122" i="30" s="1"/>
  <c r="I222" i="30" s="1"/>
  <c r="I225" i="30" s="1"/>
  <c r="I227" i="30" s="1"/>
  <c r="BD236" i="30"/>
  <c r="BD237" i="30" s="1"/>
  <c r="BG21" i="30"/>
  <c r="AE22" i="30"/>
  <c r="BU25" i="30"/>
  <c r="V14" i="30"/>
  <c r="V48" i="30" s="1"/>
  <c r="BG30" i="30"/>
  <c r="BG41" i="30"/>
  <c r="AE43" i="30"/>
  <c r="BG47" i="30"/>
  <c r="AE159" i="30"/>
  <c r="P243" i="30"/>
  <c r="AE34" i="30"/>
  <c r="AS19" i="30"/>
  <c r="AE44" i="30"/>
  <c r="AS38" i="30"/>
  <c r="AE245" i="30"/>
  <c r="J86" i="30"/>
  <c r="J122" i="30" s="1"/>
  <c r="J222" i="30" s="1"/>
  <c r="J225" i="30" s="1"/>
  <c r="J227" i="30" s="1"/>
  <c r="U14" i="30"/>
  <c r="U48" i="30" s="1"/>
  <c r="BE236" i="30"/>
  <c r="BE237" i="30" s="1"/>
  <c r="AE20" i="30"/>
  <c r="BU21" i="30"/>
  <c r="BU26" i="30"/>
  <c r="W35" i="30"/>
  <c r="W50" i="30" s="1"/>
  <c r="BU38" i="30"/>
  <c r="AS47" i="30"/>
  <c r="AE15" i="30"/>
  <c r="AE47" i="30"/>
  <c r="S14" i="30"/>
  <c r="S48" i="30" s="1"/>
  <c r="BU27" i="30"/>
  <c r="AT164" i="30"/>
  <c r="AS223" i="30"/>
  <c r="BU16" i="30"/>
  <c r="BU18" i="30"/>
  <c r="AS21" i="30"/>
  <c r="BU24" i="30"/>
  <c r="AS25" i="30"/>
  <c r="Z35" i="30"/>
  <c r="Z50" i="30" s="1"/>
  <c r="AE39" i="30"/>
  <c r="AE41" i="30"/>
  <c r="AE45" i="30"/>
  <c r="P141" i="30"/>
  <c r="AE33" i="30"/>
  <c r="AB87" i="30"/>
  <c r="AS30" i="30"/>
  <c r="Y233" i="30"/>
  <c r="Y252" i="30" s="1"/>
  <c r="BG32" i="30"/>
  <c r="AS41" i="30"/>
  <c r="AA87" i="30"/>
  <c r="P223" i="30"/>
  <c r="BA236" i="30"/>
  <c r="BA237" i="30" s="1"/>
  <c r="AS5" i="30"/>
  <c r="BU29" i="30"/>
  <c r="AA35" i="30"/>
  <c r="AA14" i="30" s="1"/>
  <c r="AA48" i="30" s="1"/>
  <c r="BG37" i="30"/>
  <c r="AS40" i="30"/>
  <c r="BG46" i="30"/>
  <c r="BB235" i="30"/>
  <c r="AG2" i="30"/>
  <c r="BC86" i="30"/>
  <c r="BC122" i="30" s="1"/>
  <c r="BC50" i="30"/>
  <c r="AX50" i="30"/>
  <c r="AQ50" i="30"/>
  <c r="AS24" i="30"/>
  <c r="AS29" i="30"/>
  <c r="BG34" i="30"/>
  <c r="AB35" i="30"/>
  <c r="AB14" i="30" s="1"/>
  <c r="AB48" i="30" s="1"/>
  <c r="BG38" i="30"/>
  <c r="AS46" i="30"/>
  <c r="AG86" i="30"/>
  <c r="N252" i="30"/>
  <c r="V252" i="30"/>
  <c r="P234" i="30"/>
  <c r="G252" i="30"/>
  <c r="Z252" i="30"/>
  <c r="AA252" i="30"/>
  <c r="T252" i="30"/>
  <c r="W252" i="30"/>
  <c r="I252" i="30"/>
  <c r="BG232" i="30"/>
  <c r="BG233" i="30"/>
  <c r="BK95" i="30"/>
  <c r="BJ22" i="30"/>
  <c r="BO86" i="30"/>
  <c r="BU5" i="30"/>
  <c r="AJ2" i="30"/>
  <c r="AJ86" i="30"/>
  <c r="AJ122" i="30" s="1"/>
  <c r="AJ222" i="30" s="1"/>
  <c r="AJ225" i="30" s="1"/>
  <c r="AJ227" i="30" s="1"/>
  <c r="BP86" i="30"/>
  <c r="BG28" i="30"/>
  <c r="BK93" i="30"/>
  <c r="BJ244" i="30"/>
  <c r="AP2" i="30"/>
  <c r="AY14" i="30"/>
  <c r="AY48" i="30" s="1"/>
  <c r="AE17" i="30"/>
  <c r="BJ20" i="30"/>
  <c r="BI22" i="30"/>
  <c r="BO35" i="30"/>
  <c r="P232" i="30"/>
  <c r="AS239" i="30"/>
  <c r="AK35" i="30"/>
  <c r="AK50" i="30" s="1"/>
  <c r="AL74" i="30"/>
  <c r="AM74" i="30" s="1"/>
  <c r="AK231" i="30"/>
  <c r="AS15" i="30"/>
  <c r="AS17" i="30"/>
  <c r="S50" i="30"/>
  <c r="BF86" i="30"/>
  <c r="AT142" i="30"/>
  <c r="AS142" i="30"/>
  <c r="AL141" i="30"/>
  <c r="AS141" i="30" s="1"/>
  <c r="AS240" i="30"/>
  <c r="AH87" i="30"/>
  <c r="BQ86" i="30"/>
  <c r="AH50" i="30"/>
  <c r="BU23" i="30"/>
  <c r="AE26" i="30"/>
  <c r="AS27" i="30"/>
  <c r="BR35" i="30"/>
  <c r="AS36" i="30"/>
  <c r="T50" i="30"/>
  <c r="BI86" i="30"/>
  <c r="BF234" i="30"/>
  <c r="U252" i="30"/>
  <c r="AE231" i="30"/>
  <c r="P5" i="30"/>
  <c r="BR86" i="30"/>
  <c r="BB50" i="30"/>
  <c r="V50" i="30"/>
  <c r="BA50" i="30"/>
  <c r="BF25" i="30"/>
  <c r="BG25" i="30" s="1"/>
  <c r="P241" i="30"/>
  <c r="AD86" i="30"/>
  <c r="AE36" i="30"/>
  <c r="AK53" i="30"/>
  <c r="AK86" i="30" s="1"/>
  <c r="AK122" i="30" s="1"/>
  <c r="AK222" i="30" s="1"/>
  <c r="AK225" i="30" s="1"/>
  <c r="AK227" i="30" s="1"/>
  <c r="P87" i="30"/>
  <c r="BN86" i="30"/>
  <c r="BU31" i="30"/>
  <c r="AE53" i="30"/>
  <c r="BT53" i="30"/>
  <c r="BT86" i="30" s="1"/>
  <c r="BT231" i="30"/>
  <c r="BG95" i="30"/>
  <c r="BF22" i="30"/>
  <c r="BG22" i="30" s="1"/>
  <c r="BF241" i="30"/>
  <c r="BG241" i="30" s="1"/>
  <c r="BG90" i="30"/>
  <c r="BF17" i="30"/>
  <c r="BG17" i="30" s="1"/>
  <c r="BI90" i="30"/>
  <c r="BI230" i="30" s="1"/>
  <c r="BC14" i="30"/>
  <c r="BC48" i="30" s="1"/>
  <c r="AG14" i="30"/>
  <c r="K252" i="30"/>
  <c r="AD252" i="30"/>
  <c r="P233" i="30"/>
  <c r="L252" i="30"/>
  <c r="AB86" i="30"/>
  <c r="AI86" i="30"/>
  <c r="BI239" i="30"/>
  <c r="BJ88" i="30"/>
  <c r="BG101" i="30"/>
  <c r="AE5" i="30"/>
  <c r="T86" i="30"/>
  <c r="T122" i="30" s="1"/>
  <c r="T222" i="30" s="1"/>
  <c r="T225" i="30" s="1"/>
  <c r="T227" i="30" s="1"/>
  <c r="AH14" i="30"/>
  <c r="AH48" i="30" s="1"/>
  <c r="AE38" i="30"/>
  <c r="BG40" i="30"/>
  <c r="BU41" i="30"/>
  <c r="BU74" i="30"/>
  <c r="AS124" i="30"/>
  <c r="AT192" i="30"/>
  <c r="AE232" i="30"/>
  <c r="AV231" i="30"/>
  <c r="AZ74" i="30"/>
  <c r="BD74" i="30" s="1"/>
  <c r="AV53" i="30"/>
  <c r="AU87" i="30"/>
  <c r="AU230" i="30"/>
  <c r="AU15" i="30"/>
  <c r="BI234" i="30"/>
  <c r="AB252" i="30"/>
  <c r="BU46" i="30"/>
  <c r="AS39" i="30"/>
  <c r="BU47" i="30"/>
  <c r="BJ53" i="30"/>
  <c r="BJ86" i="30" s="1"/>
  <c r="BJ35" i="30"/>
  <c r="BJ231" i="30"/>
  <c r="P230" i="30"/>
  <c r="M252" i="30"/>
  <c r="AH233" i="30"/>
  <c r="AS245" i="30"/>
  <c r="AO14" i="30"/>
  <c r="AO48" i="30" s="1"/>
  <c r="AC252" i="30"/>
  <c r="AS16" i="30"/>
  <c r="BG18" i="30"/>
  <c r="BU12" i="30"/>
  <c r="AJ14" i="30"/>
  <c r="AJ48" i="30" s="1"/>
  <c r="AW14" i="30"/>
  <c r="AW48" i="30" s="1"/>
  <c r="AS26" i="30"/>
  <c r="BG27" i="30"/>
  <c r="BU42" i="30"/>
  <c r="AY50" i="30"/>
  <c r="AY86" i="30"/>
  <c r="AY122" i="30" s="1"/>
  <c r="AE230" i="30"/>
  <c r="BR231" i="30"/>
  <c r="AS234" i="30"/>
  <c r="AE241" i="30"/>
  <c r="BQ35" i="30"/>
  <c r="BQ231" i="30"/>
  <c r="AH86" i="30"/>
  <c r="BB86" i="30"/>
  <c r="BB122" i="30" s="1"/>
  <c r="J252" i="30"/>
  <c r="Y50" i="30"/>
  <c r="Y14" i="30"/>
  <c r="Y48" i="30" s="1"/>
  <c r="AQ86" i="30"/>
  <c r="AQ122" i="30" s="1"/>
  <c r="AQ222" i="30" s="1"/>
  <c r="AQ225" i="30" s="1"/>
  <c r="AQ227" i="30" s="1"/>
  <c r="AX14" i="30"/>
  <c r="AX48" i="30" s="1"/>
  <c r="AE24" i="30"/>
  <c r="AE25" i="30"/>
  <c r="BG36" i="30"/>
  <c r="BU37" i="30"/>
  <c r="M122" i="30"/>
  <c r="M222" i="30" s="1"/>
  <c r="M225" i="30" s="1"/>
  <c r="M227" i="30" s="1"/>
  <c r="BA86" i="30"/>
  <c r="BA122" i="30" s="1"/>
  <c r="BG108" i="30"/>
  <c r="AU39" i="30"/>
  <c r="BG39" i="30" s="1"/>
  <c r="BG113" i="30"/>
  <c r="AE124" i="30"/>
  <c r="BU232" i="30"/>
  <c r="AE239" i="30"/>
  <c r="BG245" i="30"/>
  <c r="AU234" i="30"/>
  <c r="P239" i="30"/>
  <c r="AE240" i="30"/>
  <c r="AS243" i="30"/>
  <c r="AE244" i="30"/>
  <c r="P240" i="30"/>
  <c r="AE234" i="30"/>
  <c r="BU243" i="30"/>
  <c r="AS232" i="30"/>
  <c r="BG240" i="30"/>
  <c r="D86" i="30"/>
  <c r="V86" i="30"/>
  <c r="V122" i="30" s="1"/>
  <c r="V222" i="30" s="1"/>
  <c r="V225" i="30" s="1"/>
  <c r="V227" i="30" s="1"/>
  <c r="BM231" i="30"/>
  <c r="BM53" i="30"/>
  <c r="BM86" i="30" s="1"/>
  <c r="X233" i="30"/>
  <c r="X252" i="30" s="1"/>
  <c r="X87" i="30"/>
  <c r="AE108" i="30"/>
  <c r="BU108" i="30"/>
  <c r="AE141" i="30"/>
  <c r="BG33" i="30"/>
  <c r="E86" i="30"/>
  <c r="E122" i="30" s="1"/>
  <c r="E222" i="30" s="1"/>
  <c r="E225" i="30" s="1"/>
  <c r="E227" i="30" s="1"/>
  <c r="W86" i="30"/>
  <c r="BL35" i="30"/>
  <c r="AO86" i="30"/>
  <c r="AO122" i="30" s="1"/>
  <c r="AO222" i="30" s="1"/>
  <c r="AO225" i="30" s="1"/>
  <c r="AO227" i="30" s="1"/>
  <c r="AT159" i="30"/>
  <c r="O252" i="30"/>
  <c r="BO231" i="30"/>
  <c r="AS241" i="30"/>
  <c r="AS42" i="30"/>
  <c r="AW50" i="30"/>
  <c r="AE19" i="30"/>
  <c r="X35" i="30"/>
  <c r="X50" i="30" s="1"/>
  <c r="BU40" i="30"/>
  <c r="AS43" i="30"/>
  <c r="AS164" i="30"/>
  <c r="AE223" i="30"/>
  <c r="S252" i="30"/>
  <c r="AS244" i="30"/>
  <c r="BI244" i="30"/>
  <c r="BI20" i="30"/>
  <c r="BS231" i="30"/>
  <c r="AS95" i="30"/>
  <c r="BF230" i="30"/>
  <c r="BF15" i="30"/>
  <c r="BF87" i="30"/>
  <c r="S250" i="30"/>
  <c r="BI231" i="30"/>
  <c r="AR87" i="30"/>
  <c r="AT125" i="30"/>
  <c r="BI233" i="30"/>
  <c r="BU233" i="30" s="1"/>
  <c r="BF239" i="30"/>
  <c r="BG239" i="30" s="1"/>
  <c r="H252" i="29"/>
  <c r="I252" i="29"/>
  <c r="G252" i="29"/>
  <c r="P233" i="29"/>
  <c r="K252" i="29"/>
  <c r="P232" i="29"/>
  <c r="L252" i="29"/>
  <c r="U252" i="29"/>
  <c r="X252" i="29"/>
  <c r="M252" i="29"/>
  <c r="AS232" i="29"/>
  <c r="AE223" i="29"/>
  <c r="P192" i="29"/>
  <c r="AE164" i="29"/>
  <c r="AE159" i="29"/>
  <c r="AS159" i="29"/>
  <c r="G222" i="29"/>
  <c r="G225" i="29" s="1"/>
  <c r="G227" i="29" s="1"/>
  <c r="I222" i="29"/>
  <c r="I225" i="29" s="1"/>
  <c r="I227" i="29" s="1"/>
  <c r="AL141" i="29"/>
  <c r="AT141" i="29" s="1"/>
  <c r="AS142" i="29"/>
  <c r="AE141" i="29"/>
  <c r="J222" i="29"/>
  <c r="J225" i="29" s="1"/>
  <c r="J227" i="29" s="1"/>
  <c r="P141" i="29"/>
  <c r="AS124" i="29"/>
  <c r="AE124" i="29"/>
  <c r="V222" i="29"/>
  <c r="V225" i="29" s="1"/>
  <c r="V227" i="29" s="1"/>
  <c r="BK93" i="29"/>
  <c r="BJ244" i="29"/>
  <c r="BJ20" i="29"/>
  <c r="BJ90" i="29"/>
  <c r="BI241" i="29"/>
  <c r="BI17" i="29"/>
  <c r="BB14" i="29"/>
  <c r="BB48" i="29" s="1"/>
  <c r="BB50" i="29"/>
  <c r="P5" i="29"/>
  <c r="BL95" i="29"/>
  <c r="BK22" i="29"/>
  <c r="AE243" i="29"/>
  <c r="AO86" i="29"/>
  <c r="AO122" i="29" s="1"/>
  <c r="AO222" i="29" s="1"/>
  <c r="AO225" i="29" s="1"/>
  <c r="AO227" i="29" s="1"/>
  <c r="BU5" i="29"/>
  <c r="BU12" i="29"/>
  <c r="AC50" i="29"/>
  <c r="AW50" i="29"/>
  <c r="BU23" i="29"/>
  <c r="AS28" i="29"/>
  <c r="AE30" i="29"/>
  <c r="BU34" i="29"/>
  <c r="AS38" i="29"/>
  <c r="BU40" i="29"/>
  <c r="AS43" i="29"/>
  <c r="AS46" i="29"/>
  <c r="AT159" i="29"/>
  <c r="AT164" i="29"/>
  <c r="BG233" i="29"/>
  <c r="P240" i="29"/>
  <c r="P243" i="29"/>
  <c r="AE5" i="29"/>
  <c r="X86" i="29"/>
  <c r="X122" i="29" s="1"/>
  <c r="X222" i="29" s="1"/>
  <c r="X225" i="29" s="1"/>
  <c r="X227" i="29" s="1"/>
  <c r="AS31" i="29"/>
  <c r="AL35" i="29"/>
  <c r="AL50" i="29" s="1"/>
  <c r="AM74" i="29"/>
  <c r="AL231" i="29"/>
  <c r="AL53" i="29"/>
  <c r="AP2" i="29"/>
  <c r="AD50" i="29"/>
  <c r="AX50" i="29"/>
  <c r="AE37" i="29"/>
  <c r="BU42" i="29"/>
  <c r="AE44" i="29"/>
  <c r="P239" i="29"/>
  <c r="BU240" i="29"/>
  <c r="P245" i="29"/>
  <c r="BI231" i="29"/>
  <c r="BI35" i="29"/>
  <c r="BU74" i="29"/>
  <c r="AI50" i="29"/>
  <c r="AI14" i="29"/>
  <c r="BJ231" i="29"/>
  <c r="BJ53" i="29"/>
  <c r="BJ86" i="29" s="1"/>
  <c r="BJ35" i="29"/>
  <c r="BG32" i="29"/>
  <c r="BG47" i="29"/>
  <c r="AA87" i="29"/>
  <c r="BI244" i="29"/>
  <c r="BU108" i="29"/>
  <c r="Z252" i="29"/>
  <c r="AQ86" i="29"/>
  <c r="AQ122" i="29" s="1"/>
  <c r="AQ222" i="29" s="1"/>
  <c r="AQ225" i="29" s="1"/>
  <c r="AQ227" i="29" s="1"/>
  <c r="V14" i="29"/>
  <c r="V48" i="29" s="1"/>
  <c r="AS15" i="29"/>
  <c r="AY14" i="29"/>
  <c r="AY48" i="29" s="1"/>
  <c r="AY50" i="29"/>
  <c r="U50" i="29"/>
  <c r="BC14" i="29"/>
  <c r="BC48" i="29" s="1"/>
  <c r="BC51" i="29" s="1"/>
  <c r="AE45" i="29"/>
  <c r="BI53" i="29"/>
  <c r="BI86" i="29" s="1"/>
  <c r="AS230" i="29"/>
  <c r="AC252" i="29"/>
  <c r="BG244" i="29"/>
  <c r="BU245" i="29"/>
  <c r="AT192" i="29"/>
  <c r="AS192" i="29"/>
  <c r="AB233" i="29"/>
  <c r="AB87" i="29"/>
  <c r="AB35" i="29"/>
  <c r="AB50" i="29" s="1"/>
  <c r="AA233" i="29"/>
  <c r="AA252" i="29" s="1"/>
  <c r="Y86" i="29"/>
  <c r="Y122" i="29" s="1"/>
  <c r="Y222" i="29" s="1"/>
  <c r="Y225" i="29" s="1"/>
  <c r="Y227" i="29" s="1"/>
  <c r="BO86" i="29"/>
  <c r="AE15" i="29"/>
  <c r="S14" i="29"/>
  <c r="S48" i="29" s="1"/>
  <c r="S50" i="29"/>
  <c r="AK14" i="29"/>
  <c r="AK48" i="29" s="1"/>
  <c r="AK50" i="29"/>
  <c r="BU25" i="29"/>
  <c r="AS41" i="29"/>
  <c r="P164" i="29"/>
  <c r="AT223" i="29"/>
  <c r="AE230" i="29"/>
  <c r="AS234" i="29"/>
  <c r="BG240" i="29"/>
  <c r="AJ14" i="29"/>
  <c r="AJ50" i="29"/>
  <c r="AD233" i="29"/>
  <c r="AD252" i="29" s="1"/>
  <c r="AD87" i="29"/>
  <c r="AS21" i="29"/>
  <c r="BU38" i="29"/>
  <c r="BN53" i="29"/>
  <c r="BN86" i="29" s="1"/>
  <c r="BN35" i="29"/>
  <c r="BN231" i="29"/>
  <c r="BU97" i="29"/>
  <c r="AG233" i="29"/>
  <c r="AG87" i="29"/>
  <c r="P159" i="29"/>
  <c r="AE231" i="29"/>
  <c r="S251" i="29"/>
  <c r="AE232" i="29"/>
  <c r="Z86" i="29"/>
  <c r="T50" i="29"/>
  <c r="T14" i="29"/>
  <c r="T48" i="29" s="1"/>
  <c r="AA86" i="29"/>
  <c r="AJ5" i="29"/>
  <c r="AS5" i="29" s="1"/>
  <c r="AS12" i="29"/>
  <c r="BG26" i="29"/>
  <c r="X50" i="29"/>
  <c r="AE33" i="29"/>
  <c r="BG44" i="29"/>
  <c r="S86" i="29"/>
  <c r="AE244" i="29"/>
  <c r="AS24" i="29"/>
  <c r="BG37" i="29"/>
  <c r="AC14" i="29"/>
  <c r="AC48" i="29" s="1"/>
  <c r="BG16" i="29"/>
  <c r="AE22" i="29"/>
  <c r="AE23" i="29"/>
  <c r="BG27" i="29"/>
  <c r="BM35" i="29"/>
  <c r="BU39" i="29"/>
  <c r="BT35" i="29"/>
  <c r="BT233" i="29"/>
  <c r="P230" i="29"/>
  <c r="AE234" i="29"/>
  <c r="BO35" i="29"/>
  <c r="V252" i="29"/>
  <c r="AH14" i="29"/>
  <c r="AH48" i="29" s="1"/>
  <c r="AE34" i="29"/>
  <c r="AS36" i="29"/>
  <c r="BG45" i="29"/>
  <c r="AS30" i="29"/>
  <c r="BI234" i="29"/>
  <c r="AE192" i="29"/>
  <c r="P231" i="29"/>
  <c r="W252" i="29"/>
  <c r="BG232" i="29"/>
  <c r="AE241" i="29"/>
  <c r="AS245" i="29"/>
  <c r="S252" i="29"/>
  <c r="BG31" i="29"/>
  <c r="BF241" i="29"/>
  <c r="BG241" i="29" s="1"/>
  <c r="BG90" i="29"/>
  <c r="BG18" i="29"/>
  <c r="AM2" i="29"/>
  <c r="Z50" i="29"/>
  <c r="AS19" i="29"/>
  <c r="AE24" i="29"/>
  <c r="AS37" i="29"/>
  <c r="AS42" i="29"/>
  <c r="AS44" i="29"/>
  <c r="AH50" i="29"/>
  <c r="BS53" i="29"/>
  <c r="BS86" i="29" s="1"/>
  <c r="BS35" i="29"/>
  <c r="BJ101" i="29"/>
  <c r="BJ234" i="29" s="1"/>
  <c r="P223" i="29"/>
  <c r="P244" i="29"/>
  <c r="BA50" i="29"/>
  <c r="BA14" i="29"/>
  <c r="BA48" i="29" s="1"/>
  <c r="BA51" i="29" s="1"/>
  <c r="L86" i="29"/>
  <c r="L122" i="29" s="1"/>
  <c r="L222" i="29" s="1"/>
  <c r="L225" i="29" s="1"/>
  <c r="L227" i="29" s="1"/>
  <c r="AQ14" i="29"/>
  <c r="AQ48" i="29" s="1"/>
  <c r="AQ51" i="29" s="1"/>
  <c r="AW14" i="29"/>
  <c r="AW48" i="29" s="1"/>
  <c r="AW51" i="29" s="1"/>
  <c r="AE21" i="29"/>
  <c r="BG38" i="29"/>
  <c r="BF86" i="29"/>
  <c r="AE18" i="29"/>
  <c r="AS20" i="29"/>
  <c r="AE29" i="29"/>
  <c r="BU33" i="29"/>
  <c r="BF239" i="29"/>
  <c r="BF87" i="29"/>
  <c r="BF15" i="29"/>
  <c r="BG15" i="29" s="1"/>
  <c r="BF230" i="29"/>
  <c r="BI88" i="29"/>
  <c r="BJ22" i="29"/>
  <c r="P124" i="29"/>
  <c r="Y252" i="29"/>
  <c r="P234" i="29"/>
  <c r="AD86" i="29"/>
  <c r="AC87" i="29"/>
  <c r="AC122" i="29" s="1"/>
  <c r="AC222" i="29" s="1"/>
  <c r="AC225" i="29" s="1"/>
  <c r="AC227" i="29" s="1"/>
  <c r="AS223" i="29"/>
  <c r="BC50" i="29"/>
  <c r="BO231" i="29"/>
  <c r="AG86" i="29"/>
  <c r="AX86" i="29"/>
  <c r="AX122" i="29" s="1"/>
  <c r="BP231" i="29"/>
  <c r="AU239" i="29"/>
  <c r="BE5" i="29"/>
  <c r="U14" i="29"/>
  <c r="U48" i="29" s="1"/>
  <c r="BK35" i="29"/>
  <c r="T86" i="29"/>
  <c r="T122" i="29" s="1"/>
  <c r="T222" i="29" s="1"/>
  <c r="T225" i="29" s="1"/>
  <c r="T227" i="29" s="1"/>
  <c r="BB86" i="29"/>
  <c r="BB122" i="29" s="1"/>
  <c r="Z14" i="29"/>
  <c r="Z48" i="29" s="1"/>
  <c r="BP35" i="29"/>
  <c r="AE108" i="29"/>
  <c r="S250" i="29"/>
  <c r="AD14" i="29"/>
  <c r="AD48" i="29" s="1"/>
  <c r="AS125" i="29"/>
  <c r="AG50" i="29"/>
  <c r="AT125" i="29"/>
  <c r="AU230" i="29"/>
  <c r="BI233" i="29"/>
  <c r="AV50" i="29" l="1"/>
  <c r="BG19" i="29"/>
  <c r="BG87" i="29"/>
  <c r="X51" i="29"/>
  <c r="U51" i="29"/>
  <c r="AH122" i="29"/>
  <c r="AH222" i="29" s="1"/>
  <c r="AH225" i="29" s="1"/>
  <c r="AH227" i="29" s="1"/>
  <c r="Z122" i="29"/>
  <c r="Z222" i="29" s="1"/>
  <c r="Z225" i="29" s="1"/>
  <c r="Z227" i="29" s="1"/>
  <c r="AU50" i="29"/>
  <c r="AY51" i="29"/>
  <c r="BD74" i="29"/>
  <c r="BE74" i="29" s="1"/>
  <c r="W50" i="29"/>
  <c r="V51" i="29"/>
  <c r="AH51" i="29"/>
  <c r="AV51" i="29"/>
  <c r="AD122" i="30"/>
  <c r="AD222" i="30" s="1"/>
  <c r="AD225" i="30" s="1"/>
  <c r="AD227" i="30" s="1"/>
  <c r="AE35" i="29"/>
  <c r="AV14" i="30"/>
  <c r="AV48" i="30" s="1"/>
  <c r="AZ53" i="29"/>
  <c r="AZ86" i="29" s="1"/>
  <c r="AZ122" i="29" s="1"/>
  <c r="AZ35" i="29"/>
  <c r="BK28" i="30"/>
  <c r="BG239" i="29"/>
  <c r="AO51" i="29"/>
  <c r="BJ234" i="30"/>
  <c r="AA122" i="29"/>
  <c r="AA222" i="29" s="1"/>
  <c r="AA225" i="29" s="1"/>
  <c r="AA227" i="29" s="1"/>
  <c r="Z51" i="29"/>
  <c r="T51" i="29"/>
  <c r="AL14" i="29"/>
  <c r="AL48" i="29" s="1"/>
  <c r="AE87" i="29"/>
  <c r="AX51" i="29"/>
  <c r="W51" i="29"/>
  <c r="AK51" i="29"/>
  <c r="Y14" i="29"/>
  <c r="Y48" i="29" s="1"/>
  <c r="Y51" i="29" s="1"/>
  <c r="AD122" i="29"/>
  <c r="AD222" i="29" s="1"/>
  <c r="AD225" i="29" s="1"/>
  <c r="AD227" i="29" s="1"/>
  <c r="BF122" i="29"/>
  <c r="AB14" i="29"/>
  <c r="AB48" i="29" s="1"/>
  <c r="AE48" i="29" s="1"/>
  <c r="AD51" i="29"/>
  <c r="U51" i="30"/>
  <c r="AD14" i="30"/>
  <c r="AD48" i="30" s="1"/>
  <c r="AC14" i="30"/>
  <c r="AC48" i="30" s="1"/>
  <c r="Z122" i="30"/>
  <c r="Z222" i="30" s="1"/>
  <c r="Z225" i="30" s="1"/>
  <c r="Z227" i="30" s="1"/>
  <c r="Y122" i="30"/>
  <c r="Y222" i="30" s="1"/>
  <c r="Y225" i="30" s="1"/>
  <c r="Y227" i="30" s="1"/>
  <c r="BC51" i="30"/>
  <c r="BM101" i="30"/>
  <c r="BN101" i="30" s="1"/>
  <c r="BJ28" i="30"/>
  <c r="W122" i="30"/>
  <c r="W222" i="30" s="1"/>
  <c r="W225" i="30" s="1"/>
  <c r="W227" i="30" s="1"/>
  <c r="AJ51" i="30"/>
  <c r="AY51" i="30"/>
  <c r="AA50" i="30"/>
  <c r="AW51" i="30"/>
  <c r="AB50" i="30"/>
  <c r="AI14" i="30"/>
  <c r="AI48" i="30" s="1"/>
  <c r="BB237" i="30"/>
  <c r="BF122" i="30"/>
  <c r="Z14" i="30"/>
  <c r="Z48" i="30" s="1"/>
  <c r="AX51" i="30"/>
  <c r="AA122" i="30"/>
  <c r="AA222" i="30" s="1"/>
  <c r="AA225" i="30" s="1"/>
  <c r="AA227" i="30" s="1"/>
  <c r="BB51" i="30"/>
  <c r="AG122" i="30"/>
  <c r="AG222" i="30" s="1"/>
  <c r="AK14" i="30"/>
  <c r="AK48" i="30" s="1"/>
  <c r="AK51" i="30" s="1"/>
  <c r="AB122" i="30"/>
  <c r="AB222" i="30" s="1"/>
  <c r="AB225" i="30" s="1"/>
  <c r="AB227" i="30" s="1"/>
  <c r="BF237" i="30"/>
  <c r="AT141" i="30"/>
  <c r="AC122" i="30"/>
  <c r="AC222" i="30" s="1"/>
  <c r="AC225" i="30" s="1"/>
  <c r="AC227" i="30" s="1"/>
  <c r="W14" i="30"/>
  <c r="W48" i="30" s="1"/>
  <c r="V51" i="30"/>
  <c r="X14" i="30"/>
  <c r="X48" i="30" s="1"/>
  <c r="AE87" i="30"/>
  <c r="AI122" i="30"/>
  <c r="AI222" i="30" s="1"/>
  <c r="AI225" i="30" s="1"/>
  <c r="AI227" i="30" s="1"/>
  <c r="AE233" i="30"/>
  <c r="BG235" i="30"/>
  <c r="BG230" i="30"/>
  <c r="BE74" i="30"/>
  <c r="BE231" i="30" s="1"/>
  <c r="AU236" i="30"/>
  <c r="BG236" i="30" s="1"/>
  <c r="AH122" i="30"/>
  <c r="AH222" i="30" s="1"/>
  <c r="AH225" i="30" s="1"/>
  <c r="AH227" i="30" s="1"/>
  <c r="BG234" i="30"/>
  <c r="BU35" i="30"/>
  <c r="BG87" i="30"/>
  <c r="AU122" i="30"/>
  <c r="AM108" i="30"/>
  <c r="AM35" i="30" s="1"/>
  <c r="AM231" i="30"/>
  <c r="AM53" i="30"/>
  <c r="AM86" i="30" s="1"/>
  <c r="AL53" i="30"/>
  <c r="AL35" i="30"/>
  <c r="AL231" i="30"/>
  <c r="AQ51" i="30"/>
  <c r="AE35" i="30"/>
  <c r="BU86" i="30"/>
  <c r="X122" i="30"/>
  <c r="X222" i="30" s="1"/>
  <c r="X225" i="30" s="1"/>
  <c r="X227" i="30" s="1"/>
  <c r="AE86" i="30"/>
  <c r="BD231" i="30"/>
  <c r="BD35" i="30"/>
  <c r="BD53" i="30"/>
  <c r="BD86" i="30" s="1"/>
  <c r="BD122" i="30" s="1"/>
  <c r="AZ35" i="30"/>
  <c r="AZ231" i="30"/>
  <c r="AZ53" i="30"/>
  <c r="AZ86" i="30" s="1"/>
  <c r="AZ122" i="30" s="1"/>
  <c r="AN74" i="30"/>
  <c r="AP74" i="30" s="1"/>
  <c r="BK244" i="30"/>
  <c r="BL93" i="30"/>
  <c r="BK20" i="30"/>
  <c r="S222" i="30"/>
  <c r="BU53" i="30"/>
  <c r="AV86" i="30"/>
  <c r="AO51" i="30"/>
  <c r="T51" i="30"/>
  <c r="S51" i="30"/>
  <c r="AG48" i="30"/>
  <c r="BJ90" i="30"/>
  <c r="BJ230" i="30" s="1"/>
  <c r="BI17" i="30"/>
  <c r="BI241" i="30"/>
  <c r="BK234" i="30"/>
  <c r="BK22" i="30"/>
  <c r="BL95" i="30"/>
  <c r="D122" i="30"/>
  <c r="P86" i="30"/>
  <c r="BF14" i="30"/>
  <c r="BF48" i="30" s="1"/>
  <c r="BF50" i="30"/>
  <c r="BK88" i="30"/>
  <c r="BJ239" i="30"/>
  <c r="BJ15" i="30"/>
  <c r="BU231" i="30"/>
  <c r="AU14" i="30"/>
  <c r="AU50" i="30"/>
  <c r="BG15" i="30"/>
  <c r="BI87" i="30"/>
  <c r="BI122" i="30" s="1"/>
  <c r="BA51" i="30"/>
  <c r="AE233" i="29"/>
  <c r="BU233" i="29"/>
  <c r="BG230" i="29"/>
  <c r="AS141" i="29"/>
  <c r="BU86" i="29"/>
  <c r="AM108" i="29"/>
  <c r="AM231" i="29"/>
  <c r="AM53" i="29"/>
  <c r="AM86" i="29" s="1"/>
  <c r="AB252" i="29"/>
  <c r="AN74" i="29"/>
  <c r="AP74" i="29" s="1"/>
  <c r="BB51" i="29"/>
  <c r="P86" i="29"/>
  <c r="AJ48" i="29"/>
  <c r="AJ86" i="29"/>
  <c r="AJ122" i="29" s="1"/>
  <c r="AJ222" i="29" s="1"/>
  <c r="AJ225" i="29" s="1"/>
  <c r="AJ227" i="29" s="1"/>
  <c r="AJ2" i="29"/>
  <c r="AC51" i="29"/>
  <c r="BG5" i="29"/>
  <c r="AI48" i="29"/>
  <c r="AI51" i="29" s="1"/>
  <c r="BL22" i="29"/>
  <c r="BM95" i="29"/>
  <c r="BK20" i="29"/>
  <c r="BL93" i="29"/>
  <c r="BK244" i="29"/>
  <c r="AU51" i="29"/>
  <c r="AE14" i="29"/>
  <c r="BU35" i="29"/>
  <c r="BU231" i="29"/>
  <c r="BF50" i="29"/>
  <c r="BF14" i="29"/>
  <c r="BF48" i="29" s="1"/>
  <c r="D225" i="29"/>
  <c r="P222" i="29"/>
  <c r="AB122" i="29"/>
  <c r="AB222" i="29" s="1"/>
  <c r="AB225" i="29" s="1"/>
  <c r="AB227" i="29" s="1"/>
  <c r="BJ17" i="29"/>
  <c r="BJ241" i="29"/>
  <c r="BK90" i="29"/>
  <c r="AG122" i="29"/>
  <c r="AG51" i="29" s="1"/>
  <c r="AL86" i="29"/>
  <c r="AL122" i="29" s="1"/>
  <c r="AL222" i="29" s="1"/>
  <c r="AL225" i="29" s="1"/>
  <c r="AL227" i="29" s="1"/>
  <c r="P122" i="29"/>
  <c r="S122" i="29"/>
  <c r="S51" i="29" s="1"/>
  <c r="AE86" i="29"/>
  <c r="BI239" i="29"/>
  <c r="BI87" i="29"/>
  <c r="BI15" i="29"/>
  <c r="BI230" i="29"/>
  <c r="BJ88" i="29"/>
  <c r="BJ28" i="29"/>
  <c r="BK101" i="29"/>
  <c r="BU53" i="29"/>
  <c r="BG74" i="29" l="1"/>
  <c r="BE231" i="29"/>
  <c r="BE53" i="29"/>
  <c r="BE86" i="29" s="1"/>
  <c r="BE122" i="29" s="1"/>
  <c r="BE35" i="29"/>
  <c r="AD51" i="30"/>
  <c r="BD53" i="29"/>
  <c r="BD231" i="29"/>
  <c r="BD35" i="29"/>
  <c r="BD14" i="29" s="1"/>
  <c r="AG49" i="29"/>
  <c r="BF51" i="29"/>
  <c r="AA51" i="29"/>
  <c r="BM28" i="30"/>
  <c r="AZ50" i="29"/>
  <c r="AZ14" i="29"/>
  <c r="AZ48" i="29" s="1"/>
  <c r="AZ51" i="29" s="1"/>
  <c r="Y51" i="30"/>
  <c r="W51" i="30"/>
  <c r="Z51" i="30"/>
  <c r="AI51" i="30"/>
  <c r="BF51" i="30"/>
  <c r="BG74" i="30"/>
  <c r="AA51" i="30"/>
  <c r="AB51" i="30"/>
  <c r="AC51" i="30"/>
  <c r="X51" i="30"/>
  <c r="AE14" i="30"/>
  <c r="AU237" i="30"/>
  <c r="BG237" i="30" s="1"/>
  <c r="AH51" i="30"/>
  <c r="BE35" i="30"/>
  <c r="BE50" i="30" s="1"/>
  <c r="BE53" i="30"/>
  <c r="BE86" i="30" s="1"/>
  <c r="BE122" i="30" s="1"/>
  <c r="AM50" i="30"/>
  <c r="AM14" i="30"/>
  <c r="AM48" i="30" s="1"/>
  <c r="AP35" i="30"/>
  <c r="AP231" i="30"/>
  <c r="AP53" i="30"/>
  <c r="AP86" i="30" s="1"/>
  <c r="AP122" i="30" s="1"/>
  <c r="AP222" i="30" s="1"/>
  <c r="AP225" i="30" s="1"/>
  <c r="AP227" i="30" s="1"/>
  <c r="BD50" i="30"/>
  <c r="BD14" i="30"/>
  <c r="BD48" i="30" s="1"/>
  <c r="BD51" i="30" s="1"/>
  <c r="AM87" i="30"/>
  <c r="AM122" i="30" s="1"/>
  <c r="AM222" i="30" s="1"/>
  <c r="AM225" i="30" s="1"/>
  <c r="AM227" i="30" s="1"/>
  <c r="AM233" i="30"/>
  <c r="BI50" i="30"/>
  <c r="BI14" i="30"/>
  <c r="BK90" i="30"/>
  <c r="BK87" i="30" s="1"/>
  <c r="BK122" i="30" s="1"/>
  <c r="BJ241" i="30"/>
  <c r="BJ17" i="30"/>
  <c r="BJ14" i="30" s="1"/>
  <c r="BJ48" i="30" s="1"/>
  <c r="AE122" i="30"/>
  <c r="BO101" i="30"/>
  <c r="BN28" i="30"/>
  <c r="BJ87" i="30"/>
  <c r="BJ122" i="30" s="1"/>
  <c r="AG51" i="30"/>
  <c r="AG49" i="30"/>
  <c r="AE222" i="30"/>
  <c r="S225" i="30"/>
  <c r="AE48" i="30"/>
  <c r="BL20" i="30"/>
  <c r="BM93" i="30"/>
  <c r="BL244" i="30"/>
  <c r="AV122" i="30"/>
  <c r="AV51" i="30" s="1"/>
  <c r="BK230" i="30"/>
  <c r="BL88" i="30"/>
  <c r="BK15" i="30"/>
  <c r="BK239" i="30"/>
  <c r="AZ50" i="30"/>
  <c r="AZ14" i="30"/>
  <c r="AZ48" i="30" s="1"/>
  <c r="AZ51" i="30" s="1"/>
  <c r="AG225" i="30"/>
  <c r="AN231" i="30"/>
  <c r="AN53" i="30"/>
  <c r="AN86" i="30" s="1"/>
  <c r="AN108" i="30"/>
  <c r="AS108" i="30" s="1"/>
  <c r="AR74" i="30"/>
  <c r="AS74" i="30" s="1"/>
  <c r="AU48" i="30"/>
  <c r="P122" i="30"/>
  <c r="D222" i="30"/>
  <c r="AL14" i="30"/>
  <c r="AL50" i="30"/>
  <c r="BM95" i="30"/>
  <c r="BL234" i="30"/>
  <c r="BL22" i="30"/>
  <c r="BG231" i="30"/>
  <c r="AL86" i="30"/>
  <c r="BG231" i="29"/>
  <c r="BJ230" i="29"/>
  <c r="BK88" i="29"/>
  <c r="BJ239" i="29"/>
  <c r="BJ87" i="29"/>
  <c r="BJ122" i="29" s="1"/>
  <c r="BJ15" i="29"/>
  <c r="BL90" i="29"/>
  <c r="BK241" i="29"/>
  <c r="BK17" i="29"/>
  <c r="AN108" i="29"/>
  <c r="AS108" i="29" s="1"/>
  <c r="AN231" i="29"/>
  <c r="AN53" i="29"/>
  <c r="AN86" i="29" s="1"/>
  <c r="AR74" i="29"/>
  <c r="AS74" i="29" s="1"/>
  <c r="BI14" i="29"/>
  <c r="BI50" i="29"/>
  <c r="BM93" i="29"/>
  <c r="BL244" i="29"/>
  <c r="BL20" i="29"/>
  <c r="D227" i="29"/>
  <c r="P227" i="29" s="1"/>
  <c r="P225" i="29"/>
  <c r="BN95" i="29"/>
  <c r="BM22" i="29"/>
  <c r="AM233" i="29"/>
  <c r="AM87" i="29"/>
  <c r="AM122" i="29" s="1"/>
  <c r="S222" i="29"/>
  <c r="AE122" i="29"/>
  <c r="AP231" i="29"/>
  <c r="AP35" i="29"/>
  <c r="AP53" i="29"/>
  <c r="AP86" i="29" s="1"/>
  <c r="AP122" i="29" s="1"/>
  <c r="AP222" i="29" s="1"/>
  <c r="AP225" i="29" s="1"/>
  <c r="AP227" i="29" s="1"/>
  <c r="BG53" i="29"/>
  <c r="BD86" i="29"/>
  <c r="AL51" i="29"/>
  <c r="BI122" i="29"/>
  <c r="AM35" i="29"/>
  <c r="BE14" i="29"/>
  <c r="BE48" i="29" s="1"/>
  <c r="BE51" i="29" s="1"/>
  <c r="BE50" i="29"/>
  <c r="AJ51" i="29"/>
  <c r="BK28" i="29"/>
  <c r="BL101" i="29"/>
  <c r="BK234" i="29"/>
  <c r="AG222" i="29"/>
  <c r="AB51" i="29"/>
  <c r="BG35" i="29" l="1"/>
  <c r="BD50" i="29"/>
  <c r="BG35" i="30"/>
  <c r="BE14" i="30"/>
  <c r="BE48" i="30" s="1"/>
  <c r="BE51" i="30" s="1"/>
  <c r="BJ51" i="30"/>
  <c r="BG53" i="30"/>
  <c r="BJ50" i="30"/>
  <c r="BG86" i="30"/>
  <c r="AP14" i="30"/>
  <c r="AP48" i="30" s="1"/>
  <c r="AP51" i="30" s="1"/>
  <c r="AP50" i="30"/>
  <c r="P222" i="30"/>
  <c r="D225" i="30"/>
  <c r="AM51" i="30"/>
  <c r="BM234" i="30"/>
  <c r="BN95" i="30"/>
  <c r="BM22" i="30"/>
  <c r="AL122" i="30"/>
  <c r="AL48" i="30"/>
  <c r="BN93" i="30"/>
  <c r="BM244" i="30"/>
  <c r="BM20" i="30"/>
  <c r="AU51" i="30"/>
  <c r="BG48" i="30"/>
  <c r="BG122" i="30"/>
  <c r="BP101" i="30"/>
  <c r="BO28" i="30"/>
  <c r="BI48" i="30"/>
  <c r="AG227" i="30"/>
  <c r="AN233" i="30"/>
  <c r="AS233" i="30" s="1"/>
  <c r="AN87" i="30"/>
  <c r="AS87" i="30" s="1"/>
  <c r="BK17" i="30"/>
  <c r="BK241" i="30"/>
  <c r="BL90" i="30"/>
  <c r="BL230" i="30" s="1"/>
  <c r="AR53" i="30"/>
  <c r="AR86" i="30" s="1"/>
  <c r="AR122" i="30" s="1"/>
  <c r="AR222" i="30" s="1"/>
  <c r="AR225" i="30" s="1"/>
  <c r="AR227" i="30" s="1"/>
  <c r="AR35" i="30"/>
  <c r="AR231" i="30"/>
  <c r="AS231" i="30" s="1"/>
  <c r="AN35" i="30"/>
  <c r="BM88" i="30"/>
  <c r="BL15" i="30"/>
  <c r="BL239" i="30"/>
  <c r="S227" i="30"/>
  <c r="AE227" i="30" s="1"/>
  <c r="AE225" i="30"/>
  <c r="AM222" i="29"/>
  <c r="AM225" i="29" s="1"/>
  <c r="AM227" i="29" s="1"/>
  <c r="BD122" i="29"/>
  <c r="BG122" i="29" s="1"/>
  <c r="BG86" i="29"/>
  <c r="AN233" i="29"/>
  <c r="AS233" i="29" s="1"/>
  <c r="AN87" i="29"/>
  <c r="AN122" i="29" s="1"/>
  <c r="AN222" i="29" s="1"/>
  <c r="AN225" i="29" s="1"/>
  <c r="AN227" i="29" s="1"/>
  <c r="AP14" i="29"/>
  <c r="AP48" i="29" s="1"/>
  <c r="AP51" i="29" s="1"/>
  <c r="AP50" i="29"/>
  <c r="BM90" i="29"/>
  <c r="BL17" i="29"/>
  <c r="BL241" i="29"/>
  <c r="BM101" i="29"/>
  <c r="BL28" i="29"/>
  <c r="BL234" i="29"/>
  <c r="BD48" i="29"/>
  <c r="BG14" i="29"/>
  <c r="AM14" i="29"/>
  <c r="AM50" i="29"/>
  <c r="BO95" i="29"/>
  <c r="BN22" i="29"/>
  <c r="AR231" i="29"/>
  <c r="AS231" i="29" s="1"/>
  <c r="AR53" i="29"/>
  <c r="AR35" i="29"/>
  <c r="AN35" i="29"/>
  <c r="BM20" i="29"/>
  <c r="BM244" i="29"/>
  <c r="BN93" i="29"/>
  <c r="BJ50" i="29"/>
  <c r="BJ14" i="29"/>
  <c r="BJ48" i="29" s="1"/>
  <c r="BJ51" i="29" s="1"/>
  <c r="AE222" i="29"/>
  <c r="S225" i="29"/>
  <c r="BK87" i="29"/>
  <c r="BK122" i="29" s="1"/>
  <c r="BK15" i="29"/>
  <c r="BK230" i="29"/>
  <c r="BL88" i="29"/>
  <c r="BK239" i="29"/>
  <c r="BI48" i="29"/>
  <c r="AG225" i="29"/>
  <c r="BG14" i="30" l="1"/>
  <c r="AS35" i="29"/>
  <c r="AS87" i="29"/>
  <c r="AN122" i="30"/>
  <c r="AN222" i="30" s="1"/>
  <c r="AN225" i="30" s="1"/>
  <c r="AN227" i="30" s="1"/>
  <c r="BN234" i="30"/>
  <c r="BO95" i="30"/>
  <c r="BN22" i="30"/>
  <c r="BN20" i="30"/>
  <c r="BN244" i="30"/>
  <c r="BO93" i="30"/>
  <c r="BM90" i="30"/>
  <c r="BL241" i="30"/>
  <c r="BL17" i="30"/>
  <c r="BL50" i="30" s="1"/>
  <c r="BK50" i="30"/>
  <c r="BL14" i="30"/>
  <c r="BL48" i="30" s="1"/>
  <c r="BM230" i="30"/>
  <c r="BM239" i="30"/>
  <c r="BN88" i="30"/>
  <c r="BM15" i="30"/>
  <c r="BL87" i="30"/>
  <c r="AN14" i="30"/>
  <c r="AN50" i="30"/>
  <c r="AS35" i="30"/>
  <c r="AL51" i="30"/>
  <c r="BK14" i="30"/>
  <c r="AS53" i="30"/>
  <c r="AS86" i="30"/>
  <c r="BI51" i="30"/>
  <c r="AL222" i="30"/>
  <c r="BQ101" i="30"/>
  <c r="BP28" i="30"/>
  <c r="D227" i="30"/>
  <c r="P227" i="30" s="1"/>
  <c r="P225" i="30"/>
  <c r="AR50" i="30"/>
  <c r="AR14" i="30"/>
  <c r="AR48" i="30" s="1"/>
  <c r="AR51" i="30" s="1"/>
  <c r="BL230" i="29"/>
  <c r="BL239" i="29"/>
  <c r="BL87" i="29"/>
  <c r="BL122" i="29" s="1"/>
  <c r="BL15" i="29"/>
  <c r="BM88" i="29"/>
  <c r="BP95" i="29"/>
  <c r="BO22" i="29"/>
  <c r="AM48" i="29"/>
  <c r="BK14" i="29"/>
  <c r="BK48" i="29" s="1"/>
  <c r="BK51" i="29" s="1"/>
  <c r="BK50" i="29"/>
  <c r="AT222" i="29"/>
  <c r="BN20" i="29"/>
  <c r="BO93" i="29"/>
  <c r="BN244" i="29"/>
  <c r="BD51" i="29"/>
  <c r="BG48" i="29"/>
  <c r="AN14" i="29"/>
  <c r="AN48" i="29" s="1"/>
  <c r="AN51" i="29" s="1"/>
  <c r="AN50" i="29"/>
  <c r="BM28" i="29"/>
  <c r="BN101" i="29"/>
  <c r="BM234" i="29"/>
  <c r="AE225" i="29"/>
  <c r="S227" i="29"/>
  <c r="AE227" i="29" s="1"/>
  <c r="AT225" i="29"/>
  <c r="AG227" i="29"/>
  <c r="BI51" i="29"/>
  <c r="AR50" i="29"/>
  <c r="AR14" i="29"/>
  <c r="AR48" i="29" s="1"/>
  <c r="AR86" i="29"/>
  <c r="AS53" i="29"/>
  <c r="BN90" i="29"/>
  <c r="BM17" i="29"/>
  <c r="BM241" i="29"/>
  <c r="AS14" i="29" l="1"/>
  <c r="AS122" i="30"/>
  <c r="BM17" i="30"/>
  <c r="BM50" i="30" s="1"/>
  <c r="BM241" i="30"/>
  <c r="BN90" i="30"/>
  <c r="BN87" i="30" s="1"/>
  <c r="BN122" i="30" s="1"/>
  <c r="AN48" i="30"/>
  <c r="AS14" i="30"/>
  <c r="BL122" i="30"/>
  <c r="BP93" i="30"/>
  <c r="BO244" i="30"/>
  <c r="BO20" i="30"/>
  <c r="BM87" i="30"/>
  <c r="BM122" i="30" s="1"/>
  <c r="BQ28" i="30"/>
  <c r="BR101" i="30"/>
  <c r="BO22" i="30"/>
  <c r="BO234" i="30"/>
  <c r="BP95" i="30"/>
  <c r="BK48" i="30"/>
  <c r="BN230" i="30"/>
  <c r="BO88" i="30"/>
  <c r="BN239" i="30"/>
  <c r="BN15" i="30"/>
  <c r="AL225" i="30"/>
  <c r="AS222" i="30"/>
  <c r="AT222" i="30"/>
  <c r="BM239" i="29"/>
  <c r="BM15" i="29"/>
  <c r="BM87" i="29"/>
  <c r="BM230" i="29"/>
  <c r="BN88" i="29"/>
  <c r="BO101" i="29"/>
  <c r="BN28" i="29"/>
  <c r="BN234" i="29"/>
  <c r="BP22" i="29"/>
  <c r="BQ95" i="29"/>
  <c r="BL14" i="29"/>
  <c r="BL50" i="29"/>
  <c r="AT227" i="29"/>
  <c r="AP228" i="29"/>
  <c r="AO228" i="29"/>
  <c r="BO20" i="29"/>
  <c r="BP93" i="29"/>
  <c r="BO244" i="29"/>
  <c r="BO90" i="29"/>
  <c r="BN17" i="29"/>
  <c r="BN241" i="29"/>
  <c r="AR122" i="29"/>
  <c r="AS86" i="29"/>
  <c r="AM51" i="29"/>
  <c r="AS48" i="29"/>
  <c r="AS49" i="29" s="1"/>
  <c r="BM14" i="30" l="1"/>
  <c r="BM48" i="30" s="1"/>
  <c r="BM51" i="30" s="1"/>
  <c r="AL227" i="30"/>
  <c r="AT225" i="30"/>
  <c r="AS225" i="30"/>
  <c r="BK51" i="30"/>
  <c r="AN51" i="30"/>
  <c r="AS48" i="30"/>
  <c r="AS49" i="30" s="1"/>
  <c r="BO239" i="30"/>
  <c r="BP88" i="30"/>
  <c r="BO15" i="30"/>
  <c r="BP244" i="30"/>
  <c r="BP20" i="30"/>
  <c r="BQ93" i="30"/>
  <c r="BO90" i="30"/>
  <c r="BO87" i="30" s="1"/>
  <c r="BO122" i="30" s="1"/>
  <c r="BN17" i="30"/>
  <c r="BN50" i="30" s="1"/>
  <c r="BN241" i="30"/>
  <c r="BS101" i="30"/>
  <c r="BR28" i="30"/>
  <c r="BP234" i="30"/>
  <c r="BQ95" i="30"/>
  <c r="BP22" i="30"/>
  <c r="BL51" i="30"/>
  <c r="BL48" i="29"/>
  <c r="AR222" i="29"/>
  <c r="AS122" i="29"/>
  <c r="BQ22" i="29"/>
  <c r="BR95" i="29"/>
  <c r="BO17" i="29"/>
  <c r="BO241" i="29"/>
  <c r="BP90" i="29"/>
  <c r="BP20" i="29"/>
  <c r="BQ93" i="29"/>
  <c r="BP244" i="29"/>
  <c r="BP101" i="29"/>
  <c r="BO28" i="29"/>
  <c r="BO234" i="29"/>
  <c r="BN230" i="29"/>
  <c r="BO88" i="29"/>
  <c r="BN87" i="29"/>
  <c r="BN122" i="29" s="1"/>
  <c r="BN15" i="29"/>
  <c r="BN239" i="29"/>
  <c r="BM122" i="29"/>
  <c r="BM14" i="29"/>
  <c r="BM48" i="29" s="1"/>
  <c r="BM50" i="29"/>
  <c r="AR51" i="29"/>
  <c r="BO230" i="30" l="1"/>
  <c r="BN14" i="30"/>
  <c r="BN48" i="30" s="1"/>
  <c r="BQ244" i="30"/>
  <c r="BQ20" i="30"/>
  <c r="BR93" i="30"/>
  <c r="BS28" i="30"/>
  <c r="BT101" i="30"/>
  <c r="BQ234" i="30"/>
  <c r="BR95" i="30"/>
  <c r="BQ22" i="30"/>
  <c r="BP90" i="30"/>
  <c r="BP230" i="30" s="1"/>
  <c r="BO241" i="30"/>
  <c r="BO17" i="30"/>
  <c r="BO50" i="30" s="1"/>
  <c r="AP228" i="30"/>
  <c r="AT227" i="30"/>
  <c r="AS227" i="30"/>
  <c r="AO228" i="30"/>
  <c r="BQ88" i="30"/>
  <c r="BP15" i="30"/>
  <c r="BP239" i="30"/>
  <c r="BQ101" i="29"/>
  <c r="BP28" i="29"/>
  <c r="BP234" i="29"/>
  <c r="BR93" i="29"/>
  <c r="BQ244" i="29"/>
  <c r="BQ20" i="29"/>
  <c r="BQ90" i="29"/>
  <c r="BP241" i="29"/>
  <c r="BP17" i="29"/>
  <c r="BM51" i="29"/>
  <c r="BS95" i="29"/>
  <c r="BR22" i="29"/>
  <c r="BN14" i="29"/>
  <c r="BN48" i="29" s="1"/>
  <c r="BN51" i="29" s="1"/>
  <c r="BN50" i="29"/>
  <c r="AR225" i="29"/>
  <c r="AS222" i="29"/>
  <c r="BO87" i="29"/>
  <c r="BO122" i="29" s="1"/>
  <c r="BO15" i="29"/>
  <c r="BO230" i="29"/>
  <c r="BO239" i="29"/>
  <c r="BP88" i="29"/>
  <c r="BL51" i="29"/>
  <c r="BT28" i="30" l="1"/>
  <c r="BU28" i="30" s="1"/>
  <c r="BU101" i="30"/>
  <c r="BR88" i="30"/>
  <c r="BQ239" i="30"/>
  <c r="BQ15" i="30"/>
  <c r="BP241" i="30"/>
  <c r="BQ90" i="30"/>
  <c r="BQ230" i="30" s="1"/>
  <c r="BP17" i="30"/>
  <c r="BP50" i="30" s="1"/>
  <c r="BN51" i="30"/>
  <c r="BR22" i="30"/>
  <c r="BR234" i="30"/>
  <c r="BS95" i="30"/>
  <c r="BP87" i="30"/>
  <c r="BP122" i="30" s="1"/>
  <c r="BS93" i="30"/>
  <c r="BR20" i="30"/>
  <c r="BR244" i="30"/>
  <c r="BO14" i="30"/>
  <c r="BQ88" i="29"/>
  <c r="BP239" i="29"/>
  <c r="BP230" i="29"/>
  <c r="BP15" i="29"/>
  <c r="BP87" i="29"/>
  <c r="BP122" i="29" s="1"/>
  <c r="BQ17" i="29"/>
  <c r="BR90" i="29"/>
  <c r="BQ241" i="29"/>
  <c r="BR20" i="29"/>
  <c r="BR244" i="29"/>
  <c r="BS93" i="29"/>
  <c r="BS22" i="29"/>
  <c r="BT95" i="29"/>
  <c r="BU95" i="29"/>
  <c r="BO50" i="29"/>
  <c r="BO14" i="29"/>
  <c r="BO48" i="29" s="1"/>
  <c r="BO51" i="29" s="1"/>
  <c r="AR227" i="29"/>
  <c r="AS227" i="29" s="1"/>
  <c r="AS225" i="29"/>
  <c r="BR101" i="29"/>
  <c r="BQ28" i="29"/>
  <c r="BQ234" i="29"/>
  <c r="BR90" i="30" l="1"/>
  <c r="BR87" i="30" s="1"/>
  <c r="BR122" i="30" s="1"/>
  <c r="BQ241" i="30"/>
  <c r="BQ17" i="30"/>
  <c r="BR239" i="30"/>
  <c r="BR15" i="30"/>
  <c r="BR230" i="30"/>
  <c r="BS88" i="30"/>
  <c r="BQ14" i="30"/>
  <c r="BQ48" i="30" s="1"/>
  <c r="BQ50" i="30"/>
  <c r="BP14" i="30"/>
  <c r="BP48" i="30" s="1"/>
  <c r="BP51" i="30" s="1"/>
  <c r="BQ87" i="30"/>
  <c r="BQ122" i="30" s="1"/>
  <c r="BO48" i="30"/>
  <c r="BS244" i="30"/>
  <c r="BT93" i="30"/>
  <c r="BS20" i="30"/>
  <c r="BS234" i="30"/>
  <c r="BT95" i="30"/>
  <c r="BS22" i="30"/>
  <c r="BT93" i="29"/>
  <c r="BS244" i="29"/>
  <c r="BS20" i="29"/>
  <c r="BR28" i="29"/>
  <c r="BS101" i="29"/>
  <c r="BR234" i="29"/>
  <c r="BT22" i="29"/>
  <c r="BU22" i="29" s="1"/>
  <c r="BR241" i="29"/>
  <c r="BS90" i="29"/>
  <c r="BR17" i="29"/>
  <c r="BP14" i="29"/>
  <c r="BP48" i="29" s="1"/>
  <c r="BP50" i="29"/>
  <c r="BQ239" i="29"/>
  <c r="BQ230" i="29"/>
  <c r="BQ15" i="29"/>
  <c r="BQ87" i="29"/>
  <c r="BQ122" i="29" s="1"/>
  <c r="BR88" i="29"/>
  <c r="BT244" i="30" l="1"/>
  <c r="BU244" i="30" s="1"/>
  <c r="BT20" i="30"/>
  <c r="BU20" i="30" s="1"/>
  <c r="BU93" i="30"/>
  <c r="BQ51" i="30"/>
  <c r="BR50" i="30"/>
  <c r="BR14" i="30"/>
  <c r="BT88" i="30"/>
  <c r="BS239" i="30"/>
  <c r="BS15" i="30"/>
  <c r="BS87" i="30"/>
  <c r="BS122" i="30" s="1"/>
  <c r="BS230" i="30"/>
  <c r="BO51" i="30"/>
  <c r="BT22" i="30"/>
  <c r="BU22" i="30" s="1"/>
  <c r="BT234" i="30"/>
  <c r="BU234" i="30" s="1"/>
  <c r="BU95" i="30"/>
  <c r="BR241" i="30"/>
  <c r="BR17" i="30"/>
  <c r="BS90" i="30"/>
  <c r="BQ50" i="29"/>
  <c r="BQ14" i="29"/>
  <c r="BQ48" i="29" s="1"/>
  <c r="BQ51" i="29" s="1"/>
  <c r="BP51" i="29"/>
  <c r="BS241" i="29"/>
  <c r="BT90" i="29"/>
  <c r="BS17" i="29"/>
  <c r="BS88" i="29"/>
  <c r="BR239" i="29"/>
  <c r="BR87" i="29"/>
  <c r="BR122" i="29" s="1"/>
  <c r="BR230" i="29"/>
  <c r="BR15" i="29"/>
  <c r="BT101" i="29"/>
  <c r="BS28" i="29"/>
  <c r="BS234" i="29"/>
  <c r="BT244" i="29"/>
  <c r="BU244" i="29" s="1"/>
  <c r="BT20" i="29"/>
  <c r="BU20" i="29" s="1"/>
  <c r="BU93" i="29"/>
  <c r="BR48" i="30" l="1"/>
  <c r="BT239" i="30"/>
  <c r="BU239" i="30" s="1"/>
  <c r="BT230" i="30"/>
  <c r="BU230" i="30" s="1"/>
  <c r="BT15" i="30"/>
  <c r="BU88" i="30"/>
  <c r="BS241" i="30"/>
  <c r="BS17" i="30"/>
  <c r="BS14" i="30" s="1"/>
  <c r="BS48" i="30" s="1"/>
  <c r="BS51" i="30" s="1"/>
  <c r="BT90" i="30"/>
  <c r="BT87" i="30" s="1"/>
  <c r="BR14" i="29"/>
  <c r="BR48" i="29" s="1"/>
  <c r="BR51" i="29" s="1"/>
  <c r="BR50" i="29"/>
  <c r="BT241" i="29"/>
  <c r="BU241" i="29" s="1"/>
  <c r="BT17" i="29"/>
  <c r="BU17" i="29" s="1"/>
  <c r="BU90" i="29"/>
  <c r="BT28" i="29"/>
  <c r="BU28" i="29" s="1"/>
  <c r="BU101" i="29"/>
  <c r="BT234" i="29"/>
  <c r="BU234" i="29" s="1"/>
  <c r="BT88" i="29"/>
  <c r="BS15" i="29"/>
  <c r="BS230" i="29"/>
  <c r="BS87" i="29"/>
  <c r="BS122" i="29" s="1"/>
  <c r="BS239" i="29"/>
  <c r="BT122" i="30" l="1"/>
  <c r="BU122" i="30" s="1"/>
  <c r="BU87" i="30"/>
  <c r="BR51" i="30"/>
  <c r="BT241" i="30"/>
  <c r="BU241" i="30" s="1"/>
  <c r="BT17" i="30"/>
  <c r="BU17" i="30" s="1"/>
  <c r="BU90" i="30"/>
  <c r="BU15" i="30"/>
  <c r="BS50" i="30"/>
  <c r="BS50" i="29"/>
  <c r="BS14" i="29"/>
  <c r="BS48" i="29" s="1"/>
  <c r="BS51" i="29" s="1"/>
  <c r="BT239" i="29"/>
  <c r="BU239" i="29" s="1"/>
  <c r="BT87" i="29"/>
  <c r="BT15" i="29"/>
  <c r="BT230" i="29"/>
  <c r="BU230" i="29" s="1"/>
  <c r="BU88" i="29"/>
  <c r="BT14" i="30" l="1"/>
  <c r="BT48" i="30" s="1"/>
  <c r="BT50" i="30"/>
  <c r="BT14" i="29"/>
  <c r="BT50" i="29"/>
  <c r="BU15" i="29"/>
  <c r="BT122" i="29"/>
  <c r="BU122" i="29" s="1"/>
  <c r="BU87" i="29"/>
  <c r="BU14" i="30" l="1"/>
  <c r="BT51" i="30"/>
  <c r="BU48" i="30"/>
  <c r="BT48" i="29"/>
  <c r="BU14" i="29"/>
  <c r="BT51" i="29" l="1"/>
  <c r="BU48" i="29"/>
  <c r="AQ27" i="7" l="1"/>
  <c r="AT27" i="7" s="1"/>
  <c r="AP27" i="7"/>
  <c r="AM27" i="7"/>
  <c r="AJ27" i="7"/>
  <c r="AG27" i="7"/>
  <c r="AD27" i="7"/>
  <c r="AA27" i="7"/>
  <c r="X27" i="7"/>
  <c r="U27" i="7"/>
  <c r="R27" i="7"/>
  <c r="L27" i="7"/>
  <c r="G49" i="7"/>
  <c r="T33" i="25"/>
  <c r="U33" i="25" s="1"/>
  <c r="I27" i="7"/>
  <c r="O27" i="7" l="1"/>
  <c r="AR27" i="7"/>
  <c r="AS27" i="7" s="1"/>
  <c r="AU27" i="7" l="1"/>
  <c r="AV27" i="7" s="1"/>
  <c r="Q128" i="36" l="1"/>
  <c r="P128" i="36"/>
  <c r="O128" i="36"/>
  <c r="L27" i="2" l="1"/>
  <c r="R128" i="36" s="1"/>
  <c r="M27" i="2" l="1"/>
  <c r="S128" i="36" s="1"/>
  <c r="G8" i="7" l="1"/>
  <c r="H8" i="7"/>
  <c r="G40" i="25" l="1"/>
  <c r="F40" i="25"/>
  <c r="G39" i="25"/>
  <c r="F39" i="25"/>
  <c r="G38" i="25"/>
  <c r="F38" i="25"/>
  <c r="H12" i="14" l="1"/>
  <c r="I12" i="14"/>
  <c r="J12" i="14"/>
  <c r="K12" i="14"/>
  <c r="L12" i="14"/>
  <c r="M12" i="14"/>
  <c r="N12" i="14"/>
  <c r="O12" i="14"/>
  <c r="H19" i="25" l="1"/>
  <c r="K19" i="25" l="1"/>
  <c r="P19" i="25"/>
  <c r="I19" i="25"/>
  <c r="Q19" i="25"/>
  <c r="J19" i="25"/>
  <c r="L19" i="25"/>
  <c r="M19" i="25"/>
  <c r="O90" i="36" s="1"/>
  <c r="N19" i="25"/>
  <c r="P90" i="36" s="1"/>
  <c r="O19" i="25"/>
  <c r="Q90" i="36" s="1"/>
  <c r="R19" i="25"/>
  <c r="S19" i="25"/>
  <c r="H16" i="25"/>
  <c r="I16" i="25" l="1"/>
  <c r="M16" i="25"/>
  <c r="O87" i="36" s="1"/>
  <c r="J16" i="25"/>
  <c r="R16" i="25"/>
  <c r="P16" i="25"/>
  <c r="L16" i="25"/>
  <c r="Q16" i="25"/>
  <c r="N16" i="25"/>
  <c r="P87" i="36" s="1"/>
  <c r="S16" i="25"/>
  <c r="O16" i="25"/>
  <c r="Q87" i="36" s="1"/>
  <c r="K16" i="25"/>
  <c r="T37" i="25"/>
  <c r="H11" i="25"/>
  <c r="T34" i="25"/>
  <c r="U34" i="25" s="1"/>
  <c r="T32" i="25"/>
  <c r="U32" i="25" s="1"/>
  <c r="T31" i="25"/>
  <c r="U31" i="25" s="1"/>
  <c r="T30" i="25"/>
  <c r="U30" i="25" s="1"/>
  <c r="S29" i="25"/>
  <c r="R29" i="25"/>
  <c r="Q29" i="25"/>
  <c r="P29" i="25"/>
  <c r="O29" i="25"/>
  <c r="N29" i="25"/>
  <c r="M29" i="25"/>
  <c r="L29" i="25"/>
  <c r="K29" i="25"/>
  <c r="J29" i="25"/>
  <c r="I29" i="25"/>
  <c r="H29" i="25"/>
  <c r="T28" i="25"/>
  <c r="V99" i="36" s="1"/>
  <c r="T27" i="25"/>
  <c r="V98" i="36" s="1"/>
  <c r="T26" i="25"/>
  <c r="V97" i="36" s="1"/>
  <c r="T25" i="25"/>
  <c r="V96" i="36" s="1"/>
  <c r="T24" i="25"/>
  <c r="V95" i="36" s="1"/>
  <c r="T23" i="25"/>
  <c r="V94" i="36" s="1"/>
  <c r="T22" i="25"/>
  <c r="V93" i="36" s="1"/>
  <c r="T21" i="25"/>
  <c r="V92" i="36" s="1"/>
  <c r="T20" i="25"/>
  <c r="V91" i="36" s="1"/>
  <c r="T18" i="25"/>
  <c r="T17" i="25"/>
  <c r="V88" i="36" s="1"/>
  <c r="T14" i="25"/>
  <c r="K12" i="25"/>
  <c r="S12" i="25"/>
  <c r="R12" i="25"/>
  <c r="Q12" i="25"/>
  <c r="P12" i="25"/>
  <c r="N12" i="25"/>
  <c r="P83" i="36" s="1"/>
  <c r="L12" i="25"/>
  <c r="J12" i="25"/>
  <c r="I12" i="25"/>
  <c r="H12" i="25"/>
  <c r="S15" i="25" l="1"/>
  <c r="R15" i="25"/>
  <c r="K15" i="25"/>
  <c r="U14" i="25"/>
  <c r="L15" i="25"/>
  <c r="Q15" i="25"/>
  <c r="J15" i="25"/>
  <c r="M15" i="25"/>
  <c r="O86" i="36" s="1"/>
  <c r="P15" i="25"/>
  <c r="H15" i="25"/>
  <c r="T11" i="25"/>
  <c r="U37" i="25"/>
  <c r="N15" i="25"/>
  <c r="P86" i="36" s="1"/>
  <c r="I15" i="25"/>
  <c r="U18" i="25"/>
  <c r="O15" i="25"/>
  <c r="Q86" i="36" s="1"/>
  <c r="U17" i="25"/>
  <c r="W88" i="36" s="1"/>
  <c r="U21" i="25"/>
  <c r="W92" i="36" s="1"/>
  <c r="U22" i="25"/>
  <c r="W93" i="36" s="1"/>
  <c r="U24" i="25"/>
  <c r="W95" i="36" s="1"/>
  <c r="U26" i="25"/>
  <c r="W97" i="36" s="1"/>
  <c r="U27" i="25"/>
  <c r="W98" i="36" s="1"/>
  <c r="U20" i="25"/>
  <c r="W91" i="36" s="1"/>
  <c r="U23" i="25"/>
  <c r="W94" i="36" s="1"/>
  <c r="U25" i="25"/>
  <c r="W96" i="36" s="1"/>
  <c r="U28" i="25"/>
  <c r="W99" i="36" s="1"/>
  <c r="O36" i="25"/>
  <c r="Q102" i="36" s="1"/>
  <c r="M36" i="25"/>
  <c r="O102" i="36" s="1"/>
  <c r="N36" i="25"/>
  <c r="P102" i="36" s="1"/>
  <c r="M12" i="25"/>
  <c r="O83" i="36" s="1"/>
  <c r="Q36" i="25"/>
  <c r="R36" i="25"/>
  <c r="S35" i="25"/>
  <c r="S36" i="25"/>
  <c r="I36" i="25"/>
  <c r="P36" i="25"/>
  <c r="T16" i="25"/>
  <c r="V87" i="36" s="1"/>
  <c r="H36" i="25"/>
  <c r="J36" i="25"/>
  <c r="T13" i="25"/>
  <c r="V84" i="36" s="1"/>
  <c r="K36" i="25"/>
  <c r="T29" i="25"/>
  <c r="L36" i="25"/>
  <c r="K35" i="25" l="1"/>
  <c r="N35" i="25"/>
  <c r="P101" i="36" s="1"/>
  <c r="P35" i="25"/>
  <c r="R35" i="25"/>
  <c r="O35" i="25"/>
  <c r="Q101" i="36" s="1"/>
  <c r="J35" i="25"/>
  <c r="H35" i="25"/>
  <c r="U29" i="25"/>
  <c r="I35" i="25"/>
  <c r="M35" i="25"/>
  <c r="O101" i="36" s="1"/>
  <c r="Q35" i="25"/>
  <c r="L35" i="25"/>
  <c r="T19" i="25"/>
  <c r="V90" i="36" s="1"/>
  <c r="T12" i="25"/>
  <c r="V83" i="36" s="1"/>
  <c r="T36" i="25"/>
  <c r="V102" i="36" s="1"/>
  <c r="U13" i="25"/>
  <c r="W84" i="36" s="1"/>
  <c r="U16" i="25"/>
  <c r="W87" i="36" s="1"/>
  <c r="T15" i="25"/>
  <c r="V86" i="36" s="1"/>
  <c r="AD31" i="7"/>
  <c r="AD30" i="7"/>
  <c r="AD29" i="7"/>
  <c r="H41" i="25" l="1"/>
  <c r="U15" i="25"/>
  <c r="W86" i="36" s="1"/>
  <c r="U19" i="25"/>
  <c r="W90" i="36" s="1"/>
  <c r="U36" i="25"/>
  <c r="W102" i="36" s="1"/>
  <c r="I11" i="25"/>
  <c r="U12" i="25"/>
  <c r="W83" i="36" s="1"/>
  <c r="T35" i="25"/>
  <c r="V101" i="36" s="1"/>
  <c r="AE14" i="7"/>
  <c r="I41" i="25" l="1"/>
  <c r="U35" i="25"/>
  <c r="W101" i="36" s="1"/>
  <c r="T41" i="25"/>
  <c r="V104" i="36" s="1"/>
  <c r="N19" i="14"/>
  <c r="L28" i="17" a="1"/>
  <c r="L28" i="17" s="1"/>
  <c r="J11" i="25" l="1"/>
  <c r="G22" i="17" a="1"/>
  <c r="G22" i="17" s="1"/>
  <c r="B22" i="17" a="1"/>
  <c r="B22" i="17" s="1"/>
  <c r="B45" i="17" a="1"/>
  <c r="B45" i="17" s="1"/>
  <c r="L5" i="17" a="1"/>
  <c r="L5" i="17" s="1"/>
  <c r="B29" i="17" a="1"/>
  <c r="B29" i="17" s="1"/>
  <c r="G5" i="17" a="1"/>
  <c r="G5" i="17" s="1"/>
  <c r="B5" i="17" a="1"/>
  <c r="B5" i="17" s="1"/>
  <c r="S19" i="14"/>
  <c r="R19" i="14"/>
  <c r="Q19" i="14"/>
  <c r="P19" i="14"/>
  <c r="O19" i="14"/>
  <c r="N16" i="14"/>
  <c r="M19" i="14"/>
  <c r="W49" i="7"/>
  <c r="V49" i="7"/>
  <c r="AQ49" i="7" s="1"/>
  <c r="J41" i="25" l="1"/>
  <c r="X49" i="7"/>
  <c r="R16" i="14"/>
  <c r="S16" i="14"/>
  <c r="O16" i="14"/>
  <c r="P16" i="14"/>
  <c r="Q16" i="14"/>
  <c r="K11" i="25" l="1"/>
  <c r="K41" i="25" l="1"/>
  <c r="J41" i="2"/>
  <c r="G45" i="17" a="1"/>
  <c r="G45" i="17" s="1"/>
  <c r="P135" i="36" l="1"/>
  <c r="H8" i="9"/>
  <c r="I35" i="36" s="1"/>
  <c r="L11" i="25"/>
  <c r="G29" i="17" a="1"/>
  <c r="G29" i="17" s="1"/>
  <c r="L41" i="25" l="1"/>
  <c r="Q138" i="36"/>
  <c r="Q137" i="36"/>
  <c r="P137" i="36"/>
  <c r="P138" i="36"/>
  <c r="M11" i="25" l="1"/>
  <c r="W28" i="7"/>
  <c r="M41" i="25" l="1"/>
  <c r="O104" i="36" s="1"/>
  <c r="R30" i="7"/>
  <c r="R31" i="7"/>
  <c r="N11" i="25" l="1"/>
  <c r="P82" i="36" s="1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6" i="14"/>
  <c r="F35" i="14"/>
  <c r="F34" i="14"/>
  <c r="N41" i="25" l="1"/>
  <c r="P104" i="36" s="1"/>
  <c r="G34" i="14"/>
  <c r="G35" i="14"/>
  <c r="F40" i="14"/>
  <c r="G29" i="16"/>
  <c r="H29" i="16"/>
  <c r="J29" i="16"/>
  <c r="L39" i="16"/>
  <c r="G39" i="16"/>
  <c r="I39" i="16" s="1"/>
  <c r="L38" i="16"/>
  <c r="G38" i="16"/>
  <c r="I38" i="16" s="1"/>
  <c r="K37" i="16"/>
  <c r="J37" i="16"/>
  <c r="H37" i="16"/>
  <c r="K36" i="16"/>
  <c r="L36" i="16" s="1"/>
  <c r="H36" i="16"/>
  <c r="I36" i="16" s="1"/>
  <c r="G35" i="16"/>
  <c r="I35" i="16" s="1"/>
  <c r="K33" i="16"/>
  <c r="J33" i="16"/>
  <c r="H33" i="16"/>
  <c r="G33" i="16"/>
  <c r="K32" i="16"/>
  <c r="J32" i="16"/>
  <c r="H32" i="16"/>
  <c r="G32" i="16"/>
  <c r="K29" i="16"/>
  <c r="K28" i="16"/>
  <c r="J28" i="16"/>
  <c r="H28" i="16"/>
  <c r="G28" i="16"/>
  <c r="K26" i="16"/>
  <c r="J26" i="16"/>
  <c r="H26" i="16"/>
  <c r="G26" i="16"/>
  <c r="J25" i="16"/>
  <c r="L25" i="16" s="1"/>
  <c r="G25" i="16"/>
  <c r="I25" i="16" s="1"/>
  <c r="J24" i="16"/>
  <c r="L24" i="16" s="1"/>
  <c r="G24" i="16"/>
  <c r="I24" i="16" s="1"/>
  <c r="J23" i="16"/>
  <c r="G23" i="16"/>
  <c r="I23" i="16" s="1"/>
  <c r="J22" i="16"/>
  <c r="L22" i="16" s="1"/>
  <c r="G22" i="16"/>
  <c r="I22" i="16" s="1"/>
  <c r="K21" i="16"/>
  <c r="H21" i="16"/>
  <c r="K20" i="16"/>
  <c r="J20" i="16"/>
  <c r="H20" i="16"/>
  <c r="G20" i="16"/>
  <c r="J19" i="16"/>
  <c r="L19" i="16" s="1"/>
  <c r="G19" i="16"/>
  <c r="I19" i="16" s="1"/>
  <c r="J18" i="16"/>
  <c r="L18" i="16" s="1"/>
  <c r="G18" i="16"/>
  <c r="J17" i="16"/>
  <c r="L17" i="16" s="1"/>
  <c r="G17" i="16"/>
  <c r="I17" i="16" s="1"/>
  <c r="J15" i="16"/>
  <c r="L15" i="16" s="1"/>
  <c r="G15" i="16"/>
  <c r="I15" i="16" s="1"/>
  <c r="K14" i="16"/>
  <c r="H14" i="16"/>
  <c r="K12" i="16"/>
  <c r="J12" i="16"/>
  <c r="H12" i="16"/>
  <c r="G12" i="16"/>
  <c r="K11" i="16"/>
  <c r="J11" i="16"/>
  <c r="H11" i="16"/>
  <c r="G11" i="16"/>
  <c r="J10" i="16"/>
  <c r="L10" i="16" s="1"/>
  <c r="G10" i="16"/>
  <c r="I10" i="16" s="1"/>
  <c r="K9" i="16"/>
  <c r="J9" i="16"/>
  <c r="H9" i="16"/>
  <c r="G9" i="16"/>
  <c r="I6" i="16"/>
  <c r="M38" i="16" l="1"/>
  <c r="O11" i="25"/>
  <c r="Q82" i="36" s="1"/>
  <c r="L12" i="16"/>
  <c r="K34" i="16"/>
  <c r="L29" i="16"/>
  <c r="I34" i="16"/>
  <c r="H31" i="16"/>
  <c r="G34" i="16"/>
  <c r="H34" i="16"/>
  <c r="I9" i="16"/>
  <c r="M17" i="16"/>
  <c r="I29" i="16"/>
  <c r="G37" i="16"/>
  <c r="G31" i="16"/>
  <c r="J31" i="16"/>
  <c r="K31" i="16"/>
  <c r="L37" i="16"/>
  <c r="L26" i="16"/>
  <c r="J21" i="16"/>
  <c r="K8" i="16"/>
  <c r="I11" i="16"/>
  <c r="I33" i="16"/>
  <c r="I20" i="16"/>
  <c r="L33" i="16"/>
  <c r="H27" i="16"/>
  <c r="H13" i="16" s="1"/>
  <c r="J27" i="16"/>
  <c r="L11" i="16"/>
  <c r="I26" i="16"/>
  <c r="G27" i="16"/>
  <c r="H8" i="16"/>
  <c r="K27" i="16"/>
  <c r="K13" i="16" s="1"/>
  <c r="M10" i="16"/>
  <c r="G14" i="16"/>
  <c r="I12" i="16"/>
  <c r="L20" i="16"/>
  <c r="L9" i="16"/>
  <c r="J35" i="16"/>
  <c r="M36" i="16"/>
  <c r="M22" i="16"/>
  <c r="M15" i="16"/>
  <c r="L14" i="16"/>
  <c r="M24" i="16"/>
  <c r="M19" i="16"/>
  <c r="M25" i="16"/>
  <c r="I21" i="16"/>
  <c r="M39" i="16"/>
  <c r="L32" i="16"/>
  <c r="G8" i="16"/>
  <c r="J8" i="16"/>
  <c r="L23" i="16"/>
  <c r="M23" i="16" s="1"/>
  <c r="I18" i="16"/>
  <c r="I14" i="16" s="1"/>
  <c r="G21" i="16"/>
  <c r="I28" i="16"/>
  <c r="I37" i="16"/>
  <c r="J14" i="16"/>
  <c r="I32" i="16"/>
  <c r="L28" i="16"/>
  <c r="O41" i="25" l="1"/>
  <c r="Q104" i="36" s="1"/>
  <c r="M37" i="16"/>
  <c r="M12" i="16"/>
  <c r="M29" i="16"/>
  <c r="M33" i="16"/>
  <c r="H7" i="16"/>
  <c r="H40" i="16" s="1"/>
  <c r="H41" i="16" s="1"/>
  <c r="K6" i="16" s="1"/>
  <c r="M9" i="16"/>
  <c r="M11" i="16"/>
  <c r="K7" i="16"/>
  <c r="K40" i="16" s="1"/>
  <c r="M26" i="16"/>
  <c r="I31" i="16"/>
  <c r="M20" i="16"/>
  <c r="J13" i="16"/>
  <c r="J7" i="16" s="1"/>
  <c r="G13" i="16"/>
  <c r="G7" i="16" s="1"/>
  <c r="G40" i="16" s="1"/>
  <c r="G41" i="16" s="1"/>
  <c r="J6" i="16" s="1"/>
  <c r="L8" i="16"/>
  <c r="I8" i="16"/>
  <c r="M18" i="16"/>
  <c r="I27" i="16"/>
  <c r="I13" i="16" s="1"/>
  <c r="L21" i="16"/>
  <c r="M21" i="16" s="1"/>
  <c r="M14" i="16"/>
  <c r="M28" i="16"/>
  <c r="L27" i="16"/>
  <c r="L35" i="16"/>
  <c r="J34" i="16"/>
  <c r="L31" i="16"/>
  <c r="M32" i="16"/>
  <c r="P11" i="25" l="1"/>
  <c r="R82" i="36" s="1"/>
  <c r="I7" i="16"/>
  <c r="I40" i="16" s="1"/>
  <c r="I41" i="16" s="1"/>
  <c r="K41" i="16"/>
  <c r="M31" i="16"/>
  <c r="M8" i="16"/>
  <c r="J40" i="16"/>
  <c r="J41" i="16" s="1"/>
  <c r="M27" i="16"/>
  <c r="L34" i="16"/>
  <c r="M34" i="16" s="1"/>
  <c r="M35" i="16"/>
  <c r="L6" i="16"/>
  <c r="L13" i="16"/>
  <c r="P41" i="25" l="1"/>
  <c r="R104" i="36" s="1"/>
  <c r="M13" i="16"/>
  <c r="L7" i="16"/>
  <c r="M6" i="16"/>
  <c r="Q11" i="25" l="1"/>
  <c r="S82" i="36" s="1"/>
  <c r="L40" i="16"/>
  <c r="L41" i="16" s="1"/>
  <c r="M41" i="16" s="1"/>
  <c r="M7" i="16"/>
  <c r="M40" i="16" s="1"/>
  <c r="Q41" i="25" l="1"/>
  <c r="S104" i="36" s="1"/>
  <c r="N121" i="36"/>
  <c r="H11" i="2"/>
  <c r="N113" i="36" s="1"/>
  <c r="G11" i="2"/>
  <c r="H9" i="2"/>
  <c r="N111" i="36" s="1"/>
  <c r="G9" i="2"/>
  <c r="H40" i="7"/>
  <c r="N40" i="7"/>
  <c r="M47" i="7"/>
  <c r="G47" i="7"/>
  <c r="M46" i="7"/>
  <c r="G46" i="7"/>
  <c r="N41" i="7"/>
  <c r="H41" i="7"/>
  <c r="G26" i="2"/>
  <c r="G30" i="2"/>
  <c r="N130" i="36"/>
  <c r="H26" i="2"/>
  <c r="N127" i="36" s="1"/>
  <c r="N131" i="36"/>
  <c r="H30" i="2"/>
  <c r="G40" i="2"/>
  <c r="G41" i="2"/>
  <c r="H40" i="2"/>
  <c r="N134" i="36" s="1"/>
  <c r="H41" i="2"/>
  <c r="F10" i="9" s="1"/>
  <c r="G10" i="9" s="1"/>
  <c r="H37" i="36" s="1"/>
  <c r="AB39" i="7"/>
  <c r="I40" i="2" l="1"/>
  <c r="M134" i="36"/>
  <c r="I9" i="2"/>
  <c r="M111" i="36"/>
  <c r="I11" i="2"/>
  <c r="M113" i="36"/>
  <c r="I41" i="2"/>
  <c r="G8" i="9" s="1"/>
  <c r="H35" i="36" s="1"/>
  <c r="M135" i="36"/>
  <c r="I31" i="2"/>
  <c r="J131" i="37" s="1"/>
  <c r="M131" i="36"/>
  <c r="I19" i="2"/>
  <c r="M121" i="36"/>
  <c r="G37" i="36"/>
  <c r="N135" i="36"/>
  <c r="I29" i="2"/>
  <c r="J130" i="37" s="1"/>
  <c r="M130" i="36"/>
  <c r="I26" i="2"/>
  <c r="M127" i="36"/>
  <c r="I30" i="2"/>
  <c r="H49" i="7"/>
  <c r="R11" i="25"/>
  <c r="T82" i="36" s="1"/>
  <c r="F7" i="9"/>
  <c r="G34" i="36" s="1"/>
  <c r="E7" i="9"/>
  <c r="F34" i="36" s="1"/>
  <c r="E8" i="9"/>
  <c r="F35" i="36" s="1"/>
  <c r="V28" i="7"/>
  <c r="V8" i="7"/>
  <c r="T36" i="14"/>
  <c r="T33" i="14"/>
  <c r="T32" i="14"/>
  <c r="T31" i="14"/>
  <c r="T30" i="14"/>
  <c r="S29" i="14"/>
  <c r="S15" i="14" s="1"/>
  <c r="R29" i="14"/>
  <c r="R15" i="14" s="1"/>
  <c r="Q29" i="14"/>
  <c r="P29" i="14"/>
  <c r="P15" i="14" s="1"/>
  <c r="O29" i="14"/>
  <c r="O15" i="14" s="1"/>
  <c r="N29" i="14"/>
  <c r="N15" i="14" s="1"/>
  <c r="M29" i="14"/>
  <c r="L29" i="14"/>
  <c r="K29" i="14"/>
  <c r="K16" i="14" s="1"/>
  <c r="J29" i="14"/>
  <c r="J16" i="14" s="1"/>
  <c r="I29" i="14"/>
  <c r="I16" i="14" s="1"/>
  <c r="H29" i="14"/>
  <c r="T27" i="14"/>
  <c r="T26" i="14"/>
  <c r="T25" i="14"/>
  <c r="T24" i="14"/>
  <c r="T23" i="14"/>
  <c r="T22" i="14"/>
  <c r="T21" i="14"/>
  <c r="T20" i="14"/>
  <c r="T18" i="14"/>
  <c r="T17" i="14"/>
  <c r="T14" i="14"/>
  <c r="T13" i="14"/>
  <c r="S12" i="14"/>
  <c r="R12" i="14"/>
  <c r="Q12" i="14"/>
  <c r="P12" i="14"/>
  <c r="T11" i="14"/>
  <c r="P12" i="13"/>
  <c r="I28" i="2" l="1"/>
  <c r="I8" i="2"/>
  <c r="I39" i="2"/>
  <c r="R41" i="25"/>
  <c r="T104" i="36" s="1"/>
  <c r="F17" i="25"/>
  <c r="F18" i="25"/>
  <c r="F20" i="25"/>
  <c r="F21" i="25"/>
  <c r="F22" i="25"/>
  <c r="F23" i="25"/>
  <c r="U33" i="14"/>
  <c r="G34" i="25" s="1"/>
  <c r="F34" i="25"/>
  <c r="F24" i="25"/>
  <c r="U31" i="14"/>
  <c r="G31" i="25" s="1"/>
  <c r="F31" i="25"/>
  <c r="U30" i="14"/>
  <c r="G30" i="25" s="1"/>
  <c r="F30" i="25"/>
  <c r="F25" i="25"/>
  <c r="F26" i="25"/>
  <c r="F13" i="25"/>
  <c r="U32" i="14"/>
  <c r="G32" i="25" s="1"/>
  <c r="F32" i="25"/>
  <c r="F27" i="25"/>
  <c r="F37" i="25"/>
  <c r="F14" i="25"/>
  <c r="U22" i="14"/>
  <c r="U25" i="14"/>
  <c r="U26" i="14"/>
  <c r="K34" i="14"/>
  <c r="I34" i="14"/>
  <c r="U23" i="14"/>
  <c r="J34" i="14"/>
  <c r="U14" i="14"/>
  <c r="U24" i="14"/>
  <c r="S34" i="14"/>
  <c r="U18" i="14"/>
  <c r="U21" i="14"/>
  <c r="U27" i="14"/>
  <c r="U36" i="14"/>
  <c r="R34" i="14"/>
  <c r="J19" i="14"/>
  <c r="K19" i="14"/>
  <c r="U17" i="14"/>
  <c r="U20" i="14"/>
  <c r="Q35" i="14"/>
  <c r="Q15" i="14"/>
  <c r="N34" i="14"/>
  <c r="O34" i="14"/>
  <c r="P34" i="14"/>
  <c r="T12" i="14"/>
  <c r="I35" i="14"/>
  <c r="I19" i="14"/>
  <c r="J35" i="14"/>
  <c r="K35" i="14"/>
  <c r="R35" i="14"/>
  <c r="S35" i="14"/>
  <c r="N35" i="14"/>
  <c r="P35" i="14"/>
  <c r="O35" i="14"/>
  <c r="U13" i="14"/>
  <c r="T29" i="14"/>
  <c r="R11" i="13"/>
  <c r="I13" i="2" l="1"/>
  <c r="J115" i="37" s="1"/>
  <c r="J129" i="37"/>
  <c r="S11" i="25"/>
  <c r="U82" i="36" s="1"/>
  <c r="G17" i="25"/>
  <c r="G27" i="25"/>
  <c r="G21" i="25"/>
  <c r="G13" i="25"/>
  <c r="G20" i="25"/>
  <c r="G26" i="25"/>
  <c r="G23" i="25"/>
  <c r="G25" i="25"/>
  <c r="G37" i="25"/>
  <c r="G18" i="25"/>
  <c r="U29" i="14"/>
  <c r="G29" i="25" s="1"/>
  <c r="F29" i="25"/>
  <c r="G22" i="25"/>
  <c r="F12" i="25"/>
  <c r="G24" i="25"/>
  <c r="G14" i="25"/>
  <c r="U12" i="14"/>
  <c r="Q34" i="14"/>
  <c r="T28" i="14"/>
  <c r="J8" i="7"/>
  <c r="K8" i="7"/>
  <c r="L9" i="7"/>
  <c r="L10" i="7"/>
  <c r="L11" i="7"/>
  <c r="L12" i="7"/>
  <c r="J14" i="7"/>
  <c r="K14" i="7"/>
  <c r="L15" i="7"/>
  <c r="L16" i="7"/>
  <c r="L17" i="7"/>
  <c r="L18" i="7"/>
  <c r="L19" i="7"/>
  <c r="J20" i="7"/>
  <c r="K20" i="7"/>
  <c r="L21" i="7"/>
  <c r="L22" i="7"/>
  <c r="L23" i="7"/>
  <c r="L24" i="7"/>
  <c r="L25" i="7"/>
  <c r="L26" i="7"/>
  <c r="J28" i="7"/>
  <c r="K28" i="7"/>
  <c r="L29" i="7"/>
  <c r="I44" i="25" s="1"/>
  <c r="I46" i="25" s="1"/>
  <c r="L30" i="7"/>
  <c r="L31" i="7"/>
  <c r="J39" i="7"/>
  <c r="K40" i="7"/>
  <c r="L40" i="7" s="1"/>
  <c r="K41" i="7"/>
  <c r="L41" i="7" s="1"/>
  <c r="J42" i="7"/>
  <c r="K42" i="7"/>
  <c r="L43" i="7"/>
  <c r="L44" i="7"/>
  <c r="J45" i="7"/>
  <c r="K45" i="7"/>
  <c r="L46" i="7"/>
  <c r="L47" i="7"/>
  <c r="AN8" i="7"/>
  <c r="I7" i="2" l="1"/>
  <c r="S41" i="25"/>
  <c r="U104" i="36" s="1"/>
  <c r="G12" i="25"/>
  <c r="F28" i="25"/>
  <c r="U28" i="14"/>
  <c r="L42" i="7"/>
  <c r="L28" i="7"/>
  <c r="L20" i="7"/>
  <c r="L45" i="7"/>
  <c r="J13" i="7"/>
  <c r="J7" i="7" s="1"/>
  <c r="J48" i="7" s="1"/>
  <c r="K13" i="7"/>
  <c r="K7" i="7" s="1"/>
  <c r="L14" i="7"/>
  <c r="L8" i="7"/>
  <c r="L39" i="7"/>
  <c r="K39" i="7"/>
  <c r="R38" i="13"/>
  <c r="S38" i="13" s="1"/>
  <c r="R35" i="13"/>
  <c r="S35" i="13" s="1"/>
  <c r="R34" i="13"/>
  <c r="S34" i="13" s="1"/>
  <c r="R33" i="13"/>
  <c r="S33" i="13" s="1"/>
  <c r="R32" i="13"/>
  <c r="S32" i="13" s="1"/>
  <c r="Q31" i="13"/>
  <c r="Q18" i="13" s="1"/>
  <c r="P31" i="13"/>
  <c r="P18" i="13" s="1"/>
  <c r="P21" i="13" s="1"/>
  <c r="O31" i="13"/>
  <c r="O18" i="13" s="1"/>
  <c r="O37" i="13" s="1"/>
  <c r="N31" i="13"/>
  <c r="N18" i="13" s="1"/>
  <c r="N21" i="13" s="1"/>
  <c r="N30" i="13" s="1"/>
  <c r="M31" i="13"/>
  <c r="M18" i="13" s="1"/>
  <c r="M37" i="13" s="1"/>
  <c r="L31" i="13"/>
  <c r="K31" i="13"/>
  <c r="K18" i="13" s="1"/>
  <c r="K37" i="13" s="1"/>
  <c r="J31" i="13"/>
  <c r="J18" i="13" s="1"/>
  <c r="J21" i="13" s="1"/>
  <c r="J30" i="13" s="1"/>
  <c r="I31" i="13"/>
  <c r="I18" i="13" s="1"/>
  <c r="H31" i="13"/>
  <c r="H18" i="13" s="1"/>
  <c r="G31" i="13"/>
  <c r="G18" i="13" s="1"/>
  <c r="G37" i="13" s="1"/>
  <c r="F31" i="13"/>
  <c r="R29" i="13"/>
  <c r="S29" i="13" s="1"/>
  <c r="R28" i="13"/>
  <c r="S28" i="13" s="1"/>
  <c r="R27" i="13"/>
  <c r="S27" i="13" s="1"/>
  <c r="R26" i="13"/>
  <c r="S26" i="13" s="1"/>
  <c r="R25" i="13"/>
  <c r="S25" i="13" s="1"/>
  <c r="R24" i="13"/>
  <c r="S24" i="13" s="1"/>
  <c r="R23" i="13"/>
  <c r="S23" i="13" s="1"/>
  <c r="R22" i="13"/>
  <c r="S22" i="13" s="1"/>
  <c r="R20" i="13"/>
  <c r="S20" i="13" s="1"/>
  <c r="R19" i="13"/>
  <c r="S19" i="13" s="1"/>
  <c r="R15" i="13"/>
  <c r="S15" i="13" s="1"/>
  <c r="R13" i="13"/>
  <c r="S13" i="13" s="1"/>
  <c r="Q12" i="13"/>
  <c r="Q36" i="13" s="1"/>
  <c r="P36" i="13"/>
  <c r="O12" i="13"/>
  <c r="O36" i="13" s="1"/>
  <c r="N12" i="13"/>
  <c r="N36" i="13" s="1"/>
  <c r="M12" i="13"/>
  <c r="M36" i="13" s="1"/>
  <c r="L12" i="13"/>
  <c r="K12" i="13"/>
  <c r="K36" i="13" s="1"/>
  <c r="J12" i="13"/>
  <c r="J36" i="13" s="1"/>
  <c r="I12" i="13"/>
  <c r="I36" i="13" s="1"/>
  <c r="H12" i="13"/>
  <c r="H36" i="13" s="1"/>
  <c r="G12" i="13"/>
  <c r="G36" i="13" s="1"/>
  <c r="F12" i="13"/>
  <c r="S11" i="13"/>
  <c r="I48" i="2" l="1"/>
  <c r="J109" i="37"/>
  <c r="G28" i="25"/>
  <c r="L13" i="7"/>
  <c r="L7" i="7" s="1"/>
  <c r="L48" i="7" s="1"/>
  <c r="K48" i="7"/>
  <c r="K21" i="13"/>
  <c r="K30" i="13" s="1"/>
  <c r="G21" i="13"/>
  <c r="G30" i="13" s="1"/>
  <c r="O21" i="13"/>
  <c r="O30" i="13" s="1"/>
  <c r="R31" i="13"/>
  <c r="S31" i="13" s="1"/>
  <c r="R12" i="13"/>
  <c r="S12" i="13" s="1"/>
  <c r="H21" i="13"/>
  <c r="H30" i="13" s="1"/>
  <c r="H37" i="13"/>
  <c r="P37" i="13"/>
  <c r="I21" i="13"/>
  <c r="I30" i="13" s="1"/>
  <c r="I37" i="13"/>
  <c r="Q21" i="13"/>
  <c r="Q37" i="13"/>
  <c r="M21" i="13"/>
  <c r="M30" i="13" s="1"/>
  <c r="N37" i="13"/>
  <c r="J37" i="13"/>
  <c r="I49" i="2" l="1"/>
  <c r="J142" i="37"/>
  <c r="J150" i="37"/>
  <c r="L33" i="2"/>
  <c r="L35" i="2"/>
  <c r="L34" i="2"/>
  <c r="AK14" i="7"/>
  <c r="G15" i="9" l="1"/>
  <c r="J143" i="37"/>
  <c r="J151" i="37"/>
  <c r="L36" i="2"/>
  <c r="L37" i="2"/>
  <c r="M34" i="2"/>
  <c r="M35" i="2"/>
  <c r="M33" i="2"/>
  <c r="I38" i="2"/>
  <c r="R22" i="11"/>
  <c r="S22" i="11" s="1"/>
  <c r="R23" i="11"/>
  <c r="S23" i="11" s="1"/>
  <c r="R24" i="11"/>
  <c r="S24" i="11" s="1"/>
  <c r="R25" i="11"/>
  <c r="S25" i="11" s="1"/>
  <c r="R26" i="11"/>
  <c r="S26" i="11" s="1"/>
  <c r="R28" i="11"/>
  <c r="S28" i="11" s="1"/>
  <c r="R29" i="11"/>
  <c r="S29" i="11" s="1"/>
  <c r="R27" i="11"/>
  <c r="S27" i="11" s="1"/>
  <c r="R21" i="10"/>
  <c r="S21" i="10" s="1"/>
  <c r="R22" i="10"/>
  <c r="S22" i="10" s="1"/>
  <c r="R23" i="10"/>
  <c r="S23" i="10" s="1"/>
  <c r="R24" i="10"/>
  <c r="S24" i="10" s="1"/>
  <c r="R25" i="10"/>
  <c r="S25" i="10" s="1"/>
  <c r="R27" i="10"/>
  <c r="S27" i="10" s="1"/>
  <c r="R28" i="10"/>
  <c r="S28" i="10" s="1"/>
  <c r="R26" i="10"/>
  <c r="S26" i="10" s="1"/>
  <c r="M36" i="2" l="1"/>
  <c r="M37" i="2"/>
  <c r="L38" i="2"/>
  <c r="Q131" i="36"/>
  <c r="P131" i="36"/>
  <c r="AQ6" i="7"/>
  <c r="AH20" i="7"/>
  <c r="AE20" i="7"/>
  <c r="AB20" i="7"/>
  <c r="AQ19" i="7"/>
  <c r="M38" i="2" l="1"/>
  <c r="P114" i="36"/>
  <c r="AQ40" i="7" l="1"/>
  <c r="AQ41" i="7" l="1"/>
  <c r="AT41" i="7" l="1"/>
  <c r="Q130" i="36" l="1"/>
  <c r="P130" i="36"/>
  <c r="L29" i="2" l="1"/>
  <c r="AR47" i="7"/>
  <c r="AU47" i="7" s="1"/>
  <c r="AR46" i="7"/>
  <c r="AR44" i="7"/>
  <c r="AU44" i="7" s="1"/>
  <c r="AQ44" i="7"/>
  <c r="AT44" i="7" s="1"/>
  <c r="AR43" i="7"/>
  <c r="AU43" i="7" s="1"/>
  <c r="AQ43" i="7"/>
  <c r="AU32" i="7"/>
  <c r="AU31" i="7"/>
  <c r="AU30" i="7"/>
  <c r="AU29" i="7"/>
  <c r="AQ26" i="7"/>
  <c r="AT26" i="7" s="1"/>
  <c r="AR25" i="7"/>
  <c r="AU25" i="7" s="1"/>
  <c r="AQ25" i="7"/>
  <c r="AU24" i="7"/>
  <c r="AU23" i="7"/>
  <c r="AU22" i="7"/>
  <c r="AU21" i="7"/>
  <c r="AR19" i="7"/>
  <c r="AU19" i="7" s="1"/>
  <c r="AU15" i="7"/>
  <c r="AU16" i="7"/>
  <c r="AU17" i="7"/>
  <c r="AU10" i="7"/>
  <c r="AU11" i="7"/>
  <c r="AU12" i="7"/>
  <c r="AU9" i="7"/>
  <c r="R130" i="36" l="1"/>
  <c r="M130" i="37"/>
  <c r="AS43" i="7"/>
  <c r="AS44" i="7"/>
  <c r="AV44" i="7"/>
  <c r="AU42" i="7"/>
  <c r="AR28" i="7"/>
  <c r="AR42" i="7"/>
  <c r="AQ42" i="7"/>
  <c r="AT43" i="7"/>
  <c r="AR45" i="7"/>
  <c r="AU46" i="7"/>
  <c r="AU45" i="7" s="1"/>
  <c r="AU28" i="7"/>
  <c r="AR14" i="7"/>
  <c r="AU18" i="7"/>
  <c r="AU14" i="7" s="1"/>
  <c r="AS25" i="7"/>
  <c r="AT25" i="7"/>
  <c r="AV25" i="7" s="1"/>
  <c r="AS19" i="7"/>
  <c r="AT19" i="7"/>
  <c r="AV19" i="7" s="1"/>
  <c r="AU8" i="7"/>
  <c r="AR8" i="7"/>
  <c r="AS42" i="7" l="1"/>
  <c r="AT42" i="7"/>
  <c r="AV43" i="7"/>
  <c r="AV42" i="7" s="1"/>
  <c r="R38" i="11"/>
  <c r="S38" i="11" s="1"/>
  <c r="R35" i="11"/>
  <c r="S35" i="11" s="1"/>
  <c r="R34" i="11"/>
  <c r="S34" i="11" s="1"/>
  <c r="R33" i="11"/>
  <c r="S33" i="11" s="1"/>
  <c r="R32" i="11"/>
  <c r="S32" i="11" s="1"/>
  <c r="Q31" i="11"/>
  <c r="Q18" i="11" s="1"/>
  <c r="P31" i="11"/>
  <c r="O31" i="11"/>
  <c r="O18" i="11" s="1"/>
  <c r="N31" i="11"/>
  <c r="N18" i="11" s="1"/>
  <c r="M31" i="11"/>
  <c r="M18" i="11" s="1"/>
  <c r="L31" i="11"/>
  <c r="L18" i="11" s="1"/>
  <c r="K31" i="11"/>
  <c r="K18" i="11" s="1"/>
  <c r="J31" i="11"/>
  <c r="J18" i="11" s="1"/>
  <c r="I31" i="11"/>
  <c r="I18" i="11" s="1"/>
  <c r="H31" i="11"/>
  <c r="G31" i="11"/>
  <c r="G18" i="11" s="1"/>
  <c r="G37" i="11" s="1"/>
  <c r="F31" i="11"/>
  <c r="F18" i="11" s="1"/>
  <c r="F37" i="11" s="1"/>
  <c r="R20" i="11"/>
  <c r="S20" i="11" s="1"/>
  <c r="R19" i="11"/>
  <c r="S19" i="11" s="1"/>
  <c r="R15" i="11"/>
  <c r="S15" i="11" s="1"/>
  <c r="R13" i="11"/>
  <c r="S13" i="11" s="1"/>
  <c r="Q12" i="11"/>
  <c r="Q36" i="11" s="1"/>
  <c r="P12" i="11"/>
  <c r="P36" i="11" s="1"/>
  <c r="O12" i="11"/>
  <c r="O36" i="11" s="1"/>
  <c r="N12" i="11"/>
  <c r="N36" i="11" s="1"/>
  <c r="M12" i="11"/>
  <c r="M36" i="11" s="1"/>
  <c r="L12" i="11"/>
  <c r="L36" i="11" s="1"/>
  <c r="K12" i="11"/>
  <c r="K36" i="11" s="1"/>
  <c r="J12" i="11"/>
  <c r="J36" i="11" s="1"/>
  <c r="I12" i="11"/>
  <c r="I36" i="11" s="1"/>
  <c r="H12" i="11"/>
  <c r="G12" i="11"/>
  <c r="G36" i="11" s="1"/>
  <c r="F12" i="11"/>
  <c r="F36" i="11" s="1"/>
  <c r="F42" i="11" s="1"/>
  <c r="G11" i="11" s="1"/>
  <c r="R11" i="11"/>
  <c r="S11" i="11" s="1"/>
  <c r="R37" i="10"/>
  <c r="S37" i="10" s="1"/>
  <c r="H36" i="10"/>
  <c r="G36" i="10"/>
  <c r="F36" i="10"/>
  <c r="Q30" i="10"/>
  <c r="Q17" i="10" s="1"/>
  <c r="Q20" i="10" s="1"/>
  <c r="Q29" i="10" s="1"/>
  <c r="P30" i="10"/>
  <c r="P17" i="10" s="1"/>
  <c r="O30" i="10"/>
  <c r="O17" i="10" s="1"/>
  <c r="O36" i="10" s="1"/>
  <c r="N30" i="10"/>
  <c r="N17" i="10" s="1"/>
  <c r="N36" i="10" s="1"/>
  <c r="M30" i="10"/>
  <c r="M17" i="10" s="1"/>
  <c r="M20" i="10" s="1"/>
  <c r="M29" i="10" s="1"/>
  <c r="L30" i="10"/>
  <c r="L17" i="10" s="1"/>
  <c r="K30" i="10"/>
  <c r="K17" i="10" s="1"/>
  <c r="K36" i="10" s="1"/>
  <c r="J30" i="10"/>
  <c r="J17" i="10" s="1"/>
  <c r="I30" i="10"/>
  <c r="H30" i="10"/>
  <c r="H16" i="10" s="1"/>
  <c r="G30" i="10"/>
  <c r="G16" i="10" s="1"/>
  <c r="F30" i="10"/>
  <c r="F16" i="10" s="1"/>
  <c r="R11" i="10"/>
  <c r="S11" i="10" s="1"/>
  <c r="Q11" i="10"/>
  <c r="Q35" i="10" s="1"/>
  <c r="P11" i="10"/>
  <c r="P35" i="10" s="1"/>
  <c r="O11" i="10"/>
  <c r="O35" i="10" s="1"/>
  <c r="N11" i="10"/>
  <c r="N35" i="10" s="1"/>
  <c r="M11" i="10"/>
  <c r="M35" i="10" s="1"/>
  <c r="L11" i="10"/>
  <c r="L35" i="10" s="1"/>
  <c r="K11" i="10"/>
  <c r="K35" i="10" s="1"/>
  <c r="J11" i="10"/>
  <c r="J35" i="10" s="1"/>
  <c r="I11" i="10"/>
  <c r="I35" i="10" s="1"/>
  <c r="H11" i="10"/>
  <c r="G11" i="10"/>
  <c r="F11" i="10"/>
  <c r="R10" i="10"/>
  <c r="S10" i="10" s="1"/>
  <c r="Q37" i="11" l="1"/>
  <c r="Q21" i="11"/>
  <c r="Q30" i="11" s="1"/>
  <c r="J36" i="10"/>
  <c r="J20" i="10"/>
  <c r="J29" i="10" s="1"/>
  <c r="P18" i="11"/>
  <c r="P21" i="11" s="1"/>
  <c r="P30" i="11" s="1"/>
  <c r="I17" i="10"/>
  <c r="I20" i="10" s="1"/>
  <c r="I29" i="10" s="1"/>
  <c r="M37" i="11"/>
  <c r="M21" i="11"/>
  <c r="H35" i="10"/>
  <c r="N20" i="10"/>
  <c r="N29" i="10" s="1"/>
  <c r="G35" i="10"/>
  <c r="O37" i="11"/>
  <c r="O21" i="11"/>
  <c r="N37" i="11"/>
  <c r="N21" i="11"/>
  <c r="N30" i="11" s="1"/>
  <c r="L37" i="11"/>
  <c r="L21" i="11"/>
  <c r="G42" i="11"/>
  <c r="H11" i="11" s="1"/>
  <c r="K37" i="11"/>
  <c r="K21" i="11"/>
  <c r="J37" i="11"/>
  <c r="J21" i="11"/>
  <c r="I37" i="11"/>
  <c r="I21" i="11"/>
  <c r="R12" i="11"/>
  <c r="S12" i="11" s="1"/>
  <c r="R31" i="11"/>
  <c r="S31" i="11" s="1"/>
  <c r="F21" i="11"/>
  <c r="G21" i="11"/>
  <c r="F35" i="10"/>
  <c r="F41" i="10" s="1"/>
  <c r="G10" i="10" s="1"/>
  <c r="L20" i="10"/>
  <c r="L29" i="10" s="1"/>
  <c r="L36" i="10"/>
  <c r="P20" i="10"/>
  <c r="P29" i="10" s="1"/>
  <c r="P36" i="10"/>
  <c r="K20" i="10"/>
  <c r="K29" i="10" s="1"/>
  <c r="O20" i="10"/>
  <c r="O29" i="10" s="1"/>
  <c r="M36" i="10"/>
  <c r="Q36" i="10"/>
  <c r="R30" i="10"/>
  <c r="S30" i="10" s="1"/>
  <c r="I36" i="10" l="1"/>
  <c r="R17" i="10"/>
  <c r="R36" i="10" s="1"/>
  <c r="S36" i="10" s="1"/>
  <c r="R30" i="11"/>
  <c r="S30" i="11" s="1"/>
  <c r="R29" i="10"/>
  <c r="S29" i="10" s="1"/>
  <c r="P37" i="11"/>
  <c r="R20" i="10"/>
  <c r="S20" i="10" s="1"/>
  <c r="G41" i="10"/>
  <c r="H10" i="10" s="1"/>
  <c r="H41" i="10" s="1"/>
  <c r="I10" i="10" s="1"/>
  <c r="I41" i="10" s="1"/>
  <c r="J10" i="10" s="1"/>
  <c r="J41" i="10" s="1"/>
  <c r="K10" i="10" s="1"/>
  <c r="K41" i="10" s="1"/>
  <c r="L10" i="10" s="1"/>
  <c r="L41" i="10" s="1"/>
  <c r="M10" i="10" s="1"/>
  <c r="M41" i="10" s="1"/>
  <c r="N10" i="10" s="1"/>
  <c r="N41" i="10" s="1"/>
  <c r="O10" i="10" s="1"/>
  <c r="O41" i="10" s="1"/>
  <c r="P10" i="10" s="1"/>
  <c r="P41" i="10" s="1"/>
  <c r="Q10" i="10" s="1"/>
  <c r="Q41" i="10" s="1"/>
  <c r="R16" i="10" l="1"/>
  <c r="S16" i="10" s="1"/>
  <c r="S17" i="10"/>
  <c r="R35" i="10" l="1"/>
  <c r="S35" i="10" s="1"/>
  <c r="R41" i="10" l="1"/>
  <c r="S41" i="10" s="1"/>
  <c r="AN20" i="7" l="1"/>
  <c r="AN28" i="7" l="1"/>
  <c r="AO28" i="7"/>
  <c r="AM47" i="7"/>
  <c r="AM46" i="7"/>
  <c r="AL45" i="7"/>
  <c r="AK45" i="7"/>
  <c r="AM44" i="7"/>
  <c r="AM43" i="7"/>
  <c r="AL42" i="7"/>
  <c r="AK42" i="7"/>
  <c r="AL41" i="7"/>
  <c r="AM41" i="7" s="1"/>
  <c r="AL40" i="7"/>
  <c r="AK39" i="7"/>
  <c r="AM32" i="7"/>
  <c r="AM31" i="7"/>
  <c r="AM30" i="7"/>
  <c r="AM29" i="7"/>
  <c r="AL28" i="7"/>
  <c r="AK28" i="7"/>
  <c r="AM26" i="7"/>
  <c r="AM25" i="7"/>
  <c r="AM24" i="7"/>
  <c r="AM23" i="7"/>
  <c r="AM22" i="7"/>
  <c r="AM21" i="7"/>
  <c r="AL20" i="7"/>
  <c r="AK20" i="7"/>
  <c r="AM19" i="7"/>
  <c r="AM18" i="7"/>
  <c r="AM17" i="7"/>
  <c r="AM16" i="7"/>
  <c r="AM15" i="7"/>
  <c r="AL14" i="7"/>
  <c r="AM12" i="7"/>
  <c r="AM11" i="7"/>
  <c r="AM10" i="7"/>
  <c r="AM9" i="7"/>
  <c r="AL8" i="7"/>
  <c r="AK8" i="7"/>
  <c r="AM45" i="7" l="1"/>
  <c r="AL13" i="7"/>
  <c r="AL7" i="7" s="1"/>
  <c r="AM20" i="7"/>
  <c r="AM28" i="7"/>
  <c r="AM8" i="7"/>
  <c r="AM14" i="7"/>
  <c r="AM42" i="7"/>
  <c r="AK13" i="7"/>
  <c r="AK7" i="7" s="1"/>
  <c r="AK48" i="7" s="1"/>
  <c r="AM40" i="7"/>
  <c r="AM39" i="7" s="1"/>
  <c r="AL39" i="7"/>
  <c r="AJ47" i="7"/>
  <c r="AJ46" i="7"/>
  <c r="AI45" i="7"/>
  <c r="AH45" i="7"/>
  <c r="AJ44" i="7"/>
  <c r="AJ43" i="7"/>
  <c r="AI42" i="7"/>
  <c r="AH42" i="7"/>
  <c r="AJ41" i="7"/>
  <c r="AJ32" i="7"/>
  <c r="AJ31" i="7"/>
  <c r="AJ30" i="7"/>
  <c r="AJ29" i="7"/>
  <c r="AI28" i="7"/>
  <c r="AH28" i="7"/>
  <c r="AJ26" i="7"/>
  <c r="AJ25" i="7"/>
  <c r="AJ24" i="7"/>
  <c r="AJ23" i="7"/>
  <c r="AJ22" i="7"/>
  <c r="AJ21" i="7"/>
  <c r="AI20" i="7"/>
  <c r="AJ19" i="7"/>
  <c r="AJ18" i="7"/>
  <c r="AJ17" i="7"/>
  <c r="AJ16" i="7"/>
  <c r="AJ15" i="7"/>
  <c r="AI14" i="7"/>
  <c r="AH14" i="7"/>
  <c r="AJ12" i="7"/>
  <c r="AJ11" i="7"/>
  <c r="AJ10" i="7"/>
  <c r="AJ9" i="7"/>
  <c r="AI8" i="7"/>
  <c r="AH8" i="7"/>
  <c r="AL48" i="7" l="1"/>
  <c r="AI13" i="7"/>
  <c r="AI7" i="7" s="1"/>
  <c r="AM13" i="7"/>
  <c r="AM7" i="7" s="1"/>
  <c r="AM48" i="7" s="1"/>
  <c r="AJ45" i="7"/>
  <c r="AJ28" i="7"/>
  <c r="AJ14" i="7"/>
  <c r="AJ42" i="7"/>
  <c r="AJ40" i="7"/>
  <c r="AJ39" i="7" s="1"/>
  <c r="AJ8" i="7"/>
  <c r="AH13" i="7"/>
  <c r="AH7" i="7" s="1"/>
  <c r="AJ20" i="7"/>
  <c r="AI39" i="7"/>
  <c r="AH39" i="7"/>
  <c r="AG10" i="7"/>
  <c r="AG47" i="7"/>
  <c r="AG46" i="7"/>
  <c r="AF45" i="7"/>
  <c r="AE45" i="7"/>
  <c r="AG44" i="7"/>
  <c r="AG43" i="7"/>
  <c r="AF42" i="7"/>
  <c r="AE42" i="7"/>
  <c r="AF41" i="7"/>
  <c r="AG41" i="7" s="1"/>
  <c r="AF40" i="7"/>
  <c r="AG32" i="7"/>
  <c r="AG31" i="7"/>
  <c r="AG30" i="7"/>
  <c r="AG29" i="7"/>
  <c r="AF28" i="7"/>
  <c r="AE28" i="7"/>
  <c r="AG26" i="7"/>
  <c r="AG25" i="7"/>
  <c r="AG24" i="7"/>
  <c r="AG23" i="7"/>
  <c r="AG22" i="7"/>
  <c r="AG21" i="7"/>
  <c r="AF20" i="7"/>
  <c r="AG19" i="7"/>
  <c r="AG18" i="7"/>
  <c r="AG17" i="7"/>
  <c r="AG16" i="7"/>
  <c r="AG15" i="7"/>
  <c r="AF14" i="7"/>
  <c r="AG12" i="7"/>
  <c r="AG11" i="7"/>
  <c r="AG9" i="7"/>
  <c r="AF8" i="7"/>
  <c r="AE8" i="7"/>
  <c r="AF13" i="7" l="1"/>
  <c r="AF7" i="7" s="1"/>
  <c r="AG20" i="7"/>
  <c r="AI48" i="7"/>
  <c r="AJ13" i="7"/>
  <c r="AJ7" i="7" s="1"/>
  <c r="AJ48" i="7" s="1"/>
  <c r="AG14" i="7"/>
  <c r="AG45" i="7"/>
  <c r="AH48" i="7"/>
  <c r="AE13" i="7"/>
  <c r="AE7" i="7" s="1"/>
  <c r="AG40" i="7"/>
  <c r="AG39" i="7" s="1"/>
  <c r="AF39" i="7"/>
  <c r="AG8" i="7"/>
  <c r="AG28" i="7"/>
  <c r="AG42" i="7"/>
  <c r="AE39" i="7"/>
  <c r="AF48" i="7" l="1"/>
  <c r="AG13" i="7"/>
  <c r="AG7" i="7" s="1"/>
  <c r="AG48" i="7" s="1"/>
  <c r="AE48" i="7"/>
  <c r="AD47" i="7" l="1"/>
  <c r="AD46" i="7"/>
  <c r="AC45" i="7"/>
  <c r="AB45" i="7"/>
  <c r="AD44" i="7"/>
  <c r="AD43" i="7"/>
  <c r="AC42" i="7"/>
  <c r="AB42" i="7"/>
  <c r="AC41" i="7"/>
  <c r="AD41" i="7" s="1"/>
  <c r="AC40" i="7"/>
  <c r="AC28" i="7"/>
  <c r="AB28" i="7"/>
  <c r="AD26" i="7"/>
  <c r="AD25" i="7"/>
  <c r="AD24" i="7"/>
  <c r="AD23" i="7"/>
  <c r="AD22" i="7"/>
  <c r="AD21" i="7"/>
  <c r="AC20" i="7"/>
  <c r="AD19" i="7"/>
  <c r="AD18" i="7"/>
  <c r="AD17" i="7"/>
  <c r="AD16" i="7"/>
  <c r="AD15" i="7"/>
  <c r="AC14" i="7"/>
  <c r="AB14" i="7"/>
  <c r="AD12" i="7"/>
  <c r="AD11" i="7"/>
  <c r="AD10" i="7"/>
  <c r="AD9" i="7"/>
  <c r="AC8" i="7"/>
  <c r="AB8" i="7"/>
  <c r="AD45" i="7" l="1"/>
  <c r="AD28" i="7"/>
  <c r="AD8" i="7"/>
  <c r="AC13" i="7"/>
  <c r="AC7" i="7" s="1"/>
  <c r="AD42" i="7"/>
  <c r="AB13" i="7"/>
  <c r="AB7" i="7" s="1"/>
  <c r="AD14" i="7"/>
  <c r="AD40" i="7"/>
  <c r="AD39" i="7" s="1"/>
  <c r="AC39" i="7"/>
  <c r="AD20" i="7"/>
  <c r="AD13" i="7" l="1"/>
  <c r="AD7" i="7" s="1"/>
  <c r="AD48" i="7" s="1"/>
  <c r="AB48" i="7"/>
  <c r="AC48" i="7"/>
  <c r="AP47" i="7" l="1"/>
  <c r="AP46" i="7"/>
  <c r="AO45" i="7"/>
  <c r="AN45" i="7"/>
  <c r="AP44" i="7"/>
  <c r="AP43" i="7"/>
  <c r="AO42" i="7"/>
  <c r="AN42" i="7"/>
  <c r="AO41" i="7"/>
  <c r="AP41" i="7" s="1"/>
  <c r="AO40" i="7"/>
  <c r="AN39" i="7"/>
  <c r="AP32" i="7"/>
  <c r="AP31" i="7"/>
  <c r="AP30" i="7"/>
  <c r="AP29" i="7"/>
  <c r="AP26" i="7"/>
  <c r="AP25" i="7"/>
  <c r="AP24" i="7"/>
  <c r="AP23" i="7"/>
  <c r="AP22" i="7"/>
  <c r="AP21" i="7"/>
  <c r="AP19" i="7"/>
  <c r="AP18" i="7"/>
  <c r="AP17" i="7"/>
  <c r="AP16" i="7"/>
  <c r="AP15" i="7"/>
  <c r="AO14" i="7"/>
  <c r="AN14" i="7"/>
  <c r="AP12" i="7"/>
  <c r="AP11" i="7"/>
  <c r="AP10" i="7"/>
  <c r="AP9" i="7"/>
  <c r="AO8" i="7"/>
  <c r="AP45" i="7" l="1"/>
  <c r="AP8" i="7"/>
  <c r="AN13" i="7"/>
  <c r="AO13" i="7"/>
  <c r="AO7" i="7" s="1"/>
  <c r="AP28" i="7"/>
  <c r="AP42" i="7"/>
  <c r="AP40" i="7"/>
  <c r="AP39" i="7" s="1"/>
  <c r="AP14" i="7"/>
  <c r="AP20" i="7"/>
  <c r="AO39" i="7"/>
  <c r="AN7" i="7" l="1"/>
  <c r="AN48" i="7" s="1"/>
  <c r="AP13" i="7"/>
  <c r="AP7" i="7" s="1"/>
  <c r="AP48" i="7" s="1"/>
  <c r="AO48" i="7"/>
  <c r="X47" i="7"/>
  <c r="X46" i="7"/>
  <c r="W45" i="7"/>
  <c r="V45" i="7"/>
  <c r="X44" i="7"/>
  <c r="X43" i="7"/>
  <c r="W42" i="7"/>
  <c r="V42" i="7"/>
  <c r="X41" i="7"/>
  <c r="X31" i="7"/>
  <c r="X30" i="7"/>
  <c r="X29" i="7"/>
  <c r="M44" i="25" s="1"/>
  <c r="M46" i="25" s="1"/>
  <c r="X26" i="7"/>
  <c r="X25" i="7"/>
  <c r="X24" i="7"/>
  <c r="X23" i="7"/>
  <c r="X22" i="7"/>
  <c r="X21" i="7"/>
  <c r="W20" i="7"/>
  <c r="V20" i="7"/>
  <c r="X19" i="7"/>
  <c r="X18" i="7"/>
  <c r="X17" i="7"/>
  <c r="X16" i="7"/>
  <c r="X15" i="7"/>
  <c r="W14" i="7"/>
  <c r="V14" i="7"/>
  <c r="X12" i="7"/>
  <c r="X11" i="7"/>
  <c r="X10" i="7"/>
  <c r="X9" i="7"/>
  <c r="W8" i="7"/>
  <c r="X45" i="7" l="1"/>
  <c r="X42" i="7"/>
  <c r="X20" i="7"/>
  <c r="W13" i="7"/>
  <c r="W7" i="7" s="1"/>
  <c r="X8" i="7"/>
  <c r="X40" i="7"/>
  <c r="X39" i="7" s="1"/>
  <c r="X28" i="7"/>
  <c r="V39" i="7"/>
  <c r="W39" i="7"/>
  <c r="V13" i="7"/>
  <c r="V7" i="7" s="1"/>
  <c r="X14" i="7"/>
  <c r="V48" i="7" l="1"/>
  <c r="X13" i="7"/>
  <c r="X7" i="7" s="1"/>
  <c r="X48" i="7" s="1"/>
  <c r="W48" i="7"/>
  <c r="AA47" i="7" l="1"/>
  <c r="AA46" i="7"/>
  <c r="Z45" i="7"/>
  <c r="Y45" i="7"/>
  <c r="AA44" i="7"/>
  <c r="AA43" i="7"/>
  <c r="Z42" i="7"/>
  <c r="Y42" i="7"/>
  <c r="Z41" i="7"/>
  <c r="AA41" i="7" s="1"/>
  <c r="Z40" i="7"/>
  <c r="AA26" i="7"/>
  <c r="AA25" i="7"/>
  <c r="Z20" i="7"/>
  <c r="AA19" i="7"/>
  <c r="Z14" i="7"/>
  <c r="Z8" i="7"/>
  <c r="U47" i="7"/>
  <c r="U46" i="7"/>
  <c r="U44" i="7"/>
  <c r="U43" i="7"/>
  <c r="U31" i="7"/>
  <c r="U30" i="7"/>
  <c r="U29" i="7"/>
  <c r="L44" i="25" s="1"/>
  <c r="L46" i="25" s="1"/>
  <c r="U26" i="7"/>
  <c r="U25" i="7"/>
  <c r="U24" i="7"/>
  <c r="U23" i="7"/>
  <c r="U22" i="7"/>
  <c r="U21" i="7"/>
  <c r="U19" i="7"/>
  <c r="U18" i="7"/>
  <c r="U17" i="7"/>
  <c r="U16" i="7"/>
  <c r="U15" i="7"/>
  <c r="U12" i="7"/>
  <c r="U11" i="7"/>
  <c r="U10" i="7"/>
  <c r="U9" i="7"/>
  <c r="Z13" i="7" l="1"/>
  <c r="Z7" i="7" s="1"/>
  <c r="AA45" i="7"/>
  <c r="AA42" i="7"/>
  <c r="AA40" i="7"/>
  <c r="AA39" i="7" s="1"/>
  <c r="Z39" i="7"/>
  <c r="Y39" i="7"/>
  <c r="Z48" i="7" l="1"/>
  <c r="F29" i="8" l="1"/>
  <c r="E29" i="8"/>
  <c r="D29" i="8"/>
  <c r="F26" i="8"/>
  <c r="E26" i="8"/>
  <c r="D26" i="8"/>
  <c r="E23" i="8"/>
  <c r="F22" i="8"/>
  <c r="E22" i="8"/>
  <c r="D22" i="8"/>
  <c r="F23" i="8" l="1"/>
  <c r="E20" i="8"/>
  <c r="F20" i="8"/>
  <c r="D23" i="8"/>
  <c r="D20" i="8" l="1"/>
  <c r="J26" i="2" l="1"/>
  <c r="P127" i="36" s="1"/>
  <c r="U45" i="7" l="1"/>
  <c r="T45" i="7"/>
  <c r="S45" i="7"/>
  <c r="T42" i="7"/>
  <c r="S42" i="7"/>
  <c r="T41" i="7"/>
  <c r="U28" i="7"/>
  <c r="T28" i="7"/>
  <c r="S28" i="7"/>
  <c r="T20" i="7"/>
  <c r="S20" i="7"/>
  <c r="T14" i="7"/>
  <c r="S14" i="7"/>
  <c r="T8" i="7"/>
  <c r="S8" i="7"/>
  <c r="H45" i="7"/>
  <c r="H42" i="7"/>
  <c r="G42" i="7"/>
  <c r="I31" i="7"/>
  <c r="I30" i="7"/>
  <c r="H28" i="7"/>
  <c r="I29" i="7"/>
  <c r="H44" i="25" s="1"/>
  <c r="H46" i="25" s="1"/>
  <c r="I26" i="7"/>
  <c r="I25" i="7"/>
  <c r="I24" i="7"/>
  <c r="I23" i="7"/>
  <c r="I22" i="7"/>
  <c r="G20" i="7"/>
  <c r="H20" i="7"/>
  <c r="I19" i="7"/>
  <c r="I18" i="7"/>
  <c r="I17" i="7"/>
  <c r="I16" i="7"/>
  <c r="G14" i="7"/>
  <c r="H14" i="7"/>
  <c r="I12" i="7"/>
  <c r="I11" i="7"/>
  <c r="I10" i="7"/>
  <c r="I9" i="7"/>
  <c r="I6" i="7"/>
  <c r="R47" i="7"/>
  <c r="R46" i="7"/>
  <c r="Q45" i="7"/>
  <c r="P45" i="7"/>
  <c r="N45" i="7"/>
  <c r="Q42" i="7"/>
  <c r="O44" i="7"/>
  <c r="O43" i="7"/>
  <c r="Q41" i="7"/>
  <c r="Q40" i="7"/>
  <c r="O31" i="7"/>
  <c r="R26" i="7"/>
  <c r="R25" i="7"/>
  <c r="O25" i="7"/>
  <c r="O24" i="7"/>
  <c r="R23" i="7"/>
  <c r="O23" i="7"/>
  <c r="R22" i="7"/>
  <c r="O22" i="7"/>
  <c r="R21" i="7"/>
  <c r="O21" i="7"/>
  <c r="Q20" i="7"/>
  <c r="N20" i="7"/>
  <c r="R18" i="7"/>
  <c r="R17" i="7"/>
  <c r="R16" i="7"/>
  <c r="R15" i="7"/>
  <c r="Q14" i="7"/>
  <c r="N14" i="7"/>
  <c r="R12" i="7"/>
  <c r="O12" i="7"/>
  <c r="O11" i="7"/>
  <c r="R10" i="7"/>
  <c r="O10" i="7"/>
  <c r="Q8" i="7"/>
  <c r="R9" i="7"/>
  <c r="N8" i="7"/>
  <c r="U41" i="7" l="1"/>
  <c r="T39" i="7"/>
  <c r="O47" i="7"/>
  <c r="O46" i="7"/>
  <c r="AT40" i="7"/>
  <c r="AT39" i="7" s="1"/>
  <c r="AR40" i="7"/>
  <c r="AU40" i="7" s="1"/>
  <c r="O26" i="7"/>
  <c r="AR26" i="7"/>
  <c r="AU26" i="7" s="1"/>
  <c r="I47" i="7"/>
  <c r="AQ47" i="7"/>
  <c r="AS47" i="7" s="1"/>
  <c r="I46" i="7"/>
  <c r="AQ46" i="7"/>
  <c r="AT46" i="7" s="1"/>
  <c r="AR41" i="7"/>
  <c r="AS41" i="7" s="1"/>
  <c r="U40" i="7"/>
  <c r="U8" i="7"/>
  <c r="U20" i="7"/>
  <c r="R45" i="7"/>
  <c r="U14" i="7"/>
  <c r="U42" i="7"/>
  <c r="G39" i="7"/>
  <c r="I40" i="7"/>
  <c r="P39" i="7"/>
  <c r="S13" i="7"/>
  <c r="S7" i="7" s="1"/>
  <c r="R41" i="7"/>
  <c r="N39" i="7"/>
  <c r="O40" i="7"/>
  <c r="T13" i="7"/>
  <c r="T7" i="7" s="1"/>
  <c r="H39" i="7"/>
  <c r="G45" i="7"/>
  <c r="P20" i="7"/>
  <c r="R11" i="7"/>
  <c r="R8" i="7" s="1"/>
  <c r="Q28" i="7"/>
  <c r="Q13" i="7" s="1"/>
  <c r="Q7" i="7" s="1"/>
  <c r="I41" i="7"/>
  <c r="H13" i="7"/>
  <c r="H7" i="7" s="1"/>
  <c r="I8" i="7"/>
  <c r="I28" i="7"/>
  <c r="I15" i="7"/>
  <c r="I14" i="7" s="1"/>
  <c r="I21" i="7"/>
  <c r="I20" i="7" s="1"/>
  <c r="I43" i="7"/>
  <c r="I44" i="7"/>
  <c r="G28" i="7"/>
  <c r="G13" i="7" s="1"/>
  <c r="O14" i="7"/>
  <c r="M8" i="7"/>
  <c r="R19" i="7"/>
  <c r="R24" i="7"/>
  <c r="O29" i="7"/>
  <c r="O30" i="7"/>
  <c r="O41" i="7"/>
  <c r="O42" i="7"/>
  <c r="N13" i="7"/>
  <c r="N7" i="7" s="1"/>
  <c r="O9" i="7"/>
  <c r="O8" i="7" s="1"/>
  <c r="O19" i="7"/>
  <c r="R29" i="7"/>
  <c r="K44" i="25" s="1"/>
  <c r="K46" i="25" s="1"/>
  <c r="R40" i="7"/>
  <c r="R14" i="7"/>
  <c r="O20" i="7"/>
  <c r="P8" i="7"/>
  <c r="P14" i="7"/>
  <c r="M14" i="7"/>
  <c r="P28" i="7"/>
  <c r="M39" i="7"/>
  <c r="Q39" i="7"/>
  <c r="R44" i="7"/>
  <c r="M42" i="7"/>
  <c r="M20" i="7"/>
  <c r="N42" i="7"/>
  <c r="M45" i="7"/>
  <c r="K11" i="2"/>
  <c r="Q113" i="36" s="1"/>
  <c r="J11" i="2"/>
  <c r="P113" i="36" s="1"/>
  <c r="K20" i="2"/>
  <c r="H20" i="2"/>
  <c r="P126" i="36"/>
  <c r="P125" i="36"/>
  <c r="P124" i="36"/>
  <c r="P123" i="36"/>
  <c r="O126" i="36"/>
  <c r="O125" i="36"/>
  <c r="O124" i="36"/>
  <c r="O123" i="36"/>
  <c r="P120" i="36"/>
  <c r="P119" i="36"/>
  <c r="P118" i="36"/>
  <c r="P117" i="36"/>
  <c r="K14" i="2"/>
  <c r="Q116" i="36" s="1"/>
  <c r="H14" i="2"/>
  <c r="N116" i="36" s="1"/>
  <c r="O120" i="36"/>
  <c r="O119" i="36"/>
  <c r="O118" i="36"/>
  <c r="N122" i="36" l="1"/>
  <c r="I122" i="37"/>
  <c r="Q122" i="36"/>
  <c r="L122" i="37"/>
  <c r="J44" i="25"/>
  <c r="J46" i="25" s="1"/>
  <c r="I49" i="7"/>
  <c r="AS49" i="7" s="1"/>
  <c r="L22" i="2"/>
  <c r="L23" i="2"/>
  <c r="L24" i="2"/>
  <c r="L17" i="2"/>
  <c r="R119" i="36" s="1"/>
  <c r="L18" i="2"/>
  <c r="R120" i="36" s="1"/>
  <c r="L21" i="2"/>
  <c r="AA15" i="7"/>
  <c r="L16" i="2"/>
  <c r="R118" i="36" s="1"/>
  <c r="G14" i="2"/>
  <c r="O45" i="7"/>
  <c r="AV40" i="7"/>
  <c r="AV46" i="7"/>
  <c r="AT47" i="7"/>
  <c r="AV47" i="7" s="1"/>
  <c r="AU13" i="7"/>
  <c r="AU7" i="7" s="1"/>
  <c r="AV26" i="7"/>
  <c r="AU41" i="7"/>
  <c r="I45" i="7"/>
  <c r="AR39" i="7"/>
  <c r="AS26" i="7"/>
  <c r="AR13" i="7"/>
  <c r="AR7" i="7" s="1"/>
  <c r="AS40" i="7"/>
  <c r="AS39" i="7" s="1"/>
  <c r="AQ39" i="7"/>
  <c r="AS46" i="7"/>
  <c r="AS45" i="7" s="1"/>
  <c r="AQ45" i="7"/>
  <c r="U13" i="7"/>
  <c r="U7" i="7" s="1"/>
  <c r="I39" i="7"/>
  <c r="U39" i="7"/>
  <c r="S48" i="7"/>
  <c r="T48" i="7"/>
  <c r="R39" i="7"/>
  <c r="L11" i="2"/>
  <c r="R113" i="36" s="1"/>
  <c r="H48" i="7"/>
  <c r="R28" i="7"/>
  <c r="G7" i="7"/>
  <c r="G48" i="7" s="1"/>
  <c r="G50" i="7" s="1"/>
  <c r="I42" i="7"/>
  <c r="I13" i="7"/>
  <c r="I7" i="7" s="1"/>
  <c r="O39" i="7"/>
  <c r="R20" i="7"/>
  <c r="N48" i="7"/>
  <c r="N50" i="7" s="1"/>
  <c r="O28" i="7"/>
  <c r="O13" i="7" s="1"/>
  <c r="O7" i="7" s="1"/>
  <c r="M13" i="7"/>
  <c r="M7" i="7" s="1"/>
  <c r="M48" i="7" s="1"/>
  <c r="P13" i="7"/>
  <c r="P7" i="7" s="1"/>
  <c r="Q48" i="7"/>
  <c r="Q50" i="7" s="1"/>
  <c r="O113" i="36"/>
  <c r="L31" i="2"/>
  <c r="O131" i="36"/>
  <c r="O122" i="36"/>
  <c r="J20" i="2"/>
  <c r="G20" i="2"/>
  <c r="O117" i="36"/>
  <c r="L15" i="2"/>
  <c r="R117" i="36" s="1"/>
  <c r="J14" i="2"/>
  <c r="P116" i="36" s="1"/>
  <c r="R123" i="36" l="1"/>
  <c r="M123" i="37"/>
  <c r="M122" i="36"/>
  <c r="H122" i="37"/>
  <c r="R125" i="36"/>
  <c r="M125" i="37"/>
  <c r="R124" i="36"/>
  <c r="M124" i="37"/>
  <c r="R126" i="36"/>
  <c r="M126" i="37"/>
  <c r="P122" i="36"/>
  <c r="K122" i="37"/>
  <c r="R131" i="36"/>
  <c r="M131" i="37"/>
  <c r="M116" i="36"/>
  <c r="H50" i="7"/>
  <c r="K6" i="7" s="1"/>
  <c r="K50" i="7" s="1"/>
  <c r="M23" i="2"/>
  <c r="M22" i="2"/>
  <c r="M18" i="2"/>
  <c r="S120" i="36" s="1"/>
  <c r="M24" i="2"/>
  <c r="M17" i="2"/>
  <c r="S119" i="36" s="1"/>
  <c r="M21" i="2"/>
  <c r="M16" i="2"/>
  <c r="S118" i="36" s="1"/>
  <c r="L20" i="2"/>
  <c r="AS15" i="7"/>
  <c r="AT15" i="7"/>
  <c r="AA24" i="7"/>
  <c r="AA23" i="7"/>
  <c r="AA22" i="7"/>
  <c r="AA17" i="7"/>
  <c r="AA18" i="7"/>
  <c r="U48" i="7"/>
  <c r="AT45" i="7"/>
  <c r="AV45" i="7"/>
  <c r="AU39" i="7"/>
  <c r="AU48" i="7" s="1"/>
  <c r="AV41" i="7"/>
  <c r="AV39" i="7" s="1"/>
  <c r="J6" i="7"/>
  <c r="AR48" i="7"/>
  <c r="R13" i="7"/>
  <c r="R7" i="7" s="1"/>
  <c r="M11" i="2"/>
  <c r="S113" i="36" s="1"/>
  <c r="O48" i="7"/>
  <c r="I48" i="7"/>
  <c r="I50" i="7" s="1"/>
  <c r="W6" i="7"/>
  <c r="P42" i="7"/>
  <c r="P48" i="7" s="1"/>
  <c r="R43" i="7"/>
  <c r="M31" i="2"/>
  <c r="M15" i="2"/>
  <c r="S117" i="36" s="1"/>
  <c r="O116" i="36"/>
  <c r="L14" i="2"/>
  <c r="R116" i="36" s="1"/>
  <c r="R122" i="36" l="1"/>
  <c r="M122" i="37"/>
  <c r="S126" i="36"/>
  <c r="N126" i="37"/>
  <c r="S124" i="36"/>
  <c r="N124" i="37"/>
  <c r="S123" i="36"/>
  <c r="N123" i="37"/>
  <c r="S125" i="36"/>
  <c r="N125" i="37"/>
  <c r="S131" i="36"/>
  <c r="N131" i="37"/>
  <c r="M20" i="2"/>
  <c r="AS17" i="7"/>
  <c r="AT17" i="7"/>
  <c r="AV17" i="7" s="1"/>
  <c r="AA16" i="7"/>
  <c r="AA14" i="7" s="1"/>
  <c r="Y14" i="7"/>
  <c r="AS22" i="7"/>
  <c r="AT22" i="7"/>
  <c r="AV22" i="7" s="1"/>
  <c r="AS23" i="7"/>
  <c r="AT23" i="7"/>
  <c r="AV23" i="7" s="1"/>
  <c r="AT18" i="7"/>
  <c r="AV18" i="7" s="1"/>
  <c r="AS18" i="7"/>
  <c r="AT24" i="7"/>
  <c r="AV24" i="7" s="1"/>
  <c r="AS24" i="7"/>
  <c r="AA21" i="7"/>
  <c r="AA20" i="7" s="1"/>
  <c r="Y20" i="7"/>
  <c r="AV15" i="7"/>
  <c r="J50" i="7"/>
  <c r="M6" i="7" s="1"/>
  <c r="M50" i="7" s="1"/>
  <c r="L6" i="7"/>
  <c r="L50" i="7" s="1"/>
  <c r="T6" i="7"/>
  <c r="T50" i="7" s="1"/>
  <c r="R42" i="7"/>
  <c r="M14" i="2"/>
  <c r="S116" i="36" s="1"/>
  <c r="S122" i="36" l="1"/>
  <c r="N122" i="37"/>
  <c r="AS16" i="7"/>
  <c r="AS14" i="7" s="1"/>
  <c r="AT16" i="7"/>
  <c r="AQ14" i="7"/>
  <c r="AQ20" i="7"/>
  <c r="AS21" i="7"/>
  <c r="AS20" i="7" s="1"/>
  <c r="AT21" i="7"/>
  <c r="O6" i="7"/>
  <c r="O50" i="7" s="1"/>
  <c r="P6" i="7"/>
  <c r="AL6" i="7"/>
  <c r="AL50" i="7" s="1"/>
  <c r="R48" i="7"/>
  <c r="R6" i="7" l="1"/>
  <c r="R50" i="7" s="1"/>
  <c r="P50" i="7"/>
  <c r="S6" i="7" s="1"/>
  <c r="AT20" i="7"/>
  <c r="AV21" i="7"/>
  <c r="AV20" i="7" s="1"/>
  <c r="AV16" i="7"/>
  <c r="AV14" i="7" s="1"/>
  <c r="AT14" i="7"/>
  <c r="AF6" i="7"/>
  <c r="AF50" i="7" s="1"/>
  <c r="AI6" i="7"/>
  <c r="AI50" i="7" s="1"/>
  <c r="Z6" i="7"/>
  <c r="AC6" i="7"/>
  <c r="AC50" i="7" s="1"/>
  <c r="AU6" i="7" s="1"/>
  <c r="K26" i="2"/>
  <c r="Q127" i="36" s="1"/>
  <c r="K9" i="2"/>
  <c r="Q111" i="36" s="1"/>
  <c r="O108" i="36"/>
  <c r="O112" i="36"/>
  <c r="P112" i="36"/>
  <c r="Q114" i="36"/>
  <c r="P121" i="36"/>
  <c r="Q121" i="36"/>
  <c r="L25" i="2"/>
  <c r="G28" i="2"/>
  <c r="H129" i="37" s="1"/>
  <c r="J30" i="2"/>
  <c r="K30" i="2"/>
  <c r="Q132" i="36"/>
  <c r="J40" i="2"/>
  <c r="P134" i="36" s="1"/>
  <c r="K40" i="2"/>
  <c r="Q134" i="36" s="1"/>
  <c r="D13" i="8"/>
  <c r="E28" i="36" s="1"/>
  <c r="K41" i="2"/>
  <c r="G42" i="2"/>
  <c r="M136" i="36" s="1"/>
  <c r="H42" i="2"/>
  <c r="N136" i="36" s="1"/>
  <c r="K42" i="2"/>
  <c r="Q136" i="36" s="1"/>
  <c r="H45" i="2"/>
  <c r="N139" i="36" s="1"/>
  <c r="J45" i="2"/>
  <c r="P139" i="36" s="1"/>
  <c r="K45" i="2"/>
  <c r="Q139" i="36" s="1"/>
  <c r="O140" i="36"/>
  <c r="L46" i="2"/>
  <c r="R140" i="36" s="1"/>
  <c r="O141" i="36"/>
  <c r="L47" i="2"/>
  <c r="R141" i="36" s="1"/>
  <c r="M129" i="36" l="1"/>
  <c r="G13" i="2"/>
  <c r="I10" i="9"/>
  <c r="J10" i="9" s="1"/>
  <c r="Z50" i="7"/>
  <c r="AR6" i="7" s="1"/>
  <c r="S50" i="7"/>
  <c r="V6" i="7" s="1"/>
  <c r="X6" i="7" s="1"/>
  <c r="Q135" i="36"/>
  <c r="L10" i="2"/>
  <c r="R112" i="36" s="1"/>
  <c r="H7" i="9"/>
  <c r="I34" i="36" s="1"/>
  <c r="F8" i="9"/>
  <c r="G35" i="36" s="1"/>
  <c r="I7" i="9"/>
  <c r="J34" i="36" s="1"/>
  <c r="E11" i="8"/>
  <c r="F26" i="36" s="1"/>
  <c r="AA31" i="7"/>
  <c r="AA30" i="7"/>
  <c r="U6" i="7"/>
  <c r="U50" i="7" s="1"/>
  <c r="G39" i="2"/>
  <c r="M133" i="36" s="1"/>
  <c r="M25" i="2"/>
  <c r="AV6" i="7"/>
  <c r="AU50" i="7"/>
  <c r="E13" i="8"/>
  <c r="F28" i="36" s="1"/>
  <c r="D33" i="8"/>
  <c r="L9" i="2"/>
  <c r="R111" i="36" s="1"/>
  <c r="H8" i="2"/>
  <c r="N110" i="36" s="1"/>
  <c r="O127" i="36"/>
  <c r="O111" i="36"/>
  <c r="O135" i="36"/>
  <c r="K28" i="2"/>
  <c r="L19" i="2"/>
  <c r="R121" i="36" s="1"/>
  <c r="G8" i="2"/>
  <c r="M110" i="36" s="1"/>
  <c r="K8" i="2"/>
  <c r="Q110" i="36" s="1"/>
  <c r="J8" i="2"/>
  <c r="P110" i="36" s="1"/>
  <c r="L26" i="2"/>
  <c r="R127" i="36" s="1"/>
  <c r="L41" i="2"/>
  <c r="R135" i="36" s="1"/>
  <c r="L40" i="2"/>
  <c r="R134" i="36" s="1"/>
  <c r="O130" i="36"/>
  <c r="L45" i="2"/>
  <c r="O138" i="36"/>
  <c r="G45" i="2"/>
  <c r="M139" i="36" s="1"/>
  <c r="L44" i="2"/>
  <c r="R138" i="36" s="1"/>
  <c r="L30" i="2"/>
  <c r="M47" i="2"/>
  <c r="S141" i="36" s="1"/>
  <c r="K39" i="2"/>
  <c r="Q133" i="36" s="1"/>
  <c r="J39" i="2"/>
  <c r="P133" i="36" s="1"/>
  <c r="M46" i="2"/>
  <c r="S140" i="36" s="1"/>
  <c r="O114" i="36"/>
  <c r="H39" i="2"/>
  <c r="N133" i="36" s="1"/>
  <c r="O134" i="36"/>
  <c r="L12" i="2"/>
  <c r="R114" i="36" s="1"/>
  <c r="L32" i="2"/>
  <c r="O132" i="36"/>
  <c r="O139" i="36"/>
  <c r="H28" i="2"/>
  <c r="O121" i="36"/>
  <c r="J28" i="2"/>
  <c r="O137" i="36"/>
  <c r="M115" i="36" l="1"/>
  <c r="H115" i="37"/>
  <c r="R132" i="36"/>
  <c r="M132" i="37"/>
  <c r="Q129" i="36"/>
  <c r="L129" i="37"/>
  <c r="P129" i="36"/>
  <c r="K129" i="37"/>
  <c r="N129" i="36"/>
  <c r="I129" i="37"/>
  <c r="J37" i="36"/>
  <c r="J8" i="9"/>
  <c r="K37" i="36"/>
  <c r="I8" i="9"/>
  <c r="J35" i="36" s="1"/>
  <c r="AS6" i="7"/>
  <c r="AR50" i="7"/>
  <c r="R139" i="36"/>
  <c r="G13" i="5"/>
  <c r="H13" i="5" s="1"/>
  <c r="M10" i="2"/>
  <c r="S112" i="36" s="1"/>
  <c r="F11" i="9"/>
  <c r="G38" i="36" s="1"/>
  <c r="E33" i="8"/>
  <c r="G7" i="9"/>
  <c r="H34" i="36" s="1"/>
  <c r="E30" i="8"/>
  <c r="D7" i="8"/>
  <c r="E22" i="36" s="1"/>
  <c r="K13" i="2"/>
  <c r="J13" i="2"/>
  <c r="H11" i="9"/>
  <c r="I38" i="36" s="1"/>
  <c r="H13" i="2"/>
  <c r="AT11" i="7"/>
  <c r="AV11" i="7" s="1"/>
  <c r="Y8" i="7"/>
  <c r="AA12" i="7"/>
  <c r="AT12" i="7"/>
  <c r="AV12" i="7" s="1"/>
  <c r="AA10" i="7"/>
  <c r="AA11" i="7"/>
  <c r="AS31" i="7"/>
  <c r="AT31" i="7"/>
  <c r="AV31" i="7" s="1"/>
  <c r="AS30" i="7"/>
  <c r="AT30" i="7"/>
  <c r="AV30" i="7" s="1"/>
  <c r="AT10" i="7"/>
  <c r="AV10" i="7" s="1"/>
  <c r="AS10" i="7"/>
  <c r="AA9" i="7"/>
  <c r="AS32" i="7"/>
  <c r="AT32" i="7"/>
  <c r="AV32" i="7" s="1"/>
  <c r="Y28" i="7"/>
  <c r="Y13" i="7" s="1"/>
  <c r="AA29" i="7"/>
  <c r="F13" i="8"/>
  <c r="G28" i="36" s="1"/>
  <c r="K36" i="36"/>
  <c r="D11" i="8"/>
  <c r="E26" i="36" s="1"/>
  <c r="J7" i="9"/>
  <c r="K34" i="36" s="1"/>
  <c r="M12" i="2"/>
  <c r="S114" i="36" s="1"/>
  <c r="E11" i="9"/>
  <c r="F38" i="36" s="1"/>
  <c r="M45" i="2"/>
  <c r="S139" i="36" s="1"/>
  <c r="L8" i="2"/>
  <c r="R110" i="36" s="1"/>
  <c r="M29" i="2"/>
  <c r="O110" i="36"/>
  <c r="M19" i="2"/>
  <c r="S121" i="36" s="1"/>
  <c r="M44" i="2"/>
  <c r="S138" i="36" s="1"/>
  <c r="O129" i="36"/>
  <c r="O133" i="36"/>
  <c r="L28" i="2"/>
  <c r="M41" i="2"/>
  <c r="S135" i="36" s="1"/>
  <c r="M30" i="2"/>
  <c r="L39" i="2"/>
  <c r="R133" i="36" s="1"/>
  <c r="O136" i="36"/>
  <c r="M40" i="2"/>
  <c r="S134" i="36" s="1"/>
  <c r="M32" i="2"/>
  <c r="G7" i="2"/>
  <c r="M26" i="2"/>
  <c r="S127" i="36" s="1"/>
  <c r="L43" i="2"/>
  <c r="R137" i="36" s="1"/>
  <c r="J42" i="2"/>
  <c r="P136" i="36" s="1"/>
  <c r="R129" i="36" l="1"/>
  <c r="M129" i="37"/>
  <c r="Q115" i="36"/>
  <c r="L115" i="37"/>
  <c r="N115" i="36"/>
  <c r="I115" i="37"/>
  <c r="P115" i="36"/>
  <c r="K115" i="37"/>
  <c r="S130" i="36"/>
  <c r="N130" i="37"/>
  <c r="M109" i="36"/>
  <c r="H109" i="37"/>
  <c r="S132" i="36"/>
  <c r="N132" i="37"/>
  <c r="AA28" i="7"/>
  <c r="AA13" i="7" s="1"/>
  <c r="N44" i="25"/>
  <c r="N46" i="25" s="1"/>
  <c r="H7" i="2"/>
  <c r="G11" i="9"/>
  <c r="H38" i="36" s="1"/>
  <c r="F12" i="9"/>
  <c r="G39" i="36" s="1"/>
  <c r="J7" i="2"/>
  <c r="O115" i="36"/>
  <c r="K35" i="36"/>
  <c r="F33" i="8"/>
  <c r="G48" i="2"/>
  <c r="E8" i="8"/>
  <c r="I11" i="9"/>
  <c r="J38" i="36" s="1"/>
  <c r="L13" i="2"/>
  <c r="E12" i="9"/>
  <c r="F39" i="36" s="1"/>
  <c r="F8" i="5"/>
  <c r="E11" i="36" s="1"/>
  <c r="G8" i="5"/>
  <c r="F11" i="36" s="1"/>
  <c r="D21" i="8"/>
  <c r="D8" i="8"/>
  <c r="AS11" i="7"/>
  <c r="AS12" i="7"/>
  <c r="AA8" i="7"/>
  <c r="Y7" i="7"/>
  <c r="Y48" i="7" s="1"/>
  <c r="AQ28" i="7"/>
  <c r="AQ13" i="7" s="1"/>
  <c r="AS29" i="7"/>
  <c r="AS28" i="7" s="1"/>
  <c r="AS13" i="7" s="1"/>
  <c r="AT29" i="7"/>
  <c r="AT9" i="7"/>
  <c r="AQ8" i="7"/>
  <c r="AS9" i="7"/>
  <c r="F7" i="8"/>
  <c r="G22" i="36" s="1"/>
  <c r="D30" i="8"/>
  <c r="F11" i="8"/>
  <c r="G26" i="36" s="1"/>
  <c r="K7" i="2"/>
  <c r="M28" i="2"/>
  <c r="M39" i="2"/>
  <c r="S133" i="36" s="1"/>
  <c r="M9" i="2"/>
  <c r="S111" i="36" s="1"/>
  <c r="L42" i="2"/>
  <c r="R136" i="36" s="1"/>
  <c r="M43" i="2"/>
  <c r="S137" i="36" s="1"/>
  <c r="E23" i="36" l="1"/>
  <c r="E23" i="37"/>
  <c r="S129" i="36"/>
  <c r="N129" i="37"/>
  <c r="R115" i="36"/>
  <c r="M115" i="37"/>
  <c r="F23" i="36"/>
  <c r="F23" i="37"/>
  <c r="Q109" i="36"/>
  <c r="L109" i="37"/>
  <c r="M142" i="36"/>
  <c r="H150" i="37"/>
  <c r="H142" i="37"/>
  <c r="P109" i="36"/>
  <c r="K109" i="37"/>
  <c r="N109" i="36"/>
  <c r="I109" i="37"/>
  <c r="AA7" i="7"/>
  <c r="AA48" i="7" s="1"/>
  <c r="G12" i="9"/>
  <c r="G18" i="9" s="1"/>
  <c r="H48" i="2"/>
  <c r="F12" i="6"/>
  <c r="F46" i="36" s="1"/>
  <c r="O109" i="36"/>
  <c r="H8" i="5"/>
  <c r="G11" i="36" s="1"/>
  <c r="F11" i="6"/>
  <c r="F45" i="36" s="1"/>
  <c r="J48" i="2"/>
  <c r="F8" i="8"/>
  <c r="J11" i="9"/>
  <c r="K38" i="36" s="1"/>
  <c r="D9" i="8"/>
  <c r="D24" i="8"/>
  <c r="H6" i="9"/>
  <c r="I33" i="36" s="1"/>
  <c r="M8" i="2"/>
  <c r="S110" i="36" s="1"/>
  <c r="K48" i="2"/>
  <c r="G49" i="2"/>
  <c r="G10" i="5"/>
  <c r="I12" i="9"/>
  <c r="J39" i="36" s="1"/>
  <c r="F30" i="8"/>
  <c r="E24" i="8"/>
  <c r="AS8" i="7"/>
  <c r="AS7" i="7" s="1"/>
  <c r="AS48" i="7" s="1"/>
  <c r="AS50" i="7" s="1"/>
  <c r="F10" i="5"/>
  <c r="AV29" i="7"/>
  <c r="AV28" i="7" s="1"/>
  <c r="AV13" i="7" s="1"/>
  <c r="AT28" i="7"/>
  <c r="AT13" i="7" s="1"/>
  <c r="AV9" i="7"/>
  <c r="AV8" i="7" s="1"/>
  <c r="AT8" i="7"/>
  <c r="AQ7" i="7"/>
  <c r="AQ48" i="7" s="1"/>
  <c r="AQ50" i="7" s="1"/>
  <c r="E7" i="8"/>
  <c r="F21" i="8"/>
  <c r="M42" i="2"/>
  <c r="S136" i="36" s="1"/>
  <c r="M13" i="2"/>
  <c r="L7" i="2"/>
  <c r="Q142" i="36" l="1"/>
  <c r="L150" i="37"/>
  <c r="L142" i="37"/>
  <c r="F22" i="36"/>
  <c r="F22" i="37"/>
  <c r="E24" i="36"/>
  <c r="E24" i="37"/>
  <c r="E13" i="36"/>
  <c r="E13" i="37"/>
  <c r="F13" i="36"/>
  <c r="F13" i="37"/>
  <c r="S115" i="36"/>
  <c r="N115" i="37"/>
  <c r="G23" i="36"/>
  <c r="G23" i="37"/>
  <c r="P142" i="36"/>
  <c r="K150" i="37"/>
  <c r="K142" i="37"/>
  <c r="N142" i="36"/>
  <c r="I150" i="37"/>
  <c r="I142" i="37"/>
  <c r="R109" i="36"/>
  <c r="M109" i="37"/>
  <c r="M143" i="36"/>
  <c r="H151" i="37"/>
  <c r="H143" i="37"/>
  <c r="H39" i="36"/>
  <c r="F16" i="5"/>
  <c r="F13" i="6"/>
  <c r="F47" i="36" s="1"/>
  <c r="J6" i="9"/>
  <c r="K33" i="36" s="1"/>
  <c r="O142" i="36"/>
  <c r="D28" i="8"/>
  <c r="H49" i="2"/>
  <c r="J6" i="2"/>
  <c r="F9" i="8"/>
  <c r="F12" i="5"/>
  <c r="E9" i="8"/>
  <c r="G12" i="5"/>
  <c r="M7" i="2"/>
  <c r="H12" i="9"/>
  <c r="I39" i="36" s="1"/>
  <c r="G12" i="6"/>
  <c r="G46" i="36" s="1"/>
  <c r="F6" i="6"/>
  <c r="AV7" i="7"/>
  <c r="AV48" i="7" s="1"/>
  <c r="AT7" i="7"/>
  <c r="AT48" i="7" s="1"/>
  <c r="F24" i="8"/>
  <c r="E21" i="8"/>
  <c r="L48" i="2"/>
  <c r="H10" i="5"/>
  <c r="F15" i="36" l="1"/>
  <c r="F15" i="37"/>
  <c r="G13" i="36"/>
  <c r="G13" i="37"/>
  <c r="S109" i="36"/>
  <c r="N109" i="37"/>
  <c r="E15" i="36"/>
  <c r="E15" i="37"/>
  <c r="R142" i="36"/>
  <c r="M150" i="37"/>
  <c r="M142" i="37"/>
  <c r="F42" i="36"/>
  <c r="F42" i="37"/>
  <c r="F24" i="36"/>
  <c r="F24" i="37"/>
  <c r="G24" i="36"/>
  <c r="G24" i="37"/>
  <c r="P108" i="36"/>
  <c r="K108" i="37"/>
  <c r="N143" i="36"/>
  <c r="I143" i="37"/>
  <c r="I151" i="37"/>
  <c r="O143" i="36"/>
  <c r="M48" i="2"/>
  <c r="J12" i="9"/>
  <c r="K39" i="36" s="1"/>
  <c r="D6" i="8"/>
  <c r="F7" i="6"/>
  <c r="K6" i="2"/>
  <c r="J49" i="2"/>
  <c r="H12" i="5"/>
  <c r="F14" i="6"/>
  <c r="H12" i="6"/>
  <c r="H46" i="36" s="1"/>
  <c r="G11" i="6"/>
  <c r="G45" i="36" s="1"/>
  <c r="F14" i="5"/>
  <c r="E28" i="8"/>
  <c r="F28" i="8"/>
  <c r="F48" i="36" l="1"/>
  <c r="F48" i="37"/>
  <c r="G15" i="36"/>
  <c r="G15" i="37"/>
  <c r="Q108" i="36"/>
  <c r="L108" i="37"/>
  <c r="F43" i="36"/>
  <c r="F43" i="37"/>
  <c r="P143" i="36"/>
  <c r="K151" i="37"/>
  <c r="K143" i="37"/>
  <c r="E21" i="36"/>
  <c r="E21" i="37"/>
  <c r="S142" i="36"/>
  <c r="N150" i="37"/>
  <c r="N142" i="37"/>
  <c r="E17" i="36"/>
  <c r="E17" i="37"/>
  <c r="F17" i="5"/>
  <c r="F10" i="6"/>
  <c r="G13" i="6"/>
  <c r="G47" i="36" s="1"/>
  <c r="D19" i="8"/>
  <c r="L6" i="2"/>
  <c r="F15" i="6"/>
  <c r="D10" i="8"/>
  <c r="K49" i="2"/>
  <c r="E6" i="8"/>
  <c r="D14" i="8"/>
  <c r="G6" i="6"/>
  <c r="W50" i="7"/>
  <c r="AO6" i="7" s="1"/>
  <c r="AO50" i="7" s="1"/>
  <c r="G7" i="5"/>
  <c r="H11" i="6"/>
  <c r="H45" i="36" s="1"/>
  <c r="F10" i="36" l="1"/>
  <c r="F10" i="37"/>
  <c r="F21" i="36"/>
  <c r="F21" i="37"/>
  <c r="Q143" i="36"/>
  <c r="L143" i="37"/>
  <c r="L151" i="37"/>
  <c r="E29" i="36"/>
  <c r="E29" i="37"/>
  <c r="G42" i="36"/>
  <c r="G42" i="37"/>
  <c r="E25" i="36"/>
  <c r="E25" i="37"/>
  <c r="F49" i="36"/>
  <c r="F49" i="37"/>
  <c r="R108" i="36"/>
  <c r="M108" i="37"/>
  <c r="F44" i="36"/>
  <c r="F44" i="37"/>
  <c r="F16" i="6"/>
  <c r="G7" i="6"/>
  <c r="D12" i="8"/>
  <c r="H13" i="6"/>
  <c r="H47" i="36" s="1"/>
  <c r="E14" i="8"/>
  <c r="D32" i="8"/>
  <c r="M6" i="2"/>
  <c r="L49" i="2"/>
  <c r="E10" i="8"/>
  <c r="F6" i="8"/>
  <c r="I7" i="5"/>
  <c r="E19" i="8"/>
  <c r="H6" i="6"/>
  <c r="G14" i="6"/>
  <c r="D34" i="8"/>
  <c r="X50" i="7"/>
  <c r="H7" i="5"/>
  <c r="V50" i="7"/>
  <c r="Y6" i="7" s="1"/>
  <c r="Y50" i="7" s="1"/>
  <c r="H10" i="36" l="1"/>
  <c r="H10" i="37"/>
  <c r="F25" i="36"/>
  <c r="F25" i="37"/>
  <c r="M143" i="37"/>
  <c r="M151" i="37"/>
  <c r="F29" i="36"/>
  <c r="F29" i="37"/>
  <c r="E27" i="36"/>
  <c r="E27" i="37"/>
  <c r="G10" i="36"/>
  <c r="G10" i="37"/>
  <c r="H42" i="36"/>
  <c r="H42" i="37"/>
  <c r="G21" i="36"/>
  <c r="G21" i="37"/>
  <c r="S108" i="36"/>
  <c r="N108" i="37"/>
  <c r="G43" i="36"/>
  <c r="G43" i="37"/>
  <c r="F50" i="36"/>
  <c r="F50" i="37"/>
  <c r="G48" i="36"/>
  <c r="G48" i="37"/>
  <c r="R143" i="36"/>
  <c r="G16" i="5"/>
  <c r="F17" i="6"/>
  <c r="K6" i="6"/>
  <c r="I6" i="6" s="1"/>
  <c r="E12" i="8"/>
  <c r="H7" i="6"/>
  <c r="I14" i="5"/>
  <c r="G15" i="6"/>
  <c r="E34" i="8"/>
  <c r="F19" i="8"/>
  <c r="F10" i="8"/>
  <c r="M49" i="2"/>
  <c r="G10" i="6"/>
  <c r="E32" i="8"/>
  <c r="F14" i="8"/>
  <c r="H14" i="6"/>
  <c r="AA6" i="7"/>
  <c r="AA50" i="7" s="1"/>
  <c r="AB6" i="7"/>
  <c r="H36" i="11"/>
  <c r="H42" i="11" s="1"/>
  <c r="H18" i="11"/>
  <c r="H43" i="36" l="1"/>
  <c r="H43" i="37"/>
  <c r="H17" i="36"/>
  <c r="H17" i="37"/>
  <c r="H48" i="36"/>
  <c r="H48" i="37"/>
  <c r="G44" i="36"/>
  <c r="G44" i="37"/>
  <c r="G49" i="36"/>
  <c r="G49" i="37"/>
  <c r="I42" i="36"/>
  <c r="I42" i="37"/>
  <c r="S143" i="36"/>
  <c r="N143" i="37"/>
  <c r="N151" i="37"/>
  <c r="F27" i="36"/>
  <c r="F27" i="37"/>
  <c r="G29" i="36"/>
  <c r="G29" i="37"/>
  <c r="G25" i="36"/>
  <c r="G25" i="37"/>
  <c r="H10" i="6"/>
  <c r="F34" i="8"/>
  <c r="H15" i="6"/>
  <c r="F32" i="8"/>
  <c r="F12" i="8"/>
  <c r="G16" i="6"/>
  <c r="AB50" i="7"/>
  <c r="AE6" i="7" s="1"/>
  <c r="AE50" i="7" s="1"/>
  <c r="AD6" i="7"/>
  <c r="AD50" i="7" s="1"/>
  <c r="I11" i="11"/>
  <c r="I42" i="11" s="1"/>
  <c r="H37" i="11"/>
  <c r="H21" i="11"/>
  <c r="R21" i="11" s="1"/>
  <c r="S21" i="11" s="1"/>
  <c r="R18" i="11"/>
  <c r="S18" i="11" s="1"/>
  <c r="G50" i="36" l="1"/>
  <c r="G50" i="37"/>
  <c r="G27" i="36"/>
  <c r="G27" i="37"/>
  <c r="H49" i="36"/>
  <c r="H49" i="37"/>
  <c r="H44" i="36"/>
  <c r="H44" i="37"/>
  <c r="G17" i="6"/>
  <c r="H16" i="6"/>
  <c r="G14" i="5"/>
  <c r="AG6" i="7"/>
  <c r="AG50" i="7" s="1"/>
  <c r="AH6" i="7"/>
  <c r="J11" i="11"/>
  <c r="J42" i="11" s="1"/>
  <c r="K11" i="11" s="1"/>
  <c r="K42" i="11" s="1"/>
  <c r="L11" i="11" s="1"/>
  <c r="L42" i="11" s="1"/>
  <c r="M11" i="11" s="1"/>
  <c r="M42" i="11" s="1"/>
  <c r="N11" i="11" s="1"/>
  <c r="N42" i="11" s="1"/>
  <c r="R37" i="11"/>
  <c r="S37" i="11" s="1"/>
  <c r="R17" i="11"/>
  <c r="S17" i="11" s="1"/>
  <c r="F17" i="36" l="1"/>
  <c r="F17" i="37"/>
  <c r="H50" i="36"/>
  <c r="H50" i="37"/>
  <c r="G17" i="5"/>
  <c r="F3" i="5"/>
  <c r="F3" i="6"/>
  <c r="H14" i="5"/>
  <c r="AJ6" i="7"/>
  <c r="AJ50" i="7" s="1"/>
  <c r="AH50" i="7"/>
  <c r="AK6" i="7" s="1"/>
  <c r="O11" i="11"/>
  <c r="O42" i="11" s="1"/>
  <c r="P11" i="11" s="1"/>
  <c r="R36" i="11"/>
  <c r="S36" i="11" s="1"/>
  <c r="G17" i="36" l="1"/>
  <c r="G17" i="37"/>
  <c r="AK50" i="7"/>
  <c r="AN6" i="7" s="1"/>
  <c r="AM6" i="7"/>
  <c r="AM50" i="7" s="1"/>
  <c r="P42" i="11"/>
  <c r="Q11" i="11" s="1"/>
  <c r="Q42" i="11" s="1"/>
  <c r="R42" i="11"/>
  <c r="S42" i="11" s="1"/>
  <c r="AP6" i="7" l="1"/>
  <c r="AP50" i="7" s="1"/>
  <c r="AN50" i="7"/>
  <c r="F36" i="13"/>
  <c r="F42" i="13" s="1"/>
  <c r="G11" i="13" s="1"/>
  <c r="G42" i="13" s="1"/>
  <c r="H11" i="13" s="1"/>
  <c r="H42" i="13" s="1"/>
  <c r="I11" i="13" s="1"/>
  <c r="I42" i="13" s="1"/>
  <c r="J11" i="13" s="1"/>
  <c r="J42" i="13" s="1"/>
  <c r="K11" i="13" s="1"/>
  <c r="K42" i="13" s="1"/>
  <c r="L11" i="13" s="1"/>
  <c r="F18" i="13"/>
  <c r="F37" i="13" s="1"/>
  <c r="F21" i="13" l="1"/>
  <c r="L36" i="13"/>
  <c r="L42" i="13" s="1"/>
  <c r="M11" i="13" s="1"/>
  <c r="M42" i="13" s="1"/>
  <c r="N11" i="13" s="1"/>
  <c r="N42" i="13" s="1"/>
  <c r="O11" i="13" s="1"/>
  <c r="O42" i="13" s="1"/>
  <c r="P11" i="13" s="1"/>
  <c r="P42" i="13" s="1"/>
  <c r="Q11" i="13" s="1"/>
  <c r="Q42" i="13" s="1"/>
  <c r="L18" i="13"/>
  <c r="R18" i="13" s="1"/>
  <c r="S18" i="13" l="1"/>
  <c r="R37" i="13"/>
  <c r="S37" i="13" s="1"/>
  <c r="R17" i="13"/>
  <c r="L21" i="13"/>
  <c r="L37" i="13"/>
  <c r="L30" i="13" l="1"/>
  <c r="R30" i="13" s="1"/>
  <c r="S30" i="13" s="1"/>
  <c r="R21" i="13"/>
  <c r="S21" i="13" s="1"/>
  <c r="R36" i="13"/>
  <c r="S17" i="13"/>
  <c r="R42" i="13" l="1"/>
  <c r="S42" i="13" s="1"/>
  <c r="S36" i="13"/>
  <c r="L34" i="14" l="1"/>
  <c r="L16" i="14"/>
  <c r="L19" i="14" l="1"/>
  <c r="L35" i="14"/>
  <c r="M16" i="14"/>
  <c r="M35" i="14" l="1"/>
  <c r="M34" i="14" l="1"/>
  <c r="H34" i="14"/>
  <c r="H16" i="14"/>
  <c r="H19" i="14" l="1"/>
  <c r="H40" i="14"/>
  <c r="T16" i="14"/>
  <c r="H35" i="14"/>
  <c r="I11" i="14" l="1"/>
  <c r="T19" i="14"/>
  <c r="U16" i="14"/>
  <c r="F16" i="25"/>
  <c r="T35" i="14"/>
  <c r="T15" i="14"/>
  <c r="I40" i="14"/>
  <c r="F19" i="25" l="1"/>
  <c r="U19" i="14"/>
  <c r="F15" i="25"/>
  <c r="U35" i="14"/>
  <c r="F36" i="25"/>
  <c r="G16" i="25"/>
  <c r="U15" i="14"/>
  <c r="T34" i="14"/>
  <c r="J11" i="14"/>
  <c r="G19" i="25" l="1"/>
  <c r="F35" i="25"/>
  <c r="G15" i="25"/>
  <c r="G36" i="25"/>
  <c r="T40" i="14"/>
  <c r="U34" i="14"/>
  <c r="J40" i="14"/>
  <c r="G35" i="25" l="1"/>
  <c r="K11" i="14"/>
  <c r="K40" i="14" l="1"/>
  <c r="L11" i="14" l="1"/>
  <c r="L40" i="14" l="1"/>
  <c r="M11" i="14" l="1"/>
  <c r="M40" i="14" l="1"/>
  <c r="N11" i="14" l="1"/>
  <c r="N40" i="14" l="1"/>
  <c r="O11" i="14" l="1"/>
  <c r="O40" i="14" l="1"/>
  <c r="P11" i="14" l="1"/>
  <c r="P40" i="14" l="1"/>
  <c r="Q11" i="14" l="1"/>
  <c r="Q40" i="14" l="1"/>
  <c r="R11" i="14" l="1"/>
  <c r="R40" i="14" l="1"/>
  <c r="S11" i="14" l="1"/>
  <c r="S40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G16" authorId="0" shapeId="0" xr:uid="{9E2457E0-8CAE-4ACE-B6EC-0D9FD46C9856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일일자금계획 파일 맨 마지막 시트의 수시입출예금 당일잔액 / 1,000,000. 웹앱이 자동 기록하며 출처·조회시각을 노트로 남길 것.</t>
        </r>
      </text>
    </comment>
    <comment ref="G18" authorId="0" shapeId="0" xr:uid="{EE74BD15-A994-4AB3-8259-71BB733A6D9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일일자금계획 파일 맨 마지막 시트의 운용자금 당일잔액 / 1,000,000.</t>
        </r>
      </text>
    </comment>
    <comment ref="G19" authorId="0" shapeId="0" xr:uid="{5C7449FE-40F0-40F3-8B8A-B7033F23DD39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일일자금계획 파일 맨 마지막 시트의 운용자금 당일잔액 / 1,000,000.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G6" authorId="0" shapeId="0" xr:uid="{9ECE3FFF-99D0-41B6-B530-52DE2981796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실적월 기초 유동자금(수시입출예금 당일잔액 ÷ 1,000,000).
일일자금계획 파일 첫 번째 숨김 시트에서 추출.
2026-08 정정: 88.757327 → 88.748327 (연간 시트 3월 투자금 999.99→999.999 소급 반영)</t>
        </r>
      </text>
    </comment>
    <comment ref="C42" authorId="0" shapeId="0" xr:uid="{963AAACA-C4C1-4B1D-8144-1A1801F28194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FX 부호 규칙 (원화 기준)
· 43행 입금 : 원화=‘외환매도’(달러를 팔아 원화 수취) / 외화=‘외환매입’(달러 유입)
· 44행 출금 : 원화=‘외환매입’(원화 지급) / 외화=‘외환매도’(달러 유출)
→ 한 거래가 원화·달러 통장에 반대로 찍히므로 같은 행 안에서 태그가 교차하는 것이 정상. 양쪽을 같은 태그로 맞추지 말 것.</t>
        </r>
      </text>
    </comment>
    <comment ref="G43" authorId="0" shapeId="0" xr:uid="{240F5FBF-0281-40FF-BAA2-EE9FDFFE9B47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원화 입금 = ‘외환매도’ 태그. 달러를 팔아 원화가 들어오므로 정상. 오른쪽 H43(외화)과 태그가 달라보이는 것은 오류가 아니다.</t>
        </r>
      </text>
    </comment>
    <comment ref="H43" authorId="0" shapeId="0" xr:uid="{7FF524C5-E5FB-49AA-8A80-ED01AF5C4C1F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외화 입금 = ‘외환매입’ 태그. 달러를 사서 달러 통장에 들어오므로 정상. 왼쪽 G43(원화)과 태그가 반대인 것이 의도된 설계.</t>
        </r>
      </text>
    </comment>
    <comment ref="G44" authorId="0" shapeId="0" xr:uid="{98B1DFBA-F413-47DA-98FD-96D3787CA174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원화 출금 = ‘외환매입’ 태그. 달러를 사느라 원화가 나가므로 정상.</t>
        </r>
      </text>
    </comment>
    <comment ref="H44" authorId="0" shapeId="0" xr:uid="{E4538740-F5E9-48D7-8E3F-DCAC501B165D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외화 출금 = ‘외환매도’ 태그. 달러를 팔아 달러 통장에서 나가므로 정상.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J27" authorId="0" shapeId="0" xr:uid="{A79F916B-5800-4556-8033-9C5BE157DE15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카탈리스터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출자금
</t>
        </r>
        <r>
          <rPr>
            <sz val="9"/>
            <color indexed="81"/>
            <rFont val="Tahoma"/>
            <family val="2"/>
          </rPr>
          <t>($5,000)</t>
        </r>
      </text>
    </comment>
    <comment ref="M27" authorId="0" shapeId="0" xr:uid="{0F3DB84A-3604-479C-9DC3-E13A874929C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에이탑유니버스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버추얼아이돌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육성</t>
        </r>
        <r>
          <rPr>
            <sz val="9"/>
            <color indexed="81"/>
            <rFont val="Tahoma"/>
            <family val="2"/>
          </rPr>
          <t xml:space="preserve"> pjt
</t>
        </r>
        <r>
          <rPr>
            <sz val="9"/>
            <color indexed="81"/>
            <rFont val="돋움"/>
            <family val="3"/>
            <charset val="129"/>
          </rPr>
          <t>투자금</t>
        </r>
      </text>
    </comment>
    <comment ref="V49" authorId="0" shapeId="0" xr:uid="{9C9B2DC9-54E7-4208-BA7E-9B8BBB93354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정기예금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만기해지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I1" authorId="0" shapeId="0" xr:uid="{44B80EB8-8A4D-4E58-AD76-B954E35140F5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매매기준율 (원/미구달러)
[기준] 실적월 마지막 영업일의 최초 매매기준율
[적용] 실적·계획 동일 환율 사용 (A안) → 7월데이터!I1도 같은 값
           ∴ M열 증감에 환율 변동 효과가 섞이지 않음
[출처] 한국은행 ECOS 731Y001 / 항목 0000001 / 주기 D
[예외] 비영업일·미갱신 시 직전 영업일로 폴백, 사용한 날짜를 함께 기록
[금지] 환율이 공백·0이면 계산 중단 (외화 환산이 통째로 0이 되는 사고 방지)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I1" authorId="0" shapeId="0" xr:uid="{45A86450-6D21-40B3-BE2A-8AE889EE973D}">
      <text>
        <r>
          <rPr>
            <b/>
            <sz val="9"/>
            <color indexed="81"/>
            <rFont val="Tahoma"/>
            <family val="2"/>
          </rPr>
          <t>매매기준율 (원/미구달러) — 계획월용
[기준] A안 채택: 계획월은 별도 환율을 쓰지 않고
           실적월 마지막 영업일 환율(6월데이터!I1)과 동일한 값을 사용
[이유] M열(계획−실적) 비교 시 환율 변동 효과가 섞이지 않도록
[출처] 한국은행 ECOS 731Y001 / 항목 0000001 / 주기 D
[검증] 6월데이터!I1 과 반드시 같아야 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L13" authorId="0" shapeId="0" xr:uid="{9E8E198F-9359-4497-BF29-ABF8A7F92D3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- 2022-23 </t>
        </r>
        <r>
          <rPr>
            <sz val="9"/>
            <color indexed="81"/>
            <rFont val="돋움"/>
            <family val="3"/>
            <charset val="129"/>
          </rPr>
          <t>단체상해보험료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>: 4.3</t>
        </r>
        <r>
          <rPr>
            <sz val="9"/>
            <color indexed="81"/>
            <rFont val="돋움"/>
            <family val="3"/>
            <charset val="129"/>
          </rPr>
          <t xml:space="preserve">백만
</t>
        </r>
        <r>
          <rPr>
            <sz val="9"/>
            <color indexed="81"/>
            <rFont val="Tahoma"/>
            <family val="2"/>
          </rPr>
          <t>- 25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M13" authorId="0" shapeId="0" xr:uid="{065299F3-3DEB-4614-BE8D-6E0EB28F1A0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정기예금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결산이자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: 7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O13" authorId="0" shapeId="0" xr:uid="{DF0F2AA1-30FA-43C9-BBE0-DDCAB278C4E9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환급
</t>
        </r>
        <r>
          <rPr>
            <sz val="9"/>
            <color indexed="81"/>
            <rFont val="Tahoma"/>
            <family val="2"/>
          </rPr>
          <t>(+2.3</t>
        </r>
        <r>
          <rPr>
            <sz val="9"/>
            <color indexed="81"/>
            <rFont val="돋움"/>
            <family val="3"/>
            <charset val="129"/>
          </rPr>
          <t>백만원</t>
        </r>
        <r>
          <rPr>
            <sz val="9"/>
            <color indexed="81"/>
            <rFont val="Tahoma"/>
            <family val="2"/>
          </rPr>
          <t>)</t>
        </r>
      </text>
    </comment>
    <comment ref="P13" authorId="0" shapeId="0" xr:uid="{CE7CB836-3A65-4AA5-A4A0-3CA3278CA793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정기예금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억원
만기해지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</t>
        </r>
        <r>
          <rPr>
            <sz val="9"/>
            <color indexed="81"/>
            <rFont val="Tahoma"/>
            <family val="2"/>
          </rPr>
          <t xml:space="preserve"> 3.6</t>
        </r>
        <r>
          <rPr>
            <sz val="9"/>
            <color indexed="81"/>
            <rFont val="돋움"/>
            <family val="3"/>
            <charset val="129"/>
          </rPr>
          <t>백만원</t>
        </r>
      </text>
    </comment>
    <comment ref="Q13" authorId="0" shapeId="0" xr:uid="{A6EC8869-6EA9-44C0-AD79-E9514F6C050A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- 24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 xml:space="preserve"> 2.2</t>
        </r>
        <r>
          <rPr>
            <sz val="9"/>
            <color indexed="81"/>
            <rFont val="돋움"/>
            <family val="3"/>
            <charset val="129"/>
          </rPr>
          <t xml:space="preserve">백만
</t>
        </r>
        <r>
          <rPr>
            <sz val="9"/>
            <color indexed="81"/>
            <rFont val="Tahoma"/>
            <family val="2"/>
          </rPr>
          <t>(DB</t>
        </r>
        <r>
          <rPr>
            <sz val="9"/>
            <color indexed="81"/>
            <rFont val="돋움"/>
            <family val="3"/>
            <charset val="129"/>
          </rPr>
          <t>손해보험</t>
        </r>
        <r>
          <rPr>
            <sz val="9"/>
            <color indexed="81"/>
            <rFont val="Tahoma"/>
            <family val="2"/>
          </rPr>
          <t>)</t>
        </r>
      </text>
    </comment>
    <comment ref="R13" authorId="0" shapeId="0" xr:uid="{12DCFD30-F1FD-4F36-8DDA-3BA101F3EF2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- 25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</t>
        </r>
        <r>
          <rPr>
            <sz val="9"/>
            <color indexed="81"/>
            <rFont val="Tahoma"/>
            <family val="2"/>
          </rPr>
          <t>: 2.1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I13" authorId="0" shapeId="0" xr:uid="{57CD2BE3-5151-4D97-A38D-7A1FB2AD1D1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 xml:space="preserve"> 1.3</t>
        </r>
        <r>
          <rPr>
            <sz val="9"/>
            <color indexed="81"/>
            <rFont val="돋움"/>
            <family val="3"/>
            <charset val="129"/>
          </rPr>
          <t>백만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K13" authorId="0" shapeId="0" xr:uid="{8C461418-5DA0-4D61-9A17-A52B72D3D5CA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'25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법인세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 xml:space="preserve"> 
:15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M13" authorId="0" shapeId="0" xr:uid="{930E78B2-7939-48F5-935F-866D9AD956F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정기예금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결산이자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: 6.4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K14" authorId="0" shapeId="0" xr:uid="{65DD5D69-3015-4C15-94C1-A753142BD5E4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에이탑유니버스
자산양수도대금</t>
        </r>
        <r>
          <rPr>
            <sz val="9"/>
            <color indexed="81"/>
            <rFont val="Tahoma"/>
            <family val="2"/>
          </rPr>
          <t xml:space="preserve"> 15.4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L14" authorId="0" shapeId="0" xr:uid="{0043BEAA-C68E-44B9-A4F8-4FBF148CE028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노후장비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</t>
        </r>
      </text>
    </comment>
    <comment ref="J18" authorId="0" shapeId="0" xr:uid="{D40BB3F6-C28A-4292-84F1-9FD854BEC173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원천징수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환급세액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
약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천만원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익월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납부금액과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
</t>
        </r>
      </text>
    </comment>
    <comment ref="P23" authorId="0" shapeId="0" xr:uid="{EFF8B8B7-2ECF-4DDD-A915-286AC034495A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상품권</t>
        </r>
        <r>
          <rPr>
            <sz val="9"/>
            <color indexed="81"/>
            <rFont val="Tahoma"/>
            <family val="2"/>
          </rPr>
          <t xml:space="preserve"> 0.6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I33" authorId="0" shapeId="0" xr:uid="{ACFA600B-04FA-49E2-94B8-54352E930265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카탈리스터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출자금</t>
        </r>
        <r>
          <rPr>
            <sz val="9"/>
            <color indexed="81"/>
            <rFont val="Tahoma"/>
            <family val="2"/>
          </rPr>
          <t>($5,000)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J33" authorId="0" shapeId="0" xr:uid="{7C5ECB0D-21E8-4BBB-9BAA-7E8E1CC2276C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ATOP UNIVERSE
</t>
        </r>
        <r>
          <rPr>
            <sz val="9"/>
            <color indexed="81"/>
            <rFont val="돋움"/>
            <family val="3"/>
            <charset val="129"/>
          </rPr>
          <t>신주인수대금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  <author>kjy</author>
  </authors>
  <commentList>
    <comment ref="B88" authorId="0" shapeId="0" xr:uid="{215898F8-9540-447B-8C36-1386A6D4F1FB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fi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기타장기종업원급여</t>
        </r>
      </text>
    </comment>
    <comment ref="B92" authorId="0" shapeId="0" xr:uid="{F335851F-2C2E-40D3-A7F5-55E52DBF0EB6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fi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손익계산서
</t>
        </r>
        <r>
          <rPr>
            <sz val="9"/>
            <color indexed="81"/>
            <rFont val="Tahoma"/>
            <family val="2"/>
          </rPr>
          <t xml:space="preserve">= </t>
        </r>
        <r>
          <rPr>
            <sz val="9"/>
            <color indexed="81"/>
            <rFont val="돋움"/>
            <family val="3"/>
            <charset val="129"/>
          </rPr>
          <t>컨텐츠제공원가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감가상각비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판관비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감가상각비</t>
        </r>
      </text>
    </comment>
    <comment ref="B97" authorId="0" shapeId="0" xr:uid="{B4E1F15C-6AF3-4968-8EBF-B27E8D0270CB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자동차세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등록면허세</t>
        </r>
      </text>
    </comment>
    <comment ref="BI97" authorId="1" shapeId="0" xr:uid="{6B761A14-72A0-4DCB-9ECD-5745EBBBE608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420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B101" authorId="0" shapeId="0" xr:uid="{A0A82673-A588-4687-92A0-3F494714C2B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단체상해보험료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법인차량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</t>
        </r>
      </text>
    </comment>
    <comment ref="B108" authorId="0" shapeId="0" xr:uid="{C7724750-0516-43D6-A728-EA95DA4E519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증명발급수수료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은행</t>
        </r>
        <r>
          <rPr>
            <sz val="9"/>
            <color indexed="81"/>
            <rFont val="Tahoma"/>
            <family val="2"/>
          </rPr>
          <t xml:space="preserve">),
</t>
        </r>
        <r>
          <rPr>
            <sz val="9"/>
            <color indexed="81"/>
            <rFont val="돋움"/>
            <family val="3"/>
            <charset val="129"/>
          </rPr>
          <t>세포아서비스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소프트웨어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</text>
    </comment>
    <comment ref="BI108" authorId="1" shapeId="0" xr:uid="{AC8DD9E6-E93E-493F-B39C-15D2A4C9D0B9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
1. 44000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미국법인에서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한국법인에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내부거래로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제외되어서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반영안함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2. 9000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</text>
    </comment>
    <comment ref="B113" authorId="0" shapeId="0" xr:uid="{55C49479-06AF-440A-B9B8-9F2C6CA2AEF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무형자산상각비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 xml:space="preserve">상표권
</t>
        </r>
        <r>
          <rPr>
            <sz val="9"/>
            <color indexed="81"/>
            <rFont val="Tahoma"/>
            <family val="2"/>
          </rPr>
          <t>- sw
(</t>
        </r>
        <r>
          <rPr>
            <sz val="9"/>
            <color indexed="81"/>
            <rFont val="돋움"/>
            <family val="3"/>
            <charset val="129"/>
          </rPr>
          <t>감가상각결산분개</t>
        </r>
        <r>
          <rPr>
            <sz val="9"/>
            <color indexed="81"/>
            <rFont val="Tahoma"/>
            <family val="2"/>
          </rPr>
          <t>)</t>
        </r>
      </text>
    </comment>
    <comment ref="B120" authorId="0" shapeId="0" xr:uid="{37B4D4C3-7282-4D9E-A145-257D131AF766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노동력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대가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직원이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의무적으로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기간동안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인식함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전환가능성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상대계정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주식선택권</t>
        </r>
        <r>
          <rPr>
            <sz val="9"/>
            <color indexed="81"/>
            <rFont val="Tahoma"/>
            <family val="2"/>
          </rPr>
          <t>)</t>
        </r>
      </text>
    </comment>
    <comment ref="BM120" authorId="1" shapeId="0" xr:uid="{4EB52D96-B854-424D-9322-A9E11D871396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  <author>kjy</author>
  </authors>
  <commentList>
    <comment ref="B12" authorId="0" shapeId="0" xr:uid="{A58ADB5B-4C41-47E5-A107-2DAA103B46B1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용역수익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기타수익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컨벤션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서버비</t>
        </r>
        <r>
          <rPr>
            <sz val="9"/>
            <color indexed="81"/>
            <rFont val="Tahoma"/>
            <family val="2"/>
          </rPr>
          <t>)</t>
        </r>
      </text>
    </comment>
    <comment ref="BI12" authorId="0" shapeId="0" xr:uid="{CA1FB245-0DF2-4C77-935D-655B3702F31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: 180,986?
*xpla validator delegation </t>
        </r>
        <r>
          <rPr>
            <sz val="9"/>
            <color indexed="81"/>
            <rFont val="돋움"/>
            <family val="3"/>
            <charset val="129"/>
          </rPr>
          <t>수익</t>
        </r>
        <r>
          <rPr>
            <sz val="9"/>
            <color indexed="81"/>
            <rFont val="Tahoma"/>
            <family val="2"/>
          </rPr>
          <t xml:space="preserve">
-&gt;??</t>
        </r>
      </text>
    </comment>
    <comment ref="B15" authorId="0" shapeId="0" xr:uid="{1514893B-2E12-4B20-ADA5-6862E07BF713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+ 4</t>
        </r>
        <r>
          <rPr>
            <sz val="9"/>
            <color indexed="81"/>
            <rFont val="돋움"/>
            <family val="3"/>
            <charset val="129"/>
          </rPr>
          <t>대보험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원천세</t>
        </r>
      </text>
    </comment>
    <comment ref="B17" authorId="0" shapeId="0" xr:uid="{2AC86FEA-DA45-4382-8D0C-F0637F5D3A2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퇴직연금</t>
        </r>
      </text>
    </comment>
    <comment ref="B18" authorId="0" shapeId="0" xr:uid="{8BD84C5B-34E2-40C6-9347-4B78FA008C7D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법인카드대금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복지카드대금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주택자금대출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이자지원금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상품권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B88" authorId="0" shapeId="0" xr:uid="{081B623E-C113-4325-B5E8-76193FFF210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fi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기타장기종업원급여</t>
        </r>
      </text>
    </comment>
    <comment ref="B92" authorId="0" shapeId="0" xr:uid="{0456E9BC-E2F7-4E3F-92DF-AFDA799C6EC7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fi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손익계산서
</t>
        </r>
        <r>
          <rPr>
            <sz val="9"/>
            <color indexed="81"/>
            <rFont val="Tahoma"/>
            <family val="2"/>
          </rPr>
          <t xml:space="preserve">= </t>
        </r>
        <r>
          <rPr>
            <sz val="9"/>
            <color indexed="81"/>
            <rFont val="돋움"/>
            <family val="3"/>
            <charset val="129"/>
          </rPr>
          <t>컨텐츠제공원가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감가상각비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판관비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감가상각비</t>
        </r>
      </text>
    </comment>
    <comment ref="AU92" authorId="0" shapeId="0" xr:uid="{9F828776-A285-4CF5-A0E6-C47AC69ABF8C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기간별손익현황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판관비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감상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감상</t>
        </r>
      </text>
    </comment>
    <comment ref="B97" authorId="0" shapeId="0" xr:uid="{2973BC6D-0886-405C-A628-6F167265B215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자동차세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등록면허세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임원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등기비용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법인차량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과태료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AW97" authorId="0" shapeId="0" xr:uid="{52891855-8269-426F-B141-8B1AB507A988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임원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변경등기비용</t>
        </r>
      </text>
    </comment>
    <comment ref="BA97" authorId="0" shapeId="0" xr:uid="{68E251A2-192D-41AA-9B23-9066A939D3D7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변경등기비용</t>
        </r>
      </text>
    </comment>
    <comment ref="BB97" authorId="0" shapeId="0" xr:uid="{3405327C-4CE1-41FF-B724-AB7DE1E802EF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주민세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사업소분</t>
        </r>
      </text>
    </comment>
    <comment ref="BC97" authorId="0" shapeId="0" xr:uid="{8649BDB9-1EF7-49BC-AF34-54E9900FD459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법인차량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과태료</t>
        </r>
      </text>
    </comment>
    <comment ref="BI97" authorId="1" shapeId="0" xr:uid="{CB124DF0-15B2-40C7-82AE-CB77E3A7A62E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420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B101" authorId="0" shapeId="0" xr:uid="{AA2E307A-58B5-4293-863E-5654BBA478F1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단체상해보험료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법인차량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
※실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출금</t>
        </r>
        <r>
          <rPr>
            <sz val="9"/>
            <color indexed="81"/>
            <rFont val="Tahoma"/>
            <family val="2"/>
          </rPr>
          <t>: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일시납이나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기간비용으로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</text>
    </comment>
    <comment ref="B104" authorId="0" shapeId="0" xr:uid="{FC5D463E-BC0C-43A9-A66F-F30D5670B656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특이하게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인건비로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B108" authorId="0" shapeId="0" xr:uid="{32A3B6B1-9D43-47E3-91EB-3265789FB22D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증명발급수수료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은행</t>
        </r>
        <r>
          <rPr>
            <sz val="9"/>
            <color indexed="81"/>
            <rFont val="Tahoma"/>
            <family val="2"/>
          </rPr>
          <t xml:space="preserve">),
</t>
        </r>
        <r>
          <rPr>
            <sz val="9"/>
            <color indexed="81"/>
            <rFont val="돋움"/>
            <family val="3"/>
            <charset val="129"/>
          </rPr>
          <t>세포아서비스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소프트웨어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</text>
    </comment>
    <comment ref="BI108" authorId="1" shapeId="0" xr:uid="{83FA2004-840F-4A35-9B4F-44084CFB9F4D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
1. 44000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미국법인에서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한국법인에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내부거래로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제외되어서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반영안함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2. 9000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</text>
    </comment>
    <comment ref="B113" authorId="0" shapeId="0" xr:uid="{3CE90282-ACCB-4451-B060-2B6586177378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무형자산상각비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 xml:space="preserve">상표권
</t>
        </r>
        <r>
          <rPr>
            <sz val="9"/>
            <color indexed="81"/>
            <rFont val="Tahoma"/>
            <family val="2"/>
          </rPr>
          <t>- sw
(</t>
        </r>
        <r>
          <rPr>
            <sz val="9"/>
            <color indexed="81"/>
            <rFont val="돋움"/>
            <family val="3"/>
            <charset val="129"/>
          </rPr>
          <t>감가상각결산분개</t>
        </r>
        <r>
          <rPr>
            <sz val="9"/>
            <color indexed="81"/>
            <rFont val="Tahoma"/>
            <family val="2"/>
          </rPr>
          <t>)</t>
        </r>
      </text>
    </comment>
    <comment ref="B120" authorId="0" shapeId="0" xr:uid="{097E3A8F-61FC-40C1-A8CB-966881D468C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노동력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대가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직원이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의무적으로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기간동안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인식함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전환가능성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상대계정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주식선택권</t>
        </r>
        <r>
          <rPr>
            <sz val="9"/>
            <color indexed="81"/>
            <rFont val="Tahoma"/>
            <family val="2"/>
          </rPr>
          <t>)</t>
        </r>
      </text>
    </comment>
    <comment ref="BM120" authorId="1" shapeId="0" xr:uid="{5E12319F-2C80-4423-97A6-4482EAB67E18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</text>
    </comment>
    <comment ref="AY164" authorId="0" shapeId="0" xr:uid="{BBA030F0-EA1B-464E-80BC-00F76676022F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단체상해보험료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정산금</t>
        </r>
      </text>
    </comment>
    <comment ref="BD164" authorId="0" shapeId="0" xr:uid="{76EA6A32-CEA3-4553-B3EE-21470DC667BA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<sst xmlns="http://schemas.openxmlformats.org/spreadsheetml/2006/main" count="2950" uniqueCount="779">
  <si>
    <t>G. 기말유동잔고(=A+F)</t>
    <phoneticPr fontId="8" type="noConversion"/>
  </si>
  <si>
    <t>F. 유동자금 증감(=B+C+D+E)</t>
    <phoneticPr fontId="8" type="noConversion"/>
  </si>
  <si>
    <t>출금</t>
    <phoneticPr fontId="8" type="noConversion"/>
  </si>
  <si>
    <t>입금</t>
    <phoneticPr fontId="8" type="noConversion"/>
  </si>
  <si>
    <t>D. FX</t>
    <phoneticPr fontId="8" type="noConversion"/>
  </si>
  <si>
    <t>예치(지출)</t>
  </si>
  <si>
    <t>해지(입금)</t>
  </si>
  <si>
    <t>C. 운용자금 입지출(=해지-예치)</t>
  </si>
  <si>
    <t>기타</t>
  </si>
  <si>
    <t>개발 외주용역비</t>
    <phoneticPr fontId="8" type="noConversion"/>
  </si>
  <si>
    <t>전산관련지출</t>
  </si>
  <si>
    <t>자산매입</t>
    <phoneticPr fontId="8" type="noConversion"/>
  </si>
  <si>
    <t>지급이자</t>
    <phoneticPr fontId="8" type="noConversion"/>
  </si>
  <si>
    <t>제세공과금</t>
  </si>
  <si>
    <t>마케팅비</t>
  </si>
  <si>
    <t>인건비</t>
  </si>
  <si>
    <t>지출</t>
  </si>
  <si>
    <t>세금 환급</t>
    <phoneticPr fontId="8" type="noConversion"/>
  </si>
  <si>
    <t>이자수익</t>
  </si>
  <si>
    <t>수입</t>
  </si>
  <si>
    <t>B. 수지차(=수입-지출)</t>
  </si>
  <si>
    <t>A. 기초유동잔고</t>
  </si>
  <si>
    <t>환산계(b)</t>
  </si>
  <si>
    <t>외화($)</t>
  </si>
  <si>
    <t>원화</t>
  </si>
  <si>
    <t>환산계(a)</t>
  </si>
  <si>
    <t>비고</t>
  </si>
  <si>
    <t>b-a</t>
  </si>
  <si>
    <t>구분</t>
  </si>
  <si>
    <t>(단위 : 백만원, 천$)</t>
    <phoneticPr fontId="8" type="noConversion"/>
  </si>
  <si>
    <t>USD</t>
    <phoneticPr fontId="8" type="noConversion"/>
  </si>
  <si>
    <t>퇴직연금</t>
  </si>
  <si>
    <t>급여</t>
  </si>
  <si>
    <t>상여</t>
  </si>
  <si>
    <t>외화금액</t>
    <phoneticPr fontId="8" type="noConversion"/>
  </si>
  <si>
    <t>통화</t>
    <phoneticPr fontId="8" type="noConversion"/>
  </si>
  <si>
    <t>적요</t>
    <phoneticPr fontId="8" type="noConversion"/>
  </si>
  <si>
    <t>업체명</t>
    <phoneticPr fontId="8" type="noConversion"/>
  </si>
  <si>
    <t>구분</t>
    <phoneticPr fontId="8" type="noConversion"/>
  </si>
  <si>
    <t>원천세</t>
    <phoneticPr fontId="8" type="noConversion"/>
  </si>
  <si>
    <t>환율</t>
    <phoneticPr fontId="8" type="noConversion"/>
  </si>
  <si>
    <t>b - a</t>
  </si>
  <si>
    <t xml:space="preserve"> D. 자금수지차 (=B-C)</t>
    <phoneticPr fontId="8" type="noConversion"/>
  </si>
  <si>
    <t xml:space="preserve"> C. 지출</t>
  </si>
  <si>
    <t xml:space="preserve"> B. 수입</t>
  </si>
  <si>
    <t xml:space="preserve"> A. 기초잔고</t>
  </si>
  <si>
    <t>달러화 비율</t>
  </si>
  <si>
    <t xml:space="preserve"> 　환산 계</t>
  </si>
  <si>
    <t xml:space="preserve">   (A+B)</t>
  </si>
  <si>
    <t>C. 기말자금</t>
  </si>
  <si>
    <t>환산 계</t>
  </si>
  <si>
    <t>B. 운용자금</t>
  </si>
  <si>
    <t>외화($)</t>
    <phoneticPr fontId="8" type="noConversion"/>
  </si>
  <si>
    <t>원화</t>
    <phoneticPr fontId="8" type="noConversion"/>
  </si>
  <si>
    <t>A. 유동자금</t>
  </si>
  <si>
    <t>b – a</t>
  </si>
  <si>
    <t>매출</t>
    <phoneticPr fontId="7" type="noConversion"/>
  </si>
  <si>
    <r>
      <rPr>
        <b/>
        <sz val="7"/>
        <color theme="1"/>
        <rFont val="맑은 고딕"/>
        <family val="3"/>
        <charset val="129"/>
      </rPr>
      <t>Ⅱ.</t>
    </r>
    <r>
      <rPr>
        <b/>
        <sz val="9.1"/>
        <color theme="1"/>
        <rFont val="맑은 고딕"/>
        <family val="3"/>
        <charset val="129"/>
      </rPr>
      <t xml:space="preserve"> </t>
    </r>
    <r>
      <rPr>
        <b/>
        <sz val="7"/>
        <color theme="1"/>
        <rFont val="맑은 고딕"/>
        <family val="3"/>
        <charset val="129"/>
        <scheme val="minor"/>
      </rPr>
      <t>유동자금 계획 세부 내역</t>
    </r>
    <phoneticPr fontId="8" type="noConversion"/>
  </si>
  <si>
    <t>4대보험료</t>
    <phoneticPr fontId="7" type="noConversion"/>
  </si>
  <si>
    <t>법인세</t>
    <phoneticPr fontId="7" type="noConversion"/>
  </si>
  <si>
    <t>부가가치세</t>
    <phoneticPr fontId="7" type="noConversion"/>
  </si>
  <si>
    <t>기타제세공과금</t>
    <phoneticPr fontId="7" type="noConversion"/>
  </si>
  <si>
    <t>1월</t>
    <phoneticPr fontId="8" type="noConversion"/>
  </si>
  <si>
    <t>2월</t>
    <phoneticPr fontId="8" type="noConversion"/>
  </si>
  <si>
    <t>3월</t>
    <phoneticPr fontId="8" type="noConversion"/>
  </si>
  <si>
    <r>
      <rPr>
        <b/>
        <sz val="7"/>
        <color theme="1"/>
        <rFont val="맑은 고딕"/>
        <family val="3"/>
        <charset val="129"/>
      </rPr>
      <t>Ⅱ.</t>
    </r>
    <r>
      <rPr>
        <b/>
        <sz val="9.1"/>
        <color theme="1"/>
        <rFont val="맑은 고딕"/>
        <family val="3"/>
        <charset val="129"/>
      </rPr>
      <t xml:space="preserve"> </t>
    </r>
    <r>
      <rPr>
        <b/>
        <sz val="7"/>
        <color theme="1"/>
        <rFont val="맑은 고딕"/>
        <family val="3"/>
        <charset val="129"/>
        <scheme val="minor"/>
      </rPr>
      <t>연간 자금수지</t>
    </r>
    <phoneticPr fontId="8" type="noConversion"/>
  </si>
  <si>
    <t>임직원</t>
  </si>
  <si>
    <t>기타</t>
    <phoneticPr fontId="7" type="noConversion"/>
  </si>
  <si>
    <t>고용보험공단</t>
  </si>
  <si>
    <t>하나카드</t>
  </si>
  <si>
    <t>세금환급</t>
    <phoneticPr fontId="8" type="noConversion"/>
  </si>
  <si>
    <t xml:space="preserve"> 구분 </t>
  </si>
  <si>
    <t>A. 기초잔고 (1월말 실적)</t>
  </si>
  <si>
    <t xml:space="preserve">B. 자금수지차 (=a-b) </t>
    <phoneticPr fontId="8" type="noConversion"/>
  </si>
  <si>
    <t>C. 기타 입출금(=c+d)</t>
    <phoneticPr fontId="8" type="noConversion"/>
  </si>
  <si>
    <t xml:space="preserve">D. 자금과부족(=A+B+C) </t>
    <phoneticPr fontId="8" type="noConversion"/>
  </si>
  <si>
    <t>E. 신규예치 가용금액 　</t>
    <phoneticPr fontId="8" type="noConversion"/>
  </si>
  <si>
    <t>`</t>
    <phoneticPr fontId="8" type="noConversion"/>
  </si>
  <si>
    <t>지급임차료</t>
    <phoneticPr fontId="7" type="noConversion"/>
  </si>
  <si>
    <t xml:space="preserve"> E. 자금조달</t>
    <phoneticPr fontId="8" type="noConversion"/>
  </si>
  <si>
    <t>2. 유동자금 계획</t>
    <phoneticPr fontId="7" type="noConversion"/>
  </si>
  <si>
    <t>2. 운용자금 계획</t>
    <phoneticPr fontId="7" type="noConversion"/>
  </si>
  <si>
    <t>A. 기초자금</t>
  </si>
  <si>
    <t>B. 해지(감소)</t>
  </si>
  <si>
    <t xml:space="preserve"> </t>
  </si>
  <si>
    <t>C. 금융기관예치</t>
  </si>
  <si>
    <t>　　</t>
  </si>
  <si>
    <t>재예치</t>
  </si>
  <si>
    <t>신규예치</t>
  </si>
  <si>
    <t>D. 운용자금 증감 (=C-B)</t>
  </si>
  <si>
    <t>E. 기말자금 (=A+D)</t>
  </si>
  <si>
    <t>A. 기초 유동잔고</t>
  </si>
  <si>
    <t xml:space="preserve">B. 수입 </t>
  </si>
  <si>
    <t>C. 지출</t>
  </si>
  <si>
    <t>D. 자금수지차 (=B-C)</t>
  </si>
  <si>
    <t xml:space="preserve">E. 자금과부족 (=A+D) </t>
  </si>
  <si>
    <t>G. 예치 전 기말 유동잔고(=E+F)</t>
  </si>
  <si>
    <t>H. 예치 자금(=G-K)</t>
  </si>
  <si>
    <t>KRW</t>
  </si>
  <si>
    <t>KRW</t>
    <phoneticPr fontId="8" type="noConversion"/>
  </si>
  <si>
    <t>투자금</t>
    <phoneticPr fontId="7" type="noConversion"/>
  </si>
  <si>
    <t>경영, 업무지원, 운영용역비</t>
    <phoneticPr fontId="7" type="noConversion"/>
  </si>
  <si>
    <t>금천세무서</t>
    <phoneticPr fontId="8" type="noConversion"/>
  </si>
  <si>
    <t>외화($)</t>
    <phoneticPr fontId="7" type="noConversion"/>
  </si>
  <si>
    <t>금융상품</t>
    <phoneticPr fontId="7" type="noConversion"/>
  </si>
  <si>
    <t>E. 조달</t>
    <phoneticPr fontId="8" type="noConversion"/>
  </si>
  <si>
    <t xml:space="preserve"> G. 기말잔고 (=A+D+E)</t>
    <phoneticPr fontId="8" type="noConversion"/>
  </si>
  <si>
    <t>전산관련지출</t>
    <phoneticPr fontId="7" type="noConversion"/>
  </si>
  <si>
    <t>2022년 컴투버스 자금수지 실적</t>
    <phoneticPr fontId="8" type="noConversion"/>
  </si>
  <si>
    <t>※ 2022년 4월 1일 설립</t>
    <phoneticPr fontId="7" type="noConversion"/>
  </si>
  <si>
    <t>(단위 : 억원)</t>
    <phoneticPr fontId="8" type="noConversion"/>
  </si>
  <si>
    <t>2022년</t>
    <phoneticPr fontId="8" type="noConversion"/>
  </si>
  <si>
    <t>세부사항</t>
    <phoneticPr fontId="8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</si>
  <si>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</si>
  <si>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</si>
  <si>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</si>
  <si>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</si>
  <si>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</si>
  <si>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</si>
  <si>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</si>
  <si>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</si>
  <si>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</si>
  <si>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</si>
  <si>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</si>
  <si>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</si>
  <si>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8" type="noConversion"/>
  </si>
  <si>
    <t>월평균</t>
    <phoneticPr fontId="7" type="noConversion"/>
  </si>
  <si>
    <t>경상</t>
  </si>
  <si>
    <t xml:space="preserve"> ○ 이자수익</t>
    <phoneticPr fontId="7" type="noConversion"/>
  </si>
  <si>
    <t>비경상</t>
  </si>
  <si>
    <t xml:space="preserve"> ○ 8월 : 부가가치세 환급 1.7억</t>
    <phoneticPr fontId="7" type="noConversion"/>
  </si>
  <si>
    <t>인건비</t>
    <phoneticPr fontId="7" type="noConversion"/>
  </si>
  <si>
    <t>S/W, H/W 매입</t>
    <phoneticPr fontId="7" type="noConversion"/>
  </si>
  <si>
    <t>지식재산권 양수</t>
    <phoneticPr fontId="8" type="noConversion"/>
  </si>
  <si>
    <t xml:space="preserve"> ○ 양도인 : 컴투스</t>
    <phoneticPr fontId="7" type="noConversion"/>
  </si>
  <si>
    <t>임대보증금</t>
    <phoneticPr fontId="7" type="noConversion"/>
  </si>
  <si>
    <t>시설장치</t>
    <phoneticPr fontId="7" type="noConversion"/>
  </si>
  <si>
    <t xml:space="preserve"> D-1. 경상수지차</t>
  </si>
  <si>
    <t xml:space="preserve"> E. 자금조달(증자)</t>
    <phoneticPr fontId="8" type="noConversion"/>
  </si>
  <si>
    <t xml:space="preserve"> ○ 4월 : 컴투스 105억, 위지윅스튜디오 37.5억, 엔피 7.5억 출자</t>
    <phoneticPr fontId="7" type="noConversion"/>
  </si>
  <si>
    <t xml:space="preserve"> ○ 9월 : SK네트웍스 40억 출자</t>
    <phoneticPr fontId="7" type="noConversion"/>
  </si>
  <si>
    <t xml:space="preserve"> ○ 11월 : 하나비욘드 파이낸스 40억 출자</t>
    <phoneticPr fontId="7" type="noConversion"/>
  </si>
  <si>
    <t xml:space="preserve"> ○ 12월 : 교원넥스트 40억, 교보문고 40억 출자</t>
    <phoneticPr fontId="7" type="noConversion"/>
  </si>
  <si>
    <t xml:space="preserve"> F. 기말잔고(=A+D+E)</t>
    <phoneticPr fontId="8" type="noConversion"/>
  </si>
  <si>
    <t>2023년</t>
    <phoneticPr fontId="8" type="noConversion"/>
  </si>
  <si>
    <t>4월</t>
    <phoneticPr fontId="8" type="noConversion"/>
  </si>
  <si>
    <t>5월</t>
    <phoneticPr fontId="8" type="noConversion"/>
  </si>
  <si>
    <t>6월</t>
    <phoneticPr fontId="8" type="noConversion"/>
  </si>
  <si>
    <t>8월</t>
    <phoneticPr fontId="8" type="noConversion"/>
  </si>
  <si>
    <t>9월</t>
    <phoneticPr fontId="8" type="noConversion"/>
  </si>
  <si>
    <t>7월</t>
    <phoneticPr fontId="8" type="noConversion"/>
  </si>
  <si>
    <t>금천구</t>
    <phoneticPr fontId="7" type="noConversion"/>
  </si>
  <si>
    <t>○ 5월: B동 24층 네트워크 케이블 공사비</t>
    <phoneticPr fontId="7" type="noConversion"/>
  </si>
  <si>
    <t>이자수익</t>
    <phoneticPr fontId="7" type="noConversion"/>
  </si>
  <si>
    <t>평균</t>
    <phoneticPr fontId="8" type="noConversion"/>
  </si>
  <si>
    <t>F. 운용자금 활용(해지)</t>
    <phoneticPr fontId="7" type="noConversion"/>
  </si>
  <si>
    <t xml:space="preserve"> 이자수익 등</t>
    <phoneticPr fontId="7" type="noConversion"/>
  </si>
  <si>
    <t>제세공과금</t>
    <phoneticPr fontId="8" type="noConversion"/>
  </si>
  <si>
    <t>복리후생비</t>
    <phoneticPr fontId="8" type="noConversion"/>
  </si>
  <si>
    <t>식당, 카페, 매점 등 운영비</t>
    <phoneticPr fontId="8" type="noConversion"/>
  </si>
  <si>
    <t>임차료, 관리비</t>
    <phoneticPr fontId="8" type="noConversion"/>
  </si>
  <si>
    <t>지급수수료</t>
    <phoneticPr fontId="8" type="noConversion"/>
  </si>
  <si>
    <t>직원비용, 복지포인트 사용비</t>
    <phoneticPr fontId="8" type="noConversion"/>
  </si>
  <si>
    <t>통신비등</t>
    <phoneticPr fontId="8" type="noConversion"/>
  </si>
  <si>
    <t xml:space="preserve"> ○ 4월 : 법인등기 영리법인 설립 등록면허세(컴투스 대납분)</t>
    <phoneticPr fontId="8" type="noConversion"/>
  </si>
  <si>
    <t xml:space="preserve"> ○ 7월: 메타버스 정보보호 컨설팅수수료 0.99백만</t>
    <phoneticPr fontId="8" type="noConversion"/>
  </si>
  <si>
    <t xml:space="preserve"> ○ 8월, 10월 : 컴투버스 미디어데이 외주용역비, C동 사무가구비</t>
    <phoneticPr fontId="8" type="noConversion"/>
  </si>
  <si>
    <t>○ 동호회비, 건강검진비용, 명절 선물대금 등</t>
    <phoneticPr fontId="8" type="noConversion"/>
  </si>
  <si>
    <t>○ 1월: 메타버스 정보보호 컨설팅수수료 0.99백만</t>
    <phoneticPr fontId="8" type="noConversion"/>
  </si>
  <si>
    <t>○ 11월: 10월 퇴사자 연차수당 등</t>
    <phoneticPr fontId="8" type="noConversion"/>
  </si>
  <si>
    <t>실적</t>
    <phoneticPr fontId="7" type="noConversion"/>
  </si>
  <si>
    <t>10월</t>
    <phoneticPr fontId="8" type="noConversion"/>
  </si>
  <si>
    <t>11월</t>
    <phoneticPr fontId="8" type="noConversion"/>
  </si>
  <si>
    <t>12월</t>
    <phoneticPr fontId="8" type="noConversion"/>
  </si>
  <si>
    <t>국민연금공단</t>
  </si>
  <si>
    <t>건강보험공단</t>
  </si>
  <si>
    <t>금천구청</t>
  </si>
  <si>
    <t>주식회사 인프랩</t>
  </si>
  <si>
    <t>학습플랫폼(인프런) 교육비 지급</t>
  </si>
  <si>
    <t>4대보험</t>
  </si>
  <si>
    <t>식당운영비</t>
    <phoneticPr fontId="7" type="noConversion"/>
  </si>
  <si>
    <t>복리후생비</t>
    <phoneticPr fontId="7" type="noConversion"/>
  </si>
  <si>
    <t>지급수수료</t>
    <phoneticPr fontId="7" type="noConversion"/>
  </si>
  <si>
    <t>식당, 카페 등 운영비</t>
    <phoneticPr fontId="7" type="noConversion"/>
  </si>
  <si>
    <t>직원비용, 복지포인트</t>
    <phoneticPr fontId="7" type="noConversion"/>
  </si>
  <si>
    <t>임차료, 관리비</t>
    <phoneticPr fontId="7" type="noConversion"/>
  </si>
  <si>
    <t>통신비등</t>
    <phoneticPr fontId="7" type="noConversion"/>
  </si>
  <si>
    <t>복리후생비</t>
  </si>
  <si>
    <t>㈜컴투스</t>
  </si>
  <si>
    <t>LG U+</t>
  </si>
  <si>
    <t>사내 인터넷전화 이용 금액</t>
  </si>
  <si>
    <t>2024년</t>
    <phoneticPr fontId="8" type="noConversion"/>
  </si>
  <si>
    <t>세금 환급, 자산양수도 대금 등</t>
    <phoneticPr fontId="7" type="noConversion"/>
  </si>
  <si>
    <t>주식회사 세포아소프트</t>
  </si>
  <si>
    <t>인사 용역료</t>
  </si>
  <si>
    <t>㈜컴투스홀딩스</t>
  </si>
  <si>
    <t>전산자산 운용 용역료</t>
  </si>
  <si>
    <t>LG유플러스</t>
  </si>
  <si>
    <t>대표번호 전화요금</t>
  </si>
  <si>
    <t>삼성웰스토리</t>
  </si>
  <si>
    <t>사내식당 이용 금액</t>
  </si>
  <si>
    <t>카페어썸</t>
  </si>
  <si>
    <t>사내카페 이용 금액</t>
  </si>
  <si>
    <t>카페테리아 어썸</t>
  </si>
  <si>
    <t>야간매점 이용 금액</t>
  </si>
  <si>
    <t>에스케이쉴더스</t>
  </si>
  <si>
    <t>사내보안 월정료</t>
  </si>
  <si>
    <t>신도네트웍스</t>
  </si>
  <si>
    <t>복합기 임차료</t>
  </si>
  <si>
    <t>비전가</t>
  </si>
  <si>
    <t>사내 비데 유지보수</t>
  </si>
  <si>
    <t>퀵 운반비 이용 금액</t>
  </si>
  <si>
    <t>브이아이피버스</t>
  </si>
  <si>
    <t>통근버스 이용 금액</t>
  </si>
  <si>
    <t>포브리지</t>
  </si>
  <si>
    <t>명함 제작</t>
  </si>
  <si>
    <t>경영지원용역비</t>
    <phoneticPr fontId="7" type="noConversion"/>
  </si>
  <si>
    <t>㈜비즈마켓</t>
  </si>
  <si>
    <t>복지포인트 온라인 결제금액</t>
  </si>
  <si>
    <t>복지포인트 오프라인 결제금액</t>
  </si>
  <si>
    <t>어린이집</t>
  </si>
  <si>
    <t>삼신상사</t>
  </si>
  <si>
    <t>경조업체</t>
  </si>
  <si>
    <t>아름다운세차</t>
  </si>
  <si>
    <t>임원 세차</t>
  </si>
  <si>
    <t>핸들포유</t>
  </si>
  <si>
    <t>임원 운전대행비</t>
  </si>
  <si>
    <t>국민연금보험공단</t>
  </si>
  <si>
    <t>연금보험료</t>
  </si>
  <si>
    <t>국민건강보험공단</t>
  </si>
  <si>
    <t>건강보험료</t>
  </si>
  <si>
    <t>고용산재보험료</t>
  </si>
  <si>
    <t>동호회비</t>
  </si>
  <si>
    <t>금천세무서, 금천구청</t>
  </si>
  <si>
    <t>근로소득세/지방소득세/종업원할사업소세</t>
  </si>
  <si>
    <t>4대보험</t>
    <phoneticPr fontId="7" type="noConversion"/>
  </si>
  <si>
    <t>급여</t>
    <phoneticPr fontId="7" type="noConversion"/>
  </si>
  <si>
    <t>원천세</t>
    <phoneticPr fontId="7" type="noConversion"/>
  </si>
  <si>
    <t>베스핀글로벌(주)</t>
  </si>
  <si>
    <t>위탁보육료</t>
    <phoneticPr fontId="7" type="noConversion"/>
  </si>
  <si>
    <t>구글 클라우드 플랫폼 EDP 계약</t>
  </si>
  <si>
    <t>텐센트코리아 유한회사</t>
  </si>
  <si>
    <t>Tencent Cloud 서비스 이용료(상용/개발)</t>
    <phoneticPr fontId="7" type="noConversion"/>
  </si>
  <si>
    <t>비고</t>
    <phoneticPr fontId="7" type="noConversion"/>
  </si>
  <si>
    <t>○ 이자수익 등</t>
    <phoneticPr fontId="8" type="noConversion"/>
  </si>
  <si>
    <t>청호나이스</t>
  </si>
  <si>
    <t>사내 얼음정수기 이용 금액</t>
  </si>
  <si>
    <t>임직원</t>
    <phoneticPr fontId="7" type="noConversion"/>
  </si>
  <si>
    <t>경조사비</t>
    <phoneticPr fontId="7" type="noConversion"/>
  </si>
  <si>
    <t>분기별 그룹사 공용비용</t>
  </si>
  <si>
    <t>아이티스톤</t>
  </si>
  <si>
    <t>전산소모품 구매</t>
  </si>
  <si>
    <t>하나은행</t>
    <phoneticPr fontId="7" type="noConversion"/>
  </si>
  <si>
    <t>법인지방소득세 환급</t>
    <phoneticPr fontId="7" type="noConversion"/>
  </si>
  <si>
    <t>삼성카드/임직원</t>
    <phoneticPr fontId="7" type="noConversion"/>
  </si>
  <si>
    <t>직원경비 및 삼성카드 대금</t>
    <phoneticPr fontId="7" type="noConversion"/>
  </si>
  <si>
    <t>(주)닥터소프트</t>
  </si>
  <si>
    <t>S/W 자산솔루션(Netrix) 유지보수</t>
  </si>
  <si>
    <t>기업은행</t>
    <phoneticPr fontId="7" type="noConversion"/>
  </si>
  <si>
    <t>기타제세공과금</t>
  </si>
  <si>
    <t>상표권 로열티</t>
  </si>
  <si>
    <t>㈜컴투스플랫폼</t>
  </si>
  <si>
    <t>컨벤션 공동운영 수익 배분</t>
  </si>
  <si>
    <t>컨벤션 행사 서버비 분담금</t>
    <phoneticPr fontId="7" type="noConversion"/>
  </si>
  <si>
    <t>월정임차료 및 관리비</t>
  </si>
  <si>
    <t>컨벤션 행사 서비스 용역료</t>
  </si>
  <si>
    <t>○ 세금 환급, 자산양수도 대금, 재고장비 판매대금, 임차보증금 등</t>
    <phoneticPr fontId="7" type="noConversion"/>
  </si>
  <si>
    <t>한국투자증권,미래에셋증권, 기업은행</t>
    <phoneticPr fontId="7" type="noConversion"/>
  </si>
  <si>
    <t>주식회사 모두의교육그룹</t>
    <phoneticPr fontId="7" type="noConversion"/>
  </si>
  <si>
    <t>2025년</t>
    <phoneticPr fontId="8" type="noConversion"/>
  </si>
  <si>
    <t>(단위 : 백만원)</t>
    <phoneticPr fontId="8" type="noConversion"/>
  </si>
  <si>
    <t>슈퍼콘</t>
    <phoneticPr fontId="7" type="noConversion"/>
  </si>
  <si>
    <t>하나로,KMI,녹십자,소중한메디케어</t>
    <phoneticPr fontId="7" type="noConversion"/>
  </si>
  <si>
    <t>KRW</t>
    <phoneticPr fontId="7" type="noConversion"/>
  </si>
  <si>
    <t>분기별 경영부문 용역료</t>
    <phoneticPr fontId="7" type="noConversion"/>
  </si>
  <si>
    <t>건강검진비용</t>
    <phoneticPr fontId="7" type="noConversion"/>
  </si>
  <si>
    <t>I. 기말 유동잔고</t>
    <phoneticPr fontId="7" type="noConversion"/>
  </si>
  <si>
    <t>카페 어썸</t>
  </si>
  <si>
    <t>유플러스</t>
  </si>
  <si>
    <t>임직원</t>
    <phoneticPr fontId="7" type="noConversion"/>
  </si>
  <si>
    <t>주택자금대출 이자지원</t>
    <phoneticPr fontId="7" type="noConversion"/>
  </si>
  <si>
    <t>EAP서비스 이용 대금</t>
    <phoneticPr fontId="7" type="noConversion"/>
  </si>
  <si>
    <t>(주)소프트플러스</t>
  </si>
  <si>
    <t>25년 Adobe 라이선스 연간 단가 갱신 계약의 건 (컴투버스)</t>
  </si>
  <si>
    <t>하나/정기예금/3억/6M</t>
    <phoneticPr fontId="7" type="noConversion"/>
  </si>
  <si>
    <t>임원 복리후생(정기세차) 비용 납부</t>
  </si>
  <si>
    <t>사내카페 운영비용</t>
  </si>
  <si>
    <t>사내식당 임직원 식대</t>
  </si>
  <si>
    <t>법인카드데이타 연동서비스</t>
  </si>
  <si>
    <t>(주)가비아</t>
  </si>
  <si>
    <t>(주)컴투스</t>
  </si>
  <si>
    <t>지급수수료</t>
  </si>
  <si>
    <t>3월(실적)</t>
    <phoneticPr fontId="8" type="noConversion"/>
  </si>
  <si>
    <t>4월(계획)</t>
    <phoneticPr fontId="8" type="noConversion"/>
  </si>
  <si>
    <t>금천세무서</t>
  </si>
  <si>
    <t>세금환급</t>
    <phoneticPr fontId="7" type="noConversion"/>
  </si>
  <si>
    <t>퇴직연금</t>
    <phoneticPr fontId="7" type="noConversion"/>
  </si>
  <si>
    <t xml:space="preserve"> ∙ 3월 : 급여 21.7백만원</t>
    <phoneticPr fontId="7" type="noConversion"/>
  </si>
  <si>
    <t xml:space="preserve"> ∙ 4월 : 급여 22백만원</t>
    <phoneticPr fontId="7" type="noConversion"/>
  </si>
  <si>
    <t>국민이주 ㈜</t>
    <phoneticPr fontId="7" type="noConversion"/>
  </si>
  <si>
    <t>컴투버스 미국 법인 설립대행 계약금액 지출</t>
    <phoneticPr fontId="7" type="noConversion"/>
  </si>
  <si>
    <t xml:space="preserve"> ∙ 4월 : 24년도 법인세 환급금 24백만원</t>
    <phoneticPr fontId="7" type="noConversion"/>
  </si>
  <si>
    <t xml:space="preserve"> ∙ 4월 : 분기별 경영부문 용역료, 그룹사 공용비용 3.5백만원</t>
    <phoneticPr fontId="7" type="noConversion"/>
  </si>
  <si>
    <t>계획</t>
  </si>
  <si>
    <t>○ 등기비용, 퇴직연금관리수수료 등</t>
    <phoneticPr fontId="8" type="noConversion"/>
  </si>
  <si>
    <t>○ 분기별 그룹사 공용비용 등</t>
    <phoneticPr fontId="8" type="noConversion"/>
  </si>
  <si>
    <t>2025년</t>
  </si>
  <si>
    <t>세부사항</t>
  </si>
  <si>
    <t>실적</t>
  </si>
  <si>
    <t>합계</t>
  </si>
  <si>
    <t>평균</t>
  </si>
  <si>
    <t>4,.039</t>
  </si>
  <si>
    <t>-</t>
  </si>
  <si>
    <t xml:space="preserve"> ○ 이자수익 등</t>
  </si>
  <si>
    <t xml:space="preserve"> ○ 세금환급, 전산자산 양수도대금 등</t>
  </si>
  <si>
    <r>
      <t xml:space="preserve"> </t>
    </r>
    <r>
      <rPr>
        <b/>
        <sz val="8.5"/>
        <color rgb="FF000000"/>
        <rFont val="맑은 고딕"/>
        <family val="3"/>
        <charset val="129"/>
      </rPr>
      <t>C. 지출</t>
    </r>
  </si>
  <si>
    <t>S/W, H/W 매입</t>
  </si>
  <si>
    <t>기타　</t>
  </si>
  <si>
    <t>경영, 운영용역비</t>
  </si>
  <si>
    <t>식당, 카페 등 운영비</t>
  </si>
  <si>
    <t xml:space="preserve">직원비용, 복지포인트 </t>
  </si>
  <si>
    <t>임차료, 관리비</t>
  </si>
  <si>
    <t>통신비등</t>
  </si>
  <si>
    <t>-　</t>
  </si>
  <si>
    <t>임대보증금</t>
  </si>
  <si>
    <t>시설장치</t>
  </si>
  <si>
    <r>
      <t xml:space="preserve"> </t>
    </r>
    <r>
      <rPr>
        <b/>
        <sz val="8.5"/>
        <color rgb="FF000000"/>
        <rFont val="맑은 고딕"/>
        <family val="3"/>
        <charset val="129"/>
      </rPr>
      <t>D. 자금수지차 (=B-C)</t>
    </r>
  </si>
  <si>
    <r>
      <t xml:space="preserve"> </t>
    </r>
    <r>
      <rPr>
        <b/>
        <sz val="8.5"/>
        <color rgb="FF000000"/>
        <rFont val="맑은 고딕"/>
        <family val="3"/>
        <charset val="129"/>
      </rPr>
      <t>E. 자금조달(증자)</t>
    </r>
  </si>
  <si>
    <t xml:space="preserve"> F. 기말잔고(=A+D+E)</t>
  </si>
  <si>
    <t>지식재산권 양수</t>
    <phoneticPr fontId="7" type="noConversion"/>
  </si>
  <si>
    <t>-</t>
    <phoneticPr fontId="7" type="noConversion"/>
  </si>
  <si>
    <t>2025년 카탈리스터 자금수지 계획</t>
  </si>
  <si>
    <t>2024년 카탈리스터 자금수지 계획</t>
  </si>
  <si>
    <t>2023년 카탈리스터 자금수지 실적</t>
  </si>
  <si>
    <t>인사 용역료 지급</t>
  </si>
  <si>
    <t>㈜파인앤서비스</t>
    <phoneticPr fontId="7" type="noConversion"/>
  </si>
  <si>
    <t>○ 원천세 등</t>
    <phoneticPr fontId="7" type="noConversion"/>
  </si>
  <si>
    <t>2024년</t>
    <phoneticPr fontId="7" type="noConversion"/>
  </si>
  <si>
    <t>(단위 : 백만원)</t>
    <phoneticPr fontId="7" type="noConversion"/>
  </si>
  <si>
    <t>원천세</t>
  </si>
  <si>
    <t>삼성카드</t>
  </si>
  <si>
    <t>지급임차료</t>
  </si>
  <si>
    <t>법인카드 데이터 연동시스템 사용</t>
    <phoneticPr fontId="7" type="noConversion"/>
  </si>
  <si>
    <t>슈어엠㈜</t>
    <phoneticPr fontId="7" type="noConversion"/>
  </si>
  <si>
    <t>메가존클라우드(주)</t>
  </si>
  <si>
    <t>AWS</t>
  </si>
  <si>
    <t>메가존소프트(주)</t>
  </si>
  <si>
    <t>CDN</t>
  </si>
  <si>
    <t>SMS 후불 비용 정산</t>
    <phoneticPr fontId="7" type="noConversion"/>
  </si>
  <si>
    <t>Aceville Pte. Ltd.</t>
  </si>
  <si>
    <t>텐센트 클라우드</t>
    <phoneticPr fontId="7" type="noConversion"/>
  </si>
  <si>
    <t>(주)모나미이미징솔루션즈</t>
  </si>
  <si>
    <t>업무용 하드웨어 구매 (조립 PC (디자인))</t>
  </si>
  <si>
    <t>업무용 소프트웨어 라이선스 구독 (Adobe Premiere CC (신규 4개월))</t>
  </si>
  <si>
    <t>이지앤웰니스 주식회사</t>
    <phoneticPr fontId="7" type="noConversion"/>
  </si>
  <si>
    <t>한국소프트웨어서비스</t>
    <phoneticPr fontId="7" type="noConversion"/>
  </si>
  <si>
    <t>Parallels Desktop for Mac Business Edition 1EA 구독</t>
  </si>
  <si>
    <t>컴투스플랫폼</t>
  </si>
  <si>
    <t>텐센트클라우드 서비스 이용료 분담</t>
  </si>
  <si>
    <t xml:space="preserve"> ② 외화 : $ -천</t>
    <phoneticPr fontId="8" type="noConversion"/>
  </si>
  <si>
    <t>(단위 : 백만원, 천$)</t>
    <phoneticPr fontId="7" type="noConversion"/>
  </si>
  <si>
    <t>운용자금 증감</t>
    <phoneticPr fontId="7" type="noConversion"/>
  </si>
  <si>
    <t>A. 기초잔고</t>
    <phoneticPr fontId="7" type="noConversion"/>
  </si>
  <si>
    <t>G. 운용자금 증감</t>
    <phoneticPr fontId="7" type="noConversion"/>
  </si>
  <si>
    <t xml:space="preserve"> H. 기말잔고(=A+G+F)</t>
    <phoneticPr fontId="8" type="noConversion"/>
  </si>
  <si>
    <r>
      <t xml:space="preserve">    · </t>
    </r>
    <r>
      <rPr>
        <u/>
        <sz val="9"/>
        <rFont val="맑은 고딕"/>
        <family val="3"/>
        <charset val="129"/>
      </rPr>
      <t>수입 : -</t>
    </r>
    <phoneticPr fontId="8" type="noConversion"/>
  </si>
  <si>
    <r>
      <t xml:space="preserve">    · </t>
    </r>
    <r>
      <rPr>
        <u/>
        <sz val="9"/>
        <rFont val="맑은 고딕"/>
        <family val="3"/>
        <charset val="129"/>
      </rPr>
      <t>지출 : -</t>
    </r>
    <phoneticPr fontId="8" type="noConversion"/>
  </si>
  <si>
    <t>구분</t>
    <phoneticPr fontId="7" type="noConversion"/>
  </si>
  <si>
    <t>금액</t>
    <phoneticPr fontId="7" type="noConversion"/>
  </si>
  <si>
    <t>환종</t>
    <phoneticPr fontId="7" type="noConversion"/>
  </si>
  <si>
    <t>법인세 환급</t>
    <phoneticPr fontId="7" type="noConversion"/>
  </si>
  <si>
    <t>출금</t>
  </si>
  <si>
    <t>적요</t>
    <phoneticPr fontId="7" type="noConversion"/>
  </si>
  <si>
    <t>금액</t>
    <phoneticPr fontId="7" type="noConversion"/>
  </si>
  <si>
    <t>(1)지출내역</t>
    <phoneticPr fontId="7" type="noConversion"/>
  </si>
  <si>
    <t>(2)수입내역</t>
    <phoneticPr fontId="7" type="noConversion"/>
  </si>
  <si>
    <t>1-2. 운용실적</t>
    <phoneticPr fontId="7" type="noConversion"/>
  </si>
  <si>
    <t>(1) 지출내역</t>
    <phoneticPr fontId="7" type="noConversion"/>
  </si>
  <si>
    <t>1-1. 유동실적</t>
    <phoneticPr fontId="7" type="noConversion"/>
  </si>
  <si>
    <t>계정과목</t>
    <phoneticPr fontId="7" type="noConversion"/>
  </si>
  <si>
    <t>환종</t>
    <phoneticPr fontId="7" type="noConversion"/>
  </si>
  <si>
    <t>2-1. 유동계획</t>
    <phoneticPr fontId="7" type="noConversion"/>
  </si>
  <si>
    <t>구분</t>
    <phoneticPr fontId="7" type="noConversion"/>
  </si>
  <si>
    <t>(2) 수입내역</t>
    <phoneticPr fontId="7" type="noConversion"/>
  </si>
  <si>
    <t>2-2. 운용계획</t>
    <phoneticPr fontId="7" type="noConversion"/>
  </si>
  <si>
    <t>*계정과목별 최대 입/지출항목</t>
    <phoneticPr fontId="7" type="noConversion"/>
  </si>
  <si>
    <t>특허법인 위더피플</t>
    <phoneticPr fontId="7" type="noConversion"/>
  </si>
  <si>
    <t>하나은행</t>
    <phoneticPr fontId="7" type="noConversion"/>
  </si>
  <si>
    <t>다큐페이스</t>
    <phoneticPr fontId="7" type="noConversion"/>
  </si>
  <si>
    <t>금천세무서</t>
    <phoneticPr fontId="7" type="noConversion"/>
  </si>
  <si>
    <t>PPT파일선택</t>
    <phoneticPr fontId="113"/>
  </si>
  <si>
    <t>선택PPT파일열기</t>
    <phoneticPr fontId="113"/>
  </si>
  <si>
    <t>슬라이드갯수</t>
    <phoneticPr fontId="115" type="noConversion"/>
  </si>
  <si>
    <t>뉴PPT프로젝트</t>
    <phoneticPr fontId="113"/>
  </si>
  <si>
    <t>PPT파일모두닫기</t>
    <phoneticPr fontId="113"/>
  </si>
  <si>
    <t>테이블리셋</t>
    <phoneticPr fontId="113"/>
  </si>
  <si>
    <t>테이블호출</t>
    <phoneticPr fontId="113"/>
  </si>
  <si>
    <t>슬라이드 페이지</t>
    <phoneticPr fontId="115" type="noConversion"/>
  </si>
  <si>
    <t>테이블 이름</t>
    <phoneticPr fontId="115" type="noConversion"/>
  </si>
  <si>
    <t>행(row)</t>
    <phoneticPr fontId="115" type="noConversion"/>
  </si>
  <si>
    <t>열(column)</t>
    <phoneticPr fontId="115" type="noConversion"/>
  </si>
  <si>
    <t xml:space="preserve"> D. 자금수지차 (=B-C)</t>
  </si>
  <si>
    <t xml:space="preserve"> E. 자금조달</t>
  </si>
  <si>
    <t xml:space="preserve"> F. 기말잔고 (=A+D+E)</t>
  </si>
  <si>
    <t>Table 10</t>
  </si>
  <si>
    <t>F. 운용자금 활용(해지)</t>
  </si>
  <si>
    <t>I. 기말 유동잔고</t>
  </si>
  <si>
    <t>Table 9</t>
  </si>
  <si>
    <t>Table 13</t>
  </si>
  <si>
    <t xml:space="preserve">   (=A+B)</t>
  </si>
  <si>
    <t>Table 1</t>
  </si>
  <si>
    <t>2024년</t>
  </si>
  <si>
    <t xml:space="preserve"> 6월 </t>
  </si>
  <si>
    <t xml:space="preserve"> 7월 </t>
  </si>
  <si>
    <t xml:space="preserve"> 8월 </t>
  </si>
  <si>
    <t xml:space="preserve"> 9월 </t>
  </si>
  <si>
    <t xml:space="preserve"> 10월 </t>
  </si>
  <si>
    <t xml:space="preserve"> 11월 </t>
  </si>
  <si>
    <t xml:space="preserve"> 12월 </t>
  </si>
  <si>
    <t xml:space="preserve"> 합계 </t>
  </si>
  <si>
    <t xml:space="preserve"> 월평균 </t>
  </si>
  <si>
    <t>A. 기초잔고</t>
  </si>
  <si>
    <t>B. 수입</t>
  </si>
  <si>
    <t xml:space="preserve">기타 </t>
  </si>
  <si>
    <t xml:space="preserve"> ○ 원천세 등</t>
  </si>
  <si>
    <t xml:space="preserve"> ○ 분기별 그룹사 공용비용 등</t>
  </si>
  <si>
    <t xml:space="preserve"> ○ 등기비용, 퇴직연금관리수수료 등</t>
  </si>
  <si>
    <t>E. 자금조달(증자)</t>
  </si>
  <si>
    <t>F. 기말잔고(=A+D+E)</t>
  </si>
  <si>
    <t>Table 2</t>
  </si>
  <si>
    <t>매출</t>
  </si>
  <si>
    <t>세금환급</t>
  </si>
  <si>
    <t>4대보험료</t>
  </si>
  <si>
    <t>법인세</t>
  </si>
  <si>
    <t>부가가치세</t>
  </si>
  <si>
    <t>자산매입</t>
  </si>
  <si>
    <t>D. FX</t>
  </si>
  <si>
    <t>입금</t>
  </si>
  <si>
    <t>E. 조달</t>
  </si>
  <si>
    <t>F. 유동자금 증감(=B+C+D+E)</t>
  </si>
  <si>
    <t>G. 기말유동잔고(=A+F)</t>
  </si>
  <si>
    <t>계획</t>
    <phoneticPr fontId="7" type="noConversion"/>
  </si>
  <si>
    <t>임직원 명절(설/추석)선물</t>
    <phoneticPr fontId="7" type="noConversion"/>
  </si>
  <si>
    <t>○ 자산양수도 대금, 재고장비 판매대금, 임차보증금 등</t>
    <phoneticPr fontId="7" type="noConversion"/>
  </si>
  <si>
    <t>○ 이자수익, 세금환급(부가세, 법인세) 등</t>
    <phoneticPr fontId="8" type="noConversion"/>
  </si>
  <si>
    <t>Table 15</t>
  </si>
  <si>
    <t>KRW</t>
    <phoneticPr fontId="7" type="noConversion"/>
  </si>
  <si>
    <t>2026년 카탈리스터 자금수지 계획</t>
    <phoneticPr fontId="7" type="noConversion"/>
  </si>
  <si>
    <t>2025년</t>
    <phoneticPr fontId="7" type="noConversion"/>
  </si>
  <si>
    <t>○ 급여, 4대보험, 퇴직연금 등</t>
    <phoneticPr fontId="7" type="noConversion"/>
  </si>
  <si>
    <t>2026년</t>
    <phoneticPr fontId="8" type="noConversion"/>
  </si>
  <si>
    <t>㈜위펀</t>
    <phoneticPr fontId="7" type="noConversion"/>
  </si>
  <si>
    <t>11월 네이버페이 지급의 건(생일자 선물)</t>
    <phoneticPr fontId="7" type="noConversion"/>
  </si>
  <si>
    <t>25년 법정의무교육 비용 지급</t>
    <phoneticPr fontId="7" type="noConversion"/>
  </si>
  <si>
    <t>신규 도메인 구매 (catalyster.io)/도메인 연장 비용</t>
    <phoneticPr fontId="7" type="noConversion"/>
  </si>
  <si>
    <t>㈜제니스클라우드</t>
    <phoneticPr fontId="7" type="noConversion"/>
  </si>
  <si>
    <t>26년 Microsoft CAL 3년차 비용 지출</t>
  </si>
  <si>
    <t>망분리(VDI) 2,3차 구축에 대한 Microsoft 라이선스 구독 3년차 비용 지출</t>
  </si>
  <si>
    <t>1 ~ 6</t>
    <phoneticPr fontId="115" type="noConversion"/>
  </si>
  <si>
    <t>2026년</t>
    <phoneticPr fontId="7" type="noConversion"/>
  </si>
  <si>
    <t>하나은행</t>
    <phoneticPr fontId="7" type="noConversion"/>
  </si>
  <si>
    <t>펀드 일부 해지</t>
    <phoneticPr fontId="7" type="noConversion"/>
  </si>
  <si>
    <t>펀드 일부 해지 수익 입금</t>
    <phoneticPr fontId="7" type="noConversion"/>
  </si>
  <si>
    <t>투자금</t>
    <phoneticPr fontId="7" type="noConversion"/>
  </si>
  <si>
    <t>인원실적/계획</t>
  </si>
  <si>
    <t>■ 카탈리스터 PL (2022/04)</t>
    <phoneticPr fontId="8" type="noConversion"/>
  </si>
  <si>
    <t>[추정]&gt;&gt;</t>
  </si>
  <si>
    <t>실적 고려 약 1억씩 추가 반영</t>
  </si>
  <si>
    <t>2022년</t>
  </si>
  <si>
    <t>2023년</t>
  </si>
  <si>
    <t>2026년</t>
    <phoneticPr fontId="138" type="noConversion"/>
  </si>
  <si>
    <t>Ⅰ. 영업수익</t>
  </si>
  <si>
    <t>컨텐츠제공수익</t>
  </si>
  <si>
    <t>용역수익</t>
  </si>
  <si>
    <t>XPLA 매출(매출 인식 관련하여 카탈리스터는 아직 협의 미완료); 22년말 컴투스와 동일하게 인식하였기 때문에 매출 동일 발생으로 처리</t>
  </si>
  <si>
    <t>임대료수익</t>
  </si>
  <si>
    <t>Ⅱ. 영업비용</t>
  </si>
  <si>
    <t>퇴직급여</t>
  </si>
  <si>
    <t>감가상각비</t>
  </si>
  <si>
    <t>여비교통비</t>
  </si>
  <si>
    <t>접대비</t>
  </si>
  <si>
    <t>통신비</t>
  </si>
  <si>
    <t>수도광열비</t>
  </si>
  <si>
    <t>세금과공과금</t>
  </si>
  <si>
    <t>경상연구개발비</t>
  </si>
  <si>
    <t>수선비</t>
  </si>
  <si>
    <t>보험료</t>
  </si>
  <si>
    <t>차량유지비</t>
  </si>
  <si>
    <t>운반비</t>
  </si>
  <si>
    <t>교육훈련비</t>
  </si>
  <si>
    <t>도서인쇄비</t>
  </si>
  <si>
    <t>사무용품비</t>
  </si>
  <si>
    <t>소모품비</t>
  </si>
  <si>
    <t>광고선전비</t>
  </si>
  <si>
    <t>판매촉진비</t>
  </si>
  <si>
    <t>건물관리비</t>
  </si>
  <si>
    <t>무형자산상각비</t>
  </si>
  <si>
    <t>잡비</t>
  </si>
  <si>
    <t>협회비</t>
  </si>
  <si>
    <t>외주용역비</t>
  </si>
  <si>
    <t>매출채권 손상차손</t>
  </si>
  <si>
    <t>복구충당부채환입</t>
  </si>
  <si>
    <t>하자보수비</t>
  </si>
  <si>
    <t>주식보상비용</t>
  </si>
  <si>
    <t>프로젝트손실충당부채전입액 &gt; 재고자산 평가 손실</t>
  </si>
  <si>
    <t>Ⅲ. 영업이익(손실)</t>
  </si>
  <si>
    <t>검증</t>
  </si>
  <si>
    <t>Ⅱ.매출원가</t>
  </si>
  <si>
    <t>인건비 등</t>
  </si>
  <si>
    <t>인원계획 조정(11월까지 매월 10명 증가 가정)</t>
  </si>
  <si>
    <t>3명 퇴사 반영</t>
  </si>
  <si>
    <t>실적평균</t>
  </si>
  <si>
    <t>약 3천만원 가정(전표 5천만원으로 이상하여 3천만원 가정)</t>
  </si>
  <si>
    <t>인원계획에 따라 +5% 반영</t>
  </si>
  <si>
    <t>약 1억 가정(3월 실적 약 1억)</t>
  </si>
  <si>
    <t>전월기준</t>
  </si>
  <si>
    <t>23년 2개월 평균</t>
  </si>
  <si>
    <t>버퍼 : 월 3백만원</t>
  </si>
  <si>
    <t>전월</t>
  </si>
  <si>
    <t>로열티&amp;기타</t>
  </si>
  <si>
    <t>23년 6개월 평균</t>
  </si>
  <si>
    <t>7월 천만원</t>
  </si>
  <si>
    <t>마케팅</t>
  </si>
  <si>
    <t>사업계획 (컴투스 개발 외주 포함비용) ~ 약 1억</t>
  </si>
  <si>
    <t>매출채권및기타채권손상차손</t>
  </si>
  <si>
    <t>운용리스료</t>
  </si>
  <si>
    <t>III.매출총이익</t>
  </si>
  <si>
    <t>IV.판매비와관리비</t>
  </si>
  <si>
    <t>12월 실적</t>
  </si>
  <si>
    <t>퇴직자에따른 증가. 1분기 평균 가정(140명수준, 23년 1월 유사 가정</t>
  </si>
  <si>
    <t>약 1억 가정(3월 실적 약 1억)~인원 감소효과 가정</t>
  </si>
  <si>
    <t>3백만원 가정</t>
  </si>
  <si>
    <t>최근 3개월 평균</t>
  </si>
  <si>
    <t>1.5백만원</t>
    <phoneticPr fontId="8" type="noConversion"/>
  </si>
  <si>
    <t>유상증자 관련 등록세 등 3천3백만원 이상 예상</t>
  </si>
  <si>
    <t>1백만원 가정</t>
  </si>
  <si>
    <t>전월(11월부터 사무실 임차료 감소:-2천만원)</t>
  </si>
  <si>
    <t>10만원</t>
    <phoneticPr fontId="8" type="noConversion"/>
  </si>
  <si>
    <t>보안비용 0.3억/ 증자비용 7백/기타 3백 가정</t>
  </si>
  <si>
    <t>4백만원 가정</t>
    <phoneticPr fontId="8" type="noConversion"/>
  </si>
  <si>
    <t>진행하지 않는 것으로</t>
  </si>
  <si>
    <t>최소치 가정</t>
  </si>
  <si>
    <t>3분기 장부 전액 손상에 따라 주식보상비용 추가 인식 안하는 걸로</t>
  </si>
  <si>
    <t>Ⅳ. 금융수익</t>
  </si>
  <si>
    <t>금융수익</t>
  </si>
  <si>
    <t>배당금수익</t>
  </si>
  <si>
    <t>금융상품처분이익</t>
  </si>
  <si>
    <t>매도가능금융자산평가이익</t>
  </si>
  <si>
    <t>단기금융상품평가이익</t>
  </si>
  <si>
    <t>장기금융상품평가이익</t>
  </si>
  <si>
    <t>단기금융상품처분이익</t>
  </si>
  <si>
    <t>파생상품평가이익</t>
  </si>
  <si>
    <t>파생상품거래이익</t>
  </si>
  <si>
    <t>프로젝트손실충당부채환입액</t>
  </si>
  <si>
    <t>단기금융부채평가이익</t>
  </si>
  <si>
    <t>단기매매비파생상품처분이익</t>
  </si>
  <si>
    <t>비지배지분부채평가이익</t>
  </si>
  <si>
    <t>단기투자자산처분이익</t>
  </si>
  <si>
    <t>장기투자자산처분이익</t>
  </si>
  <si>
    <t>매도가능금융자산처분이익</t>
  </si>
  <si>
    <t>Ⅴ. 금융비용</t>
  </si>
  <si>
    <t>금융비용</t>
  </si>
  <si>
    <t>이자비용</t>
  </si>
  <si>
    <t>단기금융상품평가손실</t>
  </si>
  <si>
    <t>장기금융상품평가손실</t>
  </si>
  <si>
    <t>단기금융상품처분손실</t>
  </si>
  <si>
    <t>파생상품평가손실</t>
  </si>
  <si>
    <t>파생상품거래손실</t>
  </si>
  <si>
    <t>비지배지분부채평가손실</t>
  </si>
  <si>
    <t>단기금융부채평가손실</t>
  </si>
  <si>
    <t>단기금융부채처분손실</t>
  </si>
  <si>
    <t>매도가능금융자산처분손실</t>
  </si>
  <si>
    <t>매도가능금융자산평가손실</t>
  </si>
  <si>
    <t>매도가능금융자산감액손실</t>
  </si>
  <si>
    <t>매도가능금융자산손상차손</t>
  </si>
  <si>
    <t>단기매매비파생상품처분손실</t>
  </si>
  <si>
    <t>사채상환손실</t>
  </si>
  <si>
    <t>위험회피목적파생상품처분손실(재무활동)</t>
  </si>
  <si>
    <t>기타금융비용</t>
  </si>
  <si>
    <t>Ⅵ. 종속관계기업투자손익</t>
  </si>
  <si>
    <t>관계기업투자손익</t>
  </si>
  <si>
    <t>지분법손실</t>
  </si>
  <si>
    <t>지분법적용투자주식처분손실</t>
  </si>
  <si>
    <t>지분법이익</t>
  </si>
  <si>
    <t>지분법적용투자주식처분이익</t>
  </si>
  <si>
    <t>Ⅶ. 기타영업외수익</t>
  </si>
  <si>
    <t>기타영업외수익</t>
  </si>
  <si>
    <t>외환차익</t>
  </si>
  <si>
    <t>기타채권손상차손환입</t>
  </si>
  <si>
    <t>기타의대손상각비환입</t>
  </si>
  <si>
    <t>수입수수료</t>
  </si>
  <si>
    <t>외화환산이익</t>
  </si>
  <si>
    <t>금융보증부채환입</t>
  </si>
  <si>
    <t>하자보수충당부채환입</t>
  </si>
  <si>
    <t>유형자산처분이익</t>
  </si>
  <si>
    <t>무형자산처분이익</t>
  </si>
  <si>
    <t>매각예정비유동자산처분이익</t>
  </si>
  <si>
    <t>무형자산손상차손환입</t>
  </si>
  <si>
    <t>잡이익</t>
  </si>
  <si>
    <t>지분법적용투자주식처분이익 (종속기업관계기업투자주식으로 계정 재분류)</t>
  </si>
  <si>
    <t>자산수증이익</t>
  </si>
  <si>
    <t>채무면제이익</t>
  </si>
  <si>
    <t>보험차익</t>
  </si>
  <si>
    <t>전기오류수정이익</t>
  </si>
  <si>
    <t>주식보상비용환입</t>
  </si>
  <si>
    <t>당기손익인식지정금융상품평가이익</t>
  </si>
  <si>
    <t>당기손익인식지정금융상품처분이익</t>
  </si>
  <si>
    <t>위험회피목적파생상품평가이익(재무활동외)</t>
  </si>
  <si>
    <t>위험회피목적파생상품처분이익(재무활동외)</t>
  </si>
  <si>
    <t>기타수익</t>
  </si>
  <si>
    <t>만기보유금융자산처분이익</t>
  </si>
  <si>
    <t>종속기업투자주식처분이익</t>
  </si>
  <si>
    <t>관계기업투자주식처분이익</t>
  </si>
  <si>
    <t>사채상환이익</t>
  </si>
  <si>
    <t>Ⅷ. 기타영업외비용</t>
  </si>
  <si>
    <t>기타영업외비용</t>
  </si>
  <si>
    <t>기타채권손상차손</t>
  </si>
  <si>
    <t>매출채권처분손실</t>
  </si>
  <si>
    <t>기부금</t>
  </si>
  <si>
    <t>기타의대손상각비</t>
  </si>
  <si>
    <t>외환차손</t>
  </si>
  <si>
    <t>외화환산손실</t>
  </si>
  <si>
    <t>금융보증비용</t>
  </si>
  <si>
    <t>유형자산처분손실</t>
  </si>
  <si>
    <t>무형자산처분손실</t>
  </si>
  <si>
    <t>유형자산손상차손</t>
  </si>
  <si>
    <t>무형자산손상차손</t>
  </si>
  <si>
    <t>기타자산손상차손</t>
  </si>
  <si>
    <t>잡손실</t>
  </si>
  <si>
    <t>재해손실</t>
  </si>
  <si>
    <t>전기오류수정손실</t>
  </si>
  <si>
    <t>관계기업투자주식처분손실</t>
  </si>
  <si>
    <t>종속기업투자주식처분손실</t>
  </si>
  <si>
    <t>관계기업주식손상차손</t>
  </si>
  <si>
    <t>종속기업주식손상차손</t>
  </si>
  <si>
    <t>당기손익인식지정금융상품평가손실</t>
  </si>
  <si>
    <t>당기손익인식지정금융상품처분손실</t>
  </si>
  <si>
    <t>위험회피목적파생상품평가손실(재무활동외)</t>
  </si>
  <si>
    <t>위험회피목적파생상품처분손실(재무활동외)</t>
  </si>
  <si>
    <t>기타비용</t>
  </si>
  <si>
    <t>만기보유금융자산처분손실</t>
  </si>
  <si>
    <t>기타의 대손상각비</t>
  </si>
  <si>
    <t>기타지급수수료</t>
  </si>
  <si>
    <t>합병비용</t>
  </si>
  <si>
    <t>종속기업주식처분손실</t>
  </si>
  <si>
    <t>Ⅸ. 법인세차감전순손익</t>
  </si>
  <si>
    <t>세전이익</t>
  </si>
  <si>
    <t>Ⅹ. 법인세비용</t>
  </si>
  <si>
    <t>법인세비용</t>
  </si>
  <si>
    <t>XI. 당기순이익</t>
  </si>
  <si>
    <t>당기순이익</t>
  </si>
  <si>
    <t>비지배주주지분순이익</t>
  </si>
  <si>
    <t>XII. 지배주주지분순이익</t>
  </si>
  <si>
    <t>지배주주지분순이익</t>
  </si>
  <si>
    <t>보고장표용 계정 대분류</t>
  </si>
  <si>
    <t>로열티</t>
  </si>
  <si>
    <t>인건비성경비</t>
  </si>
  <si>
    <t>기타-상각비</t>
    <phoneticPr fontId="7" type="noConversion"/>
  </si>
  <si>
    <t>기타-주식보상비</t>
    <phoneticPr fontId="7" type="noConversion"/>
  </si>
  <si>
    <t>기타</t>
    <phoneticPr fontId="7" type="noConversion"/>
  </si>
  <si>
    <t>실출금액(상각비, 보상비 차감 후)</t>
    <phoneticPr fontId="7" type="noConversion"/>
  </si>
  <si>
    <t>에이탑유니버스</t>
    <phoneticPr fontId="7" type="noConversion"/>
  </si>
  <si>
    <t>신주인수 투자금 납입</t>
    <phoneticPr fontId="7" type="noConversion"/>
  </si>
  <si>
    <t>느루정(주식회사 영석)</t>
    <phoneticPr fontId="7" type="noConversion"/>
  </si>
  <si>
    <t>26년 외부 거래처 설날 선물 지급의 건</t>
    <phoneticPr fontId="7" type="noConversion"/>
  </si>
  <si>
    <t>○ 자산양수도 대금 등</t>
    <phoneticPr fontId="7" type="noConversion"/>
  </si>
  <si>
    <t>○ 동호회비, 건강검진비용, 명절선물 등</t>
    <phoneticPr fontId="8" type="noConversion"/>
  </si>
  <si>
    <t>1월(A)</t>
    <phoneticPr fontId="7" type="noConversion"/>
  </si>
  <si>
    <t>2월(A)</t>
    <phoneticPr fontId="7" type="noConversion"/>
  </si>
  <si>
    <t>3월(A)</t>
    <phoneticPr fontId="7" type="noConversion"/>
  </si>
  <si>
    <t>4월(A)</t>
    <phoneticPr fontId="7" type="noConversion"/>
  </si>
  <si>
    <t>5월(A)</t>
    <phoneticPr fontId="7" type="noConversion"/>
  </si>
  <si>
    <t>6월(A)</t>
    <phoneticPr fontId="7" type="noConversion"/>
  </si>
  <si>
    <t>7월(A)</t>
    <phoneticPr fontId="7" type="noConversion"/>
  </si>
  <si>
    <t>8월(A)</t>
    <phoneticPr fontId="7" type="noConversion"/>
  </si>
  <si>
    <t>9월(A)</t>
    <phoneticPr fontId="7" type="noConversion"/>
  </si>
  <si>
    <t>10월(A)</t>
    <phoneticPr fontId="7" type="noConversion"/>
  </si>
  <si>
    <t>11월(A)</t>
    <phoneticPr fontId="7" type="noConversion"/>
  </si>
  <si>
    <t>12월(A)</t>
    <phoneticPr fontId="7" type="noConversion"/>
  </si>
  <si>
    <t>2월(A)</t>
    <phoneticPr fontId="7" type="noConversion"/>
  </si>
  <si>
    <t>CodeSign 인증서 연장 구매 비용</t>
    <phoneticPr fontId="7" type="noConversion"/>
  </si>
  <si>
    <t>○ 미국법인 출자금, ATOP UNIVERSE 신주인수대금</t>
    <phoneticPr fontId="8" type="noConversion"/>
  </si>
  <si>
    <t>부가가치세 신고 (다음 환급일 : 4월)</t>
    <phoneticPr fontId="8" type="noConversion"/>
  </si>
  <si>
    <t>잔액증명서 발급수수료</t>
    <phoneticPr fontId="7" type="noConversion"/>
  </si>
  <si>
    <t>하나은행</t>
    <phoneticPr fontId="7" type="noConversion"/>
  </si>
  <si>
    <t>인증서 갱신 수수료</t>
    <phoneticPr fontId="7" type="noConversion"/>
  </si>
  <si>
    <t>3월(A)</t>
    <phoneticPr fontId="7" type="noConversion"/>
  </si>
  <si>
    <t>임직원 퇴직연금_기업은행</t>
  </si>
  <si>
    <t>임직원 퇴직연금_한국투자증권</t>
  </si>
  <si>
    <t>BYC 하이시티 B동 24층 월정임차료</t>
  </si>
  <si>
    <t>[확정] 자산관리 솔루션(Netrix) 유지보수 수수료</t>
  </si>
  <si>
    <t>[확정] 구글 클라우드 플랫폼 EDP 이용료</t>
  </si>
  <si>
    <t>회사 대표번호 전화요금 지불의 건</t>
  </si>
  <si>
    <t>[확정] 텐센트 클라우드 서비스 이용료</t>
  </si>
  <si>
    <t>부가가치세 환급(5월중순)</t>
    <phoneticPr fontId="7" type="noConversion"/>
  </si>
  <si>
    <t>㈜비즈마켓</t>
    <phoneticPr fontId="7" type="noConversion"/>
  </si>
  <si>
    <t>노후장비 판매</t>
    <phoneticPr fontId="7" type="noConversion"/>
  </si>
  <si>
    <t>메타버스 통합 인증 방법 및 시스템 특허비용 지출의 건</t>
    <phoneticPr fontId="7" type="noConversion"/>
  </si>
  <si>
    <t>4월(A)</t>
    <phoneticPr fontId="7" type="noConversion"/>
  </si>
  <si>
    <t>6월 계획</t>
  </si>
  <si>
    <t>F. 기말 잔고(6월말 계획=D-E)</t>
  </si>
  <si>
    <t>주택자금대출 이자지원</t>
  </si>
  <si>
    <t>정기예금 3억원 만기 해지(6/22)</t>
    <phoneticPr fontId="7" type="noConversion"/>
  </si>
  <si>
    <t>정기예금 3억원 만기 해지 이자 입금(6/22)</t>
    <phoneticPr fontId="7" type="noConversion"/>
  </si>
  <si>
    <t>엘케이보험중개</t>
    <phoneticPr fontId="7" type="noConversion"/>
  </si>
  <si>
    <t>26년 단체상해보험계약</t>
    <phoneticPr fontId="7" type="noConversion"/>
  </si>
  <si>
    <t>5월(A)</t>
    <phoneticPr fontId="7" type="noConversion"/>
  </si>
  <si>
    <t>직원비용</t>
    <phoneticPr fontId="7" type="noConversion"/>
  </si>
  <si>
    <t>4. 7월 말 자금(stock) :</t>
    <phoneticPr fontId="7" type="noConversion"/>
  </si>
  <si>
    <t>인터넷 전화 및 음성회의 전화요금</t>
  </si>
  <si>
    <t>하나은행</t>
  </si>
  <si>
    <t>기업은행</t>
  </si>
  <si>
    <t>베스핀글로벌 주식회사</t>
  </si>
  <si>
    <t>외상매출금</t>
    <phoneticPr fontId="7" type="noConversion"/>
  </si>
  <si>
    <t>인터파크</t>
    <phoneticPr fontId="7" type="noConversion"/>
  </si>
  <si>
    <t>복지포인트 환급</t>
    <phoneticPr fontId="7" type="noConversion"/>
  </si>
  <si>
    <t>금천세무서</t>
    <phoneticPr fontId="7" type="noConversion"/>
  </si>
  <si>
    <t xml:space="preserve"> ∙7월 : 그룹사 공용비용 지급</t>
    <phoneticPr fontId="7" type="noConversion"/>
  </si>
  <si>
    <t>C:\Users\IJH\Desktop\자금팀\카탈리스터(컴투버스)\자금계획\2026년\2026.07\카탈리스터_7월 자금운용계획(260714).pptx</t>
    <phoneticPr fontId="115" type="noConversion"/>
  </si>
  <si>
    <t>6월(A)</t>
    <phoneticPr fontId="7" type="noConversion"/>
  </si>
  <si>
    <t>1. 8월 자금수지(Flow)</t>
    <phoneticPr fontId="7" type="noConversion"/>
  </si>
  <si>
    <t>7월(a)</t>
    <phoneticPr fontId="7" type="noConversion"/>
  </si>
  <si>
    <t>8월(b)</t>
    <phoneticPr fontId="7" type="noConversion"/>
  </si>
  <si>
    <t>실적 환율(전월말 매매기준율)</t>
  </si>
  <si>
    <t>계획 환율(전월말 매매기준율)</t>
  </si>
  <si>
    <t>※ 외부 정합성 검증 (일일자금계획 파일 마지막 시트 대비)</t>
  </si>
  <si>
    <t>① 유동자금 기말 — 집계값 (3p!I49)</t>
  </si>
  <si>
    <t>② 유동자금 기말 — 실측값 (수시입출예금 당일잔액)</t>
  </si>
  <si>
    <t>③ 운용자금 기말 — 집계값 (2-1!G12)</t>
  </si>
  <si>
    <t>④ 운용자금 기말 — 실측값 (운용자금 당일잔액)</t>
  </si>
  <si>
    <t>⑤ 검증 결과</t>
  </si>
  <si>
    <t>직원비용, 복지포인트</t>
  </si>
  <si>
    <t>※ 검증 : '기타'(19행) = 연간 시트 [마케팅비+제세공과금+지급이자+전산관련지출+개발외주용역비+경영용역비+기타]</t>
  </si>
  <si>
    <t>① 연간 기준 합계</t>
  </si>
  <si>
    <t>② 자금실적 세부 합계 (20~28행)</t>
  </si>
  <si>
    <t>③ 판정</t>
  </si>
  <si>
    <t>8월 자금계획</t>
    <phoneticPr fontId="8" type="noConversion"/>
  </si>
  <si>
    <t>7월 자금실적</t>
    <phoneticPr fontId="8" type="noConversion"/>
  </si>
  <si>
    <t>한국투자증권</t>
  </si>
  <si>
    <t>삼성웰스토리(주)컴투스</t>
  </si>
  <si>
    <t>최민준</t>
  </si>
  <si>
    <t>직원비용</t>
  </si>
  <si>
    <t>경영지원용역비</t>
  </si>
  <si>
    <t>주식회사 닥터소프트</t>
  </si>
  <si>
    <t>외상매출금</t>
  </si>
  <si>
    <t>잔액증명서발급수수료(7/1)</t>
  </si>
  <si>
    <t>2026년 6월 근로소득세 원천징수(7/9)</t>
  </si>
  <si>
    <t>2026년 6월 근로소득주민세 원천징수(7/9)</t>
  </si>
  <si>
    <t>건강보험료(7/10)</t>
  </si>
  <si>
    <t>국민연금 보험료(7/10)</t>
  </si>
  <si>
    <t>고용보험료(7/10)</t>
  </si>
  <si>
    <t>산재보험료(7/10)</t>
  </si>
  <si>
    <t>복지포인트 2분기 상계금액 환급(7/10)</t>
  </si>
  <si>
    <t>260720직원경비(7/20)</t>
  </si>
  <si>
    <t>회계 등 경영부문 용역료 지급</t>
  </si>
  <si>
    <t>4사 공용비용 지급</t>
  </si>
  <si>
    <t>공용법인카드대금(7/20)</t>
  </si>
  <si>
    <t>260724임직원 급여-카탈리스터(7/24)</t>
  </si>
  <si>
    <t>26년 1기 확정 부가가치세 납부(7/27)</t>
  </si>
  <si>
    <t>서버비 정산금(7/31)</t>
  </si>
  <si>
    <t>기타</t>
    <phoneticPr fontId="7" type="noConversion"/>
  </si>
  <si>
    <t>7월(실적)</t>
    <phoneticPr fontId="7" type="noConversion"/>
  </si>
  <si>
    <t>8월(계획)</t>
    <phoneticPr fontId="7" type="noConversion"/>
  </si>
  <si>
    <t>7월 실적</t>
    <phoneticPr fontId="7" type="noConversion"/>
  </si>
  <si>
    <t>8월 계획</t>
    <phoneticPr fontId="7" type="noConversion"/>
  </si>
  <si>
    <t>전산관련지출</t>
    <phoneticPr fontId="7" type="noConversion"/>
  </si>
  <si>
    <t>고위드</t>
    <phoneticPr fontId="7" type="noConversion"/>
  </si>
  <si>
    <t>사업소분 주민세 납부</t>
    <phoneticPr fontId="7" type="noConversion"/>
  </si>
  <si>
    <t>퇴직연금 관리 수수료 납입의 건(기업은행)</t>
    <phoneticPr fontId="7" type="noConversion"/>
  </si>
  <si>
    <t>급여/잔여연차수당/연말정산세액/퇴직위로금</t>
    <phoneticPr fontId="7" type="noConversion"/>
  </si>
  <si>
    <t>법인세 환급</t>
    <phoneticPr fontId="7" type="noConversion"/>
  </si>
  <si>
    <t>법인지방소득세 환급</t>
    <phoneticPr fontId="7" type="noConversion"/>
  </si>
  <si>
    <t>예정/확정 부가가치세 납부</t>
    <phoneticPr fontId="7" type="noConversion"/>
  </si>
  <si>
    <t xml:space="preserve"> ∙7월 : 1기 확정 부가가치세 납부 3.7백만</t>
    <phoneticPr fontId="7" type="noConversion"/>
  </si>
  <si>
    <t>7월(A)</t>
    <phoneticPr fontId="7" type="noConversion"/>
  </si>
  <si>
    <t>계획</t>
    <phoneticPr fontId="7" type="noConversion"/>
  </si>
  <si>
    <t>C:\Users\IJH\Desktop\자금팀\카탈리스터(컴투버스)\자금계획\2026년\2026.08\카탈리스터_8월 자금운용계획(260813).pptx</t>
    <phoneticPr fontId="115" type="noConversion"/>
  </si>
  <si>
    <t>● 7월 : 급여 15백만, 부가세 납부 3.7백만 등</t>
    <phoneticPr fontId="7" type="noConversion"/>
  </si>
  <si>
    <t>○ 8월 : 급여 15백만 등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</si>
</sst>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[$€-2]\ * #,##0.00_-;\-[$€-2]\ * #,##0.00_-;_-[$€-2]\ * &quot;-&quot;??_-;_-@_-"/>
    <numFmt numFmtId="178" formatCode="_-* #,##0.0_-;\-* #,##0.0_-;_-* &quot;-&quot;_-;_-@_-"/>
    <numFmt numFmtId="179" formatCode="_-* #,##0_-;\-* #,##0_-;_-* &quot;-&quot;??_-;_-@_-"/>
    <numFmt numFmtId="180" formatCode="#,##0.0_ "/>
    <numFmt numFmtId="181" formatCode="_-[$¥-411]* #,##0.00_-;\-[$¥-411]* #,##0.00_-;_-[$¥-411]* &quot;-&quot;??_-;_-@_-"/>
    <numFmt numFmtId="182" formatCode="_-* #,##0.00_-;\-* #,##0.00_-;_-* &quot;-&quot;_-;_-@_-"/>
    <numFmt numFmtId="183" formatCode="_-* #,##0.0000_-;\-* #,##0.0000_-;_-* &quot;-&quot;??_-;_-@_-"/>
    <numFmt numFmtId="184" formatCode="_-* #,##0.0_-;\-* #,##0.0_-;_-* &quot;-&quot;?_-;_-@_-"/>
    <numFmt numFmtId="185" formatCode="_-* #,##0.000000_-;\-* #,##0.000000_-;_-* &quot;-&quot;??_-;_-@_-"/>
    <numFmt numFmtId="186" formatCode="_-* #,##0.0000000_-;\-* #,##0.0000000_-;_-* &quot;-&quot;??_-;_-@_-"/>
    <numFmt numFmtId="187" formatCode="[Red]\+#,##0.0_ ;[Blue]\-#,##0.0\ "/>
    <numFmt numFmtId="188" formatCode="#,##0.0"/>
    <numFmt numFmtId="189" formatCode="#,##0.0_ &quot;억&quot;"/>
    <numFmt numFmtId="190" formatCode="0.0"/>
    <numFmt numFmtId="191" formatCode="0.0%"/>
    <numFmt numFmtId="192" formatCode="_-&quot;$&quot;* #,##0.00_-;\-&quot;$&quot;* #,##0.00_-;_-&quot;$&quot;* &quot;-&quot;??_-;_-@_-"/>
    <numFmt numFmtId="193" formatCode="&quot;¥&quot;#,##0_);[Red]\(&quot;¥&quot;#,##0\)"/>
    <numFmt numFmtId="194" formatCode="[$₩-412]#,##0"/>
    <numFmt numFmtId="195" formatCode="&quot;¥&quot;#,##0;[Red]&quot;¥&quot;\-#,##0"/>
    <numFmt numFmtId="196" formatCode="_(&quot;$&quot;* #,##0.00_);_(&quot;$&quot;* \(#,##0.00\);_(&quot;$&quot;* &quot;-&quot;??_);_(@_)"/>
    <numFmt numFmtId="197" formatCode="#,##0_ ;[Red]\-#,##0\ "/>
    <numFmt numFmtId="198" formatCode="yyyy/mm/dd\ \(aaa\)"/>
    <numFmt numFmtId="199" formatCode="#,##0;[Blue]\(#,##0\)"/>
    <numFmt numFmtId="200" formatCode="#,##0.0;[Blue]\(#,##0.0\)"/>
    <numFmt numFmtId="201" formatCode="[Red]\+#,##0.0;[Blue]\-#,##0.0"/>
    <numFmt numFmtId="202" formatCode="#,##0.00000000_ ;[Red]\-#,##0.00000000\ "/>
    <numFmt numFmtId="203" formatCode="#,##0.0000000000;[Blue]\(#,##0.0000000000\)"/>
    <numFmt numFmtId="204" formatCode="0.000000000000E+00"/>
    <numFmt numFmtId="205" formatCode="_-* #,##0.00000000_-;\-* #,##0.00000000_-;_-* &quot;-&quot;_-;_-@_-"/>
    <numFmt numFmtId="206" formatCode="#,##0.000_ ;[Red]\-#,##0.000\ "/>
    <numFmt numFmtId="207" formatCode="#,##0.0_);\(#,##0.0\)"/>
    <numFmt numFmtId="208" formatCode="_-* #,##0.00000_-;\-* #,##0.00000_-;_-* &quot;-&quot;_-;_-@_-"/>
    <numFmt numFmtId="209" formatCode="#,##0_);\(#,##0\)"/>
    <numFmt numFmtId="210" formatCode="#,##0.0_);\(#,##0.0\);&quot;-&quot;"/>
    <numFmt numFmtId="211" formatCode="#,##0_);\(#,##0\);&quot;-&quot;"/>
    <numFmt numFmtId="212" formatCode="#,##0_);\-#,##0;&quot;-&quot;"/>
    <numFmt numFmtId="213" formatCode="#,##0.000_ "/>
    <numFmt numFmtId="214" formatCode="#,##0.000"/>
    <numFmt numFmtId="215" formatCode="0.0000"/>
    <numFmt numFmtId="216" formatCode="#,##0\ ;[Blue]\(#,##0\)\ ;&quot;-&quot;"/>
    <numFmt numFmtId="217" formatCode="0.000000000_ "/>
    <numFmt numFmtId="218" formatCode="[Red]\+#,##0.0\ ;[Blue]\-#,##0.0\ ;&quot;-&quot;"/>
    <numFmt numFmtId="219" formatCode="[Red]\+#,##0\ ;[Blue]\-#,##0\ ;&quot;-&quot;"/>
    <numFmt numFmtId="220" formatCode="_-* #,##0.0000000_-;\-* #,##0.0000000_-;_-* &quot;-&quot;_-;_-@_-"/>
    <numFmt numFmtId="221" formatCode="m&quot;월&quot;\ d&quot;일&quot;"/>
    <numFmt numFmtId="222" formatCode="[Red]\+#,##0.0\ ;[Blue]\-#,##0.0\ "/>
    <numFmt numFmtId="223" formatCode="#,##0\ ;\-#,##0\ ;&quot;-&quot;\ "/>
    <numFmt numFmtId="224" formatCode="#,##0.0\ ;\-#,##0.0\ ;&quot;-&quot;\ "/>
    <numFmt numFmtId="225" formatCode="#,##0.\ ;\-#,##0\ ;&quot;-&quot;\ "/>
    <numFmt numFmtId="226" formatCode="_-* #,##0.000_-;\-* #,##0.000_-;_-* &quot;-&quot;_-;_-@_-"/>
    <numFmt numFmtId="227" formatCode="#,##0;[Red]\-#,##0;\-"/>
    <numFmt numFmtId="228" formatCode="yyyy\/mm"/>
    <numFmt numFmtId="229" formatCode="yy\/mm"/>
    <numFmt numFmtId="230" formatCode="#,##0.000000000000000_ "/>
    <numFmt numFmtId="231" formatCode="\+#,##0.0\ ;\-#,##0.0\ ;&quot;-&quot;"/>
    <numFmt numFmtId="232" formatCode="_(* #,##0.0_);_(* \(#,##0.0\);_(* &quot;-&quot;_);_(@_)"/>
  </numFmts>
  <fonts count="15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00000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7"/>
      <color rgb="FFFF0000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101BF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name val="Arial"/>
      <family val="2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1D02BE"/>
      <name val="맑은 고딕"/>
      <family val="3"/>
      <charset val="129"/>
    </font>
    <font>
      <b/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</font>
    <font>
      <b/>
      <sz val="9.1"/>
      <color theme="1"/>
      <name val="맑은 고딕"/>
      <family val="3"/>
      <charset val="129"/>
    </font>
    <font>
      <b/>
      <sz val="7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rgb="FF000000"/>
      <name val="Arial"/>
      <family val="2"/>
    </font>
    <font>
      <sz val="9"/>
      <color theme="1"/>
      <name val="맑은 고딕"/>
      <family val="2"/>
      <charset val="129"/>
      <scheme val="minor"/>
    </font>
    <font>
      <u/>
      <sz val="8.8000000000000007"/>
      <color theme="10"/>
      <name val="맑은 고딕"/>
      <family val="3"/>
      <charset val="129"/>
    </font>
    <font>
      <sz val="11"/>
      <color theme="1"/>
      <name val="맑은 고딕"/>
      <family val="3"/>
      <charset val="128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2"/>
      <color rgb="FFFF0000"/>
      <name val="맑은 고딕"/>
      <family val="2"/>
      <charset val="136"/>
      <scheme val="minor"/>
    </font>
    <font>
      <b/>
      <sz val="18"/>
      <color theme="3"/>
      <name val="맑은 고딕"/>
      <family val="2"/>
      <charset val="129"/>
      <scheme val="major"/>
    </font>
    <font>
      <u/>
      <sz val="10"/>
      <color theme="10"/>
      <name val="Arial"/>
      <family val="2"/>
    </font>
    <font>
      <sz val="12"/>
      <color theme="1"/>
      <name val="맑은 고딕"/>
      <family val="2"/>
      <scheme val="minor"/>
    </font>
    <font>
      <sz val="11"/>
      <name val="ＭＳ Ｐゴシック"/>
      <family val="2"/>
      <charset val="128"/>
    </font>
    <font>
      <sz val="11"/>
      <color rgb="FF333333"/>
      <name val="맑은 고딕"/>
      <family val="2"/>
      <charset val="129"/>
      <scheme val="minor"/>
    </font>
    <font>
      <sz val="10"/>
      <color indexed="8"/>
      <name val="Arial"/>
      <family val="2"/>
    </font>
    <font>
      <sz val="11"/>
      <color theme="1"/>
      <name val="맑은 고딕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0"/>
      <name val="맑은 고딕"/>
      <family val="3"/>
      <charset val="128"/>
      <scheme val="minor"/>
    </font>
    <font>
      <b/>
      <sz val="18"/>
      <color theme="3"/>
      <name val="맑은 고딕"/>
      <family val="3"/>
      <charset val="128"/>
      <scheme val="major"/>
    </font>
    <font>
      <b/>
      <sz val="11"/>
      <color theme="0"/>
      <name val="맑은 고딕"/>
      <family val="3"/>
      <charset val="128"/>
      <scheme val="minor"/>
    </font>
    <font>
      <sz val="11"/>
      <color rgb="FF9C6500"/>
      <name val="맑은 고딕"/>
      <family val="3"/>
      <charset val="128"/>
      <scheme val="minor"/>
    </font>
    <font>
      <sz val="11"/>
      <color rgb="FFFA7D00"/>
      <name val="맑은 고딕"/>
      <family val="3"/>
      <charset val="128"/>
      <scheme val="minor"/>
    </font>
    <font>
      <sz val="11"/>
      <color rgb="FF9C0006"/>
      <name val="맑은 고딕"/>
      <family val="3"/>
      <charset val="128"/>
      <scheme val="minor"/>
    </font>
    <font>
      <b/>
      <sz val="11"/>
      <color rgb="FFFA7D00"/>
      <name val="맑은 고딕"/>
      <family val="3"/>
      <charset val="128"/>
      <scheme val="minor"/>
    </font>
    <font>
      <sz val="11"/>
      <color rgb="FFFF0000"/>
      <name val="맑은 고딕"/>
      <family val="3"/>
      <charset val="128"/>
      <scheme val="minor"/>
    </font>
    <font>
      <b/>
      <sz val="15"/>
      <color theme="3"/>
      <name val="맑은 고딕"/>
      <family val="3"/>
      <charset val="128"/>
      <scheme val="minor"/>
    </font>
    <font>
      <b/>
      <sz val="13"/>
      <color theme="3"/>
      <name val="맑은 고딕"/>
      <family val="3"/>
      <charset val="128"/>
      <scheme val="minor"/>
    </font>
    <font>
      <b/>
      <sz val="11"/>
      <color theme="3"/>
      <name val="맑은 고딕"/>
      <family val="3"/>
      <charset val="128"/>
      <scheme val="minor"/>
    </font>
    <font>
      <b/>
      <sz val="11"/>
      <color theme="1"/>
      <name val="맑은 고딕"/>
      <family val="3"/>
      <charset val="128"/>
      <scheme val="minor"/>
    </font>
    <font>
      <b/>
      <sz val="11"/>
      <color rgb="FF3F3F3F"/>
      <name val="맑은 고딕"/>
      <family val="3"/>
      <charset val="128"/>
      <scheme val="minor"/>
    </font>
    <font>
      <i/>
      <sz val="11"/>
      <color rgb="FF7F7F7F"/>
      <name val="맑은 고딕"/>
      <family val="3"/>
      <charset val="128"/>
      <scheme val="minor"/>
    </font>
    <font>
      <sz val="11"/>
      <color rgb="FF3F3F76"/>
      <name val="맑은 고딕"/>
      <family val="3"/>
      <charset val="128"/>
      <scheme val="minor"/>
    </font>
    <font>
      <sz val="11"/>
      <color rgb="FF006100"/>
      <name val="맑은 고딕"/>
      <family val="3"/>
      <charset val="128"/>
      <scheme val="minor"/>
    </font>
    <font>
      <sz val="12"/>
      <color theme="1"/>
      <name val="맑은 고딕"/>
      <family val="2"/>
      <charset val="136"/>
      <scheme val="minor"/>
    </font>
    <font>
      <sz val="10"/>
      <color rgb="FF000000"/>
      <name val="맑은 고딕"/>
      <family val="3"/>
      <charset val="129"/>
      <scheme val="minor"/>
    </font>
    <font>
      <sz val="18"/>
      <name val="Arial"/>
      <family val="2"/>
    </font>
    <font>
      <b/>
      <sz val="10"/>
      <color rgb="FF0101BF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.5"/>
      <color rgb="FF000000"/>
      <name val="맑은 고딕"/>
      <family val="3"/>
      <charset val="129"/>
    </font>
    <font>
      <b/>
      <sz val="8.5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u/>
      <sz val="9"/>
      <name val="맑은 고딕"/>
      <family val="3"/>
      <charset val="129"/>
    </font>
    <font>
      <sz val="9"/>
      <name val="Arial"/>
      <family val="2"/>
    </font>
    <font>
      <sz val="9"/>
      <color theme="2"/>
      <name val="맑은 고딕"/>
      <family val="3"/>
      <charset val="129"/>
    </font>
    <font>
      <sz val="9"/>
      <name val="Arial"/>
      <family val="2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name val="나눔바른고딕"/>
      <family val="2"/>
      <charset val="128"/>
    </font>
    <font>
      <sz val="10"/>
      <color theme="0" tint="-0.499984740745262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b/>
      <sz val="8"/>
      <color rgb="FF0000FF"/>
      <name val="맑은 고딕"/>
      <family val="3"/>
      <charset val="129"/>
    </font>
    <font>
      <sz val="8"/>
      <color rgb="FF000000"/>
      <name val="Arial"/>
      <family val="2"/>
    </font>
    <font>
      <b/>
      <sz val="8"/>
      <color rgb="FFFF0000"/>
      <name val="맑은 고딕"/>
      <family val="3"/>
      <charset val="129"/>
    </font>
    <font>
      <sz val="8"/>
      <color rgb="FF0000FF"/>
      <name val="맑은 고딕"/>
      <family val="3"/>
      <charset val="129"/>
    </font>
    <font>
      <sz val="7.5"/>
      <color rgb="FF000000"/>
      <name val="맑은 고딕"/>
      <family val="3"/>
      <charset val="129"/>
    </font>
    <font>
      <b/>
      <sz val="7.5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7.5"/>
      <color rgb="FF0000FF"/>
      <name val="맑은 고딕"/>
      <family val="3"/>
      <charset val="129"/>
    </font>
    <font>
      <sz val="6"/>
      <color rgb="FF0000FF"/>
      <name val="맑은 고딕"/>
      <family val="3"/>
      <charset val="129"/>
    </font>
    <font>
      <b/>
      <sz val="8"/>
      <color rgb="FF0101BF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ajor"/>
    </font>
    <font>
      <sz val="8"/>
      <name val="Arial"/>
      <family val="2"/>
    </font>
    <font>
      <sz val="8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</font>
    <font>
      <sz val="8"/>
      <color theme="1" tint="0.499984740745262"/>
      <name val="맑은 고딕"/>
      <family val="2"/>
      <charset val="129"/>
    </font>
    <font>
      <b/>
      <sz val="8"/>
      <color theme="0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b/>
      <sz val="10"/>
      <color rgb="FFFFC000"/>
      <name val="맑은 고딕"/>
      <family val="3"/>
      <charset val="129"/>
    </font>
    <font>
      <sz val="8"/>
      <name val="맑은 고딕"/>
      <family val="2"/>
      <charset val="129"/>
    </font>
    <font>
      <b/>
      <sz val="8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</font>
    <font>
      <sz val="8"/>
      <color indexed="8"/>
      <name val="맑은 고딕"/>
      <family val="3"/>
      <charset val="129"/>
      <scheme val="major"/>
    </font>
    <font>
      <sz val="8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sz val="8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7.5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ajor"/>
    </font>
    <font>
      <u/>
      <sz val="11"/>
      <color theme="10"/>
      <name val="맑은 고딕"/>
      <family val="2"/>
      <scheme val="minor"/>
    </font>
    <font>
      <u/>
      <sz val="10"/>
      <color theme="10"/>
      <name val="맑은 고딕"/>
      <family val="2"/>
      <scheme val="minor"/>
    </font>
    <font>
      <b/>
      <sz val="7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AD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8DE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EC8E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50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medium">
        <color rgb="FFFF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FF0000"/>
      </right>
      <top/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FF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FF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/>
      <right/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/>
      <bottom style="dotted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dotted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/>
      <diagonal/>
    </border>
    <border>
      <left style="thin">
        <color rgb="FF000000"/>
      </left>
      <right style="medium">
        <color rgb="FFFF0000"/>
      </right>
      <top style="thin">
        <color rgb="FF000000"/>
      </top>
      <bottom/>
      <diagonal/>
    </border>
    <border>
      <left style="medium">
        <color rgb="FFFF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medium">
        <color rgb="FFFF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/>
      <top style="dotted">
        <color rgb="FF000000"/>
      </top>
      <bottom style="thin">
        <color indexed="64"/>
      </bottom>
      <diagonal/>
    </border>
    <border>
      <left style="medium">
        <color rgb="FFFF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FF0000"/>
      </left>
      <right style="thin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dotted">
        <color rgb="FF000000"/>
      </top>
      <bottom style="thin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medium">
        <color rgb="FFFF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dotted">
        <color rgb="FF000000"/>
      </bottom>
      <diagonal/>
    </border>
    <border>
      <left style="medium">
        <color rgb="FFFF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FF0000"/>
      </left>
      <right/>
      <top style="dotted">
        <color rgb="FF00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medium">
        <color rgb="FFFF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auto="1"/>
      </right>
      <top style="dotted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auto="1"/>
      </right>
      <top/>
      <bottom style="dotted">
        <color rgb="FF000000"/>
      </bottom>
      <diagonal/>
    </border>
    <border>
      <left style="thin">
        <color indexed="64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dotted">
        <color rgb="FF000000"/>
      </left>
      <right style="thin">
        <color rgb="FF000000"/>
      </right>
      <top/>
      <bottom style="dotted">
        <color rgb="FF7F7F7F"/>
      </bottom>
      <diagonal/>
    </border>
    <border>
      <left style="thin">
        <color rgb="FF000000"/>
      </left>
      <right style="dotted">
        <color rgb="FF000000"/>
      </right>
      <top/>
      <bottom style="dotted">
        <color rgb="FF7F7F7F"/>
      </bottom>
      <diagonal/>
    </border>
    <border>
      <left style="thin">
        <color rgb="FF000000"/>
      </left>
      <right style="thin">
        <color rgb="FF000000"/>
      </right>
      <top/>
      <bottom style="dotted">
        <color rgb="FF7F7F7F"/>
      </bottom>
      <diagonal/>
    </border>
    <border>
      <left style="dotted">
        <color rgb="FF000000"/>
      </left>
      <right style="thin">
        <color rgb="FF000000"/>
      </right>
      <top style="dotted">
        <color rgb="FF7F7F7F"/>
      </top>
      <bottom/>
      <diagonal/>
    </border>
    <border>
      <left style="thin">
        <color rgb="FF000000"/>
      </left>
      <right style="dotted">
        <color rgb="FF000000"/>
      </right>
      <top style="dotted">
        <color rgb="FF7F7F7F"/>
      </top>
      <bottom/>
      <diagonal/>
    </border>
    <border>
      <left style="thin">
        <color rgb="FF000000"/>
      </left>
      <right style="thin">
        <color rgb="FF000000"/>
      </right>
      <top style="dotted">
        <color rgb="FF7F7F7F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595959"/>
      </bottom>
      <diagonal/>
    </border>
    <border>
      <left style="thin">
        <color rgb="FF000000"/>
      </left>
      <right style="dotted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595959"/>
      </top>
      <bottom style="thin">
        <color rgb="FF7F7F7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dotted">
        <color rgb="FF000000"/>
      </right>
      <top style="medium">
        <color rgb="FFFF0000"/>
      </top>
      <bottom style="medium">
        <color rgb="FFFF0000"/>
      </bottom>
      <diagonal/>
    </border>
    <border>
      <left style="thick">
        <color rgb="FFC00000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dotted">
        <color rgb="FF000000"/>
      </right>
      <top style="medium">
        <color rgb="FFFF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7F7F7F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7F7F7F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7F7F7F"/>
      </bottom>
      <diagonal/>
    </border>
    <border>
      <left style="thin">
        <color rgb="FF000000"/>
      </left>
      <right/>
      <top style="dotted">
        <color rgb="FF7F7F7F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auto="1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auto="1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dotted">
        <color rgb="FF000000"/>
      </bottom>
      <diagonal/>
    </border>
    <border>
      <left style="thin">
        <color rgb="FF000000"/>
      </left>
      <right/>
      <top style="thin">
        <color auto="1"/>
      </top>
      <bottom style="dotted">
        <color rgb="FF000000"/>
      </bottom>
      <diagonal/>
    </border>
    <border>
      <left style="thin">
        <color rgb="FF000000"/>
      </left>
      <right/>
      <top style="dotted">
        <color auto="1"/>
      </top>
      <bottom/>
      <diagonal/>
    </border>
    <border>
      <left style="dotted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rgb="FF000000"/>
      </left>
      <right style="dotted">
        <color rgb="FF000000"/>
      </right>
      <top style="medium">
        <color rgb="FFFF0000"/>
      </top>
      <bottom/>
      <diagonal/>
    </border>
    <border>
      <left style="dotted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/>
      <diagonal/>
    </border>
    <border>
      <left style="medium">
        <color rgb="FFFF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medium">
        <color rgb="FFFF0000"/>
      </left>
      <right style="dotted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thin">
        <color rgb="FF000000"/>
      </bottom>
      <diagonal/>
    </border>
    <border>
      <left style="thin">
        <color indexed="64"/>
      </left>
      <right style="medium">
        <color rgb="FFFF0000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medium">
        <color rgb="FFFF0000"/>
      </left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dotted">
        <color rgb="FF000000"/>
      </top>
      <bottom style="medium">
        <color rgb="FFFF0000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rgb="FF000000"/>
      </right>
      <top/>
      <bottom style="medium">
        <color theme="0" tint="-0.499984740745262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medium">
        <color theme="0" tint="-0.499984740745262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theme="0" tint="-0.499984740745262"/>
      </bottom>
      <diagonal/>
    </border>
    <border>
      <left style="hair">
        <color rgb="FF000000"/>
      </left>
      <right/>
      <top style="thin">
        <color rgb="FF000000"/>
      </top>
      <bottom style="medium">
        <color theme="0" tint="-0.499984740745262"/>
      </bottom>
      <diagonal/>
    </border>
    <border>
      <left style="thin">
        <color indexed="64"/>
      </left>
      <right/>
      <top style="hair">
        <color indexed="64"/>
      </top>
      <bottom style="medium">
        <color theme="0" tint="-0.499984740745262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medium">
        <color theme="0" tint="-0.499984740745262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dotted">
        <color rgb="FF000000"/>
      </top>
      <bottom/>
      <diagonal/>
    </border>
    <border>
      <left style="hair">
        <color rgb="FF000000"/>
      </left>
      <right/>
      <top style="dotted">
        <color rgb="FF000000"/>
      </top>
      <bottom/>
      <diagonal/>
    </border>
    <border>
      <left style="hair">
        <color indexed="64"/>
      </left>
      <right style="thin">
        <color rgb="FF000000"/>
      </right>
      <top style="dotted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auto="1"/>
      </left>
      <right/>
      <top style="hair">
        <color rgb="FF000000"/>
      </top>
      <bottom/>
      <diagonal/>
    </border>
    <border>
      <left style="hair">
        <color indexed="64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hair">
        <color indexed="64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/>
      <top/>
      <bottom style="hair">
        <color rgb="FF000000"/>
      </bottom>
      <diagonal/>
    </border>
    <border>
      <left style="hair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hair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indexed="64"/>
      </right>
      <top style="dotted">
        <color rgb="FF000000"/>
      </top>
      <bottom/>
      <diagonal/>
    </border>
    <border>
      <left style="dotted">
        <color indexed="64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/>
      <diagonal/>
    </border>
    <border>
      <left style="thin">
        <color indexed="64"/>
      </left>
      <right style="dotted">
        <color rgb="FF000000"/>
      </right>
      <top/>
      <bottom/>
      <diagonal/>
    </border>
    <border>
      <left style="thin">
        <color indexed="64"/>
      </left>
      <right style="dotted">
        <color rgb="FF000000"/>
      </right>
      <top/>
      <bottom style="dotted">
        <color rgb="FF000000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dotted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hair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/>
      <top/>
      <bottom style="thin">
        <color rgb="FF000000"/>
      </bottom>
      <diagonal/>
    </border>
    <border>
      <left style="hair">
        <color indexed="64"/>
      </left>
      <right/>
      <top style="dotted">
        <color rgb="FF000000"/>
      </top>
      <bottom/>
      <diagonal/>
    </border>
    <border>
      <left style="hair">
        <color indexed="64"/>
      </left>
      <right/>
      <top style="hair">
        <color rgb="FF000000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rgb="FF000000"/>
      </top>
      <bottom/>
      <diagonal/>
    </border>
    <border>
      <left style="hair">
        <color indexed="64"/>
      </left>
      <right/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dotted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FFFFF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medium">
        <color rgb="FFFFFFF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FFF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FFFF"/>
      </right>
      <top style="thin">
        <color rgb="FF7F7F7F"/>
      </top>
      <bottom/>
      <diagonal/>
    </border>
    <border>
      <left style="thin">
        <color rgb="FF7F7F7F"/>
      </left>
      <right style="medium">
        <color rgb="FFFFFFFF"/>
      </right>
      <top/>
      <bottom/>
      <diagonal/>
    </border>
    <border>
      <left style="thin">
        <color rgb="FF7F7F7F"/>
      </left>
      <right style="medium">
        <color rgb="FFFFFFFF"/>
      </right>
      <top/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dotted">
        <color rgb="FF7F7F7F"/>
      </bottom>
      <diagonal/>
    </border>
    <border>
      <left/>
      <right style="thin">
        <color rgb="FF7F7F7F"/>
      </right>
      <top/>
      <bottom style="dotted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000000"/>
      </right>
      <top style="dotted">
        <color rgb="FF7F7F7F"/>
      </top>
      <bottom style="thin">
        <color rgb="FF7F7F7F"/>
      </bottom>
      <diagonal/>
    </border>
    <border>
      <left style="dotted">
        <color rgb="FF000000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medium">
        <color rgb="FFFFFFF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FFFFFF"/>
      </left>
      <right/>
      <top style="thin">
        <color rgb="FF7F7F7F"/>
      </top>
      <bottom style="medium">
        <color rgb="FFFFFFFF"/>
      </bottom>
      <diagonal/>
    </border>
    <border>
      <left/>
      <right/>
      <top style="thin">
        <color rgb="FF7F7F7F"/>
      </top>
      <bottom style="medium">
        <color rgb="FFFFFFFF"/>
      </bottom>
      <diagonal/>
    </border>
    <border>
      <left/>
      <right style="thin">
        <color rgb="FF7F7F7F"/>
      </right>
      <top style="thin">
        <color rgb="FF7F7F7F"/>
      </top>
      <bottom style="medium">
        <color rgb="FFFFFFF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dotted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7F7F7F"/>
      </top>
      <bottom style="dotted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000000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medium">
        <color rgb="FFFFFFFF"/>
      </right>
      <top style="thin">
        <color rgb="FF7F7F7F"/>
      </top>
      <bottom style="dotted">
        <color rgb="FF7F7F7F"/>
      </bottom>
      <diagonal/>
    </border>
    <border>
      <left style="medium">
        <color rgb="FFFFFFFF"/>
      </left>
      <right style="dotted">
        <color rgb="FF7F7F7F"/>
      </right>
      <top style="medium">
        <color rgb="FFFFFFFF"/>
      </top>
      <bottom style="thin">
        <color rgb="FF7F7F7F"/>
      </bottom>
      <diagonal/>
    </border>
    <border>
      <left style="medium">
        <color rgb="FFFFFFFF"/>
      </left>
      <right style="dotted">
        <color rgb="FF7F7F7F"/>
      </right>
      <top style="medium">
        <color rgb="FFFFFFFF"/>
      </top>
      <bottom/>
      <diagonal/>
    </border>
    <border>
      <left style="medium">
        <color rgb="FFFFFFFF"/>
      </left>
      <right style="dotted">
        <color rgb="FF7F7F7F"/>
      </right>
      <top/>
      <bottom style="thin">
        <color rgb="FF7F7F7F"/>
      </bottom>
      <diagonal/>
    </border>
    <border>
      <left style="dotted">
        <color rgb="FF7F7F7F"/>
      </left>
      <right/>
      <top style="dotted">
        <color rgb="FF7F7F7F"/>
      </top>
      <bottom style="medium">
        <color rgb="FFFFFFFF"/>
      </bottom>
      <diagonal/>
    </border>
    <border>
      <left/>
      <right/>
      <top style="dotted">
        <color rgb="FF7F7F7F"/>
      </top>
      <bottom style="medium">
        <color rgb="FFFFFFFF"/>
      </bottom>
      <diagonal/>
    </border>
    <border>
      <left/>
      <right style="thin">
        <color rgb="FF7F7F7F"/>
      </right>
      <top style="dotted">
        <color rgb="FF7F7F7F"/>
      </top>
      <bottom style="medium">
        <color rgb="FFFFFFFF"/>
      </bottom>
      <diagonal/>
    </border>
    <border>
      <left style="thin">
        <color rgb="FF7F7F7F"/>
      </left>
      <right style="thin">
        <color rgb="FF000000"/>
      </right>
      <top style="dotted">
        <color rgb="FF7F7F7F"/>
      </top>
      <bottom/>
      <diagonal/>
    </border>
    <border>
      <left style="thin">
        <color rgb="FF000000"/>
      </left>
      <right style="thin">
        <color rgb="FF7F7F7F"/>
      </right>
      <top style="dotted">
        <color rgb="FF7F7F7F"/>
      </top>
      <bottom/>
      <diagonal/>
    </border>
    <border>
      <left style="thin">
        <color rgb="FF7F7F7F"/>
      </left>
      <right style="dotted">
        <color rgb="FF000000"/>
      </right>
      <top style="dotted">
        <color rgb="FF7F7F7F"/>
      </top>
      <bottom/>
      <diagonal/>
    </border>
    <border>
      <left style="thin">
        <color rgb="FF7F7F7F"/>
      </left>
      <right style="medium">
        <color rgb="FFFFFFFF"/>
      </right>
      <top style="dotted">
        <color rgb="FF7F7F7F"/>
      </top>
      <bottom style="medium">
        <color rgb="FFFFFFFF"/>
      </bottom>
      <diagonal/>
    </border>
    <border>
      <left style="dotted">
        <color rgb="FF7F7F7F"/>
      </left>
      <right/>
      <top style="medium">
        <color rgb="FFFFFFFF"/>
      </top>
      <bottom style="thin">
        <color rgb="FF7F7F7F"/>
      </bottom>
      <diagonal/>
    </border>
    <border>
      <left/>
      <right/>
      <top style="medium">
        <color rgb="FFFFFFFF"/>
      </top>
      <bottom style="thin">
        <color rgb="FF7F7F7F"/>
      </bottom>
      <diagonal/>
    </border>
    <border>
      <left/>
      <right style="thin">
        <color rgb="FF7F7F7F"/>
      </right>
      <top style="medium">
        <color rgb="FFFFFFF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7F7F7F"/>
      </bottom>
      <diagonal/>
    </border>
    <border>
      <left style="thin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dotted">
        <color rgb="FF000000"/>
      </right>
      <top/>
      <bottom style="thin">
        <color rgb="FF7F7F7F"/>
      </bottom>
      <diagonal/>
    </border>
    <border>
      <left style="thin">
        <color rgb="FF7F7F7F"/>
      </left>
      <right style="medium">
        <color rgb="FFFFFFFF"/>
      </right>
      <top style="medium">
        <color rgb="FFFFFFFF"/>
      </top>
      <bottom style="thin">
        <color rgb="FF7F7F7F"/>
      </bottom>
      <diagonal/>
    </border>
    <border>
      <left style="medium">
        <color rgb="FFFFFFFF"/>
      </left>
      <right style="dotted">
        <color rgb="FF7F7F7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dotted">
        <color rgb="FF7F7F7F"/>
      </right>
      <top/>
      <bottom/>
      <diagonal/>
    </border>
    <border>
      <left style="medium">
        <color rgb="FFFFFFFF"/>
      </left>
      <right style="dotted">
        <color rgb="FF7F7F7F"/>
      </right>
      <top/>
      <bottom style="medium">
        <color rgb="FFFFFFFF"/>
      </bottom>
      <diagonal/>
    </border>
    <border>
      <left style="thin">
        <color rgb="FF7F7F7F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thin">
        <color rgb="FF000000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thin">
        <color rgb="FF000000"/>
      </left>
      <right style="thin">
        <color rgb="FF7F7F7F"/>
      </right>
      <top style="dotted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000000"/>
      </right>
      <top style="dotted">
        <color rgb="FF7F7F7F"/>
      </top>
      <bottom style="dotted">
        <color rgb="FF7F7F7F"/>
      </bottom>
      <diagonal/>
    </border>
    <border>
      <left style="thin">
        <color rgb="FF7F7F7F"/>
      </left>
      <right style="medium">
        <color rgb="FFFFFFF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 style="medium">
        <color rgb="FFFFFFFF"/>
      </top>
      <bottom style="medium">
        <color rgb="FFFFFFFF"/>
      </bottom>
      <diagonal/>
    </border>
    <border>
      <left style="dotted">
        <color rgb="FF7F7F7F"/>
      </left>
      <right style="thin">
        <color rgb="FF7F7F7F"/>
      </right>
      <top style="dotted">
        <color rgb="FF7F7F7F"/>
      </top>
      <bottom/>
      <diagonal/>
    </border>
    <border>
      <left style="thin">
        <color rgb="FF7F7F7F"/>
      </left>
      <right/>
      <top style="dotted">
        <color rgb="FF7F7F7F"/>
      </top>
      <bottom/>
      <diagonal/>
    </border>
    <border>
      <left style="dotted">
        <color rgb="FF7F7F7F"/>
      </left>
      <right style="thin">
        <color rgb="FF7F7F7F"/>
      </right>
      <top/>
      <bottom/>
      <diagonal/>
    </border>
    <border>
      <left style="dotted">
        <color rgb="FF7F7F7F"/>
      </left>
      <right/>
      <top/>
      <bottom/>
      <diagonal/>
    </border>
    <border>
      <left style="thin">
        <color rgb="FF7F7F7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7F7F7F"/>
      </right>
      <top/>
      <bottom/>
      <diagonal/>
    </border>
    <border>
      <left style="thin">
        <color rgb="FF7F7F7F"/>
      </left>
      <right style="dotted">
        <color rgb="FF000000"/>
      </right>
      <top/>
      <bottom/>
      <diagonal/>
    </border>
    <border>
      <left style="thin">
        <color rgb="FF7F7F7F"/>
      </left>
      <right/>
      <top/>
      <bottom/>
      <diagonal/>
    </border>
    <border>
      <left style="dotted">
        <color rgb="FF7F7F7F"/>
      </left>
      <right style="dotted">
        <color rgb="FF7F7F7F"/>
      </right>
      <top style="medium">
        <color rgb="FFFFFFFF"/>
      </top>
      <bottom/>
      <diagonal/>
    </border>
    <border>
      <left style="thin">
        <color rgb="FF7F7F7F"/>
      </left>
      <right style="thin">
        <color rgb="FF000000"/>
      </right>
      <top/>
      <bottom style="dotted">
        <color rgb="FF7F7F7F"/>
      </bottom>
      <diagonal/>
    </border>
    <border>
      <left style="thin">
        <color rgb="FF000000"/>
      </left>
      <right style="thin">
        <color rgb="FF7F7F7F"/>
      </right>
      <top/>
      <bottom style="dotted">
        <color rgb="FF7F7F7F"/>
      </bottom>
      <diagonal/>
    </border>
    <border>
      <left style="thin">
        <color rgb="FF7F7F7F"/>
      </left>
      <right style="dotted">
        <color rgb="FF000000"/>
      </right>
      <top/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/>
      <bottom/>
      <diagonal/>
    </border>
    <border>
      <left/>
      <right style="dotted">
        <color rgb="FF7F7F7F"/>
      </right>
      <top/>
      <bottom/>
      <diagonal/>
    </border>
    <border>
      <left style="dotted">
        <color rgb="FF7F7F7F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/>
      <top/>
      <bottom style="dotted">
        <color rgb="FF7F7F7F"/>
      </bottom>
      <diagonal/>
    </border>
    <border>
      <left/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thin">
        <color rgb="FF7F7F7F"/>
      </right>
      <top/>
      <bottom style="dotted">
        <color rgb="FF7F7F7F"/>
      </bottom>
      <diagonal/>
    </border>
    <border>
      <left style="dotted">
        <color rgb="FF7F7F7F"/>
      </left>
      <right/>
      <top style="medium">
        <color rgb="FFFFFFFF"/>
      </top>
      <bottom style="medium">
        <color rgb="FFFFFFFF"/>
      </bottom>
      <diagonal/>
    </border>
    <border>
      <left/>
      <right style="dotted">
        <color rgb="FF7F7F7F"/>
      </right>
      <top style="medium">
        <color rgb="FFFFFFFF"/>
      </top>
      <bottom style="medium">
        <color rgb="FFFFFFFF"/>
      </bottom>
      <diagonal/>
    </border>
    <border>
      <left/>
      <right style="dotted">
        <color rgb="FF7F7F7F"/>
      </right>
      <top style="medium">
        <color rgb="FFFFFFFF"/>
      </top>
      <bottom style="thin">
        <color rgb="FF7F7F7F"/>
      </bottom>
      <diagonal/>
    </border>
    <border>
      <left style="dotted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dotted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dotted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FFF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7F7F7F"/>
      </top>
      <bottom/>
      <diagonal/>
    </border>
    <border>
      <left style="thin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dotted">
        <color rgb="FF000000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thin">
        <color rgb="FF7F7F7F"/>
      </right>
      <top style="medium">
        <color rgb="FFFFFFFF"/>
      </top>
      <bottom style="medium">
        <color rgb="FFFFFFFF"/>
      </bottom>
      <diagonal/>
    </border>
    <border>
      <left style="dotted">
        <color rgb="FF7F7F7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thin">
        <color rgb="FF7F7F7F"/>
      </right>
      <top style="medium">
        <color rgb="FFFFFFFF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rgb="FFFF0000"/>
      </right>
      <top style="thin">
        <color rgb="FF7F7F7F"/>
      </top>
      <bottom style="thin">
        <color rgb="FF7F7F7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7F7F7F"/>
      </bottom>
      <diagonal/>
    </border>
    <border>
      <left style="medium">
        <color rgb="FFFF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FF0000"/>
      </left>
      <right style="medium">
        <color rgb="FFFF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0000"/>
      </right>
      <top style="thin">
        <color rgb="FF7F7F7F"/>
      </top>
      <bottom/>
      <diagonal/>
    </border>
    <border>
      <left style="medium">
        <color rgb="FFFF0000"/>
      </left>
      <right style="medium">
        <color rgb="FFFF0000"/>
      </right>
      <top style="thin">
        <color rgb="FF7F7F7F"/>
      </top>
      <bottom/>
      <diagonal/>
    </border>
    <border>
      <left style="medium">
        <color rgb="FFFF0000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rgb="FFFF0000"/>
      </right>
      <top/>
      <bottom style="thin">
        <color rgb="FF7F7F7F"/>
      </bottom>
      <diagonal/>
    </border>
    <border>
      <left style="medium">
        <color rgb="FFFF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thin">
        <color rgb="FF000000"/>
      </bottom>
      <diagonal/>
    </border>
    <border>
      <left style="dotted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000000"/>
      </bottom>
      <diagonal/>
    </border>
    <border>
      <left/>
      <right style="thin">
        <color rgb="FF7F7F7F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000000"/>
      </top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/>
      <top style="thin">
        <color rgb="FF000000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dotted">
        <color rgb="FF7F7F7F"/>
      </bottom>
      <diagonal/>
    </border>
    <border>
      <left style="dotted">
        <color rgb="FF7F7F7F"/>
      </left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/>
      <top style="thin">
        <color rgb="FF7F7F7F"/>
      </top>
      <bottom style="dotted">
        <color rgb="FF7F7F7F"/>
      </bottom>
      <diagonal/>
    </border>
    <border>
      <left/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dotted">
        <color rgb="FF7F7F7F"/>
      </top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/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rgb="FFFF0000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medium">
        <color rgb="FFFF0000"/>
      </bottom>
      <diagonal/>
    </border>
    <border>
      <left style="dotted">
        <color rgb="FF7F7F7F"/>
      </left>
      <right style="thin">
        <color rgb="FF7F7F7F"/>
      </right>
      <top style="thin">
        <color rgb="FF7F7F7F"/>
      </top>
      <bottom style="medium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FF0000"/>
      </bottom>
      <diagonal/>
    </border>
    <border>
      <left style="medium">
        <color rgb="FFFF0000"/>
      </left>
      <right style="thin">
        <color rgb="FF7F7F7F"/>
      </right>
      <top style="medium">
        <color rgb="FFFF0000"/>
      </top>
      <bottom style="medium">
        <color rgb="FFFF0000"/>
      </bottom>
      <diagonal/>
    </border>
    <border>
      <left style="thin">
        <color rgb="FF7F7F7F"/>
      </left>
      <right style="dotted">
        <color rgb="FF7F7F7F"/>
      </right>
      <top style="medium">
        <color rgb="FFFF0000"/>
      </top>
      <bottom style="medium">
        <color rgb="FFFF0000"/>
      </bottom>
      <diagonal/>
    </border>
    <border>
      <left style="dotted">
        <color rgb="FF7F7F7F"/>
      </left>
      <right style="thin">
        <color rgb="FF7F7F7F"/>
      </right>
      <top style="medium">
        <color rgb="FFFF0000"/>
      </top>
      <bottom style="medium">
        <color rgb="FFFF0000"/>
      </bottom>
      <diagonal/>
    </border>
    <border>
      <left style="thin">
        <color rgb="FF7F7F7F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rgb="FFFF0000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medium">
        <color rgb="FFFF0000"/>
      </top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 style="medium">
        <color rgb="FFFF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FF0000"/>
      </top>
      <bottom style="thin">
        <color rgb="FF7F7F7F"/>
      </bottom>
      <diagonal/>
    </border>
    <border>
      <left/>
      <right style="medium">
        <color rgb="FFFF0000"/>
      </right>
      <top style="thin">
        <color rgb="FF7F7F7F"/>
      </top>
      <bottom style="thin">
        <color rgb="FF7F7F7F"/>
      </bottom>
      <diagonal/>
    </border>
    <border>
      <left style="medium">
        <color rgb="FFFF0000"/>
      </left>
      <right/>
      <top style="medium">
        <color rgb="FFFF0000"/>
      </top>
      <bottom style="thin">
        <color rgb="FF7F7F7F"/>
      </bottom>
      <diagonal/>
    </border>
    <border>
      <left/>
      <right/>
      <top style="medium">
        <color rgb="FFFF0000"/>
      </top>
      <bottom style="thin">
        <color rgb="FF7F7F7F"/>
      </bottom>
      <diagonal/>
    </border>
    <border>
      <left/>
      <right style="medium">
        <color rgb="FFFF0000"/>
      </right>
      <top style="medium">
        <color rgb="FFFF0000"/>
      </top>
      <bottom style="thin">
        <color rgb="FF7F7F7F"/>
      </bottom>
      <diagonal/>
    </border>
    <border>
      <left style="medium">
        <color rgb="FFFF0000"/>
      </left>
      <right/>
      <top style="thin">
        <color rgb="FF7F7F7F"/>
      </top>
      <bottom/>
      <diagonal/>
    </border>
    <border>
      <left style="medium">
        <color rgb="FFFF0000"/>
      </left>
      <right/>
      <top/>
      <bottom style="thin">
        <color rgb="FF7F7F7F"/>
      </bottom>
      <diagonal/>
    </border>
    <border>
      <left style="medium">
        <color rgb="FFFF0000"/>
      </left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0000"/>
      </right>
      <top style="thin">
        <color rgb="FF7F7F7F"/>
      </top>
      <bottom style="dotted">
        <color rgb="FF7F7F7F"/>
      </bottom>
      <diagonal/>
    </border>
    <border>
      <left style="medium">
        <color rgb="FFFF0000"/>
      </left>
      <right style="dotted">
        <color rgb="FF7F7F7F"/>
      </right>
      <top style="thin">
        <color rgb="FF7F7F7F"/>
      </top>
      <bottom style="dotted">
        <color rgb="FF7F7F7F"/>
      </bottom>
      <diagonal/>
    </border>
    <border>
      <left style="medium">
        <color rgb="FFFF0000"/>
      </left>
      <right/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7F7F7F"/>
      </right>
      <top style="dotted">
        <color rgb="FF7F7F7F"/>
      </top>
      <bottom/>
      <diagonal/>
    </border>
    <border>
      <left style="thin">
        <color rgb="FF7F7F7F"/>
      </left>
      <right style="medium">
        <color rgb="FFFF0000"/>
      </right>
      <top style="dotted">
        <color rgb="FF7F7F7F"/>
      </top>
      <bottom/>
      <diagonal/>
    </border>
    <border>
      <left style="medium">
        <color rgb="FFFF0000"/>
      </left>
      <right style="dotted">
        <color rgb="FF7F7F7F"/>
      </right>
      <top style="dotted">
        <color rgb="FF7F7F7F"/>
      </top>
      <bottom/>
      <diagonal/>
    </border>
    <border>
      <left style="medium">
        <color rgb="FFFF0000"/>
      </left>
      <right/>
      <top style="dotted">
        <color rgb="FF7F7F7F"/>
      </top>
      <bottom/>
      <diagonal/>
    </border>
    <border>
      <left/>
      <right style="dotted">
        <color rgb="FF7F7F7F"/>
      </right>
      <top/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/>
      <bottom style="thin">
        <color rgb="FF7F7F7F"/>
      </bottom>
      <diagonal/>
    </border>
    <border>
      <left style="medium">
        <color rgb="FFFF0000"/>
      </left>
      <right style="dotted">
        <color rgb="FF7F7F7F"/>
      </right>
      <top/>
      <bottom style="thin">
        <color rgb="FF7F7F7F"/>
      </bottom>
      <diagonal/>
    </border>
    <border>
      <left style="medium">
        <color rgb="FFFF0000"/>
      </left>
      <right style="dotted">
        <color rgb="FF7F7F7F"/>
      </right>
      <top style="thin">
        <color rgb="FF7F7F7F"/>
      </top>
      <bottom style="medium">
        <color rgb="FFFF0000"/>
      </bottom>
      <diagonal/>
    </border>
    <border>
      <left style="thin">
        <color rgb="FF7F7F7F"/>
      </left>
      <right style="medium">
        <color rgb="FFFF0000"/>
      </right>
      <top style="thin">
        <color rgb="FF7F7F7F"/>
      </top>
      <bottom style="medium">
        <color rgb="FFFF0000"/>
      </bottom>
      <diagonal/>
    </border>
    <border>
      <left/>
      <right style="dotted">
        <color rgb="FF7F7F7F"/>
      </right>
      <top style="thin">
        <color rgb="FF7F7F7F"/>
      </top>
      <bottom/>
      <diagonal/>
    </border>
    <border>
      <left style="dotted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rgb="FFFF0000"/>
      </right>
      <top/>
      <bottom style="dotted">
        <color rgb="FF7F7F7F"/>
      </bottom>
      <diagonal/>
    </border>
    <border>
      <left style="medium">
        <color rgb="FFFF0000"/>
      </left>
      <right style="medium">
        <color rgb="FFFF0000"/>
      </right>
      <top/>
      <bottom style="dotted">
        <color rgb="FF7F7F7F"/>
      </bottom>
      <diagonal/>
    </border>
    <border>
      <left style="medium">
        <color rgb="FFFF0000"/>
      </left>
      <right style="thin">
        <color rgb="FF7F7F7F"/>
      </right>
      <top/>
      <bottom style="dotted">
        <color rgb="FF7F7F7F"/>
      </bottom>
      <diagonal/>
    </border>
    <border>
      <left style="thin">
        <color rgb="FF7F7F7F"/>
      </left>
      <right style="medium">
        <color rgb="FFFF0000"/>
      </right>
      <top style="dotted">
        <color rgb="FF7F7F7F"/>
      </top>
      <bottom style="thin">
        <color rgb="FF7F7F7F"/>
      </bottom>
      <diagonal/>
    </border>
    <border>
      <left style="medium">
        <color rgb="FFFF0000"/>
      </left>
      <right style="medium">
        <color rgb="FFFF0000"/>
      </right>
      <top style="dotted">
        <color rgb="FF7F7F7F"/>
      </top>
      <bottom style="thin">
        <color rgb="FF7F7F7F"/>
      </bottom>
      <diagonal/>
    </border>
    <border>
      <left style="medium">
        <color rgb="FFFF0000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0000"/>
      </right>
      <top style="dotted">
        <color rgb="FF7F7F7F"/>
      </top>
      <bottom style="thin">
        <color rgb="FF595959"/>
      </bottom>
      <diagonal/>
    </border>
    <border>
      <left style="medium">
        <color rgb="FFFF0000"/>
      </left>
      <right style="medium">
        <color rgb="FFFF0000"/>
      </right>
      <top style="dotted">
        <color rgb="FF7F7F7F"/>
      </top>
      <bottom style="medium">
        <color rgb="FFFF0000"/>
      </bottom>
      <diagonal/>
    </border>
    <border>
      <left style="medium">
        <color rgb="FFFF0000"/>
      </left>
      <right style="thin">
        <color rgb="FF7F7F7F"/>
      </right>
      <top style="dotted">
        <color rgb="FF7F7F7F"/>
      </top>
      <bottom style="thin">
        <color rgb="FF595959"/>
      </bottom>
      <diagonal/>
    </border>
    <border>
      <left style="thin">
        <color rgb="FF7F7F7F"/>
      </left>
      <right/>
      <top style="dotted">
        <color rgb="FF7F7F7F"/>
      </top>
      <bottom style="thin">
        <color rgb="FF595959"/>
      </bottom>
      <diagonal/>
    </border>
    <border>
      <left style="thin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 style="thin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/>
      <top style="dotted">
        <color rgb="FF7F7F7F"/>
      </top>
      <bottom/>
      <diagonal/>
    </border>
    <border>
      <left/>
      <right style="thin">
        <color rgb="FF7F7F7F"/>
      </right>
      <top style="dotted">
        <color rgb="FF7F7F7F"/>
      </top>
      <bottom/>
      <diagonal/>
    </border>
    <border>
      <left style="thin">
        <color rgb="FF7F7F7F"/>
      </left>
      <right style="dotted">
        <color rgb="FF7F7F7F"/>
      </right>
      <top/>
      <bottom/>
      <diagonal/>
    </border>
    <border>
      <left style="thin">
        <color rgb="FF7F7F7F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/>
      <top style="dotted">
        <color rgb="FF7F7F7F"/>
      </top>
      <bottom style="thin">
        <color rgb="FF7F7F7F"/>
      </bottom>
      <diagonal/>
    </border>
    <border>
      <left/>
      <right/>
      <top style="dotted">
        <color rgb="FF7F7F7F"/>
      </top>
      <bottom style="thin">
        <color rgb="FF7F7F7F"/>
      </bottom>
      <diagonal/>
    </border>
    <border>
      <left style="medium">
        <color rgb="FFFF0000"/>
      </left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/>
      <right/>
      <top style="dotted">
        <color rgb="FF7F7F7F"/>
      </top>
      <bottom/>
      <diagonal/>
    </border>
    <border>
      <left style="thin">
        <color rgb="FF7F7F7F"/>
      </left>
      <right style="medium">
        <color rgb="FFFF0000"/>
      </right>
      <top style="dotted">
        <color rgb="FF7F7F7F"/>
      </top>
      <bottom style="dotted">
        <color rgb="FF7F7F7F"/>
      </bottom>
      <diagonal/>
    </border>
    <border>
      <left style="medium">
        <color rgb="FFFF0000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medium">
        <color rgb="FFFF0000"/>
      </left>
      <right style="thin">
        <color rgb="FF7F7F7F"/>
      </right>
      <top style="dotted">
        <color rgb="FF7F7F7F"/>
      </top>
      <bottom style="dotted">
        <color rgb="FF7F7F7F"/>
      </bottom>
      <diagonal/>
    </border>
    <border>
      <left style="thin">
        <color rgb="FF7F7F7F"/>
      </left>
      <right/>
      <top style="dotted">
        <color rgb="FF7F7F7F"/>
      </top>
      <bottom style="dotted">
        <color rgb="FF7F7F7F"/>
      </bottom>
      <diagonal/>
    </border>
    <border>
      <left style="medium">
        <color rgb="FFFF0000"/>
      </left>
      <right style="thin">
        <color rgb="FF7F7F7F"/>
      </right>
      <top style="dotted">
        <color rgb="FF7F7F7F"/>
      </top>
      <bottom/>
      <diagonal/>
    </border>
    <border>
      <left style="thin">
        <color rgb="FF7F7F7F"/>
      </left>
      <right style="medium">
        <color rgb="FFFF0000"/>
      </right>
      <top/>
      <bottom/>
      <diagonal/>
    </border>
    <border>
      <left style="medium">
        <color rgb="FFFF0000"/>
      </left>
      <right style="dotted">
        <color rgb="FF7F7F7F"/>
      </right>
      <top/>
      <bottom/>
      <diagonal/>
    </border>
    <border>
      <left style="medium">
        <color rgb="FFFF0000"/>
      </left>
      <right style="thin">
        <color rgb="FF7F7F7F"/>
      </right>
      <top/>
      <bottom/>
      <diagonal/>
    </border>
    <border>
      <left/>
      <right/>
      <top/>
      <bottom style="dotted">
        <color rgb="FF7F7F7F"/>
      </bottom>
      <diagonal/>
    </border>
    <border>
      <left/>
      <right style="thin">
        <color rgb="FF000000"/>
      </right>
      <top/>
      <bottom style="dotted">
        <color rgb="FF7F7F7F"/>
      </bottom>
      <diagonal/>
    </border>
    <border>
      <left style="thin">
        <color rgb="FF000000"/>
      </left>
      <right style="dotted">
        <color rgb="FF7F7F7F"/>
      </right>
      <top/>
      <bottom style="dotted">
        <color rgb="FF7F7F7F"/>
      </bottom>
      <diagonal/>
    </border>
    <border>
      <left style="medium">
        <color rgb="FFFF0000"/>
      </left>
      <right style="dotted">
        <color rgb="FF7F7F7F"/>
      </right>
      <top/>
      <bottom style="dotted">
        <color rgb="FF7F7F7F"/>
      </bottom>
      <diagonal/>
    </border>
    <border>
      <left/>
      <right style="thin">
        <color rgb="FF000000"/>
      </right>
      <top style="dotted">
        <color rgb="FF7F7F7F"/>
      </top>
      <bottom/>
      <diagonal/>
    </border>
    <border>
      <left style="thin">
        <color rgb="FF000000"/>
      </left>
      <right style="dotted">
        <color rgb="FF7F7F7F"/>
      </right>
      <top style="dotted">
        <color rgb="FF7F7F7F"/>
      </top>
      <bottom/>
      <diagonal/>
    </border>
    <border>
      <left style="dotted">
        <color rgb="FF7F7F7F"/>
      </left>
      <right/>
      <top style="dotted">
        <color rgb="FF7F7F7F"/>
      </top>
      <bottom style="dotted">
        <color rgb="FF7F7F7F"/>
      </bottom>
      <diagonal/>
    </border>
    <border>
      <left/>
      <right/>
      <top style="dotted">
        <color rgb="FF7F7F7F"/>
      </top>
      <bottom style="dotted">
        <color rgb="FF7F7F7F"/>
      </bottom>
      <diagonal/>
    </border>
    <border>
      <left/>
      <right style="thin">
        <color rgb="FF7F7F7F"/>
      </right>
      <top style="dotted">
        <color rgb="FF7F7F7F"/>
      </top>
      <bottom style="dotted">
        <color rgb="FF7F7F7F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indexed="64"/>
      </right>
      <top/>
      <bottom style="thin">
        <color rgb="FF000000"/>
      </bottom>
      <diagonal/>
    </border>
    <border>
      <left style="hair">
        <color rgb="FF000000"/>
      </left>
      <right style="hair">
        <color indexed="64"/>
      </right>
      <top style="dotted">
        <color rgb="FF000000"/>
      </top>
      <bottom/>
      <diagonal/>
    </border>
    <border>
      <left style="hair">
        <color rgb="FF000000"/>
      </left>
      <right style="hair">
        <color indexed="64"/>
      </right>
      <top style="hair">
        <color rgb="FF000000"/>
      </top>
      <bottom/>
      <diagonal/>
    </border>
    <border>
      <left style="hair">
        <color rgb="FF000000"/>
      </left>
      <right style="hair">
        <color indexed="64"/>
      </right>
      <top style="thin">
        <color rgb="FF000000"/>
      </top>
      <bottom/>
      <diagonal/>
    </border>
    <border>
      <left style="hair">
        <color rgb="FF000000"/>
      </left>
      <right style="hair">
        <color indexed="64"/>
      </right>
      <top/>
      <bottom/>
      <diagonal/>
    </border>
    <border>
      <left style="hair">
        <color rgb="FF000000"/>
      </left>
      <right style="hair">
        <color indexed="64"/>
      </right>
      <top/>
      <bottom style="hair">
        <color rgb="FF00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tted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auto="1"/>
      </left>
      <right style="dotted">
        <color rgb="FF000000"/>
      </right>
      <top style="thin">
        <color auto="1"/>
      </top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dotted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7F7F7F"/>
      </top>
      <bottom style="hair">
        <color rgb="FF7F7F7F"/>
      </bottom>
      <diagonal/>
    </border>
    <border>
      <left/>
      <right/>
      <top style="hair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hair">
        <color rgb="FF7F7F7F"/>
      </bottom>
      <diagonal/>
    </border>
  </borders>
  <cellStyleXfs count="60316">
    <xf numFmtId="0" fontId="0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108" applyNumberFormat="0" applyFill="0" applyAlignment="0" applyProtection="0">
      <alignment vertical="center"/>
    </xf>
    <xf numFmtId="0" fontId="45" fillId="0" borderId="109" applyNumberFormat="0" applyFill="0" applyAlignment="0" applyProtection="0">
      <alignment vertical="center"/>
    </xf>
    <xf numFmtId="0" fontId="46" fillId="0" borderId="110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10" borderId="111" applyNumberFormat="0" applyAlignment="0" applyProtection="0">
      <alignment vertical="center"/>
    </xf>
    <xf numFmtId="0" fontId="50" fillId="11" borderId="112" applyNumberFormat="0" applyAlignment="0" applyProtection="0">
      <alignment vertical="center"/>
    </xf>
    <xf numFmtId="0" fontId="51" fillId="11" borderId="111" applyNumberFormat="0" applyAlignment="0" applyProtection="0">
      <alignment vertical="center"/>
    </xf>
    <xf numFmtId="0" fontId="52" fillId="0" borderId="113" applyNumberFormat="0" applyFill="0" applyAlignment="0" applyProtection="0">
      <alignment vertical="center"/>
    </xf>
    <xf numFmtId="0" fontId="53" fillId="12" borderId="114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116" applyNumberFormat="0" applyFill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41" fontId="5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13" borderId="115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/>
    <xf numFmtId="0" fontId="59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4" fillId="0" borderId="0">
      <alignment vertical="center"/>
    </xf>
    <xf numFmtId="0" fontId="59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8" fillId="0" borderId="0">
      <alignment vertical="center"/>
    </xf>
    <xf numFmtId="0" fontId="62" fillId="0" borderId="0">
      <alignment vertical="center"/>
    </xf>
    <xf numFmtId="0" fontId="63" fillId="9" borderId="0" applyNumberFormat="0" applyBorder="0" applyAlignment="0" applyProtection="0">
      <alignment vertical="center"/>
    </xf>
    <xf numFmtId="192" fontId="4" fillId="0" borderId="0" applyFont="0" applyFill="0" applyBorder="0" applyAlignment="0" applyProtection="0"/>
    <xf numFmtId="193" fontId="62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9" fillId="0" borderId="0"/>
    <xf numFmtId="0" fontId="67" fillId="0" borderId="0" applyNumberFormat="0" applyFill="0" applyBorder="0" applyAlignment="0" applyProtection="0">
      <alignment vertical="top"/>
      <protection locked="0"/>
    </xf>
    <xf numFmtId="192" fontId="4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41" fontId="68" fillId="0" borderId="0" applyFont="0" applyFill="0" applyBorder="0" applyAlignment="0" applyProtection="0"/>
    <xf numFmtId="38" fontId="69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0" fontId="68" fillId="0" borderId="0"/>
    <xf numFmtId="0" fontId="70" fillId="0" borderId="0" applyNumberFormat="0" applyFill="0" applyBorder="0" applyAlignment="0" applyProtection="0">
      <alignment vertical="center"/>
    </xf>
    <xf numFmtId="0" fontId="64" fillId="0" borderId="0"/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43" fontId="43" fillId="0" borderId="0" applyFont="0" applyFill="0" applyBorder="0" applyAlignment="0" applyProtection="0"/>
    <xf numFmtId="0" fontId="69" fillId="0" borderId="0">
      <alignment vertical="center"/>
    </xf>
    <xf numFmtId="0" fontId="43" fillId="0" borderId="0"/>
    <xf numFmtId="0" fontId="69" fillId="0" borderId="0">
      <alignment vertical="center"/>
    </xf>
    <xf numFmtId="0" fontId="69" fillId="0" borderId="0">
      <alignment vertical="center"/>
    </xf>
    <xf numFmtId="0" fontId="71" fillId="0" borderId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94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191" fontId="4" fillId="0" borderId="0" applyFont="0" applyFill="0" applyBorder="0" applyAlignment="0" applyProtection="0"/>
    <xf numFmtId="0" fontId="60" fillId="0" borderId="0">
      <alignment vertical="center"/>
    </xf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60" fillId="0" borderId="0">
      <alignment vertical="center"/>
    </xf>
    <xf numFmtId="191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59" fillId="0" borderId="0"/>
    <xf numFmtId="195" fontId="59" fillId="0" borderId="0" applyFont="0" applyFill="0" applyBorder="0" applyAlignment="0" applyProtection="0">
      <alignment vertical="center"/>
    </xf>
    <xf numFmtId="0" fontId="59" fillId="0" borderId="0"/>
    <xf numFmtId="195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38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38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195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195" fontId="59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/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12" borderId="114" applyNumberFormat="0" applyAlignment="0" applyProtection="0">
      <alignment vertical="center"/>
    </xf>
    <xf numFmtId="0" fontId="76" fillId="12" borderId="114" applyNumberFormat="0" applyAlignment="0" applyProtection="0">
      <alignment vertical="center"/>
    </xf>
    <xf numFmtId="0" fontId="76" fillId="12" borderId="114" applyNumberFormat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62" fillId="13" borderId="115" applyNumberFormat="0" applyFont="0" applyAlignment="0" applyProtection="0">
      <alignment vertical="center"/>
    </xf>
    <xf numFmtId="0" fontId="62" fillId="13" borderId="115" applyNumberFormat="0" applyFont="0" applyAlignment="0" applyProtection="0">
      <alignment vertical="center"/>
    </xf>
    <xf numFmtId="0" fontId="62" fillId="13" borderId="115" applyNumberFormat="0" applyFont="0" applyAlignment="0" applyProtection="0">
      <alignment vertical="center"/>
    </xf>
    <xf numFmtId="0" fontId="78" fillId="0" borderId="113" applyNumberFormat="0" applyFill="0" applyAlignment="0" applyProtection="0">
      <alignment vertical="center"/>
    </xf>
    <xf numFmtId="0" fontId="78" fillId="0" borderId="113" applyNumberFormat="0" applyFill="0" applyAlignment="0" applyProtection="0">
      <alignment vertical="center"/>
    </xf>
    <xf numFmtId="0" fontId="78" fillId="0" borderId="113" applyNumberFormat="0" applyFill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80" fillId="11" borderId="111" applyNumberFormat="0" applyAlignment="0" applyProtection="0">
      <alignment vertical="center"/>
    </xf>
    <xf numFmtId="0" fontId="80" fillId="11" borderId="111" applyNumberFormat="0" applyAlignment="0" applyProtection="0">
      <alignment vertical="center"/>
    </xf>
    <xf numFmtId="0" fontId="80" fillId="11" borderId="111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108" applyNumberFormat="0" applyFill="0" applyAlignment="0" applyProtection="0">
      <alignment vertical="center"/>
    </xf>
    <xf numFmtId="0" fontId="82" fillId="0" borderId="108" applyNumberFormat="0" applyFill="0" applyAlignment="0" applyProtection="0">
      <alignment vertical="center"/>
    </xf>
    <xf numFmtId="0" fontId="82" fillId="0" borderId="108" applyNumberFormat="0" applyFill="0" applyAlignment="0" applyProtection="0">
      <alignment vertical="center"/>
    </xf>
    <xf numFmtId="0" fontId="83" fillId="0" borderId="109" applyNumberFormat="0" applyFill="0" applyAlignment="0" applyProtection="0">
      <alignment vertical="center"/>
    </xf>
    <xf numFmtId="0" fontId="83" fillId="0" borderId="109" applyNumberFormat="0" applyFill="0" applyAlignment="0" applyProtection="0">
      <alignment vertical="center"/>
    </xf>
    <xf numFmtId="0" fontId="83" fillId="0" borderId="109" applyNumberFormat="0" applyFill="0" applyAlignment="0" applyProtection="0">
      <alignment vertical="center"/>
    </xf>
    <xf numFmtId="0" fontId="84" fillId="0" borderId="110" applyNumberFormat="0" applyFill="0" applyAlignment="0" applyProtection="0">
      <alignment vertical="center"/>
    </xf>
    <xf numFmtId="0" fontId="84" fillId="0" borderId="110" applyNumberFormat="0" applyFill="0" applyAlignment="0" applyProtection="0">
      <alignment vertical="center"/>
    </xf>
    <xf numFmtId="0" fontId="84" fillId="0" borderId="110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116" applyNumberFormat="0" applyFill="0" applyAlignment="0" applyProtection="0">
      <alignment vertical="center"/>
    </xf>
    <xf numFmtId="0" fontId="85" fillId="0" borderId="116" applyNumberFormat="0" applyFill="0" applyAlignment="0" applyProtection="0">
      <alignment vertical="center"/>
    </xf>
    <xf numFmtId="0" fontId="85" fillId="0" borderId="116" applyNumberFormat="0" applyFill="0" applyAlignment="0" applyProtection="0">
      <alignment vertical="center"/>
    </xf>
    <xf numFmtId="0" fontId="86" fillId="11" borderId="112" applyNumberFormat="0" applyAlignment="0" applyProtection="0">
      <alignment vertical="center"/>
    </xf>
    <xf numFmtId="0" fontId="86" fillId="11" borderId="112" applyNumberFormat="0" applyAlignment="0" applyProtection="0">
      <alignment vertical="center"/>
    </xf>
    <xf numFmtId="0" fontId="86" fillId="11" borderId="112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10" borderId="111" applyNumberFormat="0" applyAlignment="0" applyProtection="0">
      <alignment vertical="center"/>
    </xf>
    <xf numFmtId="0" fontId="88" fillId="10" borderId="111" applyNumberFormat="0" applyAlignment="0" applyProtection="0">
      <alignment vertical="center"/>
    </xf>
    <xf numFmtId="0" fontId="88" fillId="10" borderId="111" applyNumberForma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72" fillId="0" borderId="0">
      <alignment vertical="center"/>
    </xf>
    <xf numFmtId="38" fontId="72" fillId="0" borderId="0" applyFont="0" applyFill="0" applyBorder="0" applyAlignment="0" applyProtection="0">
      <alignment vertical="center"/>
    </xf>
    <xf numFmtId="195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38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38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195" fontId="72" fillId="0" borderId="0" applyFont="0" applyFill="0" applyBorder="0" applyAlignment="0" applyProtection="0">
      <alignment vertical="center"/>
    </xf>
    <xf numFmtId="195" fontId="72" fillId="0" borderId="0" applyFont="0" applyFill="0" applyBorder="0" applyAlignment="0" applyProtection="0">
      <alignment vertical="center"/>
    </xf>
    <xf numFmtId="195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9" fillId="0" borderId="0"/>
    <xf numFmtId="195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0" fontId="43" fillId="0" borderId="0"/>
    <xf numFmtId="9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43" fillId="0" borderId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90" fillId="0" borderId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43" fontId="4" fillId="0" borderId="0" applyFont="0" applyFill="0" applyBorder="0" applyAlignment="0" applyProtection="0">
      <alignment vertical="center"/>
    </xf>
    <xf numFmtId="0" fontId="59" fillId="0" borderId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9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58" fillId="0" borderId="0"/>
    <xf numFmtId="41" fontId="5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/>
  </cellStyleXfs>
  <cellXfs count="1883">
    <xf numFmtId="0" fontId="0" fillId="0" borderId="0" xfId="0"/>
    <xf numFmtId="0" fontId="6" fillId="0" borderId="0" xfId="1" applyFont="1">
      <alignment vertical="center"/>
    </xf>
    <xf numFmtId="176" fontId="6" fillId="0" borderId="0" xfId="1" applyNumberFormat="1" applyFont="1">
      <alignment vertical="center"/>
    </xf>
    <xf numFmtId="41" fontId="6" fillId="0" borderId="0" xfId="1" applyNumberFormat="1" applyFont="1">
      <alignment vertical="center"/>
    </xf>
    <xf numFmtId="177" fontId="6" fillId="0" borderId="0" xfId="1" applyNumberFormat="1" applyFont="1">
      <alignment vertical="center"/>
    </xf>
    <xf numFmtId="178" fontId="6" fillId="0" borderId="0" xfId="2" applyNumberFormat="1" applyFont="1">
      <alignment vertical="center"/>
    </xf>
    <xf numFmtId="3" fontId="6" fillId="0" borderId="0" xfId="1" applyNumberFormat="1" applyFont="1">
      <alignment vertical="center"/>
    </xf>
    <xf numFmtId="0" fontId="6" fillId="0" borderId="1" xfId="1" applyFont="1" applyBorder="1" applyAlignment="1">
      <alignment vertical="center" wrapText="1"/>
    </xf>
    <xf numFmtId="176" fontId="9" fillId="0" borderId="1" xfId="2" applyNumberFormat="1" applyFont="1" applyFill="1" applyBorder="1" applyAlignment="1">
      <alignment horizontal="right" vertical="center" readingOrder="1"/>
    </xf>
    <xf numFmtId="176" fontId="9" fillId="0" borderId="5" xfId="2" applyNumberFormat="1" applyFont="1" applyFill="1" applyBorder="1" applyAlignment="1">
      <alignment horizontal="right" vertical="center" readingOrder="1"/>
    </xf>
    <xf numFmtId="0" fontId="9" fillId="0" borderId="2" xfId="1" applyFont="1" applyBorder="1" applyAlignment="1">
      <alignment vertical="center" readingOrder="1"/>
    </xf>
    <xf numFmtId="0" fontId="9" fillId="0" borderId="7" xfId="1" applyFont="1" applyBorder="1" applyAlignment="1">
      <alignment vertical="center" readingOrder="1"/>
    </xf>
    <xf numFmtId="0" fontId="10" fillId="0" borderId="1" xfId="1" applyFont="1" applyBorder="1" applyAlignment="1">
      <alignment vertical="center" wrapText="1"/>
    </xf>
    <xf numFmtId="0" fontId="10" fillId="0" borderId="10" xfId="1" applyFont="1" applyBorder="1" applyAlignment="1">
      <alignment vertical="center" wrapText="1"/>
    </xf>
    <xf numFmtId="176" fontId="9" fillId="0" borderId="10" xfId="2" applyNumberFormat="1" applyFont="1" applyFill="1" applyBorder="1" applyAlignment="1">
      <alignment horizontal="right" vertical="center" readingOrder="1"/>
    </xf>
    <xf numFmtId="0" fontId="9" fillId="0" borderId="13" xfId="1" applyFont="1" applyBorder="1" applyAlignment="1">
      <alignment vertical="center" readingOrder="1"/>
    </xf>
    <xf numFmtId="0" fontId="9" fillId="0" borderId="14" xfId="1" applyFont="1" applyBorder="1" applyAlignment="1">
      <alignment vertical="center" readingOrder="1"/>
    </xf>
    <xf numFmtId="176" fontId="9" fillId="0" borderId="15" xfId="2" applyNumberFormat="1" applyFont="1" applyFill="1" applyBorder="1" applyAlignment="1">
      <alignment horizontal="right" vertical="center" readingOrder="1"/>
    </xf>
    <xf numFmtId="0" fontId="9" fillId="0" borderId="18" xfId="1" applyFont="1" applyBorder="1" applyAlignment="1">
      <alignment vertical="center" readingOrder="1"/>
    </xf>
    <xf numFmtId="0" fontId="9" fillId="0" borderId="0" xfId="1" applyFont="1" applyAlignment="1">
      <alignment vertical="center" readingOrder="1"/>
    </xf>
    <xf numFmtId="0" fontId="11" fillId="0" borderId="20" xfId="1" applyFont="1" applyBorder="1" applyAlignment="1">
      <alignment vertical="center" wrapText="1"/>
    </xf>
    <xf numFmtId="176" fontId="9" fillId="0" borderId="23" xfId="2" applyNumberFormat="1" applyFont="1" applyFill="1" applyBorder="1" applyAlignment="1">
      <alignment horizontal="right" vertical="center" readingOrder="1"/>
    </xf>
    <xf numFmtId="0" fontId="11" fillId="0" borderId="24" xfId="1" applyFont="1" applyBorder="1" applyAlignment="1">
      <alignment vertical="center" readingOrder="1"/>
    </xf>
    <xf numFmtId="0" fontId="11" fillId="0" borderId="25" xfId="1" applyFont="1" applyBorder="1" applyAlignment="1">
      <alignment vertical="center" readingOrder="1"/>
    </xf>
    <xf numFmtId="0" fontId="12" fillId="0" borderId="25" xfId="1" applyFont="1" applyBorder="1" applyAlignment="1">
      <alignment vertical="center" readingOrder="1"/>
    </xf>
    <xf numFmtId="0" fontId="10" fillId="0" borderId="26" xfId="1" applyFont="1" applyBorder="1" applyAlignment="1">
      <alignment horizontal="left" vertical="center" wrapText="1" readingOrder="1"/>
    </xf>
    <xf numFmtId="0" fontId="9" fillId="0" borderId="19" xfId="1" applyFont="1" applyBorder="1" applyAlignment="1">
      <alignment vertical="center" readingOrder="1"/>
    </xf>
    <xf numFmtId="0" fontId="6" fillId="0" borderId="10" xfId="1" applyFont="1" applyBorder="1">
      <alignment vertical="center"/>
    </xf>
    <xf numFmtId="0" fontId="10" fillId="0" borderId="20" xfId="1" applyFont="1" applyBorder="1" applyAlignment="1">
      <alignment vertical="center" wrapText="1"/>
    </xf>
    <xf numFmtId="0" fontId="9" fillId="0" borderId="24" xfId="1" applyFont="1" applyBorder="1" applyAlignment="1">
      <alignment vertical="center" readingOrder="1"/>
    </xf>
    <xf numFmtId="0" fontId="9" fillId="0" borderId="25" xfId="1" applyFont="1" applyBorder="1" applyAlignment="1">
      <alignment vertical="center" readingOrder="1"/>
    </xf>
    <xf numFmtId="0" fontId="10" fillId="0" borderId="14" xfId="1" applyFont="1" applyBorder="1">
      <alignment vertical="center"/>
    </xf>
    <xf numFmtId="0" fontId="10" fillId="0" borderId="27" xfId="1" applyFont="1" applyBorder="1">
      <alignment vertical="center"/>
    </xf>
    <xf numFmtId="0" fontId="10" fillId="0" borderId="28" xfId="1" applyFont="1" applyBorder="1">
      <alignment vertical="center"/>
    </xf>
    <xf numFmtId="0" fontId="10" fillId="0" borderId="26" xfId="1" applyFont="1" applyBorder="1" applyAlignment="1">
      <alignment vertical="center" wrapText="1"/>
    </xf>
    <xf numFmtId="176" fontId="9" fillId="0" borderId="26" xfId="2" applyNumberFormat="1" applyFont="1" applyFill="1" applyBorder="1" applyAlignment="1">
      <alignment vertical="center" readingOrder="1"/>
    </xf>
    <xf numFmtId="0" fontId="9" fillId="0" borderId="27" xfId="1" applyFont="1" applyBorder="1" applyAlignment="1">
      <alignment vertical="center" readingOrder="1"/>
    </xf>
    <xf numFmtId="176" fontId="9" fillId="0" borderId="15" xfId="2" applyNumberFormat="1" applyFont="1" applyFill="1" applyBorder="1" applyAlignment="1">
      <alignment vertical="center" readingOrder="1"/>
    </xf>
    <xf numFmtId="176" fontId="9" fillId="0" borderId="31" xfId="2" applyNumberFormat="1" applyFont="1" applyFill="1" applyBorder="1" applyAlignment="1">
      <alignment horizontal="right" vertical="center" readingOrder="1"/>
    </xf>
    <xf numFmtId="0" fontId="9" fillId="0" borderId="16" xfId="1" applyFont="1" applyBorder="1" applyAlignment="1">
      <alignment vertical="center" readingOrder="1"/>
    </xf>
    <xf numFmtId="176" fontId="9" fillId="0" borderId="34" xfId="2" applyNumberFormat="1" applyFont="1" applyFill="1" applyBorder="1" applyAlignment="1">
      <alignment vertical="center" readingOrder="1"/>
    </xf>
    <xf numFmtId="0" fontId="9" fillId="0" borderId="37" xfId="1" applyFont="1" applyBorder="1" applyAlignment="1">
      <alignment vertical="center" readingOrder="1"/>
    </xf>
    <xf numFmtId="176" fontId="9" fillId="0" borderId="26" xfId="2" applyNumberFormat="1" applyFont="1" applyFill="1" applyBorder="1" applyAlignment="1">
      <alignment horizontal="right" vertical="center" readingOrder="1"/>
    </xf>
    <xf numFmtId="0" fontId="9" fillId="0" borderId="29" xfId="1" applyFont="1" applyBorder="1" applyAlignment="1">
      <alignment vertical="center" readingOrder="1"/>
    </xf>
    <xf numFmtId="0" fontId="10" fillId="0" borderId="26" xfId="1" applyFont="1" applyBorder="1" applyAlignment="1">
      <alignment horizontal="left" vertical="center" readingOrder="1"/>
    </xf>
    <xf numFmtId="176" fontId="9" fillId="0" borderId="34" xfId="2" applyNumberFormat="1" applyFont="1" applyFill="1" applyBorder="1" applyAlignment="1">
      <alignment horizontal="right" vertical="center" readingOrder="1"/>
    </xf>
    <xf numFmtId="0" fontId="9" fillId="0" borderId="35" xfId="1" applyFont="1" applyBorder="1" applyAlignment="1">
      <alignment vertical="center" readingOrder="1"/>
    </xf>
    <xf numFmtId="0" fontId="10" fillId="0" borderId="26" xfId="1" quotePrefix="1" applyFont="1" applyBorder="1" applyAlignment="1">
      <alignment horizontal="left" vertical="center" wrapText="1"/>
    </xf>
    <xf numFmtId="41" fontId="10" fillId="0" borderId="26" xfId="2" quotePrefix="1" applyFont="1" applyBorder="1" applyAlignment="1">
      <alignment horizontal="left" vertical="center" readingOrder="1"/>
    </xf>
    <xf numFmtId="0" fontId="6" fillId="0" borderId="26" xfId="1" applyFont="1" applyBorder="1" applyAlignment="1">
      <alignment horizontal="left" vertical="center" wrapText="1" readingOrder="1"/>
    </xf>
    <xf numFmtId="0" fontId="9" fillId="0" borderId="38" xfId="1" applyFont="1" applyBorder="1" applyAlignment="1">
      <alignment horizontal="left" vertical="center" readingOrder="1"/>
    </xf>
    <xf numFmtId="0" fontId="9" fillId="0" borderId="28" xfId="1" applyFont="1" applyBorder="1" applyAlignment="1">
      <alignment horizontal="left" vertical="center" readingOrder="1"/>
    </xf>
    <xf numFmtId="0" fontId="9" fillId="3" borderId="12" xfId="1" applyFont="1" applyFill="1" applyBorder="1" applyAlignment="1">
      <alignment horizontal="center" vertical="center" wrapText="1" readingOrder="1"/>
    </xf>
    <xf numFmtId="0" fontId="9" fillId="3" borderId="2" xfId="1" applyFont="1" applyFill="1" applyBorder="1" applyAlignment="1">
      <alignment horizontal="center" vertical="center" wrapText="1" readingOrder="1"/>
    </xf>
    <xf numFmtId="0" fontId="9" fillId="3" borderId="9" xfId="1" applyFont="1" applyFill="1" applyBorder="1" applyAlignment="1">
      <alignment horizontal="center" vertical="center" wrapText="1" readingOrder="1"/>
    </xf>
    <xf numFmtId="0" fontId="9" fillId="3" borderId="10" xfId="1" applyFont="1" applyFill="1" applyBorder="1" applyAlignment="1">
      <alignment horizontal="center" vertical="center" wrapText="1" readingOrder="1"/>
    </xf>
    <xf numFmtId="0" fontId="9" fillId="3" borderId="6" xfId="1" applyFont="1" applyFill="1" applyBorder="1" applyAlignment="1">
      <alignment horizontal="center" vertical="center" wrapText="1" readingOrder="1"/>
    </xf>
    <xf numFmtId="180" fontId="6" fillId="0" borderId="0" xfId="1" applyNumberFormat="1" applyFont="1">
      <alignment vertical="center"/>
    </xf>
    <xf numFmtId="0" fontId="6" fillId="0" borderId="0" xfId="1" applyFont="1" applyAlignment="1">
      <alignment horizontal="right" vertical="center"/>
    </xf>
    <xf numFmtId="0" fontId="13" fillId="0" borderId="0" xfId="1" applyFont="1">
      <alignment vertical="center"/>
    </xf>
    <xf numFmtId="0" fontId="13" fillId="0" borderId="0" xfId="1" applyFont="1" applyAlignment="1">
      <alignment horizontal="right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41" fontId="13" fillId="0" borderId="0" xfId="2" applyFont="1" applyFill="1">
      <alignment vertical="center"/>
    </xf>
    <xf numFmtId="43" fontId="13" fillId="0" borderId="0" xfId="1" applyNumberFormat="1" applyFont="1">
      <alignment vertical="center"/>
    </xf>
    <xf numFmtId="41" fontId="13" fillId="0" borderId="0" xfId="2" applyFont="1" applyFill="1" applyAlignment="1">
      <alignment horizontal="center" vertical="center"/>
    </xf>
    <xf numFmtId="182" fontId="13" fillId="0" borderId="0" xfId="2" applyNumberFormat="1" applyFont="1" applyFill="1" applyAlignment="1">
      <alignment horizontal="center" vertical="center"/>
    </xf>
    <xf numFmtId="182" fontId="13" fillId="0" borderId="0" xfId="2" applyNumberFormat="1" applyFont="1" applyFill="1">
      <alignment vertical="center"/>
    </xf>
    <xf numFmtId="183" fontId="13" fillId="0" borderId="0" xfId="1" applyNumberFormat="1" applyFont="1">
      <alignment vertical="center"/>
    </xf>
    <xf numFmtId="41" fontId="13" fillId="0" borderId="0" xfId="1" applyNumberFormat="1" applyFont="1">
      <alignment vertical="center"/>
    </xf>
    <xf numFmtId="181" fontId="13" fillId="0" borderId="0" xfId="2" applyNumberFormat="1" applyFont="1" applyFill="1">
      <alignment vertical="center"/>
    </xf>
    <xf numFmtId="181" fontId="13" fillId="0" borderId="0" xfId="2" applyNumberFormat="1" applyFont="1" applyFill="1" applyAlignment="1">
      <alignment horizontal="center" vertical="center"/>
    </xf>
    <xf numFmtId="0" fontId="13" fillId="0" borderId="0" xfId="3" applyFont="1" applyFill="1" applyAlignment="1">
      <alignment horizontal="left" vertical="center"/>
    </xf>
    <xf numFmtId="41" fontId="13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center" vertical="center"/>
    </xf>
    <xf numFmtId="43" fontId="13" fillId="0" borderId="0" xfId="1" applyNumberFormat="1" applyFont="1" applyAlignment="1">
      <alignment horizontal="right" vertical="center"/>
    </xf>
    <xf numFmtId="0" fontId="16" fillId="0" borderId="0" xfId="1" applyFont="1" applyAlignment="1">
      <alignment horizontal="center" vertical="center"/>
    </xf>
    <xf numFmtId="0" fontId="13" fillId="4" borderId="0" xfId="1" applyFont="1" applyFill="1" applyAlignment="1">
      <alignment horizontal="center" vertical="center"/>
    </xf>
    <xf numFmtId="41" fontId="13" fillId="4" borderId="0" xfId="2" applyFont="1" applyFill="1" applyAlignment="1">
      <alignment horizontal="center" vertical="center"/>
    </xf>
    <xf numFmtId="41" fontId="13" fillId="0" borderId="0" xfId="1" applyNumberFormat="1" applyFont="1" applyAlignment="1">
      <alignment horizontal="left" vertical="center"/>
    </xf>
    <xf numFmtId="41" fontId="13" fillId="0" borderId="0" xfId="1" applyNumberFormat="1" applyFont="1" applyAlignment="1">
      <alignment horizontal="center" vertical="center"/>
    </xf>
    <xf numFmtId="0" fontId="17" fillId="0" borderId="0" xfId="1" applyFont="1">
      <alignment vertical="center"/>
    </xf>
    <xf numFmtId="4" fontId="17" fillId="0" borderId="0" xfId="1" applyNumberFormat="1" applyFont="1">
      <alignment vertical="center"/>
    </xf>
    <xf numFmtId="0" fontId="17" fillId="0" borderId="0" xfId="1" applyFont="1" applyAlignment="1">
      <alignment horizontal="right" vertical="center"/>
    </xf>
    <xf numFmtId="0" fontId="17" fillId="0" borderId="0" xfId="1" applyFont="1" applyAlignment="1">
      <alignment horizontal="center" vertical="center"/>
    </xf>
    <xf numFmtId="41" fontId="17" fillId="0" borderId="0" xfId="2" applyFont="1" applyAlignment="1">
      <alignment horizontal="left" vertical="center"/>
    </xf>
    <xf numFmtId="41" fontId="17" fillId="0" borderId="0" xfId="2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6" fillId="0" borderId="0" xfId="1" applyFont="1">
      <alignment vertical="center"/>
    </xf>
    <xf numFmtId="41" fontId="16" fillId="0" borderId="0" xfId="2" applyFont="1" applyBorder="1">
      <alignment vertical="center"/>
    </xf>
    <xf numFmtId="41" fontId="13" fillId="0" borderId="0" xfId="2" applyFont="1" applyFill="1" applyBorder="1">
      <alignment vertical="center"/>
    </xf>
    <xf numFmtId="41" fontId="16" fillId="0" borderId="0" xfId="2" applyFont="1" applyFill="1" applyBorder="1">
      <alignment vertical="center"/>
    </xf>
    <xf numFmtId="41" fontId="18" fillId="0" borderId="0" xfId="2" applyFont="1" applyFill="1" applyBorder="1">
      <alignment vertical="center"/>
    </xf>
    <xf numFmtId="0" fontId="19" fillId="0" borderId="0" xfId="1" applyFont="1" applyAlignment="1">
      <alignment horizontal="center" vertical="center"/>
    </xf>
    <xf numFmtId="0" fontId="16" fillId="0" borderId="0" xfId="1" applyFont="1" applyAlignment="1">
      <alignment horizontal="right" vertical="center"/>
    </xf>
    <xf numFmtId="0" fontId="19" fillId="4" borderId="0" xfId="1" applyFont="1" applyFill="1" applyAlignment="1">
      <alignment horizontal="center" vertical="center"/>
    </xf>
    <xf numFmtId="0" fontId="21" fillId="0" borderId="0" xfId="1" applyFont="1" applyAlignment="1">
      <alignment horizontal="right" vertical="center"/>
    </xf>
    <xf numFmtId="182" fontId="16" fillId="0" borderId="0" xfId="2" applyNumberFormat="1" applyFont="1" applyFill="1" applyBorder="1">
      <alignment vertical="center"/>
    </xf>
    <xf numFmtId="4" fontId="22" fillId="0" borderId="0" xfId="1" applyNumberFormat="1" applyFont="1">
      <alignment vertical="center"/>
    </xf>
    <xf numFmtId="41" fontId="21" fillId="4" borderId="0" xfId="2" applyFont="1" applyFill="1" applyBorder="1" applyAlignment="1">
      <alignment horizontal="right" vertical="center"/>
    </xf>
    <xf numFmtId="0" fontId="23" fillId="0" borderId="0" xfId="1" applyFont="1" applyAlignment="1">
      <alignment horizontal="left" vertical="center"/>
    </xf>
    <xf numFmtId="0" fontId="24" fillId="0" borderId="0" xfId="1" applyFont="1">
      <alignment vertical="center"/>
    </xf>
    <xf numFmtId="0" fontId="25" fillId="6" borderId="1" xfId="1" applyFont="1" applyFill="1" applyBorder="1" applyAlignment="1">
      <alignment horizontal="left" vertical="center" readingOrder="1"/>
    </xf>
    <xf numFmtId="187" fontId="26" fillId="5" borderId="42" xfId="1" applyNumberFormat="1" applyFont="1" applyFill="1" applyBorder="1" applyAlignment="1">
      <alignment horizontal="right" vertical="center" readingOrder="1"/>
    </xf>
    <xf numFmtId="0" fontId="29" fillId="0" borderId="20" xfId="1" applyFont="1" applyBorder="1" applyAlignment="1">
      <alignment vertical="center" wrapText="1"/>
    </xf>
    <xf numFmtId="187" fontId="26" fillId="0" borderId="42" xfId="1" applyNumberFormat="1" applyFont="1" applyBorder="1" applyAlignment="1">
      <alignment horizontal="right" vertical="center" readingOrder="1"/>
    </xf>
    <xf numFmtId="0" fontId="29" fillId="0" borderId="20" xfId="1" applyFont="1" applyBorder="1">
      <alignment vertical="center"/>
    </xf>
    <xf numFmtId="180" fontId="24" fillId="0" borderId="8" xfId="1" applyNumberFormat="1" applyFont="1" applyBorder="1" applyAlignment="1">
      <alignment horizontal="right" vertical="center" readingOrder="1"/>
    </xf>
    <xf numFmtId="187" fontId="28" fillId="0" borderId="54" xfId="1" applyNumberFormat="1" applyFont="1" applyBorder="1" applyAlignment="1">
      <alignment horizontal="right" vertical="center" readingOrder="1"/>
    </xf>
    <xf numFmtId="180" fontId="25" fillId="0" borderId="55" xfId="1" applyNumberFormat="1" applyFont="1" applyBorder="1" applyAlignment="1">
      <alignment horizontal="right" vertical="center" readingOrder="1"/>
    </xf>
    <xf numFmtId="187" fontId="27" fillId="0" borderId="56" xfId="1" applyNumberFormat="1" applyFont="1" applyBorder="1" applyAlignment="1">
      <alignment horizontal="right" vertical="center" readingOrder="1"/>
    </xf>
    <xf numFmtId="180" fontId="25" fillId="0" borderId="48" xfId="1" applyNumberFormat="1" applyFont="1" applyBorder="1" applyAlignment="1">
      <alignment horizontal="right" vertical="center" readingOrder="1"/>
    </xf>
    <xf numFmtId="187" fontId="27" fillId="0" borderId="54" xfId="1" applyNumberFormat="1" applyFont="1" applyBorder="1" applyAlignment="1">
      <alignment horizontal="right" vertical="center" readingOrder="1"/>
    </xf>
    <xf numFmtId="188" fontId="24" fillId="0" borderId="0" xfId="1" applyNumberFormat="1" applyFont="1">
      <alignment vertical="center"/>
    </xf>
    <xf numFmtId="0" fontId="25" fillId="3" borderId="1" xfId="1" applyFont="1" applyFill="1" applyBorder="1" applyAlignment="1">
      <alignment horizontal="center" vertical="center" readingOrder="1"/>
    </xf>
    <xf numFmtId="0" fontId="25" fillId="3" borderId="42" xfId="1" applyFont="1" applyFill="1" applyBorder="1" applyAlignment="1">
      <alignment horizontal="center" vertical="center" readingOrder="1"/>
    </xf>
    <xf numFmtId="0" fontId="28" fillId="3" borderId="51" xfId="1" applyFont="1" applyFill="1" applyBorder="1" applyAlignment="1">
      <alignment horizontal="center" vertical="center" readingOrder="1"/>
    </xf>
    <xf numFmtId="0" fontId="30" fillId="0" borderId="0" xfId="1" applyFont="1">
      <alignment vertical="center"/>
    </xf>
    <xf numFmtId="0" fontId="20" fillId="0" borderId="0" xfId="1" applyFont="1">
      <alignment vertical="center"/>
    </xf>
    <xf numFmtId="0" fontId="31" fillId="3" borderId="10" xfId="1" applyFont="1" applyFill="1" applyBorder="1">
      <alignment vertical="center"/>
    </xf>
    <xf numFmtId="190" fontId="32" fillId="3" borderId="59" xfId="1" applyNumberFormat="1" applyFont="1" applyFill="1" applyBorder="1" applyAlignment="1">
      <alignment horizontal="right" vertical="center" readingOrder="1"/>
    </xf>
    <xf numFmtId="191" fontId="33" fillId="3" borderId="60" xfId="1" applyNumberFormat="1" applyFont="1" applyFill="1" applyBorder="1" applyAlignment="1">
      <alignment horizontal="right" vertical="center" readingOrder="1"/>
    </xf>
    <xf numFmtId="191" fontId="34" fillId="3" borderId="12" xfId="1" applyNumberFormat="1" applyFont="1" applyFill="1" applyBorder="1" applyAlignment="1">
      <alignment horizontal="right" vertical="center" readingOrder="1"/>
    </xf>
    <xf numFmtId="180" fontId="33" fillId="0" borderId="47" xfId="1" applyNumberFormat="1" applyFont="1" applyBorder="1" applyAlignment="1">
      <alignment horizontal="right" vertical="center" readingOrder="1"/>
    </xf>
    <xf numFmtId="180" fontId="34" fillId="0" borderId="36" xfId="1" applyNumberFormat="1" applyFont="1" applyBorder="1" applyAlignment="1">
      <alignment horizontal="right" vertical="center" readingOrder="1"/>
    </xf>
    <xf numFmtId="0" fontId="34" fillId="0" borderId="66" xfId="1" applyFont="1" applyBorder="1" applyAlignment="1">
      <alignment horizontal="left" vertical="center" readingOrder="1"/>
    </xf>
    <xf numFmtId="0" fontId="32" fillId="0" borderId="28" xfId="1" applyFont="1" applyBorder="1" applyAlignment="1">
      <alignment horizontal="left" vertical="center" readingOrder="1"/>
    </xf>
    <xf numFmtId="180" fontId="33" fillId="0" borderId="48" xfId="1" applyNumberFormat="1" applyFont="1" applyBorder="1" applyAlignment="1">
      <alignment horizontal="right" vertical="center" readingOrder="1"/>
    </xf>
    <xf numFmtId="180" fontId="34" fillId="0" borderId="49" xfId="1" applyNumberFormat="1" applyFont="1" applyBorder="1" applyAlignment="1">
      <alignment horizontal="right" vertical="center" readingOrder="1"/>
    </xf>
    <xf numFmtId="0" fontId="34" fillId="0" borderId="57" xfId="1" applyFont="1" applyBorder="1" applyAlignment="1">
      <alignment horizontal="left" vertical="center" readingOrder="1"/>
    </xf>
    <xf numFmtId="0" fontId="32" fillId="0" borderId="58" xfId="1" applyFont="1" applyBorder="1" applyAlignment="1">
      <alignment horizontal="left" vertical="center" readingOrder="1"/>
    </xf>
    <xf numFmtId="180" fontId="36" fillId="0" borderId="67" xfId="1" applyNumberFormat="1" applyFont="1" applyBorder="1" applyAlignment="1">
      <alignment horizontal="right" vertical="center" readingOrder="1"/>
    </xf>
    <xf numFmtId="180" fontId="32" fillId="0" borderId="12" xfId="1" applyNumberFormat="1" applyFont="1" applyBorder="1" applyAlignment="1">
      <alignment horizontal="right" vertical="center" readingOrder="1"/>
    </xf>
    <xf numFmtId="0" fontId="32" fillId="0" borderId="0" xfId="1" applyFont="1" applyAlignment="1">
      <alignment vertical="center" readingOrder="1"/>
    </xf>
    <xf numFmtId="0" fontId="32" fillId="0" borderId="25" xfId="1" applyFont="1" applyBorder="1" applyAlignment="1">
      <alignment vertical="center" readingOrder="1"/>
    </xf>
    <xf numFmtId="180" fontId="34" fillId="0" borderId="47" xfId="1" applyNumberFormat="1" applyFont="1" applyBorder="1" applyAlignment="1">
      <alignment vertical="center" readingOrder="1"/>
    </xf>
    <xf numFmtId="180" fontId="34" fillId="0" borderId="36" xfId="1" applyNumberFormat="1" applyFont="1" applyBorder="1" applyAlignment="1">
      <alignment vertical="center" readingOrder="1"/>
    </xf>
    <xf numFmtId="0" fontId="34" fillId="0" borderId="66" xfId="1" applyFont="1" applyBorder="1" applyAlignment="1">
      <alignment vertical="center" readingOrder="1"/>
    </xf>
    <xf numFmtId="180" fontId="34" fillId="0" borderId="55" xfId="1" applyNumberFormat="1" applyFont="1" applyBorder="1" applyAlignment="1">
      <alignment vertical="center" readingOrder="1"/>
    </xf>
    <xf numFmtId="180" fontId="34" fillId="0" borderId="30" xfId="1" applyNumberFormat="1" applyFont="1" applyBorder="1" applyAlignment="1">
      <alignment vertical="center" readingOrder="1"/>
    </xf>
    <xf numFmtId="0" fontId="34" fillId="0" borderId="40" xfId="1" applyFont="1" applyBorder="1" applyAlignment="1">
      <alignment vertical="center" readingOrder="1"/>
    </xf>
    <xf numFmtId="180" fontId="34" fillId="0" borderId="48" xfId="1" applyNumberFormat="1" applyFont="1" applyBorder="1" applyAlignment="1">
      <alignment vertical="center" readingOrder="1"/>
    </xf>
    <xf numFmtId="180" fontId="34" fillId="0" borderId="49" xfId="1" applyNumberFormat="1" applyFont="1" applyBorder="1" applyAlignment="1">
      <alignment vertical="center" readingOrder="1"/>
    </xf>
    <xf numFmtId="0" fontId="34" fillId="0" borderId="57" xfId="1" applyFont="1" applyBorder="1" applyAlignment="1">
      <alignment vertical="center" readingOrder="1"/>
    </xf>
    <xf numFmtId="0" fontId="34" fillId="3" borderId="1" xfId="1" applyFont="1" applyFill="1" applyBorder="1" applyAlignment="1">
      <alignment horizontal="center" vertical="center" readingOrder="1"/>
    </xf>
    <xf numFmtId="0" fontId="34" fillId="3" borderId="42" xfId="1" applyFont="1" applyFill="1" applyBorder="1" applyAlignment="1">
      <alignment horizontal="center" vertical="center" readingOrder="1"/>
    </xf>
    <xf numFmtId="0" fontId="34" fillId="3" borderId="51" xfId="1" applyFont="1" applyFill="1" applyBorder="1" applyAlignment="1">
      <alignment horizontal="center" vertical="center" readingOrder="1"/>
    </xf>
    <xf numFmtId="0" fontId="34" fillId="3" borderId="8" xfId="1" applyFont="1" applyFill="1" applyBorder="1" applyAlignment="1">
      <alignment horizontal="center" vertical="center" readingOrder="1"/>
    </xf>
    <xf numFmtId="0" fontId="20" fillId="0" borderId="0" xfId="1" applyFont="1" applyAlignment="1">
      <alignment horizontal="right" vertical="center"/>
    </xf>
    <xf numFmtId="0" fontId="20" fillId="6" borderId="0" xfId="1" applyFont="1" applyFill="1">
      <alignment vertical="center"/>
    </xf>
    <xf numFmtId="180" fontId="32" fillId="0" borderId="68" xfId="1" applyNumberFormat="1" applyFont="1" applyBorder="1" applyAlignment="1">
      <alignment horizontal="right" vertical="center" readingOrder="1"/>
    </xf>
    <xf numFmtId="0" fontId="19" fillId="0" borderId="0" xfId="1" applyFont="1">
      <alignment vertical="center"/>
    </xf>
    <xf numFmtId="0" fontId="39" fillId="0" borderId="0" xfId="1" applyFont="1">
      <alignment vertical="center"/>
    </xf>
    <xf numFmtId="176" fontId="42" fillId="0" borderId="0" xfId="1" applyNumberFormat="1" applyFont="1">
      <alignment vertical="center"/>
    </xf>
    <xf numFmtId="176" fontId="39" fillId="0" borderId="0" xfId="1" applyNumberFormat="1" applyFont="1">
      <alignment vertical="center"/>
    </xf>
    <xf numFmtId="176" fontId="9" fillId="0" borderId="69" xfId="2" applyNumberFormat="1" applyFont="1" applyFill="1" applyBorder="1" applyAlignment="1">
      <alignment horizontal="right" vertical="center" readingOrder="1"/>
    </xf>
    <xf numFmtId="176" fontId="9" fillId="0" borderId="70" xfId="2" applyNumberFormat="1" applyFont="1" applyFill="1" applyBorder="1" applyAlignment="1">
      <alignment horizontal="right" vertical="center" readingOrder="1"/>
    </xf>
    <xf numFmtId="176" fontId="9" fillId="0" borderId="18" xfId="2" applyNumberFormat="1" applyFont="1" applyFill="1" applyBorder="1" applyAlignment="1">
      <alignment horizontal="right" vertical="center" readingOrder="1"/>
    </xf>
    <xf numFmtId="176" fontId="9" fillId="0" borderId="71" xfId="2" applyNumberFormat="1" applyFont="1" applyFill="1" applyBorder="1" applyAlignment="1">
      <alignment horizontal="right" vertical="center" readingOrder="1"/>
    </xf>
    <xf numFmtId="0" fontId="9" fillId="0" borderId="26" xfId="1" applyFont="1" applyBorder="1" applyAlignment="1">
      <alignment horizontal="left" vertical="center" wrapText="1" readingOrder="1"/>
    </xf>
    <xf numFmtId="0" fontId="6" fillId="0" borderId="26" xfId="1" applyFont="1" applyBorder="1">
      <alignment vertical="center"/>
    </xf>
    <xf numFmtId="0" fontId="10" fillId="0" borderId="20" xfId="1" applyFont="1" applyBorder="1" applyAlignment="1">
      <alignment horizontal="left" vertical="center" wrapText="1" readingOrder="1"/>
    </xf>
    <xf numFmtId="0" fontId="10" fillId="0" borderId="10" xfId="1" applyFont="1" applyBorder="1" applyAlignment="1">
      <alignment horizontal="left" vertical="center" wrapText="1" readingOrder="1"/>
    </xf>
    <xf numFmtId="179" fontId="9" fillId="0" borderId="26" xfId="2" applyNumberFormat="1" applyFont="1" applyFill="1" applyBorder="1" applyAlignment="1">
      <alignment horizontal="right" vertical="center" readingOrder="1"/>
    </xf>
    <xf numFmtId="176" fontId="9" fillId="0" borderId="31" xfId="2" applyNumberFormat="1" applyFont="1" applyFill="1" applyBorder="1" applyAlignment="1">
      <alignment vertical="center" readingOrder="1"/>
    </xf>
    <xf numFmtId="179" fontId="9" fillId="0" borderId="15" xfId="2" applyNumberFormat="1" applyFont="1" applyFill="1" applyBorder="1" applyAlignment="1">
      <alignment horizontal="right" vertical="center" readingOrder="1"/>
    </xf>
    <xf numFmtId="179" fontId="9" fillId="0" borderId="10" xfId="2" applyNumberFormat="1" applyFont="1" applyFill="1" applyBorder="1" applyAlignment="1">
      <alignment horizontal="right" vertical="center" readingOrder="1"/>
    </xf>
    <xf numFmtId="176" fontId="9" fillId="0" borderId="73" xfId="2" applyNumberFormat="1" applyFont="1" applyFill="1" applyBorder="1" applyAlignment="1">
      <alignment horizontal="right" vertical="center" readingOrder="1"/>
    </xf>
    <xf numFmtId="176" fontId="9" fillId="0" borderId="74" xfId="2" applyNumberFormat="1" applyFont="1" applyFill="1" applyBorder="1" applyAlignment="1">
      <alignment horizontal="right" vertical="center" readingOrder="1"/>
    </xf>
    <xf numFmtId="176" fontId="9" fillId="0" borderId="75" xfId="2" applyNumberFormat="1" applyFont="1" applyFill="1" applyBorder="1" applyAlignment="1">
      <alignment horizontal="right" vertical="center" readingOrder="1"/>
    </xf>
    <xf numFmtId="176" fontId="9" fillId="0" borderId="76" xfId="2" applyNumberFormat="1" applyFont="1" applyFill="1" applyBorder="1" applyAlignment="1">
      <alignment horizontal="right" vertical="center" readingOrder="1"/>
    </xf>
    <xf numFmtId="180" fontId="9" fillId="0" borderId="41" xfId="2" applyNumberFormat="1" applyFont="1" applyFill="1" applyBorder="1" applyAlignment="1">
      <alignment horizontal="right" vertical="center" readingOrder="1"/>
    </xf>
    <xf numFmtId="176" fontId="9" fillId="0" borderId="40" xfId="2" applyNumberFormat="1" applyFont="1" applyFill="1" applyBorder="1" applyAlignment="1">
      <alignment vertical="center" readingOrder="1"/>
    </xf>
    <xf numFmtId="180" fontId="9" fillId="0" borderId="40" xfId="2" applyNumberFormat="1" applyFont="1" applyFill="1" applyBorder="1" applyAlignment="1">
      <alignment horizontal="right" vertical="center" readingOrder="1"/>
    </xf>
    <xf numFmtId="179" fontId="9" fillId="0" borderId="77" xfId="2" applyNumberFormat="1" applyFont="1" applyFill="1" applyBorder="1" applyAlignment="1">
      <alignment horizontal="right" vertical="center" readingOrder="1"/>
    </xf>
    <xf numFmtId="176" fontId="9" fillId="0" borderId="76" xfId="2" applyNumberFormat="1" applyFont="1" applyFill="1" applyBorder="1" applyAlignment="1">
      <alignment vertical="center" readingOrder="1"/>
    </xf>
    <xf numFmtId="176" fontId="9" fillId="0" borderId="19" xfId="2" applyNumberFormat="1" applyFont="1" applyFill="1" applyBorder="1" applyAlignment="1">
      <alignment horizontal="right" vertical="center" readingOrder="1"/>
    </xf>
    <xf numFmtId="176" fontId="9" fillId="0" borderId="27" xfId="2" applyNumberFormat="1" applyFont="1" applyFill="1" applyBorder="1" applyAlignment="1">
      <alignment horizontal="right" vertical="center" readingOrder="1"/>
    </xf>
    <xf numFmtId="176" fontId="9" fillId="0" borderId="37" xfId="2" applyNumberFormat="1" applyFont="1" applyFill="1" applyBorder="1" applyAlignment="1">
      <alignment horizontal="right" vertical="center" readingOrder="1"/>
    </xf>
    <xf numFmtId="179" fontId="9" fillId="0" borderId="78" xfId="2" applyNumberFormat="1" applyFont="1" applyFill="1" applyBorder="1" applyAlignment="1">
      <alignment horizontal="right" vertical="center" readingOrder="1"/>
    </xf>
    <xf numFmtId="176" fontId="9" fillId="0" borderId="77" xfId="2" applyNumberFormat="1" applyFont="1" applyFill="1" applyBorder="1" applyAlignment="1">
      <alignment vertical="center" readingOrder="1"/>
    </xf>
    <xf numFmtId="176" fontId="9" fillId="0" borderId="40" xfId="2" applyNumberFormat="1" applyFont="1" applyFill="1" applyBorder="1" applyAlignment="1">
      <alignment horizontal="right" vertical="center" readingOrder="1"/>
    </xf>
    <xf numFmtId="176" fontId="9" fillId="0" borderId="66" xfId="2" applyNumberFormat="1" applyFont="1" applyFill="1" applyBorder="1" applyAlignment="1">
      <alignment horizontal="right" vertical="center" readingOrder="1"/>
    </xf>
    <xf numFmtId="179" fontId="9" fillId="0" borderId="39" xfId="2" applyNumberFormat="1" applyFont="1" applyFill="1" applyBorder="1" applyAlignment="1">
      <alignment horizontal="right" vertical="center" readingOrder="1"/>
    </xf>
    <xf numFmtId="179" fontId="9" fillId="0" borderId="79" xfId="2" applyNumberFormat="1" applyFont="1" applyFill="1" applyBorder="1" applyAlignment="1">
      <alignment horizontal="right" vertical="center" readingOrder="1"/>
    </xf>
    <xf numFmtId="176" fontId="9" fillId="0" borderId="41" xfId="2" applyNumberFormat="1" applyFont="1" applyFill="1" applyBorder="1" applyAlignment="1">
      <alignment horizontal="right" vertical="center" readingOrder="1"/>
    </xf>
    <xf numFmtId="176" fontId="9" fillId="0" borderId="80" xfId="2" applyNumberFormat="1" applyFont="1" applyFill="1" applyBorder="1" applyAlignment="1">
      <alignment horizontal="right" vertical="center" readingOrder="1"/>
    </xf>
    <xf numFmtId="176" fontId="9" fillId="2" borderId="80" xfId="2" applyNumberFormat="1" applyFont="1" applyFill="1" applyBorder="1" applyAlignment="1">
      <alignment horizontal="right" vertical="center" readingOrder="1"/>
    </xf>
    <xf numFmtId="0" fontId="9" fillId="3" borderId="87" xfId="1" applyFont="1" applyFill="1" applyBorder="1" applyAlignment="1">
      <alignment horizontal="center" vertical="center" wrapText="1" readingOrder="1"/>
    </xf>
    <xf numFmtId="176" fontId="9" fillId="0" borderId="7" xfId="2" applyNumberFormat="1" applyFont="1" applyFill="1" applyBorder="1" applyAlignment="1">
      <alignment horizontal="right" vertical="center" readingOrder="1"/>
    </xf>
    <xf numFmtId="176" fontId="9" fillId="0" borderId="88" xfId="2" applyNumberFormat="1" applyFont="1" applyFill="1" applyBorder="1" applyAlignment="1">
      <alignment horizontal="right" vertical="center" readingOrder="1"/>
    </xf>
    <xf numFmtId="179" fontId="9" fillId="0" borderId="0" xfId="2" applyNumberFormat="1" applyFont="1" applyFill="1" applyBorder="1" applyAlignment="1">
      <alignment horizontal="right" vertical="center" readingOrder="1"/>
    </xf>
    <xf numFmtId="176" fontId="9" fillId="0" borderId="69" xfId="2" applyNumberFormat="1" applyFont="1" applyFill="1" applyBorder="1" applyAlignment="1">
      <alignment vertical="center" readingOrder="1"/>
    </xf>
    <xf numFmtId="176" fontId="9" fillId="0" borderId="70" xfId="2" applyNumberFormat="1" applyFont="1" applyFill="1" applyBorder="1" applyAlignment="1">
      <alignment vertical="center" readingOrder="1"/>
    </xf>
    <xf numFmtId="179" fontId="9" fillId="0" borderId="18" xfId="2" applyNumberFormat="1" applyFont="1" applyFill="1" applyBorder="1" applyAlignment="1">
      <alignment horizontal="right" vertical="center" readingOrder="1"/>
    </xf>
    <xf numFmtId="179" fontId="9" fillId="0" borderId="13" xfId="2" applyNumberFormat="1" applyFont="1" applyFill="1" applyBorder="1" applyAlignment="1">
      <alignment horizontal="right" vertical="center" readingOrder="1"/>
    </xf>
    <xf numFmtId="176" fontId="9" fillId="0" borderId="13" xfId="2" applyNumberFormat="1" applyFont="1" applyFill="1" applyBorder="1" applyAlignment="1">
      <alignment horizontal="right" vertical="center" readingOrder="1"/>
    </xf>
    <xf numFmtId="0" fontId="9" fillId="3" borderId="92" xfId="1" applyFont="1" applyFill="1" applyBorder="1" applyAlignment="1">
      <alignment horizontal="center" vertical="center" wrapText="1" readingOrder="1"/>
    </xf>
    <xf numFmtId="0" fontId="9" fillId="3" borderId="93" xfId="1" applyFont="1" applyFill="1" applyBorder="1" applyAlignment="1">
      <alignment horizontal="center" vertical="center" wrapText="1" readingOrder="1"/>
    </xf>
    <xf numFmtId="176" fontId="9" fillId="0" borderId="94" xfId="2" applyNumberFormat="1" applyFont="1" applyFill="1" applyBorder="1" applyAlignment="1">
      <alignment horizontal="right" vertical="center" readingOrder="1"/>
    </xf>
    <xf numFmtId="176" fontId="9" fillId="0" borderId="95" xfId="2" applyNumberFormat="1" applyFont="1" applyFill="1" applyBorder="1" applyAlignment="1">
      <alignment horizontal="right" vertical="center" readingOrder="1"/>
    </xf>
    <xf numFmtId="176" fontId="9" fillId="0" borderId="96" xfId="2" applyNumberFormat="1" applyFont="1" applyFill="1" applyBorder="1" applyAlignment="1">
      <alignment horizontal="right" vertical="center" readingOrder="1"/>
    </xf>
    <xf numFmtId="176" fontId="9" fillId="0" borderId="97" xfId="2" applyNumberFormat="1" applyFont="1" applyFill="1" applyBorder="1" applyAlignment="1">
      <alignment horizontal="right" vertical="center" readingOrder="1"/>
    </xf>
    <xf numFmtId="176" fontId="9" fillId="0" borderId="98" xfId="2" applyNumberFormat="1" applyFont="1" applyFill="1" applyBorder="1" applyAlignment="1">
      <alignment horizontal="right" vertical="center" readingOrder="1"/>
    </xf>
    <xf numFmtId="41" fontId="9" fillId="0" borderId="73" xfId="2" applyFont="1" applyFill="1" applyBorder="1" applyAlignment="1">
      <alignment horizontal="right" vertical="center" readingOrder="1"/>
    </xf>
    <xf numFmtId="176" fontId="9" fillId="0" borderId="99" xfId="2" applyNumberFormat="1" applyFont="1" applyFill="1" applyBorder="1" applyAlignment="1">
      <alignment horizontal="right" vertical="center" readingOrder="1"/>
    </xf>
    <xf numFmtId="179" fontId="9" fillId="0" borderId="100" xfId="2" applyNumberFormat="1" applyFont="1" applyFill="1" applyBorder="1" applyAlignment="1">
      <alignment horizontal="right" vertical="center" readingOrder="1"/>
    </xf>
    <xf numFmtId="176" fontId="9" fillId="0" borderId="101" xfId="2" applyNumberFormat="1" applyFont="1" applyFill="1" applyBorder="1" applyAlignment="1">
      <alignment horizontal="right" vertical="center" readingOrder="1"/>
    </xf>
    <xf numFmtId="176" fontId="6" fillId="0" borderId="101" xfId="2" applyNumberFormat="1" applyFont="1" applyFill="1" applyBorder="1" applyAlignment="1">
      <alignment horizontal="right" vertical="center" readingOrder="1"/>
    </xf>
    <xf numFmtId="179" fontId="9" fillId="0" borderId="102" xfId="2" applyNumberFormat="1" applyFont="1" applyFill="1" applyBorder="1" applyAlignment="1">
      <alignment horizontal="right" vertical="center" readingOrder="1"/>
    </xf>
    <xf numFmtId="176" fontId="9" fillId="0" borderId="103" xfId="2" applyNumberFormat="1" applyFont="1" applyFill="1" applyBorder="1" applyAlignment="1">
      <alignment horizontal="right" vertical="center" readingOrder="1"/>
    </xf>
    <xf numFmtId="176" fontId="9" fillId="0" borderId="104" xfId="2" applyNumberFormat="1" applyFont="1" applyFill="1" applyBorder="1" applyAlignment="1">
      <alignment horizontal="right" vertical="center" readingOrder="1"/>
    </xf>
    <xf numFmtId="176" fontId="9" fillId="0" borderId="71" xfId="2" applyNumberFormat="1" applyFont="1" applyFill="1" applyBorder="1" applyAlignment="1">
      <alignment vertical="center" readingOrder="1"/>
    </xf>
    <xf numFmtId="176" fontId="9" fillId="0" borderId="73" xfId="2" applyNumberFormat="1" applyFont="1" applyFill="1" applyBorder="1" applyAlignment="1">
      <alignment vertical="center" readingOrder="1"/>
    </xf>
    <xf numFmtId="176" fontId="9" fillId="0" borderId="100" xfId="2" applyNumberFormat="1" applyFont="1" applyFill="1" applyBorder="1" applyAlignment="1">
      <alignment vertical="center" readingOrder="1"/>
    </xf>
    <xf numFmtId="176" fontId="9" fillId="0" borderId="102" xfId="2" applyNumberFormat="1" applyFont="1" applyFill="1" applyBorder="1" applyAlignment="1">
      <alignment vertical="center" readingOrder="1"/>
    </xf>
    <xf numFmtId="179" fontId="9" fillId="0" borderId="73" xfId="2" applyNumberFormat="1" applyFont="1" applyFill="1" applyBorder="1" applyAlignment="1">
      <alignment horizontal="right" vertical="center" readingOrder="1"/>
    </xf>
    <xf numFmtId="176" fontId="9" fillId="0" borderId="102" xfId="2" applyNumberFormat="1" applyFont="1" applyFill="1" applyBorder="1" applyAlignment="1">
      <alignment horizontal="right" vertical="center" readingOrder="1"/>
    </xf>
    <xf numFmtId="176" fontId="9" fillId="0" borderId="99" xfId="2" applyNumberFormat="1" applyFont="1" applyFill="1" applyBorder="1" applyAlignment="1">
      <alignment vertical="center" readingOrder="1"/>
    </xf>
    <xf numFmtId="176" fontId="9" fillId="0" borderId="93" xfId="2" applyNumberFormat="1" applyFont="1" applyFill="1" applyBorder="1" applyAlignment="1">
      <alignment horizontal="right" vertical="center" readingOrder="1"/>
    </xf>
    <xf numFmtId="179" fontId="9" fillId="2" borderId="74" xfId="2" applyNumberFormat="1" applyFont="1" applyFill="1" applyBorder="1" applyAlignment="1">
      <alignment horizontal="right" vertical="center" readingOrder="1"/>
    </xf>
    <xf numFmtId="176" fontId="9" fillId="0" borderId="105" xfId="2" applyNumberFormat="1" applyFont="1" applyFill="1" applyBorder="1" applyAlignment="1">
      <alignment horizontal="right" vertical="center" readingOrder="1"/>
    </xf>
    <xf numFmtId="176" fontId="10" fillId="0" borderId="106" xfId="2" applyNumberFormat="1" applyFont="1" applyFill="1" applyBorder="1" applyAlignment="1">
      <alignment horizontal="right" vertical="center" readingOrder="1"/>
    </xf>
    <xf numFmtId="176" fontId="9" fillId="0" borderId="107" xfId="2" applyNumberFormat="1" applyFont="1" applyFill="1" applyBorder="1" applyAlignment="1">
      <alignment horizontal="right" vertical="center" readingOrder="1"/>
    </xf>
    <xf numFmtId="186" fontId="13" fillId="0" borderId="0" xfId="1" applyNumberFormat="1" applyFont="1">
      <alignment vertical="center"/>
    </xf>
    <xf numFmtId="185" fontId="13" fillId="0" borderId="0" xfId="1" applyNumberFormat="1" applyFont="1">
      <alignment vertical="center"/>
    </xf>
    <xf numFmtId="4" fontId="13" fillId="0" borderId="0" xfId="1" applyNumberFormat="1" applyFont="1" applyAlignment="1">
      <alignment horizontal="right" vertical="center"/>
    </xf>
    <xf numFmtId="184" fontId="13" fillId="0" borderId="0" xfId="1" applyNumberFormat="1" applyFont="1">
      <alignment vertical="center"/>
    </xf>
    <xf numFmtId="0" fontId="24" fillId="0" borderId="0" xfId="1" applyFont="1" applyAlignment="1">
      <alignment horizontal="right" vertical="center"/>
    </xf>
    <xf numFmtId="0" fontId="25" fillId="0" borderId="26" xfId="36" applyFont="1" applyBorder="1" applyAlignment="1">
      <alignment horizontal="left" vertical="center" wrapText="1" readingOrder="1"/>
    </xf>
    <xf numFmtId="0" fontId="29" fillId="0" borderId="15" xfId="36" applyFont="1" applyBorder="1" applyAlignment="1">
      <alignment horizontal="left" vertical="center" readingOrder="1"/>
    </xf>
    <xf numFmtId="0" fontId="16" fillId="0" borderId="0" xfId="60305" applyFont="1">
      <alignment vertical="center"/>
    </xf>
    <xf numFmtId="0" fontId="16" fillId="0" borderId="0" xfId="60305" applyFont="1" applyAlignment="1">
      <alignment horizontal="right" vertical="center"/>
    </xf>
    <xf numFmtId="0" fontId="91" fillId="3" borderId="6" xfId="60305" applyFont="1" applyFill="1" applyBorder="1" applyAlignment="1">
      <alignment horizontal="center" vertical="center" readingOrder="1"/>
    </xf>
    <xf numFmtId="0" fontId="91" fillId="3" borderId="5" xfId="60305" applyFont="1" applyFill="1" applyBorder="1" applyAlignment="1">
      <alignment horizontal="center" vertical="center" readingOrder="1"/>
    </xf>
    <xf numFmtId="0" fontId="91" fillId="3" borderId="117" xfId="60305" applyFont="1" applyFill="1" applyBorder="1" applyAlignment="1">
      <alignment horizontal="center" vertical="center" readingOrder="1"/>
    </xf>
    <xf numFmtId="0" fontId="91" fillId="38" borderId="7" xfId="60305" applyFont="1" applyFill="1" applyBorder="1" applyAlignment="1">
      <alignment vertical="center" readingOrder="1"/>
    </xf>
    <xf numFmtId="180" fontId="91" fillId="38" borderId="5" xfId="60305" applyNumberFormat="1" applyFont="1" applyFill="1" applyBorder="1" applyAlignment="1">
      <alignment horizontal="right" vertical="center" readingOrder="1"/>
    </xf>
    <xf numFmtId="0" fontId="13" fillId="0" borderId="20" xfId="60305" applyFont="1" applyBorder="1">
      <alignment vertical="center"/>
    </xf>
    <xf numFmtId="0" fontId="91" fillId="0" borderId="25" xfId="60305" applyFont="1" applyBorder="1" applyAlignment="1">
      <alignment horizontal="left" vertical="center" readingOrder="1"/>
    </xf>
    <xf numFmtId="0" fontId="34" fillId="0" borderId="26" xfId="60305" applyFont="1" applyBorder="1" applyAlignment="1">
      <alignment horizontal="left" vertical="center" readingOrder="1"/>
    </xf>
    <xf numFmtId="0" fontId="91" fillId="0" borderId="0" xfId="60305" applyFont="1" applyAlignment="1">
      <alignment horizontal="left" vertical="center" readingOrder="1"/>
    </xf>
    <xf numFmtId="0" fontId="13" fillId="0" borderId="26" xfId="60305" applyFont="1" applyBorder="1">
      <alignment vertical="center"/>
    </xf>
    <xf numFmtId="0" fontId="91" fillId="39" borderId="64" xfId="60305" applyFont="1" applyFill="1" applyBorder="1" applyAlignment="1">
      <alignment vertical="center" readingOrder="1"/>
    </xf>
    <xf numFmtId="0" fontId="91" fillId="5" borderId="133" xfId="60305" applyFont="1" applyFill="1" applyBorder="1" applyAlignment="1">
      <alignment vertical="center" readingOrder="1"/>
    </xf>
    <xf numFmtId="0" fontId="91" fillId="0" borderId="135" xfId="60305" applyFont="1" applyBorder="1" applyAlignment="1">
      <alignment vertical="center" readingOrder="1"/>
    </xf>
    <xf numFmtId="176" fontId="91" fillId="0" borderId="121" xfId="60305" applyNumberFormat="1" applyFont="1" applyBorder="1" applyAlignment="1">
      <alignment horizontal="right" vertical="center" readingOrder="1"/>
    </xf>
    <xf numFmtId="176" fontId="91" fillId="0" borderId="122" xfId="60305" applyNumberFormat="1" applyFont="1" applyBorder="1" applyAlignment="1">
      <alignment horizontal="right" vertical="center" readingOrder="1"/>
    </xf>
    <xf numFmtId="0" fontId="91" fillId="0" borderId="64" xfId="60305" applyFont="1" applyBorder="1" applyAlignment="1">
      <alignment vertical="center" readingOrder="1"/>
    </xf>
    <xf numFmtId="0" fontId="34" fillId="0" borderId="136" xfId="60305" applyFont="1" applyBorder="1" applyAlignment="1">
      <alignment horizontal="left" vertical="center" readingOrder="1"/>
    </xf>
    <xf numFmtId="0" fontId="91" fillId="5" borderId="135" xfId="60305" applyFont="1" applyFill="1" applyBorder="1" applyAlignment="1">
      <alignment vertical="center" readingOrder="1"/>
    </xf>
    <xf numFmtId="0" fontId="34" fillId="0" borderId="138" xfId="60305" applyFont="1" applyBorder="1" applyAlignment="1">
      <alignment horizontal="left" vertical="center" readingOrder="1"/>
    </xf>
    <xf numFmtId="0" fontId="34" fillId="0" borderId="141" xfId="60305" applyFont="1" applyBorder="1" applyAlignment="1">
      <alignment horizontal="left" vertical="center" readingOrder="1"/>
    </xf>
    <xf numFmtId="0" fontId="91" fillId="40" borderId="44" xfId="60305" applyFont="1" applyFill="1" applyBorder="1" applyAlignment="1">
      <alignment vertical="center" readingOrder="1"/>
    </xf>
    <xf numFmtId="180" fontId="91" fillId="40" borderId="143" xfId="60305" applyNumberFormat="1" applyFont="1" applyFill="1" applyBorder="1" applyAlignment="1">
      <alignment horizontal="right" vertical="center" readingOrder="1"/>
    </xf>
    <xf numFmtId="0" fontId="91" fillId="0" borderId="1" xfId="60305" applyFont="1" applyBorder="1" applyAlignment="1">
      <alignment horizontal="left" vertical="center" readingOrder="1"/>
    </xf>
    <xf numFmtId="176" fontId="91" fillId="0" borderId="0" xfId="60305" applyNumberFormat="1" applyFont="1" applyAlignment="1">
      <alignment horizontal="right" vertical="center" readingOrder="1"/>
    </xf>
    <xf numFmtId="0" fontId="91" fillId="3" borderId="25" xfId="60305" applyFont="1" applyFill="1" applyBorder="1" applyAlignment="1">
      <alignment vertical="center" readingOrder="1"/>
    </xf>
    <xf numFmtId="0" fontId="91" fillId="3" borderId="13" xfId="60305" applyFont="1" applyFill="1" applyBorder="1" applyAlignment="1">
      <alignment vertical="center" readingOrder="1"/>
    </xf>
    <xf numFmtId="180" fontId="91" fillId="38" borderId="6" xfId="60305" applyNumberFormat="1" applyFont="1" applyFill="1" applyBorder="1" applyAlignment="1">
      <alignment horizontal="right" vertical="center" readingOrder="1"/>
    </xf>
    <xf numFmtId="180" fontId="91" fillId="38" borderId="118" xfId="60305" applyNumberFormat="1" applyFont="1" applyFill="1" applyBorder="1" applyAlignment="1">
      <alignment horizontal="right" vertical="center" readingOrder="1"/>
    </xf>
    <xf numFmtId="0" fontId="13" fillId="0" borderId="145" xfId="60305" applyFont="1" applyBorder="1">
      <alignment vertical="center"/>
    </xf>
    <xf numFmtId="0" fontId="13" fillId="0" borderId="58" xfId="60305" applyFont="1" applyBorder="1">
      <alignment vertical="center"/>
    </xf>
    <xf numFmtId="180" fontId="91" fillId="0" borderId="146" xfId="60305" applyNumberFormat="1" applyFont="1" applyBorder="1" applyAlignment="1">
      <alignment horizontal="right" vertical="center" readingOrder="1"/>
    </xf>
    <xf numFmtId="180" fontId="91" fillId="0" borderId="75" xfId="60305" applyNumberFormat="1" applyFont="1" applyBorder="1" applyAlignment="1">
      <alignment horizontal="right" vertical="center" readingOrder="1"/>
    </xf>
    <xf numFmtId="180" fontId="91" fillId="0" borderId="147" xfId="60305" applyNumberFormat="1" applyFont="1" applyBorder="1" applyAlignment="1">
      <alignment horizontal="right" vertical="center" readingOrder="1"/>
    </xf>
    <xf numFmtId="0" fontId="13" fillId="0" borderId="148" xfId="60305" applyFont="1" applyBorder="1">
      <alignment vertical="center"/>
    </xf>
    <xf numFmtId="0" fontId="13" fillId="0" borderId="28" xfId="60305" applyFont="1" applyBorder="1">
      <alignment vertical="center"/>
    </xf>
    <xf numFmtId="178" fontId="91" fillId="0" borderId="119" xfId="60306" applyNumberFormat="1" applyFont="1" applyBorder="1" applyAlignment="1">
      <alignment horizontal="right" vertical="center" readingOrder="1"/>
    </xf>
    <xf numFmtId="178" fontId="91" fillId="0" borderId="41" xfId="60306" applyNumberFormat="1" applyFont="1" applyBorder="1" applyAlignment="1">
      <alignment horizontal="right" vertical="center" readingOrder="1"/>
    </xf>
    <xf numFmtId="178" fontId="91" fillId="0" borderId="120" xfId="60306" applyNumberFormat="1" applyFont="1" applyBorder="1" applyAlignment="1">
      <alignment horizontal="right" vertical="center" readingOrder="1"/>
    </xf>
    <xf numFmtId="0" fontId="91" fillId="0" borderId="15" xfId="60305" applyFont="1" applyBorder="1" applyAlignment="1">
      <alignment horizontal="left" vertical="center" readingOrder="1"/>
    </xf>
    <xf numFmtId="178" fontId="91" fillId="0" borderId="123" xfId="60306" applyNumberFormat="1" applyFont="1" applyBorder="1" applyAlignment="1">
      <alignment horizontal="right" vertical="center" readingOrder="1"/>
    </xf>
    <xf numFmtId="178" fontId="91" fillId="0" borderId="66" xfId="60306" applyNumberFormat="1" applyFont="1" applyBorder="1" applyAlignment="1">
      <alignment horizontal="right" vertical="center" readingOrder="1"/>
    </xf>
    <xf numFmtId="178" fontId="91" fillId="0" borderId="124" xfId="60306" applyNumberFormat="1" applyFont="1" applyBorder="1" applyAlignment="1">
      <alignment horizontal="right" vertical="center" readingOrder="1"/>
    </xf>
    <xf numFmtId="0" fontId="13" fillId="0" borderId="34" xfId="60305" applyFont="1" applyBorder="1">
      <alignment vertical="center"/>
    </xf>
    <xf numFmtId="178" fontId="91" fillId="0" borderId="149" xfId="60306" applyNumberFormat="1" applyFont="1" applyBorder="1" applyAlignment="1">
      <alignment horizontal="right" vertical="center" readingOrder="1"/>
    </xf>
    <xf numFmtId="178" fontId="91" fillId="0" borderId="150" xfId="60306" applyNumberFormat="1" applyFont="1" applyBorder="1" applyAlignment="1">
      <alignment horizontal="right" vertical="center" readingOrder="1"/>
    </xf>
    <xf numFmtId="178" fontId="91" fillId="0" borderId="151" xfId="60306" applyNumberFormat="1" applyFont="1" applyBorder="1" applyAlignment="1">
      <alignment horizontal="right" vertical="center" readingOrder="1"/>
    </xf>
    <xf numFmtId="0" fontId="13" fillId="0" borderId="31" xfId="60305" applyFont="1" applyBorder="1">
      <alignment vertical="center"/>
    </xf>
    <xf numFmtId="178" fontId="91" fillId="0" borderId="128" xfId="60306" applyNumberFormat="1" applyFont="1" applyBorder="1" applyAlignment="1">
      <alignment horizontal="right" vertical="center" readingOrder="1"/>
    </xf>
    <xf numFmtId="178" fontId="91" fillId="0" borderId="127" xfId="60306" applyNumberFormat="1" applyFont="1" applyBorder="1" applyAlignment="1">
      <alignment horizontal="right" vertical="center" readingOrder="1"/>
    </xf>
    <xf numFmtId="178" fontId="91" fillId="0" borderId="129" xfId="60306" applyNumberFormat="1" applyFont="1" applyBorder="1" applyAlignment="1">
      <alignment horizontal="right" vertical="center" readingOrder="1"/>
    </xf>
    <xf numFmtId="0" fontId="91" fillId="0" borderId="152" xfId="60305" applyFont="1" applyBorder="1" applyAlignment="1">
      <alignment horizontal="left" vertical="center" readingOrder="1"/>
    </xf>
    <xf numFmtId="178" fontId="91" fillId="0" borderId="131" xfId="60306" applyNumberFormat="1" applyFont="1" applyBorder="1" applyAlignment="1">
      <alignment horizontal="right" vertical="center" readingOrder="1"/>
    </xf>
    <xf numFmtId="178" fontId="91" fillId="0" borderId="130" xfId="60306" applyNumberFormat="1" applyFont="1" applyBorder="1" applyAlignment="1">
      <alignment horizontal="right" vertical="center" readingOrder="1"/>
    </xf>
    <xf numFmtId="178" fontId="91" fillId="0" borderId="132" xfId="60306" applyNumberFormat="1" applyFont="1" applyBorder="1" applyAlignment="1">
      <alignment horizontal="right" vertical="center" readingOrder="1"/>
    </xf>
    <xf numFmtId="0" fontId="91" fillId="0" borderId="153" xfId="60305" applyFont="1" applyBorder="1" applyAlignment="1">
      <alignment horizontal="left" vertical="center" readingOrder="1"/>
    </xf>
    <xf numFmtId="0" fontId="13" fillId="0" borderId="154" xfId="60305" applyFont="1" applyBorder="1">
      <alignment vertical="center"/>
    </xf>
    <xf numFmtId="0" fontId="91" fillId="0" borderId="34" xfId="60305" applyFont="1" applyBorder="1" applyAlignment="1">
      <alignment horizontal="left" vertical="center" readingOrder="1"/>
    </xf>
    <xf numFmtId="0" fontId="91" fillId="41" borderId="69" xfId="60305" applyFont="1" applyFill="1" applyBorder="1" applyAlignment="1">
      <alignment vertical="center" readingOrder="1"/>
    </xf>
    <xf numFmtId="180" fontId="91" fillId="41" borderId="149" xfId="60305" applyNumberFormat="1" applyFont="1" applyFill="1" applyBorder="1" applyAlignment="1">
      <alignment horizontal="right" vertical="center" readingOrder="1"/>
    </xf>
    <xf numFmtId="180" fontId="91" fillId="41" borderId="150" xfId="60305" applyNumberFormat="1" applyFont="1" applyFill="1" applyBorder="1" applyAlignment="1">
      <alignment horizontal="right" vertical="center" readingOrder="1"/>
    </xf>
    <xf numFmtId="180" fontId="91" fillId="41" borderId="151" xfId="60305" applyNumberFormat="1" applyFont="1" applyFill="1" applyBorder="1" applyAlignment="1">
      <alignment horizontal="right" vertical="center" readingOrder="1"/>
    </xf>
    <xf numFmtId="180" fontId="91" fillId="0" borderId="155" xfId="60305" applyNumberFormat="1" applyFont="1" applyBorder="1" applyAlignment="1">
      <alignment horizontal="right" vertical="center" readingOrder="1"/>
    </xf>
    <xf numFmtId="180" fontId="91" fillId="0" borderId="156" xfId="60305" applyNumberFormat="1" applyFont="1" applyBorder="1" applyAlignment="1">
      <alignment horizontal="right" vertical="center" readingOrder="1"/>
    </xf>
    <xf numFmtId="180" fontId="91" fillId="0" borderId="157" xfId="60305" applyNumberFormat="1" applyFont="1" applyBorder="1" applyAlignment="1">
      <alignment horizontal="right" vertical="center" readingOrder="1"/>
    </xf>
    <xf numFmtId="0" fontId="13" fillId="0" borderId="158" xfId="60305" applyFont="1" applyBorder="1">
      <alignment vertical="center"/>
    </xf>
    <xf numFmtId="0" fontId="13" fillId="0" borderId="159" xfId="60305" applyFont="1" applyBorder="1">
      <alignment vertical="center"/>
    </xf>
    <xf numFmtId="41" fontId="91" fillId="0" borderId="40" xfId="60306" applyFont="1" applyBorder="1" applyAlignment="1">
      <alignment horizontal="right" vertical="center" readingOrder="1"/>
    </xf>
    <xf numFmtId="180" fontId="91" fillId="0" borderId="137" xfId="60305" applyNumberFormat="1" applyFont="1" applyBorder="1" applyAlignment="1">
      <alignment horizontal="right" vertical="center" readingOrder="1"/>
    </xf>
    <xf numFmtId="180" fontId="91" fillId="0" borderId="160" xfId="60305" applyNumberFormat="1" applyFont="1" applyBorder="1" applyAlignment="1">
      <alignment horizontal="right" vertical="center" readingOrder="1"/>
    </xf>
    <xf numFmtId="180" fontId="91" fillId="0" borderId="161" xfId="60305" applyNumberFormat="1" applyFont="1" applyBorder="1" applyAlignment="1">
      <alignment horizontal="right" vertical="center" readingOrder="1"/>
    </xf>
    <xf numFmtId="0" fontId="13" fillId="0" borderId="162" xfId="60305" applyFont="1" applyBorder="1">
      <alignment vertical="center"/>
    </xf>
    <xf numFmtId="0" fontId="91" fillId="2" borderId="163" xfId="60305" applyFont="1" applyFill="1" applyBorder="1" applyAlignment="1">
      <alignment vertical="center" readingOrder="1"/>
    </xf>
    <xf numFmtId="41" fontId="91" fillId="2" borderId="164" xfId="60306" applyFont="1" applyFill="1" applyBorder="1" applyAlignment="1">
      <alignment horizontal="right" vertical="center" readingOrder="1"/>
    </xf>
    <xf numFmtId="180" fontId="91" fillId="2" borderId="165" xfId="60305" applyNumberFormat="1" applyFont="1" applyFill="1" applyBorder="1" applyAlignment="1">
      <alignment horizontal="right" vertical="center" readingOrder="1"/>
    </xf>
    <xf numFmtId="180" fontId="91" fillId="2" borderId="166" xfId="60305" applyNumberFormat="1" applyFont="1" applyFill="1" applyBorder="1" applyAlignment="1">
      <alignment horizontal="right" vertical="center" readingOrder="1"/>
    </xf>
    <xf numFmtId="0" fontId="91" fillId="0" borderId="167" xfId="60305" applyFont="1" applyBorder="1" applyAlignment="1">
      <alignment horizontal="left" vertical="center" readingOrder="1"/>
    </xf>
    <xf numFmtId="180" fontId="91" fillId="40" borderId="142" xfId="60305" applyNumberFormat="1" applyFont="1" applyFill="1" applyBorder="1" applyAlignment="1">
      <alignment horizontal="right" vertical="center" readingOrder="1"/>
    </xf>
    <xf numFmtId="180" fontId="91" fillId="40" borderId="144" xfId="60305" applyNumberFormat="1" applyFont="1" applyFill="1" applyBorder="1" applyAlignment="1">
      <alignment horizontal="right" vertical="center" readingOrder="1"/>
    </xf>
    <xf numFmtId="41" fontId="16" fillId="0" borderId="0" xfId="60306" applyFont="1" applyAlignment="1">
      <alignment vertical="center"/>
    </xf>
    <xf numFmtId="178" fontId="16" fillId="0" borderId="0" xfId="60306" applyNumberFormat="1" applyFont="1" applyAlignment="1">
      <alignment vertical="center"/>
    </xf>
    <xf numFmtId="0" fontId="91" fillId="3" borderId="1" xfId="60305" applyFont="1" applyFill="1" applyBorder="1" applyAlignment="1">
      <alignment horizontal="center" vertical="center" readingOrder="1"/>
    </xf>
    <xf numFmtId="41" fontId="17" fillId="0" borderId="0" xfId="60307" applyFont="1">
      <alignment vertical="center"/>
    </xf>
    <xf numFmtId="41" fontId="13" fillId="0" borderId="0" xfId="60307" applyFont="1">
      <alignment vertical="center"/>
    </xf>
    <xf numFmtId="41" fontId="13" fillId="4" borderId="0" xfId="60307" applyFont="1" applyFill="1" applyAlignment="1">
      <alignment horizontal="center" vertical="center"/>
    </xf>
    <xf numFmtId="41" fontId="13" fillId="0" borderId="0" xfId="60307" applyFont="1" applyFill="1">
      <alignment vertical="center"/>
    </xf>
    <xf numFmtId="41" fontId="13" fillId="0" borderId="0" xfId="60307" applyFont="1" applyFill="1" applyAlignment="1">
      <alignment horizontal="center" vertical="center"/>
    </xf>
    <xf numFmtId="0" fontId="91" fillId="0" borderId="0" xfId="60305" applyFont="1" applyAlignment="1">
      <alignment horizontal="center" vertical="center" readingOrder="1"/>
    </xf>
    <xf numFmtId="0" fontId="91" fillId="0" borderId="0" xfId="60305" applyFont="1" applyAlignment="1">
      <alignment vertical="center" readingOrder="1"/>
    </xf>
    <xf numFmtId="180" fontId="91" fillId="0" borderId="0" xfId="60305" applyNumberFormat="1" applyFont="1" applyAlignment="1">
      <alignment horizontal="right" vertical="center" readingOrder="1"/>
    </xf>
    <xf numFmtId="0" fontId="13" fillId="0" borderId="0" xfId="60305" applyFont="1">
      <alignment vertical="center"/>
    </xf>
    <xf numFmtId="178" fontId="91" fillId="0" borderId="0" xfId="60306" applyNumberFormat="1" applyFont="1" applyFill="1" applyBorder="1" applyAlignment="1">
      <alignment horizontal="right" vertical="center" readingOrder="1"/>
    </xf>
    <xf numFmtId="41" fontId="91" fillId="0" borderId="0" xfId="60306" applyFont="1" applyFill="1" applyBorder="1" applyAlignment="1">
      <alignment horizontal="right" vertical="center" readingOrder="1"/>
    </xf>
    <xf numFmtId="41" fontId="16" fillId="0" borderId="0" xfId="60306" applyFont="1" applyFill="1" applyBorder="1" applyAlignment="1">
      <alignment vertical="center"/>
    </xf>
    <xf numFmtId="178" fontId="16" fillId="0" borderId="0" xfId="60306" applyNumberFormat="1" applyFont="1" applyFill="1" applyBorder="1" applyAlignment="1">
      <alignment vertical="center"/>
    </xf>
    <xf numFmtId="0" fontId="34" fillId="3" borderId="6" xfId="0" applyFont="1" applyFill="1" applyBorder="1" applyAlignment="1">
      <alignment horizontal="center" vertical="center" wrapText="1" readingOrder="1"/>
    </xf>
    <xf numFmtId="0" fontId="34" fillId="3" borderId="5" xfId="0" applyFont="1" applyFill="1" applyBorder="1" applyAlignment="1">
      <alignment horizontal="center" vertical="center" wrapText="1" readingOrder="1"/>
    </xf>
    <xf numFmtId="0" fontId="34" fillId="3" borderId="12" xfId="0" applyFont="1" applyFill="1" applyBorder="1" applyAlignment="1">
      <alignment horizontal="center" vertical="center" wrapText="1" readingOrder="1"/>
    </xf>
    <xf numFmtId="0" fontId="34" fillId="3" borderId="9" xfId="0" applyFont="1" applyFill="1" applyBorder="1" applyAlignment="1">
      <alignment horizontal="center" vertical="center" wrapText="1" readingOrder="1"/>
    </xf>
    <xf numFmtId="0" fontId="34" fillId="0" borderId="50" xfId="0" applyFont="1" applyBorder="1" applyAlignment="1">
      <alignment horizontal="right" vertical="center" wrapText="1" readingOrder="1"/>
    </xf>
    <xf numFmtId="0" fontId="34" fillId="0" borderId="50" xfId="0" applyFont="1" applyBorder="1" applyAlignment="1">
      <alignment horizontal="left" vertical="center" wrapText="1" readingOrder="1"/>
    </xf>
    <xf numFmtId="0" fontId="34" fillId="0" borderId="81" xfId="0" applyFont="1" applyBorder="1" applyAlignment="1">
      <alignment horizontal="right" vertical="center" wrapText="1" readingOrder="1"/>
    </xf>
    <xf numFmtId="0" fontId="92" fillId="0" borderId="28" xfId="0" applyFont="1" applyBorder="1" applyAlignment="1">
      <alignment vertical="center" wrapText="1"/>
    </xf>
    <xf numFmtId="0" fontId="32" fillId="42" borderId="41" xfId="0" applyFont="1" applyFill="1" applyBorder="1" applyAlignment="1">
      <alignment horizontal="left" vertical="center" wrapText="1" readingOrder="1"/>
    </xf>
    <xf numFmtId="0" fontId="34" fillId="42" borderId="83" xfId="0" applyFont="1" applyFill="1" applyBorder="1" applyAlignment="1">
      <alignment horizontal="left" vertical="center" wrapText="1" readingOrder="1"/>
    </xf>
    <xf numFmtId="0" fontId="92" fillId="0" borderId="175" xfId="0" applyFont="1" applyBorder="1" applyAlignment="1">
      <alignment vertical="center" wrapText="1"/>
    </xf>
    <xf numFmtId="0" fontId="34" fillId="42" borderId="85" xfId="0" applyFont="1" applyFill="1" applyBorder="1" applyAlignment="1">
      <alignment horizontal="left" vertical="center" wrapText="1" readingOrder="1"/>
    </xf>
    <xf numFmtId="0" fontId="92" fillId="0" borderId="50" xfId="0" applyFont="1" applyBorder="1" applyAlignment="1">
      <alignment horizontal="right" vertical="center" wrapText="1"/>
    </xf>
    <xf numFmtId="0" fontId="32" fillId="42" borderId="14" xfId="0" applyFont="1" applyFill="1" applyBorder="1" applyAlignment="1">
      <alignment horizontal="left" vertical="center" wrapText="1" readingOrder="1"/>
    </xf>
    <xf numFmtId="0" fontId="34" fillId="3" borderId="10" xfId="0" applyFont="1" applyFill="1" applyBorder="1" applyAlignment="1">
      <alignment horizontal="center" vertical="center" wrapText="1" readingOrder="1"/>
    </xf>
    <xf numFmtId="0" fontId="29" fillId="0" borderId="0" xfId="60308" applyFont="1" applyAlignment="1">
      <alignment horizontal="center" vertical="center"/>
    </xf>
    <xf numFmtId="14" fontId="24" fillId="0" borderId="0" xfId="60308" applyNumberFormat="1" applyFont="1" applyAlignment="1">
      <alignment horizontal="center" vertical="center"/>
    </xf>
    <xf numFmtId="41" fontId="24" fillId="0" borderId="0" xfId="60307" applyFont="1" applyFill="1" applyBorder="1" applyAlignment="1">
      <alignment horizontal="center" vertical="center"/>
    </xf>
    <xf numFmtId="41" fontId="29" fillId="0" borderId="0" xfId="60307" applyFont="1" applyFill="1" applyBorder="1" applyAlignment="1">
      <alignment horizontal="center" vertical="center"/>
    </xf>
    <xf numFmtId="0" fontId="91" fillId="0" borderId="139" xfId="60305" applyFont="1" applyBorder="1" applyAlignment="1">
      <alignment vertical="center" readingOrder="1"/>
    </xf>
    <xf numFmtId="180" fontId="91" fillId="38" borderId="1" xfId="60305" applyNumberFormat="1" applyFont="1" applyFill="1" applyBorder="1" applyAlignment="1">
      <alignment horizontal="right" vertical="center" readingOrder="1"/>
    </xf>
    <xf numFmtId="180" fontId="91" fillId="0" borderId="20" xfId="60305" applyNumberFormat="1" applyFont="1" applyBorder="1" applyAlignment="1">
      <alignment horizontal="right" vertical="center" readingOrder="1"/>
    </xf>
    <xf numFmtId="180" fontId="91" fillId="0" borderId="168" xfId="60305" applyNumberFormat="1" applyFont="1" applyBorder="1" applyAlignment="1">
      <alignment horizontal="right" vertical="center" readingOrder="1"/>
    </xf>
    <xf numFmtId="180" fontId="91" fillId="0" borderId="169" xfId="60306" applyNumberFormat="1" applyFont="1" applyBorder="1" applyAlignment="1">
      <alignment horizontal="right" vertical="center" readingOrder="1"/>
    </xf>
    <xf numFmtId="180" fontId="91" fillId="0" borderId="126" xfId="60306" applyNumberFormat="1" applyFont="1" applyBorder="1" applyAlignment="1">
      <alignment horizontal="right" vertical="center" readingOrder="1"/>
    </xf>
    <xf numFmtId="180" fontId="91" fillId="0" borderId="169" xfId="60305" applyNumberFormat="1" applyFont="1" applyBorder="1" applyAlignment="1">
      <alignment horizontal="right" vertical="center" readingOrder="1"/>
    </xf>
    <xf numFmtId="180" fontId="91" fillId="0" borderId="125" xfId="60305" applyNumberFormat="1" applyFont="1" applyBorder="1" applyAlignment="1">
      <alignment horizontal="right" vertical="center" readingOrder="1"/>
    </xf>
    <xf numFmtId="180" fontId="91" fillId="5" borderId="162" xfId="60305" applyNumberFormat="1" applyFont="1" applyFill="1" applyBorder="1" applyAlignment="1">
      <alignment horizontal="right" vertical="center" readingOrder="1"/>
    </xf>
    <xf numFmtId="180" fontId="91" fillId="0" borderId="171" xfId="60305" applyNumberFormat="1" applyFont="1" applyBorder="1" applyAlignment="1">
      <alignment horizontal="right" vertical="center" readingOrder="1"/>
    </xf>
    <xf numFmtId="180" fontId="91" fillId="0" borderId="140" xfId="60305" applyNumberFormat="1" applyFont="1" applyBorder="1" applyAlignment="1">
      <alignment horizontal="right" vertical="center" readingOrder="1"/>
    </xf>
    <xf numFmtId="180" fontId="91" fillId="40" borderId="172" xfId="60305" applyNumberFormat="1" applyFont="1" applyFill="1" applyBorder="1" applyAlignment="1">
      <alignment horizontal="right" vertical="center" readingOrder="1"/>
    </xf>
    <xf numFmtId="180" fontId="36" fillId="0" borderId="184" xfId="1" applyNumberFormat="1" applyFont="1" applyBorder="1" applyAlignment="1">
      <alignment horizontal="right" vertical="center" readingOrder="1"/>
    </xf>
    <xf numFmtId="41" fontId="13" fillId="2" borderId="0" xfId="2" applyFont="1" applyFill="1" applyBorder="1">
      <alignment vertical="center"/>
    </xf>
    <xf numFmtId="0" fontId="18" fillId="2" borderId="185" xfId="0" applyFont="1" applyFill="1" applyBorder="1" applyAlignment="1">
      <alignment horizontal="center" vertical="center"/>
    </xf>
    <xf numFmtId="0" fontId="18" fillId="2" borderId="185" xfId="0" applyFont="1" applyFill="1" applyBorder="1" applyAlignment="1">
      <alignment horizontal="left" vertical="center"/>
    </xf>
    <xf numFmtId="0" fontId="13" fillId="2" borderId="0" xfId="1" applyFont="1" applyFill="1" applyAlignment="1">
      <alignment horizontal="center" vertical="center"/>
    </xf>
    <xf numFmtId="10" fontId="13" fillId="2" borderId="0" xfId="1" applyNumberFormat="1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3" fillId="2" borderId="0" xfId="1" applyFont="1" applyFill="1">
      <alignment vertical="center"/>
    </xf>
    <xf numFmtId="0" fontId="13" fillId="2" borderId="185" xfId="1" applyFont="1" applyFill="1" applyBorder="1" applyAlignment="1">
      <alignment horizontal="center" vertical="center"/>
    </xf>
    <xf numFmtId="41" fontId="13" fillId="2" borderId="185" xfId="2" applyFont="1" applyFill="1" applyBorder="1">
      <alignment vertical="center"/>
    </xf>
    <xf numFmtId="0" fontId="13" fillId="2" borderId="185" xfId="1" applyFont="1" applyFill="1" applyBorder="1">
      <alignment vertical="center"/>
    </xf>
    <xf numFmtId="0" fontId="18" fillId="2" borderId="0" xfId="0" applyFont="1" applyFill="1" applyAlignment="1">
      <alignment horizontal="center" vertical="center"/>
    </xf>
    <xf numFmtId="180" fontId="24" fillId="0" borderId="186" xfId="1" applyNumberFormat="1" applyFont="1" applyBorder="1" applyAlignment="1">
      <alignment horizontal="right" vertical="center" readingOrder="1"/>
    </xf>
    <xf numFmtId="0" fontId="25" fillId="3" borderId="186" xfId="1" applyFont="1" applyFill="1" applyBorder="1" applyAlignment="1">
      <alignment horizontal="center" vertical="center" readingOrder="1"/>
    </xf>
    <xf numFmtId="180" fontId="25" fillId="0" borderId="186" xfId="1" applyNumberFormat="1" applyFont="1" applyBorder="1" applyAlignment="1">
      <alignment horizontal="right" vertical="center" readingOrder="1"/>
    </xf>
    <xf numFmtId="180" fontId="25" fillId="0" borderId="187" xfId="1" applyNumberFormat="1" applyFont="1" applyBorder="1" applyAlignment="1">
      <alignment horizontal="right" vertical="center" readingOrder="1"/>
    </xf>
    <xf numFmtId="180" fontId="25" fillId="0" borderId="188" xfId="1" applyNumberFormat="1" applyFont="1" applyBorder="1" applyAlignment="1">
      <alignment horizontal="right" vertical="center" readingOrder="1"/>
    </xf>
    <xf numFmtId="0" fontId="25" fillId="3" borderId="2" xfId="1" applyFont="1" applyFill="1" applyBorder="1" applyAlignment="1">
      <alignment vertical="center" readingOrder="1"/>
    </xf>
    <xf numFmtId="0" fontId="25" fillId="0" borderId="2" xfId="1" applyFont="1" applyBorder="1" applyAlignment="1">
      <alignment horizontal="left" vertical="center" readingOrder="1"/>
    </xf>
    <xf numFmtId="0" fontId="28" fillId="0" borderId="2" xfId="1" applyFont="1" applyBorder="1" applyAlignment="1">
      <alignment vertical="center" readingOrder="1"/>
    </xf>
    <xf numFmtId="0" fontId="25" fillId="5" borderId="2" xfId="1" applyFont="1" applyFill="1" applyBorder="1" applyAlignment="1">
      <alignment vertical="center" readingOrder="1"/>
    </xf>
    <xf numFmtId="0" fontId="25" fillId="0" borderId="2" xfId="1" applyFont="1" applyBorder="1" applyAlignment="1">
      <alignment vertical="center" readingOrder="1"/>
    </xf>
    <xf numFmtId="180" fontId="25" fillId="0" borderId="53" xfId="1" applyNumberFormat="1" applyFont="1" applyBorder="1" applyAlignment="1">
      <alignment horizontal="right" vertical="center" readingOrder="1"/>
    </xf>
    <xf numFmtId="0" fontId="94" fillId="0" borderId="0" xfId="60310" applyFont="1">
      <alignment vertical="center"/>
    </xf>
    <xf numFmtId="0" fontId="33" fillId="0" borderId="0" xfId="60310" applyFont="1">
      <alignment vertical="center"/>
    </xf>
    <xf numFmtId="197" fontId="37" fillId="0" borderId="0" xfId="60310" applyNumberFormat="1" applyFont="1">
      <alignment vertical="center"/>
    </xf>
    <xf numFmtId="198" fontId="37" fillId="0" borderId="0" xfId="60310" applyNumberFormat="1" applyFont="1" applyAlignment="1">
      <alignment horizontal="right"/>
    </xf>
    <xf numFmtId="3" fontId="33" fillId="0" borderId="0" xfId="60310" applyNumberFormat="1" applyFont="1">
      <alignment vertical="center"/>
    </xf>
    <xf numFmtId="0" fontId="19" fillId="45" borderId="0" xfId="60310" applyFont="1" applyFill="1">
      <alignment vertical="center"/>
    </xf>
    <xf numFmtId="0" fontId="33" fillId="45" borderId="0" xfId="60310" applyFont="1" applyFill="1">
      <alignment vertical="center"/>
    </xf>
    <xf numFmtId="197" fontId="37" fillId="45" borderId="0" xfId="60310" applyNumberFormat="1" applyFont="1" applyFill="1">
      <alignment vertical="center"/>
    </xf>
    <xf numFmtId="0" fontId="30" fillId="0" borderId="0" xfId="60310" applyFont="1">
      <alignment vertical="center"/>
    </xf>
    <xf numFmtId="0" fontId="24" fillId="0" borderId="0" xfId="60310" applyFont="1">
      <alignment vertical="center"/>
    </xf>
    <xf numFmtId="0" fontId="24" fillId="0" borderId="0" xfId="60310" applyFont="1" applyAlignment="1">
      <alignment horizontal="right" vertical="center"/>
    </xf>
    <xf numFmtId="0" fontId="28" fillId="44" borderId="191" xfId="60310" applyFont="1" applyFill="1" applyBorder="1" applyAlignment="1">
      <alignment horizontal="center" vertical="center" wrapText="1" readingOrder="1"/>
    </xf>
    <xf numFmtId="0" fontId="28" fillId="44" borderId="192" xfId="60310" applyFont="1" applyFill="1" applyBorder="1" applyAlignment="1">
      <alignment horizontal="center" vertical="center" wrapText="1" readingOrder="1"/>
    </xf>
    <xf numFmtId="0" fontId="28" fillId="3" borderId="192" xfId="60310" applyFont="1" applyFill="1" applyBorder="1" applyAlignment="1">
      <alignment horizontal="center" vertical="center" wrapText="1" readingOrder="1"/>
    </xf>
    <xf numFmtId="0" fontId="28" fillId="3" borderId="193" xfId="60310" applyFont="1" applyFill="1" applyBorder="1" applyAlignment="1">
      <alignment horizontal="center" vertical="center" wrapText="1" readingOrder="1"/>
    </xf>
    <xf numFmtId="0" fontId="28" fillId="3" borderId="194" xfId="60310" applyFont="1" applyFill="1" applyBorder="1" applyAlignment="1">
      <alignment horizontal="center" vertical="center" wrapText="1" readingOrder="1"/>
    </xf>
    <xf numFmtId="0" fontId="95" fillId="3" borderId="195" xfId="60310" applyFont="1" applyFill="1" applyBorder="1" applyAlignment="1">
      <alignment horizontal="center" vertical="center" wrapText="1" readingOrder="1"/>
    </xf>
    <xf numFmtId="0" fontId="36" fillId="0" borderId="0" xfId="60310" applyFont="1">
      <alignment vertical="center"/>
    </xf>
    <xf numFmtId="200" fontId="30" fillId="44" borderId="196" xfId="60310" applyNumberFormat="1" applyFont="1" applyFill="1" applyBorder="1" applyAlignment="1">
      <alignment horizontal="right" vertical="center" readingOrder="1"/>
    </xf>
    <xf numFmtId="200" fontId="30" fillId="44" borderId="197" xfId="60310" applyNumberFormat="1" applyFont="1" applyFill="1" applyBorder="1" applyAlignment="1">
      <alignment horizontal="right" vertical="center" readingOrder="1"/>
    </xf>
    <xf numFmtId="200" fontId="30" fillId="46" borderId="197" xfId="60310" applyNumberFormat="1" applyFont="1" applyFill="1" applyBorder="1" applyAlignment="1">
      <alignment horizontal="right" vertical="center" readingOrder="1"/>
    </xf>
    <xf numFmtId="200" fontId="30" fillId="46" borderId="198" xfId="60310" applyNumberFormat="1" applyFont="1" applyFill="1" applyBorder="1" applyAlignment="1">
      <alignment horizontal="right" vertical="center" readingOrder="1"/>
    </xf>
    <xf numFmtId="200" fontId="30" fillId="46" borderId="74" xfId="60310" applyNumberFormat="1" applyFont="1" applyFill="1" applyBorder="1" applyAlignment="1">
      <alignment horizontal="right" vertical="center" readingOrder="1"/>
    </xf>
    <xf numFmtId="200" fontId="30" fillId="46" borderId="199" xfId="60310" applyNumberFormat="1" applyFont="1" applyFill="1" applyBorder="1" applyAlignment="1">
      <alignment horizontal="right" vertical="center" readingOrder="1"/>
    </xf>
    <xf numFmtId="0" fontId="96" fillId="0" borderId="13" xfId="60310" applyFont="1" applyBorder="1" applyAlignment="1">
      <alignment horizontal="left" vertical="center" readingOrder="1"/>
    </xf>
    <xf numFmtId="3" fontId="36" fillId="0" borderId="0" xfId="60310" applyNumberFormat="1" applyFont="1">
      <alignment vertical="center"/>
    </xf>
    <xf numFmtId="200" fontId="24" fillId="44" borderId="200" xfId="60310" applyNumberFormat="1" applyFont="1" applyFill="1" applyBorder="1" applyAlignment="1">
      <alignment horizontal="right" vertical="center" readingOrder="1"/>
    </xf>
    <xf numFmtId="200" fontId="24" fillId="44" borderId="201" xfId="60310" applyNumberFormat="1" applyFont="1" applyFill="1" applyBorder="1" applyAlignment="1">
      <alignment horizontal="right" vertical="center" readingOrder="1"/>
    </xf>
    <xf numFmtId="200" fontId="24" fillId="0" borderId="201" xfId="60310" applyNumberFormat="1" applyFont="1" applyBorder="1" applyAlignment="1">
      <alignment horizontal="right" vertical="center" readingOrder="1"/>
    </xf>
    <xf numFmtId="200" fontId="24" fillId="0" borderId="202" xfId="60310" applyNumberFormat="1" applyFont="1" applyBorder="1" applyAlignment="1">
      <alignment horizontal="right" vertical="center" readingOrder="1"/>
    </xf>
    <xf numFmtId="200" fontId="24" fillId="0" borderId="73" xfId="60310" applyNumberFormat="1" applyFont="1" applyBorder="1" applyAlignment="1">
      <alignment horizontal="right" vertical="center" readingOrder="1"/>
    </xf>
    <xf numFmtId="200" fontId="24" fillId="0" borderId="203" xfId="60310" applyNumberFormat="1" applyFont="1" applyBorder="1" applyAlignment="1">
      <alignment horizontal="right" vertical="center" readingOrder="1"/>
    </xf>
    <xf numFmtId="0" fontId="29" fillId="0" borderId="18" xfId="60310" applyFont="1" applyBorder="1">
      <alignment vertical="center"/>
    </xf>
    <xf numFmtId="0" fontId="25" fillId="0" borderId="0" xfId="60310" applyFont="1" applyAlignment="1">
      <alignment horizontal="left" vertical="center" readingOrder="1"/>
    </xf>
    <xf numFmtId="200" fontId="24" fillId="44" borderId="207" xfId="60310" applyNumberFormat="1" applyFont="1" applyFill="1" applyBorder="1" applyAlignment="1">
      <alignment horizontal="right" vertical="center" readingOrder="1"/>
    </xf>
    <xf numFmtId="200" fontId="24" fillId="44" borderId="208" xfId="60310" applyNumberFormat="1" applyFont="1" applyFill="1" applyBorder="1" applyAlignment="1">
      <alignment horizontal="right" vertical="center" readingOrder="1"/>
    </xf>
    <xf numFmtId="200" fontId="24" fillId="5" borderId="208" xfId="60310" applyNumberFormat="1" applyFont="1" applyFill="1" applyBorder="1" applyAlignment="1">
      <alignment horizontal="right" vertical="center" readingOrder="1"/>
    </xf>
    <xf numFmtId="200" fontId="24" fillId="5" borderId="204" xfId="60310" applyNumberFormat="1" applyFont="1" applyFill="1" applyBorder="1" applyAlignment="1">
      <alignment horizontal="right" vertical="center" readingOrder="1"/>
    </xf>
    <xf numFmtId="200" fontId="24" fillId="5" borderId="209" xfId="60310" applyNumberFormat="1" applyFont="1" applyFill="1" applyBorder="1" applyAlignment="1">
      <alignment horizontal="right" vertical="center" readingOrder="1"/>
    </xf>
    <xf numFmtId="200" fontId="24" fillId="5" borderId="210" xfId="60310" applyNumberFormat="1" applyFont="1" applyFill="1" applyBorder="1" applyAlignment="1">
      <alignment horizontal="right" vertical="center" readingOrder="1"/>
    </xf>
    <xf numFmtId="0" fontId="29" fillId="0" borderId="205" xfId="60310" applyFont="1" applyBorder="1" applyAlignment="1">
      <alignment horizontal="left" vertical="center" readingOrder="1"/>
    </xf>
    <xf numFmtId="0" fontId="25" fillId="0" borderId="211" xfId="60310" applyFont="1" applyBorder="1" applyAlignment="1">
      <alignment horizontal="left" vertical="center" readingOrder="1"/>
    </xf>
    <xf numFmtId="200" fontId="24" fillId="44" borderId="212" xfId="60310" applyNumberFormat="1" applyFont="1" applyFill="1" applyBorder="1" applyAlignment="1">
      <alignment horizontal="right" vertical="center" readingOrder="1"/>
    </xf>
    <xf numFmtId="200" fontId="24" fillId="44" borderId="213" xfId="60310" applyNumberFormat="1" applyFont="1" applyFill="1" applyBorder="1" applyAlignment="1">
      <alignment horizontal="right" vertical="center" readingOrder="1"/>
    </xf>
    <xf numFmtId="200" fontId="24" fillId="0" borderId="213" xfId="60310" applyNumberFormat="1" applyFont="1" applyBorder="1" applyAlignment="1">
      <alignment horizontal="right" vertical="center" readingOrder="1"/>
    </xf>
    <xf numFmtId="200" fontId="24" fillId="0" borderId="211" xfId="60310" applyNumberFormat="1" applyFont="1" applyBorder="1" applyAlignment="1">
      <alignment horizontal="right" vertical="center" readingOrder="1"/>
    </xf>
    <xf numFmtId="200" fontId="24" fillId="0" borderId="100" xfId="60310" applyNumberFormat="1" applyFont="1" applyBorder="1" applyAlignment="1">
      <alignment horizontal="right" vertical="center" readingOrder="1"/>
    </xf>
    <xf numFmtId="200" fontId="24" fillId="0" borderId="214" xfId="60310" applyNumberFormat="1" applyFont="1" applyBorder="1" applyAlignment="1">
      <alignment horizontal="right" vertical="center" readingOrder="1"/>
    </xf>
    <xf numFmtId="0" fontId="29" fillId="0" borderId="0" xfId="60310" applyFont="1" applyAlignment="1">
      <alignment horizontal="left" vertical="center" readingOrder="1"/>
    </xf>
    <xf numFmtId="200" fontId="24" fillId="0" borderId="208" xfId="60310" applyNumberFormat="1" applyFont="1" applyBorder="1" applyAlignment="1">
      <alignment horizontal="right" vertical="center" readingOrder="1"/>
    </xf>
    <xf numFmtId="200" fontId="24" fillId="0" borderId="204" xfId="60310" applyNumberFormat="1" applyFont="1" applyBorder="1" applyAlignment="1">
      <alignment horizontal="right" vertical="center" readingOrder="1"/>
    </xf>
    <xf numFmtId="200" fontId="24" fillId="0" borderId="209" xfId="60310" applyNumberFormat="1" applyFont="1" applyBorder="1" applyAlignment="1">
      <alignment horizontal="right" vertical="center" readingOrder="1"/>
    </xf>
    <xf numFmtId="200" fontId="24" fillId="0" borderId="210" xfId="60310" applyNumberFormat="1" applyFont="1" applyBorder="1" applyAlignment="1">
      <alignment horizontal="right" vertical="center" readingOrder="1"/>
    </xf>
    <xf numFmtId="0" fontId="25" fillId="0" borderId="198" xfId="60310" applyFont="1" applyBorder="1" applyAlignment="1">
      <alignment horizontal="left" vertical="center" readingOrder="1"/>
    </xf>
    <xf numFmtId="0" fontId="25" fillId="0" borderId="13" xfId="60310" applyFont="1" applyBorder="1" applyAlignment="1">
      <alignment horizontal="left" vertical="center" readingOrder="1"/>
    </xf>
    <xf numFmtId="200" fontId="24" fillId="44" borderId="196" xfId="60310" applyNumberFormat="1" applyFont="1" applyFill="1" applyBorder="1" applyAlignment="1">
      <alignment horizontal="right" vertical="center" readingOrder="1"/>
    </xf>
    <xf numFmtId="200" fontId="24" fillId="44" borderId="197" xfId="60310" applyNumberFormat="1" applyFont="1" applyFill="1" applyBorder="1" applyAlignment="1">
      <alignment horizontal="right" vertical="center" readingOrder="1"/>
    </xf>
    <xf numFmtId="200" fontId="24" fillId="0" borderId="197" xfId="60310" applyNumberFormat="1" applyFont="1" applyBorder="1" applyAlignment="1">
      <alignment horizontal="right" vertical="center" readingOrder="1"/>
    </xf>
    <xf numFmtId="200" fontId="24" fillId="0" borderId="198" xfId="60310" applyNumberFormat="1" applyFont="1" applyBorder="1" applyAlignment="1">
      <alignment horizontal="right" vertical="center" readingOrder="1"/>
    </xf>
    <xf numFmtId="200" fontId="24" fillId="0" borderId="74" xfId="60310" applyNumberFormat="1" applyFont="1" applyBorder="1" applyAlignment="1">
      <alignment horizontal="right" vertical="center" readingOrder="1"/>
    </xf>
    <xf numFmtId="200" fontId="24" fillId="0" borderId="199" xfId="60310" applyNumberFormat="1" applyFont="1" applyBorder="1" applyAlignment="1">
      <alignment horizontal="right" vertical="center" readingOrder="1"/>
    </xf>
    <xf numFmtId="0" fontId="29" fillId="0" borderId="13" xfId="60310" applyFont="1" applyBorder="1" applyAlignment="1">
      <alignment horizontal="left" vertical="center" wrapText="1" readingOrder="1"/>
    </xf>
    <xf numFmtId="9" fontId="33" fillId="0" borderId="0" xfId="60311" applyFont="1">
      <alignment vertical="center"/>
    </xf>
    <xf numFmtId="200" fontId="24" fillId="44" borderId="215" xfId="60310" applyNumberFormat="1" applyFont="1" applyFill="1" applyBorder="1" applyAlignment="1">
      <alignment horizontal="right" vertical="center" readingOrder="1"/>
    </xf>
    <xf numFmtId="200" fontId="24" fillId="44" borderId="216" xfId="60310" applyNumberFormat="1" applyFont="1" applyFill="1" applyBorder="1" applyAlignment="1">
      <alignment horizontal="right" vertical="center" readingOrder="1"/>
    </xf>
    <xf numFmtId="200" fontId="24" fillId="0" borderId="216" xfId="60310" applyNumberFormat="1" applyFont="1" applyBorder="1" applyAlignment="1">
      <alignment horizontal="right" vertical="center" readingOrder="1"/>
    </xf>
    <xf numFmtId="200" fontId="24" fillId="0" borderId="217" xfId="60310" applyNumberFormat="1" applyFont="1" applyBorder="1" applyAlignment="1">
      <alignment horizontal="right" vertical="center" readingOrder="1"/>
    </xf>
    <xf numFmtId="200" fontId="24" fillId="0" borderId="218" xfId="60310" applyNumberFormat="1" applyFont="1" applyBorder="1" applyAlignment="1">
      <alignment horizontal="right" vertical="center" readingOrder="1"/>
    </xf>
    <xf numFmtId="200" fontId="24" fillId="0" borderId="219" xfId="60310" applyNumberFormat="1" applyFont="1" applyBorder="1" applyAlignment="1">
      <alignment horizontal="right" vertical="center" readingOrder="1"/>
    </xf>
    <xf numFmtId="0" fontId="29" fillId="0" borderId="25" xfId="60310" applyFont="1" applyBorder="1" applyAlignment="1">
      <alignment horizontal="left" vertical="center" readingOrder="1"/>
    </xf>
    <xf numFmtId="191" fontId="33" fillId="0" borderId="0" xfId="60311" applyNumberFormat="1" applyFont="1">
      <alignment vertical="center"/>
    </xf>
    <xf numFmtId="0" fontId="25" fillId="0" borderId="204" xfId="60310" applyFont="1" applyBorder="1" applyAlignment="1">
      <alignment horizontal="left" vertical="center" readingOrder="1"/>
    </xf>
    <xf numFmtId="0" fontId="25" fillId="0" borderId="205" xfId="60310" applyFont="1" applyBorder="1" applyAlignment="1">
      <alignment horizontal="left" vertical="center" readingOrder="1"/>
    </xf>
    <xf numFmtId="0" fontId="25" fillId="0" borderId="220" xfId="60310" applyFont="1" applyBorder="1" applyAlignment="1">
      <alignment horizontal="left" vertical="center" readingOrder="1"/>
    </xf>
    <xf numFmtId="0" fontId="25" fillId="0" borderId="221" xfId="60310" applyFont="1" applyBorder="1" applyAlignment="1">
      <alignment horizontal="left" vertical="center" readingOrder="1"/>
    </xf>
    <xf numFmtId="200" fontId="24" fillId="44" borderId="222" xfId="60310" applyNumberFormat="1" applyFont="1" applyFill="1" applyBorder="1" applyAlignment="1">
      <alignment horizontal="right" vertical="center" readingOrder="1"/>
    </xf>
    <xf numFmtId="200" fontId="24" fillId="44" borderId="223" xfId="60310" applyNumberFormat="1" applyFont="1" applyFill="1" applyBorder="1" applyAlignment="1">
      <alignment horizontal="right" vertical="center" readingOrder="1"/>
    </xf>
    <xf numFmtId="200" fontId="24" fillId="0" borderId="223" xfId="60310" applyNumberFormat="1" applyFont="1" applyBorder="1" applyAlignment="1">
      <alignment horizontal="right" vertical="center" readingOrder="1"/>
    </xf>
    <xf numFmtId="200" fontId="24" fillId="0" borderId="224" xfId="60310" applyNumberFormat="1" applyFont="1" applyBorder="1" applyAlignment="1">
      <alignment horizontal="right" vertical="center" readingOrder="1"/>
    </xf>
    <xf numFmtId="200" fontId="24" fillId="0" borderId="225" xfId="60310" applyNumberFormat="1" applyFont="1" applyBorder="1" applyAlignment="1">
      <alignment horizontal="right" vertical="center" readingOrder="1"/>
    </xf>
    <xf numFmtId="0" fontId="29" fillId="0" borderId="221" xfId="60310" applyFont="1" applyBorder="1" applyAlignment="1">
      <alignment horizontal="left" vertical="center" readingOrder="1"/>
    </xf>
    <xf numFmtId="0" fontId="28" fillId="0" borderId="206" xfId="60310" applyFont="1" applyBorder="1" applyAlignment="1">
      <alignment horizontal="left" vertical="center" readingOrder="1"/>
    </xf>
    <xf numFmtId="0" fontId="28" fillId="0" borderId="29" xfId="60310" applyFont="1" applyBorder="1" applyAlignment="1">
      <alignment horizontal="left" vertical="center" readingOrder="1"/>
    </xf>
    <xf numFmtId="0" fontId="25" fillId="0" borderId="29" xfId="60310" applyFont="1" applyBorder="1" applyAlignment="1">
      <alignment horizontal="left" vertical="center" readingOrder="1"/>
    </xf>
    <xf numFmtId="0" fontId="29" fillId="0" borderId="25" xfId="60310" applyFont="1" applyBorder="1">
      <alignment vertical="center"/>
    </xf>
    <xf numFmtId="0" fontId="25" fillId="0" borderId="13" xfId="60310" applyFont="1" applyBorder="1" applyAlignment="1">
      <alignment vertical="center" readingOrder="1"/>
    </xf>
    <xf numFmtId="0" fontId="25" fillId="5" borderId="13" xfId="60310" applyFont="1" applyFill="1" applyBorder="1" applyAlignment="1">
      <alignment vertical="center" readingOrder="1"/>
    </xf>
    <xf numFmtId="0" fontId="25" fillId="5" borderId="180" xfId="60310" applyFont="1" applyFill="1" applyBorder="1" applyAlignment="1">
      <alignment vertical="center" readingOrder="1"/>
    </xf>
    <xf numFmtId="200" fontId="24" fillId="44" borderId="226" xfId="60310" applyNumberFormat="1" applyFont="1" applyFill="1" applyBorder="1" applyAlignment="1">
      <alignment horizontal="right" vertical="center" readingOrder="1"/>
    </xf>
    <xf numFmtId="200" fontId="24" fillId="5" borderId="197" xfId="60310" applyNumberFormat="1" applyFont="1" applyFill="1" applyBorder="1" applyAlignment="1">
      <alignment horizontal="right" vertical="center" readingOrder="1"/>
    </xf>
    <xf numFmtId="200" fontId="24" fillId="5" borderId="198" xfId="60310" applyNumberFormat="1" applyFont="1" applyFill="1" applyBorder="1" applyAlignment="1">
      <alignment horizontal="right" vertical="center" readingOrder="1"/>
    </xf>
    <xf numFmtId="200" fontId="24" fillId="5" borderId="74" xfId="60310" applyNumberFormat="1" applyFont="1" applyFill="1" applyBorder="1" applyAlignment="1">
      <alignment horizontal="right" vertical="center" readingOrder="1"/>
    </xf>
    <xf numFmtId="200" fontId="24" fillId="5" borderId="199" xfId="60310" applyNumberFormat="1" applyFont="1" applyFill="1" applyBorder="1" applyAlignment="1">
      <alignment horizontal="right" vertical="center" readingOrder="1"/>
    </xf>
    <xf numFmtId="0" fontId="29" fillId="0" borderId="13" xfId="60310" applyFont="1" applyBorder="1">
      <alignment vertical="center"/>
    </xf>
    <xf numFmtId="200" fontId="24" fillId="44" borderId="228" xfId="60310" applyNumberFormat="1" applyFont="1" applyFill="1" applyBorder="1" applyAlignment="1">
      <alignment horizontal="right" vertical="center" readingOrder="1"/>
    </xf>
    <xf numFmtId="200" fontId="30" fillId="2" borderId="218" xfId="60310" applyNumberFormat="1" applyFont="1" applyFill="1" applyBorder="1" applyAlignment="1">
      <alignment horizontal="right" vertical="center" readingOrder="1"/>
    </xf>
    <xf numFmtId="0" fontId="29" fillId="0" borderId="25" xfId="60310" applyFont="1" applyBorder="1" applyAlignment="1">
      <alignment vertical="center" wrapText="1"/>
    </xf>
    <xf numFmtId="0" fontId="25" fillId="0" borderId="229" xfId="60310" applyFont="1" applyBorder="1" applyAlignment="1">
      <alignment horizontal="left" vertical="center" readingOrder="1"/>
    </xf>
    <xf numFmtId="200" fontId="24" fillId="44" borderId="230" xfId="60310" applyNumberFormat="1" applyFont="1" applyFill="1" applyBorder="1" applyAlignment="1">
      <alignment horizontal="right" vertical="center" readingOrder="1"/>
    </xf>
    <xf numFmtId="0" fontId="29" fillId="0" borderId="0" xfId="60310" applyFont="1" applyAlignment="1">
      <alignment vertical="center" wrapText="1"/>
    </xf>
    <xf numFmtId="0" fontId="25" fillId="0" borderId="180" xfId="60310" applyFont="1" applyBorder="1" applyAlignment="1">
      <alignment horizontal="left" vertical="center" readingOrder="1"/>
    </xf>
    <xf numFmtId="0" fontId="29" fillId="0" borderId="10" xfId="60310" applyFont="1" applyBorder="1" applyAlignment="1">
      <alignment vertical="center" wrapText="1"/>
    </xf>
    <xf numFmtId="200" fontId="30" fillId="44" borderId="232" xfId="60310" applyNumberFormat="1" applyFont="1" applyFill="1" applyBorder="1" applyAlignment="1">
      <alignment horizontal="right" vertical="center" readingOrder="1"/>
    </xf>
    <xf numFmtId="200" fontId="30" fillId="44" borderId="233" xfId="60310" applyNumberFormat="1" applyFont="1" applyFill="1" applyBorder="1" applyAlignment="1">
      <alignment horizontal="right" vertical="center" readingOrder="1"/>
    </xf>
    <xf numFmtId="200" fontId="30" fillId="39" borderId="233" xfId="60310" applyNumberFormat="1" applyFont="1" applyFill="1" applyBorder="1" applyAlignment="1">
      <alignment horizontal="right" vertical="center" readingOrder="1"/>
    </xf>
    <xf numFmtId="200" fontId="30" fillId="39" borderId="234" xfId="60310" applyNumberFormat="1" applyFont="1" applyFill="1" applyBorder="1" applyAlignment="1">
      <alignment horizontal="right" vertical="center" readingOrder="1"/>
    </xf>
    <xf numFmtId="200" fontId="30" fillId="39" borderId="94" xfId="60310" applyNumberFormat="1" applyFont="1" applyFill="1" applyBorder="1" applyAlignment="1">
      <alignment horizontal="right" vertical="center" readingOrder="1"/>
    </xf>
    <xf numFmtId="200" fontId="30" fillId="39" borderId="235" xfId="60310" applyNumberFormat="1" applyFont="1" applyFill="1" applyBorder="1" applyAlignment="1">
      <alignment horizontal="right" vertical="center" readingOrder="1"/>
    </xf>
    <xf numFmtId="0" fontId="96" fillId="0" borderId="7" xfId="60310" applyFont="1" applyBorder="1" applyAlignment="1">
      <alignment horizontal="left" vertical="center" readingOrder="1"/>
    </xf>
    <xf numFmtId="201" fontId="37" fillId="0" borderId="0" xfId="60310" applyNumberFormat="1" applyFont="1">
      <alignment vertical="center"/>
    </xf>
    <xf numFmtId="200" fontId="30" fillId="46" borderId="196" xfId="60310" applyNumberFormat="1" applyFont="1" applyFill="1" applyBorder="1" applyAlignment="1">
      <alignment horizontal="right" vertical="center" readingOrder="1"/>
    </xf>
    <xf numFmtId="200" fontId="24" fillId="0" borderId="200" xfId="60310" applyNumberFormat="1" applyFont="1" applyBorder="1" applyAlignment="1">
      <alignment horizontal="right" vertical="center" readingOrder="1"/>
    </xf>
    <xf numFmtId="200" fontId="24" fillId="5" borderId="207" xfId="60310" applyNumberFormat="1" applyFont="1" applyFill="1" applyBorder="1" applyAlignment="1">
      <alignment horizontal="right" vertical="center" readingOrder="1"/>
    </xf>
    <xf numFmtId="200" fontId="24" fillId="0" borderId="212" xfId="60310" applyNumberFormat="1" applyFont="1" applyBorder="1" applyAlignment="1">
      <alignment horizontal="right" vertical="center" readingOrder="1"/>
    </xf>
    <xf numFmtId="200" fontId="24" fillId="0" borderId="207" xfId="60310" applyNumberFormat="1" applyFont="1" applyBorder="1" applyAlignment="1">
      <alignment horizontal="right" vertical="center" readingOrder="1"/>
    </xf>
    <xf numFmtId="200" fontId="24" fillId="0" borderId="196" xfId="60310" applyNumberFormat="1" applyFont="1" applyBorder="1" applyAlignment="1">
      <alignment horizontal="right" vertical="center" readingOrder="1"/>
    </xf>
    <xf numFmtId="200" fontId="24" fillId="0" borderId="215" xfId="60310" applyNumberFormat="1" applyFont="1" applyBorder="1" applyAlignment="1">
      <alignment horizontal="right" vertical="center" readingOrder="1"/>
    </xf>
    <xf numFmtId="200" fontId="24" fillId="0" borderId="222" xfId="60310" applyNumberFormat="1" applyFont="1" applyBorder="1" applyAlignment="1">
      <alignment horizontal="right" vertical="center" readingOrder="1"/>
    </xf>
    <xf numFmtId="0" fontId="28" fillId="0" borderId="205" xfId="60310" applyFont="1" applyBorder="1" applyAlignment="1">
      <alignment horizontal="left" vertical="center" readingOrder="1"/>
    </xf>
    <xf numFmtId="0" fontId="28" fillId="0" borderId="0" xfId="60310" applyFont="1" applyAlignment="1">
      <alignment horizontal="left" vertical="center" readingOrder="1"/>
    </xf>
    <xf numFmtId="200" fontId="24" fillId="5" borderId="196" xfId="60310" applyNumberFormat="1" applyFont="1" applyFill="1" applyBorder="1" applyAlignment="1">
      <alignment horizontal="right" vertical="center" readingOrder="1"/>
    </xf>
    <xf numFmtId="200" fontId="30" fillId="39" borderId="236" xfId="60310" applyNumberFormat="1" applyFont="1" applyFill="1" applyBorder="1" applyAlignment="1">
      <alignment horizontal="right" vertical="center" readingOrder="1"/>
    </xf>
    <xf numFmtId="41" fontId="9" fillId="0" borderId="237" xfId="2" applyFont="1" applyFill="1" applyBorder="1" applyAlignment="1">
      <alignment horizontal="right" vertical="center" readingOrder="1"/>
    </xf>
    <xf numFmtId="41" fontId="9" fillId="0" borderId="238" xfId="2" applyFont="1" applyFill="1" applyBorder="1" applyAlignment="1">
      <alignment horizontal="right" vertical="center" readingOrder="1"/>
    </xf>
    <xf numFmtId="41" fontId="9" fillId="0" borderId="239" xfId="2" applyFont="1" applyFill="1" applyBorder="1" applyAlignment="1">
      <alignment horizontal="right" vertical="center" readingOrder="1"/>
    </xf>
    <xf numFmtId="41" fontId="9" fillId="0" borderId="240" xfId="2" applyFont="1" applyFill="1" applyBorder="1" applyAlignment="1">
      <alignment horizontal="right" vertical="center" readingOrder="1"/>
    </xf>
    <xf numFmtId="41" fontId="9" fillId="0" borderId="241" xfId="2" applyFont="1" applyFill="1" applyBorder="1" applyAlignment="1">
      <alignment horizontal="right" vertical="center" readingOrder="1"/>
    </xf>
    <xf numFmtId="41" fontId="9" fillId="0" borderId="242" xfId="2" applyFont="1" applyFill="1" applyBorder="1" applyAlignment="1">
      <alignment horizontal="right" vertical="center" readingOrder="1"/>
    </xf>
    <xf numFmtId="176" fontId="9" fillId="0" borderId="237" xfId="2" applyNumberFormat="1" applyFont="1" applyFill="1" applyBorder="1" applyAlignment="1">
      <alignment vertical="center" readingOrder="1"/>
    </xf>
    <xf numFmtId="176" fontId="9" fillId="0" borderId="238" xfId="2" applyNumberFormat="1" applyFont="1" applyFill="1" applyBorder="1" applyAlignment="1">
      <alignment vertical="center" readingOrder="1"/>
    </xf>
    <xf numFmtId="176" fontId="9" fillId="0" borderId="239" xfId="2" applyNumberFormat="1" applyFont="1" applyFill="1" applyBorder="1" applyAlignment="1">
      <alignment vertical="center" readingOrder="1"/>
    </xf>
    <xf numFmtId="176" fontId="9" fillId="0" borderId="240" xfId="2" applyNumberFormat="1" applyFont="1" applyFill="1" applyBorder="1" applyAlignment="1">
      <alignment vertical="center" readingOrder="1"/>
    </xf>
    <xf numFmtId="176" fontId="9" fillId="0" borderId="241" xfId="2" applyNumberFormat="1" applyFont="1" applyFill="1" applyBorder="1" applyAlignment="1">
      <alignment vertical="center" readingOrder="1"/>
    </xf>
    <xf numFmtId="176" fontId="9" fillId="0" borderId="242" xfId="2" applyNumberFormat="1" applyFont="1" applyFill="1" applyBorder="1" applyAlignment="1">
      <alignment vertical="center" readingOrder="1"/>
    </xf>
    <xf numFmtId="14" fontId="16" fillId="0" borderId="0" xfId="1" applyNumberFormat="1" applyFont="1" applyAlignment="1">
      <alignment horizontal="center" vertical="center"/>
    </xf>
    <xf numFmtId="176" fontId="9" fillId="0" borderId="243" xfId="2" applyNumberFormat="1" applyFont="1" applyFill="1" applyBorder="1" applyAlignment="1">
      <alignment vertical="center" readingOrder="1"/>
    </xf>
    <xf numFmtId="176" fontId="9" fillId="0" borderId="244" xfId="2" applyNumberFormat="1" applyFont="1" applyFill="1" applyBorder="1" applyAlignment="1">
      <alignment vertical="center" readingOrder="1"/>
    </xf>
    <xf numFmtId="176" fontId="9" fillId="0" borderId="245" xfId="2" applyNumberFormat="1" applyFont="1" applyFill="1" applyBorder="1" applyAlignment="1">
      <alignment vertical="center" readingOrder="1"/>
    </xf>
    <xf numFmtId="176" fontId="9" fillId="0" borderId="181" xfId="2" applyNumberFormat="1" applyFont="1" applyFill="1" applyBorder="1" applyAlignment="1">
      <alignment vertical="center" readingOrder="1"/>
    </xf>
    <xf numFmtId="179" fontId="9" fillId="0" borderId="181" xfId="2" applyNumberFormat="1" applyFont="1" applyFill="1" applyBorder="1" applyAlignment="1">
      <alignment horizontal="right" vertical="center" readingOrder="1"/>
    </xf>
    <xf numFmtId="179" fontId="9" fillId="2" borderId="13" xfId="2" applyNumberFormat="1" applyFont="1" applyFill="1" applyBorder="1" applyAlignment="1">
      <alignment horizontal="right" vertical="center" readingOrder="1"/>
    </xf>
    <xf numFmtId="176" fontId="9" fillId="0" borderId="120" xfId="2" applyNumberFormat="1" applyFont="1" applyFill="1" applyBorder="1" applyAlignment="1">
      <alignment horizontal="right" vertical="center" readingOrder="1"/>
    </xf>
    <xf numFmtId="176" fontId="9" fillId="0" borderId="117" xfId="2" applyNumberFormat="1" applyFont="1" applyFill="1" applyBorder="1" applyAlignment="1">
      <alignment horizontal="right" vertical="center" readingOrder="1"/>
    </xf>
    <xf numFmtId="176" fontId="9" fillId="0" borderId="147" xfId="2" applyNumberFormat="1" applyFont="1" applyFill="1" applyBorder="1" applyAlignment="1">
      <alignment horizontal="right" vertical="center" readingOrder="1"/>
    </xf>
    <xf numFmtId="179" fontId="9" fillId="0" borderId="243" xfId="2" applyNumberFormat="1" applyFont="1" applyFill="1" applyBorder="1" applyAlignment="1">
      <alignment horizontal="right" vertical="center" readingOrder="1"/>
    </xf>
    <xf numFmtId="179" fontId="9" fillId="0" borderId="74" xfId="2" applyNumberFormat="1" applyFont="1" applyFill="1" applyBorder="1" applyAlignment="1">
      <alignment horizontal="right" vertical="center" readingOrder="1"/>
    </xf>
    <xf numFmtId="0" fontId="28" fillId="3" borderId="236" xfId="60310" applyFont="1" applyFill="1" applyBorder="1" applyAlignment="1">
      <alignment horizontal="center" vertical="center" wrapText="1" readingOrder="1"/>
    </xf>
    <xf numFmtId="0" fontId="28" fillId="3" borderId="233" xfId="60310" applyFont="1" applyFill="1" applyBorder="1" applyAlignment="1">
      <alignment horizontal="center" vertical="center" wrapText="1" readingOrder="1"/>
    </xf>
    <xf numFmtId="0" fontId="95" fillId="3" borderId="246" xfId="60310" applyFont="1" applyFill="1" applyBorder="1" applyAlignment="1">
      <alignment horizontal="center" vertical="center" wrapText="1" readingOrder="1"/>
    </xf>
    <xf numFmtId="200" fontId="29" fillId="5" borderId="207" xfId="60310" applyNumberFormat="1" applyFont="1" applyFill="1" applyBorder="1" applyAlignment="1">
      <alignment horizontal="right" vertical="center" readingOrder="1"/>
    </xf>
    <xf numFmtId="200" fontId="29" fillId="5" borderId="208" xfId="60310" applyNumberFormat="1" applyFont="1" applyFill="1" applyBorder="1" applyAlignment="1">
      <alignment horizontal="right" vertical="center" readingOrder="1"/>
    </xf>
    <xf numFmtId="14" fontId="20" fillId="0" borderId="0" xfId="1" applyNumberFormat="1" applyFont="1">
      <alignment vertical="center"/>
    </xf>
    <xf numFmtId="41" fontId="9" fillId="0" borderId="105" xfId="60307" applyFont="1" applyFill="1" applyBorder="1" applyAlignment="1">
      <alignment horizontal="right" vertical="center" readingOrder="1"/>
    </xf>
    <xf numFmtId="41" fontId="9" fillId="0" borderId="102" xfId="60307" applyFont="1" applyFill="1" applyBorder="1" applyAlignment="1">
      <alignment vertical="center" readingOrder="1"/>
    </xf>
    <xf numFmtId="41" fontId="16" fillId="0" borderId="0" xfId="60307" applyFont="1">
      <alignment vertical="center"/>
    </xf>
    <xf numFmtId="41" fontId="21" fillId="0" borderId="0" xfId="60307" applyFont="1" applyAlignment="1">
      <alignment horizontal="right" vertical="center"/>
    </xf>
    <xf numFmtId="41" fontId="16" fillId="0" borderId="0" xfId="60307" applyFont="1" applyAlignment="1">
      <alignment horizontal="center" vertical="center"/>
    </xf>
    <xf numFmtId="0" fontId="25" fillId="0" borderId="213" xfId="60310" applyFont="1" applyBorder="1" applyAlignment="1">
      <alignment horizontal="left" vertical="center" readingOrder="1"/>
    </xf>
    <xf numFmtId="0" fontId="25" fillId="0" borderId="223" xfId="60310" applyFont="1" applyBorder="1" applyAlignment="1">
      <alignment horizontal="left" vertical="center" readingOrder="1"/>
    </xf>
    <xf numFmtId="0" fontId="91" fillId="0" borderId="211" xfId="1" applyFont="1" applyBorder="1" applyAlignment="1">
      <alignment vertical="center" readingOrder="1"/>
    </xf>
    <xf numFmtId="0" fontId="29" fillId="0" borderId="26" xfId="60310" applyFont="1" applyBorder="1" applyAlignment="1">
      <alignment horizontal="left" vertical="center" readingOrder="1"/>
    </xf>
    <xf numFmtId="0" fontId="28" fillId="3" borderId="0" xfId="60310" applyFont="1" applyFill="1" applyAlignment="1">
      <alignment horizontal="center" vertical="center" wrapText="1" readingOrder="1"/>
    </xf>
    <xf numFmtId="0" fontId="28" fillId="3" borderId="29" xfId="60310" applyFont="1" applyFill="1" applyBorder="1" applyAlignment="1">
      <alignment horizontal="center" vertical="center" wrapText="1" readingOrder="1"/>
    </xf>
    <xf numFmtId="0" fontId="28" fillId="3" borderId="247" xfId="60310" applyFont="1" applyFill="1" applyBorder="1" applyAlignment="1">
      <alignment horizontal="center" vertical="center" wrapText="1" readingOrder="1"/>
    </xf>
    <xf numFmtId="200" fontId="30" fillId="46" borderId="248" xfId="60310" applyNumberFormat="1" applyFont="1" applyFill="1" applyBorder="1" applyAlignment="1">
      <alignment horizontal="right" vertical="center" readingOrder="1"/>
    </xf>
    <xf numFmtId="200" fontId="24" fillId="0" borderId="249" xfId="60310" applyNumberFormat="1" applyFont="1" applyBorder="1" applyAlignment="1">
      <alignment horizontal="right" vertical="center" readingOrder="1"/>
    </xf>
    <xf numFmtId="200" fontId="24" fillId="5" borderId="250" xfId="60310" applyNumberFormat="1" applyFont="1" applyFill="1" applyBorder="1" applyAlignment="1">
      <alignment horizontal="right" vertical="center" readingOrder="1"/>
    </xf>
    <xf numFmtId="200" fontId="24" fillId="0" borderId="251" xfId="60310" applyNumberFormat="1" applyFont="1" applyBorder="1" applyAlignment="1">
      <alignment horizontal="right" vertical="center" readingOrder="1"/>
    </xf>
    <xf numFmtId="200" fontId="24" fillId="0" borderId="250" xfId="60310" applyNumberFormat="1" applyFont="1" applyBorder="1" applyAlignment="1">
      <alignment horizontal="right" vertical="center" readingOrder="1"/>
    </xf>
    <xf numFmtId="200" fontId="24" fillId="0" borderId="248" xfId="60310" applyNumberFormat="1" applyFont="1" applyBorder="1" applyAlignment="1">
      <alignment horizontal="right" vertical="center" readingOrder="1"/>
    </xf>
    <xf numFmtId="200" fontId="24" fillId="0" borderId="252" xfId="60310" applyNumberFormat="1" applyFont="1" applyBorder="1" applyAlignment="1">
      <alignment horizontal="right" vertical="center" readingOrder="1"/>
    </xf>
    <xf numFmtId="200" fontId="24" fillId="5" borderId="248" xfId="60310" applyNumberFormat="1" applyFont="1" applyFill="1" applyBorder="1" applyAlignment="1">
      <alignment horizontal="right" vertical="center" readingOrder="1"/>
    </xf>
    <xf numFmtId="200" fontId="30" fillId="39" borderId="247" xfId="60310" applyNumberFormat="1" applyFont="1" applyFill="1" applyBorder="1" applyAlignment="1">
      <alignment horizontal="right" vertical="center" readingOrder="1"/>
    </xf>
    <xf numFmtId="0" fontId="28" fillId="3" borderId="253" xfId="60310" applyFont="1" applyFill="1" applyBorder="1" applyAlignment="1">
      <alignment horizontal="center" vertical="center" wrapText="1" readingOrder="1"/>
    </xf>
    <xf numFmtId="200" fontId="30" fillId="46" borderId="13" xfId="60310" applyNumberFormat="1" applyFont="1" applyFill="1" applyBorder="1" applyAlignment="1">
      <alignment horizontal="right" vertical="center" readingOrder="1"/>
    </xf>
    <xf numFmtId="200" fontId="24" fillId="0" borderId="18" xfId="60310" applyNumberFormat="1" applyFont="1" applyBorder="1" applyAlignment="1">
      <alignment horizontal="right" vertical="center" readingOrder="1"/>
    </xf>
    <xf numFmtId="200" fontId="24" fillId="5" borderId="205" xfId="60310" applyNumberFormat="1" applyFont="1" applyFill="1" applyBorder="1" applyAlignment="1">
      <alignment horizontal="right" vertical="center" readingOrder="1"/>
    </xf>
    <xf numFmtId="200" fontId="24" fillId="0" borderId="0" xfId="60310" applyNumberFormat="1" applyFont="1" applyAlignment="1">
      <alignment horizontal="right" vertical="center" readingOrder="1"/>
    </xf>
    <xf numFmtId="200" fontId="24" fillId="0" borderId="205" xfId="60310" applyNumberFormat="1" applyFont="1" applyBorder="1" applyAlignment="1">
      <alignment horizontal="right" vertical="center" readingOrder="1"/>
    </xf>
    <xf numFmtId="200" fontId="24" fillId="0" borderId="13" xfId="60310" applyNumberFormat="1" applyFont="1" applyBorder="1" applyAlignment="1">
      <alignment horizontal="right" vertical="center" readingOrder="1"/>
    </xf>
    <xf numFmtId="200" fontId="24" fillId="0" borderId="25" xfId="60310" applyNumberFormat="1" applyFont="1" applyBorder="1" applyAlignment="1">
      <alignment horizontal="right" vertical="center" readingOrder="1"/>
    </xf>
    <xf numFmtId="200" fontId="24" fillId="0" borderId="221" xfId="60310" applyNumberFormat="1" applyFont="1" applyBorder="1" applyAlignment="1">
      <alignment horizontal="right" vertical="center" readingOrder="1"/>
    </xf>
    <xf numFmtId="200" fontId="24" fillId="5" borderId="13" xfId="60310" applyNumberFormat="1" applyFont="1" applyFill="1" applyBorder="1" applyAlignment="1">
      <alignment horizontal="right" vertical="center" readingOrder="1"/>
    </xf>
    <xf numFmtId="200" fontId="30" fillId="0" borderId="25" xfId="60310" applyNumberFormat="1" applyFont="1" applyBorder="1" applyAlignment="1">
      <alignment horizontal="right" vertical="center" readingOrder="1"/>
    </xf>
    <xf numFmtId="200" fontId="30" fillId="39" borderId="7" xfId="60310" applyNumberFormat="1" applyFont="1" applyFill="1" applyBorder="1" applyAlignment="1">
      <alignment horizontal="right" vertical="center" readingOrder="1"/>
    </xf>
    <xf numFmtId="0" fontId="28" fillId="3" borderId="118" xfId="60310" applyFont="1" applyFill="1" applyBorder="1" applyAlignment="1">
      <alignment horizontal="center" vertical="center" wrapText="1" readingOrder="1"/>
    </xf>
    <xf numFmtId="200" fontId="30" fillId="46" borderId="117" xfId="60310" applyNumberFormat="1" applyFont="1" applyFill="1" applyBorder="1" applyAlignment="1">
      <alignment horizontal="right" vertical="center" readingOrder="1"/>
    </xf>
    <xf numFmtId="200" fontId="24" fillId="0" borderId="120" xfId="60310" applyNumberFormat="1" applyFont="1" applyBorder="1" applyAlignment="1">
      <alignment horizontal="right" vertical="center" readingOrder="1"/>
    </xf>
    <xf numFmtId="200" fontId="24" fillId="5" borderId="254" xfId="60310" applyNumberFormat="1" applyFont="1" applyFill="1" applyBorder="1" applyAlignment="1">
      <alignment horizontal="right" vertical="center" readingOrder="1"/>
    </xf>
    <xf numFmtId="200" fontId="24" fillId="0" borderId="122" xfId="60310" applyNumberFormat="1" applyFont="1" applyBorder="1" applyAlignment="1">
      <alignment horizontal="right" vertical="center" readingOrder="1"/>
    </xf>
    <xf numFmtId="200" fontId="24" fillId="0" borderId="254" xfId="60310" applyNumberFormat="1" applyFont="1" applyBorder="1" applyAlignment="1">
      <alignment horizontal="right" vertical="center" readingOrder="1"/>
    </xf>
    <xf numFmtId="200" fontId="24" fillId="0" borderId="117" xfId="60310" applyNumberFormat="1" applyFont="1" applyBorder="1" applyAlignment="1">
      <alignment horizontal="right" vertical="center" readingOrder="1"/>
    </xf>
    <xf numFmtId="200" fontId="24" fillId="0" borderId="168" xfId="60310" applyNumberFormat="1" applyFont="1" applyBorder="1" applyAlignment="1">
      <alignment horizontal="right" vertical="center" readingOrder="1"/>
    </xf>
    <xf numFmtId="200" fontId="24" fillId="0" borderId="255" xfId="60310" applyNumberFormat="1" applyFont="1" applyBorder="1" applyAlignment="1">
      <alignment horizontal="right" vertical="center" readingOrder="1"/>
    </xf>
    <xf numFmtId="200" fontId="24" fillId="5" borderId="117" xfId="60310" applyNumberFormat="1" applyFont="1" applyFill="1" applyBorder="1" applyAlignment="1">
      <alignment horizontal="right" vertical="center" readingOrder="1"/>
    </xf>
    <xf numFmtId="200" fontId="30" fillId="39" borderId="118" xfId="60310" applyNumberFormat="1" applyFont="1" applyFill="1" applyBorder="1" applyAlignment="1">
      <alignment horizontal="right" vertical="center" readingOrder="1"/>
    </xf>
    <xf numFmtId="200" fontId="24" fillId="0" borderId="256" xfId="60310" applyNumberFormat="1" applyFont="1" applyBorder="1" applyAlignment="1">
      <alignment horizontal="right" vertical="center" readingOrder="1"/>
    </xf>
    <xf numFmtId="200" fontId="24" fillId="0" borderId="26" xfId="60310" applyNumberFormat="1" applyFont="1" applyBorder="1" applyAlignment="1">
      <alignment horizontal="right" vertical="center" readingOrder="1"/>
    </xf>
    <xf numFmtId="200" fontId="24" fillId="0" borderId="257" xfId="60310" applyNumberFormat="1" applyFont="1" applyBorder="1" applyAlignment="1">
      <alignment horizontal="right" vertical="center" readingOrder="1"/>
    </xf>
    <xf numFmtId="182" fontId="13" fillId="0" borderId="0" xfId="60307" applyNumberFormat="1" applyFont="1" applyFill="1" applyAlignment="1">
      <alignment horizontal="center" vertical="center"/>
    </xf>
    <xf numFmtId="178" fontId="24" fillId="0" borderId="251" xfId="60307" applyNumberFormat="1" applyFont="1" applyBorder="1" applyAlignment="1">
      <alignment horizontal="right" vertical="center" readingOrder="1"/>
    </xf>
    <xf numFmtId="41" fontId="34" fillId="0" borderId="6" xfId="60307" applyFont="1" applyBorder="1" applyAlignment="1">
      <alignment horizontal="right" vertical="center" wrapText="1" readingOrder="1"/>
    </xf>
    <xf numFmtId="41" fontId="34" fillId="0" borderId="5" xfId="60307" applyFont="1" applyBorder="1" applyAlignment="1">
      <alignment horizontal="right" vertical="center" wrapText="1" readingOrder="1"/>
    </xf>
    <xf numFmtId="41" fontId="34" fillId="0" borderId="1" xfId="60307" applyFont="1" applyBorder="1" applyAlignment="1">
      <alignment horizontal="right" vertical="center" wrapText="1" readingOrder="1"/>
    </xf>
    <xf numFmtId="41" fontId="34" fillId="0" borderId="9" xfId="60307" applyFont="1" applyBorder="1" applyAlignment="1">
      <alignment horizontal="right" vertical="center" wrapText="1" readingOrder="1"/>
    </xf>
    <xf numFmtId="41" fontId="34" fillId="0" borderId="8" xfId="60307" applyFont="1" applyBorder="1" applyAlignment="1">
      <alignment horizontal="right" vertical="center" wrapText="1" readingOrder="1"/>
    </xf>
    <xf numFmtId="41" fontId="34" fillId="0" borderId="96" xfId="60307" applyFont="1" applyBorder="1" applyAlignment="1">
      <alignment horizontal="right" vertical="center" wrapText="1" readingOrder="1"/>
    </xf>
    <xf numFmtId="41" fontId="34" fillId="0" borderId="179" xfId="60307" applyFont="1" applyBorder="1" applyAlignment="1">
      <alignment horizontal="right" vertical="center" wrapText="1" readingOrder="1"/>
    </xf>
    <xf numFmtId="41" fontId="34" fillId="0" borderId="81" xfId="60307" applyFont="1" applyBorder="1" applyAlignment="1">
      <alignment horizontal="right" vertical="center" wrapText="1" readingOrder="1"/>
    </xf>
    <xf numFmtId="41" fontId="34" fillId="0" borderId="178" xfId="60307" applyFont="1" applyBorder="1" applyAlignment="1">
      <alignment horizontal="right" vertical="center" wrapText="1" readingOrder="1"/>
    </xf>
    <xf numFmtId="41" fontId="34" fillId="42" borderId="119" xfId="60307" applyFont="1" applyFill="1" applyBorder="1" applyAlignment="1">
      <alignment horizontal="right" vertical="center" wrapText="1" readingOrder="1"/>
    </xf>
    <xf numFmtId="41" fontId="34" fillId="42" borderId="16" xfId="60307" applyFont="1" applyFill="1" applyBorder="1" applyAlignment="1">
      <alignment horizontal="right" vertical="center" wrapText="1" readingOrder="1"/>
    </xf>
    <xf numFmtId="41" fontId="34" fillId="42" borderId="15" xfId="60307" applyFont="1" applyFill="1" applyBorder="1" applyAlignment="1">
      <alignment horizontal="right" vertical="center" wrapText="1" readingOrder="1"/>
    </xf>
    <xf numFmtId="41" fontId="34" fillId="42" borderId="174" xfId="60307" applyFont="1" applyFill="1" applyBorder="1" applyAlignment="1">
      <alignment horizontal="right" vertical="center" wrapText="1" readingOrder="1"/>
    </xf>
    <xf numFmtId="41" fontId="34" fillId="42" borderId="17" xfId="60307" applyFont="1" applyFill="1" applyBorder="1" applyAlignment="1">
      <alignment horizontal="right" vertical="center" wrapText="1" readingOrder="1"/>
    </xf>
    <xf numFmtId="41" fontId="34" fillId="42" borderId="181" xfId="60307" applyFont="1" applyFill="1" applyBorder="1" applyAlignment="1">
      <alignment horizontal="right" vertical="center" wrapText="1" readingOrder="1"/>
    </xf>
    <xf numFmtId="41" fontId="34" fillId="42" borderId="180" xfId="60307" applyFont="1" applyFill="1" applyBorder="1" applyAlignment="1">
      <alignment horizontal="right" vertical="center" wrapText="1" readingOrder="1"/>
    </xf>
    <xf numFmtId="41" fontId="34" fillId="42" borderId="74" xfId="60307" applyFont="1" applyFill="1" applyBorder="1" applyAlignment="1">
      <alignment horizontal="right" vertical="center" wrapText="1" readingOrder="1"/>
    </xf>
    <xf numFmtId="41" fontId="34" fillId="42" borderId="182" xfId="60307" applyFont="1" applyFill="1" applyBorder="1" applyAlignment="1">
      <alignment horizontal="right" vertical="center" wrapText="1" readingOrder="1"/>
    </xf>
    <xf numFmtId="41" fontId="34" fillId="42" borderId="177" xfId="60307" applyFont="1" applyFill="1" applyBorder="1" applyAlignment="1">
      <alignment horizontal="right" vertical="center" wrapText="1" readingOrder="1"/>
    </xf>
    <xf numFmtId="41" fontId="34" fillId="0" borderId="87" xfId="60307" applyFont="1" applyBorder="1" applyAlignment="1">
      <alignment horizontal="right" vertical="center" wrapText="1" readingOrder="1"/>
    </xf>
    <xf numFmtId="41" fontId="34" fillId="0" borderId="176" xfId="60307" applyFont="1" applyBorder="1" applyAlignment="1">
      <alignment horizontal="right" vertical="center" wrapText="1" readingOrder="1"/>
    </xf>
    <xf numFmtId="41" fontId="34" fillId="0" borderId="183" xfId="60307" applyFont="1" applyBorder="1" applyAlignment="1">
      <alignment horizontal="right" vertical="center" wrapText="1" readingOrder="1"/>
    </xf>
    <xf numFmtId="41" fontId="34" fillId="0" borderId="3" xfId="60307" applyFont="1" applyBorder="1" applyAlignment="1">
      <alignment horizontal="right" vertical="center" wrapText="1" readingOrder="1"/>
    </xf>
    <xf numFmtId="200" fontId="24" fillId="5" borderId="254" xfId="60307" applyNumberFormat="1" applyFont="1" applyFill="1" applyBorder="1" applyAlignment="1">
      <alignment horizontal="right" vertical="center" readingOrder="1"/>
    </xf>
    <xf numFmtId="10" fontId="13" fillId="0" borderId="0" xfId="1" applyNumberFormat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left" vertical="center"/>
    </xf>
    <xf numFmtId="185" fontId="10" fillId="0" borderId="26" xfId="1" applyNumberFormat="1" applyFont="1" applyBorder="1" applyAlignment="1">
      <alignment horizontal="left" vertical="center" readingOrder="1"/>
    </xf>
    <xf numFmtId="0" fontId="29" fillId="0" borderId="162" xfId="36" applyFont="1" applyBorder="1" applyAlignment="1">
      <alignment horizontal="left" vertical="center" readingOrder="1"/>
    </xf>
    <xf numFmtId="202" fontId="37" fillId="0" borderId="0" xfId="60310" applyNumberFormat="1" applyFont="1">
      <alignment vertical="center"/>
    </xf>
    <xf numFmtId="203" fontId="29" fillId="0" borderId="221" xfId="60310" applyNumberFormat="1" applyFont="1" applyBorder="1" applyAlignment="1">
      <alignment horizontal="left" vertical="center" readingOrder="1"/>
    </xf>
    <xf numFmtId="204" fontId="6" fillId="0" borderId="0" xfId="1" applyNumberFormat="1" applyFont="1">
      <alignment vertical="center"/>
    </xf>
    <xf numFmtId="205" fontId="6" fillId="0" borderId="0" xfId="60307" applyNumberFormat="1" applyFont="1">
      <alignment vertical="center"/>
    </xf>
    <xf numFmtId="206" fontId="37" fillId="0" borderId="0" xfId="60310" applyNumberFormat="1" applyFont="1">
      <alignment vertical="center"/>
    </xf>
    <xf numFmtId="0" fontId="13" fillId="0" borderId="0" xfId="1" quotePrefix="1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41" fontId="13" fillId="0" borderId="0" xfId="60307" applyFont="1" applyFill="1" applyBorder="1">
      <alignment vertical="center"/>
    </xf>
    <xf numFmtId="41" fontId="13" fillId="0" borderId="0" xfId="60307" applyFont="1" applyFill="1" applyBorder="1" applyAlignment="1">
      <alignment horizontal="right" vertical="center"/>
    </xf>
    <xf numFmtId="0" fontId="28" fillId="3" borderId="7" xfId="60310" applyFont="1" applyFill="1" applyBorder="1" applyAlignment="1">
      <alignment horizontal="center" vertical="center" wrapText="1" readingOrder="1"/>
    </xf>
    <xf numFmtId="41" fontId="6" fillId="0" borderId="0" xfId="60307" applyFont="1">
      <alignment vertical="center"/>
    </xf>
    <xf numFmtId="0" fontId="28" fillId="3" borderId="258" xfId="60310" applyFont="1" applyFill="1" applyBorder="1" applyAlignment="1">
      <alignment horizontal="center" vertical="center" wrapText="1" readingOrder="1"/>
    </xf>
    <xf numFmtId="200" fontId="30" fillId="46" borderId="259" xfId="60310" applyNumberFormat="1" applyFont="1" applyFill="1" applyBorder="1" applyAlignment="1">
      <alignment horizontal="right" vertical="center" readingOrder="1"/>
    </xf>
    <xf numFmtId="200" fontId="24" fillId="0" borderId="260" xfId="60310" applyNumberFormat="1" applyFont="1" applyBorder="1" applyAlignment="1">
      <alignment horizontal="right" vertical="center" readingOrder="1"/>
    </xf>
    <xf numFmtId="200" fontId="24" fillId="5" borderId="261" xfId="60310" applyNumberFormat="1" applyFont="1" applyFill="1" applyBorder="1" applyAlignment="1">
      <alignment horizontal="right" vertical="center" readingOrder="1"/>
    </xf>
    <xf numFmtId="200" fontId="24" fillId="0" borderId="262" xfId="60310" applyNumberFormat="1" applyFont="1" applyBorder="1" applyAlignment="1">
      <alignment horizontal="right" vertical="center" readingOrder="1"/>
    </xf>
    <xf numFmtId="200" fontId="24" fillId="0" borderId="261" xfId="60310" applyNumberFormat="1" applyFont="1" applyBorder="1" applyAlignment="1">
      <alignment horizontal="right" vertical="center" readingOrder="1"/>
    </xf>
    <xf numFmtId="200" fontId="24" fillId="0" borderId="259" xfId="60310" applyNumberFormat="1" applyFont="1" applyBorder="1" applyAlignment="1">
      <alignment horizontal="right" vertical="center" readingOrder="1"/>
    </xf>
    <xf numFmtId="200" fontId="24" fillId="0" borderId="263" xfId="60310" applyNumberFormat="1" applyFont="1" applyBorder="1" applyAlignment="1">
      <alignment horizontal="right" vertical="center" readingOrder="1"/>
    </xf>
    <xf numFmtId="200" fontId="24" fillId="0" borderId="264" xfId="60310" applyNumberFormat="1" applyFont="1" applyBorder="1" applyAlignment="1">
      <alignment horizontal="right" vertical="center" readingOrder="1"/>
    </xf>
    <xf numFmtId="200" fontId="24" fillId="5" borderId="259" xfId="60310" applyNumberFormat="1" applyFont="1" applyFill="1" applyBorder="1" applyAlignment="1">
      <alignment horizontal="right" vertical="center" readingOrder="1"/>
    </xf>
    <xf numFmtId="200" fontId="30" fillId="39" borderId="258" xfId="60310" applyNumberFormat="1" applyFont="1" applyFill="1" applyBorder="1" applyAlignment="1">
      <alignment horizontal="right" vertical="center" readingOrder="1"/>
    </xf>
    <xf numFmtId="41" fontId="37" fillId="0" borderId="0" xfId="60307" applyFont="1">
      <alignment vertical="center"/>
    </xf>
    <xf numFmtId="0" fontId="28" fillId="3" borderId="265" xfId="60310" applyFont="1" applyFill="1" applyBorder="1" applyAlignment="1">
      <alignment horizontal="center" vertical="center" wrapText="1" readingOrder="1"/>
    </xf>
    <xf numFmtId="200" fontId="30" fillId="46" borderId="266" xfId="60310" applyNumberFormat="1" applyFont="1" applyFill="1" applyBorder="1" applyAlignment="1">
      <alignment horizontal="right" vertical="center" readingOrder="1"/>
    </xf>
    <xf numFmtId="200" fontId="24" fillId="0" borderId="267" xfId="60310" applyNumberFormat="1" applyFont="1" applyBorder="1" applyAlignment="1">
      <alignment horizontal="right" vertical="center" readingOrder="1"/>
    </xf>
    <xf numFmtId="200" fontId="24" fillId="5" borderId="268" xfId="60310" applyNumberFormat="1" applyFont="1" applyFill="1" applyBorder="1" applyAlignment="1">
      <alignment horizontal="right" vertical="center" readingOrder="1"/>
    </xf>
    <xf numFmtId="200" fontId="24" fillId="0" borderId="269" xfId="60310" applyNumberFormat="1" applyFont="1" applyBorder="1" applyAlignment="1">
      <alignment horizontal="right" vertical="center" readingOrder="1"/>
    </xf>
    <xf numFmtId="200" fontId="24" fillId="0" borderId="268" xfId="60310" applyNumberFormat="1" applyFont="1" applyBorder="1" applyAlignment="1">
      <alignment horizontal="right" vertical="center" readingOrder="1"/>
    </xf>
    <xf numFmtId="200" fontId="24" fillId="0" borderId="266" xfId="60310" applyNumberFormat="1" applyFont="1" applyBorder="1" applyAlignment="1">
      <alignment horizontal="right" vertical="center" readingOrder="1"/>
    </xf>
    <xf numFmtId="200" fontId="24" fillId="0" borderId="270" xfId="60310" applyNumberFormat="1" applyFont="1" applyBorder="1" applyAlignment="1">
      <alignment horizontal="right" vertical="center" readingOrder="1"/>
    </xf>
    <xf numFmtId="200" fontId="24" fillId="0" borderId="271" xfId="60310" applyNumberFormat="1" applyFont="1" applyBorder="1" applyAlignment="1">
      <alignment horizontal="right" vertical="center" readingOrder="1"/>
    </xf>
    <xf numFmtId="200" fontId="24" fillId="5" borderId="266" xfId="60310" applyNumberFormat="1" applyFont="1" applyFill="1" applyBorder="1" applyAlignment="1">
      <alignment horizontal="right" vertical="center" readingOrder="1"/>
    </xf>
    <xf numFmtId="200" fontId="30" fillId="39" borderId="265" xfId="60310" applyNumberFormat="1" applyFont="1" applyFill="1" applyBorder="1" applyAlignment="1">
      <alignment horizontal="right" vertical="center" readingOrder="1"/>
    </xf>
    <xf numFmtId="200" fontId="24" fillId="0" borderId="29" xfId="60310" applyNumberFormat="1" applyFont="1" applyBorder="1" applyAlignment="1">
      <alignment horizontal="right" vertical="center" readingOrder="1"/>
    </xf>
    <xf numFmtId="200" fontId="24" fillId="0" borderId="11" xfId="60310" applyNumberFormat="1" applyFont="1" applyBorder="1" applyAlignment="1">
      <alignment horizontal="right" vertical="center" readingOrder="1"/>
    </xf>
    <xf numFmtId="0" fontId="28" fillId="3" borderId="2" xfId="60310" applyFont="1" applyFill="1" applyBorder="1" applyAlignment="1">
      <alignment horizontal="center" vertical="center" wrapText="1" readingOrder="1"/>
    </xf>
    <xf numFmtId="0" fontId="10" fillId="0" borderId="19" xfId="1" applyFont="1" applyBorder="1" applyAlignment="1">
      <alignment vertical="center" readingOrder="1"/>
    </xf>
    <xf numFmtId="200" fontId="30" fillId="46" borderId="11" xfId="60310" applyNumberFormat="1" applyFont="1" applyFill="1" applyBorder="1" applyAlignment="1">
      <alignment horizontal="right" vertical="center" readingOrder="1"/>
    </xf>
    <xf numFmtId="200" fontId="24" fillId="0" borderId="16" xfId="60310" applyNumberFormat="1" applyFont="1" applyBorder="1" applyAlignment="1">
      <alignment horizontal="right" vertical="center" readingOrder="1"/>
    </xf>
    <xf numFmtId="200" fontId="24" fillId="5" borderId="206" xfId="60310" applyNumberFormat="1" applyFont="1" applyFill="1" applyBorder="1" applyAlignment="1">
      <alignment horizontal="right" vertical="center" readingOrder="1"/>
    </xf>
    <xf numFmtId="200" fontId="24" fillId="0" borderId="206" xfId="60310" applyNumberFormat="1" applyFont="1" applyBorder="1" applyAlignment="1">
      <alignment horizontal="right" vertical="center" readingOrder="1"/>
    </xf>
    <xf numFmtId="200" fontId="24" fillId="0" borderId="24" xfId="60310" applyNumberFormat="1" applyFont="1" applyBorder="1" applyAlignment="1">
      <alignment horizontal="right" vertical="center" readingOrder="1"/>
    </xf>
    <xf numFmtId="200" fontId="24" fillId="5" borderId="206" xfId="60307" applyNumberFormat="1" applyFont="1" applyFill="1" applyBorder="1" applyAlignment="1">
      <alignment horizontal="right" vertical="center" readingOrder="1"/>
    </xf>
    <xf numFmtId="200" fontId="24" fillId="0" borderId="272" xfId="60310" applyNumberFormat="1" applyFont="1" applyBorder="1" applyAlignment="1">
      <alignment horizontal="right" vertical="center" readingOrder="1"/>
    </xf>
    <xf numFmtId="200" fontId="24" fillId="5" borderId="11" xfId="60310" applyNumberFormat="1" applyFont="1" applyFill="1" applyBorder="1" applyAlignment="1">
      <alignment horizontal="right" vertical="center" readingOrder="1"/>
    </xf>
    <xf numFmtId="200" fontId="30" fillId="39" borderId="2" xfId="60310" applyNumberFormat="1" applyFont="1" applyFill="1" applyBorder="1" applyAlignment="1">
      <alignment horizontal="right" vertical="center" readingOrder="1"/>
    </xf>
    <xf numFmtId="178" fontId="24" fillId="0" borderId="212" xfId="60307" applyNumberFormat="1" applyFont="1" applyBorder="1" applyAlignment="1">
      <alignment horizontal="right" vertical="center" readingOrder="1"/>
    </xf>
    <xf numFmtId="178" fontId="24" fillId="0" borderId="262" xfId="60307" applyNumberFormat="1" applyFont="1" applyBorder="1" applyAlignment="1">
      <alignment horizontal="right" vertical="center" readingOrder="1"/>
    </xf>
    <xf numFmtId="41" fontId="37" fillId="45" borderId="0" xfId="60307" applyFont="1" applyFill="1">
      <alignment vertical="center"/>
    </xf>
    <xf numFmtId="41" fontId="24" fillId="0" borderId="0" xfId="60307" applyFont="1">
      <alignment vertical="center"/>
    </xf>
    <xf numFmtId="41" fontId="28" fillId="3" borderId="7" xfId="60307" applyFont="1" applyFill="1" applyBorder="1" applyAlignment="1">
      <alignment horizontal="center" vertical="center" wrapText="1" readingOrder="1"/>
    </xf>
    <xf numFmtId="41" fontId="28" fillId="3" borderId="2" xfId="60307" applyFont="1" applyFill="1" applyBorder="1" applyAlignment="1">
      <alignment horizontal="center" vertical="center" wrapText="1" readingOrder="1"/>
    </xf>
    <xf numFmtId="41" fontId="28" fillId="3" borderId="0" xfId="60307" applyFont="1" applyFill="1" applyAlignment="1">
      <alignment horizontal="center" vertical="center" wrapText="1" readingOrder="1"/>
    </xf>
    <xf numFmtId="41" fontId="28" fillId="3" borderId="29" xfId="60307" applyFont="1" applyFill="1" applyBorder="1" applyAlignment="1">
      <alignment horizontal="center" vertical="center" wrapText="1" readingOrder="1"/>
    </xf>
    <xf numFmtId="41" fontId="28" fillId="3" borderId="236" xfId="60307" applyFont="1" applyFill="1" applyBorder="1" applyAlignment="1">
      <alignment horizontal="center" vertical="center" wrapText="1" readingOrder="1"/>
    </xf>
    <xf numFmtId="41" fontId="28" fillId="3" borderId="253" xfId="60307" applyFont="1" applyFill="1" applyBorder="1" applyAlignment="1">
      <alignment horizontal="center" vertical="center" wrapText="1" readingOrder="1"/>
    </xf>
    <xf numFmtId="41" fontId="95" fillId="3" borderId="246" xfId="60307" applyFont="1" applyFill="1" applyBorder="1" applyAlignment="1">
      <alignment horizontal="center" vertical="center" wrapText="1" readingOrder="1"/>
    </xf>
    <xf numFmtId="41" fontId="30" fillId="46" borderId="196" xfId="60307" applyFont="1" applyFill="1" applyBorder="1" applyAlignment="1">
      <alignment horizontal="right" vertical="center" readingOrder="1"/>
    </xf>
    <xf numFmtId="41" fontId="30" fillId="46" borderId="259" xfId="60307" applyFont="1" applyFill="1" applyBorder="1" applyAlignment="1">
      <alignment horizontal="right" vertical="center" readingOrder="1"/>
    </xf>
    <xf numFmtId="41" fontId="24" fillId="0" borderId="200" xfId="60307" applyFont="1" applyBorder="1" applyAlignment="1">
      <alignment horizontal="right" vertical="center" readingOrder="1"/>
    </xf>
    <xf numFmtId="41" fontId="24" fillId="0" borderId="260" xfId="60307" applyFont="1" applyBorder="1" applyAlignment="1">
      <alignment horizontal="right" vertical="center" readingOrder="1"/>
    </xf>
    <xf numFmtId="41" fontId="29" fillId="5" borderId="207" xfId="60307" applyFont="1" applyFill="1" applyBorder="1" applyAlignment="1">
      <alignment horizontal="right" vertical="center" readingOrder="1"/>
    </xf>
    <xf numFmtId="41" fontId="24" fillId="5" borderId="261" xfId="60307" applyFont="1" applyFill="1" applyBorder="1" applyAlignment="1">
      <alignment horizontal="right" vertical="center" readingOrder="1"/>
    </xf>
    <xf numFmtId="41" fontId="24" fillId="0" borderId="212" xfId="60307" applyFont="1" applyBorder="1" applyAlignment="1">
      <alignment horizontal="right" vertical="center" readingOrder="1"/>
    </xf>
    <xf numFmtId="41" fontId="24" fillId="0" borderId="0" xfId="60307" applyFont="1" applyAlignment="1">
      <alignment horizontal="right" vertical="center" readingOrder="1"/>
    </xf>
    <xf numFmtId="41" fontId="24" fillId="0" borderId="262" xfId="60307" applyFont="1" applyBorder="1" applyAlignment="1">
      <alignment horizontal="right" vertical="center" readingOrder="1"/>
    </xf>
    <xf numFmtId="41" fontId="24" fillId="0" borderId="29" xfId="60307" applyFont="1" applyBorder="1" applyAlignment="1">
      <alignment horizontal="right" vertical="center" readingOrder="1"/>
    </xf>
    <xf numFmtId="41" fontId="24" fillId="0" borderId="214" xfId="60307" applyFont="1" applyBorder="1" applyAlignment="1">
      <alignment horizontal="right" vertical="center" readingOrder="1"/>
    </xf>
    <xf numFmtId="41" fontId="24" fillId="0" borderId="207" xfId="60307" applyFont="1" applyBorder="1" applyAlignment="1">
      <alignment horizontal="right" vertical="center" readingOrder="1"/>
    </xf>
    <xf numFmtId="41" fontId="24" fillId="0" borderId="205" xfId="60307" applyFont="1" applyBorder="1" applyAlignment="1">
      <alignment horizontal="right" vertical="center" readingOrder="1"/>
    </xf>
    <xf numFmtId="41" fontId="24" fillId="0" borderId="261" xfId="60307" applyFont="1" applyBorder="1" applyAlignment="1">
      <alignment horizontal="right" vertical="center" readingOrder="1"/>
    </xf>
    <xf numFmtId="41" fontId="24" fillId="0" borderId="206" xfId="60307" applyFont="1" applyBorder="1" applyAlignment="1">
      <alignment horizontal="right" vertical="center" readingOrder="1"/>
    </xf>
    <xf numFmtId="41" fontId="24" fillId="0" borderId="210" xfId="60307" applyFont="1" applyBorder="1" applyAlignment="1">
      <alignment horizontal="right" vertical="center" readingOrder="1"/>
    </xf>
    <xf numFmtId="41" fontId="24" fillId="0" borderId="196" xfId="60307" applyFont="1" applyBorder="1" applyAlignment="1">
      <alignment horizontal="right" vertical="center" readingOrder="1"/>
    </xf>
    <xf numFmtId="41" fontId="24" fillId="0" borderId="13" xfId="60307" applyFont="1" applyBorder="1" applyAlignment="1">
      <alignment horizontal="right" vertical="center" readingOrder="1"/>
    </xf>
    <xf numFmtId="41" fontId="24" fillId="0" borderId="259" xfId="60307" applyFont="1" applyBorder="1" applyAlignment="1">
      <alignment horizontal="right" vertical="center" readingOrder="1"/>
    </xf>
    <xf numFmtId="41" fontId="24" fillId="0" borderId="11" xfId="60307" applyFont="1" applyBorder="1" applyAlignment="1">
      <alignment horizontal="right" vertical="center" readingOrder="1"/>
    </xf>
    <xf numFmtId="41" fontId="24" fillId="0" borderId="199" xfId="60307" applyFont="1" applyBorder="1" applyAlignment="1">
      <alignment horizontal="right" vertical="center" readingOrder="1"/>
    </xf>
    <xf numFmtId="41" fontId="24" fillId="0" borderId="215" xfId="60307" applyFont="1" applyBorder="1" applyAlignment="1">
      <alignment horizontal="right" vertical="center" readingOrder="1"/>
    </xf>
    <xf numFmtId="41" fontId="24" fillId="0" borderId="25" xfId="60307" applyFont="1" applyBorder="1" applyAlignment="1">
      <alignment horizontal="right" vertical="center" readingOrder="1"/>
    </xf>
    <xf numFmtId="41" fontId="24" fillId="0" borderId="263" xfId="60307" applyFont="1" applyBorder="1" applyAlignment="1">
      <alignment horizontal="right" vertical="center" readingOrder="1"/>
    </xf>
    <xf numFmtId="41" fontId="24" fillId="0" borderId="24" xfId="60307" applyFont="1" applyBorder="1" applyAlignment="1">
      <alignment horizontal="right" vertical="center" readingOrder="1"/>
    </xf>
    <xf numFmtId="41" fontId="24" fillId="0" borderId="219" xfId="60307" applyFont="1" applyBorder="1" applyAlignment="1">
      <alignment horizontal="right" vertical="center" readingOrder="1"/>
    </xf>
    <xf numFmtId="41" fontId="24" fillId="5" borderId="207" xfId="60307" applyFont="1" applyFill="1" applyBorder="1" applyAlignment="1">
      <alignment horizontal="right" vertical="center" readingOrder="1"/>
    </xf>
    <xf numFmtId="41" fontId="24" fillId="0" borderId="222" xfId="60307" applyFont="1" applyBorder="1" applyAlignment="1">
      <alignment horizontal="right" vertical="center" readingOrder="1"/>
    </xf>
    <xf numFmtId="41" fontId="24" fillId="0" borderId="264" xfId="60307" applyFont="1" applyBorder="1" applyAlignment="1">
      <alignment horizontal="right" vertical="center" readingOrder="1"/>
    </xf>
    <xf numFmtId="41" fontId="30" fillId="0" borderId="25" xfId="60307" applyFont="1" applyBorder="1" applyAlignment="1">
      <alignment horizontal="right" vertical="center" readingOrder="1"/>
    </xf>
    <xf numFmtId="41" fontId="30" fillId="39" borderId="236" xfId="60307" applyFont="1" applyFill="1" applyBorder="1" applyAlignment="1">
      <alignment horizontal="right" vertical="center" readingOrder="1"/>
    </xf>
    <xf numFmtId="41" fontId="30" fillId="39" borderId="7" xfId="60307" applyFont="1" applyFill="1" applyBorder="1" applyAlignment="1">
      <alignment horizontal="right" vertical="center" readingOrder="1"/>
    </xf>
    <xf numFmtId="41" fontId="30" fillId="39" borderId="258" xfId="60307" applyFont="1" applyFill="1" applyBorder="1" applyAlignment="1">
      <alignment horizontal="right" vertical="center" readingOrder="1"/>
    </xf>
    <xf numFmtId="41" fontId="30" fillId="39" borderId="2" xfId="60307" applyFont="1" applyFill="1" applyBorder="1" applyAlignment="1">
      <alignment horizontal="right" vertical="center" readingOrder="1"/>
    </xf>
    <xf numFmtId="41" fontId="30" fillId="39" borderId="235" xfId="60307" applyFont="1" applyFill="1" applyBorder="1" applyAlignment="1">
      <alignment horizontal="right" vertical="center" readingOrder="1"/>
    </xf>
    <xf numFmtId="208" fontId="6" fillId="0" borderId="0" xfId="60307" applyNumberFormat="1" applyFont="1">
      <alignment vertical="center"/>
    </xf>
    <xf numFmtId="41" fontId="28" fillId="3" borderId="234" xfId="60307" applyFont="1" applyFill="1" applyBorder="1" applyAlignment="1">
      <alignment horizontal="center" vertical="center" wrapText="1" readingOrder="1"/>
    </xf>
    <xf numFmtId="41" fontId="30" fillId="46" borderId="198" xfId="60307" applyFont="1" applyFill="1" applyBorder="1" applyAlignment="1">
      <alignment horizontal="right" vertical="center" readingOrder="1"/>
    </xf>
    <xf numFmtId="41" fontId="24" fillId="0" borderId="202" xfId="60307" applyFont="1" applyBorder="1" applyAlignment="1">
      <alignment horizontal="right" vertical="center" readingOrder="1"/>
    </xf>
    <xf numFmtId="41" fontId="24" fillId="0" borderId="211" xfId="60307" applyFont="1" applyBorder="1" applyAlignment="1">
      <alignment horizontal="right" vertical="center" readingOrder="1"/>
    </xf>
    <xf numFmtId="41" fontId="24" fillId="0" borderId="204" xfId="60307" applyFont="1" applyBorder="1" applyAlignment="1">
      <alignment horizontal="right" vertical="center" readingOrder="1"/>
    </xf>
    <xf numFmtId="41" fontId="24" fillId="0" borderId="198" xfId="60307" applyFont="1" applyBorder="1" applyAlignment="1">
      <alignment horizontal="right" vertical="center" readingOrder="1"/>
    </xf>
    <xf numFmtId="41" fontId="24" fillId="0" borderId="217" xfId="60307" applyFont="1" applyBorder="1" applyAlignment="1">
      <alignment horizontal="right" vertical="center" readingOrder="1"/>
    </xf>
    <xf numFmtId="41" fontId="24" fillId="5" borderId="204" xfId="60307" applyFont="1" applyFill="1" applyBorder="1" applyAlignment="1">
      <alignment horizontal="right" vertical="center" readingOrder="1"/>
    </xf>
    <xf numFmtId="41" fontId="24" fillId="0" borderId="220" xfId="60307" applyFont="1" applyBorder="1" applyAlignment="1">
      <alignment horizontal="right" vertical="center" readingOrder="1"/>
    </xf>
    <xf numFmtId="178" fontId="24" fillId="0" borderId="211" xfId="60307" applyNumberFormat="1" applyFont="1" applyBorder="1" applyAlignment="1">
      <alignment horizontal="right" vertical="center" readingOrder="1"/>
    </xf>
    <xf numFmtId="41" fontId="30" fillId="39" borderId="234" xfId="60307" applyFont="1" applyFill="1" applyBorder="1" applyAlignment="1">
      <alignment horizontal="right" vertical="center" readingOrder="1"/>
    </xf>
    <xf numFmtId="0" fontId="92" fillId="3" borderId="292" xfId="0" applyFont="1" applyFill="1" applyBorder="1" applyAlignment="1">
      <alignment horizontal="center" vertical="center" wrapText="1"/>
    </xf>
    <xf numFmtId="0" fontId="92" fillId="3" borderId="293" xfId="0" applyFont="1" applyFill="1" applyBorder="1" applyAlignment="1">
      <alignment horizontal="center" vertical="center" wrapText="1"/>
    </xf>
    <xf numFmtId="0" fontId="102" fillId="3" borderId="288" xfId="0" applyFont="1" applyFill="1" applyBorder="1" applyAlignment="1">
      <alignment horizontal="center" vertical="center" wrapText="1" readingOrder="1"/>
    </xf>
    <xf numFmtId="0" fontId="102" fillId="3" borderId="294" xfId="0" applyFont="1" applyFill="1" applyBorder="1" applyAlignment="1">
      <alignment horizontal="center" vertical="center" wrapText="1" readingOrder="1"/>
    </xf>
    <xf numFmtId="0" fontId="102" fillId="3" borderId="290" xfId="0" applyFont="1" applyFill="1" applyBorder="1" applyAlignment="1">
      <alignment horizontal="center" vertical="center" wrapText="1" readingOrder="1"/>
    </xf>
    <xf numFmtId="0" fontId="102" fillId="3" borderId="295" xfId="0" applyFont="1" applyFill="1" applyBorder="1" applyAlignment="1">
      <alignment horizontal="center" vertical="center" wrapText="1" readingOrder="1"/>
    </xf>
    <xf numFmtId="0" fontId="102" fillId="3" borderId="296" xfId="0" applyFont="1" applyFill="1" applyBorder="1" applyAlignment="1">
      <alignment horizontal="center" vertical="center" wrapText="1" readingOrder="1"/>
    </xf>
    <xf numFmtId="0" fontId="102" fillId="0" borderId="284" xfId="0" applyFont="1" applyBorder="1" applyAlignment="1">
      <alignment horizontal="left" vertical="center" wrapText="1" readingOrder="1"/>
    </xf>
    <xf numFmtId="0" fontId="102" fillId="0" borderId="306" xfId="0" applyFont="1" applyBorder="1" applyAlignment="1">
      <alignment horizontal="left" vertical="center" wrapText="1" readingOrder="1"/>
    </xf>
    <xf numFmtId="0" fontId="102" fillId="0" borderId="316" xfId="0" applyFont="1" applyBorder="1" applyAlignment="1">
      <alignment horizontal="left" vertical="center" wrapText="1" readingOrder="1"/>
    </xf>
    <xf numFmtId="0" fontId="102" fillId="0" borderId="324" xfId="0" applyFont="1" applyBorder="1" applyAlignment="1">
      <alignment horizontal="left" vertical="center" wrapText="1" readingOrder="1"/>
    </xf>
    <xf numFmtId="0" fontId="102" fillId="0" borderId="332" xfId="0" applyFont="1" applyBorder="1" applyAlignment="1">
      <alignment horizontal="left" vertical="center" wrapText="1" readingOrder="1"/>
    </xf>
    <xf numFmtId="0" fontId="102" fillId="0" borderId="333" xfId="0" applyFont="1" applyBorder="1" applyAlignment="1">
      <alignment horizontal="left" vertical="center" wrapText="1" readingOrder="1"/>
    </xf>
    <xf numFmtId="0" fontId="92" fillId="0" borderId="335" xfId="0" applyFont="1" applyBorder="1" applyAlignment="1">
      <alignment vertical="center" wrapText="1"/>
    </xf>
    <xf numFmtId="0" fontId="102" fillId="0" borderId="341" xfId="0" applyFont="1" applyBorder="1" applyAlignment="1">
      <alignment horizontal="left" vertical="center" wrapText="1" readingOrder="1"/>
    </xf>
    <xf numFmtId="0" fontId="102" fillId="0" borderId="342" xfId="0" applyFont="1" applyBorder="1" applyAlignment="1">
      <alignment horizontal="left" vertical="center" wrapText="1" readingOrder="1"/>
    </xf>
    <xf numFmtId="0" fontId="102" fillId="0" borderId="292" xfId="0" applyFont="1" applyBorder="1" applyAlignment="1">
      <alignment horizontal="left" vertical="center" wrapText="1" readingOrder="1"/>
    </xf>
    <xf numFmtId="0" fontId="92" fillId="0" borderId="325" xfId="0" applyFont="1" applyBorder="1" applyAlignment="1">
      <alignment vertical="center" wrapText="1"/>
    </xf>
    <xf numFmtId="0" fontId="92" fillId="0" borderId="346" xfId="0" applyFont="1" applyBorder="1" applyAlignment="1">
      <alignment vertical="center" wrapText="1"/>
    </xf>
    <xf numFmtId="0" fontId="102" fillId="0" borderId="334" xfId="0" applyFont="1" applyBorder="1" applyAlignment="1">
      <alignment horizontal="left" vertical="center" wrapText="1" readingOrder="1"/>
    </xf>
    <xf numFmtId="0" fontId="102" fillId="0" borderId="336" xfId="0" applyFont="1" applyBorder="1" applyAlignment="1">
      <alignment horizontal="left" vertical="center" wrapText="1" readingOrder="1"/>
    </xf>
    <xf numFmtId="0" fontId="92" fillId="0" borderId="341" xfId="0" applyFont="1" applyBorder="1" applyAlignment="1">
      <alignment vertical="center" wrapText="1"/>
    </xf>
    <xf numFmtId="0" fontId="92" fillId="0" borderId="348" xfId="0" applyFont="1" applyBorder="1" applyAlignment="1">
      <alignment vertical="center" wrapText="1"/>
    </xf>
    <xf numFmtId="0" fontId="102" fillId="0" borderId="351" xfId="0" applyFont="1" applyBorder="1" applyAlignment="1">
      <alignment horizontal="left" vertical="center" wrapText="1" readingOrder="1"/>
    </xf>
    <xf numFmtId="0" fontId="92" fillId="0" borderId="292" xfId="0" applyFont="1" applyBorder="1" applyAlignment="1">
      <alignment vertical="center" wrapText="1"/>
    </xf>
    <xf numFmtId="0" fontId="92" fillId="0" borderId="307" xfId="0" applyFont="1" applyBorder="1" applyAlignment="1">
      <alignment vertical="center" wrapText="1"/>
    </xf>
    <xf numFmtId="0" fontId="92" fillId="0" borderId="356" xfId="0" applyFont="1" applyBorder="1" applyAlignment="1">
      <alignment vertical="center" wrapText="1"/>
    </xf>
    <xf numFmtId="0" fontId="102" fillId="0" borderId="306" xfId="0" applyFont="1" applyBorder="1" applyAlignment="1">
      <alignment horizontal="right" vertical="center" wrapText="1" readingOrder="1"/>
    </xf>
    <xf numFmtId="0" fontId="102" fillId="0" borderId="307" xfId="0" applyFont="1" applyBorder="1" applyAlignment="1">
      <alignment horizontal="left" vertical="center" wrapText="1" readingOrder="1"/>
    </xf>
    <xf numFmtId="0" fontId="102" fillId="0" borderId="360" xfId="0" applyFont="1" applyBorder="1" applyAlignment="1">
      <alignment horizontal="right" vertical="center" wrapText="1" readingOrder="1"/>
    </xf>
    <xf numFmtId="0" fontId="92" fillId="0" borderId="365" xfId="0" applyFont="1" applyBorder="1" applyAlignment="1">
      <alignment vertical="center" wrapText="1"/>
    </xf>
    <xf numFmtId="0" fontId="92" fillId="42" borderId="287" xfId="0" applyFont="1" applyFill="1" applyBorder="1" applyAlignment="1">
      <alignment vertical="center" wrapText="1"/>
    </xf>
    <xf numFmtId="41" fontId="104" fillId="0" borderId="294" xfId="60307" applyFont="1" applyBorder="1" applyAlignment="1">
      <alignment horizontal="right" vertical="center" wrapText="1" readingOrder="1"/>
    </xf>
    <xf numFmtId="41" fontId="105" fillId="0" borderId="303" xfId="60307" applyFont="1" applyBorder="1" applyAlignment="1">
      <alignment horizontal="right" vertical="center" wrapText="1" readingOrder="1"/>
    </xf>
    <xf numFmtId="41" fontId="105" fillId="0" borderId="132" xfId="60307" applyFont="1" applyBorder="1" applyAlignment="1">
      <alignment horizontal="right" vertical="center" wrapText="1" readingOrder="1"/>
    </xf>
    <xf numFmtId="41" fontId="105" fillId="0" borderId="321" xfId="60307" applyFont="1" applyBorder="1" applyAlignment="1">
      <alignment horizontal="right" vertical="center" wrapText="1" readingOrder="1"/>
    </xf>
    <xf numFmtId="41" fontId="105" fillId="0" borderId="329" xfId="60307" applyFont="1" applyBorder="1" applyAlignment="1">
      <alignment horizontal="right" vertical="center" wrapText="1" readingOrder="1"/>
    </xf>
    <xf numFmtId="41" fontId="105" fillId="0" borderId="122" xfId="60307" applyFont="1" applyBorder="1" applyAlignment="1">
      <alignment horizontal="right" vertical="center" wrapText="1" readingOrder="1"/>
    </xf>
    <xf numFmtId="41" fontId="105" fillId="0" borderId="129" xfId="60307" applyFont="1" applyBorder="1" applyAlignment="1">
      <alignment horizontal="right" vertical="center" wrapText="1" readingOrder="1"/>
    </xf>
    <xf numFmtId="41" fontId="105" fillId="0" borderId="362" xfId="60307" applyFont="1" applyBorder="1" applyAlignment="1">
      <alignment horizontal="right" vertical="center" wrapText="1" readingOrder="1"/>
    </xf>
    <xf numFmtId="41" fontId="104" fillId="42" borderId="321" xfId="60307" applyFont="1" applyFill="1" applyBorder="1" applyAlignment="1">
      <alignment horizontal="right" vertical="center" wrapText="1" readingOrder="1"/>
    </xf>
    <xf numFmtId="41" fontId="0" fillId="0" borderId="0" xfId="60307" applyFont="1" applyAlignment="1"/>
    <xf numFmtId="41" fontId="104" fillId="0" borderId="288" xfId="60307" applyFont="1" applyBorder="1" applyAlignment="1">
      <alignment horizontal="right" vertical="center" wrapText="1" readingOrder="1"/>
    </xf>
    <xf numFmtId="41" fontId="105" fillId="0" borderId="302" xfId="60307" applyFont="1" applyBorder="1" applyAlignment="1">
      <alignment horizontal="right" vertical="center" wrapText="1" readingOrder="1"/>
    </xf>
    <xf numFmtId="41" fontId="105" fillId="0" borderId="313" xfId="60307" applyFont="1" applyBorder="1" applyAlignment="1">
      <alignment horizontal="right" vertical="center" wrapText="1" readingOrder="1"/>
    </xf>
    <xf numFmtId="41" fontId="105" fillId="0" borderId="320" xfId="60307" applyFont="1" applyBorder="1" applyAlignment="1">
      <alignment horizontal="right" vertical="center" wrapText="1" readingOrder="1"/>
    </xf>
    <xf numFmtId="41" fontId="105" fillId="0" borderId="328" xfId="60307" applyFont="1" applyBorder="1" applyAlignment="1">
      <alignment horizontal="right" vertical="center" wrapText="1" readingOrder="1"/>
    </xf>
    <xf numFmtId="41" fontId="105" fillId="0" borderId="338" xfId="60307" applyFont="1" applyBorder="1" applyAlignment="1">
      <alignment horizontal="right" vertical="center" wrapText="1" readingOrder="1"/>
    </xf>
    <xf numFmtId="41" fontId="105" fillId="0" borderId="343" xfId="60307" applyFont="1" applyBorder="1" applyAlignment="1">
      <alignment horizontal="right" vertical="center" wrapText="1" readingOrder="1"/>
    </xf>
    <xf numFmtId="41" fontId="105" fillId="0" borderId="361" xfId="60307" applyFont="1" applyBorder="1" applyAlignment="1">
      <alignment horizontal="right" vertical="center" wrapText="1" readingOrder="1"/>
    </xf>
    <xf numFmtId="41" fontId="104" fillId="42" borderId="320" xfId="60307" applyFont="1" applyFill="1" applyBorder="1" applyAlignment="1">
      <alignment horizontal="right" vertical="center" wrapText="1" readingOrder="1"/>
    </xf>
    <xf numFmtId="209" fontId="105" fillId="0" borderId="132" xfId="60307" applyNumberFormat="1" applyFont="1" applyBorder="1" applyAlignment="1">
      <alignment horizontal="right" vertical="center" wrapText="1" readingOrder="1"/>
    </xf>
    <xf numFmtId="209" fontId="105" fillId="0" borderId="321" xfId="60307" applyNumberFormat="1" applyFont="1" applyBorder="1" applyAlignment="1">
      <alignment horizontal="right" vertical="center" wrapText="1" readingOrder="1"/>
    </xf>
    <xf numFmtId="209" fontId="105" fillId="0" borderId="329" xfId="60307" applyNumberFormat="1" applyFont="1" applyBorder="1" applyAlignment="1">
      <alignment horizontal="right" vertical="center" wrapText="1" readingOrder="1"/>
    </xf>
    <xf numFmtId="209" fontId="105" fillId="0" borderId="122" xfId="60307" applyNumberFormat="1" applyFont="1" applyBorder="1" applyAlignment="1">
      <alignment horizontal="right" vertical="center" wrapText="1" readingOrder="1"/>
    </xf>
    <xf numFmtId="209" fontId="105" fillId="0" borderId="362" xfId="60307" applyNumberFormat="1" applyFont="1" applyBorder="1" applyAlignment="1">
      <alignment horizontal="right" vertical="center" wrapText="1" readingOrder="1"/>
    </xf>
    <xf numFmtId="209" fontId="104" fillId="42" borderId="321" xfId="60307" applyNumberFormat="1" applyFont="1" applyFill="1" applyBorder="1" applyAlignment="1">
      <alignment horizontal="right" vertical="center" wrapText="1" readingOrder="1"/>
    </xf>
    <xf numFmtId="209" fontId="105" fillId="0" borderId="314" xfId="60307" applyNumberFormat="1" applyFont="1" applyBorder="1" applyAlignment="1">
      <alignment horizontal="right" vertical="center" wrapText="1" readingOrder="1"/>
    </xf>
    <xf numFmtId="209" fontId="105" fillId="0" borderId="315" xfId="60307" applyNumberFormat="1" applyFont="1" applyBorder="1" applyAlignment="1">
      <alignment horizontal="right" vertical="center" wrapText="1" readingOrder="1"/>
    </xf>
    <xf numFmtId="209" fontId="105" fillId="0" borderId="322" xfId="60307" applyNumberFormat="1" applyFont="1" applyBorder="1" applyAlignment="1">
      <alignment horizontal="right" vertical="center" wrapText="1" readingOrder="1"/>
    </xf>
    <xf numFmtId="209" fontId="105" fillId="0" borderId="323" xfId="60307" applyNumberFormat="1" applyFont="1" applyBorder="1" applyAlignment="1">
      <alignment horizontal="right" vertical="center" wrapText="1" readingOrder="1"/>
    </xf>
    <xf numFmtId="209" fontId="105" fillId="0" borderId="330" xfId="60307" applyNumberFormat="1" applyFont="1" applyBorder="1" applyAlignment="1">
      <alignment horizontal="right" vertical="center" wrapText="1" readingOrder="1"/>
    </xf>
    <xf numFmtId="209" fontId="105" fillId="0" borderId="331" xfId="60307" applyNumberFormat="1" applyFont="1" applyBorder="1" applyAlignment="1">
      <alignment horizontal="right" vertical="center" wrapText="1" readingOrder="1"/>
    </xf>
    <xf numFmtId="209" fontId="105" fillId="0" borderId="339" xfId="60307" applyNumberFormat="1" applyFont="1" applyBorder="1" applyAlignment="1">
      <alignment horizontal="right" vertical="center" wrapText="1" readingOrder="1"/>
    </xf>
    <xf numFmtId="209" fontId="105" fillId="0" borderId="340" xfId="60307" applyNumberFormat="1" applyFont="1" applyBorder="1" applyAlignment="1">
      <alignment horizontal="right" vertical="center" wrapText="1" readingOrder="1"/>
    </xf>
    <xf numFmtId="209" fontId="105" fillId="0" borderId="363" xfId="60307" applyNumberFormat="1" applyFont="1" applyBorder="1" applyAlignment="1">
      <alignment horizontal="right" vertical="center" wrapText="1" readingOrder="1"/>
    </xf>
    <xf numFmtId="209" fontId="105" fillId="0" borderId="364" xfId="60307" applyNumberFormat="1" applyFont="1" applyBorder="1" applyAlignment="1">
      <alignment horizontal="right" vertical="center" wrapText="1" readingOrder="1"/>
    </xf>
    <xf numFmtId="209" fontId="104" fillId="42" borderId="322" xfId="60307" applyNumberFormat="1" applyFont="1" applyFill="1" applyBorder="1" applyAlignment="1">
      <alignment horizontal="right" vertical="center" wrapText="1" readingOrder="1"/>
    </xf>
    <xf numFmtId="209" fontId="104" fillId="42" borderId="323" xfId="60307" applyNumberFormat="1" applyFont="1" applyFill="1" applyBorder="1" applyAlignment="1">
      <alignment horizontal="right" vertical="center" wrapText="1" readingOrder="1"/>
    </xf>
    <xf numFmtId="207" fontId="105" fillId="0" borderId="302" xfId="60307" applyNumberFormat="1" applyFont="1" applyBorder="1" applyAlignment="1">
      <alignment horizontal="right" vertical="center" wrapText="1" readingOrder="1"/>
    </xf>
    <xf numFmtId="207" fontId="105" fillId="0" borderId="303" xfId="60307" applyNumberFormat="1" applyFont="1" applyBorder="1" applyAlignment="1">
      <alignment horizontal="right" vertical="center" wrapText="1" readingOrder="1"/>
    </xf>
    <xf numFmtId="207" fontId="105" fillId="0" borderId="304" xfId="60307" applyNumberFormat="1" applyFont="1" applyBorder="1" applyAlignment="1">
      <alignment horizontal="right" vertical="center" wrapText="1" readingOrder="1"/>
    </xf>
    <xf numFmtId="207" fontId="105" fillId="0" borderId="305" xfId="60307" applyNumberFormat="1" applyFont="1" applyBorder="1" applyAlignment="1">
      <alignment horizontal="right" vertical="center" wrapText="1" readingOrder="1"/>
    </xf>
    <xf numFmtId="207" fontId="105" fillId="0" borderId="357" xfId="60307" applyNumberFormat="1" applyFont="1" applyBorder="1" applyAlignment="1">
      <alignment horizontal="right" vertical="center" wrapText="1" readingOrder="1"/>
    </xf>
    <xf numFmtId="207" fontId="105" fillId="0" borderId="358" xfId="60307" applyNumberFormat="1" applyFont="1" applyBorder="1" applyAlignment="1">
      <alignment horizontal="right" vertical="center" wrapText="1" readingOrder="1"/>
    </xf>
    <xf numFmtId="207" fontId="105" fillId="0" borderId="359" xfId="60307" applyNumberFormat="1" applyFont="1" applyBorder="1" applyAlignment="1">
      <alignment horizontal="right" vertical="center" wrapText="1" readingOrder="1"/>
    </xf>
    <xf numFmtId="207" fontId="105" fillId="0" borderId="295" xfId="60307" applyNumberFormat="1" applyFont="1" applyBorder="1" applyAlignment="1">
      <alignment horizontal="right" vertical="center" wrapText="1" readingOrder="1"/>
    </xf>
    <xf numFmtId="210" fontId="105" fillId="0" borderId="132" xfId="60307" applyNumberFormat="1" applyFont="1" applyBorder="1" applyAlignment="1">
      <alignment horizontal="right" vertical="center" wrapText="1" readingOrder="1"/>
    </xf>
    <xf numFmtId="210" fontId="105" fillId="0" borderId="314" xfId="60307" applyNumberFormat="1" applyFont="1" applyBorder="1" applyAlignment="1">
      <alignment horizontal="right" vertical="center" wrapText="1" readingOrder="1"/>
    </xf>
    <xf numFmtId="210" fontId="105" fillId="0" borderId="315" xfId="60307" applyNumberFormat="1" applyFont="1" applyBorder="1" applyAlignment="1">
      <alignment horizontal="right" vertical="center" wrapText="1" readingOrder="1"/>
    </xf>
    <xf numFmtId="210" fontId="105" fillId="0" borderId="122" xfId="60307" applyNumberFormat="1" applyFont="1" applyBorder="1" applyAlignment="1">
      <alignment horizontal="right" vertical="center" wrapText="1" readingOrder="1"/>
    </xf>
    <xf numFmtId="210" fontId="105" fillId="0" borderId="339" xfId="60307" applyNumberFormat="1" applyFont="1" applyBorder="1" applyAlignment="1">
      <alignment horizontal="right" vertical="center" wrapText="1" readingOrder="1"/>
    </xf>
    <xf numFmtId="210" fontId="105" fillId="0" borderId="340" xfId="60307" applyNumberFormat="1" applyFont="1" applyBorder="1" applyAlignment="1">
      <alignment horizontal="right" vertical="center" wrapText="1" readingOrder="1"/>
    </xf>
    <xf numFmtId="210" fontId="105" fillId="0" borderId="129" xfId="60307" applyNumberFormat="1" applyFont="1" applyBorder="1" applyAlignment="1">
      <alignment horizontal="right" vertical="center" wrapText="1" readingOrder="1"/>
    </xf>
    <xf numFmtId="210" fontId="105" fillId="0" borderId="344" xfId="60307" applyNumberFormat="1" applyFont="1" applyBorder="1" applyAlignment="1">
      <alignment horizontal="right" vertical="center" wrapText="1" readingOrder="1"/>
    </xf>
    <xf numFmtId="210" fontId="105" fillId="0" borderId="345" xfId="60307" applyNumberFormat="1" applyFont="1" applyBorder="1" applyAlignment="1">
      <alignment horizontal="right" vertical="center" wrapText="1" readingOrder="1"/>
    </xf>
    <xf numFmtId="212" fontId="9" fillId="0" borderId="1" xfId="2" applyNumberFormat="1" applyFont="1" applyFill="1" applyBorder="1" applyAlignment="1">
      <alignment horizontal="right" vertical="center" readingOrder="1"/>
    </xf>
    <xf numFmtId="212" fontId="9" fillId="0" borderId="5" xfId="2" applyNumberFormat="1" applyFont="1" applyFill="1" applyBorder="1" applyAlignment="1">
      <alignment horizontal="right" vertical="center" readingOrder="1"/>
    </xf>
    <xf numFmtId="212" fontId="9" fillId="0" borderId="50" xfId="2" applyNumberFormat="1" applyFont="1" applyFill="1" applyBorder="1" applyAlignment="1">
      <alignment horizontal="right" vertical="center" readingOrder="1"/>
    </xf>
    <xf numFmtId="212" fontId="9" fillId="0" borderId="8" xfId="2" applyNumberFormat="1" applyFont="1" applyFill="1" applyBorder="1" applyAlignment="1">
      <alignment horizontal="right" vertical="center" readingOrder="1"/>
    </xf>
    <xf numFmtId="212" fontId="9" fillId="0" borderId="2" xfId="2" applyNumberFormat="1" applyFont="1" applyFill="1" applyBorder="1" applyAlignment="1">
      <alignment horizontal="right" vertical="center" readingOrder="1"/>
    </xf>
    <xf numFmtId="212" fontId="9" fillId="0" borderId="23" xfId="2" applyNumberFormat="1" applyFont="1" applyFill="1" applyBorder="1" applyAlignment="1">
      <alignment horizontal="right" vertical="center" readingOrder="1"/>
    </xf>
    <xf numFmtId="212" fontId="9" fillId="0" borderId="75" xfId="2" applyNumberFormat="1" applyFont="1" applyFill="1" applyBorder="1" applyAlignment="1">
      <alignment horizontal="right" vertical="center" readingOrder="1"/>
    </xf>
    <xf numFmtId="212" fontId="9" fillId="0" borderId="81" xfId="2" applyNumberFormat="1" applyFont="1" applyFill="1" applyBorder="1" applyAlignment="1">
      <alignment horizontal="right" vertical="center" readingOrder="1"/>
    </xf>
    <xf numFmtId="212" fontId="9" fillId="0" borderId="22" xfId="2" applyNumberFormat="1" applyFont="1" applyFill="1" applyBorder="1" applyAlignment="1">
      <alignment horizontal="right" vertical="center" readingOrder="1"/>
    </xf>
    <xf numFmtId="212" fontId="6" fillId="0" borderId="21" xfId="2" applyNumberFormat="1" applyFont="1" applyFill="1" applyBorder="1" applyAlignment="1">
      <alignment horizontal="right" vertical="center" readingOrder="1"/>
    </xf>
    <xf numFmtId="212" fontId="9" fillId="0" borderId="31" xfId="2" applyNumberFormat="1" applyFont="1" applyFill="1" applyBorder="1" applyAlignment="1">
      <alignment horizontal="right" vertical="center" readingOrder="1"/>
    </xf>
    <xf numFmtId="212" fontId="9" fillId="0" borderId="76" xfId="2" applyNumberFormat="1" applyFont="1" applyFill="1" applyBorder="1" applyAlignment="1">
      <alignment horizontal="right" vertical="center" readingOrder="1"/>
    </xf>
    <xf numFmtId="212" fontId="9" fillId="0" borderId="82" xfId="2" applyNumberFormat="1" applyFont="1" applyFill="1" applyBorder="1" applyAlignment="1">
      <alignment horizontal="right" vertical="center" readingOrder="1"/>
    </xf>
    <xf numFmtId="212" fontId="9" fillId="0" borderId="33" xfId="2" applyNumberFormat="1" applyFont="1" applyFill="1" applyBorder="1" applyAlignment="1">
      <alignment horizontal="right" vertical="center" readingOrder="1"/>
    </xf>
    <xf numFmtId="212" fontId="6" fillId="0" borderId="69" xfId="2" applyNumberFormat="1" applyFont="1" applyFill="1" applyBorder="1" applyAlignment="1">
      <alignment horizontal="right" vertical="center" readingOrder="1"/>
    </xf>
    <xf numFmtId="212" fontId="9" fillId="0" borderId="15" xfId="2" applyNumberFormat="1" applyFont="1" applyFill="1" applyBorder="1" applyAlignment="1">
      <alignment horizontal="right" vertical="center" readingOrder="1"/>
    </xf>
    <xf numFmtId="212" fontId="9" fillId="0" borderId="41" xfId="2" applyNumberFormat="1" applyFont="1" applyFill="1" applyBorder="1" applyAlignment="1">
      <alignment horizontal="right" vertical="center" readingOrder="1"/>
    </xf>
    <xf numFmtId="212" fontId="9" fillId="0" borderId="83" xfId="2" applyNumberFormat="1" applyFont="1" applyFill="1" applyBorder="1" applyAlignment="1">
      <alignment horizontal="right" vertical="center" readingOrder="1"/>
    </xf>
    <xf numFmtId="212" fontId="9" fillId="0" borderId="17" xfId="2" applyNumberFormat="1" applyFont="1" applyFill="1" applyBorder="1" applyAlignment="1">
      <alignment horizontal="right" vertical="center" readingOrder="1"/>
    </xf>
    <xf numFmtId="212" fontId="6" fillId="0" borderId="16" xfId="2" applyNumberFormat="1" applyFont="1" applyFill="1" applyBorder="1" applyAlignment="1">
      <alignment horizontal="right" vertical="center" readingOrder="1"/>
    </xf>
    <xf numFmtId="212" fontId="9" fillId="0" borderId="26" xfId="2" applyNumberFormat="1" applyFont="1" applyFill="1" applyBorder="1" applyAlignment="1">
      <alignment horizontal="right" vertical="center" readingOrder="1"/>
    </xf>
    <xf numFmtId="212" fontId="9" fillId="0" borderId="40" xfId="2" applyNumberFormat="1" applyFont="1" applyFill="1" applyBorder="1" applyAlignment="1">
      <alignment vertical="center" readingOrder="1"/>
    </xf>
    <xf numFmtId="212" fontId="9" fillId="0" borderId="84" xfId="2" applyNumberFormat="1" applyFont="1" applyFill="1" applyBorder="1" applyAlignment="1">
      <alignment horizontal="right" vertical="center" readingOrder="1"/>
    </xf>
    <xf numFmtId="212" fontId="9" fillId="0" borderId="30" xfId="2" applyNumberFormat="1" applyFont="1" applyFill="1" applyBorder="1" applyAlignment="1">
      <alignment horizontal="right" vertical="center" readingOrder="1"/>
    </xf>
    <xf numFmtId="212" fontId="6" fillId="0" borderId="29" xfId="2" applyNumberFormat="1" applyFont="1" applyFill="1" applyBorder="1" applyAlignment="1">
      <alignment horizontal="right" vertical="center" readingOrder="1"/>
    </xf>
    <xf numFmtId="212" fontId="9" fillId="0" borderId="40" xfId="2" applyNumberFormat="1" applyFont="1" applyFill="1" applyBorder="1" applyAlignment="1">
      <alignment horizontal="right" vertical="center" readingOrder="1"/>
    </xf>
    <xf numFmtId="212" fontId="6" fillId="0" borderId="30" xfId="2" applyNumberFormat="1" applyFont="1" applyFill="1" applyBorder="1" applyAlignment="1">
      <alignment horizontal="right" vertical="center" readingOrder="1"/>
    </xf>
    <xf numFmtId="212" fontId="9" fillId="0" borderId="39" xfId="2" applyNumberFormat="1" applyFont="1" applyFill="1" applyBorder="1" applyAlignment="1">
      <alignment horizontal="right" vertical="center" readingOrder="1"/>
    </xf>
    <xf numFmtId="212" fontId="9" fillId="0" borderId="71" xfId="2" applyNumberFormat="1" applyFont="1" applyFill="1" applyBorder="1" applyAlignment="1">
      <alignment horizontal="right" vertical="center" readingOrder="1"/>
    </xf>
    <xf numFmtId="212" fontId="9" fillId="0" borderId="72" xfId="2" applyNumberFormat="1" applyFont="1" applyFill="1" applyBorder="1" applyAlignment="1">
      <alignment horizontal="right" vertical="center" readingOrder="1"/>
    </xf>
    <xf numFmtId="212" fontId="6" fillId="0" borderId="32" xfId="2" applyNumberFormat="1" applyFont="1" applyFill="1" applyBorder="1" applyAlignment="1">
      <alignment horizontal="right" vertical="center" readingOrder="1"/>
    </xf>
    <xf numFmtId="212" fontId="9" fillId="0" borderId="31" xfId="2" applyNumberFormat="1" applyFont="1" applyFill="1" applyBorder="1" applyAlignment="1">
      <alignment vertical="center" readingOrder="1"/>
    </xf>
    <xf numFmtId="212" fontId="9" fillId="0" borderId="76" xfId="2" applyNumberFormat="1" applyFont="1" applyFill="1" applyBorder="1" applyAlignment="1">
      <alignment vertical="center" readingOrder="1"/>
    </xf>
    <xf numFmtId="212" fontId="9" fillId="0" borderId="82" xfId="2" applyNumberFormat="1" applyFont="1" applyFill="1" applyBorder="1" applyAlignment="1">
      <alignment vertical="center" readingOrder="1"/>
    </xf>
    <xf numFmtId="212" fontId="9" fillId="0" borderId="15" xfId="2" applyNumberFormat="1" applyFont="1" applyFill="1" applyBorder="1" applyAlignment="1">
      <alignment vertical="center" readingOrder="1"/>
    </xf>
    <xf numFmtId="212" fontId="9" fillId="0" borderId="19" xfId="2" applyNumberFormat="1" applyFont="1" applyFill="1" applyBorder="1" applyAlignment="1">
      <alignment horizontal="right" vertical="center" readingOrder="1"/>
    </xf>
    <xf numFmtId="212" fontId="9" fillId="0" borderId="83" xfId="2" applyNumberFormat="1" applyFont="1" applyFill="1" applyBorder="1" applyAlignment="1">
      <alignment vertical="center" readingOrder="1"/>
    </xf>
    <xf numFmtId="212" fontId="9" fillId="0" borderId="26" xfId="2" applyNumberFormat="1" applyFont="1" applyFill="1" applyBorder="1" applyAlignment="1">
      <alignment vertical="center" readingOrder="1"/>
    </xf>
    <xf numFmtId="212" fontId="9" fillId="0" borderId="27" xfId="2" applyNumberFormat="1" applyFont="1" applyFill="1" applyBorder="1" applyAlignment="1">
      <alignment horizontal="right" vertical="center" readingOrder="1"/>
    </xf>
    <xf numFmtId="212" fontId="9" fillId="0" borderId="84" xfId="2" applyNumberFormat="1" applyFont="1" applyFill="1" applyBorder="1" applyAlignment="1">
      <alignment vertical="center" readingOrder="1"/>
    </xf>
    <xf numFmtId="212" fontId="9" fillId="0" borderId="34" xfId="2" applyNumberFormat="1" applyFont="1" applyFill="1" applyBorder="1" applyAlignment="1">
      <alignment vertical="center" readingOrder="1"/>
    </xf>
    <xf numFmtId="212" fontId="9" fillId="0" borderId="37" xfId="2" applyNumberFormat="1" applyFont="1" applyFill="1" applyBorder="1" applyAlignment="1">
      <alignment horizontal="right" vertical="center" readingOrder="1"/>
    </xf>
    <xf numFmtId="212" fontId="9" fillId="0" borderId="34" xfId="2" applyNumberFormat="1" applyFont="1" applyFill="1" applyBorder="1" applyAlignment="1">
      <alignment horizontal="right" vertical="center" readingOrder="1"/>
    </xf>
    <xf numFmtId="212" fontId="9" fillId="0" borderId="46" xfId="2" applyNumberFormat="1" applyFont="1" applyFill="1" applyBorder="1" applyAlignment="1">
      <alignment vertical="center" readingOrder="1"/>
    </xf>
    <xf numFmtId="212" fontId="9" fillId="0" borderId="36" xfId="2" applyNumberFormat="1" applyFont="1" applyFill="1" applyBorder="1" applyAlignment="1">
      <alignment horizontal="right" vertical="center" readingOrder="1"/>
    </xf>
    <xf numFmtId="212" fontId="6" fillId="0" borderId="35" xfId="2" applyNumberFormat="1" applyFont="1" applyFill="1" applyBorder="1" applyAlignment="1">
      <alignment horizontal="right" vertical="center" readingOrder="1"/>
    </xf>
    <xf numFmtId="212" fontId="9" fillId="0" borderId="78" xfId="2" applyNumberFormat="1" applyFont="1" applyFill="1" applyBorder="1" applyAlignment="1">
      <alignment horizontal="right" vertical="center" readingOrder="1"/>
    </xf>
    <xf numFmtId="212" fontId="9" fillId="0" borderId="77" xfId="2" applyNumberFormat="1" applyFont="1" applyFill="1" applyBorder="1" applyAlignment="1">
      <alignment vertical="center" readingOrder="1"/>
    </xf>
    <xf numFmtId="212" fontId="9" fillId="0" borderId="66" xfId="2" applyNumberFormat="1" applyFont="1" applyFill="1" applyBorder="1" applyAlignment="1">
      <alignment horizontal="right" vertical="center" readingOrder="1"/>
    </xf>
    <xf numFmtId="212" fontId="9" fillId="0" borderId="46" xfId="2" applyNumberFormat="1" applyFont="1" applyFill="1" applyBorder="1" applyAlignment="1">
      <alignment horizontal="right" vertical="center" readingOrder="1"/>
    </xf>
    <xf numFmtId="212" fontId="9" fillId="0" borderId="17" xfId="2" applyNumberFormat="1" applyFont="1" applyFill="1" applyBorder="1" applyAlignment="1">
      <alignment vertical="center" readingOrder="1"/>
    </xf>
    <xf numFmtId="212" fontId="6" fillId="0" borderId="16" xfId="2" applyNumberFormat="1" applyFont="1" applyFill="1" applyBorder="1" applyAlignment="1">
      <alignment vertical="center" readingOrder="1"/>
    </xf>
    <xf numFmtId="212" fontId="9" fillId="0" borderId="21" xfId="2" applyNumberFormat="1" applyFont="1" applyFill="1" applyBorder="1" applyAlignment="1">
      <alignment horizontal="right" vertical="center" readingOrder="1"/>
    </xf>
    <xf numFmtId="212" fontId="9" fillId="0" borderId="10" xfId="2" applyNumberFormat="1" applyFont="1" applyFill="1" applyBorder="1" applyAlignment="1">
      <alignment horizontal="right" vertical="center" readingOrder="1"/>
    </xf>
    <xf numFmtId="212" fontId="9" fillId="0" borderId="79" xfId="2" applyNumberFormat="1" applyFont="1" applyFill="1" applyBorder="1" applyAlignment="1">
      <alignment horizontal="right" vertical="center" readingOrder="1"/>
    </xf>
    <xf numFmtId="212" fontId="9" fillId="0" borderId="85" xfId="2" applyNumberFormat="1" applyFont="1" applyFill="1" applyBorder="1" applyAlignment="1">
      <alignment horizontal="right" vertical="center" readingOrder="1"/>
    </xf>
    <xf numFmtId="212" fontId="9" fillId="2" borderId="80" xfId="2" applyNumberFormat="1" applyFont="1" applyFill="1" applyBorder="1" applyAlignment="1">
      <alignment horizontal="right" vertical="center" readingOrder="1"/>
    </xf>
    <xf numFmtId="212" fontId="9" fillId="0" borderId="12" xfId="2" applyNumberFormat="1" applyFont="1" applyFill="1" applyBorder="1" applyAlignment="1">
      <alignment horizontal="right" vertical="center" readingOrder="1"/>
    </xf>
    <xf numFmtId="212" fontId="9" fillId="0" borderId="11" xfId="2" applyNumberFormat="1" applyFont="1" applyFill="1" applyBorder="1" applyAlignment="1">
      <alignment horizontal="right" vertical="center" readingOrder="1"/>
    </xf>
    <xf numFmtId="212" fontId="9" fillId="0" borderId="73" xfId="2" applyNumberFormat="1" applyFont="1" applyFill="1" applyBorder="1" applyAlignment="1">
      <alignment horizontal="right" vertical="center" readingOrder="1"/>
    </xf>
    <xf numFmtId="212" fontId="9" fillId="0" borderId="16" xfId="2" applyNumberFormat="1" applyFont="1" applyFill="1" applyBorder="1" applyAlignment="1">
      <alignment horizontal="right" vertical="center" readingOrder="1"/>
    </xf>
    <xf numFmtId="212" fontId="9" fillId="0" borderId="74" xfId="2" applyNumberFormat="1" applyFont="1" applyFill="1" applyBorder="1" applyAlignment="1">
      <alignment horizontal="right" vertical="center" readingOrder="1"/>
    </xf>
    <xf numFmtId="212" fontId="9" fillId="0" borderId="80" xfId="2" applyNumberFormat="1" applyFont="1" applyFill="1" applyBorder="1" applyAlignment="1">
      <alignment horizontal="right" vertical="center" readingOrder="1"/>
    </xf>
    <xf numFmtId="212" fontId="9" fillId="0" borderId="1" xfId="60307" applyNumberFormat="1" applyFont="1" applyFill="1" applyBorder="1" applyAlignment="1">
      <alignment horizontal="right" vertical="center" readingOrder="1"/>
    </xf>
    <xf numFmtId="212" fontId="9" fillId="0" borderId="86" xfId="2" applyNumberFormat="1" applyFont="1" applyFill="1" applyBorder="1" applyAlignment="1">
      <alignment horizontal="right" vertical="center" readingOrder="1"/>
    </xf>
    <xf numFmtId="212" fontId="10" fillId="0" borderId="4" xfId="2" applyNumberFormat="1" applyFont="1" applyFill="1" applyBorder="1" applyAlignment="1">
      <alignment horizontal="right" vertical="center" readingOrder="1"/>
    </xf>
    <xf numFmtId="212" fontId="9" fillId="0" borderId="3" xfId="2" applyNumberFormat="1" applyFont="1" applyFill="1" applyBorder="1" applyAlignment="1">
      <alignment horizontal="right" vertical="center" readingOrder="1"/>
    </xf>
    <xf numFmtId="211" fontId="104" fillId="0" borderId="294" xfId="60307" applyNumberFormat="1" applyFont="1" applyBorder="1" applyAlignment="1">
      <alignment horizontal="right" vertical="center" wrapText="1" readingOrder="1"/>
    </xf>
    <xf numFmtId="211" fontId="104" fillId="0" borderId="290" xfId="60307" applyNumberFormat="1" applyFont="1" applyBorder="1" applyAlignment="1">
      <alignment horizontal="right" vertical="center" wrapText="1" readingOrder="1"/>
    </xf>
    <xf numFmtId="211" fontId="104" fillId="0" borderId="298" xfId="60307" applyNumberFormat="1" applyFont="1" applyBorder="1" applyAlignment="1">
      <alignment horizontal="right" vertical="center" wrapText="1" readingOrder="1"/>
    </xf>
    <xf numFmtId="211" fontId="105" fillId="0" borderId="303" xfId="60307" applyNumberFormat="1" applyFont="1" applyBorder="1" applyAlignment="1">
      <alignment horizontal="right" vertical="center" wrapText="1" readingOrder="1"/>
    </xf>
    <xf numFmtId="211" fontId="105" fillId="0" borderId="304" xfId="60307" applyNumberFormat="1" applyFont="1" applyBorder="1" applyAlignment="1">
      <alignment horizontal="right" vertical="center" wrapText="1" readingOrder="1"/>
    </xf>
    <xf numFmtId="211" fontId="105" fillId="0" borderId="305" xfId="60307" applyNumberFormat="1" applyFont="1" applyBorder="1" applyAlignment="1">
      <alignment horizontal="right" vertical="center" wrapText="1" readingOrder="1"/>
    </xf>
    <xf numFmtId="211" fontId="105" fillId="0" borderId="132" xfId="60307" applyNumberFormat="1" applyFont="1" applyBorder="1" applyAlignment="1">
      <alignment horizontal="right" vertical="center" wrapText="1" readingOrder="1"/>
    </xf>
    <xf numFmtId="211" fontId="105" fillId="0" borderId="314" xfId="60307" applyNumberFormat="1" applyFont="1" applyBorder="1" applyAlignment="1">
      <alignment horizontal="right" vertical="center" wrapText="1" readingOrder="1"/>
    </xf>
    <xf numFmtId="211" fontId="105" fillId="0" borderId="315" xfId="60307" applyNumberFormat="1" applyFont="1" applyBorder="1" applyAlignment="1">
      <alignment horizontal="right" vertical="center" wrapText="1" readingOrder="1"/>
    </xf>
    <xf numFmtId="211" fontId="105" fillId="0" borderId="321" xfId="60307" applyNumberFormat="1" applyFont="1" applyBorder="1" applyAlignment="1">
      <alignment horizontal="right" vertical="center" wrapText="1" readingOrder="1"/>
    </xf>
    <xf numFmtId="211" fontId="105" fillId="0" borderId="322" xfId="60307" applyNumberFormat="1" applyFont="1" applyBorder="1" applyAlignment="1">
      <alignment horizontal="right" vertical="center" wrapText="1" readingOrder="1"/>
    </xf>
    <xf numFmtId="211" fontId="105" fillId="0" borderId="323" xfId="60307" applyNumberFormat="1" applyFont="1" applyBorder="1" applyAlignment="1">
      <alignment horizontal="right" vertical="center" wrapText="1" readingOrder="1"/>
    </xf>
    <xf numFmtId="211" fontId="105" fillId="0" borderId="329" xfId="60307" applyNumberFormat="1" applyFont="1" applyBorder="1" applyAlignment="1">
      <alignment horizontal="right" vertical="center" wrapText="1" readingOrder="1"/>
    </xf>
    <xf numFmtId="211" fontId="105" fillId="0" borderId="330" xfId="60307" applyNumberFormat="1" applyFont="1" applyBorder="1" applyAlignment="1">
      <alignment horizontal="right" vertical="center" wrapText="1" readingOrder="1"/>
    </xf>
    <xf numFmtId="211" fontId="105" fillId="0" borderId="331" xfId="60307" applyNumberFormat="1" applyFont="1" applyBorder="1" applyAlignment="1">
      <alignment horizontal="right" vertical="center" wrapText="1" readingOrder="1"/>
    </xf>
    <xf numFmtId="211" fontId="105" fillId="0" borderId="122" xfId="60307" applyNumberFormat="1" applyFont="1" applyBorder="1" applyAlignment="1">
      <alignment horizontal="right" vertical="center" wrapText="1" readingOrder="1"/>
    </xf>
    <xf numFmtId="211" fontId="105" fillId="0" borderId="339" xfId="60307" applyNumberFormat="1" applyFont="1" applyBorder="1" applyAlignment="1">
      <alignment horizontal="right" vertical="center" wrapText="1" readingOrder="1"/>
    </xf>
    <xf numFmtId="211" fontId="105" fillId="0" borderId="340" xfId="60307" applyNumberFormat="1" applyFont="1" applyBorder="1" applyAlignment="1">
      <alignment horizontal="right" vertical="center" wrapText="1" readingOrder="1"/>
    </xf>
    <xf numFmtId="211" fontId="105" fillId="0" borderId="129" xfId="60307" applyNumberFormat="1" applyFont="1" applyBorder="1" applyAlignment="1">
      <alignment horizontal="right" vertical="center" wrapText="1" readingOrder="1"/>
    </xf>
    <xf numFmtId="211" fontId="105" fillId="0" borderId="344" xfId="60307" applyNumberFormat="1" applyFont="1" applyBorder="1" applyAlignment="1">
      <alignment horizontal="right" vertical="center" wrapText="1" readingOrder="1"/>
    </xf>
    <xf numFmtId="211" fontId="105" fillId="0" borderId="345" xfId="60307" applyNumberFormat="1" applyFont="1" applyBorder="1" applyAlignment="1">
      <alignment horizontal="right" vertical="center" wrapText="1" readingOrder="1"/>
    </xf>
    <xf numFmtId="180" fontId="91" fillId="39" borderId="1" xfId="60307" applyNumberFormat="1" applyFont="1" applyFill="1" applyBorder="1" applyAlignment="1">
      <alignment horizontal="right" vertical="center" readingOrder="1"/>
    </xf>
    <xf numFmtId="180" fontId="91" fillId="39" borderId="169" xfId="60307" applyNumberFormat="1" applyFont="1" applyFill="1" applyBorder="1" applyAlignment="1">
      <alignment horizontal="right" vertical="center" readingOrder="1"/>
    </xf>
    <xf numFmtId="180" fontId="91" fillId="39" borderId="126" xfId="60307" applyNumberFormat="1" applyFont="1" applyFill="1" applyBorder="1" applyAlignment="1">
      <alignment horizontal="right" vertical="center" readingOrder="1"/>
    </xf>
    <xf numFmtId="180" fontId="91" fillId="5" borderId="170" xfId="60307" applyNumberFormat="1" applyFont="1" applyFill="1" applyBorder="1" applyAlignment="1">
      <alignment horizontal="right" vertical="center" readingOrder="1"/>
    </xf>
    <xf numFmtId="180" fontId="91" fillId="5" borderId="134" xfId="60307" applyNumberFormat="1" applyFont="1" applyFill="1" applyBorder="1" applyAlignment="1">
      <alignment horizontal="right" vertical="center" readingOrder="1"/>
    </xf>
    <xf numFmtId="180" fontId="91" fillId="5" borderId="162" xfId="60307" applyNumberFormat="1" applyFont="1" applyFill="1" applyBorder="1" applyAlignment="1">
      <alignment horizontal="right" vertical="center" readingOrder="1"/>
    </xf>
    <xf numFmtId="180" fontId="91" fillId="40" borderId="172" xfId="60307" applyNumberFormat="1" applyFont="1" applyFill="1" applyBorder="1" applyAlignment="1">
      <alignment horizontal="right" vertical="center" readingOrder="1"/>
    </xf>
    <xf numFmtId="214" fontId="24" fillId="0" borderId="0" xfId="1" applyNumberFormat="1" applyFont="1">
      <alignment vertical="center"/>
    </xf>
    <xf numFmtId="215" fontId="24" fillId="0" borderId="0" xfId="1" applyNumberFormat="1" applyFont="1">
      <alignment vertical="center"/>
    </xf>
    <xf numFmtId="216" fontId="30" fillId="46" borderId="13" xfId="60307" applyNumberFormat="1" applyFont="1" applyFill="1" applyBorder="1" applyAlignment="1">
      <alignment horizontal="right" vertical="center" readingOrder="1"/>
    </xf>
    <xf numFmtId="216" fontId="30" fillId="46" borderId="11" xfId="60307" applyNumberFormat="1" applyFont="1" applyFill="1" applyBorder="1" applyAlignment="1">
      <alignment horizontal="right" vertical="center" readingOrder="1"/>
    </xf>
    <xf numFmtId="216" fontId="30" fillId="46" borderId="199" xfId="60307" applyNumberFormat="1" applyFont="1" applyFill="1" applyBorder="1" applyAlignment="1">
      <alignment horizontal="right" vertical="center" readingOrder="1"/>
    </xf>
    <xf numFmtId="216" fontId="24" fillId="0" borderId="18" xfId="60307" applyNumberFormat="1" applyFont="1" applyBorder="1" applyAlignment="1">
      <alignment horizontal="right" vertical="center" readingOrder="1"/>
    </xf>
    <xf numFmtId="216" fontId="24" fillId="0" borderId="16" xfId="60307" applyNumberFormat="1" applyFont="1" applyBorder="1" applyAlignment="1">
      <alignment horizontal="right" vertical="center" readingOrder="1"/>
    </xf>
    <xf numFmtId="216" fontId="24" fillId="0" borderId="203" xfId="60307" applyNumberFormat="1" applyFont="1" applyBorder="1" applyAlignment="1">
      <alignment horizontal="right" vertical="center" readingOrder="1"/>
    </xf>
    <xf numFmtId="216" fontId="24" fillId="5" borderId="205" xfId="60307" applyNumberFormat="1" applyFont="1" applyFill="1" applyBorder="1" applyAlignment="1">
      <alignment horizontal="right" vertical="center" readingOrder="1"/>
    </xf>
    <xf numFmtId="216" fontId="24" fillId="5" borderId="206" xfId="60307" applyNumberFormat="1" applyFont="1" applyFill="1" applyBorder="1" applyAlignment="1">
      <alignment horizontal="right" vertical="center" readingOrder="1"/>
    </xf>
    <xf numFmtId="216" fontId="24" fillId="5" borderId="210" xfId="60307" applyNumberFormat="1" applyFont="1" applyFill="1" applyBorder="1" applyAlignment="1">
      <alignment horizontal="right" vertical="center" readingOrder="1"/>
    </xf>
    <xf numFmtId="216" fontId="24" fillId="0" borderId="0" xfId="60307" applyNumberFormat="1" applyFont="1" applyAlignment="1">
      <alignment horizontal="right" vertical="center" readingOrder="1"/>
    </xf>
    <xf numFmtId="216" fontId="24" fillId="0" borderId="29" xfId="60307" applyNumberFormat="1" applyFont="1" applyBorder="1" applyAlignment="1">
      <alignment horizontal="right" vertical="center" readingOrder="1"/>
    </xf>
    <xf numFmtId="216" fontId="24" fillId="0" borderId="214" xfId="60307" applyNumberFormat="1" applyFont="1" applyBorder="1" applyAlignment="1">
      <alignment horizontal="right" vertical="center" readingOrder="1"/>
    </xf>
    <xf numFmtId="216" fontId="24" fillId="0" borderId="205" xfId="60307" applyNumberFormat="1" applyFont="1" applyBorder="1" applyAlignment="1">
      <alignment horizontal="right" vertical="center" readingOrder="1"/>
    </xf>
    <xf numFmtId="216" fontId="24" fillId="0" borderId="206" xfId="60307" applyNumberFormat="1" applyFont="1" applyBorder="1" applyAlignment="1">
      <alignment horizontal="right" vertical="center" readingOrder="1"/>
    </xf>
    <xf numFmtId="216" fontId="24" fillId="0" borderId="210" xfId="60307" applyNumberFormat="1" applyFont="1" applyBorder="1" applyAlignment="1">
      <alignment horizontal="right" vertical="center" readingOrder="1"/>
    </xf>
    <xf numFmtId="216" fontId="24" fillId="0" borderId="25" xfId="60307" applyNumberFormat="1" applyFont="1" applyBorder="1" applyAlignment="1">
      <alignment horizontal="right" vertical="center" readingOrder="1"/>
    </xf>
    <xf numFmtId="216" fontId="24" fillId="0" borderId="24" xfId="60307" applyNumberFormat="1" applyFont="1" applyBorder="1" applyAlignment="1">
      <alignment horizontal="right" vertical="center" readingOrder="1"/>
    </xf>
    <xf numFmtId="216" fontId="24" fillId="0" borderId="219" xfId="60307" applyNumberFormat="1" applyFont="1" applyBorder="1" applyAlignment="1">
      <alignment horizontal="right" vertical="center" readingOrder="1"/>
    </xf>
    <xf numFmtId="216" fontId="24" fillId="0" borderId="221" xfId="60307" applyNumberFormat="1" applyFont="1" applyBorder="1" applyAlignment="1">
      <alignment horizontal="right" vertical="center" readingOrder="1"/>
    </xf>
    <xf numFmtId="216" fontId="24" fillId="0" borderId="272" xfId="60307" applyNumberFormat="1" applyFont="1" applyBorder="1" applyAlignment="1">
      <alignment horizontal="right" vertical="center" readingOrder="1"/>
    </xf>
    <xf numFmtId="216" fontId="24" fillId="0" borderId="225" xfId="60307" applyNumberFormat="1" applyFont="1" applyBorder="1" applyAlignment="1">
      <alignment horizontal="right" vertical="center" readingOrder="1"/>
    </xf>
    <xf numFmtId="213" fontId="6" fillId="0" borderId="0" xfId="1" applyNumberFormat="1" applyFont="1">
      <alignment vertical="center"/>
    </xf>
    <xf numFmtId="217" fontId="24" fillId="0" borderId="0" xfId="1" applyNumberFormat="1" applyFont="1">
      <alignment vertical="center"/>
    </xf>
    <xf numFmtId="41" fontId="28" fillId="46" borderId="74" xfId="60307" applyFont="1" applyFill="1" applyBorder="1" applyAlignment="1">
      <alignment horizontal="left" vertical="center" readingOrder="1"/>
    </xf>
    <xf numFmtId="41" fontId="25" fillId="0" borderId="100" xfId="60307" applyFont="1" applyBorder="1" applyAlignment="1">
      <alignment horizontal="left" vertical="center" readingOrder="1"/>
    </xf>
    <xf numFmtId="41" fontId="25" fillId="5" borderId="209" xfId="60307" applyFont="1" applyFill="1" applyBorder="1" applyAlignment="1">
      <alignment horizontal="left" vertical="center" readingOrder="1"/>
    </xf>
    <xf numFmtId="41" fontId="25" fillId="0" borderId="209" xfId="60307" applyFont="1" applyBorder="1" applyAlignment="1">
      <alignment horizontal="left" vertical="center" readingOrder="1"/>
    </xf>
    <xf numFmtId="41" fontId="25" fillId="0" borderId="74" xfId="60307" applyFont="1" applyBorder="1" applyAlignment="1">
      <alignment horizontal="left" vertical="center" readingOrder="1"/>
    </xf>
    <xf numFmtId="41" fontId="25" fillId="0" borderId="218" xfId="60307" applyFont="1" applyBorder="1" applyAlignment="1">
      <alignment horizontal="left" vertical="center" readingOrder="1"/>
    </xf>
    <xf numFmtId="41" fontId="25" fillId="0" borderId="224" xfId="60307" applyFont="1" applyBorder="1" applyAlignment="1">
      <alignment horizontal="left" vertical="center" readingOrder="1"/>
    </xf>
    <xf numFmtId="41" fontId="91" fillId="0" borderId="100" xfId="60307" applyFont="1" applyBorder="1" applyAlignment="1">
      <alignment vertical="center" readingOrder="1"/>
    </xf>
    <xf numFmtId="41" fontId="28" fillId="0" borderId="209" xfId="60307" applyFont="1" applyBorder="1" applyAlignment="1">
      <alignment horizontal="left" vertical="center" readingOrder="1"/>
    </xf>
    <xf numFmtId="41" fontId="28" fillId="0" borderId="100" xfId="60307" applyFont="1" applyBorder="1" applyAlignment="1">
      <alignment horizontal="left" vertical="center" readingOrder="1"/>
    </xf>
    <xf numFmtId="41" fontId="28" fillId="39" borderId="94" xfId="60307" applyFont="1" applyFill="1" applyBorder="1" applyAlignment="1">
      <alignment horizontal="left" vertical="center" readingOrder="1"/>
    </xf>
    <xf numFmtId="41" fontId="28" fillId="46" borderId="235" xfId="60307" applyFont="1" applyFill="1" applyBorder="1" applyAlignment="1">
      <alignment horizontal="left" vertical="center" readingOrder="1"/>
    </xf>
    <xf numFmtId="41" fontId="28" fillId="39" borderId="235" xfId="60307" applyFont="1" applyFill="1" applyBorder="1" applyAlignment="1">
      <alignment horizontal="left" vertical="center" readingOrder="1"/>
    </xf>
    <xf numFmtId="41" fontId="24" fillId="0" borderId="225" xfId="60307" applyFont="1" applyBorder="1" applyAlignment="1">
      <alignment horizontal="right" vertical="center" readingOrder="1"/>
    </xf>
    <xf numFmtId="41" fontId="24" fillId="0" borderId="256" xfId="60307" applyFont="1" applyBorder="1" applyAlignment="1">
      <alignment horizontal="right" vertical="center" readingOrder="1"/>
    </xf>
    <xf numFmtId="41" fontId="24" fillId="0" borderId="26" xfId="60307" applyFont="1" applyBorder="1" applyAlignment="1">
      <alignment horizontal="right" vertical="center" readingOrder="1"/>
    </xf>
    <xf numFmtId="41" fontId="24" fillId="0" borderId="257" xfId="60307" applyFont="1" applyBorder="1" applyAlignment="1">
      <alignment horizontal="right" vertical="center" readingOrder="1"/>
    </xf>
    <xf numFmtId="178" fontId="24" fillId="0" borderId="29" xfId="60307" applyNumberFormat="1" applyFont="1" applyBorder="1" applyAlignment="1">
      <alignment horizontal="right" vertical="center" readingOrder="1"/>
    </xf>
    <xf numFmtId="41" fontId="24" fillId="0" borderId="0" xfId="1" applyNumberFormat="1" applyFont="1">
      <alignment vertical="center"/>
    </xf>
    <xf numFmtId="41" fontId="29" fillId="5" borderId="208" xfId="60307" applyFont="1" applyFill="1" applyBorder="1" applyAlignment="1">
      <alignment horizontal="right" vertical="center" readingOrder="1"/>
    </xf>
    <xf numFmtId="41" fontId="24" fillId="5" borderId="208" xfId="60307" applyFont="1" applyFill="1" applyBorder="1" applyAlignment="1">
      <alignment horizontal="right" vertical="center" readingOrder="1"/>
    </xf>
    <xf numFmtId="216" fontId="24" fillId="5" borderId="208" xfId="60307" applyNumberFormat="1" applyFont="1" applyFill="1" applyBorder="1" applyAlignment="1">
      <alignment horizontal="right" vertical="center" readingOrder="1"/>
    </xf>
    <xf numFmtId="41" fontId="29" fillId="5" borderId="250" xfId="60307" applyFont="1" applyFill="1" applyBorder="1" applyAlignment="1">
      <alignment horizontal="right" vertical="center" readingOrder="1"/>
    </xf>
    <xf numFmtId="41" fontId="16" fillId="0" borderId="0" xfId="60307" applyFont="1" applyFill="1">
      <alignment vertical="center"/>
    </xf>
    <xf numFmtId="176" fontId="98" fillId="0" borderId="219" xfId="60307" applyNumberFormat="1" applyFont="1" applyBorder="1" applyAlignment="1">
      <alignment horizontal="right" vertical="center" readingOrder="1"/>
    </xf>
    <xf numFmtId="176" fontId="98" fillId="0" borderId="215" xfId="60307" applyNumberFormat="1" applyFont="1" applyBorder="1" applyAlignment="1">
      <alignment horizontal="right" vertical="center" readingOrder="1"/>
    </xf>
    <xf numFmtId="176" fontId="98" fillId="0" borderId="217" xfId="60307" applyNumberFormat="1" applyFont="1" applyBorder="1" applyAlignment="1">
      <alignment horizontal="right" vertical="center" readingOrder="1"/>
    </xf>
    <xf numFmtId="176" fontId="98" fillId="0" borderId="263" xfId="60307" applyNumberFormat="1" applyFont="1" applyBorder="1" applyAlignment="1">
      <alignment horizontal="right" vertical="center" readingOrder="1"/>
    </xf>
    <xf numFmtId="176" fontId="98" fillId="0" borderId="25" xfId="60307" applyNumberFormat="1" applyFont="1" applyBorder="1" applyAlignment="1">
      <alignment horizontal="right" vertical="center" readingOrder="1"/>
    </xf>
    <xf numFmtId="176" fontId="98" fillId="0" borderId="24" xfId="60307" applyNumberFormat="1" applyFont="1" applyBorder="1" applyAlignment="1">
      <alignment horizontal="right" vertical="center" readingOrder="1"/>
    </xf>
    <xf numFmtId="176" fontId="98" fillId="5" borderId="199" xfId="60307" applyNumberFormat="1" applyFont="1" applyFill="1" applyBorder="1" applyAlignment="1">
      <alignment horizontal="right" vertical="center" readingOrder="1"/>
    </xf>
    <xf numFmtId="176" fontId="98" fillId="5" borderId="196" xfId="60307" applyNumberFormat="1" applyFont="1" applyFill="1" applyBorder="1" applyAlignment="1">
      <alignment horizontal="right" vertical="center" readingOrder="1"/>
    </xf>
    <xf numFmtId="176" fontId="98" fillId="5" borderId="198" xfId="60307" applyNumberFormat="1" applyFont="1" applyFill="1" applyBorder="1" applyAlignment="1">
      <alignment horizontal="right" vertical="center" readingOrder="1"/>
    </xf>
    <xf numFmtId="176" fontId="98" fillId="5" borderId="259" xfId="60307" applyNumberFormat="1" applyFont="1" applyFill="1" applyBorder="1" applyAlignment="1">
      <alignment horizontal="right" vertical="center" readingOrder="1"/>
    </xf>
    <xf numFmtId="176" fontId="98" fillId="5" borderId="13" xfId="60307" applyNumberFormat="1" applyFont="1" applyFill="1" applyBorder="1" applyAlignment="1">
      <alignment horizontal="right" vertical="center" readingOrder="1"/>
    </xf>
    <xf numFmtId="176" fontId="98" fillId="5" borderId="11" xfId="60307" applyNumberFormat="1" applyFont="1" applyFill="1" applyBorder="1" applyAlignment="1">
      <alignment horizontal="right" vertical="center" readingOrder="1"/>
    </xf>
    <xf numFmtId="176" fontId="98" fillId="0" borderId="218" xfId="60307" applyNumberFormat="1" applyFont="1" applyBorder="1" applyAlignment="1">
      <alignment horizontal="right" vertical="center" readingOrder="1"/>
    </xf>
    <xf numFmtId="176" fontId="98" fillId="5" borderId="74" xfId="60307" applyNumberFormat="1" applyFont="1" applyFill="1" applyBorder="1" applyAlignment="1">
      <alignment horizontal="right" vertical="center" readingOrder="1"/>
    </xf>
    <xf numFmtId="178" fontId="6" fillId="0" borderId="0" xfId="60307" applyNumberFormat="1" applyFont="1">
      <alignment vertical="center"/>
    </xf>
    <xf numFmtId="184" fontId="6" fillId="0" borderId="0" xfId="1" applyNumberFormat="1" applyFont="1">
      <alignment vertical="center"/>
    </xf>
    <xf numFmtId="176" fontId="9" fillId="0" borderId="218" xfId="2" applyNumberFormat="1" applyFont="1" applyFill="1" applyBorder="1" applyAlignment="1">
      <alignment horizontal="right" vertical="center" readingOrder="1"/>
    </xf>
    <xf numFmtId="176" fontId="9" fillId="0" borderId="57" xfId="2" applyNumberFormat="1" applyFont="1" applyFill="1" applyBorder="1" applyAlignment="1">
      <alignment horizontal="right" vertical="center" readingOrder="1"/>
    </xf>
    <xf numFmtId="176" fontId="9" fillId="0" borderId="374" xfId="2" applyNumberFormat="1" applyFont="1" applyFill="1" applyBorder="1" applyAlignment="1">
      <alignment horizontal="right" vertical="center" readingOrder="1"/>
    </xf>
    <xf numFmtId="41" fontId="95" fillId="3" borderId="373" xfId="60307" applyFont="1" applyFill="1" applyBorder="1" applyAlignment="1">
      <alignment horizontal="center" vertical="center" readingOrder="1"/>
    </xf>
    <xf numFmtId="41" fontId="28" fillId="3" borderId="246" xfId="60307" applyFont="1" applyFill="1" applyBorder="1" applyAlignment="1">
      <alignment horizontal="center" vertical="center" wrapText="1" readingOrder="1"/>
    </xf>
    <xf numFmtId="218" fontId="93" fillId="0" borderId="56" xfId="1" applyNumberFormat="1" applyFont="1" applyBorder="1" applyAlignment="1">
      <alignment vertical="center" readingOrder="1"/>
    </xf>
    <xf numFmtId="218" fontId="35" fillId="0" borderId="65" xfId="1" applyNumberFormat="1" applyFont="1" applyBorder="1" applyAlignment="1">
      <alignment vertical="center" readingOrder="1"/>
    </xf>
    <xf numFmtId="218" fontId="38" fillId="0" borderId="54" xfId="1" applyNumberFormat="1" applyFont="1" applyBorder="1" applyAlignment="1">
      <alignment vertical="center" readingOrder="1"/>
    </xf>
    <xf numFmtId="218" fontId="38" fillId="0" borderId="65" xfId="1" applyNumberFormat="1" applyFont="1" applyBorder="1" applyAlignment="1">
      <alignment vertical="center" readingOrder="1"/>
    </xf>
    <xf numFmtId="218" fontId="93" fillId="0" borderId="59" xfId="1" applyNumberFormat="1" applyFont="1" applyBorder="1" applyAlignment="1">
      <alignment horizontal="right" vertical="center" readingOrder="1"/>
    </xf>
    <xf numFmtId="218" fontId="97" fillId="0" borderId="56" xfId="1" applyNumberFormat="1" applyFont="1" applyBorder="1" applyAlignment="1">
      <alignment horizontal="right" vertical="center" readingOrder="1"/>
    </xf>
    <xf numFmtId="218" fontId="97" fillId="0" borderId="65" xfId="1" applyNumberFormat="1" applyFont="1" applyBorder="1" applyAlignment="1">
      <alignment horizontal="right" vertical="center" readingOrder="1"/>
    </xf>
    <xf numFmtId="218" fontId="93" fillId="0" borderId="56" xfId="1" applyNumberFormat="1" applyFont="1" applyBorder="1" applyAlignment="1">
      <alignment horizontal="right" vertical="center" readingOrder="1"/>
    </xf>
    <xf numFmtId="218" fontId="35" fillId="0" borderId="65" xfId="1" applyNumberFormat="1" applyFont="1" applyBorder="1" applyAlignment="1">
      <alignment horizontal="right" vertical="center" readingOrder="1"/>
    </xf>
    <xf numFmtId="218" fontId="93" fillId="0" borderId="62" xfId="1" applyNumberFormat="1" applyFont="1" applyBorder="1" applyAlignment="1">
      <alignment horizontal="right" vertical="center" readingOrder="1"/>
    </xf>
    <xf numFmtId="219" fontId="34" fillId="43" borderId="6" xfId="60307" applyNumberFormat="1" applyFont="1" applyFill="1" applyBorder="1" applyAlignment="1">
      <alignment horizontal="right" vertical="center" wrapText="1" readingOrder="1"/>
    </xf>
    <xf numFmtId="219" fontId="34" fillId="43" borderId="87" xfId="60307" applyNumberFormat="1" applyFont="1" applyFill="1" applyBorder="1" applyAlignment="1">
      <alignment horizontal="right" vertical="center" wrapText="1" readingOrder="1"/>
    </xf>
    <xf numFmtId="219" fontId="34" fillId="43" borderId="1" xfId="60307" applyNumberFormat="1" applyFont="1" applyFill="1" applyBorder="1" applyAlignment="1">
      <alignment horizontal="right" vertical="center" wrapText="1" readingOrder="1"/>
    </xf>
    <xf numFmtId="219" fontId="34" fillId="43" borderId="9" xfId="60307" applyNumberFormat="1" applyFont="1" applyFill="1" applyBorder="1" applyAlignment="1">
      <alignment horizontal="right" vertical="center" wrapText="1" readingOrder="1"/>
    </xf>
    <xf numFmtId="219" fontId="34" fillId="43" borderId="8" xfId="60307" applyNumberFormat="1" applyFont="1" applyFill="1" applyBorder="1" applyAlignment="1">
      <alignment horizontal="right" vertical="center" wrapText="1" readingOrder="1"/>
    </xf>
    <xf numFmtId="219" fontId="34" fillId="43" borderId="50" xfId="0" applyNumberFormat="1" applyFont="1" applyFill="1" applyBorder="1" applyAlignment="1">
      <alignment horizontal="left" vertical="center" wrapText="1" readingOrder="1"/>
    </xf>
    <xf numFmtId="179" fontId="9" fillId="47" borderId="74" xfId="2" applyNumberFormat="1" applyFont="1" applyFill="1" applyBorder="1" applyAlignment="1">
      <alignment horizontal="right" vertical="center" readingOrder="1"/>
    </xf>
    <xf numFmtId="0" fontId="15" fillId="0" borderId="20" xfId="1" applyFont="1" applyBorder="1" applyAlignment="1">
      <alignment horizontal="left" vertical="center" readingOrder="1"/>
    </xf>
    <xf numFmtId="0" fontId="15" fillId="0" borderId="34" xfId="1" applyFont="1" applyBorder="1" applyAlignment="1">
      <alignment horizontal="left" vertical="center" readingOrder="1"/>
    </xf>
    <xf numFmtId="0" fontId="15" fillId="0" borderId="26" xfId="1" applyFont="1" applyBorder="1" applyAlignment="1">
      <alignment horizontal="left" vertical="center" readingOrder="1"/>
    </xf>
    <xf numFmtId="0" fontId="107" fillId="0" borderId="10" xfId="1" applyFont="1" applyBorder="1">
      <alignment vertical="center"/>
    </xf>
    <xf numFmtId="0" fontId="108" fillId="0" borderId="34" xfId="1" applyFont="1" applyBorder="1" applyAlignment="1">
      <alignment horizontal="left" vertical="center" readingOrder="1"/>
    </xf>
    <xf numFmtId="0" fontId="107" fillId="0" borderId="20" xfId="1" applyFont="1" applyBorder="1">
      <alignment vertical="center"/>
    </xf>
    <xf numFmtId="0" fontId="107" fillId="0" borderId="34" xfId="1" applyFont="1" applyBorder="1">
      <alignment vertical="center"/>
    </xf>
    <xf numFmtId="0" fontId="109" fillId="0" borderId="61" xfId="1" applyFont="1" applyBorder="1">
      <alignment vertical="center"/>
    </xf>
    <xf numFmtId="41" fontId="29" fillId="0" borderId="0" xfId="60307" applyFont="1" applyFill="1" applyBorder="1" applyAlignment="1">
      <alignment vertical="center"/>
    </xf>
    <xf numFmtId="220" fontId="6" fillId="0" borderId="0" xfId="1" applyNumberFormat="1" applyFont="1">
      <alignment vertical="center"/>
    </xf>
    <xf numFmtId="0" fontId="21" fillId="0" borderId="0" xfId="0" applyFont="1" applyAlignment="1">
      <alignment horizontal="center"/>
    </xf>
    <xf numFmtId="41" fontId="0" fillId="0" borderId="0" xfId="60307" applyFont="1" applyAlignment="1">
      <alignment horizontal="center"/>
    </xf>
    <xf numFmtId="0" fontId="0" fillId="0" borderId="0" xfId="0" applyAlignment="1">
      <alignment horizontal="center"/>
    </xf>
    <xf numFmtId="41" fontId="21" fillId="0" borderId="0" xfId="60307" applyFont="1" applyAlignment="1">
      <alignment horizontal="center"/>
    </xf>
    <xf numFmtId="0" fontId="110" fillId="0" borderId="0" xfId="0" applyFont="1"/>
    <xf numFmtId="41" fontId="111" fillId="0" borderId="0" xfId="60307" applyFont="1" applyAlignment="1"/>
    <xf numFmtId="0" fontId="111" fillId="0" borderId="0" xfId="0" applyFont="1"/>
    <xf numFmtId="41" fontId="110" fillId="0" borderId="0" xfId="60307" applyFont="1" applyAlignment="1"/>
    <xf numFmtId="179" fontId="6" fillId="0" borderId="0" xfId="1" applyNumberFormat="1" applyFont="1">
      <alignment vertical="center"/>
    </xf>
    <xf numFmtId="41" fontId="28" fillId="3" borderId="233" xfId="60307" applyFont="1" applyFill="1" applyBorder="1" applyAlignment="1">
      <alignment horizontal="center" vertical="center" wrapText="1" readingOrder="1"/>
    </xf>
    <xf numFmtId="216" fontId="30" fillId="46" borderId="197" xfId="60307" applyNumberFormat="1" applyFont="1" applyFill="1" applyBorder="1" applyAlignment="1">
      <alignment horizontal="right" vertical="center" readingOrder="1"/>
    </xf>
    <xf numFmtId="216" fontId="24" fillId="0" borderId="201" xfId="60307" applyNumberFormat="1" applyFont="1" applyBorder="1" applyAlignment="1">
      <alignment horizontal="right" vertical="center" readingOrder="1"/>
    </xf>
    <xf numFmtId="216" fontId="24" fillId="0" borderId="208" xfId="60307" applyNumberFormat="1" applyFont="1" applyBorder="1" applyAlignment="1">
      <alignment horizontal="right" vertical="center" readingOrder="1"/>
    </xf>
    <xf numFmtId="216" fontId="24" fillId="0" borderId="216" xfId="60307" applyNumberFormat="1" applyFont="1" applyBorder="1" applyAlignment="1">
      <alignment horizontal="right" vertical="center" readingOrder="1"/>
    </xf>
    <xf numFmtId="216" fontId="24" fillId="0" borderId="213" xfId="60307" applyNumberFormat="1" applyFont="1" applyBorder="1" applyAlignment="1">
      <alignment horizontal="right" vertical="center" readingOrder="1"/>
    </xf>
    <xf numFmtId="216" fontId="24" fillId="0" borderId="223" xfId="60307" applyNumberFormat="1" applyFont="1" applyBorder="1" applyAlignment="1">
      <alignment horizontal="right" vertical="center" readingOrder="1"/>
    </xf>
    <xf numFmtId="178" fontId="24" fillId="0" borderId="213" xfId="60307" applyNumberFormat="1" applyFont="1" applyBorder="1" applyAlignment="1">
      <alignment horizontal="right" vertical="center" readingOrder="1"/>
    </xf>
    <xf numFmtId="41" fontId="24" fillId="0" borderId="208" xfId="60307" applyFont="1" applyBorder="1" applyAlignment="1">
      <alignment horizontal="right" vertical="center" readingOrder="1"/>
    </xf>
    <xf numFmtId="41" fontId="24" fillId="0" borderId="213" xfId="60307" applyFont="1" applyBorder="1" applyAlignment="1">
      <alignment horizontal="right" vertical="center" readingOrder="1"/>
    </xf>
    <xf numFmtId="176" fontId="98" fillId="0" borderId="216" xfId="60307" applyNumberFormat="1" applyFont="1" applyBorder="1" applyAlignment="1">
      <alignment horizontal="right" vertical="center" readingOrder="1"/>
    </xf>
    <xf numFmtId="176" fontId="98" fillId="5" borderId="197" xfId="60307" applyNumberFormat="1" applyFont="1" applyFill="1" applyBorder="1" applyAlignment="1">
      <alignment horizontal="right" vertical="center" readingOrder="1"/>
    </xf>
    <xf numFmtId="41" fontId="24" fillId="0" borderId="216" xfId="60307" applyFont="1" applyBorder="1" applyAlignment="1">
      <alignment horizontal="right" vertical="center" readingOrder="1"/>
    </xf>
    <xf numFmtId="41" fontId="24" fillId="0" borderId="197" xfId="60307" applyFont="1" applyBorder="1" applyAlignment="1">
      <alignment horizontal="right" vertical="center" readingOrder="1"/>
    </xf>
    <xf numFmtId="41" fontId="30" fillId="39" borderId="233" xfId="60307" applyFont="1" applyFill="1" applyBorder="1" applyAlignment="1">
      <alignment horizontal="right" vertical="center" readingOrder="1"/>
    </xf>
    <xf numFmtId="176" fontId="13" fillId="4" borderId="0" xfId="60307" applyNumberFormat="1" applyFont="1" applyFill="1" applyAlignment="1">
      <alignment horizontal="center" vertical="center"/>
    </xf>
    <xf numFmtId="176" fontId="17" fillId="0" borderId="0" xfId="60307" applyNumberFormat="1" applyFont="1" applyAlignment="1">
      <alignment horizontal="right" vertical="center"/>
    </xf>
    <xf numFmtId="176" fontId="13" fillId="0" borderId="0" xfId="60307" applyNumberFormat="1" applyFont="1" applyAlignment="1">
      <alignment horizontal="right" vertical="center"/>
    </xf>
    <xf numFmtId="176" fontId="29" fillId="0" borderId="0" xfId="60307" applyNumberFormat="1" applyFont="1" applyFill="1" applyBorder="1" applyAlignment="1">
      <alignment horizontal="right" vertical="center"/>
    </xf>
    <xf numFmtId="176" fontId="13" fillId="0" borderId="0" xfId="60307" applyNumberFormat="1" applyFont="1" applyFill="1" applyAlignment="1">
      <alignment horizontal="right" vertical="center"/>
    </xf>
    <xf numFmtId="176" fontId="6" fillId="0" borderId="0" xfId="1" quotePrefix="1" applyNumberFormat="1" applyFont="1">
      <alignment vertical="center"/>
    </xf>
    <xf numFmtId="41" fontId="21" fillId="0" borderId="0" xfId="60307" applyFont="1" applyAlignment="1"/>
    <xf numFmtId="0" fontId="21" fillId="0" borderId="0" xfId="0" applyFont="1"/>
    <xf numFmtId="0" fontId="21" fillId="5" borderId="0" xfId="0" applyFont="1" applyFill="1" applyAlignment="1">
      <alignment horizontal="center"/>
    </xf>
    <xf numFmtId="41" fontId="0" fillId="5" borderId="0" xfId="60307" applyFont="1" applyFill="1" applyAlignment="1">
      <alignment horizontal="center"/>
    </xf>
    <xf numFmtId="41" fontId="21" fillId="5" borderId="0" xfId="60307" applyFont="1" applyFill="1" applyAlignment="1">
      <alignment horizontal="center"/>
    </xf>
    <xf numFmtId="41" fontId="21" fillId="5" borderId="0" xfId="60307" applyFont="1" applyFill="1" applyAlignment="1"/>
    <xf numFmtId="41" fontId="28" fillId="3" borderId="25" xfId="60307" applyFont="1" applyFill="1" applyBorder="1" applyAlignment="1">
      <alignment vertical="center" wrapText="1" readingOrder="1"/>
    </xf>
    <xf numFmtId="41" fontId="28" fillId="3" borderId="24" xfId="60307" applyFont="1" applyFill="1" applyBorder="1" applyAlignment="1">
      <alignment vertical="center" wrapText="1" readingOrder="1"/>
    </xf>
    <xf numFmtId="41" fontId="29" fillId="5" borderId="205" xfId="60307" applyFont="1" applyFill="1" applyBorder="1" applyAlignment="1">
      <alignment horizontal="right" vertical="center" readingOrder="1"/>
    </xf>
    <xf numFmtId="216" fontId="24" fillId="0" borderId="0" xfId="60307" applyNumberFormat="1" applyFont="1" applyBorder="1" applyAlignment="1">
      <alignment horizontal="right" vertical="center" readingOrder="1"/>
    </xf>
    <xf numFmtId="178" fontId="24" fillId="0" borderId="0" xfId="60307" applyNumberFormat="1" applyFont="1" applyBorder="1" applyAlignment="1">
      <alignment horizontal="right" vertical="center" readingOrder="1"/>
    </xf>
    <xf numFmtId="41" fontId="24" fillId="0" borderId="0" xfId="60307" applyFont="1" applyBorder="1" applyAlignment="1">
      <alignment horizontal="right" vertical="center" readingOrder="1"/>
    </xf>
    <xf numFmtId="180" fontId="25" fillId="5" borderId="186" xfId="1" applyNumberFormat="1" applyFont="1" applyFill="1" applyBorder="1" applyAlignment="1">
      <alignment horizontal="right" vertical="center" readingOrder="1"/>
    </xf>
    <xf numFmtId="180" fontId="28" fillId="5" borderId="52" xfId="1" applyNumberFormat="1" applyFont="1" applyFill="1" applyBorder="1" applyAlignment="1">
      <alignment horizontal="right" vertical="center" readingOrder="1"/>
    </xf>
    <xf numFmtId="180" fontId="28" fillId="0" borderId="53" xfId="1" applyNumberFormat="1" applyFont="1" applyBorder="1" applyAlignment="1">
      <alignment horizontal="right" vertical="center" readingOrder="1"/>
    </xf>
    <xf numFmtId="216" fontId="30" fillId="46" borderId="198" xfId="60307" applyNumberFormat="1" applyFont="1" applyFill="1" applyBorder="1" applyAlignment="1">
      <alignment horizontal="right" vertical="center" readingOrder="1"/>
    </xf>
    <xf numFmtId="216" fontId="24" fillId="0" borderId="202" xfId="60307" applyNumberFormat="1" applyFont="1" applyBorder="1" applyAlignment="1">
      <alignment horizontal="right" vertical="center" readingOrder="1"/>
    </xf>
    <xf numFmtId="41" fontId="29" fillId="5" borderId="204" xfId="60307" applyFont="1" applyFill="1" applyBorder="1" applyAlignment="1">
      <alignment horizontal="right" vertical="center" readingOrder="1"/>
    </xf>
    <xf numFmtId="216" fontId="24" fillId="0" borderId="204" xfId="60307" applyNumberFormat="1" applyFont="1" applyBorder="1" applyAlignment="1">
      <alignment horizontal="right" vertical="center" readingOrder="1"/>
    </xf>
    <xf numFmtId="216" fontId="24" fillId="0" borderId="217" xfId="60307" applyNumberFormat="1" applyFont="1" applyBorder="1" applyAlignment="1">
      <alignment horizontal="right" vertical="center" readingOrder="1"/>
    </xf>
    <xf numFmtId="216" fontId="24" fillId="5" borderId="204" xfId="60307" applyNumberFormat="1" applyFont="1" applyFill="1" applyBorder="1" applyAlignment="1">
      <alignment horizontal="right" vertical="center" readingOrder="1"/>
    </xf>
    <xf numFmtId="216" fontId="24" fillId="0" borderId="211" xfId="60307" applyNumberFormat="1" applyFont="1" applyBorder="1" applyAlignment="1">
      <alignment horizontal="right" vertical="center" readingOrder="1"/>
    </xf>
    <xf numFmtId="216" fontId="24" fillId="0" borderId="220" xfId="60307" applyNumberFormat="1" applyFont="1" applyBorder="1" applyAlignment="1">
      <alignment horizontal="right" vertical="center" readingOrder="1"/>
    </xf>
    <xf numFmtId="0" fontId="92" fillId="0" borderId="347" xfId="0" applyFont="1" applyBorder="1" applyAlignment="1">
      <alignment vertical="center" wrapText="1"/>
    </xf>
    <xf numFmtId="178" fontId="24" fillId="0" borderId="211" xfId="60307" applyNumberFormat="1" applyFont="1" applyFill="1" applyBorder="1" applyAlignment="1">
      <alignment horizontal="right" vertical="center" readingOrder="1"/>
    </xf>
    <xf numFmtId="0" fontId="0" fillId="0" borderId="375" xfId="0" applyBorder="1"/>
    <xf numFmtId="41" fontId="0" fillId="0" borderId="375" xfId="60307" applyFont="1" applyBorder="1" applyAlignment="1"/>
    <xf numFmtId="0" fontId="111" fillId="0" borderId="375" xfId="0" applyFont="1" applyBorder="1"/>
    <xf numFmtId="41" fontId="111" fillId="0" borderId="375" xfId="60307" applyFont="1" applyBorder="1" applyAlignment="1"/>
    <xf numFmtId="0" fontId="21" fillId="0" borderId="375" xfId="0" applyFont="1" applyBorder="1"/>
    <xf numFmtId="0" fontId="112" fillId="0" borderId="375" xfId="0" applyFont="1" applyBorder="1" applyAlignment="1">
      <alignment horizontal="left"/>
    </xf>
    <xf numFmtId="41" fontId="112" fillId="0" borderId="375" xfId="60307" applyFont="1" applyBorder="1" applyAlignment="1">
      <alignment horizontal="left"/>
    </xf>
    <xf numFmtId="41" fontId="21" fillId="0" borderId="375" xfId="60307" applyFont="1" applyBorder="1" applyAlignment="1"/>
    <xf numFmtId="0" fontId="0" fillId="48" borderId="376" xfId="0" applyFill="1" applyBorder="1" applyAlignment="1">
      <alignment horizontal="center"/>
    </xf>
    <xf numFmtId="41" fontId="0" fillId="48" borderId="376" xfId="60307" applyFont="1" applyFill="1" applyBorder="1" applyAlignment="1">
      <alignment horizontal="center"/>
    </xf>
    <xf numFmtId="0" fontId="20" fillId="0" borderId="0" xfId="60312">
      <alignment vertical="center"/>
    </xf>
    <xf numFmtId="0" fontId="19" fillId="49" borderId="377" xfId="60312" applyFont="1" applyFill="1" applyBorder="1" applyAlignment="1">
      <alignment horizontal="center" vertical="center"/>
    </xf>
    <xf numFmtId="0" fontId="20" fillId="0" borderId="376" xfId="60312" applyBorder="1" applyAlignment="1">
      <alignment horizontal="center" vertical="center"/>
    </xf>
    <xf numFmtId="221" fontId="20" fillId="46" borderId="376" xfId="60312" applyNumberFormat="1" applyFill="1" applyBorder="1" applyAlignment="1">
      <alignment horizontal="center" vertical="center"/>
    </xf>
    <xf numFmtId="0" fontId="19" fillId="49" borderId="376" xfId="60312" applyFont="1" applyFill="1" applyBorder="1" applyAlignment="1">
      <alignment horizontal="center" vertical="center"/>
    </xf>
    <xf numFmtId="0" fontId="20" fillId="0" borderId="64" xfId="60312" applyBorder="1">
      <alignment vertical="center"/>
    </xf>
    <xf numFmtId="0" fontId="116" fillId="44" borderId="377" xfId="60312" applyFont="1" applyFill="1" applyBorder="1" applyAlignment="1">
      <alignment horizontal="center" vertical="center"/>
    </xf>
    <xf numFmtId="0" fontId="20" fillId="0" borderId="0" xfId="60312" applyAlignment="1">
      <alignment horizontal="center" vertical="center"/>
    </xf>
    <xf numFmtId="0" fontId="20" fillId="43" borderId="0" xfId="60312" applyFill="1" applyAlignment="1">
      <alignment horizontal="center" vertical="center"/>
    </xf>
    <xf numFmtId="0" fontId="116" fillId="51" borderId="377" xfId="60312" applyFont="1" applyFill="1" applyBorder="1" applyAlignment="1">
      <alignment horizontal="center" vertical="center"/>
    </xf>
    <xf numFmtId="0" fontId="20" fillId="52" borderId="0" xfId="60312" applyFill="1" applyAlignment="1">
      <alignment horizontal="center" vertical="center"/>
    </xf>
    <xf numFmtId="0" fontId="20" fillId="51" borderId="0" xfId="60312" applyFill="1" applyAlignment="1">
      <alignment horizontal="center" vertical="center"/>
    </xf>
    <xf numFmtId="0" fontId="105" fillId="3" borderId="283" xfId="0" applyFont="1" applyFill="1" applyBorder="1" applyAlignment="1">
      <alignment horizontal="center" vertical="center" wrapText="1" readingOrder="1"/>
    </xf>
    <xf numFmtId="0" fontId="105" fillId="3" borderId="378" xfId="0" applyFont="1" applyFill="1" applyBorder="1" applyAlignment="1">
      <alignment horizontal="center" vertical="center" wrapText="1" readingOrder="1"/>
    </xf>
    <xf numFmtId="0" fontId="104" fillId="3" borderId="379" xfId="0" applyFont="1" applyFill="1" applyBorder="1" applyAlignment="1">
      <alignment horizontal="center" vertical="center" wrapText="1" readingOrder="1"/>
    </xf>
    <xf numFmtId="0" fontId="105" fillId="3" borderId="380" xfId="0" applyFont="1" applyFill="1" applyBorder="1" applyAlignment="1">
      <alignment horizontal="center" vertical="center" wrapText="1" readingOrder="1"/>
    </xf>
    <xf numFmtId="0" fontId="105" fillId="3" borderId="281" xfId="0" applyFont="1" applyFill="1" applyBorder="1" applyAlignment="1">
      <alignment horizontal="center" vertical="center" wrapText="1" readingOrder="1"/>
    </xf>
    <xf numFmtId="0" fontId="104" fillId="0" borderId="283" xfId="0" applyFont="1" applyBorder="1" applyAlignment="1">
      <alignment horizontal="left" vertical="center" wrapText="1" readingOrder="1"/>
    </xf>
    <xf numFmtId="0" fontId="104" fillId="0" borderId="275" xfId="0" applyFont="1" applyBorder="1" applyAlignment="1">
      <alignment horizontal="left" vertical="center" wrapText="1" readingOrder="1"/>
    </xf>
    <xf numFmtId="0" fontId="105" fillId="0" borderId="280" xfId="0" applyFont="1" applyBorder="1" applyAlignment="1">
      <alignment horizontal="left" vertical="center" wrapText="1" readingOrder="1"/>
    </xf>
    <xf numFmtId="0" fontId="105" fillId="0" borderId="281" xfId="0" applyFont="1" applyBorder="1" applyAlignment="1">
      <alignment horizontal="left" vertical="center" wrapText="1" readingOrder="1"/>
    </xf>
    <xf numFmtId="0" fontId="104" fillId="42" borderId="283" xfId="0" applyFont="1" applyFill="1" applyBorder="1" applyAlignment="1">
      <alignment horizontal="left" vertical="center" wrapText="1" readingOrder="1"/>
    </xf>
    <xf numFmtId="0" fontId="118" fillId="0" borderId="281" xfId="0" applyFont="1" applyBorder="1" applyAlignment="1">
      <alignment horizontal="left" vertical="center" readingOrder="1"/>
    </xf>
    <xf numFmtId="0" fontId="118" fillId="0" borderId="365" xfId="0" applyFont="1" applyBorder="1" applyAlignment="1">
      <alignment horizontal="left" vertical="center" readingOrder="1"/>
    </xf>
    <xf numFmtId="0" fontId="118" fillId="0" borderId="356" xfId="0" applyFont="1" applyBorder="1" applyAlignment="1">
      <alignment horizontal="left" vertical="center" readingOrder="1"/>
    </xf>
    <xf numFmtId="0" fontId="105" fillId="0" borderId="281" xfId="0" applyFont="1" applyBorder="1" applyAlignment="1">
      <alignment horizontal="left" vertical="center" readingOrder="1"/>
    </xf>
    <xf numFmtId="0" fontId="118" fillId="42" borderId="281" xfId="0" applyFont="1" applyFill="1" applyBorder="1" applyAlignment="1">
      <alignment horizontal="left" vertical="center" readingOrder="1"/>
    </xf>
    <xf numFmtId="0" fontId="105" fillId="3" borderId="387" xfId="0" applyFont="1" applyFill="1" applyBorder="1" applyAlignment="1">
      <alignment horizontal="center" vertical="center" wrapText="1" readingOrder="1"/>
    </xf>
    <xf numFmtId="0" fontId="105" fillId="3" borderId="388" xfId="0" applyFont="1" applyFill="1" applyBorder="1" applyAlignment="1">
      <alignment horizontal="center" vertical="center" wrapText="1" readingOrder="1"/>
    </xf>
    <xf numFmtId="0" fontId="105" fillId="3" borderId="389" xfId="0" applyFont="1" applyFill="1" applyBorder="1" applyAlignment="1">
      <alignment horizontal="center" vertical="center" wrapText="1" readingOrder="1"/>
    </xf>
    <xf numFmtId="0" fontId="105" fillId="0" borderId="283" xfId="0" applyFont="1" applyBorder="1" applyAlignment="1">
      <alignment horizontal="left" vertical="center" wrapText="1" readingOrder="1"/>
    </xf>
    <xf numFmtId="0" fontId="105" fillId="0" borderId="395" xfId="0" applyFont="1" applyBorder="1" applyAlignment="1">
      <alignment horizontal="left" vertical="center" wrapText="1" readingOrder="1"/>
    </xf>
    <xf numFmtId="0" fontId="105" fillId="0" borderId="396" xfId="0" applyFont="1" applyBorder="1" applyAlignment="1">
      <alignment horizontal="left" vertical="center" wrapText="1" readingOrder="1"/>
    </xf>
    <xf numFmtId="0" fontId="105" fillId="0" borderId="400" xfId="0" applyFont="1" applyBorder="1" applyAlignment="1">
      <alignment horizontal="left" vertical="center" wrapText="1" readingOrder="1"/>
    </xf>
    <xf numFmtId="0" fontId="105" fillId="0" borderId="401" xfId="0" applyFont="1" applyBorder="1" applyAlignment="1">
      <alignment horizontal="left" vertical="center" wrapText="1" readingOrder="1"/>
    </xf>
    <xf numFmtId="0" fontId="105" fillId="0" borderId="405" xfId="0" applyFont="1" applyBorder="1" applyAlignment="1">
      <alignment horizontal="left" vertical="center" wrapText="1" readingOrder="1"/>
    </xf>
    <xf numFmtId="0" fontId="104" fillId="53" borderId="283" xfId="0" applyFont="1" applyFill="1" applyBorder="1" applyAlignment="1">
      <alignment horizontal="left" vertical="center" wrapText="1" readingOrder="1"/>
    </xf>
    <xf numFmtId="0" fontId="120" fillId="53" borderId="281" xfId="0" applyFont="1" applyFill="1" applyBorder="1" applyAlignment="1">
      <alignment horizontal="left" vertical="center" wrapText="1" readingOrder="1"/>
    </xf>
    <xf numFmtId="0" fontId="119" fillId="42" borderId="281" xfId="0" applyFont="1" applyFill="1" applyBorder="1" applyAlignment="1">
      <alignment horizontal="left" vertical="center" wrapText="1" readingOrder="1"/>
    </xf>
    <xf numFmtId="0" fontId="105" fillId="0" borderId="408" xfId="0" applyFont="1" applyBorder="1" applyAlignment="1">
      <alignment horizontal="left" vertical="center" wrapText="1" readingOrder="1"/>
    </xf>
    <xf numFmtId="0" fontId="105" fillId="0" borderId="412" xfId="0" applyFont="1" applyBorder="1" applyAlignment="1">
      <alignment horizontal="left" vertical="center" wrapText="1" readingOrder="1"/>
    </xf>
    <xf numFmtId="0" fontId="105" fillId="0" borderId="416" xfId="0" applyFont="1" applyBorder="1" applyAlignment="1">
      <alignment horizontal="left" vertical="center" wrapText="1" readingOrder="1"/>
    </xf>
    <xf numFmtId="0" fontId="104" fillId="0" borderId="417" xfId="0" applyFont="1" applyBorder="1" applyAlignment="1">
      <alignment horizontal="left" vertical="center" wrapText="1" readingOrder="1"/>
    </xf>
    <xf numFmtId="0" fontId="105" fillId="3" borderId="406" xfId="0" applyFont="1" applyFill="1" applyBorder="1" applyAlignment="1">
      <alignment horizontal="center" vertical="center" wrapText="1" readingOrder="1"/>
    </xf>
    <xf numFmtId="0" fontId="105" fillId="3" borderId="407" xfId="0" applyFont="1" applyFill="1" applyBorder="1" applyAlignment="1">
      <alignment horizontal="center" vertical="center" wrapText="1" readingOrder="1"/>
    </xf>
    <xf numFmtId="0" fontId="105" fillId="3" borderId="385" xfId="0" applyFont="1" applyFill="1" applyBorder="1" applyAlignment="1">
      <alignment horizontal="center" vertical="center" wrapText="1" readingOrder="1"/>
    </xf>
    <xf numFmtId="0" fontId="105" fillId="3" borderId="427" xfId="0" applyFont="1" applyFill="1" applyBorder="1" applyAlignment="1">
      <alignment horizontal="center" vertical="center" wrapText="1" readingOrder="1"/>
    </xf>
    <xf numFmtId="0" fontId="105" fillId="0" borderId="430" xfId="0" applyFont="1" applyBorder="1" applyAlignment="1">
      <alignment horizontal="left" vertical="center" wrapText="1" readingOrder="1"/>
    </xf>
    <xf numFmtId="0" fontId="105" fillId="43" borderId="334" xfId="0" applyFont="1" applyFill="1" applyBorder="1" applyAlignment="1">
      <alignment horizontal="left" vertical="center" wrapText="1" readingOrder="1"/>
    </xf>
    <xf numFmtId="0" fontId="105" fillId="43" borderId="434" xfId="0" applyFont="1" applyFill="1" applyBorder="1" applyAlignment="1">
      <alignment horizontal="left" vertical="center" wrapText="1" readingOrder="1"/>
    </xf>
    <xf numFmtId="0" fontId="92" fillId="0" borderId="435" xfId="0" applyFont="1" applyBorder="1" applyAlignment="1">
      <alignment vertical="center" wrapText="1"/>
    </xf>
    <xf numFmtId="0" fontId="105" fillId="43" borderId="436" xfId="0" applyFont="1" applyFill="1" applyBorder="1" applyAlignment="1">
      <alignment horizontal="left" vertical="center" wrapText="1" readingOrder="1"/>
    </xf>
    <xf numFmtId="0" fontId="105" fillId="43" borderId="426" xfId="0" applyFont="1" applyFill="1" applyBorder="1" applyAlignment="1">
      <alignment horizontal="left" vertical="center" wrapText="1" readingOrder="1"/>
    </xf>
    <xf numFmtId="0" fontId="105" fillId="43" borderId="416" xfId="0" applyFont="1" applyFill="1" applyBorder="1" applyAlignment="1">
      <alignment horizontal="left" vertical="center" wrapText="1" readingOrder="1"/>
    </xf>
    <xf numFmtId="0" fontId="105" fillId="3" borderId="379" xfId="0" applyFont="1" applyFill="1" applyBorder="1" applyAlignment="1">
      <alignment horizontal="center" vertical="center" wrapText="1" readingOrder="1"/>
    </xf>
    <xf numFmtId="0" fontId="104" fillId="0" borderId="441" xfId="0" applyFont="1" applyBorder="1" applyAlignment="1">
      <alignment horizontal="left" vertical="center" wrapText="1" readingOrder="1"/>
    </xf>
    <xf numFmtId="0" fontId="105" fillId="0" borderId="442" xfId="0" applyFont="1" applyBorder="1" applyAlignment="1">
      <alignment horizontal="left" vertical="center" wrapText="1" readingOrder="1"/>
    </xf>
    <xf numFmtId="0" fontId="105" fillId="0" borderId="365" xfId="0" applyFont="1" applyBorder="1" applyAlignment="1">
      <alignment horizontal="left" vertical="center" wrapText="1" readingOrder="1"/>
    </xf>
    <xf numFmtId="0" fontId="104" fillId="0" borderId="347" xfId="0" applyFont="1" applyBorder="1" applyAlignment="1">
      <alignment horizontal="left" vertical="center" wrapText="1" readingOrder="1"/>
    </xf>
    <xf numFmtId="0" fontId="105" fillId="0" borderId="351" xfId="0" applyFont="1" applyBorder="1" applyAlignment="1">
      <alignment horizontal="left" vertical="center" wrapText="1" readingOrder="1"/>
    </xf>
    <xf numFmtId="0" fontId="105" fillId="0" borderId="292" xfId="0" applyFont="1" applyBorder="1" applyAlignment="1">
      <alignment horizontal="left" vertical="center" wrapText="1" readingOrder="1"/>
    </xf>
    <xf numFmtId="0" fontId="104" fillId="0" borderId="405" xfId="0" applyFont="1" applyBorder="1" applyAlignment="1">
      <alignment horizontal="left" vertical="center" wrapText="1" readingOrder="1"/>
    </xf>
    <xf numFmtId="0" fontId="104" fillId="0" borderId="452" xfId="0" applyFont="1" applyBorder="1" applyAlignment="1">
      <alignment horizontal="left" vertical="center" wrapText="1" readingOrder="1"/>
    </xf>
    <xf numFmtId="0" fontId="105" fillId="0" borderId="365" xfId="0" applyFont="1" applyBorder="1" applyAlignment="1">
      <alignment horizontal="left" vertical="center" readingOrder="1"/>
    </xf>
    <xf numFmtId="0" fontId="121" fillId="3" borderId="292" xfId="0" applyFont="1" applyFill="1" applyBorder="1" applyAlignment="1">
      <alignment horizontal="center" vertical="center" wrapText="1" readingOrder="1"/>
    </xf>
    <xf numFmtId="0" fontId="121" fillId="3" borderId="293" xfId="0" applyFont="1" applyFill="1" applyBorder="1" applyAlignment="1">
      <alignment horizontal="center" vertical="center" wrapText="1" readingOrder="1"/>
    </xf>
    <xf numFmtId="0" fontId="121" fillId="3" borderId="402" xfId="0" applyFont="1" applyFill="1" applyBorder="1" applyAlignment="1">
      <alignment horizontal="center" vertical="center" wrapText="1" readingOrder="1"/>
    </xf>
    <xf numFmtId="0" fontId="121" fillId="3" borderId="403" xfId="0" applyFont="1" applyFill="1" applyBorder="1" applyAlignment="1">
      <alignment horizontal="center" vertical="center" wrapText="1" readingOrder="1"/>
    </xf>
    <xf numFmtId="0" fontId="121" fillId="3" borderId="288" xfId="0" applyFont="1" applyFill="1" applyBorder="1" applyAlignment="1">
      <alignment horizontal="center" vertical="center" wrapText="1" readingOrder="1"/>
    </xf>
    <xf numFmtId="0" fontId="121" fillId="3" borderId="294" xfId="0" applyFont="1" applyFill="1" applyBorder="1" applyAlignment="1">
      <alignment horizontal="center" vertical="center" wrapText="1" readingOrder="1"/>
    </xf>
    <xf numFmtId="0" fontId="121" fillId="3" borderId="290" xfId="0" applyFont="1" applyFill="1" applyBorder="1" applyAlignment="1">
      <alignment horizontal="center" vertical="center" wrapText="1" readingOrder="1"/>
    </xf>
    <xf numFmtId="3" fontId="122" fillId="0" borderId="406" xfId="0" applyNumberFormat="1" applyFont="1" applyBorder="1" applyAlignment="1">
      <alignment horizontal="right" vertical="center" wrapText="1" readingOrder="1"/>
    </xf>
    <xf numFmtId="0" fontId="122" fillId="0" borderId="407" xfId="0" applyFont="1" applyBorder="1" applyAlignment="1">
      <alignment horizontal="right" vertical="center" wrapText="1" readingOrder="1"/>
    </xf>
    <xf numFmtId="3" fontId="122" fillId="0" borderId="288" xfId="0" applyNumberFormat="1" applyFont="1" applyBorder="1" applyAlignment="1">
      <alignment horizontal="right" vertical="center" wrapText="1" readingOrder="1"/>
    </xf>
    <xf numFmtId="3" fontId="122" fillId="0" borderId="294" xfId="0" applyNumberFormat="1" applyFont="1" applyBorder="1" applyAlignment="1">
      <alignment horizontal="right" vertical="center" wrapText="1" readingOrder="1"/>
    </xf>
    <xf numFmtId="3" fontId="122" fillId="0" borderId="290" xfId="0" applyNumberFormat="1" applyFont="1" applyBorder="1" applyAlignment="1">
      <alignment horizontal="right" vertical="center" wrapText="1" readingOrder="1"/>
    </xf>
    <xf numFmtId="3" fontId="122" fillId="0" borderId="407" xfId="0" applyNumberFormat="1" applyFont="1" applyBorder="1" applyAlignment="1">
      <alignment horizontal="right" vertical="center" wrapText="1" readingOrder="1"/>
    </xf>
    <xf numFmtId="0" fontId="121" fillId="0" borderId="333" xfId="0" applyFont="1" applyBorder="1" applyAlignment="1">
      <alignment horizontal="left" vertical="center" wrapText="1" readingOrder="1"/>
    </xf>
    <xf numFmtId="0" fontId="121" fillId="0" borderId="342" xfId="0" applyFont="1" applyBorder="1" applyAlignment="1">
      <alignment horizontal="left" vertical="center" wrapText="1" readingOrder="1"/>
    </xf>
    <xf numFmtId="0" fontId="121" fillId="0" borderId="325" xfId="0" applyFont="1" applyBorder="1" applyAlignment="1">
      <alignment horizontal="left" vertical="center" wrapText="1" readingOrder="1"/>
    </xf>
    <xf numFmtId="0" fontId="121" fillId="0" borderId="346" xfId="0" applyFont="1" applyBorder="1" applyAlignment="1">
      <alignment horizontal="left" vertical="center" wrapText="1" readingOrder="1"/>
    </xf>
    <xf numFmtId="0" fontId="121" fillId="0" borderId="334" xfId="0" applyFont="1" applyBorder="1" applyAlignment="1">
      <alignment horizontal="left" vertical="center" wrapText="1" readingOrder="1"/>
    </xf>
    <xf numFmtId="0" fontId="121" fillId="0" borderId="336" xfId="0" applyFont="1" applyBorder="1" applyAlignment="1">
      <alignment horizontal="left" vertical="center" wrapText="1" readingOrder="1"/>
    </xf>
    <xf numFmtId="0" fontId="121" fillId="0" borderId="348" xfId="0" applyFont="1" applyBorder="1" applyAlignment="1">
      <alignment horizontal="left" vertical="center" wrapText="1" readingOrder="1"/>
    </xf>
    <xf numFmtId="0" fontId="121" fillId="0" borderId="351" xfId="0" applyFont="1" applyBorder="1" applyAlignment="1">
      <alignment horizontal="left" vertical="center" wrapText="1" readingOrder="1"/>
    </xf>
    <xf numFmtId="0" fontId="121" fillId="0" borderId="307" xfId="0" applyFont="1" applyBorder="1" applyAlignment="1">
      <alignment horizontal="left" vertical="center" wrapText="1" readingOrder="1"/>
    </xf>
    <xf numFmtId="0" fontId="121" fillId="0" borderId="402" xfId="0" applyFont="1" applyBorder="1" applyAlignment="1">
      <alignment horizontal="right" vertical="center" wrapText="1" readingOrder="1"/>
    </xf>
    <xf numFmtId="0" fontId="121" fillId="0" borderId="403" xfId="0" applyFont="1" applyBorder="1" applyAlignment="1">
      <alignment horizontal="right" vertical="center" wrapText="1" readingOrder="1"/>
    </xf>
    <xf numFmtId="0" fontId="121" fillId="0" borderId="357" xfId="0" applyFont="1" applyBorder="1" applyAlignment="1">
      <alignment horizontal="right" vertical="center" wrapText="1" readingOrder="1"/>
    </xf>
    <xf numFmtId="0" fontId="121" fillId="0" borderId="358" xfId="0" applyFont="1" applyBorder="1" applyAlignment="1">
      <alignment horizontal="right" vertical="center" wrapText="1" readingOrder="1"/>
    </xf>
    <xf numFmtId="0" fontId="121" fillId="0" borderId="359" xfId="0" applyFont="1" applyBorder="1" applyAlignment="1">
      <alignment horizontal="right" vertical="center" wrapText="1" readingOrder="1"/>
    </xf>
    <xf numFmtId="0" fontId="123" fillId="0" borderId="284" xfId="0" applyFont="1" applyBorder="1" applyAlignment="1">
      <alignment horizontal="left" vertical="center" readingOrder="1"/>
    </xf>
    <xf numFmtId="0" fontId="124" fillId="0" borderId="306" xfId="0" applyFont="1" applyBorder="1" applyAlignment="1">
      <alignment horizontal="left" vertical="center" readingOrder="1"/>
    </xf>
    <xf numFmtId="0" fontId="124" fillId="0" borderId="316" xfId="0" applyFont="1" applyBorder="1" applyAlignment="1">
      <alignment horizontal="left" vertical="center" readingOrder="1"/>
    </xf>
    <xf numFmtId="0" fontId="124" fillId="0" borderId="324" xfId="0" applyFont="1" applyBorder="1" applyAlignment="1">
      <alignment horizontal="left" vertical="center" readingOrder="1"/>
    </xf>
    <xf numFmtId="0" fontId="124" fillId="0" borderId="332" xfId="0" applyFont="1" applyBorder="1" applyAlignment="1">
      <alignment horizontal="left" vertical="center" readingOrder="1"/>
    </xf>
    <xf numFmtId="0" fontId="124" fillId="0" borderId="335" xfId="0" applyFont="1" applyBorder="1" applyAlignment="1">
      <alignment horizontal="left" vertical="center" readingOrder="1"/>
    </xf>
    <xf numFmtId="0" fontId="124" fillId="0" borderId="341" xfId="0" applyFont="1" applyBorder="1" applyAlignment="1">
      <alignment horizontal="left" vertical="center" readingOrder="1"/>
    </xf>
    <xf numFmtId="0" fontId="124" fillId="0" borderId="292" xfId="0" applyFont="1" applyBorder="1" applyAlignment="1">
      <alignment horizontal="left" vertical="center" readingOrder="1"/>
    </xf>
    <xf numFmtId="0" fontId="92" fillId="0" borderId="360" xfId="0" applyFont="1" applyBorder="1" applyAlignment="1">
      <alignment vertical="center"/>
    </xf>
    <xf numFmtId="0" fontId="126" fillId="0" borderId="306" xfId="0" applyFont="1" applyBorder="1" applyAlignment="1">
      <alignment horizontal="right" vertical="center" readingOrder="1"/>
    </xf>
    <xf numFmtId="0" fontId="126" fillId="0" borderId="360" xfId="0" applyFont="1" applyBorder="1" applyAlignment="1">
      <alignment horizontal="right" vertical="center" readingOrder="1"/>
    </xf>
    <xf numFmtId="0" fontId="124" fillId="0" borderId="281" xfId="0" applyFont="1" applyBorder="1" applyAlignment="1">
      <alignment horizontal="left" vertical="center" readingOrder="1"/>
    </xf>
    <xf numFmtId="0" fontId="124" fillId="42" borderId="284" xfId="0" applyFont="1" applyFill="1" applyBorder="1" applyAlignment="1">
      <alignment horizontal="left" vertical="center" readingOrder="1"/>
    </xf>
    <xf numFmtId="0" fontId="105" fillId="3" borderId="446" xfId="0" applyFont="1" applyFill="1" applyBorder="1" applyAlignment="1">
      <alignment horizontal="center" vertical="center" wrapText="1" readingOrder="1"/>
    </xf>
    <xf numFmtId="0" fontId="105" fillId="0" borderId="347" xfId="0" applyFont="1" applyBorder="1" applyAlignment="1">
      <alignment horizontal="left" vertical="center" wrapText="1" readingOrder="1"/>
    </xf>
    <xf numFmtId="0" fontId="105" fillId="0" borderId="346" xfId="0" applyFont="1" applyBorder="1" applyAlignment="1">
      <alignment horizontal="left" vertical="center" wrapText="1" readingOrder="1"/>
    </xf>
    <xf numFmtId="0" fontId="105" fillId="0" borderId="348" xfId="0" applyFont="1" applyBorder="1" applyAlignment="1">
      <alignment horizontal="left" vertical="center" wrapText="1" readingOrder="1"/>
    </xf>
    <xf numFmtId="0" fontId="105" fillId="0" borderId="334" xfId="0" applyFont="1" applyBorder="1" applyAlignment="1">
      <alignment horizontal="left" vertical="center" wrapText="1" readingOrder="1"/>
    </xf>
    <xf numFmtId="0" fontId="105" fillId="0" borderId="336" xfId="0" applyFont="1" applyBorder="1" applyAlignment="1">
      <alignment horizontal="left" vertical="center" wrapText="1" readingOrder="1"/>
    </xf>
    <xf numFmtId="0" fontId="105" fillId="0" borderId="435" xfId="0" applyFont="1" applyBorder="1" applyAlignment="1">
      <alignment horizontal="left" vertical="center" wrapText="1" readingOrder="1"/>
    </xf>
    <xf numFmtId="0" fontId="105" fillId="0" borderId="341" xfId="0" applyFont="1" applyBorder="1" applyAlignment="1">
      <alignment horizontal="left" vertical="center" readingOrder="1"/>
    </xf>
    <xf numFmtId="0" fontId="105" fillId="0" borderId="356" xfId="0" applyFont="1" applyBorder="1" applyAlignment="1">
      <alignment horizontal="left" vertical="center" readingOrder="1"/>
    </xf>
    <xf numFmtId="0" fontId="105" fillId="0" borderId="335" xfId="0" applyFont="1" applyBorder="1" applyAlignment="1">
      <alignment horizontal="left" vertical="center" readingOrder="1"/>
    </xf>
    <xf numFmtId="0" fontId="130" fillId="0" borderId="356" xfId="0" applyFont="1" applyBorder="1" applyAlignment="1">
      <alignment vertical="center"/>
    </xf>
    <xf numFmtId="222" fontId="127" fillId="0" borderId="42" xfId="1" applyNumberFormat="1" applyFont="1" applyBorder="1" applyAlignment="1">
      <alignment horizontal="right" vertical="center" readingOrder="1"/>
    </xf>
    <xf numFmtId="222" fontId="128" fillId="0" borderId="56" xfId="1" applyNumberFormat="1" applyFont="1" applyBorder="1" applyAlignment="1">
      <alignment horizontal="right" vertical="center" readingOrder="1"/>
    </xf>
    <xf numFmtId="222" fontId="128" fillId="0" borderId="54" xfId="1" applyNumberFormat="1" applyFont="1" applyBorder="1" applyAlignment="1">
      <alignment horizontal="right" vertical="center" readingOrder="1"/>
    </xf>
    <xf numFmtId="222" fontId="129" fillId="0" borderId="54" xfId="1" applyNumberFormat="1" applyFont="1" applyBorder="1" applyAlignment="1">
      <alignment horizontal="right" vertical="center" readingOrder="1"/>
    </xf>
    <xf numFmtId="222" fontId="127" fillId="5" borderId="42" xfId="1" applyNumberFormat="1" applyFont="1" applyFill="1" applyBorder="1" applyAlignment="1">
      <alignment horizontal="right" vertical="center" readingOrder="1"/>
    </xf>
    <xf numFmtId="224" fontId="105" fillId="0" borderId="378" xfId="0" applyNumberFormat="1" applyFont="1" applyBorder="1" applyAlignment="1">
      <alignment horizontal="right" vertical="center" wrapText="1" readingOrder="1"/>
    </xf>
    <xf numFmtId="224" fontId="104" fillId="0" borderId="381" xfId="0" applyNumberFormat="1" applyFont="1" applyBorder="1" applyAlignment="1">
      <alignment horizontal="right" vertical="center" wrapText="1" readingOrder="1"/>
    </xf>
    <xf numFmtId="224" fontId="131" fillId="0" borderId="187" xfId="1" applyNumberFormat="1" applyFont="1" applyBorder="1" applyAlignment="1">
      <alignment horizontal="right" vertical="center" readingOrder="1"/>
    </xf>
    <xf numFmtId="224" fontId="131" fillId="0" borderId="48" xfId="1" applyNumberFormat="1" applyFont="1" applyBorder="1" applyAlignment="1">
      <alignment horizontal="right" vertical="center" readingOrder="1"/>
    </xf>
    <xf numFmtId="224" fontId="131" fillId="0" borderId="188" xfId="1" applyNumberFormat="1" applyFont="1" applyBorder="1" applyAlignment="1">
      <alignment horizontal="right" vertical="center" readingOrder="1"/>
    </xf>
    <xf numFmtId="224" fontId="131" fillId="0" borderId="55" xfId="1" applyNumberFormat="1" applyFont="1" applyBorder="1" applyAlignment="1">
      <alignment horizontal="right" vertical="center" readingOrder="1"/>
    </xf>
    <xf numFmtId="224" fontId="132" fillId="0" borderId="186" xfId="1" applyNumberFormat="1" applyFont="1" applyBorder="1" applyAlignment="1">
      <alignment horizontal="right" vertical="center" readingOrder="1"/>
    </xf>
    <xf numFmtId="224" fontId="132" fillId="0" borderId="8" xfId="1" applyNumberFormat="1" applyFont="1" applyBorder="1" applyAlignment="1">
      <alignment horizontal="right" vertical="center" readingOrder="1"/>
    </xf>
    <xf numFmtId="224" fontId="131" fillId="0" borderId="186" xfId="60307" applyNumberFormat="1" applyFont="1" applyBorder="1" applyAlignment="1">
      <alignment horizontal="right" vertical="center" readingOrder="1"/>
    </xf>
    <xf numFmtId="224" fontId="131" fillId="0" borderId="53" xfId="60307" applyNumberFormat="1" applyFont="1" applyBorder="1" applyAlignment="1">
      <alignment horizontal="right" vertical="center" readingOrder="1"/>
    </xf>
    <xf numFmtId="224" fontId="131" fillId="5" borderId="186" xfId="1" applyNumberFormat="1" applyFont="1" applyFill="1" applyBorder="1" applyAlignment="1">
      <alignment horizontal="right" vertical="center" readingOrder="1"/>
    </xf>
    <xf numFmtId="224" fontId="129" fillId="5" borderId="52" xfId="1" applyNumberFormat="1" applyFont="1" applyFill="1" applyBorder="1" applyAlignment="1">
      <alignment horizontal="right" vertical="center" readingOrder="1"/>
    </xf>
    <xf numFmtId="224" fontId="105" fillId="0" borderId="393" xfId="60307" applyNumberFormat="1" applyFont="1" applyBorder="1" applyAlignment="1">
      <alignment horizontal="right" vertical="center" wrapText="1" readingOrder="1"/>
    </xf>
    <xf numFmtId="224" fontId="105" fillId="0" borderId="398" xfId="60307" applyNumberFormat="1" applyFont="1" applyBorder="1" applyAlignment="1">
      <alignment horizontal="right" vertical="center" wrapText="1" readingOrder="1"/>
    </xf>
    <xf numFmtId="224" fontId="105" fillId="0" borderId="403" xfId="60307" applyNumberFormat="1" applyFont="1" applyBorder="1" applyAlignment="1">
      <alignment horizontal="right" vertical="center" wrapText="1" readingOrder="1"/>
    </xf>
    <xf numFmtId="224" fontId="120" fillId="53" borderId="407" xfId="60307" applyNumberFormat="1" applyFont="1" applyFill="1" applyBorder="1" applyAlignment="1">
      <alignment horizontal="right" vertical="center" wrapText="1" readingOrder="1"/>
    </xf>
    <xf numFmtId="224" fontId="105" fillId="42" borderId="407" xfId="60307" applyNumberFormat="1" applyFont="1" applyFill="1" applyBorder="1" applyAlignment="1">
      <alignment horizontal="right" vertical="center" wrapText="1" readingOrder="1"/>
    </xf>
    <xf numFmtId="224" fontId="105" fillId="0" borderId="407" xfId="60307" applyNumberFormat="1" applyFont="1" applyBorder="1" applyAlignment="1">
      <alignment horizontal="right" vertical="center" wrapText="1" readingOrder="1"/>
    </xf>
    <xf numFmtId="224" fontId="105" fillId="0" borderId="410" xfId="60307" applyNumberFormat="1" applyFont="1" applyBorder="1" applyAlignment="1">
      <alignment horizontal="right" vertical="center" wrapText="1" readingOrder="1"/>
    </xf>
    <xf numFmtId="224" fontId="105" fillId="0" borderId="414" xfId="60307" applyNumberFormat="1" applyFont="1" applyBorder="1" applyAlignment="1">
      <alignment horizontal="right" vertical="center" wrapText="1" readingOrder="1"/>
    </xf>
    <xf numFmtId="224" fontId="104" fillId="0" borderId="419" xfId="60307" applyNumberFormat="1" applyFont="1" applyBorder="1" applyAlignment="1">
      <alignment horizontal="right" vertical="center" wrapText="1" readingOrder="1"/>
    </xf>
    <xf numFmtId="224" fontId="105" fillId="0" borderId="406" xfId="0" applyNumberFormat="1" applyFont="1" applyBorder="1" applyAlignment="1">
      <alignment horizontal="right" vertical="center" wrapText="1" readingOrder="1"/>
    </xf>
    <xf numFmtId="224" fontId="105" fillId="0" borderId="111" xfId="0" applyNumberFormat="1" applyFont="1" applyBorder="1" applyAlignment="1">
      <alignment horizontal="right" vertical="center" wrapText="1" readingOrder="1"/>
    </xf>
    <xf numFmtId="224" fontId="105" fillId="0" borderId="413" xfId="0" applyNumberFormat="1" applyFont="1" applyBorder="1" applyAlignment="1">
      <alignment horizontal="right" vertical="center" wrapText="1" readingOrder="1"/>
    </xf>
    <xf numFmtId="224" fontId="105" fillId="0" borderId="415" xfId="0" applyNumberFormat="1" applyFont="1" applyBorder="1" applyAlignment="1">
      <alignment horizontal="right" vertical="center" wrapText="1" readingOrder="1"/>
    </xf>
    <xf numFmtId="224" fontId="105" fillId="0" borderId="407" xfId="0" applyNumberFormat="1" applyFont="1" applyBorder="1" applyAlignment="1">
      <alignment horizontal="right" vertical="center" wrapText="1" readingOrder="1"/>
    </xf>
    <xf numFmtId="224" fontId="105" fillId="0" borderId="427" xfId="0" applyNumberFormat="1" applyFont="1" applyBorder="1" applyAlignment="1">
      <alignment horizontal="right" vertical="center" wrapText="1" readingOrder="1"/>
    </xf>
    <xf numFmtId="224" fontId="105" fillId="0" borderId="397" xfId="0" applyNumberFormat="1" applyFont="1" applyBorder="1" applyAlignment="1">
      <alignment horizontal="right" vertical="center" wrapText="1" readingOrder="1"/>
    </xf>
    <xf numFmtId="224" fontId="105" fillId="0" borderId="398" xfId="0" applyNumberFormat="1" applyFont="1" applyBorder="1" applyAlignment="1">
      <alignment horizontal="right" vertical="center" wrapText="1" readingOrder="1"/>
    </xf>
    <xf numFmtId="224" fontId="105" fillId="0" borderId="428" xfId="0" applyNumberFormat="1" applyFont="1" applyBorder="1" applyAlignment="1">
      <alignment horizontal="right" vertical="center" wrapText="1" readingOrder="1"/>
    </xf>
    <xf numFmtId="224" fontId="105" fillId="0" borderId="429" xfId="0" applyNumberFormat="1" applyFont="1" applyBorder="1" applyAlignment="1">
      <alignment horizontal="right" vertical="center" wrapText="1" readingOrder="1"/>
    </xf>
    <xf numFmtId="224" fontId="105" fillId="43" borderId="431" xfId="0" applyNumberFormat="1" applyFont="1" applyFill="1" applyBorder="1" applyAlignment="1">
      <alignment horizontal="right" vertical="center" wrapText="1" readingOrder="1"/>
    </xf>
    <xf numFmtId="224" fontId="105" fillId="43" borderId="334" xfId="0" applyNumberFormat="1" applyFont="1" applyFill="1" applyBorder="1" applyAlignment="1">
      <alignment horizontal="right" vertical="center" wrapText="1" readingOrder="1"/>
    </xf>
    <xf numFmtId="224" fontId="105" fillId="43" borderId="432" xfId="0" applyNumberFormat="1" applyFont="1" applyFill="1" applyBorder="1" applyAlignment="1">
      <alignment horizontal="right" vertical="center" wrapText="1" readingOrder="1"/>
    </xf>
    <xf numFmtId="224" fontId="105" fillId="43" borderId="433" xfId="0" applyNumberFormat="1" applyFont="1" applyFill="1" applyBorder="1" applyAlignment="1">
      <alignment horizontal="right" vertical="center" wrapText="1" readingOrder="1"/>
    </xf>
    <xf numFmtId="224" fontId="105" fillId="43" borderId="437" xfId="0" applyNumberFormat="1" applyFont="1" applyFill="1" applyBorder="1" applyAlignment="1">
      <alignment horizontal="right" vertical="center" wrapText="1" readingOrder="1"/>
    </xf>
    <xf numFmtId="224" fontId="105" fillId="43" borderId="436" xfId="0" applyNumberFormat="1" applyFont="1" applyFill="1" applyBorder="1" applyAlignment="1">
      <alignment horizontal="right" vertical="center" wrapText="1" readingOrder="1"/>
    </xf>
    <xf numFmtId="224" fontId="105" fillId="43" borderId="385" xfId="0" applyNumberFormat="1" applyFont="1" applyFill="1" applyBorder="1" applyAlignment="1">
      <alignment horizontal="right" vertical="center" wrapText="1" readingOrder="1"/>
    </xf>
    <xf numFmtId="224" fontId="105" fillId="43" borderId="438" xfId="0" applyNumberFormat="1" applyFont="1" applyFill="1" applyBorder="1" applyAlignment="1">
      <alignment horizontal="right" vertical="center" wrapText="1" readingOrder="1"/>
    </xf>
    <xf numFmtId="224" fontId="120" fillId="43" borderId="406" xfId="0" applyNumberFormat="1" applyFont="1" applyFill="1" applyBorder="1" applyAlignment="1">
      <alignment horizontal="right" vertical="center" wrapText="1" readingOrder="1"/>
    </xf>
    <xf numFmtId="224" fontId="120" fillId="43" borderId="407" xfId="0" applyNumberFormat="1" applyFont="1" applyFill="1" applyBorder="1" applyAlignment="1">
      <alignment horizontal="right" vertical="center" wrapText="1" readingOrder="1"/>
    </xf>
    <xf numFmtId="224" fontId="120" fillId="43" borderId="378" xfId="0" applyNumberFormat="1" applyFont="1" applyFill="1" applyBorder="1" applyAlignment="1">
      <alignment horizontal="right" vertical="center" wrapText="1" readingOrder="1"/>
    </xf>
    <xf numFmtId="224" fontId="105" fillId="43" borderId="427" xfId="0" applyNumberFormat="1" applyFont="1" applyFill="1" applyBorder="1" applyAlignment="1">
      <alignment horizontal="right" vertical="center" wrapText="1" readingOrder="1"/>
    </xf>
    <xf numFmtId="224" fontId="105" fillId="43" borderId="407" xfId="0" applyNumberFormat="1" applyFont="1" applyFill="1" applyBorder="1" applyAlignment="1">
      <alignment horizontal="right" vertical="center" wrapText="1" readingOrder="1"/>
    </xf>
    <xf numFmtId="224" fontId="105" fillId="43" borderId="378" xfId="0" applyNumberFormat="1" applyFont="1" applyFill="1" applyBorder="1" applyAlignment="1">
      <alignment horizontal="right" vertical="center" wrapText="1" readingOrder="1"/>
    </xf>
    <xf numFmtId="224" fontId="104" fillId="0" borderId="439" xfId="0" applyNumberFormat="1" applyFont="1" applyBorder="1" applyAlignment="1">
      <alignment horizontal="right" vertical="center" wrapText="1" readingOrder="1"/>
    </xf>
    <xf numFmtId="224" fontId="104" fillId="0" borderId="410" xfId="0" applyNumberFormat="1" applyFont="1" applyBorder="1" applyAlignment="1">
      <alignment horizontal="right" vertical="center" wrapText="1" readingOrder="1"/>
    </xf>
    <xf numFmtId="224" fontId="104" fillId="0" borderId="440" xfId="0" applyNumberFormat="1" applyFont="1" applyBorder="1" applyAlignment="1">
      <alignment horizontal="right" vertical="center" wrapText="1" readingOrder="1"/>
    </xf>
    <xf numFmtId="224" fontId="105" fillId="0" borderId="382" xfId="0" applyNumberFormat="1" applyFont="1" applyBorder="1" applyAlignment="1">
      <alignment horizontal="right" vertical="center" wrapText="1" readingOrder="1"/>
    </xf>
    <xf numFmtId="224" fontId="105" fillId="0" borderId="383" xfId="0" applyNumberFormat="1" applyFont="1" applyBorder="1" applyAlignment="1">
      <alignment horizontal="right" vertical="center" wrapText="1" readingOrder="1"/>
    </xf>
    <xf numFmtId="224" fontId="117" fillId="0" borderId="384" xfId="0" applyNumberFormat="1" applyFont="1" applyBorder="1" applyAlignment="1">
      <alignment horizontal="right" vertical="center" wrapText="1" readingOrder="1"/>
    </xf>
    <xf numFmtId="224" fontId="105" fillId="0" borderId="443" xfId="0" applyNumberFormat="1" applyFont="1" applyBorder="1" applyAlignment="1">
      <alignment horizontal="right" vertical="center" wrapText="1" readingOrder="1"/>
    </xf>
    <xf numFmtId="224" fontId="105" fillId="0" borderId="444" xfId="0" applyNumberFormat="1" applyFont="1" applyBorder="1" applyAlignment="1">
      <alignment horizontal="right" vertical="center" wrapText="1" readingOrder="1"/>
    </xf>
    <xf numFmtId="224" fontId="104" fillId="0" borderId="445" xfId="0" applyNumberFormat="1" applyFont="1" applyBorder="1" applyAlignment="1">
      <alignment horizontal="right" vertical="center" wrapText="1" readingOrder="1"/>
    </xf>
    <xf numFmtId="224" fontId="104" fillId="0" borderId="446" xfId="0" applyNumberFormat="1" applyFont="1" applyBorder="1" applyAlignment="1">
      <alignment horizontal="right" vertical="center" wrapText="1" readingOrder="1"/>
    </xf>
    <xf numFmtId="224" fontId="104" fillId="0" borderId="447" xfId="0" applyNumberFormat="1" applyFont="1" applyBorder="1" applyAlignment="1">
      <alignment horizontal="right" vertical="center" wrapText="1" readingOrder="1"/>
    </xf>
    <xf numFmtId="224" fontId="104" fillId="0" borderId="384" xfId="0" applyNumberFormat="1" applyFont="1" applyBorder="1" applyAlignment="1">
      <alignment horizontal="right" vertical="center" wrapText="1" readingOrder="1"/>
    </xf>
    <xf numFmtId="224" fontId="104" fillId="0" borderId="448" xfId="0" applyNumberFormat="1" applyFont="1" applyBorder="1" applyAlignment="1">
      <alignment horizontal="right" vertical="center" wrapText="1" readingOrder="1"/>
    </xf>
    <xf numFmtId="224" fontId="104" fillId="0" borderId="449" xfId="0" applyNumberFormat="1" applyFont="1" applyBorder="1" applyAlignment="1">
      <alignment horizontal="right" vertical="center" wrapText="1" readingOrder="1"/>
    </xf>
    <xf numFmtId="224" fontId="104" fillId="0" borderId="450" xfId="0" applyNumberFormat="1" applyFont="1" applyBorder="1" applyAlignment="1">
      <alignment horizontal="right" vertical="center" wrapText="1" readingOrder="1"/>
    </xf>
    <xf numFmtId="224" fontId="117" fillId="0" borderId="451" xfId="0" applyNumberFormat="1" applyFont="1" applyBorder="1" applyAlignment="1">
      <alignment horizontal="right" vertical="center" wrapText="1" readingOrder="1"/>
    </xf>
    <xf numFmtId="223" fontId="121" fillId="0" borderId="397" xfId="0" applyNumberFormat="1" applyFont="1" applyBorder="1" applyAlignment="1">
      <alignment horizontal="right" vertical="center" wrapText="1" readingOrder="1"/>
    </xf>
    <xf numFmtId="223" fontId="121" fillId="0" borderId="398" xfId="0" applyNumberFormat="1" applyFont="1" applyBorder="1" applyAlignment="1">
      <alignment horizontal="right" vertical="center" wrapText="1" readingOrder="1"/>
    </xf>
    <xf numFmtId="223" fontId="121" fillId="0" borderId="302" xfId="0" applyNumberFormat="1" applyFont="1" applyBorder="1" applyAlignment="1">
      <alignment horizontal="right" vertical="center" wrapText="1" readingOrder="1"/>
    </xf>
    <xf numFmtId="223" fontId="121" fillId="0" borderId="303" xfId="0" applyNumberFormat="1" applyFont="1" applyBorder="1" applyAlignment="1">
      <alignment horizontal="right" vertical="center" wrapText="1" readingOrder="1"/>
    </xf>
    <xf numFmtId="223" fontId="121" fillId="0" borderId="304" xfId="0" applyNumberFormat="1" applyFont="1" applyBorder="1" applyAlignment="1">
      <alignment horizontal="right" vertical="center" wrapText="1" readingOrder="1"/>
    </xf>
    <xf numFmtId="223" fontId="121" fillId="0" borderId="431" xfId="0" applyNumberFormat="1" applyFont="1" applyBorder="1" applyAlignment="1">
      <alignment horizontal="right" vertical="center" wrapText="1" readingOrder="1"/>
    </xf>
    <xf numFmtId="223" fontId="121" fillId="0" borderId="334" xfId="0" applyNumberFormat="1" applyFont="1" applyBorder="1" applyAlignment="1">
      <alignment horizontal="right" vertical="center" wrapText="1" readingOrder="1"/>
    </xf>
    <xf numFmtId="223" fontId="121" fillId="0" borderId="313" xfId="0" applyNumberFormat="1" applyFont="1" applyBorder="1" applyAlignment="1">
      <alignment horizontal="right" vertical="center" wrapText="1" readingOrder="1"/>
    </xf>
    <xf numFmtId="223" fontId="121" fillId="0" borderId="132" xfId="0" applyNumberFormat="1" applyFont="1" applyBorder="1" applyAlignment="1">
      <alignment horizontal="right" vertical="center" wrapText="1" readingOrder="1"/>
    </xf>
    <xf numFmtId="223" fontId="121" fillId="0" borderId="314" xfId="0" applyNumberFormat="1" applyFont="1" applyBorder="1" applyAlignment="1">
      <alignment horizontal="right" vertical="center" wrapText="1" readingOrder="1"/>
    </xf>
    <xf numFmtId="223" fontId="121" fillId="0" borderId="437" xfId="0" applyNumberFormat="1" applyFont="1" applyBorder="1" applyAlignment="1">
      <alignment horizontal="right" vertical="center" wrapText="1" readingOrder="1"/>
    </xf>
    <xf numFmtId="223" fontId="121" fillId="0" borderId="436" xfId="0" applyNumberFormat="1" applyFont="1" applyBorder="1" applyAlignment="1">
      <alignment horizontal="right" vertical="center" wrapText="1" readingOrder="1"/>
    </xf>
    <xf numFmtId="223" fontId="121" fillId="0" borderId="320" xfId="0" applyNumberFormat="1" applyFont="1" applyBorder="1" applyAlignment="1">
      <alignment horizontal="right" vertical="center" wrapText="1" readingOrder="1"/>
    </xf>
    <xf numFmtId="223" fontId="121" fillId="0" borderId="321" xfId="0" applyNumberFormat="1" applyFont="1" applyBorder="1" applyAlignment="1">
      <alignment horizontal="right" vertical="center" wrapText="1" readingOrder="1"/>
    </xf>
    <xf numFmtId="223" fontId="121" fillId="0" borderId="322" xfId="0" applyNumberFormat="1" applyFont="1" applyBorder="1" applyAlignment="1">
      <alignment horizontal="right" vertical="center" wrapText="1" readingOrder="1"/>
    </xf>
    <xf numFmtId="223" fontId="121" fillId="0" borderId="453" xfId="0" applyNumberFormat="1" applyFont="1" applyBorder="1" applyAlignment="1">
      <alignment horizontal="right" vertical="center" wrapText="1" readingOrder="1"/>
    </xf>
    <xf numFmtId="223" fontId="121" fillId="0" borderId="454" xfId="0" applyNumberFormat="1" applyFont="1" applyBorder="1" applyAlignment="1">
      <alignment horizontal="right" vertical="center" wrapText="1" readingOrder="1"/>
    </xf>
    <xf numFmtId="223" fontId="121" fillId="0" borderId="328" xfId="0" applyNumberFormat="1" applyFont="1" applyBorder="1" applyAlignment="1">
      <alignment horizontal="right" vertical="center" wrapText="1" readingOrder="1"/>
    </xf>
    <xf numFmtId="223" fontId="121" fillId="0" borderId="329" xfId="0" applyNumberFormat="1" applyFont="1" applyBorder="1" applyAlignment="1">
      <alignment horizontal="right" vertical="center" wrapText="1" readingOrder="1"/>
    </xf>
    <xf numFmtId="223" fontId="121" fillId="0" borderId="330" xfId="0" applyNumberFormat="1" applyFont="1" applyBorder="1" applyAlignment="1">
      <alignment horizontal="right" vertical="center" wrapText="1" readingOrder="1"/>
    </xf>
    <xf numFmtId="223" fontId="121" fillId="0" borderId="457" xfId="0" applyNumberFormat="1" applyFont="1" applyBorder="1" applyAlignment="1">
      <alignment horizontal="right" vertical="center" wrapText="1" readingOrder="1"/>
    </xf>
    <xf numFmtId="223" fontId="121" fillId="0" borderId="336" xfId="0" applyNumberFormat="1" applyFont="1" applyBorder="1" applyAlignment="1">
      <alignment horizontal="right" vertical="center" wrapText="1" readingOrder="1"/>
    </xf>
    <xf numFmtId="223" fontId="121" fillId="0" borderId="338" xfId="0" applyNumberFormat="1" applyFont="1" applyBorder="1" applyAlignment="1">
      <alignment horizontal="right" vertical="center" wrapText="1" readingOrder="1"/>
    </xf>
    <xf numFmtId="223" fontId="121" fillId="0" borderId="122" xfId="0" applyNumberFormat="1" applyFont="1" applyBorder="1" applyAlignment="1">
      <alignment horizontal="right" vertical="center" wrapText="1" readingOrder="1"/>
    </xf>
    <xf numFmtId="223" fontId="121" fillId="0" borderId="339" xfId="0" applyNumberFormat="1" applyFont="1" applyBorder="1" applyAlignment="1">
      <alignment horizontal="right" vertical="center" wrapText="1" readingOrder="1"/>
    </xf>
    <xf numFmtId="223" fontId="121" fillId="0" borderId="458" xfId="0" applyNumberFormat="1" applyFont="1" applyBorder="1" applyAlignment="1">
      <alignment horizontal="right" vertical="center" wrapText="1" readingOrder="1"/>
    </xf>
    <xf numFmtId="223" fontId="121" fillId="0" borderId="351" xfId="0" applyNumberFormat="1" applyFont="1" applyBorder="1" applyAlignment="1">
      <alignment horizontal="right" vertical="center" wrapText="1" readingOrder="1"/>
    </xf>
    <xf numFmtId="223" fontId="121" fillId="0" borderId="343" xfId="0" applyNumberFormat="1" applyFont="1" applyBorder="1" applyAlignment="1">
      <alignment horizontal="right" vertical="center" wrapText="1" readingOrder="1"/>
    </xf>
    <xf numFmtId="223" fontId="121" fillId="0" borderId="129" xfId="0" applyNumberFormat="1" applyFont="1" applyBorder="1" applyAlignment="1">
      <alignment horizontal="right" vertical="center" wrapText="1" readingOrder="1"/>
    </xf>
    <xf numFmtId="223" fontId="121" fillId="0" borderId="344" xfId="0" applyNumberFormat="1" applyFont="1" applyBorder="1" applyAlignment="1">
      <alignment horizontal="right" vertical="center" wrapText="1" readingOrder="1"/>
    </xf>
    <xf numFmtId="225" fontId="125" fillId="0" borderId="397" xfId="0" applyNumberFormat="1" applyFont="1" applyBorder="1" applyAlignment="1">
      <alignment horizontal="right" vertical="center" wrapText="1" readingOrder="1"/>
    </xf>
    <xf numFmtId="225" fontId="125" fillId="0" borderId="398" xfId="0" applyNumberFormat="1" applyFont="1" applyBorder="1" applyAlignment="1">
      <alignment horizontal="right" vertical="center" wrapText="1" readingOrder="1"/>
    </xf>
    <xf numFmtId="225" fontId="125" fillId="0" borderId="302" xfId="0" applyNumberFormat="1" applyFont="1" applyBorder="1" applyAlignment="1">
      <alignment horizontal="right" vertical="center" wrapText="1" readingOrder="1"/>
    </xf>
    <xf numFmtId="225" fontId="125" fillId="0" borderId="303" xfId="0" applyNumberFormat="1" applyFont="1" applyBorder="1" applyAlignment="1">
      <alignment horizontal="right" vertical="center" wrapText="1" readingOrder="1"/>
    </xf>
    <xf numFmtId="225" fontId="125" fillId="0" borderId="304" xfId="0" applyNumberFormat="1" applyFont="1" applyBorder="1" applyAlignment="1">
      <alignment horizontal="right" vertical="center" wrapText="1" readingOrder="1"/>
    </xf>
    <xf numFmtId="225" fontId="125" fillId="0" borderId="402" xfId="0" applyNumberFormat="1" applyFont="1" applyBorder="1" applyAlignment="1">
      <alignment horizontal="right" vertical="center" wrapText="1" readingOrder="1"/>
    </xf>
    <xf numFmtId="225" fontId="125" fillId="0" borderId="403" xfId="0" applyNumberFormat="1" applyFont="1" applyBorder="1" applyAlignment="1">
      <alignment horizontal="right" vertical="center" wrapText="1" readingOrder="1"/>
    </xf>
    <xf numFmtId="225" fontId="125" fillId="0" borderId="357" xfId="0" applyNumberFormat="1" applyFont="1" applyBorder="1" applyAlignment="1">
      <alignment horizontal="right" vertical="center" wrapText="1" readingOrder="1"/>
    </xf>
    <xf numFmtId="225" fontId="125" fillId="0" borderId="358" xfId="0" applyNumberFormat="1" applyFont="1" applyBorder="1" applyAlignment="1">
      <alignment horizontal="right" vertical="center" wrapText="1" readingOrder="1"/>
    </xf>
    <xf numFmtId="225" fontId="125" fillId="0" borderId="359" xfId="0" applyNumberFormat="1" applyFont="1" applyBorder="1" applyAlignment="1">
      <alignment horizontal="right" vertical="center" wrapText="1" readingOrder="1"/>
    </xf>
    <xf numFmtId="225" fontId="121" fillId="0" borderId="406" xfId="0" applyNumberFormat="1" applyFont="1" applyBorder="1" applyAlignment="1">
      <alignment horizontal="right" vertical="center" wrapText="1" readingOrder="1"/>
    </xf>
    <xf numFmtId="225" fontId="121" fillId="0" borderId="407" xfId="0" applyNumberFormat="1" applyFont="1" applyBorder="1" applyAlignment="1">
      <alignment horizontal="right" vertical="center" wrapText="1" readingOrder="1"/>
    </xf>
    <xf numFmtId="225" fontId="121" fillId="0" borderId="288" xfId="0" applyNumberFormat="1" applyFont="1" applyBorder="1" applyAlignment="1">
      <alignment horizontal="right" vertical="center" wrapText="1" readingOrder="1"/>
    </xf>
    <xf numFmtId="225" fontId="121" fillId="0" borderId="294" xfId="0" applyNumberFormat="1" applyFont="1" applyBorder="1" applyAlignment="1">
      <alignment horizontal="right" vertical="center" wrapText="1" readingOrder="1"/>
    </xf>
    <xf numFmtId="225" fontId="121" fillId="0" borderId="290" xfId="0" applyNumberFormat="1" applyFont="1" applyBorder="1" applyAlignment="1">
      <alignment horizontal="right" vertical="center" wrapText="1" readingOrder="1"/>
    </xf>
    <xf numFmtId="225" fontId="122" fillId="0" borderId="406" xfId="0" applyNumberFormat="1" applyFont="1" applyBorder="1" applyAlignment="1">
      <alignment horizontal="right" vertical="center" wrapText="1" readingOrder="1"/>
    </xf>
    <xf numFmtId="223" fontId="104" fillId="42" borderId="406" xfId="0" applyNumberFormat="1" applyFont="1" applyFill="1" applyBorder="1" applyAlignment="1">
      <alignment horizontal="right" vertical="center" wrapText="1" readingOrder="1"/>
    </xf>
    <xf numFmtId="223" fontId="130" fillId="42" borderId="407" xfId="0" applyNumberFormat="1" applyFont="1" applyFill="1" applyBorder="1" applyAlignment="1">
      <alignment vertical="center" wrapText="1"/>
    </xf>
    <xf numFmtId="223" fontId="104" fillId="42" borderId="288" xfId="0" applyNumberFormat="1" applyFont="1" applyFill="1" applyBorder="1" applyAlignment="1">
      <alignment horizontal="right" vertical="center" wrapText="1" readingOrder="1"/>
    </xf>
    <xf numFmtId="223" fontId="104" fillId="42" borderId="294" xfId="0" applyNumberFormat="1" applyFont="1" applyFill="1" applyBorder="1" applyAlignment="1">
      <alignment horizontal="right" vertical="center" wrapText="1" readingOrder="1"/>
    </xf>
    <xf numFmtId="223" fontId="104" fillId="42" borderId="290" xfId="0" applyNumberFormat="1" applyFont="1" applyFill="1" applyBorder="1" applyAlignment="1">
      <alignment horizontal="right" vertical="center" wrapText="1" readingOrder="1"/>
    </xf>
    <xf numFmtId="223" fontId="104" fillId="42" borderId="407" xfId="0" applyNumberFormat="1" applyFont="1" applyFill="1" applyBorder="1" applyAlignment="1">
      <alignment horizontal="right" vertical="center" wrapText="1" readingOrder="1"/>
    </xf>
    <xf numFmtId="224" fontId="121" fillId="0" borderId="313" xfId="0" applyNumberFormat="1" applyFont="1" applyBorder="1" applyAlignment="1">
      <alignment horizontal="right" vertical="center" wrapText="1" readingOrder="1"/>
    </xf>
    <xf numFmtId="224" fontId="121" fillId="0" borderId="132" xfId="0" applyNumberFormat="1" applyFont="1" applyBorder="1" applyAlignment="1">
      <alignment horizontal="right" vertical="center" wrapText="1" readingOrder="1"/>
    </xf>
    <xf numFmtId="224" fontId="121" fillId="0" borderId="314" xfId="0" applyNumberFormat="1" applyFont="1" applyBorder="1" applyAlignment="1">
      <alignment horizontal="right" vertical="center" wrapText="1" readingOrder="1"/>
    </xf>
    <xf numFmtId="224" fontId="121" fillId="0" borderId="338" xfId="0" applyNumberFormat="1" applyFont="1" applyBorder="1" applyAlignment="1">
      <alignment horizontal="right" vertical="center" wrapText="1" readingOrder="1"/>
    </xf>
    <xf numFmtId="224" fontId="121" fillId="0" borderId="122" xfId="0" applyNumberFormat="1" applyFont="1" applyBorder="1" applyAlignment="1">
      <alignment horizontal="right" vertical="center" wrapText="1" readingOrder="1"/>
    </xf>
    <xf numFmtId="224" fontId="121" fillId="0" borderId="339" xfId="0" applyNumberFormat="1" applyFont="1" applyBorder="1" applyAlignment="1">
      <alignment horizontal="right" vertical="center" wrapText="1" readingOrder="1"/>
    </xf>
    <xf numFmtId="224" fontId="121" fillId="0" borderId="343" xfId="0" applyNumberFormat="1" applyFont="1" applyBorder="1" applyAlignment="1">
      <alignment horizontal="right" vertical="center" wrapText="1" readingOrder="1"/>
    </xf>
    <xf numFmtId="224" fontId="121" fillId="0" borderId="129" xfId="0" applyNumberFormat="1" applyFont="1" applyBorder="1" applyAlignment="1">
      <alignment horizontal="right" vertical="center" wrapText="1" readingOrder="1"/>
    </xf>
    <xf numFmtId="224" fontId="121" fillId="0" borderId="344" xfId="0" applyNumberFormat="1" applyFont="1" applyBorder="1" applyAlignment="1">
      <alignment horizontal="right" vertical="center" wrapText="1" readingOrder="1"/>
    </xf>
    <xf numFmtId="224" fontId="105" fillId="0" borderId="380" xfId="0" applyNumberFormat="1" applyFont="1" applyBorder="1" applyAlignment="1">
      <alignment horizontal="right" vertical="center" wrapText="1" readingOrder="1"/>
    </xf>
    <xf numFmtId="224" fontId="105" fillId="0" borderId="461" xfId="0" applyNumberFormat="1" applyFont="1" applyBorder="1" applyAlignment="1">
      <alignment horizontal="right" vertical="center" wrapText="1" readingOrder="1"/>
    </xf>
    <xf numFmtId="224" fontId="105" fillId="0" borderId="453" xfId="0" applyNumberFormat="1" applyFont="1" applyBorder="1" applyAlignment="1">
      <alignment horizontal="right" vertical="center" wrapText="1" readingOrder="1"/>
    </xf>
    <xf numFmtId="224" fontId="105" fillId="0" borderId="454" xfId="0" applyNumberFormat="1" applyFont="1" applyBorder="1" applyAlignment="1">
      <alignment horizontal="right" vertical="center" wrapText="1" readingOrder="1"/>
    </xf>
    <xf numFmtId="224" fontId="105" fillId="0" borderId="463" xfId="0" applyNumberFormat="1" applyFont="1" applyBorder="1" applyAlignment="1">
      <alignment horizontal="right" vertical="center" wrapText="1" readingOrder="1"/>
    </xf>
    <xf numFmtId="224" fontId="105" fillId="0" borderId="464" xfId="0" applyNumberFormat="1" applyFont="1" applyBorder="1" applyAlignment="1">
      <alignment horizontal="right" vertical="center" wrapText="1" readingOrder="1"/>
    </xf>
    <xf numFmtId="224" fontId="105" fillId="0" borderId="465" xfId="0" applyNumberFormat="1" applyFont="1" applyBorder="1" applyAlignment="1">
      <alignment horizontal="right" vertical="center" wrapText="1" readingOrder="1"/>
    </xf>
    <xf numFmtId="224" fontId="105" fillId="0" borderId="431" xfId="0" applyNumberFormat="1" applyFont="1" applyBorder="1" applyAlignment="1">
      <alignment horizontal="right" vertical="center" wrapText="1" readingOrder="1"/>
    </xf>
    <xf numFmtId="224" fontId="105" fillId="0" borderId="334" xfId="0" applyNumberFormat="1" applyFont="1" applyBorder="1" applyAlignment="1">
      <alignment horizontal="right" vertical="center" wrapText="1" readingOrder="1"/>
    </xf>
    <xf numFmtId="224" fontId="105" fillId="0" borderId="432" xfId="0" applyNumberFormat="1" applyFont="1" applyBorder="1" applyAlignment="1">
      <alignment horizontal="right" vertical="center" wrapText="1" readingOrder="1"/>
    </xf>
    <xf numFmtId="224" fontId="105" fillId="0" borderId="433" xfId="0" applyNumberFormat="1" applyFont="1" applyBorder="1" applyAlignment="1">
      <alignment horizontal="right" vertical="center" wrapText="1" readingOrder="1"/>
    </xf>
    <xf numFmtId="224" fontId="105" fillId="0" borderId="467" xfId="0" applyNumberFormat="1" applyFont="1" applyBorder="1" applyAlignment="1">
      <alignment horizontal="right" vertical="center" wrapText="1" readingOrder="1"/>
    </xf>
    <xf numFmtId="224" fontId="105" fillId="0" borderId="457" xfId="0" applyNumberFormat="1" applyFont="1" applyBorder="1" applyAlignment="1">
      <alignment horizontal="right" vertical="center" wrapText="1" readingOrder="1"/>
    </xf>
    <xf numFmtId="224" fontId="105" fillId="0" borderId="336" xfId="0" applyNumberFormat="1" applyFont="1" applyBorder="1" applyAlignment="1">
      <alignment horizontal="right" vertical="center" wrapText="1" readingOrder="1"/>
    </xf>
    <xf numFmtId="224" fontId="105" fillId="0" borderId="468" xfId="0" applyNumberFormat="1" applyFont="1" applyBorder="1" applyAlignment="1">
      <alignment horizontal="right" vertical="center" wrapText="1" readingOrder="1"/>
    </xf>
    <xf numFmtId="224" fontId="105" fillId="0" borderId="469" xfId="0" applyNumberFormat="1" applyFont="1" applyBorder="1" applyAlignment="1">
      <alignment horizontal="right" vertical="center" wrapText="1" readingOrder="1"/>
    </xf>
    <xf numFmtId="224" fontId="105" fillId="0" borderId="470" xfId="0" applyNumberFormat="1" applyFont="1" applyBorder="1" applyAlignment="1">
      <alignment horizontal="right" vertical="center" wrapText="1" readingOrder="1"/>
    </xf>
    <xf numFmtId="224" fontId="105" fillId="0" borderId="473" xfId="0" applyNumberFormat="1" applyFont="1" applyBorder="1" applyAlignment="1">
      <alignment horizontal="right" vertical="center" wrapText="1" readingOrder="1"/>
    </xf>
    <xf numFmtId="224" fontId="105" fillId="0" borderId="351" xfId="0" applyNumberFormat="1" applyFont="1" applyBorder="1" applyAlignment="1">
      <alignment horizontal="right" vertical="center" wrapText="1" readingOrder="1"/>
    </xf>
    <xf numFmtId="224" fontId="105" fillId="0" borderId="474" xfId="0" applyNumberFormat="1" applyFont="1" applyBorder="1" applyAlignment="1">
      <alignment horizontal="right" vertical="center" wrapText="1" readingOrder="1"/>
    </xf>
    <xf numFmtId="224" fontId="105" fillId="0" borderId="445" xfId="0" applyNumberFormat="1" applyFont="1" applyBorder="1" applyAlignment="1">
      <alignment horizontal="right" vertical="center" wrapText="1" readingOrder="1"/>
    </xf>
    <xf numFmtId="224" fontId="105" fillId="0" borderId="476" xfId="0" applyNumberFormat="1" applyFont="1" applyBorder="1" applyAlignment="1">
      <alignment horizontal="right" vertical="center" wrapText="1" readingOrder="1"/>
    </xf>
    <xf numFmtId="224" fontId="105" fillId="0" borderId="458" xfId="0" applyNumberFormat="1" applyFont="1" applyBorder="1" applyAlignment="1">
      <alignment horizontal="right" vertical="center" wrapText="1" readingOrder="1"/>
    </xf>
    <xf numFmtId="224" fontId="105" fillId="0" borderId="437" xfId="0" applyNumberFormat="1" applyFont="1" applyBorder="1" applyAlignment="1">
      <alignment horizontal="right" vertical="center" wrapText="1" readingOrder="1"/>
    </xf>
    <xf numFmtId="224" fontId="105" fillId="0" borderId="436" xfId="0" applyNumberFormat="1" applyFont="1" applyBorder="1" applyAlignment="1">
      <alignment horizontal="right" vertical="center" wrapText="1" readingOrder="1"/>
    </xf>
    <xf numFmtId="224" fontId="105" fillId="0" borderId="385" xfId="0" applyNumberFormat="1" applyFont="1" applyBorder="1" applyAlignment="1">
      <alignment horizontal="right" vertical="center" wrapText="1" readingOrder="1"/>
    </xf>
    <xf numFmtId="224" fontId="105" fillId="0" borderId="438" xfId="0" applyNumberFormat="1" applyFont="1" applyBorder="1" applyAlignment="1">
      <alignment horizontal="right" vertical="center" wrapText="1" readingOrder="1"/>
    </xf>
    <xf numFmtId="224" fontId="105" fillId="0" borderId="386" xfId="0" applyNumberFormat="1" applyFont="1" applyBorder="1" applyAlignment="1">
      <alignment horizontal="right" vertical="center" wrapText="1" readingOrder="1"/>
    </xf>
    <xf numFmtId="224" fontId="104" fillId="42" borderId="406" xfId="0" applyNumberFormat="1" applyFont="1" applyFill="1" applyBorder="1" applyAlignment="1">
      <alignment horizontal="right" vertical="center" wrapText="1" readingOrder="1"/>
    </xf>
    <xf numFmtId="224" fontId="104" fillId="42" borderId="407" xfId="0" applyNumberFormat="1" applyFont="1" applyFill="1" applyBorder="1" applyAlignment="1">
      <alignment horizontal="right" vertical="center" wrapText="1" readingOrder="1"/>
    </xf>
    <xf numFmtId="224" fontId="104" fillId="42" borderId="378" xfId="0" applyNumberFormat="1" applyFont="1" applyFill="1" applyBorder="1" applyAlignment="1">
      <alignment horizontal="right" vertical="center" wrapText="1" readingOrder="1"/>
    </xf>
    <xf numFmtId="224" fontId="104" fillId="42" borderId="439" xfId="0" applyNumberFormat="1" applyFont="1" applyFill="1" applyBorder="1" applyAlignment="1">
      <alignment horizontal="right" vertical="center" wrapText="1" readingOrder="1"/>
    </xf>
    <xf numFmtId="224" fontId="104" fillId="42" borderId="410" xfId="0" applyNumberFormat="1" applyFont="1" applyFill="1" applyBorder="1" applyAlignment="1">
      <alignment horizontal="right" vertical="center" wrapText="1" readingOrder="1"/>
    </xf>
    <xf numFmtId="224" fontId="104" fillId="42" borderId="440" xfId="0" applyNumberFormat="1" applyFont="1" applyFill="1" applyBorder="1" applyAlignment="1">
      <alignment horizontal="right" vertical="center" wrapText="1" readingOrder="1"/>
    </xf>
    <xf numFmtId="224" fontId="117" fillId="42" borderId="380" xfId="0" applyNumberFormat="1" applyFont="1" applyFill="1" applyBorder="1" applyAlignment="1">
      <alignment horizontal="right" vertical="center" wrapText="1" readingOrder="1"/>
    </xf>
    <xf numFmtId="0" fontId="130" fillId="0" borderId="281" xfId="0" applyFont="1" applyBorder="1" applyAlignment="1">
      <alignment horizontal="left" vertical="center"/>
    </xf>
    <xf numFmtId="0" fontId="130" fillId="0" borderId="400" xfId="0" applyFont="1" applyBorder="1" applyAlignment="1">
      <alignment horizontal="left" vertical="center"/>
    </xf>
    <xf numFmtId="0" fontId="130" fillId="0" borderId="466" xfId="0" applyFont="1" applyBorder="1" applyAlignment="1">
      <alignment horizontal="left" vertical="center"/>
    </xf>
    <xf numFmtId="0" fontId="130" fillId="0" borderId="335" xfId="0" applyFont="1" applyBorder="1" applyAlignment="1">
      <alignment horizontal="left" vertical="center"/>
    </xf>
    <xf numFmtId="0" fontId="130" fillId="0" borderId="292" xfId="0" applyFont="1" applyBorder="1" applyAlignment="1">
      <alignment horizontal="left" vertical="center"/>
    </xf>
    <xf numFmtId="0" fontId="130" fillId="0" borderId="341" xfId="0" applyFont="1" applyBorder="1" applyAlignment="1">
      <alignment horizontal="left" vertical="center"/>
    </xf>
    <xf numFmtId="0" fontId="130" fillId="0" borderId="356" xfId="0" applyFont="1" applyBorder="1" applyAlignment="1">
      <alignment horizontal="left" vertical="center"/>
    </xf>
    <xf numFmtId="0" fontId="130" fillId="42" borderId="281" xfId="0" applyFont="1" applyFill="1" applyBorder="1" applyAlignment="1">
      <alignment horizontal="left" vertical="center"/>
    </xf>
    <xf numFmtId="180" fontId="9" fillId="0" borderId="1" xfId="2" applyNumberFormat="1" applyFont="1" applyFill="1" applyBorder="1" applyAlignment="1">
      <alignment horizontal="right" vertical="center" readingOrder="1"/>
    </xf>
    <xf numFmtId="180" fontId="9" fillId="0" borderId="5" xfId="2" applyNumberFormat="1" applyFont="1" applyFill="1" applyBorder="1" applyAlignment="1">
      <alignment horizontal="right" vertical="center" readingOrder="1"/>
    </xf>
    <xf numFmtId="180" fontId="9" fillId="0" borderId="50" xfId="2" applyNumberFormat="1" applyFont="1" applyFill="1" applyBorder="1" applyAlignment="1">
      <alignment horizontal="right" vertical="center" readingOrder="1"/>
    </xf>
    <xf numFmtId="180" fontId="9" fillId="0" borderId="8" xfId="2" applyNumberFormat="1" applyFont="1" applyFill="1" applyBorder="1" applyAlignment="1">
      <alignment horizontal="right" vertical="center" readingOrder="1"/>
    </xf>
    <xf numFmtId="180" fontId="9" fillId="0" borderId="23" xfId="2" applyNumberFormat="1" applyFont="1" applyFill="1" applyBorder="1" applyAlignment="1">
      <alignment horizontal="right" vertical="center" readingOrder="1"/>
    </xf>
    <xf numFmtId="180" fontId="9" fillId="0" borderId="75" xfId="2" applyNumberFormat="1" applyFont="1" applyFill="1" applyBorder="1" applyAlignment="1">
      <alignment horizontal="right" vertical="center" readingOrder="1"/>
    </xf>
    <xf numFmtId="180" fontId="9" fillId="0" borderId="81" xfId="2" applyNumberFormat="1" applyFont="1" applyFill="1" applyBorder="1" applyAlignment="1">
      <alignment horizontal="right" vertical="center" readingOrder="1"/>
    </xf>
    <xf numFmtId="180" fontId="9" fillId="0" borderId="22" xfId="2" applyNumberFormat="1" applyFont="1" applyFill="1" applyBorder="1" applyAlignment="1">
      <alignment horizontal="right" vertical="center" readingOrder="1"/>
    </xf>
    <xf numFmtId="180" fontId="9" fillId="0" borderId="31" xfId="2" applyNumberFormat="1" applyFont="1" applyFill="1" applyBorder="1" applyAlignment="1">
      <alignment horizontal="right" vertical="center" readingOrder="1"/>
    </xf>
    <xf numFmtId="180" fontId="9" fillId="0" borderId="76" xfId="2" applyNumberFormat="1" applyFont="1" applyFill="1" applyBorder="1" applyAlignment="1">
      <alignment horizontal="right" vertical="center" readingOrder="1"/>
    </xf>
    <xf numFmtId="180" fontId="9" fillId="0" borderId="82" xfId="2" applyNumberFormat="1" applyFont="1" applyFill="1" applyBorder="1" applyAlignment="1">
      <alignment horizontal="right" vertical="center" readingOrder="1"/>
    </xf>
    <xf numFmtId="180" fontId="9" fillId="0" borderId="33" xfId="2" applyNumberFormat="1" applyFont="1" applyFill="1" applyBorder="1" applyAlignment="1">
      <alignment horizontal="right" vertical="center" readingOrder="1"/>
    </xf>
    <xf numFmtId="180" fontId="9" fillId="0" borderId="15" xfId="2" applyNumberFormat="1" applyFont="1" applyFill="1" applyBorder="1" applyAlignment="1">
      <alignment horizontal="right" vertical="center" readingOrder="1"/>
    </xf>
    <xf numFmtId="180" fontId="9" fillId="0" borderId="83" xfId="2" applyNumberFormat="1" applyFont="1" applyFill="1" applyBorder="1" applyAlignment="1">
      <alignment horizontal="right" vertical="center" readingOrder="1"/>
    </xf>
    <xf numFmtId="180" fontId="9" fillId="0" borderId="17" xfId="2" applyNumberFormat="1" applyFont="1" applyFill="1" applyBorder="1" applyAlignment="1">
      <alignment horizontal="right" vertical="center" readingOrder="1"/>
    </xf>
    <xf numFmtId="180" fontId="9" fillId="0" borderId="26" xfId="2" applyNumberFormat="1" applyFont="1" applyFill="1" applyBorder="1" applyAlignment="1">
      <alignment horizontal="right" vertical="center" readingOrder="1"/>
    </xf>
    <xf numFmtId="180" fontId="9" fillId="0" borderId="40" xfId="2" applyNumberFormat="1" applyFont="1" applyFill="1" applyBorder="1" applyAlignment="1">
      <alignment vertical="center" readingOrder="1"/>
    </xf>
    <xf numFmtId="180" fontId="9" fillId="0" borderId="84" xfId="2" applyNumberFormat="1" applyFont="1" applyFill="1" applyBorder="1" applyAlignment="1">
      <alignment horizontal="right" vertical="center" readingOrder="1"/>
    </xf>
    <xf numFmtId="180" fontId="9" fillId="0" borderId="30" xfId="2" applyNumberFormat="1" applyFont="1" applyFill="1" applyBorder="1" applyAlignment="1">
      <alignment horizontal="right" vertical="center" readingOrder="1"/>
    </xf>
    <xf numFmtId="180" fontId="6" fillId="0" borderId="30" xfId="2" applyNumberFormat="1" applyFont="1" applyFill="1" applyBorder="1" applyAlignment="1">
      <alignment horizontal="right" vertical="center" readingOrder="1"/>
    </xf>
    <xf numFmtId="180" fontId="9" fillId="0" borderId="39" xfId="2" applyNumberFormat="1" applyFont="1" applyFill="1" applyBorder="1" applyAlignment="1">
      <alignment horizontal="right" vertical="center" readingOrder="1"/>
    </xf>
    <xf numFmtId="180" fontId="9" fillId="0" borderId="71" xfId="2" applyNumberFormat="1" applyFont="1" applyFill="1" applyBorder="1" applyAlignment="1">
      <alignment horizontal="right" vertical="center" readingOrder="1"/>
    </xf>
    <xf numFmtId="180" fontId="9" fillId="0" borderId="72" xfId="2" applyNumberFormat="1" applyFont="1" applyFill="1" applyBorder="1" applyAlignment="1">
      <alignment horizontal="right" vertical="center" readingOrder="1"/>
    </xf>
    <xf numFmtId="180" fontId="9" fillId="0" borderId="31" xfId="2" applyNumberFormat="1" applyFont="1" applyFill="1" applyBorder="1" applyAlignment="1">
      <alignment vertical="center" readingOrder="1"/>
    </xf>
    <xf numFmtId="180" fontId="9" fillId="0" borderId="76" xfId="2" applyNumberFormat="1" applyFont="1" applyFill="1" applyBorder="1" applyAlignment="1">
      <alignment vertical="center" readingOrder="1"/>
    </xf>
    <xf numFmtId="180" fontId="9" fillId="0" borderId="82" xfId="2" applyNumberFormat="1" applyFont="1" applyFill="1" applyBorder="1" applyAlignment="1">
      <alignment vertical="center" readingOrder="1"/>
    </xf>
    <xf numFmtId="180" fontId="9" fillId="0" borderId="15" xfId="2" applyNumberFormat="1" applyFont="1" applyFill="1" applyBorder="1" applyAlignment="1">
      <alignment vertical="center" readingOrder="1"/>
    </xf>
    <xf numFmtId="180" fontId="9" fillId="0" borderId="19" xfId="2" applyNumberFormat="1" applyFont="1" applyFill="1" applyBorder="1" applyAlignment="1">
      <alignment horizontal="right" vertical="center" readingOrder="1"/>
    </xf>
    <xf numFmtId="180" fontId="9" fillId="0" borderId="83" xfId="2" applyNumberFormat="1" applyFont="1" applyFill="1" applyBorder="1" applyAlignment="1">
      <alignment vertical="center" readingOrder="1"/>
    </xf>
    <xf numFmtId="180" fontId="9" fillId="0" borderId="26" xfId="2" applyNumberFormat="1" applyFont="1" applyFill="1" applyBorder="1" applyAlignment="1">
      <alignment vertical="center" readingOrder="1"/>
    </xf>
    <xf numFmtId="180" fontId="9" fillId="0" borderId="27" xfId="2" applyNumberFormat="1" applyFont="1" applyFill="1" applyBorder="1" applyAlignment="1">
      <alignment horizontal="right" vertical="center" readingOrder="1"/>
    </xf>
    <xf numFmtId="180" fontId="9" fillId="0" borderId="84" xfId="2" applyNumberFormat="1" applyFont="1" applyFill="1" applyBorder="1" applyAlignment="1">
      <alignment vertical="center" readingOrder="1"/>
    </xf>
    <xf numFmtId="180" fontId="9" fillId="0" borderId="34" xfId="2" applyNumberFormat="1" applyFont="1" applyFill="1" applyBorder="1" applyAlignment="1">
      <alignment vertical="center" readingOrder="1"/>
    </xf>
    <xf numFmtId="180" fontId="9" fillId="0" borderId="37" xfId="2" applyNumberFormat="1" applyFont="1" applyFill="1" applyBorder="1" applyAlignment="1">
      <alignment horizontal="right" vertical="center" readingOrder="1"/>
    </xf>
    <xf numFmtId="180" fontId="9" fillId="0" borderId="34" xfId="2" applyNumberFormat="1" applyFont="1" applyFill="1" applyBorder="1" applyAlignment="1">
      <alignment horizontal="right" vertical="center" readingOrder="1"/>
    </xf>
    <xf numFmtId="180" fontId="9" fillId="0" borderId="46" xfId="2" applyNumberFormat="1" applyFont="1" applyFill="1" applyBorder="1" applyAlignment="1">
      <alignment vertical="center" readingOrder="1"/>
    </xf>
    <xf numFmtId="180" fontId="9" fillId="0" borderId="36" xfId="2" applyNumberFormat="1" applyFont="1" applyFill="1" applyBorder="1" applyAlignment="1">
      <alignment horizontal="right" vertical="center" readingOrder="1"/>
    </xf>
    <xf numFmtId="180" fontId="9" fillId="0" borderId="78" xfId="2" applyNumberFormat="1" applyFont="1" applyFill="1" applyBorder="1" applyAlignment="1">
      <alignment horizontal="right" vertical="center" readingOrder="1"/>
    </xf>
    <xf numFmtId="180" fontId="9" fillId="0" borderId="77" xfId="2" applyNumberFormat="1" applyFont="1" applyFill="1" applyBorder="1" applyAlignment="1">
      <alignment vertical="center" readingOrder="1"/>
    </xf>
    <xf numFmtId="180" fontId="9" fillId="0" borderId="66" xfId="2" applyNumberFormat="1" applyFont="1" applyFill="1" applyBorder="1" applyAlignment="1">
      <alignment horizontal="right" vertical="center" readingOrder="1"/>
    </xf>
    <xf numFmtId="180" fontId="9" fillId="0" borderId="46" xfId="2" applyNumberFormat="1" applyFont="1" applyFill="1" applyBorder="1" applyAlignment="1">
      <alignment horizontal="right" vertical="center" readingOrder="1"/>
    </xf>
    <xf numFmtId="180" fontId="9" fillId="0" borderId="17" xfId="2" applyNumberFormat="1" applyFont="1" applyFill="1" applyBorder="1" applyAlignment="1">
      <alignment vertical="center" readingOrder="1"/>
    </xf>
    <xf numFmtId="180" fontId="9" fillId="0" borderId="10" xfId="2" applyNumberFormat="1" applyFont="1" applyFill="1" applyBorder="1" applyAlignment="1">
      <alignment horizontal="right" vertical="center" readingOrder="1"/>
    </xf>
    <xf numFmtId="180" fontId="9" fillId="0" borderId="80" xfId="2" applyNumberFormat="1" applyFont="1" applyFill="1" applyBorder="1" applyAlignment="1">
      <alignment horizontal="right" vertical="center" readingOrder="1"/>
    </xf>
    <xf numFmtId="180" fontId="9" fillId="0" borderId="85" xfId="2" applyNumberFormat="1" applyFont="1" applyFill="1" applyBorder="1" applyAlignment="1">
      <alignment horizontal="right" vertical="center" readingOrder="1"/>
    </xf>
    <xf numFmtId="180" fontId="9" fillId="0" borderId="14" xfId="2" applyNumberFormat="1" applyFont="1" applyFill="1" applyBorder="1" applyAlignment="1">
      <alignment horizontal="right" vertical="center" readingOrder="1"/>
    </xf>
    <xf numFmtId="180" fontId="9" fillId="0" borderId="12" xfId="2" applyNumberFormat="1" applyFont="1" applyFill="1" applyBorder="1" applyAlignment="1">
      <alignment horizontal="right" vertical="center" readingOrder="1"/>
    </xf>
    <xf numFmtId="180" fontId="9" fillId="0" borderId="79" xfId="2" applyNumberFormat="1" applyFont="1" applyFill="1" applyBorder="1" applyAlignment="1">
      <alignment horizontal="right" vertical="center" readingOrder="1"/>
    </xf>
    <xf numFmtId="180" fontId="9" fillId="2" borderId="80" xfId="2" applyNumberFormat="1" applyFont="1" applyFill="1" applyBorder="1" applyAlignment="1">
      <alignment horizontal="right" vertical="center" readingOrder="1"/>
    </xf>
    <xf numFmtId="180" fontId="9" fillId="0" borderId="73" xfId="2" applyNumberFormat="1" applyFont="1" applyFill="1" applyBorder="1" applyAlignment="1">
      <alignment horizontal="right" vertical="center" readingOrder="1"/>
    </xf>
    <xf numFmtId="180" fontId="9" fillId="0" borderId="74" xfId="2" applyNumberFormat="1" applyFont="1" applyFill="1" applyBorder="1" applyAlignment="1">
      <alignment horizontal="right" vertical="center" readingOrder="1"/>
    </xf>
    <xf numFmtId="180" fontId="24" fillId="0" borderId="0" xfId="1" applyNumberFormat="1" applyFont="1">
      <alignment vertical="center"/>
    </xf>
    <xf numFmtId="216" fontId="30" fillId="46" borderId="248" xfId="60307" applyNumberFormat="1" applyFont="1" applyFill="1" applyBorder="1" applyAlignment="1">
      <alignment horizontal="right" vertical="center" readingOrder="1"/>
    </xf>
    <xf numFmtId="216" fontId="24" fillId="0" borderId="249" xfId="60307" applyNumberFormat="1" applyFont="1" applyBorder="1" applyAlignment="1">
      <alignment horizontal="right" vertical="center" readingOrder="1"/>
    </xf>
    <xf numFmtId="216" fontId="24" fillId="0" borderId="250" xfId="60307" applyNumberFormat="1" applyFont="1" applyBorder="1" applyAlignment="1">
      <alignment horizontal="right" vertical="center" readingOrder="1"/>
    </xf>
    <xf numFmtId="216" fontId="24" fillId="0" borderId="252" xfId="60307" applyNumberFormat="1" applyFont="1" applyBorder="1" applyAlignment="1">
      <alignment horizontal="right" vertical="center" readingOrder="1"/>
    </xf>
    <xf numFmtId="216" fontId="24" fillId="5" borderId="250" xfId="60307" applyNumberFormat="1" applyFont="1" applyFill="1" applyBorder="1" applyAlignment="1">
      <alignment horizontal="right" vertical="center" readingOrder="1"/>
    </xf>
    <xf numFmtId="216" fontId="24" fillId="0" borderId="251" xfId="60307" applyNumberFormat="1" applyFont="1" applyBorder="1" applyAlignment="1">
      <alignment horizontal="right" vertical="center" readingOrder="1"/>
    </xf>
    <xf numFmtId="216" fontId="24" fillId="0" borderId="480" xfId="60307" applyNumberFormat="1" applyFont="1" applyBorder="1" applyAlignment="1">
      <alignment horizontal="right" vertical="center" readingOrder="1"/>
    </xf>
    <xf numFmtId="41" fontId="24" fillId="0" borderId="250" xfId="60307" applyFont="1" applyBorder="1" applyAlignment="1">
      <alignment horizontal="right" vertical="center" readingOrder="1"/>
    </xf>
    <xf numFmtId="41" fontId="24" fillId="0" borderId="251" xfId="60307" applyFont="1" applyBorder="1" applyAlignment="1">
      <alignment horizontal="right" vertical="center" readingOrder="1"/>
    </xf>
    <xf numFmtId="176" fontId="98" fillId="0" borderId="252" xfId="60307" applyNumberFormat="1" applyFont="1" applyBorder="1" applyAlignment="1">
      <alignment horizontal="right" vertical="center" readingOrder="1"/>
    </xf>
    <xf numFmtId="176" fontId="98" fillId="5" borderId="248" xfId="60307" applyNumberFormat="1" applyFont="1" applyFill="1" applyBorder="1" applyAlignment="1">
      <alignment horizontal="right" vertical="center" readingOrder="1"/>
    </xf>
    <xf numFmtId="41" fontId="24" fillId="0" borderId="252" xfId="60307" applyFont="1" applyBorder="1" applyAlignment="1">
      <alignment horizontal="right" vertical="center" readingOrder="1"/>
    </xf>
    <xf numFmtId="41" fontId="24" fillId="0" borderId="248" xfId="60307" applyFont="1" applyBorder="1" applyAlignment="1">
      <alignment horizontal="right" vertical="center" readingOrder="1"/>
    </xf>
    <xf numFmtId="41" fontId="30" fillId="39" borderId="247" xfId="60307" applyFont="1" applyFill="1" applyBorder="1" applyAlignment="1">
      <alignment horizontal="right" vertical="center" readingOrder="1"/>
    </xf>
    <xf numFmtId="41" fontId="28" fillId="3" borderId="481" xfId="60307" applyFont="1" applyFill="1" applyBorder="1" applyAlignment="1">
      <alignment horizontal="center" vertical="center" wrapText="1" readingOrder="1"/>
    </xf>
    <xf numFmtId="216" fontId="30" fillId="46" borderId="482" xfId="60307" applyNumberFormat="1" applyFont="1" applyFill="1" applyBorder="1" applyAlignment="1">
      <alignment horizontal="right" vertical="center" readingOrder="1"/>
    </xf>
    <xf numFmtId="216" fontId="24" fillId="0" borderId="483" xfId="60307" applyNumberFormat="1" applyFont="1" applyBorder="1" applyAlignment="1">
      <alignment horizontal="right" vertical="center" readingOrder="1"/>
    </xf>
    <xf numFmtId="216" fontId="24" fillId="0" borderId="484" xfId="60307" applyNumberFormat="1" applyFont="1" applyBorder="1" applyAlignment="1">
      <alignment horizontal="right" vertical="center" readingOrder="1"/>
    </xf>
    <xf numFmtId="216" fontId="24" fillId="0" borderId="485" xfId="60307" applyNumberFormat="1" applyFont="1" applyBorder="1" applyAlignment="1">
      <alignment horizontal="right" vertical="center" readingOrder="1"/>
    </xf>
    <xf numFmtId="216" fontId="24" fillId="5" borderId="484" xfId="60307" applyNumberFormat="1" applyFont="1" applyFill="1" applyBorder="1" applyAlignment="1">
      <alignment horizontal="right" vertical="center" readingOrder="1"/>
    </xf>
    <xf numFmtId="216" fontId="24" fillId="0" borderId="486" xfId="60307" applyNumberFormat="1" applyFont="1" applyBorder="1" applyAlignment="1">
      <alignment horizontal="right" vertical="center" readingOrder="1"/>
    </xf>
    <xf numFmtId="216" fontId="24" fillId="0" borderId="487" xfId="60307" applyNumberFormat="1" applyFont="1" applyBorder="1" applyAlignment="1">
      <alignment horizontal="right" vertical="center" readingOrder="1"/>
    </xf>
    <xf numFmtId="178" fontId="24" fillId="0" borderId="486" xfId="60307" applyNumberFormat="1" applyFont="1" applyBorder="1" applyAlignment="1">
      <alignment horizontal="right" vertical="center" readingOrder="1"/>
    </xf>
    <xf numFmtId="41" fontId="24" fillId="0" borderId="484" xfId="60307" applyFont="1" applyBorder="1" applyAlignment="1">
      <alignment horizontal="right" vertical="center" readingOrder="1"/>
    </xf>
    <xf numFmtId="41" fontId="24" fillId="0" borderId="486" xfId="60307" applyFont="1" applyBorder="1" applyAlignment="1">
      <alignment horizontal="right" vertical="center" readingOrder="1"/>
    </xf>
    <xf numFmtId="176" fontId="98" fillId="0" borderId="485" xfId="60307" applyNumberFormat="1" applyFont="1" applyBorder="1" applyAlignment="1">
      <alignment horizontal="right" vertical="center" readingOrder="1"/>
    </xf>
    <xf numFmtId="176" fontId="98" fillId="5" borderId="482" xfId="60307" applyNumberFormat="1" applyFont="1" applyFill="1" applyBorder="1" applyAlignment="1">
      <alignment horizontal="right" vertical="center" readingOrder="1"/>
    </xf>
    <xf numFmtId="41" fontId="24" fillId="0" borderId="485" xfId="60307" applyFont="1" applyBorder="1" applyAlignment="1">
      <alignment horizontal="right" vertical="center" readingOrder="1"/>
    </xf>
    <xf numFmtId="41" fontId="24" fillId="0" borderId="482" xfId="60307" applyFont="1" applyBorder="1" applyAlignment="1">
      <alignment horizontal="right" vertical="center" readingOrder="1"/>
    </xf>
    <xf numFmtId="41" fontId="30" fillId="39" borderId="481" xfId="60307" applyFont="1" applyFill="1" applyBorder="1" applyAlignment="1">
      <alignment horizontal="right" vertical="center" readingOrder="1"/>
    </xf>
    <xf numFmtId="226" fontId="37" fillId="0" borderId="0" xfId="60307" applyNumberFormat="1" applyFont="1">
      <alignment vertical="center"/>
    </xf>
    <xf numFmtId="14" fontId="21" fillId="0" borderId="0" xfId="1" applyNumberFormat="1" applyFont="1" applyAlignment="1">
      <alignment horizontal="right" vertical="center"/>
    </xf>
    <xf numFmtId="0" fontId="105" fillId="0" borderId="0" xfId="0" applyFont="1" applyAlignment="1">
      <alignment horizontal="left" vertical="center" wrapText="1" readingOrder="1"/>
    </xf>
    <xf numFmtId="0" fontId="105" fillId="0" borderId="337" xfId="0" applyFont="1" applyBorder="1" applyAlignment="1">
      <alignment horizontal="left" vertical="center" wrapText="1" readingOrder="1"/>
    </xf>
    <xf numFmtId="179" fontId="9" fillId="0" borderId="27" xfId="2" applyNumberFormat="1" applyFont="1" applyFill="1" applyBorder="1" applyAlignment="1">
      <alignment horizontal="right" vertical="center" readingOrder="1"/>
    </xf>
    <xf numFmtId="41" fontId="24" fillId="2" borderId="207" xfId="60307" applyFont="1" applyFill="1" applyBorder="1" applyAlignment="1">
      <alignment horizontal="right" vertical="center" readingOrder="1"/>
    </xf>
    <xf numFmtId="0" fontId="133" fillId="0" borderId="0" xfId="60313" applyFont="1">
      <alignment vertical="center"/>
    </xf>
    <xf numFmtId="227" fontId="133" fillId="0" borderId="0" xfId="60313" applyNumberFormat="1" applyFont="1">
      <alignment vertical="center"/>
    </xf>
    <xf numFmtId="227" fontId="1" fillId="0" borderId="0" xfId="60313" applyNumberFormat="1">
      <alignment vertical="center"/>
    </xf>
    <xf numFmtId="227" fontId="133" fillId="2" borderId="0" xfId="60313" applyNumberFormat="1" applyFont="1" applyFill="1">
      <alignment vertical="center"/>
    </xf>
    <xf numFmtId="0" fontId="1" fillId="0" borderId="0" xfId="60313">
      <alignment vertical="center"/>
    </xf>
    <xf numFmtId="0" fontId="36" fillId="0" borderId="0" xfId="60313" applyFont="1">
      <alignment vertical="center"/>
    </xf>
    <xf numFmtId="0" fontId="133" fillId="5" borderId="0" xfId="60313" applyFont="1" applyFill="1">
      <alignment vertical="center"/>
    </xf>
    <xf numFmtId="0" fontId="116" fillId="0" borderId="84" xfId="60313" applyFont="1" applyBorder="1">
      <alignment vertical="center"/>
    </xf>
    <xf numFmtId="0" fontId="116" fillId="0" borderId="0" xfId="60313" applyFont="1">
      <alignment vertical="center"/>
    </xf>
    <xf numFmtId="0" fontId="134" fillId="54" borderId="0" xfId="60313" applyFont="1" applyFill="1">
      <alignment vertical="center"/>
    </xf>
    <xf numFmtId="228" fontId="135" fillId="54" borderId="0" xfId="60313" applyNumberFormat="1" applyFont="1" applyFill="1" applyAlignment="1">
      <alignment horizontal="center" vertical="center"/>
    </xf>
    <xf numFmtId="228" fontId="135" fillId="55" borderId="0" xfId="60313" applyNumberFormat="1" applyFont="1" applyFill="1" applyAlignment="1">
      <alignment horizontal="center" vertical="center"/>
    </xf>
    <xf numFmtId="0" fontId="136" fillId="55" borderId="0" xfId="60313" applyFont="1" applyFill="1" applyAlignment="1">
      <alignment horizontal="center" vertical="center"/>
    </xf>
    <xf numFmtId="228" fontId="135" fillId="56" borderId="0" xfId="60313" applyNumberFormat="1" applyFont="1" applyFill="1" applyAlignment="1">
      <alignment horizontal="center" vertical="center"/>
    </xf>
    <xf numFmtId="229" fontId="137" fillId="57" borderId="0" xfId="60313" applyNumberFormat="1" applyFont="1" applyFill="1" applyAlignment="1">
      <alignment horizontal="center" vertical="center"/>
    </xf>
    <xf numFmtId="228" fontId="135" fillId="58" borderId="0" xfId="60313" applyNumberFormat="1" applyFont="1" applyFill="1" applyAlignment="1">
      <alignment horizontal="center" vertical="center"/>
    </xf>
    <xf numFmtId="0" fontId="139" fillId="50" borderId="0" xfId="60313" applyFont="1" applyFill="1">
      <alignment vertical="center"/>
    </xf>
    <xf numFmtId="227" fontId="140" fillId="50" borderId="0" xfId="60313" applyNumberFormat="1" applyFont="1" applyFill="1">
      <alignment vertical="center"/>
    </xf>
    <xf numFmtId="227" fontId="140" fillId="59" borderId="0" xfId="60313" applyNumberFormat="1" applyFont="1" applyFill="1">
      <alignment vertical="center"/>
    </xf>
    <xf numFmtId="227" fontId="140" fillId="60" borderId="0" xfId="60313" applyNumberFormat="1" applyFont="1" applyFill="1">
      <alignment vertical="center"/>
    </xf>
    <xf numFmtId="0" fontId="141" fillId="0" borderId="0" xfId="60313" applyFont="1" applyAlignment="1">
      <alignment horizontal="left" vertical="center" indent="1"/>
    </xf>
    <xf numFmtId="227" fontId="142" fillId="5" borderId="0" xfId="60313" applyNumberFormat="1" applyFont="1" applyFill="1">
      <alignment vertical="center"/>
    </xf>
    <xf numFmtId="227" fontId="142" fillId="59" borderId="0" xfId="60313" applyNumberFormat="1" applyFont="1" applyFill="1">
      <alignment vertical="center"/>
    </xf>
    <xf numFmtId="227" fontId="142" fillId="0" borderId="0" xfId="60313" applyNumberFormat="1" applyFont="1">
      <alignment vertical="center"/>
    </xf>
    <xf numFmtId="227" fontId="142" fillId="60" borderId="0" xfId="60313" applyNumberFormat="1" applyFont="1" applyFill="1">
      <alignment vertical="center"/>
    </xf>
    <xf numFmtId="227" fontId="142" fillId="2" borderId="0" xfId="60313" applyNumberFormat="1" applyFont="1" applyFill="1">
      <alignment vertical="center"/>
    </xf>
    <xf numFmtId="3" fontId="142" fillId="5" borderId="0" xfId="60313" applyNumberFormat="1" applyFont="1" applyFill="1">
      <alignment vertical="center"/>
    </xf>
    <xf numFmtId="41" fontId="1" fillId="0" borderId="0" xfId="60313" applyNumberFormat="1">
      <alignment vertical="center"/>
    </xf>
    <xf numFmtId="0" fontId="143" fillId="0" borderId="0" xfId="60313" applyFont="1">
      <alignment vertical="center"/>
    </xf>
    <xf numFmtId="41" fontId="0" fillId="0" borderId="0" xfId="60314" applyFont="1">
      <alignment vertical="center"/>
    </xf>
    <xf numFmtId="0" fontId="142" fillId="0" borderId="0" xfId="60313" applyFont="1">
      <alignment vertical="center"/>
    </xf>
    <xf numFmtId="0" fontId="142" fillId="0" borderId="0" xfId="60313" applyFont="1" applyAlignment="1">
      <alignment horizontal="center" vertical="center"/>
    </xf>
    <xf numFmtId="0" fontId="141" fillId="46" borderId="0" xfId="60313" applyFont="1" applyFill="1" applyAlignment="1">
      <alignment horizontal="left" vertical="center" indent="1"/>
    </xf>
    <xf numFmtId="227" fontId="142" fillId="46" borderId="0" xfId="60313" applyNumberFormat="1" applyFont="1" applyFill="1">
      <alignment vertical="center"/>
    </xf>
    <xf numFmtId="0" fontId="133" fillId="61" borderId="0" xfId="60313" applyFont="1" applyFill="1">
      <alignment vertical="center"/>
    </xf>
    <xf numFmtId="0" fontId="139" fillId="61" borderId="0" xfId="60313" applyFont="1" applyFill="1">
      <alignment vertical="center"/>
    </xf>
    <xf numFmtId="227" fontId="142" fillId="61" borderId="0" xfId="60313" applyNumberFormat="1" applyFont="1" applyFill="1">
      <alignment vertical="center"/>
    </xf>
    <xf numFmtId="227" fontId="142" fillId="62" borderId="0" xfId="60313" applyNumberFormat="1" applyFont="1" applyFill="1">
      <alignment vertical="center"/>
    </xf>
    <xf numFmtId="227" fontId="142" fillId="63" borderId="0" xfId="60313" applyNumberFormat="1" applyFont="1" applyFill="1">
      <alignment vertical="center"/>
    </xf>
    <xf numFmtId="0" fontId="144" fillId="0" borderId="0" xfId="60313" applyFont="1">
      <alignment vertical="center"/>
    </xf>
    <xf numFmtId="0" fontId="145" fillId="0" borderId="0" xfId="60313" applyFont="1">
      <alignment vertical="center"/>
    </xf>
    <xf numFmtId="0" fontId="146" fillId="0" borderId="0" xfId="60313" applyFont="1">
      <alignment vertical="center"/>
    </xf>
    <xf numFmtId="0" fontId="140" fillId="0" borderId="0" xfId="60313" applyFont="1">
      <alignment vertical="center"/>
    </xf>
    <xf numFmtId="227" fontId="140" fillId="0" borderId="0" xfId="60313" applyNumberFormat="1" applyFont="1">
      <alignment vertical="center"/>
    </xf>
    <xf numFmtId="0" fontId="142" fillId="0" borderId="0" xfId="60313" applyFont="1" applyAlignment="1">
      <alignment horizontal="left" vertical="center" indent="1"/>
    </xf>
    <xf numFmtId="0" fontId="142" fillId="2" borderId="0" xfId="60313" applyFont="1" applyFill="1" applyAlignment="1">
      <alignment horizontal="left" vertical="center" indent="1"/>
    </xf>
    <xf numFmtId="0" fontId="142" fillId="61" borderId="0" xfId="60313" applyFont="1" applyFill="1" applyAlignment="1">
      <alignment horizontal="left" vertical="center" indent="1"/>
    </xf>
    <xf numFmtId="0" fontId="140" fillId="2" borderId="0" xfId="60313" applyFont="1" applyFill="1">
      <alignment vertical="center"/>
    </xf>
    <xf numFmtId="0" fontId="147" fillId="0" borderId="0" xfId="60313" applyFont="1">
      <alignment vertical="center"/>
    </xf>
    <xf numFmtId="0" fontId="148" fillId="0" borderId="0" xfId="60313" applyFont="1">
      <alignment vertical="center"/>
    </xf>
    <xf numFmtId="0" fontId="141" fillId="0" borderId="0" xfId="60313" applyFont="1" applyAlignment="1">
      <alignment horizontal="left" vertical="center"/>
    </xf>
    <xf numFmtId="227" fontId="148" fillId="0" borderId="0" xfId="60313" applyNumberFormat="1" applyFont="1">
      <alignment vertical="center"/>
    </xf>
    <xf numFmtId="227" fontId="148" fillId="59" borderId="0" xfId="60313" applyNumberFormat="1" applyFont="1" applyFill="1">
      <alignment vertical="center"/>
    </xf>
    <xf numFmtId="227" fontId="148" fillId="60" borderId="0" xfId="60313" applyNumberFormat="1" applyFont="1" applyFill="1">
      <alignment vertical="center"/>
    </xf>
    <xf numFmtId="0" fontId="149" fillId="0" borderId="0" xfId="60313" applyFont="1">
      <alignment vertical="center"/>
    </xf>
    <xf numFmtId="0" fontId="147" fillId="0" borderId="0" xfId="60313" applyFont="1" applyAlignment="1">
      <alignment horizontal="left" vertical="center" indent="1"/>
    </xf>
    <xf numFmtId="0" fontId="148" fillId="0" borderId="0" xfId="60313" applyFont="1" applyAlignment="1">
      <alignment horizontal="left" vertical="center" indent="1"/>
    </xf>
    <xf numFmtId="41" fontId="1" fillId="0" borderId="0" xfId="60307" applyFont="1">
      <alignment vertical="center"/>
    </xf>
    <xf numFmtId="0" fontId="133" fillId="64" borderId="0" xfId="60313" applyFont="1" applyFill="1">
      <alignment vertical="center"/>
    </xf>
    <xf numFmtId="0" fontId="141" fillId="64" borderId="0" xfId="60313" applyFont="1" applyFill="1" applyAlignment="1">
      <alignment horizontal="left" vertical="center" indent="1"/>
    </xf>
    <xf numFmtId="227" fontId="142" fillId="64" borderId="0" xfId="60313" applyNumberFormat="1" applyFont="1" applyFill="1">
      <alignment vertical="center"/>
    </xf>
    <xf numFmtId="0" fontId="142" fillId="64" borderId="0" xfId="60313" applyFont="1" applyFill="1">
      <alignment vertical="center"/>
    </xf>
    <xf numFmtId="0" fontId="1" fillId="64" borderId="0" xfId="60313" applyFill="1">
      <alignment vertical="center"/>
    </xf>
    <xf numFmtId="41" fontId="0" fillId="64" borderId="0" xfId="60314" applyFont="1" applyFill="1">
      <alignment vertical="center"/>
    </xf>
    <xf numFmtId="0" fontId="143" fillId="64" borderId="0" xfId="60313" applyFont="1" applyFill="1">
      <alignment vertical="center"/>
    </xf>
    <xf numFmtId="0" fontId="144" fillId="64" borderId="0" xfId="60313" applyFont="1" applyFill="1">
      <alignment vertical="center"/>
    </xf>
    <xf numFmtId="41" fontId="143" fillId="0" borderId="0" xfId="60307" applyFont="1">
      <alignment vertical="center"/>
    </xf>
    <xf numFmtId="0" fontId="18" fillId="63" borderId="488" xfId="0" applyFont="1" applyFill="1" applyBorder="1" applyAlignment="1">
      <alignment horizontal="center" vertical="center"/>
    </xf>
    <xf numFmtId="0" fontId="18" fillId="63" borderId="488" xfId="0" applyFont="1" applyFill="1" applyBorder="1" applyAlignment="1">
      <alignment horizontal="left" vertical="center"/>
    </xf>
    <xf numFmtId="0" fontId="13" fillId="63" borderId="488" xfId="1" applyFont="1" applyFill="1" applyBorder="1" applyAlignment="1">
      <alignment horizontal="center" vertical="center"/>
    </xf>
    <xf numFmtId="41" fontId="13" fillId="63" borderId="488" xfId="2" applyFont="1" applyFill="1" applyBorder="1">
      <alignment vertical="center"/>
    </xf>
    <xf numFmtId="0" fontId="13" fillId="63" borderId="488" xfId="1" applyFont="1" applyFill="1" applyBorder="1">
      <alignment vertical="center"/>
    </xf>
    <xf numFmtId="10" fontId="13" fillId="0" borderId="0" xfId="1" quotePrefix="1" applyNumberFormat="1" applyFont="1" applyAlignment="1">
      <alignment horizontal="left" vertical="center"/>
    </xf>
    <xf numFmtId="178" fontId="24" fillId="0" borderId="212" xfId="60307" applyNumberFormat="1" applyFont="1" applyFill="1" applyBorder="1" applyAlignment="1">
      <alignment horizontal="right" vertical="center" readingOrder="1"/>
    </xf>
    <xf numFmtId="179" fontId="9" fillId="2" borderId="100" xfId="2" applyNumberFormat="1" applyFont="1" applyFill="1" applyBorder="1" applyAlignment="1">
      <alignment horizontal="right" vertical="center" readingOrder="1"/>
    </xf>
    <xf numFmtId="0" fontId="150" fillId="0" borderId="0" xfId="60312" applyFont="1">
      <alignment vertical="center"/>
    </xf>
    <xf numFmtId="224" fontId="105" fillId="0" borderId="392" xfId="0" applyNumberFormat="1" applyFont="1" applyBorder="1" applyAlignment="1">
      <alignment horizontal="right" vertical="center" wrapText="1" readingOrder="1"/>
    </xf>
    <xf numFmtId="224" fontId="105" fillId="0" borderId="394" xfId="0" applyNumberFormat="1" applyFont="1" applyBorder="1" applyAlignment="1">
      <alignment horizontal="right" vertical="center" wrapText="1" readingOrder="1"/>
    </xf>
    <xf numFmtId="224" fontId="105" fillId="0" borderId="399" xfId="0" applyNumberFormat="1" applyFont="1" applyBorder="1" applyAlignment="1">
      <alignment horizontal="right" vertical="center" wrapText="1" readingOrder="1"/>
    </xf>
    <xf numFmtId="224" fontId="105" fillId="0" borderId="402" xfId="0" applyNumberFormat="1" applyFont="1" applyBorder="1" applyAlignment="1">
      <alignment horizontal="right" vertical="center" wrapText="1" readingOrder="1"/>
    </xf>
    <xf numFmtId="224" fontId="105" fillId="0" borderId="404" xfId="0" applyNumberFormat="1" applyFont="1" applyBorder="1" applyAlignment="1">
      <alignment horizontal="right" vertical="center" wrapText="1" readingOrder="1"/>
    </xf>
    <xf numFmtId="224" fontId="120" fillId="53" borderId="406" xfId="0" applyNumberFormat="1" applyFont="1" applyFill="1" applyBorder="1" applyAlignment="1">
      <alignment horizontal="right" vertical="center" wrapText="1" readingOrder="1"/>
    </xf>
    <xf numFmtId="224" fontId="120" fillId="53" borderId="111" xfId="0" applyNumberFormat="1" applyFont="1" applyFill="1" applyBorder="1" applyAlignment="1">
      <alignment horizontal="right" vertical="center" wrapText="1" readingOrder="1"/>
    </xf>
    <xf numFmtId="224" fontId="105" fillId="42" borderId="406" xfId="0" applyNumberFormat="1" applyFont="1" applyFill="1" applyBorder="1" applyAlignment="1">
      <alignment horizontal="right" vertical="center" wrapText="1" readingOrder="1"/>
    </xf>
    <xf numFmtId="224" fontId="105" fillId="42" borderId="111" xfId="0" applyNumberFormat="1" applyFont="1" applyFill="1" applyBorder="1" applyAlignment="1">
      <alignment horizontal="right" vertical="center" wrapText="1" readingOrder="1"/>
    </xf>
    <xf numFmtId="224" fontId="105" fillId="0" borderId="409" xfId="0" applyNumberFormat="1" applyFont="1" applyBorder="1" applyAlignment="1">
      <alignment horizontal="right" vertical="center" wrapText="1" readingOrder="1"/>
    </xf>
    <xf numFmtId="224" fontId="105" fillId="0" borderId="411" xfId="0" applyNumberFormat="1" applyFont="1" applyBorder="1" applyAlignment="1">
      <alignment horizontal="right" vertical="center" wrapText="1" readingOrder="1"/>
    </xf>
    <xf numFmtId="224" fontId="104" fillId="0" borderId="418" xfId="0" applyNumberFormat="1" applyFont="1" applyBorder="1" applyAlignment="1">
      <alignment horizontal="right" vertical="center" wrapText="1" readingOrder="1"/>
    </xf>
    <xf numFmtId="224" fontId="104" fillId="0" borderId="420" xfId="0" applyNumberFormat="1" applyFont="1" applyBorder="1" applyAlignment="1">
      <alignment horizontal="right" vertical="center" wrapText="1" readingOrder="1"/>
    </xf>
    <xf numFmtId="224" fontId="121" fillId="0" borderId="403" xfId="0" applyNumberFormat="1" applyFont="1" applyBorder="1" applyAlignment="1">
      <alignment horizontal="right" vertical="center" wrapText="1" readingOrder="1"/>
    </xf>
    <xf numFmtId="224" fontId="121" fillId="0" borderId="357" xfId="0" applyNumberFormat="1" applyFont="1" applyBorder="1" applyAlignment="1">
      <alignment horizontal="right" vertical="center" wrapText="1" readingOrder="1"/>
    </xf>
    <xf numFmtId="224" fontId="121" fillId="0" borderId="358" xfId="0" applyNumberFormat="1" applyFont="1" applyBorder="1" applyAlignment="1">
      <alignment horizontal="right" vertical="center" wrapText="1" readingOrder="1"/>
    </xf>
    <xf numFmtId="224" fontId="121" fillId="0" borderId="359" xfId="0" applyNumberFormat="1" applyFont="1" applyBorder="1" applyAlignment="1">
      <alignment horizontal="right" vertical="center" wrapText="1" readingOrder="1"/>
    </xf>
    <xf numFmtId="224" fontId="121" fillId="0" borderId="402" xfId="60307" applyNumberFormat="1" applyFont="1" applyBorder="1" applyAlignment="1">
      <alignment horizontal="right" vertical="center" wrapText="1" readingOrder="1"/>
    </xf>
    <xf numFmtId="224" fontId="121" fillId="0" borderId="403" xfId="60307" applyNumberFormat="1" applyFont="1" applyBorder="1" applyAlignment="1">
      <alignment horizontal="right" vertical="center" wrapText="1" readingOrder="1"/>
    </xf>
    <xf numFmtId="41" fontId="25" fillId="3" borderId="7" xfId="60307" applyFont="1" applyFill="1" applyBorder="1" applyAlignment="1">
      <alignment horizontal="center" vertical="center" wrapText="1" readingOrder="1"/>
    </xf>
    <xf numFmtId="41" fontId="25" fillId="3" borderId="25" xfId="60307" applyFont="1" applyFill="1" applyBorder="1" applyAlignment="1">
      <alignment vertical="center" wrapText="1" readingOrder="1"/>
    </xf>
    <xf numFmtId="41" fontId="25" fillId="3" borderId="24" xfId="60307" applyFont="1" applyFill="1" applyBorder="1" applyAlignment="1">
      <alignment vertical="center" wrapText="1" readingOrder="1"/>
    </xf>
    <xf numFmtId="41" fontId="25" fillId="3" borderId="0" xfId="60307" applyFont="1" applyFill="1" applyAlignment="1">
      <alignment horizontal="center" vertical="center" wrapText="1" readingOrder="1"/>
    </xf>
    <xf numFmtId="41" fontId="25" fillId="3" borderId="29" xfId="60307" applyFont="1" applyFill="1" applyBorder="1" applyAlignment="1">
      <alignment horizontal="center" vertical="center" wrapText="1" readingOrder="1"/>
    </xf>
    <xf numFmtId="41" fontId="151" fillId="3" borderId="373" xfId="60307" applyFont="1" applyFill="1" applyBorder="1" applyAlignment="1">
      <alignment horizontal="center" vertical="center" readingOrder="1"/>
    </xf>
    <xf numFmtId="41" fontId="151" fillId="3" borderId="246" xfId="60307" applyFont="1" applyFill="1" applyBorder="1" applyAlignment="1">
      <alignment horizontal="center" vertical="center" wrapText="1" readingOrder="1"/>
    </xf>
    <xf numFmtId="41" fontId="25" fillId="3" borderId="236" xfId="60307" applyFont="1" applyFill="1" applyBorder="1" applyAlignment="1">
      <alignment horizontal="center" vertical="center" wrapText="1" readingOrder="1"/>
    </xf>
    <xf numFmtId="41" fontId="25" fillId="3" borderId="234" xfId="60307" applyFont="1" applyFill="1" applyBorder="1" applyAlignment="1">
      <alignment horizontal="center" vertical="center" wrapText="1" readingOrder="1"/>
    </xf>
    <xf numFmtId="41" fontId="25" fillId="3" borderId="258" xfId="60307" applyFont="1" applyFill="1" applyBorder="1" applyAlignment="1">
      <alignment horizontal="center" vertical="center" wrapText="1" readingOrder="1"/>
    </xf>
    <xf numFmtId="41" fontId="25" fillId="3" borderId="233" xfId="60307" applyFont="1" applyFill="1" applyBorder="1" applyAlignment="1">
      <alignment horizontal="center" vertical="center" wrapText="1" readingOrder="1"/>
    </xf>
    <xf numFmtId="41" fontId="25" fillId="3" borderId="247" xfId="60307" applyFont="1" applyFill="1" applyBorder="1" applyAlignment="1">
      <alignment horizontal="center" vertical="center" wrapText="1" readingOrder="1"/>
    </xf>
    <xf numFmtId="41" fontId="25" fillId="3" borderId="253" xfId="60307" applyFont="1" applyFill="1" applyBorder="1" applyAlignment="1">
      <alignment horizontal="center" vertical="center" wrapText="1" readingOrder="1"/>
    </xf>
    <xf numFmtId="41" fontId="25" fillId="3" borderId="246" xfId="60307" applyFont="1" applyFill="1" applyBorder="1" applyAlignment="1">
      <alignment horizontal="center" vertical="center" wrapText="1" readingOrder="1"/>
    </xf>
    <xf numFmtId="230" fontId="6" fillId="0" borderId="0" xfId="1" applyNumberFormat="1" applyFont="1">
      <alignment vertical="center"/>
    </xf>
    <xf numFmtId="176" fontId="9" fillId="0" borderId="18" xfId="2" applyNumberFormat="1" applyFont="1" applyFill="1" applyBorder="1" applyAlignment="1">
      <alignment vertical="center" readingOrder="1"/>
    </xf>
    <xf numFmtId="0" fontId="153" fillId="0" borderId="0" xfId="60315" applyFont="1" applyAlignment="1">
      <alignment horizontal="left" vertical="center" readingOrder="1"/>
    </xf>
    <xf numFmtId="182" fontId="6" fillId="0" borderId="0" xfId="60307" applyNumberFormat="1" applyFont="1">
      <alignment vertical="center"/>
    </xf>
    <xf numFmtId="41" fontId="24" fillId="65" borderId="211" xfId="60307" applyFont="1" applyFill="1" applyBorder="1" applyAlignment="1">
      <alignment horizontal="right" vertical="center" readingOrder="1"/>
    </xf>
    <xf numFmtId="179" fontId="9" fillId="39" borderId="102" xfId="2" applyNumberFormat="1" applyFont="1" applyFill="1" applyBorder="1" applyAlignment="1">
      <alignment horizontal="right" vertical="center" readingOrder="1"/>
    </xf>
    <xf numFmtId="41" fontId="13" fillId="0" borderId="0" xfId="60307" applyFont="1" applyAlignment="1">
      <alignment horizontal="center" vertical="center"/>
    </xf>
    <xf numFmtId="176" fontId="9" fillId="2" borderId="218" xfId="2" applyNumberFormat="1" applyFont="1" applyFill="1" applyBorder="1" applyAlignment="1">
      <alignment horizontal="right" vertical="center" readingOrder="1"/>
    </xf>
    <xf numFmtId="41" fontId="24" fillId="39" borderId="204" xfId="60307" applyFont="1" applyFill="1" applyBorder="1" applyAlignment="1">
      <alignment horizontal="right" vertical="center" readingOrder="1"/>
    </xf>
    <xf numFmtId="224" fontId="119" fillId="0" borderId="384" xfId="0" applyNumberFormat="1" applyFont="1" applyBorder="1" applyAlignment="1">
      <alignment horizontal="right" vertical="center" wrapText="1" readingOrder="1"/>
    </xf>
    <xf numFmtId="224" fontId="119" fillId="0" borderId="445" xfId="0" applyNumberFormat="1" applyFont="1" applyBorder="1" applyAlignment="1">
      <alignment horizontal="right" vertical="center" wrapText="1" readingOrder="1"/>
    </xf>
    <xf numFmtId="224" fontId="119" fillId="0" borderId="448" xfId="0" applyNumberFormat="1" applyFont="1" applyBorder="1" applyAlignment="1">
      <alignment horizontal="right" vertical="center" wrapText="1" readingOrder="1"/>
    </xf>
    <xf numFmtId="216" fontId="24" fillId="39" borderId="208" xfId="60307" applyNumberFormat="1" applyFont="1" applyFill="1" applyBorder="1" applyAlignment="1">
      <alignment horizontal="right" vertical="center" readingOrder="1"/>
    </xf>
    <xf numFmtId="231" fontId="9" fillId="0" borderId="2" xfId="2" applyNumberFormat="1" applyFont="1" applyFill="1" applyBorder="1" applyAlignment="1">
      <alignment horizontal="right" vertical="center" readingOrder="1"/>
    </xf>
    <xf numFmtId="231" fontId="6" fillId="0" borderId="21" xfId="2" applyNumberFormat="1" applyFont="1" applyFill="1" applyBorder="1" applyAlignment="1">
      <alignment horizontal="right" vertical="center" readingOrder="1"/>
    </xf>
    <xf numFmtId="231" fontId="6" fillId="0" borderId="69" xfId="2" applyNumberFormat="1" applyFont="1" applyFill="1" applyBorder="1" applyAlignment="1">
      <alignment horizontal="right" vertical="center" readingOrder="1"/>
    </xf>
    <xf numFmtId="231" fontId="6" fillId="0" borderId="16" xfId="2" applyNumberFormat="1" applyFont="1" applyFill="1" applyBorder="1" applyAlignment="1">
      <alignment horizontal="right" vertical="center" readingOrder="1"/>
    </xf>
    <xf numFmtId="231" fontId="6" fillId="0" borderId="29" xfId="2" applyNumberFormat="1" applyFont="1" applyFill="1" applyBorder="1" applyAlignment="1">
      <alignment horizontal="right" vertical="center" readingOrder="1"/>
    </xf>
    <xf numFmtId="231" fontId="6" fillId="0" borderId="32" xfId="2" applyNumberFormat="1" applyFont="1" applyFill="1" applyBorder="1" applyAlignment="1">
      <alignment horizontal="right" vertical="center" readingOrder="1"/>
    </xf>
    <xf numFmtId="231" fontId="6" fillId="0" borderId="35" xfId="2" applyNumberFormat="1" applyFont="1" applyFill="1" applyBorder="1" applyAlignment="1">
      <alignment horizontal="right" vertical="center" readingOrder="1"/>
    </xf>
    <xf numFmtId="231" fontId="6" fillId="0" borderId="16" xfId="2" applyNumberFormat="1" applyFont="1" applyFill="1" applyBorder="1" applyAlignment="1">
      <alignment vertical="center" readingOrder="1"/>
    </xf>
    <xf numFmtId="231" fontId="6" fillId="0" borderId="11" xfId="2" applyNumberFormat="1" applyFont="1" applyFill="1" applyBorder="1" applyAlignment="1">
      <alignment horizontal="right" vertical="center" readingOrder="1"/>
    </xf>
    <xf numFmtId="231" fontId="9" fillId="0" borderId="21" xfId="2" applyNumberFormat="1" applyFont="1" applyFill="1" applyBorder="1" applyAlignment="1">
      <alignment horizontal="right" vertical="center" readingOrder="1"/>
    </xf>
    <xf numFmtId="231" fontId="9" fillId="0" borderId="11" xfId="2" applyNumberFormat="1" applyFont="1" applyFill="1" applyBorder="1" applyAlignment="1">
      <alignment horizontal="right" vertical="center" readingOrder="1"/>
    </xf>
    <xf numFmtId="231" fontId="9" fillId="0" borderId="16" xfId="2" applyNumberFormat="1" applyFont="1" applyFill="1" applyBorder="1" applyAlignment="1">
      <alignment horizontal="right" vertical="center" readingOrder="1"/>
    </xf>
    <xf numFmtId="222" fontId="154" fillId="0" borderId="2" xfId="2" applyNumberFormat="1" applyFont="1" applyFill="1" applyBorder="1" applyAlignment="1">
      <alignment horizontal="right" vertical="center" readingOrder="1"/>
    </xf>
    <xf numFmtId="0" fontId="154" fillId="0" borderId="7" xfId="1" applyFont="1" applyBorder="1" applyAlignment="1">
      <alignment vertical="center" readingOrder="1"/>
    </xf>
    <xf numFmtId="0" fontId="154" fillId="0" borderId="2" xfId="1" applyFont="1" applyBorder="1" applyAlignment="1">
      <alignment vertical="center" readingOrder="1"/>
    </xf>
    <xf numFmtId="180" fontId="154" fillId="0" borderId="1" xfId="60307" applyNumberFormat="1" applyFont="1" applyFill="1" applyBorder="1" applyAlignment="1">
      <alignment horizontal="right" vertical="center" readingOrder="1"/>
    </xf>
    <xf numFmtId="180" fontId="154" fillId="0" borderId="5" xfId="2" applyNumberFormat="1" applyFont="1" applyFill="1" applyBorder="1" applyAlignment="1">
      <alignment horizontal="right" vertical="center" readingOrder="1"/>
    </xf>
    <xf numFmtId="180" fontId="154" fillId="0" borderId="1" xfId="2" applyNumberFormat="1" applyFont="1" applyFill="1" applyBorder="1" applyAlignment="1">
      <alignment horizontal="right" vertical="center" readingOrder="1"/>
    </xf>
    <xf numFmtId="180" fontId="154" fillId="0" borderId="86" xfId="2" applyNumberFormat="1" applyFont="1" applyFill="1" applyBorder="1" applyAlignment="1">
      <alignment horizontal="right" vertical="center" readingOrder="1"/>
    </xf>
    <xf numFmtId="180" fontId="12" fillId="0" borderId="4" xfId="2" applyNumberFormat="1" applyFont="1" applyFill="1" applyBorder="1" applyAlignment="1">
      <alignment horizontal="right" vertical="center" readingOrder="1"/>
    </xf>
    <xf numFmtId="180" fontId="154" fillId="0" borderId="3" xfId="2" applyNumberFormat="1" applyFont="1" applyFill="1" applyBorder="1" applyAlignment="1">
      <alignment horizontal="right" vertical="center" readingOrder="1"/>
    </xf>
    <xf numFmtId="0" fontId="39" fillId="0" borderId="1" xfId="1" applyFont="1" applyBorder="1" applyAlignment="1">
      <alignment vertical="center" wrapText="1"/>
    </xf>
    <xf numFmtId="3" fontId="39" fillId="0" borderId="0" xfId="1" applyNumberFormat="1" applyFont="1">
      <alignment vertical="center"/>
    </xf>
    <xf numFmtId="0" fontId="155" fillId="0" borderId="0" xfId="60305" applyFont="1" applyAlignment="1">
      <alignment horizontal="left" vertical="center" readingOrder="1"/>
    </xf>
    <xf numFmtId="232" fontId="16" fillId="0" borderId="0" xfId="60305" applyNumberFormat="1" applyFont="1">
      <alignment vertical="center"/>
    </xf>
    <xf numFmtId="232" fontId="13" fillId="42" borderId="0" xfId="60305" applyNumberFormat="1" applyFont="1" applyFill="1">
      <alignment vertical="center"/>
    </xf>
    <xf numFmtId="0" fontId="18" fillId="0" borderId="0" xfId="60305" applyFont="1">
      <alignment vertical="center"/>
    </xf>
    <xf numFmtId="232" fontId="13" fillId="43" borderId="0" xfId="60305" applyNumberFormat="1" applyFont="1" applyFill="1">
      <alignment vertical="center"/>
    </xf>
    <xf numFmtId="0" fontId="10" fillId="0" borderId="0" xfId="1" applyFont="1">
      <alignment vertical="center"/>
    </xf>
    <xf numFmtId="176" fontId="9" fillId="0" borderId="0" xfId="2" applyNumberFormat="1" applyFont="1" applyFill="1" applyBorder="1" applyAlignment="1">
      <alignment vertical="center" readingOrder="1"/>
    </xf>
    <xf numFmtId="0" fontId="6" fillId="0" borderId="135" xfId="1" applyFont="1" applyBorder="1">
      <alignment vertical="center"/>
    </xf>
    <xf numFmtId="176" fontId="9" fillId="0" borderId="162" xfId="2" applyNumberFormat="1" applyFont="1" applyFill="1" applyBorder="1" applyAlignment="1">
      <alignment vertical="center" readingOrder="1"/>
    </xf>
    <xf numFmtId="176" fontId="9" fillId="0" borderId="489" xfId="2" applyNumberFormat="1" applyFont="1" applyFill="1" applyBorder="1" applyAlignment="1">
      <alignment horizontal="right" vertical="center" readingOrder="1"/>
    </xf>
    <xf numFmtId="176" fontId="9" fillId="0" borderId="135" xfId="2" applyNumberFormat="1" applyFont="1" applyFill="1" applyBorder="1" applyAlignment="1">
      <alignment vertical="center" readingOrder="1"/>
    </xf>
    <xf numFmtId="176" fontId="9" fillId="0" borderId="490" xfId="2" applyNumberFormat="1" applyFont="1" applyFill="1" applyBorder="1" applyAlignment="1">
      <alignment horizontal="right" vertical="center" readingOrder="1"/>
    </xf>
    <xf numFmtId="176" fontId="9" fillId="0" borderId="371" xfId="2" applyNumberFormat="1" applyFont="1" applyFill="1" applyBorder="1" applyAlignment="1">
      <alignment vertical="center" readingOrder="1"/>
    </xf>
    <xf numFmtId="176" fontId="9" fillId="0" borderId="160" xfId="2" applyNumberFormat="1" applyFont="1" applyFill="1" applyBorder="1" applyAlignment="1">
      <alignment horizontal="right" vertical="center" readingOrder="1"/>
    </xf>
    <xf numFmtId="0" fontId="9" fillId="0" borderId="135" xfId="1" applyFont="1" applyBorder="1" applyAlignment="1">
      <alignment horizontal="left" vertical="center" indent="1" readingOrder="1"/>
    </xf>
    <xf numFmtId="0" fontId="9" fillId="0" borderId="0" xfId="1" applyFont="1" applyAlignment="1">
      <alignment horizontal="left" vertical="center" indent="1" readingOrder="1"/>
    </xf>
    <xf numFmtId="176" fontId="9" fillId="0" borderId="161" xfId="2" applyNumberFormat="1" applyFont="1" applyFill="1" applyBorder="1" applyAlignment="1">
      <alignment vertical="center" readingOrder="1"/>
    </xf>
    <xf numFmtId="176" fontId="9" fillId="0" borderId="137" xfId="2" applyNumberFormat="1" applyFont="1" applyFill="1" applyBorder="1" applyAlignment="1">
      <alignment vertical="center" readingOrder="1"/>
    </xf>
    <xf numFmtId="176" fontId="9" fillId="0" borderId="122" xfId="2" applyNumberFormat="1" applyFont="1" applyFill="1" applyBorder="1" applyAlignment="1">
      <alignment vertical="center" readingOrder="1"/>
    </xf>
    <xf numFmtId="176" fontId="9" fillId="0" borderId="121" xfId="2" applyNumberFormat="1" applyFont="1" applyFill="1" applyBorder="1" applyAlignment="1">
      <alignment vertical="center" readingOrder="1"/>
    </xf>
    <xf numFmtId="176" fontId="9" fillId="0" borderId="117" xfId="2" applyNumberFormat="1" applyFont="1" applyFill="1" applyBorder="1" applyAlignment="1">
      <alignment vertical="center" readingOrder="1"/>
    </xf>
    <xf numFmtId="176" fontId="9" fillId="0" borderId="491" xfId="2" applyNumberFormat="1" applyFont="1" applyFill="1" applyBorder="1" applyAlignment="1">
      <alignment vertical="center" readingOrder="1"/>
    </xf>
    <xf numFmtId="176" fontId="9" fillId="0" borderId="492" xfId="2" applyNumberFormat="1" applyFont="1" applyFill="1" applyBorder="1" applyAlignment="1">
      <alignment vertical="center" readingOrder="1"/>
    </xf>
    <xf numFmtId="0" fontId="104" fillId="0" borderId="282" xfId="0" applyFont="1" applyBorder="1" applyAlignment="1">
      <alignment horizontal="left" vertical="center" wrapText="1" readingOrder="1"/>
    </xf>
    <xf numFmtId="0" fontId="105" fillId="0" borderId="349" xfId="0" applyFont="1" applyBorder="1" applyAlignment="1">
      <alignment horizontal="left" vertical="center" wrapText="1" readingOrder="1"/>
    </xf>
    <xf numFmtId="0" fontId="105" fillId="0" borderId="471" xfId="0" applyFont="1" applyBorder="1" applyAlignment="1">
      <alignment horizontal="left" vertical="center" wrapText="1" readingOrder="1"/>
    </xf>
    <xf numFmtId="0" fontId="105" fillId="0" borderId="455" xfId="0" applyFont="1" applyBorder="1" applyAlignment="1">
      <alignment horizontal="left" vertical="center" wrapText="1" readingOrder="1"/>
    </xf>
    <xf numFmtId="0" fontId="105" fillId="0" borderId="462" xfId="0" applyFont="1" applyBorder="1" applyAlignment="1">
      <alignment horizontal="left" vertical="center" wrapText="1" readingOrder="1"/>
    </xf>
    <xf numFmtId="0" fontId="105" fillId="0" borderId="477" xfId="0" applyFont="1" applyBorder="1" applyAlignment="1">
      <alignment horizontal="left" vertical="center" wrapText="1" readingOrder="1"/>
    </xf>
    <xf numFmtId="0" fontId="105" fillId="0" borderId="478" xfId="0" applyFont="1" applyBorder="1" applyAlignment="1">
      <alignment horizontal="left" vertical="center" wrapText="1" readingOrder="1"/>
    </xf>
    <xf numFmtId="0" fontId="105" fillId="0" borderId="355" xfId="0" applyFont="1" applyBorder="1" applyAlignment="1">
      <alignment horizontal="left" vertical="center" wrapText="1" readingOrder="1"/>
    </xf>
    <xf numFmtId="41" fontId="28" fillId="3" borderId="493" xfId="60307" applyFont="1" applyFill="1" applyBorder="1" applyAlignment="1">
      <alignment horizontal="center" vertical="center" wrapText="1" readingOrder="1"/>
    </xf>
    <xf numFmtId="216" fontId="30" fillId="46" borderId="494" xfId="60307" applyNumberFormat="1" applyFont="1" applyFill="1" applyBorder="1" applyAlignment="1">
      <alignment horizontal="right" vertical="center" readingOrder="1"/>
    </xf>
    <xf numFmtId="216" fontId="24" fillId="0" borderId="495" xfId="60307" applyNumberFormat="1" applyFont="1" applyBorder="1" applyAlignment="1">
      <alignment horizontal="right" vertical="center" readingOrder="1"/>
    </xf>
    <xf numFmtId="216" fontId="24" fillId="5" borderId="496" xfId="60307" applyNumberFormat="1" applyFont="1" applyFill="1" applyBorder="1" applyAlignment="1">
      <alignment horizontal="right" vertical="center" readingOrder="1"/>
    </xf>
    <xf numFmtId="216" fontId="24" fillId="0" borderId="496" xfId="60307" applyNumberFormat="1" applyFont="1" applyBorder="1" applyAlignment="1">
      <alignment horizontal="right" vertical="center" readingOrder="1"/>
    </xf>
    <xf numFmtId="216" fontId="24" fillId="0" borderId="497" xfId="60307" applyNumberFormat="1" applyFont="1" applyBorder="1" applyAlignment="1">
      <alignment horizontal="right" vertical="center" readingOrder="1"/>
    </xf>
    <xf numFmtId="216" fontId="24" fillId="0" borderId="498" xfId="60307" applyNumberFormat="1" applyFont="1" applyBorder="1" applyAlignment="1">
      <alignment horizontal="right" vertical="center" readingOrder="1"/>
    </xf>
    <xf numFmtId="216" fontId="24" fillId="0" borderId="499" xfId="60307" applyNumberFormat="1" applyFont="1" applyBorder="1" applyAlignment="1">
      <alignment horizontal="right" vertical="center" readingOrder="1"/>
    </xf>
    <xf numFmtId="178" fontId="24" fillId="0" borderId="498" xfId="60307" applyNumberFormat="1" applyFont="1" applyBorder="1" applyAlignment="1">
      <alignment horizontal="right" vertical="center" readingOrder="1"/>
    </xf>
    <xf numFmtId="41" fontId="24" fillId="0" borderId="496" xfId="60307" applyFont="1" applyBorder="1" applyAlignment="1">
      <alignment horizontal="right" vertical="center" readingOrder="1"/>
    </xf>
    <xf numFmtId="41" fontId="24" fillId="0" borderId="498" xfId="60307" applyFont="1" applyBorder="1" applyAlignment="1">
      <alignment horizontal="right" vertical="center" readingOrder="1"/>
    </xf>
    <xf numFmtId="176" fontId="98" fillId="0" borderId="497" xfId="60307" applyNumberFormat="1" applyFont="1" applyBorder="1" applyAlignment="1">
      <alignment horizontal="right" vertical="center" readingOrder="1"/>
    </xf>
    <xf numFmtId="176" fontId="98" fillId="5" borderId="494" xfId="60307" applyNumberFormat="1" applyFont="1" applyFill="1" applyBorder="1" applyAlignment="1">
      <alignment horizontal="right" vertical="center" readingOrder="1"/>
    </xf>
    <xf numFmtId="41" fontId="24" fillId="0" borderId="497" xfId="60307" applyFont="1" applyBorder="1" applyAlignment="1">
      <alignment horizontal="right" vertical="center" readingOrder="1"/>
    </xf>
    <xf numFmtId="41" fontId="24" fillId="0" borderId="494" xfId="60307" applyFont="1" applyBorder="1" applyAlignment="1">
      <alignment horizontal="right" vertical="center" readingOrder="1"/>
    </xf>
    <xf numFmtId="41" fontId="30" fillId="39" borderId="493" xfId="60307" applyFont="1" applyFill="1" applyBorder="1" applyAlignment="1">
      <alignment horizontal="right" vertical="center" readingOrder="1"/>
    </xf>
    <xf numFmtId="41" fontId="28" fillId="3" borderId="235" xfId="60307" applyFont="1" applyFill="1" applyBorder="1" applyAlignment="1">
      <alignment horizontal="center" vertical="center" wrapText="1" readingOrder="1"/>
    </xf>
    <xf numFmtId="41" fontId="29" fillId="5" borderId="210" xfId="60307" applyFont="1" applyFill="1" applyBorder="1" applyAlignment="1">
      <alignment horizontal="right" vertical="center" readingOrder="1"/>
    </xf>
    <xf numFmtId="178" fontId="24" fillId="0" borderId="214" xfId="60307" applyNumberFormat="1" applyFont="1" applyBorder="1" applyAlignment="1">
      <alignment horizontal="right" vertical="center" readingOrder="1"/>
    </xf>
    <xf numFmtId="178" fontId="24" fillId="0" borderId="214" xfId="60307" applyNumberFormat="1" applyFont="1" applyFill="1" applyBorder="1" applyAlignment="1">
      <alignment horizontal="right" vertical="center" readingOrder="1"/>
    </xf>
    <xf numFmtId="0" fontId="9" fillId="3" borderId="25" xfId="1" applyFont="1" applyFill="1" applyBorder="1" applyAlignment="1">
      <alignment horizontal="center" vertical="center" readingOrder="1"/>
    </xf>
    <xf numFmtId="0" fontId="9" fillId="3" borderId="24" xfId="1" applyFont="1" applyFill="1" applyBorder="1" applyAlignment="1">
      <alignment horizontal="center" vertical="center" readingOrder="1"/>
    </xf>
    <xf numFmtId="0" fontId="9" fillId="3" borderId="13" xfId="1" applyFont="1" applyFill="1" applyBorder="1" applyAlignment="1">
      <alignment horizontal="center" vertical="center" readingOrder="1"/>
    </xf>
    <xf numFmtId="0" fontId="9" fillId="3" borderId="11" xfId="1" applyFont="1" applyFill="1" applyBorder="1" applyAlignment="1">
      <alignment horizontal="center" vertical="center" readingOrder="1"/>
    </xf>
    <xf numFmtId="0" fontId="9" fillId="3" borderId="7" xfId="1" applyFont="1" applyFill="1" applyBorder="1" applyAlignment="1">
      <alignment horizontal="center" vertical="center" wrapText="1" readingOrder="1"/>
    </xf>
    <xf numFmtId="0" fontId="9" fillId="3" borderId="89" xfId="1" applyFont="1" applyFill="1" applyBorder="1" applyAlignment="1">
      <alignment horizontal="center" vertical="center" wrapText="1" readingOrder="1"/>
    </xf>
    <xf numFmtId="0" fontId="9" fillId="3" borderId="90" xfId="1" applyFont="1" applyFill="1" applyBorder="1" applyAlignment="1">
      <alignment horizontal="center" vertical="center" wrapText="1" readingOrder="1"/>
    </xf>
    <xf numFmtId="0" fontId="9" fillId="3" borderId="91" xfId="1" applyFont="1" applyFill="1" applyBorder="1" applyAlignment="1">
      <alignment horizontal="center" vertical="center" wrapText="1" readingOrder="1"/>
    </xf>
    <xf numFmtId="0" fontId="9" fillId="3" borderId="1" xfId="1" applyFont="1" applyFill="1" applyBorder="1" applyAlignment="1">
      <alignment horizontal="center" vertical="center" wrapText="1" readingOrder="1"/>
    </xf>
    <xf numFmtId="189" fontId="30" fillId="6" borderId="0" xfId="1" applyNumberFormat="1" applyFont="1" applyFill="1" applyAlignment="1">
      <alignment horizontal="left" vertical="center"/>
    </xf>
    <xf numFmtId="0" fontId="25" fillId="0" borderId="24" xfId="1" applyFont="1" applyBorder="1" applyAlignment="1">
      <alignment horizontal="left" vertical="center" readingOrder="1"/>
    </xf>
    <xf numFmtId="0" fontId="25" fillId="0" borderId="29" xfId="1" applyFont="1" applyBorder="1" applyAlignment="1">
      <alignment horizontal="left" vertical="center" readingOrder="1"/>
    </xf>
    <xf numFmtId="0" fontId="91" fillId="3" borderId="25" xfId="60305" applyFont="1" applyFill="1" applyBorder="1" applyAlignment="1">
      <alignment horizontal="center" vertical="center" readingOrder="1"/>
    </xf>
    <xf numFmtId="0" fontId="91" fillId="3" borderId="13" xfId="60305" applyFont="1" applyFill="1" applyBorder="1" applyAlignment="1">
      <alignment horizontal="center" vertical="center" readingOrder="1"/>
    </xf>
    <xf numFmtId="0" fontId="91" fillId="3" borderId="1" xfId="60305" applyFont="1" applyFill="1" applyBorder="1" applyAlignment="1">
      <alignment horizontal="center" vertical="center" readingOrder="1"/>
    </xf>
    <xf numFmtId="0" fontId="91" fillId="3" borderId="7" xfId="60305" applyFont="1" applyFill="1" applyBorder="1" applyAlignment="1">
      <alignment horizontal="center" vertical="center" readingOrder="1"/>
    </xf>
    <xf numFmtId="0" fontId="91" fillId="3" borderId="24" xfId="60305" applyFont="1" applyFill="1" applyBorder="1" applyAlignment="1">
      <alignment horizontal="center" vertical="center" readingOrder="1"/>
    </xf>
    <xf numFmtId="0" fontId="91" fillId="3" borderId="20" xfId="60305" applyFont="1" applyFill="1" applyBorder="1" applyAlignment="1">
      <alignment horizontal="center" vertical="center" readingOrder="1"/>
    </xf>
    <xf numFmtId="0" fontId="91" fillId="3" borderId="10" xfId="60305" applyFont="1" applyFill="1" applyBorder="1" applyAlignment="1">
      <alignment horizontal="center" vertical="center" readingOrder="1"/>
    </xf>
    <xf numFmtId="0" fontId="34" fillId="3" borderId="173" xfId="0" applyFont="1" applyFill="1" applyBorder="1" applyAlignment="1">
      <alignment horizontal="center" vertical="center" wrapText="1" readingOrder="1"/>
    </xf>
    <xf numFmtId="0" fontId="34" fillId="3" borderId="85" xfId="0" applyFont="1" applyFill="1" applyBorder="1" applyAlignment="1">
      <alignment horizontal="center" vertical="center" wrapText="1" readingOrder="1"/>
    </xf>
    <xf numFmtId="0" fontId="91" fillId="0" borderId="0" xfId="60305" applyFont="1" applyAlignment="1">
      <alignment horizontal="center" vertical="center" readingOrder="1"/>
    </xf>
    <xf numFmtId="232" fontId="91" fillId="42" borderId="0" xfId="60305" applyNumberFormat="1" applyFont="1" applyFill="1" applyAlignment="1">
      <alignment horizontal="center" vertical="center" readingOrder="1"/>
    </xf>
    <xf numFmtId="232" fontId="91" fillId="0" borderId="0" xfId="60305" applyNumberFormat="1" applyFont="1" applyAlignment="1">
      <alignment horizontal="center" vertical="center" readingOrder="1"/>
    </xf>
    <xf numFmtId="0" fontId="32" fillId="0" borderId="7" xfId="0" applyFont="1" applyBorder="1" applyAlignment="1">
      <alignment horizontal="left" vertical="center" wrapText="1" readingOrder="1"/>
    </xf>
    <xf numFmtId="0" fontId="32" fillId="0" borderId="2" xfId="0" applyFont="1" applyBorder="1" applyAlignment="1">
      <alignment horizontal="left" vertical="center" wrapText="1" readingOrder="1"/>
    </xf>
    <xf numFmtId="0" fontId="32" fillId="0" borderId="25" xfId="0" applyFont="1" applyBorder="1" applyAlignment="1">
      <alignment horizontal="left" vertical="center" wrapText="1" readingOrder="1"/>
    </xf>
    <xf numFmtId="0" fontId="32" fillId="43" borderId="7" xfId="0" applyFont="1" applyFill="1" applyBorder="1" applyAlignment="1">
      <alignment horizontal="left" vertical="center" wrapText="1" readingOrder="1"/>
    </xf>
    <xf numFmtId="0" fontId="32" fillId="43" borderId="2" xfId="0" applyFont="1" applyFill="1" applyBorder="1" applyAlignment="1">
      <alignment horizontal="left" vertical="center" wrapText="1" readingOrder="1"/>
    </xf>
    <xf numFmtId="0" fontId="34" fillId="3" borderId="25" xfId="0" applyFont="1" applyFill="1" applyBorder="1" applyAlignment="1">
      <alignment horizontal="center" vertical="center" wrapText="1" readingOrder="1"/>
    </xf>
    <xf numFmtId="0" fontId="34" fillId="3" borderId="24" xfId="0" applyFont="1" applyFill="1" applyBorder="1" applyAlignment="1">
      <alignment horizontal="center" vertical="center" wrapText="1" readingOrder="1"/>
    </xf>
    <xf numFmtId="0" fontId="34" fillId="3" borderId="13" xfId="0" applyFont="1" applyFill="1" applyBorder="1" applyAlignment="1">
      <alignment horizontal="center" vertical="center" wrapText="1" readingOrder="1"/>
    </xf>
    <xf numFmtId="0" fontId="34" fillId="3" borderId="11" xfId="0" applyFont="1" applyFill="1" applyBorder="1" applyAlignment="1">
      <alignment horizontal="center" vertical="center" wrapText="1" readingOrder="1"/>
    </xf>
    <xf numFmtId="0" fontId="34" fillId="3" borderId="1" xfId="0" applyFont="1" applyFill="1" applyBorder="1" applyAlignment="1">
      <alignment horizontal="center" vertical="center" wrapText="1" readingOrder="1"/>
    </xf>
    <xf numFmtId="0" fontId="34" fillId="3" borderId="7" xfId="0" applyFont="1" applyFill="1" applyBorder="1" applyAlignment="1">
      <alignment horizontal="center" vertical="center" wrapText="1" readingOrder="1"/>
    </xf>
    <xf numFmtId="0" fontId="34" fillId="3" borderId="45" xfId="0" applyFont="1" applyFill="1" applyBorder="1" applyAlignment="1">
      <alignment horizontal="center" vertical="center" wrapText="1" readingOrder="1"/>
    </xf>
    <xf numFmtId="0" fontId="34" fillId="3" borderId="44" xfId="0" applyFont="1" applyFill="1" applyBorder="1" applyAlignment="1">
      <alignment horizontal="center" vertical="center" wrapText="1" readingOrder="1"/>
    </xf>
    <xf numFmtId="0" fontId="34" fillId="3" borderId="43" xfId="0" applyFont="1" applyFill="1" applyBorder="1" applyAlignment="1">
      <alignment horizontal="center" vertical="center" wrapText="1" readingOrder="1"/>
    </xf>
    <xf numFmtId="0" fontId="34" fillId="3" borderId="7" xfId="1" applyFont="1" applyFill="1" applyBorder="1" applyAlignment="1">
      <alignment horizontal="center" vertical="center" readingOrder="1"/>
    </xf>
    <xf numFmtId="0" fontId="34" fillId="3" borderId="2" xfId="1" applyFont="1" applyFill="1" applyBorder="1" applyAlignment="1">
      <alignment horizontal="center" vertical="center" readingOrder="1"/>
    </xf>
    <xf numFmtId="0" fontId="32" fillId="0" borderId="13" xfId="1" applyFont="1" applyBorder="1" applyAlignment="1">
      <alignment horizontal="right" vertical="center" readingOrder="1"/>
    </xf>
    <xf numFmtId="0" fontId="32" fillId="0" borderId="11" xfId="1" applyFont="1" applyBorder="1" applyAlignment="1">
      <alignment horizontal="right" vertical="center" readingOrder="1"/>
    </xf>
    <xf numFmtId="0" fontId="32" fillId="0" borderId="64" xfId="1" applyFont="1" applyBorder="1" applyAlignment="1">
      <alignment horizontal="right" vertical="center" readingOrder="1"/>
    </xf>
    <xf numFmtId="0" fontId="32" fillId="0" borderId="63" xfId="1" applyFont="1" applyBorder="1" applyAlignment="1">
      <alignment horizontal="right" vertical="center" readingOrder="1"/>
    </xf>
    <xf numFmtId="0" fontId="34" fillId="3" borderId="13" xfId="1" applyFont="1" applyFill="1" applyBorder="1" applyAlignment="1">
      <alignment horizontal="right" vertical="center" readingOrder="1"/>
    </xf>
    <xf numFmtId="0" fontId="34" fillId="3" borderId="11" xfId="1" applyFont="1" applyFill="1" applyBorder="1" applyAlignment="1">
      <alignment horizontal="right" vertical="center" readingOrder="1"/>
    </xf>
    <xf numFmtId="0" fontId="9" fillId="3" borderId="45" xfId="1" applyFont="1" applyFill="1" applyBorder="1" applyAlignment="1">
      <alignment horizontal="center" vertical="center" wrapText="1" readingOrder="1"/>
    </xf>
    <xf numFmtId="0" fontId="9" fillId="3" borderId="44" xfId="1" applyFont="1" applyFill="1" applyBorder="1" applyAlignment="1">
      <alignment horizontal="center" vertical="center" wrapText="1" readingOrder="1"/>
    </xf>
    <xf numFmtId="0" fontId="9" fillId="3" borderId="43" xfId="1" applyFont="1" applyFill="1" applyBorder="1" applyAlignment="1">
      <alignment horizontal="center" vertical="center" wrapText="1" readingOrder="1"/>
    </xf>
    <xf numFmtId="0" fontId="9" fillId="3" borderId="24" xfId="1" applyFont="1" applyFill="1" applyBorder="1" applyAlignment="1">
      <alignment horizontal="center" vertical="center" wrapText="1" readingOrder="1"/>
    </xf>
    <xf numFmtId="0" fontId="9" fillId="3" borderId="11" xfId="1" applyFont="1" applyFill="1" applyBorder="1" applyAlignment="1">
      <alignment horizontal="center" vertical="center" wrapText="1" readingOrder="1"/>
    </xf>
    <xf numFmtId="0" fontId="9" fillId="3" borderId="20" xfId="1" applyFont="1" applyFill="1" applyBorder="1" applyAlignment="1">
      <alignment horizontal="center" vertical="center" wrapText="1" readingOrder="1"/>
    </xf>
    <xf numFmtId="0" fontId="9" fillId="3" borderId="10" xfId="1" applyFont="1" applyFill="1" applyBorder="1" applyAlignment="1">
      <alignment horizontal="center" vertical="center" wrapText="1" readingOrder="1"/>
    </xf>
    <xf numFmtId="0" fontId="28" fillId="39" borderId="7" xfId="60310" applyFont="1" applyFill="1" applyBorder="1" applyAlignment="1">
      <alignment horizontal="left" vertical="center" readingOrder="1"/>
    </xf>
    <xf numFmtId="0" fontId="28" fillId="39" borderId="231" xfId="60310" applyFont="1" applyFill="1" applyBorder="1" applyAlignment="1">
      <alignment horizontal="left" vertical="center" readingOrder="1"/>
    </xf>
    <xf numFmtId="0" fontId="25" fillId="0" borderId="204" xfId="60310" applyFont="1" applyBorder="1" applyAlignment="1">
      <alignment horizontal="left" vertical="center" readingOrder="1"/>
    </xf>
    <xf numFmtId="0" fontId="25" fillId="0" borderId="205" xfId="60310" applyFont="1" applyBorder="1" applyAlignment="1">
      <alignment horizontal="left" vertical="center" readingOrder="1"/>
    </xf>
    <xf numFmtId="0" fontId="25" fillId="0" borderId="206" xfId="60310" applyFont="1" applyBorder="1" applyAlignment="1">
      <alignment horizontal="left" vertical="center" readingOrder="1"/>
    </xf>
    <xf numFmtId="0" fontId="25" fillId="0" borderId="25" xfId="60310" applyFont="1" applyBorder="1" applyAlignment="1">
      <alignment horizontal="left" vertical="center" readingOrder="1"/>
    </xf>
    <xf numFmtId="0" fontId="25" fillId="0" borderId="24" xfId="60310" applyFont="1" applyBorder="1" applyAlignment="1">
      <alignment horizontal="left" vertical="center" readingOrder="1"/>
    </xf>
    <xf numFmtId="0" fontId="25" fillId="5" borderId="204" xfId="60310" applyFont="1" applyFill="1" applyBorder="1" applyAlignment="1">
      <alignment horizontal="left" vertical="center" readingOrder="1"/>
    </xf>
    <xf numFmtId="0" fontId="25" fillId="5" borderId="205" xfId="60310" applyFont="1" applyFill="1" applyBorder="1" applyAlignment="1">
      <alignment horizontal="left" vertical="center" readingOrder="1"/>
    </xf>
    <xf numFmtId="0" fontId="25" fillId="5" borderId="206" xfId="60310" applyFont="1" applyFill="1" applyBorder="1" applyAlignment="1">
      <alignment horizontal="left" vertical="center" readingOrder="1"/>
    </xf>
    <xf numFmtId="0" fontId="25" fillId="0" borderId="227" xfId="60310" applyFont="1" applyBorder="1" applyAlignment="1">
      <alignment horizontal="left" vertical="center" readingOrder="1"/>
    </xf>
    <xf numFmtId="0" fontId="25" fillId="3" borderId="25" xfId="60310" applyFont="1" applyFill="1" applyBorder="1" applyAlignment="1">
      <alignment horizontal="center" vertical="center" readingOrder="1"/>
    </xf>
    <xf numFmtId="0" fontId="25" fillId="3" borderId="24" xfId="60310" applyFont="1" applyFill="1" applyBorder="1" applyAlignment="1">
      <alignment horizontal="center" vertical="center" readingOrder="1"/>
    </xf>
    <xf numFmtId="0" fontId="25" fillId="3" borderId="189" xfId="60310" applyFont="1" applyFill="1" applyBorder="1" applyAlignment="1">
      <alignment horizontal="center" vertical="center" readingOrder="1"/>
    </xf>
    <xf numFmtId="0" fontId="25" fillId="3" borderId="190" xfId="60310" applyFont="1" applyFill="1" applyBorder="1" applyAlignment="1">
      <alignment horizontal="center" vertical="center" readingOrder="1"/>
    </xf>
    <xf numFmtId="0" fontId="28" fillId="3" borderId="20" xfId="60310" applyFont="1" applyFill="1" applyBorder="1" applyAlignment="1">
      <alignment horizontal="center" vertical="center" wrapText="1" readingOrder="1"/>
    </xf>
    <xf numFmtId="0" fontId="28" fillId="3" borderId="25" xfId="60310" applyFont="1" applyFill="1" applyBorder="1" applyAlignment="1">
      <alignment horizontal="center" vertical="center" wrapText="1" readingOrder="1"/>
    </xf>
    <xf numFmtId="0" fontId="28" fillId="3" borderId="24" xfId="60310" applyFont="1" applyFill="1" applyBorder="1" applyAlignment="1">
      <alignment horizontal="center" vertical="center" wrapText="1" readingOrder="1"/>
    </xf>
    <xf numFmtId="199" fontId="28" fillId="46" borderId="13" xfId="60310" applyNumberFormat="1" applyFont="1" applyFill="1" applyBorder="1" applyAlignment="1">
      <alignment horizontal="left" vertical="center" readingOrder="1"/>
    </xf>
    <xf numFmtId="199" fontId="28" fillId="46" borderId="11" xfId="60310" applyNumberFormat="1" applyFont="1" applyFill="1" applyBorder="1" applyAlignment="1">
      <alignment horizontal="left" vertical="center" readingOrder="1"/>
    </xf>
    <xf numFmtId="0" fontId="25" fillId="3" borderId="0" xfId="60310" applyFont="1" applyFill="1" applyAlignment="1">
      <alignment horizontal="center" vertical="center" readingOrder="1"/>
    </xf>
    <xf numFmtId="0" fontId="25" fillId="3" borderId="13" xfId="60310" applyFont="1" applyFill="1" applyBorder="1" applyAlignment="1">
      <alignment horizontal="center" vertical="center" readingOrder="1"/>
    </xf>
    <xf numFmtId="0" fontId="25" fillId="3" borderId="371" xfId="60310" applyFont="1" applyFill="1" applyBorder="1" applyAlignment="1">
      <alignment horizontal="center" vertical="center" readingOrder="1"/>
    </xf>
    <xf numFmtId="0" fontId="25" fillId="3" borderId="372" xfId="60310" applyFont="1" applyFill="1" applyBorder="1" applyAlignment="1">
      <alignment horizontal="center" vertical="center" readingOrder="1"/>
    </xf>
    <xf numFmtId="0" fontId="25" fillId="3" borderId="100" xfId="60310" applyFont="1" applyFill="1" applyBorder="1" applyAlignment="1">
      <alignment horizontal="center" vertical="center" readingOrder="1"/>
    </xf>
    <xf numFmtId="0" fontId="25" fillId="3" borderId="29" xfId="60310" applyFont="1" applyFill="1" applyBorder="1" applyAlignment="1">
      <alignment horizontal="center" vertical="center" readingOrder="1"/>
    </xf>
    <xf numFmtId="41" fontId="25" fillId="3" borderId="1" xfId="60307" applyFont="1" applyFill="1" applyBorder="1" applyAlignment="1">
      <alignment horizontal="center" vertical="center" wrapText="1" readingOrder="1"/>
    </xf>
    <xf numFmtId="41" fontId="25" fillId="3" borderId="7" xfId="60307" applyFont="1" applyFill="1" applyBorder="1" applyAlignment="1">
      <alignment horizontal="center" vertical="center" wrapText="1" readingOrder="1"/>
    </xf>
    <xf numFmtId="41" fontId="25" fillId="3" borderId="2" xfId="60307" applyFont="1" applyFill="1" applyBorder="1" applyAlignment="1">
      <alignment horizontal="center" vertical="center" wrapText="1" readingOrder="1"/>
    </xf>
    <xf numFmtId="0" fontId="28" fillId="3" borderId="25" xfId="60310" applyFont="1" applyFill="1" applyBorder="1" applyAlignment="1">
      <alignment horizontal="center" vertical="center" readingOrder="1"/>
    </xf>
    <xf numFmtId="0" fontId="28" fillId="3" borderId="0" xfId="60310" applyFont="1" applyFill="1" applyAlignment="1">
      <alignment horizontal="center" vertical="center" readingOrder="1"/>
    </xf>
    <xf numFmtId="0" fontId="28" fillId="3" borderId="13" xfId="60310" applyFont="1" applyFill="1" applyBorder="1" applyAlignment="1">
      <alignment horizontal="center" vertical="center" readingOrder="1"/>
    </xf>
    <xf numFmtId="0" fontId="28" fillId="3" borderId="1" xfId="60310" applyFont="1" applyFill="1" applyBorder="1" applyAlignment="1">
      <alignment horizontal="center" vertical="center" wrapText="1" readingOrder="1"/>
    </xf>
    <xf numFmtId="0" fontId="28" fillId="3" borderId="7" xfId="60310" applyFont="1" applyFill="1" applyBorder="1" applyAlignment="1">
      <alignment horizontal="center" vertical="center" wrapText="1" readingOrder="1"/>
    </xf>
    <xf numFmtId="0" fontId="28" fillId="3" borderId="2" xfId="60310" applyFont="1" applyFill="1" applyBorder="1" applyAlignment="1">
      <alignment horizontal="center" vertical="center" wrapText="1" readingOrder="1"/>
    </xf>
    <xf numFmtId="0" fontId="105" fillId="0" borderId="279" xfId="0" applyFont="1" applyBorder="1" applyAlignment="1">
      <alignment horizontal="left" vertical="center" wrapText="1" readingOrder="1"/>
    </xf>
    <xf numFmtId="0" fontId="105" fillId="0" borderId="435" xfId="0" applyFont="1" applyBorder="1" applyAlignment="1">
      <alignment horizontal="left" vertical="center" wrapText="1" readingOrder="1"/>
    </xf>
    <xf numFmtId="0" fontId="105" fillId="0" borderId="355" xfId="0" applyFont="1" applyBorder="1" applyAlignment="1">
      <alignment horizontal="left" vertical="center" wrapText="1" readingOrder="1"/>
    </xf>
    <xf numFmtId="0" fontId="105" fillId="0" borderId="280" xfId="0" applyFont="1" applyBorder="1" applyAlignment="1">
      <alignment horizontal="left" vertical="center" wrapText="1" readingOrder="1"/>
    </xf>
    <xf numFmtId="0" fontId="104" fillId="0" borderId="282" xfId="0" applyFont="1" applyBorder="1" applyAlignment="1">
      <alignment horizontal="left" vertical="center" wrapText="1" readingOrder="1"/>
    </xf>
    <xf numFmtId="0" fontId="104" fillId="0" borderId="283" xfId="0" applyFont="1" applyBorder="1" applyAlignment="1">
      <alignment horizontal="left" vertical="center" wrapText="1" readingOrder="1"/>
    </xf>
    <xf numFmtId="0" fontId="104" fillId="42" borderId="282" xfId="0" applyFont="1" applyFill="1" applyBorder="1" applyAlignment="1">
      <alignment horizontal="left" vertical="center" wrapText="1" readingOrder="1"/>
    </xf>
    <xf numFmtId="0" fontId="104" fillId="42" borderId="283" xfId="0" applyFont="1" applyFill="1" applyBorder="1" applyAlignment="1">
      <alignment horizontal="left" vertical="center" wrapText="1" readingOrder="1"/>
    </xf>
    <xf numFmtId="0" fontId="105" fillId="0" borderId="0" xfId="0" applyFont="1" applyAlignment="1">
      <alignment horizontal="left" vertical="center" wrapText="1" readingOrder="1"/>
    </xf>
    <xf numFmtId="0" fontId="105" fillId="0" borderId="347" xfId="0" applyFont="1" applyBorder="1" applyAlignment="1">
      <alignment horizontal="left" vertical="center" wrapText="1" readingOrder="1"/>
    </xf>
    <xf numFmtId="0" fontId="105" fillId="0" borderId="455" xfId="0" applyFont="1" applyBorder="1" applyAlignment="1">
      <alignment horizontal="left" vertical="center" wrapText="1" readingOrder="1"/>
    </xf>
    <xf numFmtId="0" fontId="105" fillId="0" borderId="462" xfId="0" applyFont="1" applyBorder="1" applyAlignment="1">
      <alignment horizontal="left" vertical="center" wrapText="1" readingOrder="1"/>
    </xf>
    <xf numFmtId="0" fontId="105" fillId="0" borderId="456" xfId="0" applyFont="1" applyBorder="1" applyAlignment="1">
      <alignment horizontal="left" vertical="center" wrapText="1" readingOrder="1"/>
    </xf>
    <xf numFmtId="0" fontId="104" fillId="0" borderId="274" xfId="0" applyFont="1" applyBorder="1" applyAlignment="1">
      <alignment horizontal="left" vertical="center" wrapText="1" readingOrder="1"/>
    </xf>
    <xf numFmtId="0" fontId="104" fillId="0" borderId="275" xfId="0" applyFont="1" applyBorder="1" applyAlignment="1">
      <alignment horizontal="left" vertical="center" wrapText="1" readingOrder="1"/>
    </xf>
    <xf numFmtId="0" fontId="105" fillId="0" borderId="337" xfId="0" applyFont="1" applyBorder="1" applyAlignment="1">
      <alignment horizontal="left" vertical="center" wrapText="1" readingOrder="1"/>
    </xf>
    <xf numFmtId="0" fontId="105" fillId="0" borderId="277" xfId="0" applyFont="1" applyBorder="1" applyAlignment="1">
      <alignment horizontal="left" vertical="center" wrapText="1" readingOrder="1"/>
    </xf>
    <xf numFmtId="0" fontId="105" fillId="0" borderId="349" xfId="0" applyFont="1" applyBorder="1" applyAlignment="1">
      <alignment horizontal="left" vertical="center" wrapText="1" readingOrder="1"/>
    </xf>
    <xf numFmtId="0" fontId="105" fillId="0" borderId="471" xfId="0" applyFont="1" applyBorder="1" applyAlignment="1">
      <alignment horizontal="left" vertical="center" wrapText="1" readingOrder="1"/>
    </xf>
    <xf numFmtId="0" fontId="105" fillId="0" borderId="293" xfId="0" applyFont="1" applyBorder="1" applyAlignment="1">
      <alignment horizontal="left" vertical="center" wrapText="1" readingOrder="1"/>
    </xf>
    <xf numFmtId="0" fontId="105" fillId="0" borderId="477" xfId="0" applyFont="1" applyBorder="1" applyAlignment="1">
      <alignment horizontal="left" vertical="center" wrapText="1" readingOrder="1"/>
    </xf>
    <xf numFmtId="0" fontId="105" fillId="0" borderId="478" xfId="0" applyFont="1" applyBorder="1" applyAlignment="1">
      <alignment horizontal="left" vertical="center" wrapText="1" readingOrder="1"/>
    </xf>
    <xf numFmtId="0" fontId="105" fillId="0" borderId="479" xfId="0" applyFont="1" applyBorder="1" applyAlignment="1">
      <alignment horizontal="left" vertical="center" wrapText="1" readingOrder="1"/>
    </xf>
    <xf numFmtId="0" fontId="105" fillId="0" borderId="350" xfId="0" applyFont="1" applyBorder="1" applyAlignment="1">
      <alignment horizontal="left" vertical="center" wrapText="1" readingOrder="1"/>
    </xf>
    <xf numFmtId="0" fontId="105" fillId="0" borderId="472" xfId="0" applyFont="1" applyBorder="1" applyAlignment="1">
      <alignment horizontal="left" vertical="center" wrapText="1" readingOrder="1"/>
    </xf>
    <xf numFmtId="0" fontId="105" fillId="0" borderId="475" xfId="0" applyFont="1" applyBorder="1" applyAlignment="1">
      <alignment horizontal="left" vertical="center" wrapText="1" readingOrder="1"/>
    </xf>
    <xf numFmtId="0" fontId="105" fillId="3" borderId="281" xfId="0" applyFont="1" applyFill="1" applyBorder="1" applyAlignment="1">
      <alignment horizontal="center" vertical="center" wrapText="1" readingOrder="1"/>
    </xf>
    <xf numFmtId="0" fontId="105" fillId="3" borderId="282" xfId="0" applyFont="1" applyFill="1" applyBorder="1" applyAlignment="1">
      <alignment horizontal="center" vertical="center" wrapText="1" readingOrder="1"/>
    </xf>
    <xf numFmtId="0" fontId="105" fillId="3" borderId="421" xfId="0" applyFont="1" applyFill="1" applyBorder="1" applyAlignment="1">
      <alignment horizontal="center" vertical="center" wrapText="1" readingOrder="1"/>
    </xf>
    <xf numFmtId="0" fontId="105" fillId="3" borderId="422" xfId="0" applyFont="1" applyFill="1" applyBorder="1" applyAlignment="1">
      <alignment horizontal="center" vertical="center" wrapText="1" readingOrder="1"/>
    </xf>
    <xf numFmtId="0" fontId="105" fillId="3" borderId="423" xfId="0" applyFont="1" applyFill="1" applyBorder="1" applyAlignment="1">
      <alignment horizontal="center" vertical="center" wrapText="1" readingOrder="1"/>
    </xf>
    <xf numFmtId="0" fontId="105" fillId="3" borderId="424" xfId="0" applyFont="1" applyFill="1" applyBorder="1" applyAlignment="1">
      <alignment horizontal="center" vertical="center" wrapText="1" readingOrder="1"/>
    </xf>
    <xf numFmtId="0" fontId="105" fillId="3" borderId="384" xfId="0" applyFont="1" applyFill="1" applyBorder="1" applyAlignment="1">
      <alignment horizontal="center" vertical="center" wrapText="1" readingOrder="1"/>
    </xf>
    <xf numFmtId="0" fontId="105" fillId="3" borderId="386" xfId="0" applyFont="1" applyFill="1" applyBorder="1" applyAlignment="1">
      <alignment horizontal="center" vertical="center" wrapText="1" readingOrder="1"/>
    </xf>
    <xf numFmtId="0" fontId="105" fillId="3" borderId="365" xfId="0" applyFont="1" applyFill="1" applyBorder="1" applyAlignment="1">
      <alignment horizontal="center" vertical="center" wrapText="1" readingOrder="1"/>
    </xf>
    <xf numFmtId="0" fontId="105" fillId="3" borderId="356" xfId="0" applyFont="1" applyFill="1" applyBorder="1" applyAlignment="1">
      <alignment horizontal="center" vertical="center" wrapText="1" readingOrder="1"/>
    </xf>
    <xf numFmtId="0" fontId="121" fillId="0" borderId="459" xfId="0" applyFont="1" applyBorder="1" applyAlignment="1">
      <alignment horizontal="left" vertical="center" wrapText="1" readingOrder="1"/>
    </xf>
    <xf numFmtId="0" fontId="121" fillId="0" borderId="460" xfId="0" applyFont="1" applyBorder="1" applyAlignment="1">
      <alignment horizontal="left" vertical="center" wrapText="1" readingOrder="1"/>
    </xf>
    <xf numFmtId="0" fontId="121" fillId="0" borderId="401" xfId="0" applyFont="1" applyBorder="1" applyAlignment="1">
      <alignment horizontal="left" vertical="center" wrapText="1" readingOrder="1"/>
    </xf>
    <xf numFmtId="0" fontId="122" fillId="0" borderId="299" xfId="0" applyFont="1" applyBorder="1" applyAlignment="1">
      <alignment horizontal="left" vertical="center" wrapText="1" readingOrder="1"/>
    </xf>
    <xf numFmtId="0" fontId="122" fillId="0" borderId="300" xfId="0" applyFont="1" applyBorder="1" applyAlignment="1">
      <alignment horizontal="left" vertical="center" wrapText="1" readingOrder="1"/>
    </xf>
    <xf numFmtId="0" fontId="122" fillId="0" borderId="301" xfId="0" applyFont="1" applyBorder="1" applyAlignment="1">
      <alignment horizontal="left" vertical="center" wrapText="1" readingOrder="1"/>
    </xf>
    <xf numFmtId="0" fontId="121" fillId="0" borderId="317" xfId="0" applyFont="1" applyBorder="1" applyAlignment="1">
      <alignment horizontal="left" vertical="center" wrapText="1" readingOrder="1"/>
    </xf>
    <xf numFmtId="0" fontId="121" fillId="0" borderId="318" xfId="0" applyFont="1" applyBorder="1" applyAlignment="1">
      <alignment horizontal="left" vertical="center" wrapText="1" readingOrder="1"/>
    </xf>
    <xf numFmtId="0" fontId="121" fillId="0" borderId="319" xfId="0" applyFont="1" applyBorder="1" applyAlignment="1">
      <alignment horizontal="left" vertical="center" wrapText="1" readingOrder="1"/>
    </xf>
    <xf numFmtId="0" fontId="122" fillId="0" borderId="282" xfId="0" applyFont="1" applyBorder="1" applyAlignment="1">
      <alignment horizontal="left" vertical="center" wrapText="1" readingOrder="1"/>
    </xf>
    <xf numFmtId="0" fontId="122" fillId="0" borderId="283" xfId="0" applyFont="1" applyBorder="1" applyAlignment="1">
      <alignment horizontal="left" vertical="center" wrapText="1" readingOrder="1"/>
    </xf>
    <xf numFmtId="0" fontId="122" fillId="42" borderId="297" xfId="0" applyFont="1" applyFill="1" applyBorder="1" applyAlignment="1">
      <alignment horizontal="left" vertical="center" wrapText="1" readingOrder="1"/>
    </xf>
    <xf numFmtId="0" fontId="122" fillId="42" borderId="282" xfId="0" applyFont="1" applyFill="1" applyBorder="1" applyAlignment="1">
      <alignment horizontal="left" vertical="center" wrapText="1" readingOrder="1"/>
    </xf>
    <xf numFmtId="0" fontId="122" fillId="42" borderId="283" xfId="0" applyFont="1" applyFill="1" applyBorder="1" applyAlignment="1">
      <alignment horizontal="left" vertical="center" wrapText="1" readingOrder="1"/>
    </xf>
    <xf numFmtId="0" fontId="105" fillId="3" borderId="274" xfId="0" applyFont="1" applyFill="1" applyBorder="1" applyAlignment="1">
      <alignment horizontal="center" vertical="center" wrapText="1" readingOrder="1"/>
    </xf>
    <xf numFmtId="0" fontId="105" fillId="3" borderId="275" xfId="0" applyFont="1" applyFill="1" applyBorder="1" applyAlignment="1">
      <alignment horizontal="center" vertical="center" wrapText="1" readingOrder="1"/>
    </xf>
    <xf numFmtId="0" fontId="105" fillId="3" borderId="279" xfId="0" applyFont="1" applyFill="1" applyBorder="1" applyAlignment="1">
      <alignment horizontal="center" vertical="center" wrapText="1" readingOrder="1"/>
    </xf>
    <xf numFmtId="0" fontId="105" fillId="3" borderId="280" xfId="0" applyFont="1" applyFill="1" applyBorder="1" applyAlignment="1">
      <alignment horizontal="center" vertical="center" wrapText="1" readingOrder="1"/>
    </xf>
    <xf numFmtId="0" fontId="121" fillId="0" borderId="308" xfId="0" applyFont="1" applyBorder="1" applyAlignment="1">
      <alignment horizontal="left" vertical="center" wrapText="1" readingOrder="1"/>
    </xf>
    <xf numFmtId="0" fontId="121" fillId="0" borderId="309" xfId="0" applyFont="1" applyBorder="1" applyAlignment="1">
      <alignment horizontal="left" vertical="center" wrapText="1" readingOrder="1"/>
    </xf>
    <xf numFmtId="0" fontId="121" fillId="0" borderId="352" xfId="0" applyFont="1" applyBorder="1" applyAlignment="1">
      <alignment horizontal="left" vertical="center" wrapText="1" readingOrder="1"/>
    </xf>
    <xf numFmtId="0" fontId="121" fillId="0" borderId="366" xfId="0" applyFont="1" applyBorder="1" applyAlignment="1">
      <alignment horizontal="left" vertical="center" wrapText="1" readingOrder="1"/>
    </xf>
    <xf numFmtId="0" fontId="121" fillId="0" borderId="367" xfId="0" applyFont="1" applyBorder="1" applyAlignment="1">
      <alignment horizontal="left" vertical="center" wrapText="1" readingOrder="1"/>
    </xf>
    <xf numFmtId="0" fontId="121" fillId="0" borderId="326" xfId="0" applyFont="1" applyBorder="1" applyAlignment="1">
      <alignment horizontal="left" vertical="center" wrapText="1" readingOrder="1"/>
    </xf>
    <xf numFmtId="0" fontId="121" fillId="0" borderId="327" xfId="0" applyFont="1" applyBorder="1" applyAlignment="1">
      <alignment horizontal="left" vertical="center" wrapText="1" readingOrder="1"/>
    </xf>
    <xf numFmtId="0" fontId="121" fillId="0" borderId="368" xfId="0" applyFont="1" applyBorder="1" applyAlignment="1">
      <alignment horizontal="left" vertical="center" wrapText="1" readingOrder="1"/>
    </xf>
    <xf numFmtId="0" fontId="121" fillId="0" borderId="370" xfId="0" applyFont="1" applyBorder="1" applyAlignment="1">
      <alignment horizontal="left" vertical="center" wrapText="1" readingOrder="1"/>
    </xf>
    <xf numFmtId="0" fontId="121" fillId="0" borderId="337" xfId="0" applyFont="1" applyBorder="1" applyAlignment="1">
      <alignment horizontal="left" vertical="center" wrapText="1" readingOrder="1"/>
    </xf>
    <xf numFmtId="0" fontId="121" fillId="0" borderId="277" xfId="0" applyFont="1" applyBorder="1" applyAlignment="1">
      <alignment horizontal="left" vertical="center" wrapText="1" readingOrder="1"/>
    </xf>
    <xf numFmtId="0" fontId="121" fillId="3" borderId="281" xfId="0" applyFont="1" applyFill="1" applyBorder="1" applyAlignment="1">
      <alignment horizontal="center" vertical="center" wrapText="1" readingOrder="1"/>
    </xf>
    <xf numFmtId="0" fontId="121" fillId="3" borderId="282" xfId="0" applyFont="1" applyFill="1" applyBorder="1" applyAlignment="1">
      <alignment horizontal="center" vertical="center" wrapText="1" readingOrder="1"/>
    </xf>
    <xf numFmtId="0" fontId="121" fillId="3" borderId="283" xfId="0" applyFont="1" applyFill="1" applyBorder="1" applyAlignment="1">
      <alignment horizontal="center" vertical="center" wrapText="1" readingOrder="1"/>
    </xf>
    <xf numFmtId="0" fontId="121" fillId="3" borderId="285" xfId="0" applyFont="1" applyFill="1" applyBorder="1" applyAlignment="1">
      <alignment horizontal="center" vertical="center" wrapText="1" readingOrder="1"/>
    </xf>
    <xf numFmtId="0" fontId="121" fillId="3" borderId="286" xfId="0" applyFont="1" applyFill="1" applyBorder="1" applyAlignment="1">
      <alignment horizontal="center" vertical="center" wrapText="1" readingOrder="1"/>
    </xf>
    <xf numFmtId="0" fontId="121" fillId="3" borderId="287" xfId="0" applyFont="1" applyFill="1" applyBorder="1" applyAlignment="1">
      <alignment horizontal="center" vertical="center" wrapText="1" readingOrder="1"/>
    </xf>
    <xf numFmtId="0" fontId="121" fillId="3" borderId="292" xfId="0" applyFont="1" applyFill="1" applyBorder="1" applyAlignment="1">
      <alignment horizontal="center" vertical="center" wrapText="1" readingOrder="1"/>
    </xf>
    <xf numFmtId="0" fontId="121" fillId="3" borderId="293" xfId="0" applyFont="1" applyFill="1" applyBorder="1" applyAlignment="1">
      <alignment horizontal="center" vertical="center" wrapText="1" readingOrder="1"/>
    </xf>
    <xf numFmtId="0" fontId="102" fillId="3" borderId="282" xfId="0" applyFont="1" applyFill="1" applyBorder="1" applyAlignment="1">
      <alignment horizontal="center" vertical="center" wrapText="1" readingOrder="1"/>
    </xf>
    <xf numFmtId="0" fontId="102" fillId="3" borderId="283" xfId="0" applyFont="1" applyFill="1" applyBorder="1" applyAlignment="1">
      <alignment horizontal="center" vertical="center" wrapText="1" readingOrder="1"/>
    </xf>
    <xf numFmtId="0" fontId="122" fillId="0" borderId="297" xfId="0" applyFont="1" applyBorder="1" applyAlignment="1">
      <alignment horizontal="left" vertical="center" wrapText="1" readingOrder="1"/>
    </xf>
    <xf numFmtId="0" fontId="121" fillId="3" borderId="273" xfId="0" applyFont="1" applyFill="1" applyBorder="1" applyAlignment="1">
      <alignment horizontal="center" vertical="center" wrapText="1" readingOrder="1"/>
    </xf>
    <xf numFmtId="0" fontId="121" fillId="3" borderId="274" xfId="0" applyFont="1" applyFill="1" applyBorder="1" applyAlignment="1">
      <alignment horizontal="center" vertical="center" wrapText="1" readingOrder="1"/>
    </xf>
    <xf numFmtId="0" fontId="121" fillId="3" borderId="275" xfId="0" applyFont="1" applyFill="1" applyBorder="1" applyAlignment="1">
      <alignment horizontal="center" vertical="center" wrapText="1" readingOrder="1"/>
    </xf>
    <xf numFmtId="0" fontId="121" fillId="3" borderId="276" xfId="0" applyFont="1" applyFill="1" applyBorder="1" applyAlignment="1">
      <alignment horizontal="center" vertical="center" wrapText="1" readingOrder="1"/>
    </xf>
    <xf numFmtId="0" fontId="121" fillId="3" borderId="0" xfId="0" applyFont="1" applyFill="1" applyAlignment="1">
      <alignment horizontal="center" vertical="center" wrapText="1" readingOrder="1"/>
    </xf>
    <xf numFmtId="0" fontId="121" fillId="3" borderId="277" xfId="0" applyFont="1" applyFill="1" applyBorder="1" applyAlignment="1">
      <alignment horizontal="center" vertical="center" wrapText="1" readingOrder="1"/>
    </xf>
    <xf numFmtId="0" fontId="121" fillId="3" borderId="278" xfId="0" applyFont="1" applyFill="1" applyBorder="1" applyAlignment="1">
      <alignment horizontal="center" vertical="center" wrapText="1" readingOrder="1"/>
    </xf>
    <xf numFmtId="0" fontId="121" fillId="3" borderId="279" xfId="0" applyFont="1" applyFill="1" applyBorder="1" applyAlignment="1">
      <alignment horizontal="center" vertical="center" wrapText="1" readingOrder="1"/>
    </xf>
    <xf numFmtId="0" fontId="121" fillId="3" borderId="280" xfId="0" applyFont="1" applyFill="1" applyBorder="1" applyAlignment="1">
      <alignment horizontal="center" vertical="center" wrapText="1" readingOrder="1"/>
    </xf>
    <xf numFmtId="0" fontId="121" fillId="3" borderId="365" xfId="0" applyFont="1" applyFill="1" applyBorder="1" applyAlignment="1">
      <alignment horizontal="center" vertical="center" wrapText="1" readingOrder="1"/>
    </xf>
    <xf numFmtId="0" fontId="105" fillId="3" borderId="283" xfId="0" applyFont="1" applyFill="1" applyBorder="1" applyAlignment="1">
      <alignment horizontal="center" vertical="center" wrapText="1" readingOrder="1"/>
    </xf>
    <xf numFmtId="0" fontId="104" fillId="0" borderId="279" xfId="0" applyFont="1" applyBorder="1" applyAlignment="1">
      <alignment horizontal="right" vertical="center" wrapText="1" readingOrder="1"/>
    </xf>
    <xf numFmtId="0" fontId="104" fillId="0" borderId="280" xfId="0" applyFont="1" applyBorder="1" applyAlignment="1">
      <alignment horizontal="right" vertical="center" wrapText="1" readingOrder="1"/>
    </xf>
    <xf numFmtId="0" fontId="105" fillId="3" borderId="425" xfId="0" applyFont="1" applyFill="1" applyBorder="1" applyAlignment="1">
      <alignment horizontal="center" vertical="center" wrapText="1" readingOrder="1"/>
    </xf>
    <xf numFmtId="0" fontId="105" fillId="3" borderId="426" xfId="0" applyFont="1" applyFill="1" applyBorder="1" applyAlignment="1">
      <alignment horizontal="center" vertical="center" wrapText="1" readingOrder="1"/>
    </xf>
    <xf numFmtId="0" fontId="104" fillId="43" borderId="282" xfId="0" applyFont="1" applyFill="1" applyBorder="1" applyAlignment="1">
      <alignment horizontal="left" vertical="center" wrapText="1" readingOrder="1"/>
    </xf>
    <xf numFmtId="0" fontId="104" fillId="43" borderId="283" xfId="0" applyFont="1" applyFill="1" applyBorder="1" applyAlignment="1">
      <alignment horizontal="left" vertical="center" wrapText="1" readingOrder="1"/>
    </xf>
    <xf numFmtId="0" fontId="114" fillId="50" borderId="377" xfId="60312" applyFont="1" applyFill="1" applyBorder="1" applyAlignment="1">
      <alignment horizontal="center" vertical="center" wrapText="1"/>
    </xf>
    <xf numFmtId="0" fontId="105" fillId="3" borderId="390" xfId="0" applyFont="1" applyFill="1" applyBorder="1" applyAlignment="1">
      <alignment horizontal="center" vertical="center" wrapText="1" readingOrder="1"/>
    </xf>
    <xf numFmtId="0" fontId="105" fillId="3" borderId="391" xfId="0" applyFont="1" applyFill="1" applyBorder="1" applyAlignment="1">
      <alignment horizontal="center" vertical="center" wrapText="1" readingOrder="1"/>
    </xf>
    <xf numFmtId="0" fontId="103" fillId="0" borderId="297" xfId="0" applyFont="1" applyBorder="1" applyAlignment="1">
      <alignment horizontal="left" vertical="center" wrapText="1" readingOrder="1"/>
    </xf>
    <xf numFmtId="0" fontId="103" fillId="0" borderId="282" xfId="0" applyFont="1" applyBorder="1" applyAlignment="1">
      <alignment horizontal="left" vertical="center" wrapText="1" readingOrder="1"/>
    </xf>
    <xf numFmtId="0" fontId="103" fillId="0" borderId="283" xfId="0" applyFont="1" applyBorder="1" applyAlignment="1">
      <alignment horizontal="left" vertical="center" wrapText="1" readingOrder="1"/>
    </xf>
    <xf numFmtId="0" fontId="102" fillId="3" borderId="273" xfId="0" applyFont="1" applyFill="1" applyBorder="1" applyAlignment="1">
      <alignment horizontal="center" vertical="center" wrapText="1" readingOrder="1"/>
    </xf>
    <xf numFmtId="0" fontId="102" fillId="3" borderId="274" xfId="0" applyFont="1" applyFill="1" applyBorder="1" applyAlignment="1">
      <alignment horizontal="center" vertical="center" wrapText="1" readingOrder="1"/>
    </xf>
    <xf numFmtId="0" fontId="102" fillId="3" borderId="275" xfId="0" applyFont="1" applyFill="1" applyBorder="1" applyAlignment="1">
      <alignment horizontal="center" vertical="center" wrapText="1" readingOrder="1"/>
    </xf>
    <xf numFmtId="0" fontId="102" fillId="3" borderId="276" xfId="0" applyFont="1" applyFill="1" applyBorder="1" applyAlignment="1">
      <alignment horizontal="center" vertical="center" wrapText="1" readingOrder="1"/>
    </xf>
    <xf numFmtId="0" fontId="102" fillId="3" borderId="0" xfId="0" applyFont="1" applyFill="1" applyAlignment="1">
      <alignment horizontal="center" vertical="center" wrapText="1" readingOrder="1"/>
    </xf>
    <xf numFmtId="0" fontId="102" fillId="3" borderId="277" xfId="0" applyFont="1" applyFill="1" applyBorder="1" applyAlignment="1">
      <alignment horizontal="center" vertical="center" wrapText="1" readingOrder="1"/>
    </xf>
    <xf numFmtId="0" fontId="102" fillId="3" borderId="278" xfId="0" applyFont="1" applyFill="1" applyBorder="1" applyAlignment="1">
      <alignment horizontal="center" vertical="center" wrapText="1" readingOrder="1"/>
    </xf>
    <xf numFmtId="0" fontId="102" fillId="3" borderId="279" xfId="0" applyFont="1" applyFill="1" applyBorder="1" applyAlignment="1">
      <alignment horizontal="center" vertical="center" wrapText="1" readingOrder="1"/>
    </xf>
    <xf numFmtId="0" fontId="102" fillId="3" borderId="280" xfId="0" applyFont="1" applyFill="1" applyBorder="1" applyAlignment="1">
      <alignment horizontal="center" vertical="center" wrapText="1" readingOrder="1"/>
    </xf>
    <xf numFmtId="0" fontId="102" fillId="3" borderId="281" xfId="0" applyFont="1" applyFill="1" applyBorder="1" applyAlignment="1">
      <alignment horizontal="center" vertical="center" wrapText="1" readingOrder="1"/>
    </xf>
    <xf numFmtId="0" fontId="102" fillId="3" borderId="285" xfId="0" applyFont="1" applyFill="1" applyBorder="1" applyAlignment="1">
      <alignment horizontal="center" vertical="center" wrapText="1" readingOrder="1"/>
    </xf>
    <xf numFmtId="0" fontId="102" fillId="3" borderId="286" xfId="0" applyFont="1" applyFill="1" applyBorder="1" applyAlignment="1">
      <alignment horizontal="center" vertical="center" wrapText="1" readingOrder="1"/>
    </xf>
    <xf numFmtId="0" fontId="102" fillId="3" borderId="287" xfId="0" applyFont="1" applyFill="1" applyBorder="1" applyAlignment="1">
      <alignment horizontal="center" vertical="center" wrapText="1" readingOrder="1"/>
    </xf>
    <xf numFmtId="0" fontId="102" fillId="3" borderId="289" xfId="0" applyFont="1" applyFill="1" applyBorder="1" applyAlignment="1">
      <alignment horizontal="center" vertical="center" wrapText="1" readingOrder="1"/>
    </xf>
    <xf numFmtId="0" fontId="102" fillId="3" borderId="291" xfId="0" applyFont="1" applyFill="1" applyBorder="1" applyAlignment="1">
      <alignment horizontal="center" vertical="center" wrapText="1" readingOrder="1"/>
    </xf>
    <xf numFmtId="0" fontId="92" fillId="0" borderId="337" xfId="0" applyFont="1" applyBorder="1" applyAlignment="1">
      <alignment vertical="center" wrapText="1"/>
    </xf>
    <xf numFmtId="0" fontId="92" fillId="0" borderId="347" xfId="0" applyFont="1" applyBorder="1" applyAlignment="1">
      <alignment vertical="center" wrapText="1"/>
    </xf>
    <xf numFmtId="0" fontId="103" fillId="0" borderId="299" xfId="0" applyFont="1" applyBorder="1" applyAlignment="1">
      <alignment horizontal="left" vertical="center" wrapText="1" readingOrder="1"/>
    </xf>
    <xf numFmtId="0" fontId="103" fillId="0" borderId="300" xfId="0" applyFont="1" applyBorder="1" applyAlignment="1">
      <alignment horizontal="left" vertical="center" wrapText="1" readingOrder="1"/>
    </xf>
    <xf numFmtId="0" fontId="103" fillId="0" borderId="301" xfId="0" applyFont="1" applyBorder="1" applyAlignment="1">
      <alignment horizontal="left" vertical="center" wrapText="1" readingOrder="1"/>
    </xf>
    <xf numFmtId="0" fontId="92" fillId="0" borderId="308" xfId="0" applyFont="1" applyBorder="1" applyAlignment="1">
      <alignment vertical="center" wrapText="1"/>
    </xf>
    <xf numFmtId="0" fontId="92" fillId="0" borderId="309" xfId="0" applyFont="1" applyBorder="1" applyAlignment="1">
      <alignment vertical="center" wrapText="1"/>
    </xf>
    <xf numFmtId="0" fontId="102" fillId="0" borderId="352" xfId="0" applyFont="1" applyBorder="1" applyAlignment="1">
      <alignment horizontal="left" vertical="center" wrapText="1" readingOrder="1"/>
    </xf>
    <xf numFmtId="0" fontId="102" fillId="0" borderId="366" xfId="0" applyFont="1" applyBorder="1" applyAlignment="1">
      <alignment horizontal="left" vertical="center" wrapText="1" readingOrder="1"/>
    </xf>
    <xf numFmtId="0" fontId="102" fillId="0" borderId="367" xfId="0" applyFont="1" applyBorder="1" applyAlignment="1">
      <alignment horizontal="left" vertical="center" wrapText="1" readingOrder="1"/>
    </xf>
    <xf numFmtId="0" fontId="102" fillId="0" borderId="317" xfId="0" applyFont="1" applyBorder="1" applyAlignment="1">
      <alignment horizontal="left" vertical="center" wrapText="1" readingOrder="1"/>
    </xf>
    <xf numFmtId="0" fontId="102" fillId="0" borderId="318" xfId="0" applyFont="1" applyBorder="1" applyAlignment="1">
      <alignment horizontal="left" vertical="center" wrapText="1" readingOrder="1"/>
    </xf>
    <xf numFmtId="0" fontId="102" fillId="0" borderId="319" xfId="0" applyFont="1" applyBorder="1" applyAlignment="1">
      <alignment horizontal="left" vertical="center" wrapText="1" readingOrder="1"/>
    </xf>
    <xf numFmtId="0" fontId="102" fillId="0" borderId="299" xfId="0" applyFont="1" applyBorder="1" applyAlignment="1">
      <alignment horizontal="left" vertical="center" wrapText="1" readingOrder="1"/>
    </xf>
    <xf numFmtId="0" fontId="102" fillId="0" borderId="300" xfId="0" applyFont="1" applyBorder="1" applyAlignment="1">
      <alignment horizontal="left" vertical="center" wrapText="1" readingOrder="1"/>
    </xf>
    <xf numFmtId="0" fontId="102" fillId="0" borderId="301" xfId="0" applyFont="1" applyBorder="1" applyAlignment="1">
      <alignment horizontal="left" vertical="center" wrapText="1" readingOrder="1"/>
    </xf>
    <xf numFmtId="0" fontId="92" fillId="0" borderId="326" xfId="0" applyFont="1" applyBorder="1" applyAlignment="1">
      <alignment vertical="center" wrapText="1"/>
    </xf>
    <xf numFmtId="0" fontId="92" fillId="0" borderId="327" xfId="0" applyFont="1" applyBorder="1" applyAlignment="1">
      <alignment vertical="center" wrapText="1"/>
    </xf>
    <xf numFmtId="0" fontId="102" fillId="0" borderId="368" xfId="0" applyFont="1" applyBorder="1" applyAlignment="1">
      <alignment horizontal="left" vertical="center" wrapText="1" readingOrder="1"/>
    </xf>
    <xf numFmtId="0" fontId="102" fillId="0" borderId="369" xfId="0" applyFont="1" applyBorder="1" applyAlignment="1">
      <alignment horizontal="left" vertical="center" wrapText="1" readingOrder="1"/>
    </xf>
    <xf numFmtId="0" fontId="102" fillId="0" borderId="370" xfId="0" applyFont="1" applyBorder="1" applyAlignment="1">
      <alignment horizontal="left" vertical="center" wrapText="1" readingOrder="1"/>
    </xf>
    <xf numFmtId="0" fontId="102" fillId="0" borderId="337" xfId="0" applyFont="1" applyBorder="1" applyAlignment="1">
      <alignment horizontal="left" vertical="center" wrapText="1" readingOrder="1"/>
    </xf>
    <xf numFmtId="0" fontId="102" fillId="0" borderId="0" xfId="0" applyFont="1" applyAlignment="1">
      <alignment horizontal="left" vertical="center" wrapText="1" readingOrder="1"/>
    </xf>
    <xf numFmtId="0" fontId="102" fillId="0" borderId="277" xfId="0" applyFont="1" applyBorder="1" applyAlignment="1">
      <alignment horizontal="left" vertical="center" wrapText="1" readingOrder="1"/>
    </xf>
    <xf numFmtId="0" fontId="92" fillId="0" borderId="349" xfId="0" applyFont="1" applyBorder="1" applyAlignment="1">
      <alignment vertical="center" wrapText="1"/>
    </xf>
    <xf numFmtId="0" fontId="92" fillId="0" borderId="350" xfId="0" applyFont="1" applyBorder="1" applyAlignment="1">
      <alignment vertical="center" wrapText="1"/>
    </xf>
    <xf numFmtId="0" fontId="102" fillId="0" borderId="310" xfId="0" applyFont="1" applyBorder="1" applyAlignment="1">
      <alignment horizontal="left" vertical="center" wrapText="1" readingOrder="1"/>
    </xf>
    <xf numFmtId="0" fontId="102" fillId="0" borderId="311" xfId="0" applyFont="1" applyBorder="1" applyAlignment="1">
      <alignment horizontal="left" vertical="center" wrapText="1" readingOrder="1"/>
    </xf>
    <xf numFmtId="0" fontId="102" fillId="0" borderId="312" xfId="0" applyFont="1" applyBorder="1" applyAlignment="1">
      <alignment horizontal="left" vertical="center" wrapText="1" readingOrder="1"/>
    </xf>
    <xf numFmtId="0" fontId="102" fillId="0" borderId="353" xfId="0" applyFont="1" applyBorder="1" applyAlignment="1">
      <alignment horizontal="left" vertical="center" wrapText="1" readingOrder="1"/>
    </xf>
    <xf numFmtId="0" fontId="102" fillId="0" borderId="274" xfId="0" applyFont="1" applyBorder="1" applyAlignment="1">
      <alignment horizontal="left" vertical="center" wrapText="1" readingOrder="1"/>
    </xf>
    <xf numFmtId="0" fontId="102" fillId="0" borderId="275" xfId="0" applyFont="1" applyBorder="1" applyAlignment="1">
      <alignment horizontal="left" vertical="center" wrapText="1" readingOrder="1"/>
    </xf>
    <xf numFmtId="0" fontId="103" fillId="42" borderId="278" xfId="0" applyFont="1" applyFill="1" applyBorder="1" applyAlignment="1">
      <alignment horizontal="left" vertical="center" wrapText="1" readingOrder="1"/>
    </xf>
    <xf numFmtId="0" fontId="103" fillId="42" borderId="279" xfId="0" applyFont="1" applyFill="1" applyBorder="1" applyAlignment="1">
      <alignment horizontal="left" vertical="center" wrapText="1" readingOrder="1"/>
    </xf>
    <xf numFmtId="0" fontId="103" fillId="42" borderId="280" xfId="0" applyFont="1" applyFill="1" applyBorder="1" applyAlignment="1">
      <alignment horizontal="left" vertical="center" wrapText="1" readingOrder="1"/>
    </xf>
    <xf numFmtId="0" fontId="102" fillId="0" borderId="354" xfId="0" applyFont="1" applyBorder="1" applyAlignment="1">
      <alignment horizontal="left" vertical="center" wrapText="1" readingOrder="1"/>
    </xf>
    <xf numFmtId="0" fontId="102" fillId="0" borderId="355" xfId="0" applyFont="1" applyBorder="1" applyAlignment="1">
      <alignment horizontal="left" vertical="center" wrapText="1" readingOrder="1"/>
    </xf>
    <xf numFmtId="0" fontId="102" fillId="0" borderId="280" xfId="0" applyFont="1" applyBorder="1" applyAlignment="1">
      <alignment horizontal="left" vertical="center" wrapText="1" readingOrder="1"/>
    </xf>
    <xf numFmtId="0" fontId="105" fillId="0" borderId="337" xfId="0" applyFont="1" applyBorder="1" applyAlignment="1">
      <alignment vertical="center" wrapText="1" readingOrder="1"/>
    </xf>
    <xf numFmtId="0" fontId="105" fillId="0" borderId="0" xfId="0" applyFont="1" applyAlignment="1">
      <alignment vertical="center" wrapText="1" readingOrder="1"/>
    </xf>
    <xf numFmtId="0" fontId="105" fillId="0" borderId="455" xfId="0" applyFont="1" applyBorder="1" applyAlignment="1">
      <alignment vertical="center" wrapText="1" readingOrder="1"/>
    </xf>
    <xf numFmtId="0" fontId="105" fillId="0" borderId="462" xfId="0" applyFont="1" applyBorder="1" applyAlignment="1">
      <alignment vertical="center" wrapText="1" readingOrder="1"/>
    </xf>
    <xf numFmtId="0" fontId="105" fillId="0" borderId="355" xfId="0" applyFont="1" applyBorder="1" applyAlignment="1">
      <alignment vertical="center" wrapText="1" readingOrder="1"/>
    </xf>
    <xf numFmtId="0" fontId="105" fillId="0" borderId="279" xfId="0" applyFont="1" applyBorder="1" applyAlignment="1">
      <alignment vertical="center" wrapText="1" readingOrder="1"/>
    </xf>
    <xf numFmtId="0" fontId="104" fillId="0" borderId="274" xfId="0" applyFont="1" applyBorder="1" applyAlignment="1">
      <alignment vertical="center" wrapText="1" readingOrder="1"/>
    </xf>
    <xf numFmtId="0" fontId="104" fillId="0" borderId="500" xfId="0" applyFont="1" applyBorder="1" applyAlignment="1">
      <alignment vertical="center" wrapText="1" readingOrder="1"/>
    </xf>
    <xf numFmtId="0" fontId="105" fillId="0" borderId="501" xfId="0" applyFont="1" applyBorder="1" applyAlignment="1">
      <alignment vertical="center" wrapText="1" readingOrder="1"/>
    </xf>
    <xf numFmtId="0" fontId="104" fillId="0" borderId="502" xfId="0" applyFont="1" applyBorder="1" applyAlignment="1">
      <alignment vertical="center" wrapText="1" readingOrder="1"/>
    </xf>
    <xf numFmtId="0" fontId="105" fillId="0" borderId="0" xfId="0" applyFont="1" applyBorder="1" applyAlignment="1">
      <alignment vertical="center" wrapText="1" readingOrder="1"/>
    </xf>
    <xf numFmtId="0" fontId="104" fillId="0" borderId="500" xfId="0" applyFont="1" applyBorder="1" applyAlignment="1">
      <alignment horizontal="left" vertical="center" wrapText="1" readingOrder="1"/>
    </xf>
    <xf numFmtId="0" fontId="104" fillId="0" borderId="502" xfId="0" applyFont="1" applyBorder="1" applyAlignment="1">
      <alignment horizontal="left" vertical="center" wrapText="1" readingOrder="1"/>
    </xf>
  </cellXfs>
  <cellStyles count="60316">
    <cellStyle name="=C:\WINNT\SYSTEM32\COMMAND.COM" xfId="193" xr:uid="{DCCDA5D3-FF59-4239-9818-F98F9A6C73EA}"/>
    <cellStyle name="20% - アクセント 1 2" xfId="194" xr:uid="{C2E306F7-028D-4504-B85E-0E9132932405}"/>
    <cellStyle name="20% - アクセント 1 3" xfId="195" xr:uid="{9A7044CE-3C47-4E26-A48C-C1FAD89B7FFB}"/>
    <cellStyle name="20% - アクセント 1 4" xfId="196" xr:uid="{DD2EE696-9FB3-43CF-A749-92CFC8194DC7}"/>
    <cellStyle name="20% - アクセント 2 2" xfId="197" xr:uid="{2EDE2526-71AF-4561-99AA-35EC47E9880D}"/>
    <cellStyle name="20% - アクセント 2 3" xfId="198" xr:uid="{61C8D4CB-F160-405B-B469-727FB222A5CE}"/>
    <cellStyle name="20% - アクセント 2 4" xfId="199" xr:uid="{FF6DC7C8-E51E-410F-8BEE-94556EAA19E3}"/>
    <cellStyle name="20% - アクセント 3 2" xfId="200" xr:uid="{FEAD9D96-3BC0-4331-82A3-6810636DE83F}"/>
    <cellStyle name="20% - アクセント 3 3" xfId="201" xr:uid="{E65C4F35-1491-4436-93BB-0785A8706D76}"/>
    <cellStyle name="20% - アクセント 3 4" xfId="202" xr:uid="{0C5CE3A5-E70B-47F4-80A4-9E7DF7662B6E}"/>
    <cellStyle name="20% - アクセント 4 2" xfId="203" xr:uid="{B2B06967-D518-4018-B03E-19F7BD2C1F48}"/>
    <cellStyle name="20% - アクセント 4 3" xfId="204" xr:uid="{560A23C5-179A-4C4A-9CEC-2965309057F8}"/>
    <cellStyle name="20% - アクセント 4 4" xfId="205" xr:uid="{16F5FE6E-12CA-46DB-99A0-699582AA02A8}"/>
    <cellStyle name="20% - アクセント 5 2" xfId="206" xr:uid="{ED8A8769-A45F-42A1-9E3F-ABCE56DBD241}"/>
    <cellStyle name="20% - アクセント 5 3" xfId="207" xr:uid="{ED2055F5-4C6C-45A7-A1D9-539BB9C85461}"/>
    <cellStyle name="20% - アクセント 5 4" xfId="208" xr:uid="{4C85D3FA-9D7A-4380-9746-2BB0353DC4DB}"/>
    <cellStyle name="20% - アクセント 6 2" xfId="209" xr:uid="{7488BDE8-E16D-4AAA-87E9-D3C38C6A3EB4}"/>
    <cellStyle name="20% - アクセント 6 3" xfId="210" xr:uid="{D93E22AE-BC06-485C-999B-EE4CC84775DE}"/>
    <cellStyle name="20% - アクセント 6 4" xfId="211" xr:uid="{D0827724-5ADF-4AF5-B481-D6D206B834E6}"/>
    <cellStyle name="20% - 강조색1" xfId="19" builtinId="30" customBuiltin="1"/>
    <cellStyle name="20% - 강조색2" xfId="22" builtinId="34" customBuiltin="1"/>
    <cellStyle name="20% - 강조색3" xfId="25" builtinId="38" customBuiltin="1"/>
    <cellStyle name="20% - 강조색4" xfId="28" builtinId="42" customBuiltin="1"/>
    <cellStyle name="20% - 강조색5" xfId="31" builtinId="46" customBuiltin="1"/>
    <cellStyle name="20% - 강조색6" xfId="34" builtinId="50" customBuiltin="1"/>
    <cellStyle name="40% - アクセント 1 2" xfId="212" xr:uid="{2439C458-23AC-4A7F-955C-0DA083457DE2}"/>
    <cellStyle name="40% - アクセント 1 3" xfId="213" xr:uid="{ACB4CE49-483C-4D0E-8799-97B5AD8B08A8}"/>
    <cellStyle name="40% - アクセント 1 4" xfId="214" xr:uid="{F9CA8CE6-2551-476F-B5AF-680D6BC7C9DC}"/>
    <cellStyle name="40% - アクセント 2 2" xfId="215" xr:uid="{720B1340-D23F-42D7-A3CE-280718DD3182}"/>
    <cellStyle name="40% - アクセント 2 3" xfId="216" xr:uid="{F86DF8F8-820F-4DD9-B8D9-0686CAA26127}"/>
    <cellStyle name="40% - アクセント 2 4" xfId="217" xr:uid="{EE86938F-576C-4D1B-9321-BBF8ECC7FE51}"/>
    <cellStyle name="40% - アクセント 3 2" xfId="218" xr:uid="{14AF895B-9862-41B9-8801-A29CFC3CE393}"/>
    <cellStyle name="40% - アクセント 3 3" xfId="219" xr:uid="{17FAEC03-317F-498C-BC26-02725048F0BE}"/>
    <cellStyle name="40% - アクセント 3 4" xfId="220" xr:uid="{5E35A6EE-86A4-4676-AD85-ABEBCCD08CE3}"/>
    <cellStyle name="40% - アクセント 4 2" xfId="221" xr:uid="{F3B39517-E27D-449A-9A08-01CCD21C6939}"/>
    <cellStyle name="40% - アクセント 4 3" xfId="222" xr:uid="{2DB3EE01-566E-410B-BBAE-EF1D4BE20CDC}"/>
    <cellStyle name="40% - アクセント 4 4" xfId="223" xr:uid="{7FD03633-2532-4474-8FB1-8A708F1CB8E2}"/>
    <cellStyle name="40% - アクセント 5 2" xfId="224" xr:uid="{898FDC92-86D9-4248-B9C6-32F7609C7805}"/>
    <cellStyle name="40% - アクセント 5 3" xfId="225" xr:uid="{AE83DBED-699C-4F8E-9E5D-154490AE7738}"/>
    <cellStyle name="40% - アクセント 5 4" xfId="226" xr:uid="{54B16F5E-6B29-4557-BFB5-2E788040489D}"/>
    <cellStyle name="40% - アクセント 6 2" xfId="227" xr:uid="{642C847B-1BCE-4227-9594-1F3C520059DA}"/>
    <cellStyle name="40% - アクセント 6 3" xfId="228" xr:uid="{9D761D1E-7B78-4EAE-A53F-25AC6F0BA06D}"/>
    <cellStyle name="40% - アクセント 6 4" xfId="229" xr:uid="{66E0CAAA-036F-4E4B-ACA1-DDB202FFA20E}"/>
    <cellStyle name="40% - 강조색1" xfId="20" builtinId="31" customBuiltin="1"/>
    <cellStyle name="40% - 강조색2" xfId="23" builtinId="35" customBuiltin="1"/>
    <cellStyle name="40% - 강조색3" xfId="26" builtinId="39" customBuiltin="1"/>
    <cellStyle name="40% - 강조색4" xfId="29" builtinId="43" customBuiltin="1"/>
    <cellStyle name="40% - 강조색5" xfId="32" builtinId="47" customBuiltin="1"/>
    <cellStyle name="40% - 강조색6" xfId="35" builtinId="51" customBuiltin="1"/>
    <cellStyle name="60% - アクセント 1 2" xfId="230" xr:uid="{D0352BB6-FD6A-43C7-B390-7CBFEFD323A6}"/>
    <cellStyle name="60% - アクセント 1 3" xfId="231" xr:uid="{7AFC2EB2-23F4-4103-8931-6C6C0FBCFCA8}"/>
    <cellStyle name="60% - アクセント 1 4" xfId="232" xr:uid="{6F60D942-7D84-4774-8CF6-52869EA56471}"/>
    <cellStyle name="60% - アクセント 2 2" xfId="233" xr:uid="{7EB9BE63-84F9-4D4E-915B-BF98AC3290AA}"/>
    <cellStyle name="60% - アクセント 2 3" xfId="234" xr:uid="{C69A2BA5-FE97-4E16-9CFD-37EA3ABD48A8}"/>
    <cellStyle name="60% - アクセント 2 4" xfId="235" xr:uid="{935F46C0-7F73-4630-8145-F8C5ABD570BE}"/>
    <cellStyle name="60% - アクセント 3 2" xfId="236" xr:uid="{28EA2D3A-9067-427A-B41B-212D7ED04382}"/>
    <cellStyle name="60% - アクセント 3 3" xfId="237" xr:uid="{F210CE27-8C5A-42CD-A471-B954698E7B1F}"/>
    <cellStyle name="60% - アクセント 3 4" xfId="238" xr:uid="{ABEC591A-5673-4FEA-B90B-82670D2FFA5C}"/>
    <cellStyle name="60% - アクセント 4 2" xfId="239" xr:uid="{D227B9D4-2810-415B-BC5A-EE510C84E51C}"/>
    <cellStyle name="60% - アクセント 4 3" xfId="240" xr:uid="{2FE14CF1-82E3-4D63-8769-036930002508}"/>
    <cellStyle name="60% - アクセント 4 4" xfId="241" xr:uid="{7999D0CF-1C70-4D19-8AB1-EF33587C5B71}"/>
    <cellStyle name="60% - アクセント 5 2" xfId="242" xr:uid="{5DAA94BC-B26E-4FF3-B028-4C156A16827C}"/>
    <cellStyle name="60% - アクセント 5 3" xfId="243" xr:uid="{8BF72902-8CC7-4428-88B3-0901691989B9}"/>
    <cellStyle name="60% - アクセント 5 4" xfId="244" xr:uid="{BBFAAB02-98E9-4C62-8B22-39893B1F7D76}"/>
    <cellStyle name="60% - アクセント 6 2" xfId="245" xr:uid="{F880A596-8FF0-425C-8C85-E9E62F4318AA}"/>
    <cellStyle name="60% - アクセント 6 3" xfId="246" xr:uid="{57E6CED6-E8C5-43B4-82D6-D71A4477E738}"/>
    <cellStyle name="60% - アクセント 6 4" xfId="247" xr:uid="{865BEA03-3E05-4191-AEEB-E880E43246F5}"/>
    <cellStyle name="60% - 강조색1 2" xfId="78" xr:uid="{F173DBF8-8AE1-43BE-8C91-A9DB735D94F5}"/>
    <cellStyle name="60% - 강조색2 2" xfId="79" xr:uid="{DDD734E5-5060-40EE-9B18-85559DAE5AFE}"/>
    <cellStyle name="60% - 강조색3 2" xfId="80" xr:uid="{A6252984-1C26-41A7-BB66-4A4AF36E3E52}"/>
    <cellStyle name="60% - 강조색4 2" xfId="81" xr:uid="{B88C4F14-033D-4D29-BEFF-9B28BD297E2B}"/>
    <cellStyle name="60% - 강조색5 2" xfId="82" xr:uid="{4D085F3A-1E2A-4002-897F-CC25115A52D4}"/>
    <cellStyle name="60% - 강조색6 2" xfId="83" xr:uid="{35B365FD-3371-42F3-9CAB-20A8F08E6A98}"/>
    <cellStyle name="Comma [0] 2" xfId="105" xr:uid="{88F2A7CD-E643-4B11-9FBA-C46EA82CD6AD}"/>
    <cellStyle name="Comma [0] 2 10" xfId="724" xr:uid="{73921082-46A3-45BF-99C3-F853EF8F6C01}"/>
    <cellStyle name="Comma [0] 2 10 10" xfId="20756" xr:uid="{DFB2F715-31BC-4C60-B8FF-C6091F17257E}"/>
    <cellStyle name="Comma [0] 2 10 10 2" xfId="50708" xr:uid="{91EF95FB-E596-44EF-BCF9-2578476E42FE}"/>
    <cellStyle name="Comma [0] 2 10 11" xfId="23494" xr:uid="{E92965F1-408D-46F0-A17C-4DA61A658941}"/>
    <cellStyle name="Comma [0] 2 10 11 2" xfId="53446" xr:uid="{D79E19E7-94C7-4A1A-80BC-558A8FD4C762}"/>
    <cellStyle name="Comma [0] 2 10 12" xfId="26230" xr:uid="{C6475314-ADE9-421F-95B8-623D9F404080}"/>
    <cellStyle name="Comma [0] 2 10 12 2" xfId="56182" xr:uid="{2DCF5901-F11B-45D7-92E1-41AA0D65B2DD}"/>
    <cellStyle name="Comma [0] 2 10 13" xfId="30729" xr:uid="{E38C0EAC-59E3-4DC4-BA9B-0F6D7BF1B19B}"/>
    <cellStyle name="Comma [0] 2 10 2" xfId="1267" xr:uid="{F3CAC23B-C1B5-44E2-A9AE-A8DD6FDBDD48}"/>
    <cellStyle name="Comma [0] 2 10 2 2" xfId="28973" xr:uid="{B6D8CADE-1CCD-4FCD-8395-39B1A8023EFC}"/>
    <cellStyle name="Comma [0] 2 10 2 2 2" xfId="58925" xr:uid="{C174088F-0D38-4592-8DA2-060750F21F2A}"/>
    <cellStyle name="Comma [0] 2 10 2 3" xfId="31272" xr:uid="{AB77AB3F-D975-4288-B4DD-F431690A5197}"/>
    <cellStyle name="Comma [0] 2 10 3" xfId="1809" xr:uid="{2EB5D675-8A2D-4B3F-8D08-A93BAEAF7CEA}"/>
    <cellStyle name="Comma [0] 2 10 3 2" xfId="31814" xr:uid="{1450D58B-3CD3-4A81-B3FB-29B1618AB700}"/>
    <cellStyle name="Comma [0] 2 10 4" xfId="3978" xr:uid="{3635731C-1020-4134-BFE5-75A68DF8CEDF}"/>
    <cellStyle name="Comma [0] 2 10 4 2" xfId="33971" xr:uid="{79ECF8B6-4CC4-4937-A51D-88DDD8E2C982}"/>
    <cellStyle name="Comma [0] 2 10 5" xfId="6926" xr:uid="{92014002-5527-44A5-BEA4-3F77D3649BBE}"/>
    <cellStyle name="Comma [0] 2 10 5 2" xfId="36881" xr:uid="{C4E945CD-5D75-4ED0-9847-24F16AEF30A8}"/>
    <cellStyle name="Comma [0] 2 10 6" xfId="9708" xr:uid="{6A514DE9-0276-4A6D-87CC-1C975305E49D}"/>
    <cellStyle name="Comma [0] 2 10 6 2" xfId="39663" xr:uid="{77D1D145-A514-465D-B010-D72ABF3099C1}"/>
    <cellStyle name="Comma [0] 2 10 7" xfId="12490" xr:uid="{67E15F40-8007-438D-8AF7-04685A996399}"/>
    <cellStyle name="Comma [0] 2 10 7 2" xfId="42445" xr:uid="{F50A2979-FB3A-47AD-992B-E483F36E2AC7}"/>
    <cellStyle name="Comma [0] 2 10 8" xfId="15225" xr:uid="{95C56409-2474-41AD-9F0D-1D8D67C9356B}"/>
    <cellStyle name="Comma [0] 2 10 8 2" xfId="45180" xr:uid="{1C010F14-DEE2-44F5-8DBE-062B722DAAAF}"/>
    <cellStyle name="Comma [0] 2 10 9" xfId="17973" xr:uid="{8C4F0801-1D2B-44A6-9DCF-835928493513}"/>
    <cellStyle name="Comma [0] 2 10 9 2" xfId="47926" xr:uid="{EF98DCA5-7026-45C4-850D-A2EE9CC0A4D8}"/>
    <cellStyle name="Comma [0] 2 11" xfId="900" xr:uid="{60ADD0B6-38D7-4330-9BE1-04B0C6607634}"/>
    <cellStyle name="Comma [0] 2 11 2" xfId="27604" xr:uid="{B52E9B83-03C9-45DF-B9C4-C7541B2AF582}"/>
    <cellStyle name="Comma [0] 2 11 2 2" xfId="57556" xr:uid="{592A1715-5ED4-4EAB-B8DB-7B846EEB944F}"/>
    <cellStyle name="Comma [0] 2 11 3" xfId="30905" xr:uid="{AEE2774D-4744-4C94-979A-2EFCC32EA3CF}"/>
    <cellStyle name="Comma [0] 2 12" xfId="1443" xr:uid="{9D20C2D4-047F-4699-BEF9-F70195BFCD39}"/>
    <cellStyle name="Comma [0] 2 12 2" xfId="31448" xr:uid="{A7A820D5-8A12-4530-9A1D-E35E6A3271AE}"/>
    <cellStyle name="Comma [0] 2 13" xfId="1986" xr:uid="{E0CCA1A9-49C0-4227-8C83-856D0205EB64}"/>
    <cellStyle name="Comma [0] 2 13 2" xfId="31991" xr:uid="{3909873A-A30F-461E-A88B-CB0086488429}"/>
    <cellStyle name="Comma [0] 2 14" xfId="2169" xr:uid="{B4F67C89-B884-4229-80DD-8B466FAD6700}"/>
    <cellStyle name="Comma [0] 2 14 2" xfId="32169" xr:uid="{626F6BC3-1A90-488D-B0D8-E2D6B17AACE0}"/>
    <cellStyle name="Comma [0] 2 15" xfId="2515" xr:uid="{0DE427E8-876C-4951-9AF7-A7DF739AA1C7}"/>
    <cellStyle name="Comma [0] 2 15 2" xfId="32514" xr:uid="{E968D2AA-389E-465D-9435-2B0C25CAD925}"/>
    <cellStyle name="Comma [0] 2 16" xfId="2561" xr:uid="{A3897CA6-047D-4D8A-BDBA-A765DFB03224}"/>
    <cellStyle name="Comma [0] 2 16 2" xfId="32557" xr:uid="{8C3F54EC-944E-4D5F-8E91-B4FA9F809EBE}"/>
    <cellStyle name="Comma [0] 2 17" xfId="2609" xr:uid="{64CFD76A-F8A8-4921-892A-1983C7460E6F}"/>
    <cellStyle name="Comma [0] 2 17 2" xfId="32602" xr:uid="{D2A438D3-6CA7-4FF8-B729-9C68915AB477}"/>
    <cellStyle name="Comma [0] 2 18" xfId="5346" xr:uid="{EBD533A4-B2E2-4663-BFBF-CFF5A5ACA03E}"/>
    <cellStyle name="Comma [0] 2 18 2" xfId="35339" xr:uid="{DA4B7C52-C1AF-46BF-92C6-BD4E8E35BBDF}"/>
    <cellStyle name="Comma [0] 2 19" xfId="5388" xr:uid="{A751CEBF-E6B6-413C-8C87-817B3CF9ACD1}"/>
    <cellStyle name="Comma [0] 2 19 2" xfId="35381" xr:uid="{DB40C6B8-97D1-4B17-9FD1-ACB68BD90124}"/>
    <cellStyle name="Comma [0] 2 2" xfId="356" xr:uid="{284B0D4D-D5AB-407D-A7F0-FFF659EDFBA9}"/>
    <cellStyle name="Comma [0] 2 2 10" xfId="1998" xr:uid="{975E9206-F52C-42EB-A588-C203C8D8E02C}"/>
    <cellStyle name="Comma [0] 2 2 10 2" xfId="32003" xr:uid="{DBC0F6FB-FCA7-4457-960D-CE42A988F4ED}"/>
    <cellStyle name="Comma [0] 2 2 11" xfId="2181" xr:uid="{2EED6922-9F33-43BC-A5D2-2EFE81FB7822}"/>
    <cellStyle name="Comma [0] 2 2 11 2" xfId="32181" xr:uid="{DD1C9213-5731-4840-AD0A-15685EDB1576}"/>
    <cellStyle name="Comma [0] 2 2 12" xfId="2526" xr:uid="{7867142D-3E82-413A-B1FB-717C35D152EE}"/>
    <cellStyle name="Comma [0] 2 2 12 2" xfId="32525" xr:uid="{508E03FC-8BED-4D7F-B9F6-D0345A697C8E}"/>
    <cellStyle name="Comma [0] 2 2 13" xfId="2574" xr:uid="{72204C22-4735-46F3-A468-FC87CB17B0D4}"/>
    <cellStyle name="Comma [0] 2 2 13 2" xfId="32569" xr:uid="{AB4B75D4-A52B-4E4A-94A5-57E08C94D873}"/>
    <cellStyle name="Comma [0] 2 2 14" xfId="2621" xr:uid="{27252AD1-62F1-46B5-A23E-2A6C56DC4B3F}"/>
    <cellStyle name="Comma [0] 2 2 14 2" xfId="32614" xr:uid="{68574873-9C3E-47F0-8FA7-D3634987C138}"/>
    <cellStyle name="Comma [0] 2 2 15" xfId="5357" xr:uid="{1E4AEB51-12B2-4B71-B957-3EF74CA65BCA}"/>
    <cellStyle name="Comma [0] 2 2 15 2" xfId="35350" xr:uid="{38EB36F4-8A81-492A-866E-4699784CD46F}"/>
    <cellStyle name="Comma [0] 2 2 16" xfId="5399" xr:uid="{D69BD6F5-7F9F-4BF5-AD92-E352B3A855B3}"/>
    <cellStyle name="Comma [0] 2 2 16 2" xfId="35392" xr:uid="{8746F404-E553-4288-AE27-AEFD2467A5A5}"/>
    <cellStyle name="Comma [0] 2 2 17" xfId="5478" xr:uid="{2DBC6FF5-E289-463F-9C8C-1A2788CFD27A}"/>
    <cellStyle name="Comma [0] 2 2 17 2" xfId="35449" xr:uid="{CB9090FA-1420-47B5-8322-00CE9C7D7CAF}"/>
    <cellStyle name="Comma [0] 2 2 18" xfId="5569" xr:uid="{BFB4800A-E211-4C5F-A790-A41E1C82787B}"/>
    <cellStyle name="Comma [0] 2 2 18 2" xfId="35524" xr:uid="{3F236AFE-5715-40B8-B78B-ED966E365323}"/>
    <cellStyle name="Comma [0] 2 2 19" xfId="8306" xr:uid="{F19553AD-022C-498F-9081-0D052EDC8AE9}"/>
    <cellStyle name="Comma [0] 2 2 19 2" xfId="38261" xr:uid="{8BBAAC20-1607-4DE5-A11B-A218090D3F95}"/>
    <cellStyle name="Comma [0] 2 2 2" xfId="402" xr:uid="{3E46D4CE-8D8C-4F26-980D-F49A5FB6296E}"/>
    <cellStyle name="Comma [0] 2 2 2 10" xfId="5611" xr:uid="{B02D34BD-E0F8-4B4E-BA79-D85926F61A6F}"/>
    <cellStyle name="Comma [0] 2 2 2 10 2" xfId="35566" xr:uid="{320D9694-7146-4EB4-876C-392822BF528C}"/>
    <cellStyle name="Comma [0] 2 2 2 11" xfId="8393" xr:uid="{FB8BD24B-B5C8-49E0-B57A-325E46837110}"/>
    <cellStyle name="Comma [0] 2 2 2 11 2" xfId="38348" xr:uid="{C54D87DC-C918-4CA1-987D-F3FE7C605E0D}"/>
    <cellStyle name="Comma [0] 2 2 2 12" xfId="11175" xr:uid="{FFCF2D0D-0182-44E2-8454-9FF32DB1090F}"/>
    <cellStyle name="Comma [0] 2 2 2 12 2" xfId="41130" xr:uid="{8702FE5A-4805-4DCE-BCED-E4B6C6761829}"/>
    <cellStyle name="Comma [0] 2 2 2 13" xfId="13910" xr:uid="{A0ECD18A-9CD8-4F66-AD6A-BEC89F5A9F7E}"/>
    <cellStyle name="Comma [0] 2 2 2 13 2" xfId="43865" xr:uid="{E472C651-FF2F-4AF4-A5FD-4DF11E5EFF20}"/>
    <cellStyle name="Comma [0] 2 2 2 14" xfId="16658" xr:uid="{4C9E75AB-7141-4685-BF39-45C1533F4953}"/>
    <cellStyle name="Comma [0] 2 2 2 14 2" xfId="46611" xr:uid="{0A7B289C-16B5-4F74-B33A-88A96BB0E6E2}"/>
    <cellStyle name="Comma [0] 2 2 2 15" xfId="19441" xr:uid="{057A699E-5FE0-44D6-AD99-2ED810F9DCFF}"/>
    <cellStyle name="Comma [0] 2 2 2 15 2" xfId="49393" xr:uid="{931415FD-0C12-4B66-AF21-DAA7D8C2C2E1}"/>
    <cellStyle name="Comma [0] 2 2 2 16" xfId="22179" xr:uid="{2A1E5814-866B-4D1F-A320-0FE5A6D943DF}"/>
    <cellStyle name="Comma [0] 2 2 2 16 2" xfId="52131" xr:uid="{F2E25A86-1F03-450C-B974-74ADA65D071B}"/>
    <cellStyle name="Comma [0] 2 2 2 17" xfId="24915" xr:uid="{93BF3695-C9A8-42AA-8032-0BFE134905BE}"/>
    <cellStyle name="Comma [0] 2 2 2 17 2" xfId="54867" xr:uid="{A2B4691C-02A0-405F-BF64-CB8E5D2C68EF}"/>
    <cellStyle name="Comma [0] 2 2 2 18" xfId="30417" xr:uid="{C8774A8A-BE16-488C-AA01-F96D3D9FA4FD}"/>
    <cellStyle name="Comma [0] 2 2 2 2" xfId="546" xr:uid="{B558B3D5-D297-4E62-BBB9-2F576DCF7682}"/>
    <cellStyle name="Comma [0] 2 2 2 2 10" xfId="11260" xr:uid="{51F430D9-BB31-4BF4-8167-97E3EDD8D1B1}"/>
    <cellStyle name="Comma [0] 2 2 2 2 10 2" xfId="41215" xr:uid="{0E9401C9-1802-440A-B1AB-37A44838977E}"/>
    <cellStyle name="Comma [0] 2 2 2 2 11" xfId="13995" xr:uid="{5E575729-2156-433B-9FFA-CA0B226EA733}"/>
    <cellStyle name="Comma [0] 2 2 2 2 11 2" xfId="43950" xr:uid="{5CFD3303-438C-46A1-BB83-60B4C453F875}"/>
    <cellStyle name="Comma [0] 2 2 2 2 12" xfId="16743" xr:uid="{1B19E0CD-4DD5-4B3A-9525-3FDE0457FEDC}"/>
    <cellStyle name="Comma [0] 2 2 2 2 12 2" xfId="46696" xr:uid="{BC3F7B8B-CD17-497C-9E04-4A7D33A08FEA}"/>
    <cellStyle name="Comma [0] 2 2 2 2 13" xfId="19526" xr:uid="{4FD38CE1-FA47-47F0-BEA8-40449F91337F}"/>
    <cellStyle name="Comma [0] 2 2 2 2 13 2" xfId="49478" xr:uid="{839C1313-6B8A-4A27-870A-ABB1F836F6A4}"/>
    <cellStyle name="Comma [0] 2 2 2 2 14" xfId="22264" xr:uid="{6262B899-EFA2-4349-B41F-04F16031B8DA}"/>
    <cellStyle name="Comma [0] 2 2 2 2 14 2" xfId="52216" xr:uid="{0DCFED3D-2C1B-428C-878B-339ECC8CCF2E}"/>
    <cellStyle name="Comma [0] 2 2 2 2 15" xfId="25000" xr:uid="{7CB033EC-88FA-4C50-BD85-B7C3E4778FB3}"/>
    <cellStyle name="Comma [0] 2 2 2 2 15 2" xfId="54952" xr:uid="{5977D8FB-059C-49A1-877D-2C62910DC9DB}"/>
    <cellStyle name="Comma [0] 2 2 2 2 16" xfId="30556" xr:uid="{6AA5DFD4-9B7B-403A-B3FC-76DE980D9967}"/>
    <cellStyle name="Comma [0] 2 2 2 2 2" xfId="866" xr:uid="{791BB6A9-8FD9-4C0C-9EC4-5631A06CB449}"/>
    <cellStyle name="Comma [0] 2 2 2 2 2 10" xfId="16914" xr:uid="{394334AF-61FC-4E48-BE11-F513384A20B8}"/>
    <cellStyle name="Comma [0] 2 2 2 2 2 10 2" xfId="46867" xr:uid="{A018406A-BFBE-4B8B-A90A-920A31844A55}"/>
    <cellStyle name="Comma [0] 2 2 2 2 2 11" xfId="19697" xr:uid="{F145AE1C-60D3-426B-8CD1-0C85B011352E}"/>
    <cellStyle name="Comma [0] 2 2 2 2 2 11 2" xfId="49649" xr:uid="{922F90E2-E90B-4AC7-B408-57C0B149A6EF}"/>
    <cellStyle name="Comma [0] 2 2 2 2 2 12" xfId="22435" xr:uid="{FD2CCD81-7C41-499F-8E42-E1B5A0063B30}"/>
    <cellStyle name="Comma [0] 2 2 2 2 2 12 2" xfId="52387" xr:uid="{04C11A6A-BFE8-40C1-87E4-B6467F7B9932}"/>
    <cellStyle name="Comma [0] 2 2 2 2 2 13" xfId="25171" xr:uid="{7A2DECF2-3F0D-43C4-A085-852A3CEFEE76}"/>
    <cellStyle name="Comma [0] 2 2 2 2 2 13 2" xfId="55123" xr:uid="{DBF2687C-B1D1-41B8-B194-9AE42F893473}"/>
    <cellStyle name="Comma [0] 2 2 2 2 2 14" xfId="30871" xr:uid="{2ADA5B72-58CD-40C7-9D51-EC6EDA87A4B9}"/>
    <cellStyle name="Comma [0] 2 2 2 2 2 2" xfId="1409" xr:uid="{BCC34CEB-D07E-4463-9130-705630AB6A8F}"/>
    <cellStyle name="Comma [0] 2 2 2 2 2 2 10" xfId="20039" xr:uid="{9F8CFDF9-D99B-408D-8E34-BB2E054921E3}"/>
    <cellStyle name="Comma [0] 2 2 2 2 2 2 10 2" xfId="49991" xr:uid="{9874518A-19B1-419B-8C59-E6B5AB58CADA}"/>
    <cellStyle name="Comma [0] 2 2 2 2 2 2 11" xfId="22777" xr:uid="{E61A1197-6F35-42B8-A7AC-A32BEC0F8102}"/>
    <cellStyle name="Comma [0] 2 2 2 2 2 2 11 2" xfId="52729" xr:uid="{AD62DF4A-2301-4204-9604-418506018D19}"/>
    <cellStyle name="Comma [0] 2 2 2 2 2 2 12" xfId="25513" xr:uid="{5D9D136E-799E-4D3A-949B-F2AC05015A3D}"/>
    <cellStyle name="Comma [0] 2 2 2 2 2 2 12 2" xfId="55465" xr:uid="{E4A74B4D-0079-453C-9771-E757D1A5D27A}"/>
    <cellStyle name="Comma [0] 2 2 2 2 2 2 13" xfId="31414" xr:uid="{D660DD4D-78DF-4C71-8482-D913AAAF1A69}"/>
    <cellStyle name="Comma [0] 2 2 2 2 2 2 2" xfId="3945" xr:uid="{E485DE7A-8B70-4465-BF25-46A39A748185}"/>
    <cellStyle name="Comma [0] 2 2 2 2 2 2 2 10" xfId="26197" xr:uid="{DB0D37C4-BF32-4A77-86A4-B0870A1E644E}"/>
    <cellStyle name="Comma [0] 2 2 2 2 2 2 2 10 2" xfId="56149" xr:uid="{6E7A6112-E36B-4659-BE40-E6F8D6210E82}"/>
    <cellStyle name="Comma [0] 2 2 2 2 2 2 2 11" xfId="33938" xr:uid="{3A3F45E0-4A8C-4191-95F4-790CFC114ADD}"/>
    <cellStyle name="Comma [0] 2 2 2 2 2 2 2 2" xfId="5313" xr:uid="{7138E8B8-4634-434F-80B6-5B20F603F715}"/>
    <cellStyle name="Comma [0] 2 2 2 2 2 2 2 2 10" xfId="35306" xr:uid="{BA97BE2F-BC0D-4BB9-8839-DADC3C0A82B5}"/>
    <cellStyle name="Comma [0] 2 2 2 2 2 2 2 2 2" xfId="8261" xr:uid="{C419D98F-93E5-420B-8A1B-B7268500D1A1}"/>
    <cellStyle name="Comma [0] 2 2 2 2 2 2 2 2 2 2" xfId="30308" xr:uid="{093282CC-5E27-414E-96D5-FE93B90C0386}"/>
    <cellStyle name="Comma [0] 2 2 2 2 2 2 2 2 2 2 2" xfId="60260" xr:uid="{9BA28002-510F-4A58-9AA2-84D9D963CB85}"/>
    <cellStyle name="Comma [0] 2 2 2 2 2 2 2 2 2 3" xfId="38216" xr:uid="{AFD94206-872D-4480-A61E-494038AE5F06}"/>
    <cellStyle name="Comma [0] 2 2 2 2 2 2 2 2 3" xfId="11043" xr:uid="{B6BF1BCB-6981-4A7A-821E-D020A6AE2EF1}"/>
    <cellStyle name="Comma [0] 2 2 2 2 2 2 2 2 3 2" xfId="40998" xr:uid="{4BA6C075-15B7-4925-93B1-C3CB28ECC1CE}"/>
    <cellStyle name="Comma [0] 2 2 2 2 2 2 2 2 4" xfId="13825" xr:uid="{4E8CDC09-1000-46D3-80FD-9E2585B5DBB9}"/>
    <cellStyle name="Comma [0] 2 2 2 2 2 2 2 2 4 2" xfId="43780" xr:uid="{C3BA7D67-9AAC-4D07-BA6F-49D99FBAFA4D}"/>
    <cellStyle name="Comma [0] 2 2 2 2 2 2 2 2 5" xfId="16560" xr:uid="{08B6E612-CEF1-40EC-A5A1-28B54A394723}"/>
    <cellStyle name="Comma [0] 2 2 2 2 2 2 2 2 5 2" xfId="46515" xr:uid="{47C8B3D8-8D6C-471E-ACF5-511C033A375D}"/>
    <cellStyle name="Comma [0] 2 2 2 2 2 2 2 2 6" xfId="19308" xr:uid="{07D65EEC-1CEC-4ED7-9A4D-735A9C5D39A0}"/>
    <cellStyle name="Comma [0] 2 2 2 2 2 2 2 2 6 2" xfId="49261" xr:uid="{3EC66F27-D993-405D-AACA-52D6D24D213E}"/>
    <cellStyle name="Comma [0] 2 2 2 2 2 2 2 2 7" xfId="22091" xr:uid="{74814DCF-EF7D-40C2-8F02-96A8105CB66E}"/>
    <cellStyle name="Comma [0] 2 2 2 2 2 2 2 2 7 2" xfId="52043" xr:uid="{B420BB47-29E3-42FE-9D05-2C86C6096972}"/>
    <cellStyle name="Comma [0] 2 2 2 2 2 2 2 2 8" xfId="24829" xr:uid="{6C0DE3E9-36EF-4477-B9B4-46B7C3A0E1FD}"/>
    <cellStyle name="Comma [0] 2 2 2 2 2 2 2 2 8 2" xfId="54781" xr:uid="{0EADF78A-32F5-4202-9E39-69CB61A50C02}"/>
    <cellStyle name="Comma [0] 2 2 2 2 2 2 2 2 9" xfId="27565" xr:uid="{837670EE-0D6E-4C85-B68B-B5933479B06D}"/>
    <cellStyle name="Comma [0] 2 2 2 2 2 2 2 2 9 2" xfId="57517" xr:uid="{2EF31C58-D955-4142-A16F-F1DE3A999FE1}"/>
    <cellStyle name="Comma [0] 2 2 2 2 2 2 2 3" xfId="6893" xr:uid="{BB7301A9-DE75-42A5-BDCB-39CA405EDEDE}"/>
    <cellStyle name="Comma [0] 2 2 2 2 2 2 2 3 2" xfId="28940" xr:uid="{60FC1A67-921C-457A-B3B2-E1585705128A}"/>
    <cellStyle name="Comma [0] 2 2 2 2 2 2 2 3 2 2" xfId="58892" xr:uid="{CAFFF915-7CCE-4BD5-A190-A39E5C671D5F}"/>
    <cellStyle name="Comma [0] 2 2 2 2 2 2 2 3 3" xfId="36848" xr:uid="{636C367C-CA4E-4307-9C1B-FCEBD12D99EE}"/>
    <cellStyle name="Comma [0] 2 2 2 2 2 2 2 4" xfId="9675" xr:uid="{54B62A80-3C2D-4C14-B9A2-47BDE214008E}"/>
    <cellStyle name="Comma [0] 2 2 2 2 2 2 2 4 2" xfId="39630" xr:uid="{E003EE25-B736-44AF-B9C9-A0BB5F6AE190}"/>
    <cellStyle name="Comma [0] 2 2 2 2 2 2 2 5" xfId="12457" xr:uid="{63FBFCEB-B864-4A0D-8905-7877BF204489}"/>
    <cellStyle name="Comma [0] 2 2 2 2 2 2 2 5 2" xfId="42412" xr:uid="{ED6302B6-F83E-4246-8D76-0FB338DD309E}"/>
    <cellStyle name="Comma [0] 2 2 2 2 2 2 2 6" xfId="15192" xr:uid="{2EE3A899-5197-40B1-A567-AFF79F67638A}"/>
    <cellStyle name="Comma [0] 2 2 2 2 2 2 2 6 2" xfId="45147" xr:uid="{32E9DF46-5D8A-4EC5-84F0-25E5BFD1065E}"/>
    <cellStyle name="Comma [0] 2 2 2 2 2 2 2 7" xfId="17940" xr:uid="{18B6B444-08EC-4455-B47D-2C3C85927F36}"/>
    <cellStyle name="Comma [0] 2 2 2 2 2 2 2 7 2" xfId="47893" xr:uid="{E025EBBC-73D0-4BF1-9CBF-8214A0D39B24}"/>
    <cellStyle name="Comma [0] 2 2 2 2 2 2 2 8" xfId="20723" xr:uid="{A81F1E41-3C78-4B96-8F1D-BDB1C3D72255}"/>
    <cellStyle name="Comma [0] 2 2 2 2 2 2 2 8 2" xfId="50675" xr:uid="{8772B3CA-B125-4CD6-B9BE-3E24BD72968B}"/>
    <cellStyle name="Comma [0] 2 2 2 2 2 2 2 9" xfId="23461" xr:uid="{178693FA-B332-4D3D-9154-8A64EEDED264}"/>
    <cellStyle name="Comma [0] 2 2 2 2 2 2 2 9 2" xfId="53413" xr:uid="{AB3DAF93-F3F1-4596-B737-BDA42BEBB4E0}"/>
    <cellStyle name="Comma [0] 2 2 2 2 2 2 3" xfId="4629" xr:uid="{A278EC20-C22D-40B2-964C-3857A8B64C0C}"/>
    <cellStyle name="Comma [0] 2 2 2 2 2 2 3 10" xfId="34622" xr:uid="{BD7F41CD-4F8A-4379-B21B-71EE7964CEF4}"/>
    <cellStyle name="Comma [0] 2 2 2 2 2 2 3 2" xfId="7577" xr:uid="{C9A98618-0E9C-40C3-851F-A39D3E46429F}"/>
    <cellStyle name="Comma [0] 2 2 2 2 2 2 3 2 2" xfId="29624" xr:uid="{9692CCD4-A7B8-49D3-A9B6-3099A236F41D}"/>
    <cellStyle name="Comma [0] 2 2 2 2 2 2 3 2 2 2" xfId="59576" xr:uid="{C72BE166-751A-4530-AC2E-F6FDD43DBFF4}"/>
    <cellStyle name="Comma [0] 2 2 2 2 2 2 3 2 3" xfId="37532" xr:uid="{7C58B1EB-A427-4779-9C29-11409C2F137C}"/>
    <cellStyle name="Comma [0] 2 2 2 2 2 2 3 3" xfId="10359" xr:uid="{F6AA5728-1CDE-4F68-9CC1-AFE0B098F650}"/>
    <cellStyle name="Comma [0] 2 2 2 2 2 2 3 3 2" xfId="40314" xr:uid="{0D376D56-8926-4952-924A-D284FBC6B6E8}"/>
    <cellStyle name="Comma [0] 2 2 2 2 2 2 3 4" xfId="13141" xr:uid="{6DC8A2F8-68F5-4419-8E18-83EEA1AB9211}"/>
    <cellStyle name="Comma [0] 2 2 2 2 2 2 3 4 2" xfId="43096" xr:uid="{4BB1BA40-3D0F-4FEB-8187-D240407CB71B}"/>
    <cellStyle name="Comma [0] 2 2 2 2 2 2 3 5" xfId="15876" xr:uid="{357A39C9-EC34-424B-A27D-DFDEC5360B9A}"/>
    <cellStyle name="Comma [0] 2 2 2 2 2 2 3 5 2" xfId="45831" xr:uid="{5D7D6C68-8C08-41A2-9C9C-CB05DB94A2C0}"/>
    <cellStyle name="Comma [0] 2 2 2 2 2 2 3 6" xfId="18624" xr:uid="{C44A884D-5C8C-46E5-9EFF-6D2BA86DDA72}"/>
    <cellStyle name="Comma [0] 2 2 2 2 2 2 3 6 2" xfId="48577" xr:uid="{D22C8907-B79E-42F2-A7D1-4FE21923A782}"/>
    <cellStyle name="Comma [0] 2 2 2 2 2 2 3 7" xfId="21407" xr:uid="{591E042C-54A0-4A9C-A9A3-2AE7B763A62F}"/>
    <cellStyle name="Comma [0] 2 2 2 2 2 2 3 7 2" xfId="51359" xr:uid="{C449AEDC-F23A-42E5-B98B-C53D9B164BBB}"/>
    <cellStyle name="Comma [0] 2 2 2 2 2 2 3 8" xfId="24145" xr:uid="{183AA0F2-8566-441D-9EB4-D4686E78FD0A}"/>
    <cellStyle name="Comma [0] 2 2 2 2 2 2 3 8 2" xfId="54097" xr:uid="{C4ED4597-5D03-4D91-ACC1-16444E9F87C4}"/>
    <cellStyle name="Comma [0] 2 2 2 2 2 2 3 9" xfId="26881" xr:uid="{2BAFC750-AF26-4B27-824A-0DC059F7DE33}"/>
    <cellStyle name="Comma [0] 2 2 2 2 2 2 3 9 2" xfId="56833" xr:uid="{B9D69CFD-D857-4DE3-9675-93FBD790D869}"/>
    <cellStyle name="Comma [0] 2 2 2 2 2 2 4" xfId="3261" xr:uid="{7C023A5B-1AA2-4B3F-B01E-6ED8108CCFF0}"/>
    <cellStyle name="Comma [0] 2 2 2 2 2 2 4 2" xfId="28256" xr:uid="{39F05208-527F-4348-B4E7-1A464D8D2374}"/>
    <cellStyle name="Comma [0] 2 2 2 2 2 2 4 2 2" xfId="58208" xr:uid="{4A7F6044-4B3D-4865-BD00-3DDC3B583336}"/>
    <cellStyle name="Comma [0] 2 2 2 2 2 2 4 3" xfId="33254" xr:uid="{578C10D6-D0E7-4FF8-A05F-965BC9AD319D}"/>
    <cellStyle name="Comma [0] 2 2 2 2 2 2 5" xfId="6209" xr:uid="{DDF9A85F-04F6-4EA9-834E-A4D0C2318DF8}"/>
    <cellStyle name="Comma [0] 2 2 2 2 2 2 5 2" xfId="36164" xr:uid="{91FF5F3C-2351-4497-850C-C9D91D024B9F}"/>
    <cellStyle name="Comma [0] 2 2 2 2 2 2 6" xfId="8991" xr:uid="{3EE983A9-3920-42BB-89F6-263B0FD7DF7C}"/>
    <cellStyle name="Comma [0] 2 2 2 2 2 2 6 2" xfId="38946" xr:uid="{525DFE7D-46DA-4842-B786-8A53A183AC1D}"/>
    <cellStyle name="Comma [0] 2 2 2 2 2 2 7" xfId="11773" xr:uid="{BB16DA38-A6AF-41A0-9162-53A63F872E5B}"/>
    <cellStyle name="Comma [0] 2 2 2 2 2 2 7 2" xfId="41728" xr:uid="{0A035E06-21AE-4BB2-AAF3-EAAAFBCCA940}"/>
    <cellStyle name="Comma [0] 2 2 2 2 2 2 8" xfId="14508" xr:uid="{963111E6-D9EF-471A-A234-FE7E6EF1303C}"/>
    <cellStyle name="Comma [0] 2 2 2 2 2 2 8 2" xfId="44463" xr:uid="{2FC049E6-20E5-4846-9580-EA40EDFE6A6B}"/>
    <cellStyle name="Comma [0] 2 2 2 2 2 2 9" xfId="17256" xr:uid="{50F64A2D-08A2-42C3-889F-B8F1E3C971F8}"/>
    <cellStyle name="Comma [0] 2 2 2 2 2 2 9 2" xfId="47209" xr:uid="{B17FDEB6-B3CD-4453-B165-3CAF84143213}"/>
    <cellStyle name="Comma [0] 2 2 2 2 2 3" xfId="1951" xr:uid="{68D725F1-C359-45AE-9B66-3BC16982FB0A}"/>
    <cellStyle name="Comma [0] 2 2 2 2 2 3 10" xfId="23119" xr:uid="{05C68A4A-A668-4252-96C3-B1196989CA89}"/>
    <cellStyle name="Comma [0] 2 2 2 2 2 3 10 2" xfId="53071" xr:uid="{0472A3C2-248E-4A5E-84E0-4F6E355DD905}"/>
    <cellStyle name="Comma [0] 2 2 2 2 2 3 11" xfId="25855" xr:uid="{4E1064F2-AC2F-4E03-8E95-87A4FEDB822D}"/>
    <cellStyle name="Comma [0] 2 2 2 2 2 3 11 2" xfId="55807" xr:uid="{D6037B83-637B-4568-8EB2-213359401B9E}"/>
    <cellStyle name="Comma [0] 2 2 2 2 2 3 12" xfId="31956" xr:uid="{C5ABB6E8-EEFE-4791-8B02-7774A8AFA148}"/>
    <cellStyle name="Comma [0] 2 2 2 2 2 3 2" xfId="4971" xr:uid="{90DFFED6-B933-4061-A614-B1B3118F3A3B}"/>
    <cellStyle name="Comma [0] 2 2 2 2 2 3 2 10" xfId="34964" xr:uid="{A3D5E32D-A5FD-498D-8087-A8E8EA1CFFD4}"/>
    <cellStyle name="Comma [0] 2 2 2 2 2 3 2 2" xfId="7919" xr:uid="{D8ACBAED-34EB-467B-925A-C63F40523805}"/>
    <cellStyle name="Comma [0] 2 2 2 2 2 3 2 2 2" xfId="29966" xr:uid="{5E2FEB59-C9DA-4512-9C9C-147FD6A8E67F}"/>
    <cellStyle name="Comma [0] 2 2 2 2 2 3 2 2 2 2" xfId="59918" xr:uid="{D43FFE0D-C447-49E5-8907-1235D7483A89}"/>
    <cellStyle name="Comma [0] 2 2 2 2 2 3 2 2 3" xfId="37874" xr:uid="{09F13102-3A71-444A-8228-2AFB99EDC6A7}"/>
    <cellStyle name="Comma [0] 2 2 2 2 2 3 2 3" xfId="10701" xr:uid="{1951A886-057D-45E4-B845-1B2DA5BAE6F3}"/>
    <cellStyle name="Comma [0] 2 2 2 2 2 3 2 3 2" xfId="40656" xr:uid="{D46870CF-E195-4B85-8F15-21B792D6018E}"/>
    <cellStyle name="Comma [0] 2 2 2 2 2 3 2 4" xfId="13483" xr:uid="{7156F62B-E50E-4D77-A8AF-F5FB235D0630}"/>
    <cellStyle name="Comma [0] 2 2 2 2 2 3 2 4 2" xfId="43438" xr:uid="{1A9F0A48-2490-4E32-8AE7-7C2A4BDB4753}"/>
    <cellStyle name="Comma [0] 2 2 2 2 2 3 2 5" xfId="16218" xr:uid="{FB30CAA3-AFB7-427A-9C34-59B651B373FB}"/>
    <cellStyle name="Comma [0] 2 2 2 2 2 3 2 5 2" xfId="46173" xr:uid="{F917D977-C0AD-4336-B229-DD9DE565AAEE}"/>
    <cellStyle name="Comma [0] 2 2 2 2 2 3 2 6" xfId="18966" xr:uid="{8C58CDC5-504A-43D3-89BD-82A5062CA3BB}"/>
    <cellStyle name="Comma [0] 2 2 2 2 2 3 2 6 2" xfId="48919" xr:uid="{FEAB07F3-A378-45F3-801A-15F374717D4A}"/>
    <cellStyle name="Comma [0] 2 2 2 2 2 3 2 7" xfId="21749" xr:uid="{729C0756-F0F7-426E-A573-26B4F5D1F114}"/>
    <cellStyle name="Comma [0] 2 2 2 2 2 3 2 7 2" xfId="51701" xr:uid="{D6B43726-CF35-460C-8833-F2D414C68E95}"/>
    <cellStyle name="Comma [0] 2 2 2 2 2 3 2 8" xfId="24487" xr:uid="{81D289DA-9A9D-4FAF-8E2E-521F662D71C7}"/>
    <cellStyle name="Comma [0] 2 2 2 2 2 3 2 8 2" xfId="54439" xr:uid="{11219769-6E58-4B3B-8AFD-58615B865401}"/>
    <cellStyle name="Comma [0] 2 2 2 2 2 3 2 9" xfId="27223" xr:uid="{4E0B0AB4-B271-4C8F-A07A-2D32C1E8E9F8}"/>
    <cellStyle name="Comma [0] 2 2 2 2 2 3 2 9 2" xfId="57175" xr:uid="{0DDFF7FA-9214-4424-93ED-C362FA8E0621}"/>
    <cellStyle name="Comma [0] 2 2 2 2 2 3 3" xfId="3603" xr:uid="{3987A0D5-4145-4D53-9E59-495203693A25}"/>
    <cellStyle name="Comma [0] 2 2 2 2 2 3 3 2" xfId="28598" xr:uid="{FE159D94-251B-4243-A6B5-046A8959B06C}"/>
    <cellStyle name="Comma [0] 2 2 2 2 2 3 3 2 2" xfId="58550" xr:uid="{1A740608-E98F-49BA-9164-3EB8F73401C7}"/>
    <cellStyle name="Comma [0] 2 2 2 2 2 3 3 3" xfId="33596" xr:uid="{8A4A766D-D307-41B6-A69D-6328C29C6C78}"/>
    <cellStyle name="Comma [0] 2 2 2 2 2 3 4" xfId="6551" xr:uid="{E1A9E879-BE5C-4F74-A50C-F4DD7BF8AF4A}"/>
    <cellStyle name="Comma [0] 2 2 2 2 2 3 4 2" xfId="36506" xr:uid="{3E607CBA-2D5E-4FB3-9300-0FD47BB15674}"/>
    <cellStyle name="Comma [0] 2 2 2 2 2 3 5" xfId="9333" xr:uid="{C595BF56-489C-451C-8BEC-CC2B38BAFF24}"/>
    <cellStyle name="Comma [0] 2 2 2 2 2 3 5 2" xfId="39288" xr:uid="{BF398C18-3F04-44E8-8CA1-6F4508DB2186}"/>
    <cellStyle name="Comma [0] 2 2 2 2 2 3 6" xfId="12115" xr:uid="{6C6A2F1A-8613-46AF-9DC5-622D809A37BD}"/>
    <cellStyle name="Comma [0] 2 2 2 2 2 3 6 2" xfId="42070" xr:uid="{B838942A-A3F5-46A3-B3FB-D09DA82B016D}"/>
    <cellStyle name="Comma [0] 2 2 2 2 2 3 7" xfId="14850" xr:uid="{6C279623-B96D-4D8B-82B3-ECC86B5527E6}"/>
    <cellStyle name="Comma [0] 2 2 2 2 2 3 7 2" xfId="44805" xr:uid="{24B6F68F-2CD9-42DF-AA8E-74C9163963E5}"/>
    <cellStyle name="Comma [0] 2 2 2 2 2 3 8" xfId="17598" xr:uid="{A809D608-1869-4ECB-81E7-98D5015B12E4}"/>
    <cellStyle name="Comma [0] 2 2 2 2 2 3 8 2" xfId="47551" xr:uid="{5D502C0C-1E0A-46C6-871A-B84258875D5F}"/>
    <cellStyle name="Comma [0] 2 2 2 2 2 3 9" xfId="20381" xr:uid="{53B0D32C-4909-40E3-888F-85956E69C451}"/>
    <cellStyle name="Comma [0] 2 2 2 2 2 3 9 2" xfId="50333" xr:uid="{D27D39ED-C272-45A3-A75A-D97AD99F0D6B}"/>
    <cellStyle name="Comma [0] 2 2 2 2 2 4" xfId="2482" xr:uid="{A750FD29-F49C-4946-BAC8-EDE843DD1959}"/>
    <cellStyle name="Comma [0] 2 2 2 2 2 4 10" xfId="26539" xr:uid="{043A0B31-DAF8-443F-AEC7-F39215BB93E8}"/>
    <cellStyle name="Comma [0] 2 2 2 2 2 4 10 2" xfId="56491" xr:uid="{4EA4F1FC-F399-4ACA-8548-AFEE44B394EC}"/>
    <cellStyle name="Comma [0] 2 2 2 2 2 4 11" xfId="32481" xr:uid="{41FF315F-DB4C-4234-8088-B3A8BE71E4CB}"/>
    <cellStyle name="Comma [0] 2 2 2 2 2 4 2" xfId="4287" xr:uid="{BE4C97C3-B779-4EAE-BC47-14F420DDE100}"/>
    <cellStyle name="Comma [0] 2 2 2 2 2 4 2 2" xfId="29282" xr:uid="{58F59293-45D9-4356-9F00-FCB584C8D52F}"/>
    <cellStyle name="Comma [0] 2 2 2 2 2 4 2 2 2" xfId="59234" xr:uid="{99D46E6F-8FF7-41DA-B076-CC4323B18BD9}"/>
    <cellStyle name="Comma [0] 2 2 2 2 2 4 2 3" xfId="34280" xr:uid="{B075CA6E-D701-41E7-B418-F5F0051BE21A}"/>
    <cellStyle name="Comma [0] 2 2 2 2 2 4 3" xfId="7235" xr:uid="{606B389E-6F3A-49F2-A8C1-B8133D99B909}"/>
    <cellStyle name="Comma [0] 2 2 2 2 2 4 3 2" xfId="37190" xr:uid="{D8587D83-E2AC-40FF-AF40-C6C538F89BFE}"/>
    <cellStyle name="Comma [0] 2 2 2 2 2 4 4" xfId="10017" xr:uid="{0F4626CA-CF18-469A-935B-1BF8FBDE9FBE}"/>
    <cellStyle name="Comma [0] 2 2 2 2 2 4 4 2" xfId="39972" xr:uid="{A4410F31-A928-4DB9-87F5-ED7F432F3D4A}"/>
    <cellStyle name="Comma [0] 2 2 2 2 2 4 5" xfId="12799" xr:uid="{1773F89A-B2F7-4CCA-A9B9-FD752A966106}"/>
    <cellStyle name="Comma [0] 2 2 2 2 2 4 5 2" xfId="42754" xr:uid="{58F82980-6ABC-4AED-A60E-877344DC7B46}"/>
    <cellStyle name="Comma [0] 2 2 2 2 2 4 6" xfId="15534" xr:uid="{F606E80C-E6DF-4E13-B2E8-56011F447D3F}"/>
    <cellStyle name="Comma [0] 2 2 2 2 2 4 6 2" xfId="45489" xr:uid="{34FCBBE2-F658-40C9-8027-4137F517D113}"/>
    <cellStyle name="Comma [0] 2 2 2 2 2 4 7" xfId="18282" xr:uid="{7333292B-93D3-4FFA-BB69-4D619422CBDB}"/>
    <cellStyle name="Comma [0] 2 2 2 2 2 4 7 2" xfId="48235" xr:uid="{9B6C403C-C72D-4783-A082-AFE4C0EB6726}"/>
    <cellStyle name="Comma [0] 2 2 2 2 2 4 8" xfId="21065" xr:uid="{250962B1-D929-4F5D-A512-11161742B4CB}"/>
    <cellStyle name="Comma [0] 2 2 2 2 2 4 8 2" xfId="51017" xr:uid="{4EADD7D6-A7E3-4EFD-8C78-5862D654EB2E}"/>
    <cellStyle name="Comma [0] 2 2 2 2 2 4 9" xfId="23803" xr:uid="{3C42647C-DC8E-411B-987C-B2238D46BFBF}"/>
    <cellStyle name="Comma [0] 2 2 2 2 2 4 9 2" xfId="53755" xr:uid="{5366E07B-F3AA-4679-9B50-6ABB5CA750D2}"/>
    <cellStyle name="Comma [0] 2 2 2 2 2 5" xfId="2919" xr:uid="{B042484D-A5A9-4F9A-99DC-158600DD4171}"/>
    <cellStyle name="Comma [0] 2 2 2 2 2 5 2" xfId="27914" xr:uid="{5847152A-8BE4-49CA-A08A-4CA6A63204D2}"/>
    <cellStyle name="Comma [0] 2 2 2 2 2 5 2 2" xfId="57866" xr:uid="{BA81CE5E-CF8A-4BAE-9FF7-6D408A8E22B8}"/>
    <cellStyle name="Comma [0] 2 2 2 2 2 5 3" xfId="32912" xr:uid="{2575F2AA-C8D2-4536-91B3-62B2FFC75FA6}"/>
    <cellStyle name="Comma [0] 2 2 2 2 2 6" xfId="5867" xr:uid="{A9DC6395-6A83-44C1-8BA1-D3BE9DF9348E}"/>
    <cellStyle name="Comma [0] 2 2 2 2 2 6 2" xfId="35822" xr:uid="{34082403-1EA6-4FD7-A934-C413640D4E47}"/>
    <cellStyle name="Comma [0] 2 2 2 2 2 7" xfId="8649" xr:uid="{65DC41C6-8B38-4B8F-9992-7F91495A7C4D}"/>
    <cellStyle name="Comma [0] 2 2 2 2 2 7 2" xfId="38604" xr:uid="{22A071C0-074A-45E6-B021-9585CF6B5914}"/>
    <cellStyle name="Comma [0] 2 2 2 2 2 8" xfId="11431" xr:uid="{9C0D48EA-EB1D-41D6-AF86-5F4E55E9E193}"/>
    <cellStyle name="Comma [0] 2 2 2 2 2 8 2" xfId="41386" xr:uid="{60CCF28D-3238-470C-8926-2F986F4A4028}"/>
    <cellStyle name="Comma [0] 2 2 2 2 2 9" xfId="14166" xr:uid="{9F20696C-87D5-44FF-AC91-11922F240F03}"/>
    <cellStyle name="Comma [0] 2 2 2 2 2 9 2" xfId="44121" xr:uid="{BA04D02E-3C43-4B22-8F67-6BD59DC1A7AE}"/>
    <cellStyle name="Comma [0] 2 2 2 2 3" xfId="1094" xr:uid="{BCD8E528-510C-464A-8EFC-C48A52032190}"/>
    <cellStyle name="Comma [0] 2 2 2 2 3 10" xfId="19868" xr:uid="{2A218F60-1B17-43F8-A2D4-2FF66C3C55D8}"/>
    <cellStyle name="Comma [0] 2 2 2 2 3 10 2" xfId="49820" xr:uid="{75576244-67AF-4072-82DB-06A7954F77B8}"/>
    <cellStyle name="Comma [0] 2 2 2 2 3 11" xfId="22606" xr:uid="{CD4078A7-EEF8-4C5F-9863-961AA986EC08}"/>
    <cellStyle name="Comma [0] 2 2 2 2 3 11 2" xfId="52558" xr:uid="{E9F7A9CB-D1A7-419B-B6A1-C4E930D13D54}"/>
    <cellStyle name="Comma [0] 2 2 2 2 3 12" xfId="25342" xr:uid="{D62A0B06-93BB-4267-84D5-FE4B0F6B83A7}"/>
    <cellStyle name="Comma [0] 2 2 2 2 3 12 2" xfId="55294" xr:uid="{042FA4BB-2E60-404A-81B8-8672878A0D4A}"/>
    <cellStyle name="Comma [0] 2 2 2 2 3 13" xfId="31099" xr:uid="{381A8801-3DF2-4637-A012-044E9B4F1276}"/>
    <cellStyle name="Comma [0] 2 2 2 2 3 2" xfId="3774" xr:uid="{2087393C-ADBB-4562-A265-8F3E00BEE70A}"/>
    <cellStyle name="Comma [0] 2 2 2 2 3 2 10" xfId="26026" xr:uid="{8F24234D-AFF3-4AE2-A913-839069658F0D}"/>
    <cellStyle name="Comma [0] 2 2 2 2 3 2 10 2" xfId="55978" xr:uid="{FA9E5EAD-A3CA-4A0B-98D8-EA9759296754}"/>
    <cellStyle name="Comma [0] 2 2 2 2 3 2 11" xfId="33767" xr:uid="{CEED74B2-452C-4236-875D-49F633C21EF3}"/>
    <cellStyle name="Comma [0] 2 2 2 2 3 2 2" xfId="5142" xr:uid="{A597A8A3-E0D1-47D9-9825-733210399DAE}"/>
    <cellStyle name="Comma [0] 2 2 2 2 3 2 2 10" xfId="35135" xr:uid="{C45C5A84-1A0A-45C2-9463-A12AC9127AB9}"/>
    <cellStyle name="Comma [0] 2 2 2 2 3 2 2 2" xfId="8090" xr:uid="{3CC5618F-ABE9-462E-9A06-F0BFB0A1699B}"/>
    <cellStyle name="Comma [0] 2 2 2 2 3 2 2 2 2" xfId="30137" xr:uid="{483103DF-6C9E-437E-8F72-02215565F030}"/>
    <cellStyle name="Comma [0] 2 2 2 2 3 2 2 2 2 2" xfId="60089" xr:uid="{706A55C8-72FB-4D27-B317-2474F8BD0D30}"/>
    <cellStyle name="Comma [0] 2 2 2 2 3 2 2 2 3" xfId="38045" xr:uid="{7579DD22-E2B0-4B77-BEFD-7E46527F8E10}"/>
    <cellStyle name="Comma [0] 2 2 2 2 3 2 2 3" xfId="10872" xr:uid="{AED8856A-06D4-4A91-AFC5-50BD110D503A}"/>
    <cellStyle name="Comma [0] 2 2 2 2 3 2 2 3 2" xfId="40827" xr:uid="{A81A948A-A6F8-43AE-A2EF-039589722F0E}"/>
    <cellStyle name="Comma [0] 2 2 2 2 3 2 2 4" xfId="13654" xr:uid="{B34AE69F-360C-4D87-B4AB-C8F0F24A7862}"/>
    <cellStyle name="Comma [0] 2 2 2 2 3 2 2 4 2" xfId="43609" xr:uid="{2BF287BC-92C9-43C3-908A-36C01C64ED03}"/>
    <cellStyle name="Comma [0] 2 2 2 2 3 2 2 5" xfId="16389" xr:uid="{901F41E5-4617-4C26-B12D-A380AC0782B2}"/>
    <cellStyle name="Comma [0] 2 2 2 2 3 2 2 5 2" xfId="46344" xr:uid="{40A089AF-9A99-4655-9165-9E6A5C29EDB9}"/>
    <cellStyle name="Comma [0] 2 2 2 2 3 2 2 6" xfId="19137" xr:uid="{A165872E-56D2-4E79-BB22-63BE9511ADFF}"/>
    <cellStyle name="Comma [0] 2 2 2 2 3 2 2 6 2" xfId="49090" xr:uid="{075BAA30-DCDA-46D7-9E19-A22D424F8D78}"/>
    <cellStyle name="Comma [0] 2 2 2 2 3 2 2 7" xfId="21920" xr:uid="{C21953CE-C13C-4006-81B4-CCB3D425B252}"/>
    <cellStyle name="Comma [0] 2 2 2 2 3 2 2 7 2" xfId="51872" xr:uid="{DC781FFE-1584-4020-8DDA-A00CF65E3375}"/>
    <cellStyle name="Comma [0] 2 2 2 2 3 2 2 8" xfId="24658" xr:uid="{167EE251-576E-490C-9A1E-657E7CDE0462}"/>
    <cellStyle name="Comma [0] 2 2 2 2 3 2 2 8 2" xfId="54610" xr:uid="{67454183-ABB9-4B0D-8A70-42AB862E3F4B}"/>
    <cellStyle name="Comma [0] 2 2 2 2 3 2 2 9" xfId="27394" xr:uid="{B2CCF027-77E7-422C-8F0E-F0245B122EB7}"/>
    <cellStyle name="Comma [0] 2 2 2 2 3 2 2 9 2" xfId="57346" xr:uid="{1317297C-8F80-4A2A-A3CD-A2634F8DECDD}"/>
    <cellStyle name="Comma [0] 2 2 2 2 3 2 3" xfId="6722" xr:uid="{865720B4-AEE6-4D7E-AA3F-1A7AC9F04DE0}"/>
    <cellStyle name="Comma [0] 2 2 2 2 3 2 3 2" xfId="28769" xr:uid="{BA44B210-CC38-42D5-B56F-1DA379ACAFB0}"/>
    <cellStyle name="Comma [0] 2 2 2 2 3 2 3 2 2" xfId="58721" xr:uid="{8972A6D8-8C55-415F-95BA-255B2F54C0F1}"/>
    <cellStyle name="Comma [0] 2 2 2 2 3 2 3 3" xfId="36677" xr:uid="{3D9087C3-0D82-41B9-B9BE-6F0336C034F3}"/>
    <cellStyle name="Comma [0] 2 2 2 2 3 2 4" xfId="9504" xr:uid="{6F69114C-22F2-4FAE-84BD-97786016A448}"/>
    <cellStyle name="Comma [0] 2 2 2 2 3 2 4 2" xfId="39459" xr:uid="{1F53CC03-32EF-4C1A-8721-CCCC09FF044B}"/>
    <cellStyle name="Comma [0] 2 2 2 2 3 2 5" xfId="12286" xr:uid="{CDFAE1CF-55AD-4E48-A34C-CDEA14578BDD}"/>
    <cellStyle name="Comma [0] 2 2 2 2 3 2 5 2" xfId="42241" xr:uid="{911A3064-02ED-4AA6-BC0F-ED5D51CE2B1D}"/>
    <cellStyle name="Comma [0] 2 2 2 2 3 2 6" xfId="15021" xr:uid="{83D64BC1-47FC-4668-BC93-CCD6D437E373}"/>
    <cellStyle name="Comma [0] 2 2 2 2 3 2 6 2" xfId="44976" xr:uid="{983A11A6-9FAD-4F01-B660-0C6B10A0D024}"/>
    <cellStyle name="Comma [0] 2 2 2 2 3 2 7" xfId="17769" xr:uid="{046D4D53-DD1E-4FA4-91B1-DC2088A2546C}"/>
    <cellStyle name="Comma [0] 2 2 2 2 3 2 7 2" xfId="47722" xr:uid="{ED53C498-658E-48E0-ACE6-4B16BA13AFA0}"/>
    <cellStyle name="Comma [0] 2 2 2 2 3 2 8" xfId="20552" xr:uid="{BF22942D-2DE7-47A1-8089-A79B68FFF69E}"/>
    <cellStyle name="Comma [0] 2 2 2 2 3 2 8 2" xfId="50504" xr:uid="{20519781-0E16-4453-9FE0-3BFDAC93AE0B}"/>
    <cellStyle name="Comma [0] 2 2 2 2 3 2 9" xfId="23290" xr:uid="{DB9B6DA2-97AF-43BD-8933-ED731BB66C0C}"/>
    <cellStyle name="Comma [0] 2 2 2 2 3 2 9 2" xfId="53242" xr:uid="{AB6A7826-5FDD-46D1-ABC5-58EF449E4B67}"/>
    <cellStyle name="Comma [0] 2 2 2 2 3 3" xfId="4458" xr:uid="{D157C21C-4294-4E9A-B562-BACE8A0473B2}"/>
    <cellStyle name="Comma [0] 2 2 2 2 3 3 10" xfId="34451" xr:uid="{0A58A065-E6D1-44DC-BA9D-D8651A655BFE}"/>
    <cellStyle name="Comma [0] 2 2 2 2 3 3 2" xfId="7406" xr:uid="{29E9F871-6E6A-4B16-96A3-49665FA71194}"/>
    <cellStyle name="Comma [0] 2 2 2 2 3 3 2 2" xfId="29453" xr:uid="{D00317AE-5185-4B9A-85CA-D0A704D9DA5F}"/>
    <cellStyle name="Comma [0] 2 2 2 2 3 3 2 2 2" xfId="59405" xr:uid="{D3E95722-D3BD-48A1-BF49-8C6750303531}"/>
    <cellStyle name="Comma [0] 2 2 2 2 3 3 2 3" xfId="37361" xr:uid="{A76C7389-C3DE-41B6-B923-15F90C2369C5}"/>
    <cellStyle name="Comma [0] 2 2 2 2 3 3 3" xfId="10188" xr:uid="{6EA832E5-AF03-42B9-9D00-AF01F3FA00E5}"/>
    <cellStyle name="Comma [0] 2 2 2 2 3 3 3 2" xfId="40143" xr:uid="{69DA5CEA-4E28-4892-8A79-1C96FD2DD965}"/>
    <cellStyle name="Comma [0] 2 2 2 2 3 3 4" xfId="12970" xr:uid="{5017FC37-67C6-4B0B-9B77-E7F9CE128078}"/>
    <cellStyle name="Comma [0] 2 2 2 2 3 3 4 2" xfId="42925" xr:uid="{53718260-F5D9-4A42-B297-C52AFF25CDD3}"/>
    <cellStyle name="Comma [0] 2 2 2 2 3 3 5" xfId="15705" xr:uid="{E1E4D74B-C23A-4E17-AA6E-162CA6F8EB96}"/>
    <cellStyle name="Comma [0] 2 2 2 2 3 3 5 2" xfId="45660" xr:uid="{9CCC2D1F-A903-442C-9C73-8EFA7F0D3A69}"/>
    <cellStyle name="Comma [0] 2 2 2 2 3 3 6" xfId="18453" xr:uid="{82C483CD-A964-4D8E-8FF2-9AC9B34DFF2B}"/>
    <cellStyle name="Comma [0] 2 2 2 2 3 3 6 2" xfId="48406" xr:uid="{78D4EAD7-5E5C-4A6B-B1F0-BB65B80D608C}"/>
    <cellStyle name="Comma [0] 2 2 2 2 3 3 7" xfId="21236" xr:uid="{CB134C18-D78F-41C9-BCF4-0BCD6AA66708}"/>
    <cellStyle name="Comma [0] 2 2 2 2 3 3 7 2" xfId="51188" xr:uid="{3F9D98AB-D937-43A8-8EB5-AEDD883B20FA}"/>
    <cellStyle name="Comma [0] 2 2 2 2 3 3 8" xfId="23974" xr:uid="{771F4AE8-E40D-47F7-A51F-86E7D2D24E54}"/>
    <cellStyle name="Comma [0] 2 2 2 2 3 3 8 2" xfId="53926" xr:uid="{866AF2B6-E18F-4ADB-937C-46B85637BBCA}"/>
    <cellStyle name="Comma [0] 2 2 2 2 3 3 9" xfId="26710" xr:uid="{150959D6-C4E2-428C-AAC1-3ECF5CD2A8E4}"/>
    <cellStyle name="Comma [0] 2 2 2 2 3 3 9 2" xfId="56662" xr:uid="{F6E7C0E8-E6F7-4F66-B8E9-80B77E43F0CF}"/>
    <cellStyle name="Comma [0] 2 2 2 2 3 4" xfId="3090" xr:uid="{A9EBC4EB-F8C8-49F6-8636-F86F97B35994}"/>
    <cellStyle name="Comma [0] 2 2 2 2 3 4 2" xfId="28085" xr:uid="{A9500255-6D9F-4033-B28C-D1A6E58B4223}"/>
    <cellStyle name="Comma [0] 2 2 2 2 3 4 2 2" xfId="58037" xr:uid="{F1B7FD68-0BC3-4F68-9E27-4C0A2E3F48FB}"/>
    <cellStyle name="Comma [0] 2 2 2 2 3 4 3" xfId="33083" xr:uid="{EA107F9E-006F-4E53-A456-C1E2545158D9}"/>
    <cellStyle name="Comma [0] 2 2 2 2 3 5" xfId="6038" xr:uid="{C32FC7E5-FA9E-4F7C-9567-6A4AF29C0254}"/>
    <cellStyle name="Comma [0] 2 2 2 2 3 5 2" xfId="35993" xr:uid="{C8975BB0-B5DF-46CC-B08C-F82C273A989C}"/>
    <cellStyle name="Comma [0] 2 2 2 2 3 6" xfId="8820" xr:uid="{57CCFD45-562E-471C-9B14-9F7B5B8A75BF}"/>
    <cellStyle name="Comma [0] 2 2 2 2 3 6 2" xfId="38775" xr:uid="{1B0105C9-C0F8-4535-BE85-00314246265B}"/>
    <cellStyle name="Comma [0] 2 2 2 2 3 7" xfId="11602" xr:uid="{AFDB58F8-5160-44E3-9CE8-A7A5614E4CD0}"/>
    <cellStyle name="Comma [0] 2 2 2 2 3 7 2" xfId="41557" xr:uid="{07609489-78D9-40EC-BAA7-3896521A9A7A}"/>
    <cellStyle name="Comma [0] 2 2 2 2 3 8" xfId="14337" xr:uid="{5B903D89-7336-42A6-B5E3-4678D757F3C0}"/>
    <cellStyle name="Comma [0] 2 2 2 2 3 8 2" xfId="44292" xr:uid="{43C79276-44C7-4035-A78F-A277D0D9DAE9}"/>
    <cellStyle name="Comma [0] 2 2 2 2 3 9" xfId="17085" xr:uid="{C9C0A843-5246-491F-94D6-C769AC6846E4}"/>
    <cellStyle name="Comma [0] 2 2 2 2 3 9 2" xfId="47038" xr:uid="{686F019F-FC75-449E-91BC-8DEC91868D8E}"/>
    <cellStyle name="Comma [0] 2 2 2 2 4" xfId="1636" xr:uid="{E9BA1F73-F7B6-46A1-84E6-9BFC07D096D2}"/>
    <cellStyle name="Comma [0] 2 2 2 2 4 10" xfId="22948" xr:uid="{AF63EBF9-3854-4EAF-B1E6-B816D5849929}"/>
    <cellStyle name="Comma [0] 2 2 2 2 4 10 2" xfId="52900" xr:uid="{D3B4D1EA-9D96-4BF3-9339-50A46E1C89D0}"/>
    <cellStyle name="Comma [0] 2 2 2 2 4 11" xfId="25684" xr:uid="{4B2CA542-B67C-4882-913C-237D0D263AA4}"/>
    <cellStyle name="Comma [0] 2 2 2 2 4 11 2" xfId="55636" xr:uid="{2545714B-2ADB-43DC-B90A-96D530E02742}"/>
    <cellStyle name="Comma [0] 2 2 2 2 4 12" xfId="31641" xr:uid="{E831C053-EBE4-4783-A7FF-EC8BF4E34F05}"/>
    <cellStyle name="Comma [0] 2 2 2 2 4 2" xfId="4800" xr:uid="{DF03FDE6-12D2-4CBA-A209-90C860AEC022}"/>
    <cellStyle name="Comma [0] 2 2 2 2 4 2 10" xfId="34793" xr:uid="{EBA76FE1-AB39-4E86-A2A1-84C159007079}"/>
    <cellStyle name="Comma [0] 2 2 2 2 4 2 2" xfId="7748" xr:uid="{D53F7206-77A4-4974-8AAF-DA862825BD23}"/>
    <cellStyle name="Comma [0] 2 2 2 2 4 2 2 2" xfId="29795" xr:uid="{BDBE574A-8240-4F20-9E7B-556495BA6A0E}"/>
    <cellStyle name="Comma [0] 2 2 2 2 4 2 2 2 2" xfId="59747" xr:uid="{18395464-D513-4997-979A-9AE331D41270}"/>
    <cellStyle name="Comma [0] 2 2 2 2 4 2 2 3" xfId="37703" xr:uid="{19A4B6B1-CDD4-48E1-9D4E-B0DF2C732CF3}"/>
    <cellStyle name="Comma [0] 2 2 2 2 4 2 3" xfId="10530" xr:uid="{2A53064F-CC46-4DD0-9D86-E2E909D04EED}"/>
    <cellStyle name="Comma [0] 2 2 2 2 4 2 3 2" xfId="40485" xr:uid="{DC93CE77-855C-4940-85E4-9E38C81A4B8F}"/>
    <cellStyle name="Comma [0] 2 2 2 2 4 2 4" xfId="13312" xr:uid="{9D36B170-4635-4DF7-AA67-63158DF05941}"/>
    <cellStyle name="Comma [0] 2 2 2 2 4 2 4 2" xfId="43267" xr:uid="{3B7A2BCE-D220-4296-9694-160FE4107457}"/>
    <cellStyle name="Comma [0] 2 2 2 2 4 2 5" xfId="16047" xr:uid="{81E59780-AEF0-41DA-BD90-15C7A1F56DD2}"/>
    <cellStyle name="Comma [0] 2 2 2 2 4 2 5 2" xfId="46002" xr:uid="{E2842492-5FF1-4C02-825D-83E14FF653EE}"/>
    <cellStyle name="Comma [0] 2 2 2 2 4 2 6" xfId="18795" xr:uid="{4AEBF04B-EAC4-4791-AA7D-C5813BE0220B}"/>
    <cellStyle name="Comma [0] 2 2 2 2 4 2 6 2" xfId="48748" xr:uid="{06F4120C-AFC9-41ED-A3EA-B6DC87EFB4EA}"/>
    <cellStyle name="Comma [0] 2 2 2 2 4 2 7" xfId="21578" xr:uid="{A55300FB-0626-4579-9BCC-4800C4C02014}"/>
    <cellStyle name="Comma [0] 2 2 2 2 4 2 7 2" xfId="51530" xr:uid="{0E50CD9F-7B58-4F14-876B-55EB276223E8}"/>
    <cellStyle name="Comma [0] 2 2 2 2 4 2 8" xfId="24316" xr:uid="{2EBA71A4-ECEF-4ACC-899B-B57F8A592842}"/>
    <cellStyle name="Comma [0] 2 2 2 2 4 2 8 2" xfId="54268" xr:uid="{7832AA9A-5423-450E-AB7E-D0826FD678F5}"/>
    <cellStyle name="Comma [0] 2 2 2 2 4 2 9" xfId="27052" xr:uid="{EA357798-0AD6-4F87-82CC-DB71366B6E50}"/>
    <cellStyle name="Comma [0] 2 2 2 2 4 2 9 2" xfId="57004" xr:uid="{4D7A1A12-E273-46A9-A9D7-57594E0B78FC}"/>
    <cellStyle name="Comma [0] 2 2 2 2 4 3" xfId="3432" xr:uid="{BFF070C4-0E85-4BE6-A2A6-7DEF7EDA701D}"/>
    <cellStyle name="Comma [0] 2 2 2 2 4 3 2" xfId="28427" xr:uid="{8396651F-31C4-4E20-9CEE-F04B2276420C}"/>
    <cellStyle name="Comma [0] 2 2 2 2 4 3 2 2" xfId="58379" xr:uid="{380A37D4-826C-4D8B-966A-5C0CF521653D}"/>
    <cellStyle name="Comma [0] 2 2 2 2 4 3 3" xfId="33425" xr:uid="{009CDCC2-3252-422C-9F1F-B957D94044D8}"/>
    <cellStyle name="Comma [0] 2 2 2 2 4 4" xfId="6380" xr:uid="{C5145FC5-C84D-486E-A6E8-C9A1C99F1A63}"/>
    <cellStyle name="Comma [0] 2 2 2 2 4 4 2" xfId="36335" xr:uid="{8F3E52D5-6B28-4F9C-97E6-E16E8207322C}"/>
    <cellStyle name="Comma [0] 2 2 2 2 4 5" xfId="9162" xr:uid="{E661AFF3-696C-4EAC-9836-2A727987E710}"/>
    <cellStyle name="Comma [0] 2 2 2 2 4 5 2" xfId="39117" xr:uid="{6293EB49-1B1B-40A6-B9BA-586CADD5BD82}"/>
    <cellStyle name="Comma [0] 2 2 2 2 4 6" xfId="11944" xr:uid="{5E62160A-C784-433F-AC14-54B6FF7C677A}"/>
    <cellStyle name="Comma [0] 2 2 2 2 4 6 2" xfId="41899" xr:uid="{4369AAC5-BB08-4A31-8CA6-91F2DC7CCF2C}"/>
    <cellStyle name="Comma [0] 2 2 2 2 4 7" xfId="14679" xr:uid="{6A6D79A0-DF96-44D9-A86E-C2A3298DE3B9}"/>
    <cellStyle name="Comma [0] 2 2 2 2 4 7 2" xfId="44634" xr:uid="{F574D6B7-BE07-4283-A26C-BAB44B6F820D}"/>
    <cellStyle name="Comma [0] 2 2 2 2 4 8" xfId="17427" xr:uid="{3BE0E137-EA4D-4E99-AF34-7605DF8BCA68}"/>
    <cellStyle name="Comma [0] 2 2 2 2 4 8 2" xfId="47380" xr:uid="{5B247FA9-36EF-4820-8EFD-E8B1F708A7C0}"/>
    <cellStyle name="Comma [0] 2 2 2 2 4 9" xfId="20210" xr:uid="{F6CFB3D9-C14D-4C50-86B0-BB24EBDB249E}"/>
    <cellStyle name="Comma [0] 2 2 2 2 4 9 2" xfId="50162" xr:uid="{691DE11B-C065-49DE-A2B0-6FADC811C427}"/>
    <cellStyle name="Comma [0] 2 2 2 2 5" xfId="2131" xr:uid="{157E5597-6F2D-4CDA-A6C9-AB285FF3E5D9}"/>
    <cellStyle name="Comma [0] 2 2 2 2 5 10" xfId="26368" xr:uid="{CD0B301F-3332-4F52-80B8-8768649F3362}"/>
    <cellStyle name="Comma [0] 2 2 2 2 5 10 2" xfId="56320" xr:uid="{53E55A03-3B48-45A4-9D42-396775B72ACD}"/>
    <cellStyle name="Comma [0] 2 2 2 2 5 11" xfId="32134" xr:uid="{7343FB77-081D-42CF-A392-93DB0F774551}"/>
    <cellStyle name="Comma [0] 2 2 2 2 5 2" xfId="4116" xr:uid="{FC5BB8ED-059A-40CF-A351-8824937459E4}"/>
    <cellStyle name="Comma [0] 2 2 2 2 5 2 2" xfId="29111" xr:uid="{88101AF2-9E63-4C62-BAD5-414D1ABB4877}"/>
    <cellStyle name="Comma [0] 2 2 2 2 5 2 2 2" xfId="59063" xr:uid="{9286D428-98E4-4950-A0D1-EBAD2F787C38}"/>
    <cellStyle name="Comma [0] 2 2 2 2 5 2 3" xfId="34109" xr:uid="{AE315EEC-4D00-49B6-BC12-D56FBAEC208E}"/>
    <cellStyle name="Comma [0] 2 2 2 2 5 3" xfId="7064" xr:uid="{132409AD-D924-44DD-9FE8-0D061BD45619}"/>
    <cellStyle name="Comma [0] 2 2 2 2 5 3 2" xfId="37019" xr:uid="{3AC8FC18-085F-400F-9376-925E3385A1A5}"/>
    <cellStyle name="Comma [0] 2 2 2 2 5 4" xfId="9846" xr:uid="{15D17CFC-E385-49C8-BFB3-921B9648FB42}"/>
    <cellStyle name="Comma [0] 2 2 2 2 5 4 2" xfId="39801" xr:uid="{488CAEEE-8183-4B8A-A843-8F552EDA26F1}"/>
    <cellStyle name="Comma [0] 2 2 2 2 5 5" xfId="12628" xr:uid="{9B23C2E7-F226-48D0-8071-B204E6A6C852}"/>
    <cellStyle name="Comma [0] 2 2 2 2 5 5 2" xfId="42583" xr:uid="{28895B3F-A543-42A8-B9C8-075B18CFADD4}"/>
    <cellStyle name="Comma [0] 2 2 2 2 5 6" xfId="15363" xr:uid="{F6678220-8D49-4750-89E5-18D7FADB5F85}"/>
    <cellStyle name="Comma [0] 2 2 2 2 5 6 2" xfId="45318" xr:uid="{B1AB381E-0D14-401F-9A2F-8EAEB8D5F430}"/>
    <cellStyle name="Comma [0] 2 2 2 2 5 7" xfId="18111" xr:uid="{F25EAB24-7E5F-4D22-9AD7-70242603E142}"/>
    <cellStyle name="Comma [0] 2 2 2 2 5 7 2" xfId="48064" xr:uid="{E9B2601B-0D56-4CDD-8A64-A7447180CBAD}"/>
    <cellStyle name="Comma [0] 2 2 2 2 5 8" xfId="20894" xr:uid="{6666AB01-BF0F-4286-9708-28C435778B6F}"/>
    <cellStyle name="Comma [0] 2 2 2 2 5 8 2" xfId="50846" xr:uid="{6D8FC8DC-CC84-493E-8B4B-DA4E5BEA6EDF}"/>
    <cellStyle name="Comma [0] 2 2 2 2 5 9" xfId="23632" xr:uid="{060650B3-3068-43EB-A0A5-B6694AF9A000}"/>
    <cellStyle name="Comma [0] 2 2 2 2 5 9 2" xfId="53584" xr:uid="{C209112E-F7AB-4CAB-A0B9-43C48F231283}"/>
    <cellStyle name="Comma [0] 2 2 2 2 6" xfId="2310" xr:uid="{CA9A546E-258E-4603-AC78-FD25A464AABF}"/>
    <cellStyle name="Comma [0] 2 2 2 2 6 2" xfId="27743" xr:uid="{DD596BF9-7F77-41ED-B07E-764DAD89ABF6}"/>
    <cellStyle name="Comma [0] 2 2 2 2 6 2 2" xfId="57695" xr:uid="{D5BCC5DF-4E56-4B91-A5C5-B038F278EEFE}"/>
    <cellStyle name="Comma [0] 2 2 2 2 6 3" xfId="32310" xr:uid="{80AC3F15-CAF0-41F3-949E-E5789D68F03F}"/>
    <cellStyle name="Comma [0] 2 2 2 2 7" xfId="2748" xr:uid="{0D75D64B-3B05-48BB-A008-98F08DE07C65}"/>
    <cellStyle name="Comma [0] 2 2 2 2 7 2" xfId="32741" xr:uid="{11C804FA-D998-448D-BE18-40366459F152}"/>
    <cellStyle name="Comma [0] 2 2 2 2 8" xfId="5696" xr:uid="{AEF98530-F463-4DB3-81FD-A2D3EC3DD451}"/>
    <cellStyle name="Comma [0] 2 2 2 2 8 2" xfId="35651" xr:uid="{7DEF1F73-3746-46D6-87BE-853B8DBD6051}"/>
    <cellStyle name="Comma [0] 2 2 2 2 9" xfId="8478" xr:uid="{C804CC12-8B7F-46D0-9133-02935C0433ED}"/>
    <cellStyle name="Comma [0] 2 2 2 2 9 2" xfId="38433" xr:uid="{8CB2B8F6-36D3-425E-8085-90507687EA6F}"/>
    <cellStyle name="Comma [0] 2 2 2 3" xfId="781" xr:uid="{F79ACA52-91D9-4093-B960-F6A6E99DB63F}"/>
    <cellStyle name="Comma [0] 2 2 2 3 10" xfId="16829" xr:uid="{BB4697A6-4B45-4D72-9020-F09757665B76}"/>
    <cellStyle name="Comma [0] 2 2 2 3 10 2" xfId="46782" xr:uid="{C0DF5088-FCBB-4D01-BBB7-4425AA553610}"/>
    <cellStyle name="Comma [0] 2 2 2 3 11" xfId="19612" xr:uid="{4FEA0CAF-479F-493A-8832-8B2C2CC76866}"/>
    <cellStyle name="Comma [0] 2 2 2 3 11 2" xfId="49564" xr:uid="{0D2A089C-1476-4D59-AD38-8527C678A8F1}"/>
    <cellStyle name="Comma [0] 2 2 2 3 12" xfId="22350" xr:uid="{C607AD4E-F29D-4E61-861E-2BBDEBB47888}"/>
    <cellStyle name="Comma [0] 2 2 2 3 12 2" xfId="52302" xr:uid="{5435440F-C142-447D-8AAC-9BC82CF7A979}"/>
    <cellStyle name="Comma [0] 2 2 2 3 13" xfId="25086" xr:uid="{FF4AD55B-4C06-4793-9F4E-D62B7D13C73E}"/>
    <cellStyle name="Comma [0] 2 2 2 3 13 2" xfId="55038" xr:uid="{08A9C3D0-BF78-4559-9255-F426E29CF9A5}"/>
    <cellStyle name="Comma [0] 2 2 2 3 14" xfId="30786" xr:uid="{20028C07-815D-452A-AD53-FF2840431A33}"/>
    <cellStyle name="Comma [0] 2 2 2 3 2" xfId="1324" xr:uid="{3F90F44D-C8A5-490C-9A8A-F57F1072D19E}"/>
    <cellStyle name="Comma [0] 2 2 2 3 2 10" xfId="19954" xr:uid="{FD1BF792-A5C8-4A6F-9EA3-41CA4DBA5E4A}"/>
    <cellStyle name="Comma [0] 2 2 2 3 2 10 2" xfId="49906" xr:uid="{9DE9757B-B5A7-4E57-9EB9-74DF9BC0614D}"/>
    <cellStyle name="Comma [0] 2 2 2 3 2 11" xfId="22692" xr:uid="{31D7381A-34ED-42DD-92AD-7724806FE983}"/>
    <cellStyle name="Comma [0] 2 2 2 3 2 11 2" xfId="52644" xr:uid="{B0F4BA5E-6A0D-4029-BD01-B3034D991E34}"/>
    <cellStyle name="Comma [0] 2 2 2 3 2 12" xfId="25428" xr:uid="{04399CE2-E398-4F5E-8268-3E8951920B20}"/>
    <cellStyle name="Comma [0] 2 2 2 3 2 12 2" xfId="55380" xr:uid="{3AEABB69-002B-4477-A6A8-A8A90507FB06}"/>
    <cellStyle name="Comma [0] 2 2 2 3 2 13" xfId="31329" xr:uid="{800BDF0F-E714-4D59-9273-412B41D4590D}"/>
    <cellStyle name="Comma [0] 2 2 2 3 2 2" xfId="3860" xr:uid="{4E9243A5-1173-4D70-9324-314FB7F36009}"/>
    <cellStyle name="Comma [0] 2 2 2 3 2 2 10" xfId="26112" xr:uid="{6949704C-E2B8-4A44-93DE-875A918937BA}"/>
    <cellStyle name="Comma [0] 2 2 2 3 2 2 10 2" xfId="56064" xr:uid="{A5FF30FD-0A6E-4933-897D-88441F05361F}"/>
    <cellStyle name="Comma [0] 2 2 2 3 2 2 11" xfId="33853" xr:uid="{ACEE43D0-8A5D-417D-81BB-CEFA173FCBC6}"/>
    <cellStyle name="Comma [0] 2 2 2 3 2 2 2" xfId="5228" xr:uid="{A49D5931-F179-405C-8706-7EB34D083F40}"/>
    <cellStyle name="Comma [0] 2 2 2 3 2 2 2 10" xfId="35221" xr:uid="{9C98A3A6-D4F0-4A50-B192-07742DAF21CC}"/>
    <cellStyle name="Comma [0] 2 2 2 3 2 2 2 2" xfId="8176" xr:uid="{9A6244E1-20C4-4B01-8ADF-F96D475D78FF}"/>
    <cellStyle name="Comma [0] 2 2 2 3 2 2 2 2 2" xfId="30223" xr:uid="{C4ABC5DA-BFD2-47C0-9C00-6F6C1DD4DDF8}"/>
    <cellStyle name="Comma [0] 2 2 2 3 2 2 2 2 2 2" xfId="60175" xr:uid="{B8AF0982-152D-448E-9F68-CDBB6519E6FC}"/>
    <cellStyle name="Comma [0] 2 2 2 3 2 2 2 2 3" xfId="38131" xr:uid="{3C910D12-C700-4D19-B92A-475AD4FF1067}"/>
    <cellStyle name="Comma [0] 2 2 2 3 2 2 2 3" xfId="10958" xr:uid="{E69CC96B-8B4B-4408-BC24-4042F7B9D211}"/>
    <cellStyle name="Comma [0] 2 2 2 3 2 2 2 3 2" xfId="40913" xr:uid="{8EF376C6-AD81-40EB-9D5F-6B5DE8ACE0B4}"/>
    <cellStyle name="Comma [0] 2 2 2 3 2 2 2 4" xfId="13740" xr:uid="{4BC82829-4846-4E0E-B398-131A9153C429}"/>
    <cellStyle name="Comma [0] 2 2 2 3 2 2 2 4 2" xfId="43695" xr:uid="{4DF86D77-6C70-4E7B-B55C-B5983C917DBF}"/>
    <cellStyle name="Comma [0] 2 2 2 3 2 2 2 5" xfId="16475" xr:uid="{FE03BA5F-794F-40EC-AD26-29B0898996B3}"/>
    <cellStyle name="Comma [0] 2 2 2 3 2 2 2 5 2" xfId="46430" xr:uid="{4C95AF9E-28C1-4AC4-BAF7-682C58DC843C}"/>
    <cellStyle name="Comma [0] 2 2 2 3 2 2 2 6" xfId="19223" xr:uid="{ECC92A6B-58BF-4800-BC3F-A680D9FDEC1D}"/>
    <cellStyle name="Comma [0] 2 2 2 3 2 2 2 6 2" xfId="49176" xr:uid="{B9BDFAFA-95FA-45E7-A4D6-4EF817FB492B}"/>
    <cellStyle name="Comma [0] 2 2 2 3 2 2 2 7" xfId="22006" xr:uid="{6446BCD3-1892-4373-903D-89BA34F0B9A8}"/>
    <cellStyle name="Comma [0] 2 2 2 3 2 2 2 7 2" xfId="51958" xr:uid="{7EE817C1-A1DB-42F3-B569-F58D48256119}"/>
    <cellStyle name="Comma [0] 2 2 2 3 2 2 2 8" xfId="24744" xr:uid="{B4066C56-1AE7-44AA-8145-BA36CBB89D6B}"/>
    <cellStyle name="Comma [0] 2 2 2 3 2 2 2 8 2" xfId="54696" xr:uid="{80C3D762-AC3D-45CB-A1CE-FA1FBCE4674C}"/>
    <cellStyle name="Comma [0] 2 2 2 3 2 2 2 9" xfId="27480" xr:uid="{D960D1AF-AC34-4C83-B8BE-6022EDBCCE09}"/>
    <cellStyle name="Comma [0] 2 2 2 3 2 2 2 9 2" xfId="57432" xr:uid="{5C638586-5C03-410D-B0BC-1EF05707DC47}"/>
    <cellStyle name="Comma [0] 2 2 2 3 2 2 3" xfId="6808" xr:uid="{491D72F2-FC59-46CE-A96D-403EB44BBB7C}"/>
    <cellStyle name="Comma [0] 2 2 2 3 2 2 3 2" xfId="28855" xr:uid="{474F3F6E-6540-436D-AE99-614761FCCB51}"/>
    <cellStyle name="Comma [0] 2 2 2 3 2 2 3 2 2" xfId="58807" xr:uid="{E3E2A402-C187-4C53-8FCE-E5A27D7E4B9B}"/>
    <cellStyle name="Comma [0] 2 2 2 3 2 2 3 3" xfId="36763" xr:uid="{C9B4FDF3-5FC3-4847-B72B-73D62D8A4CF5}"/>
    <cellStyle name="Comma [0] 2 2 2 3 2 2 4" xfId="9590" xr:uid="{DD7C746E-4A87-428F-9B90-8E26962C5476}"/>
    <cellStyle name="Comma [0] 2 2 2 3 2 2 4 2" xfId="39545" xr:uid="{5FE34928-6273-4607-8ACF-53B31CC86D8C}"/>
    <cellStyle name="Comma [0] 2 2 2 3 2 2 5" xfId="12372" xr:uid="{EAD3CDDC-AE22-4CE7-ACE9-1DD4F31B582C}"/>
    <cellStyle name="Comma [0] 2 2 2 3 2 2 5 2" xfId="42327" xr:uid="{98F2E00A-BE6C-4838-A3DE-B5B3A7B8C0B2}"/>
    <cellStyle name="Comma [0] 2 2 2 3 2 2 6" xfId="15107" xr:uid="{9373B4D6-70C1-4F32-B16D-A695E8928872}"/>
    <cellStyle name="Comma [0] 2 2 2 3 2 2 6 2" xfId="45062" xr:uid="{9911877C-D276-40B1-91F3-F2D541137A5A}"/>
    <cellStyle name="Comma [0] 2 2 2 3 2 2 7" xfId="17855" xr:uid="{FF237976-777B-4450-835B-F3CF5D891F41}"/>
    <cellStyle name="Comma [0] 2 2 2 3 2 2 7 2" xfId="47808" xr:uid="{7DE33388-5FB2-49CA-BA12-64E37AC77B02}"/>
    <cellStyle name="Comma [0] 2 2 2 3 2 2 8" xfId="20638" xr:uid="{9D7F862E-816E-4702-AE60-E5052952927A}"/>
    <cellStyle name="Comma [0] 2 2 2 3 2 2 8 2" xfId="50590" xr:uid="{FC26A2A9-AF4B-4B8E-B44C-60B4BE009F95}"/>
    <cellStyle name="Comma [0] 2 2 2 3 2 2 9" xfId="23376" xr:uid="{A699C40A-3F01-42C5-9920-AE81A5901B8D}"/>
    <cellStyle name="Comma [0] 2 2 2 3 2 2 9 2" xfId="53328" xr:uid="{6DA7BD51-E0BA-47F3-92AC-46B5D7DFA4D5}"/>
    <cellStyle name="Comma [0] 2 2 2 3 2 3" xfId="4544" xr:uid="{7392C59F-7561-4CFA-ADBD-801471BA14DB}"/>
    <cellStyle name="Comma [0] 2 2 2 3 2 3 10" xfId="34537" xr:uid="{4A7FA34C-51FB-4C17-A2F7-0AE568D41EC7}"/>
    <cellStyle name="Comma [0] 2 2 2 3 2 3 2" xfId="7492" xr:uid="{57C9060D-BC0B-491A-91CB-3272016C4EBA}"/>
    <cellStyle name="Comma [0] 2 2 2 3 2 3 2 2" xfId="29539" xr:uid="{96F80CFD-D025-4377-84F6-EF1F1B0CE24A}"/>
    <cellStyle name="Comma [0] 2 2 2 3 2 3 2 2 2" xfId="59491" xr:uid="{0BEB561F-9CC4-4321-949F-251FF2B2ADC4}"/>
    <cellStyle name="Comma [0] 2 2 2 3 2 3 2 3" xfId="37447" xr:uid="{8618D0E7-5C3C-428A-AA38-AFD1D393C2E5}"/>
    <cellStyle name="Comma [0] 2 2 2 3 2 3 3" xfId="10274" xr:uid="{159A956D-DEC2-40C8-8D6E-C771BCD961E0}"/>
    <cellStyle name="Comma [0] 2 2 2 3 2 3 3 2" xfId="40229" xr:uid="{70397F98-9118-4598-A8E2-8119832CD819}"/>
    <cellStyle name="Comma [0] 2 2 2 3 2 3 4" xfId="13056" xr:uid="{AB5B97DC-7386-4BDA-BD9E-555DC186E8BD}"/>
    <cellStyle name="Comma [0] 2 2 2 3 2 3 4 2" xfId="43011" xr:uid="{B3536BC1-88B8-4D70-A8E5-85E95E48D1EB}"/>
    <cellStyle name="Comma [0] 2 2 2 3 2 3 5" xfId="15791" xr:uid="{7ED03D7D-4927-4CA6-BF5A-CBD8C023AC30}"/>
    <cellStyle name="Comma [0] 2 2 2 3 2 3 5 2" xfId="45746" xr:uid="{07CCE800-BD4B-40FF-B0BF-16C5E300C0C1}"/>
    <cellStyle name="Comma [0] 2 2 2 3 2 3 6" xfId="18539" xr:uid="{412391EE-D562-47AF-B87A-6BBF1B271453}"/>
    <cellStyle name="Comma [0] 2 2 2 3 2 3 6 2" xfId="48492" xr:uid="{E78AC108-3AFE-4A57-893C-F0AAB6F15B23}"/>
    <cellStyle name="Comma [0] 2 2 2 3 2 3 7" xfId="21322" xr:uid="{3319253D-0B43-457C-ADA9-2A4D94DACDA3}"/>
    <cellStyle name="Comma [0] 2 2 2 3 2 3 7 2" xfId="51274" xr:uid="{674BB597-2874-4945-932D-309240D475BE}"/>
    <cellStyle name="Comma [0] 2 2 2 3 2 3 8" xfId="24060" xr:uid="{2DEB33D0-EF57-4FC6-9612-2D807BBEF0F3}"/>
    <cellStyle name="Comma [0] 2 2 2 3 2 3 8 2" xfId="54012" xr:uid="{4F8AF1EE-66C5-46BD-B88C-951347C5A9D2}"/>
    <cellStyle name="Comma [0] 2 2 2 3 2 3 9" xfId="26796" xr:uid="{D88E1839-AF98-4997-A6D9-B1FDBD08CEB8}"/>
    <cellStyle name="Comma [0] 2 2 2 3 2 3 9 2" xfId="56748" xr:uid="{4223F5AE-F9FB-4804-BE81-27D1CE2E2B6B}"/>
    <cellStyle name="Comma [0] 2 2 2 3 2 4" xfId="3176" xr:uid="{2991B451-2728-465E-8195-EB8EDB8AAA39}"/>
    <cellStyle name="Comma [0] 2 2 2 3 2 4 2" xfId="28171" xr:uid="{F25F5EDC-6733-4F19-8BB4-D834C2B20B56}"/>
    <cellStyle name="Comma [0] 2 2 2 3 2 4 2 2" xfId="58123" xr:uid="{0BFC2644-6C7E-4464-A541-CCD92D18FCAA}"/>
    <cellStyle name="Comma [0] 2 2 2 3 2 4 3" xfId="33169" xr:uid="{B5FF6489-98D1-4A40-81C8-7BE88CDF0E9E}"/>
    <cellStyle name="Comma [0] 2 2 2 3 2 5" xfId="6124" xr:uid="{5AEA7124-2ABE-4ACE-BFC2-C9E27853FA1A}"/>
    <cellStyle name="Comma [0] 2 2 2 3 2 5 2" xfId="36079" xr:uid="{7C2D0AD6-D25E-4038-A286-AB733EDC251E}"/>
    <cellStyle name="Comma [0] 2 2 2 3 2 6" xfId="8906" xr:uid="{1B2A7343-424E-4B92-A97E-9425ADC8F6E6}"/>
    <cellStyle name="Comma [0] 2 2 2 3 2 6 2" xfId="38861" xr:uid="{4D38E443-5F85-4A5A-BF60-9C3B17DCB6CB}"/>
    <cellStyle name="Comma [0] 2 2 2 3 2 7" xfId="11688" xr:uid="{A9981009-0E61-4C70-A69D-C1F56744D95D}"/>
    <cellStyle name="Comma [0] 2 2 2 3 2 7 2" xfId="41643" xr:uid="{962A7001-F060-4D9B-8A3C-484C8B53CE87}"/>
    <cellStyle name="Comma [0] 2 2 2 3 2 8" xfId="14423" xr:uid="{F921BA89-54B9-4C88-83CF-6F96BD6A2F52}"/>
    <cellStyle name="Comma [0] 2 2 2 3 2 8 2" xfId="44378" xr:uid="{BF50EE2F-2C1B-47ED-AE2C-61C067E3DD72}"/>
    <cellStyle name="Comma [0] 2 2 2 3 2 9" xfId="17171" xr:uid="{625AB157-9D8A-49DF-AD59-F35B10484B2B}"/>
    <cellStyle name="Comma [0] 2 2 2 3 2 9 2" xfId="47124" xr:uid="{E2A17704-557D-4CDF-A6C1-9574EE9D9998}"/>
    <cellStyle name="Comma [0] 2 2 2 3 3" xfId="1866" xr:uid="{55A36F91-0A74-49C7-85C5-B81EC9E1BBBB}"/>
    <cellStyle name="Comma [0] 2 2 2 3 3 10" xfId="23034" xr:uid="{A3D44488-A0DC-4094-BF5E-09481BAA6D5B}"/>
    <cellStyle name="Comma [0] 2 2 2 3 3 10 2" xfId="52986" xr:uid="{C7033692-4E40-4549-ADAA-1F62C43C014C}"/>
    <cellStyle name="Comma [0] 2 2 2 3 3 11" xfId="25770" xr:uid="{D3161F02-A9AD-4B99-B781-9A5D11717446}"/>
    <cellStyle name="Comma [0] 2 2 2 3 3 11 2" xfId="55722" xr:uid="{C753ECBA-33A6-40B0-AED4-78F32EFC9572}"/>
    <cellStyle name="Comma [0] 2 2 2 3 3 12" xfId="31871" xr:uid="{6966E0FD-332E-4D49-A0C9-473B5570866D}"/>
    <cellStyle name="Comma [0] 2 2 2 3 3 2" xfId="4886" xr:uid="{3C27B29D-A4DC-4266-B8F1-EA32E5F37BF3}"/>
    <cellStyle name="Comma [0] 2 2 2 3 3 2 10" xfId="34879" xr:uid="{D851DE44-EE10-4A48-A170-868F2A6FC1BB}"/>
    <cellStyle name="Comma [0] 2 2 2 3 3 2 2" xfId="7834" xr:uid="{B3A34551-82BC-4334-867E-59F31D5749E1}"/>
    <cellStyle name="Comma [0] 2 2 2 3 3 2 2 2" xfId="29881" xr:uid="{DE45486C-B575-4BEA-BCDE-DD3DF8AA487F}"/>
    <cellStyle name="Comma [0] 2 2 2 3 3 2 2 2 2" xfId="59833" xr:uid="{37EFE268-B458-4289-96E5-7C6E1CAB19CF}"/>
    <cellStyle name="Comma [0] 2 2 2 3 3 2 2 3" xfId="37789" xr:uid="{F032078B-58DC-40E6-9E52-0F32DC163E10}"/>
    <cellStyle name="Comma [0] 2 2 2 3 3 2 3" xfId="10616" xr:uid="{5E43D2F3-3469-47D4-A827-DF7EFB91559F}"/>
    <cellStyle name="Comma [0] 2 2 2 3 3 2 3 2" xfId="40571" xr:uid="{93C5F9E2-4FD4-4178-8159-24C24CB34A99}"/>
    <cellStyle name="Comma [0] 2 2 2 3 3 2 4" xfId="13398" xr:uid="{F46521D7-F9CE-4706-AE55-6564E4129EE4}"/>
    <cellStyle name="Comma [0] 2 2 2 3 3 2 4 2" xfId="43353" xr:uid="{6123FF31-0DC2-4704-9BB2-BA74F03DFBD2}"/>
    <cellStyle name="Comma [0] 2 2 2 3 3 2 5" xfId="16133" xr:uid="{B5401277-6706-4FBE-A6BF-546A1B0C0858}"/>
    <cellStyle name="Comma [0] 2 2 2 3 3 2 5 2" xfId="46088" xr:uid="{364D06C0-7A97-439B-9DCE-1EDCABEBEAAC}"/>
    <cellStyle name="Comma [0] 2 2 2 3 3 2 6" xfId="18881" xr:uid="{468FAAA0-6690-4EB7-8E1D-FC0ACE3F0702}"/>
    <cellStyle name="Comma [0] 2 2 2 3 3 2 6 2" xfId="48834" xr:uid="{F7D3124C-D3DD-45EA-B8DD-FA9EA04C1477}"/>
    <cellStyle name="Comma [0] 2 2 2 3 3 2 7" xfId="21664" xr:uid="{8CA77FC1-1980-4692-B28C-949C15907E0F}"/>
    <cellStyle name="Comma [0] 2 2 2 3 3 2 7 2" xfId="51616" xr:uid="{3D9EF36A-F91A-4982-9365-2A1AB7DD2BA6}"/>
    <cellStyle name="Comma [0] 2 2 2 3 3 2 8" xfId="24402" xr:uid="{BA996E60-BA0C-4C2C-AE41-A67EC6260E2B}"/>
    <cellStyle name="Comma [0] 2 2 2 3 3 2 8 2" xfId="54354" xr:uid="{59507A07-D473-4429-A63C-BF29AE96598E}"/>
    <cellStyle name="Comma [0] 2 2 2 3 3 2 9" xfId="27138" xr:uid="{7ED7CA6A-2922-4A73-A72D-AA7F7C3E20B8}"/>
    <cellStyle name="Comma [0] 2 2 2 3 3 2 9 2" xfId="57090" xr:uid="{A0421750-9FE7-4064-8F97-BB6531073550}"/>
    <cellStyle name="Comma [0] 2 2 2 3 3 3" xfId="3518" xr:uid="{4424A069-546C-4F8E-AD4C-737116ADC25B}"/>
    <cellStyle name="Comma [0] 2 2 2 3 3 3 2" xfId="28513" xr:uid="{4D657947-7E09-4434-9F2B-4A5060338B53}"/>
    <cellStyle name="Comma [0] 2 2 2 3 3 3 2 2" xfId="58465" xr:uid="{7D2F5987-A2D4-498E-B486-64B9D5299F57}"/>
    <cellStyle name="Comma [0] 2 2 2 3 3 3 3" xfId="33511" xr:uid="{5B9213BE-5459-4CD5-B7FF-818506D79D90}"/>
    <cellStyle name="Comma [0] 2 2 2 3 3 4" xfId="6466" xr:uid="{AEAF7894-81E8-4811-9808-ECC97E45FA15}"/>
    <cellStyle name="Comma [0] 2 2 2 3 3 4 2" xfId="36421" xr:uid="{7C9CA47F-541D-4588-AE5C-3E331D541D11}"/>
    <cellStyle name="Comma [0] 2 2 2 3 3 5" xfId="9248" xr:uid="{4F1060B3-350E-4514-9144-335D59931B4A}"/>
    <cellStyle name="Comma [0] 2 2 2 3 3 5 2" xfId="39203" xr:uid="{547B0E08-9BAE-4810-AF93-27CC28EEAC1E}"/>
    <cellStyle name="Comma [0] 2 2 2 3 3 6" xfId="12030" xr:uid="{51BA0AD4-10ED-4DF1-8870-99DB33779FC3}"/>
    <cellStyle name="Comma [0] 2 2 2 3 3 6 2" xfId="41985" xr:uid="{6DC41AA5-328A-4B96-BC13-CEE23A7A1E2F}"/>
    <cellStyle name="Comma [0] 2 2 2 3 3 7" xfId="14765" xr:uid="{1D094A4E-6595-46CC-BB59-9B26467E26D9}"/>
    <cellStyle name="Comma [0] 2 2 2 3 3 7 2" xfId="44720" xr:uid="{6AE96E8F-7D27-4DBA-9D70-5369E51DCA69}"/>
    <cellStyle name="Comma [0] 2 2 2 3 3 8" xfId="17513" xr:uid="{CE1A33CD-CFC2-44E8-ADD0-78BF0A057EB6}"/>
    <cellStyle name="Comma [0] 2 2 2 3 3 8 2" xfId="47466" xr:uid="{D8B22641-5F4F-4394-8580-DBFB8A7C7DDF}"/>
    <cellStyle name="Comma [0] 2 2 2 3 3 9" xfId="20296" xr:uid="{0D49C761-CFA6-4BB3-BF88-E6C8BEAAEBED}"/>
    <cellStyle name="Comma [0] 2 2 2 3 3 9 2" xfId="50248" xr:uid="{075A62E1-574A-4B59-9275-55BA76BA726C}"/>
    <cellStyle name="Comma [0] 2 2 2 3 4" xfId="2397" xr:uid="{25175D00-3DF4-4216-B7F0-97CA413C6DEC}"/>
    <cellStyle name="Comma [0] 2 2 2 3 4 10" xfId="26454" xr:uid="{1AC58916-DC84-4D8F-8A86-2C53945EF60B}"/>
    <cellStyle name="Comma [0] 2 2 2 3 4 10 2" xfId="56406" xr:uid="{E161C552-31CB-4848-B282-BD46F20D8AF6}"/>
    <cellStyle name="Comma [0] 2 2 2 3 4 11" xfId="32396" xr:uid="{81994BBC-6221-4E20-A3B6-BAE562869105}"/>
    <cellStyle name="Comma [0] 2 2 2 3 4 2" xfId="4202" xr:uid="{496B28EB-1A6B-4FEF-B060-73BF6607B75F}"/>
    <cellStyle name="Comma [0] 2 2 2 3 4 2 2" xfId="29197" xr:uid="{0C5F2534-B76D-4F48-A4C3-2DBBE78FA051}"/>
    <cellStyle name="Comma [0] 2 2 2 3 4 2 2 2" xfId="59149" xr:uid="{CC6E3DCA-3138-451A-AA0C-731149D50364}"/>
    <cellStyle name="Comma [0] 2 2 2 3 4 2 3" xfId="34195" xr:uid="{C4BC2F18-6F68-4DF1-8AC9-2E8943D6896B}"/>
    <cellStyle name="Comma [0] 2 2 2 3 4 3" xfId="7150" xr:uid="{30F7F291-5F0D-4F68-BC7B-A7143E5291B1}"/>
    <cellStyle name="Comma [0] 2 2 2 3 4 3 2" xfId="37105" xr:uid="{6519EADE-3265-4DE4-9DE1-628A2B2DF5A2}"/>
    <cellStyle name="Comma [0] 2 2 2 3 4 4" xfId="9932" xr:uid="{AA5AF627-1D20-45CD-AA05-8199C2549EEE}"/>
    <cellStyle name="Comma [0] 2 2 2 3 4 4 2" xfId="39887" xr:uid="{663C7210-228B-4A0F-B909-0D6A136500DE}"/>
    <cellStyle name="Comma [0] 2 2 2 3 4 5" xfId="12714" xr:uid="{E121592A-F685-4381-8B79-9A6B54C456B1}"/>
    <cellStyle name="Comma [0] 2 2 2 3 4 5 2" xfId="42669" xr:uid="{EFF6851A-214C-4BB1-B2F0-151907FA4255}"/>
    <cellStyle name="Comma [0] 2 2 2 3 4 6" xfId="15449" xr:uid="{1C3FAED8-7D0D-4198-97F7-D74DE8721866}"/>
    <cellStyle name="Comma [0] 2 2 2 3 4 6 2" xfId="45404" xr:uid="{7FD67CCF-3C61-4153-B4F0-0E6041425AD2}"/>
    <cellStyle name="Comma [0] 2 2 2 3 4 7" xfId="18197" xr:uid="{060057C9-0E82-41D5-A747-DB9E70073848}"/>
    <cellStyle name="Comma [0] 2 2 2 3 4 7 2" xfId="48150" xr:uid="{2CC7E354-1AB3-43C5-843C-451C653E81C5}"/>
    <cellStyle name="Comma [0] 2 2 2 3 4 8" xfId="20980" xr:uid="{D62139FA-EAE4-40EB-AE5D-2C989C819CD9}"/>
    <cellStyle name="Comma [0] 2 2 2 3 4 8 2" xfId="50932" xr:uid="{325D089D-DB22-47B2-A9A0-E2BB7F327844}"/>
    <cellStyle name="Comma [0] 2 2 2 3 4 9" xfId="23718" xr:uid="{4ED2EE40-5FEE-4BB6-9871-DBDFDF2D44CF}"/>
    <cellStyle name="Comma [0] 2 2 2 3 4 9 2" xfId="53670" xr:uid="{9787FAFD-2BD1-4EA2-A089-98F8C5B41BEE}"/>
    <cellStyle name="Comma [0] 2 2 2 3 5" xfId="2834" xr:uid="{3D6F3273-58B6-4A28-84FC-1814B8F6C242}"/>
    <cellStyle name="Comma [0] 2 2 2 3 5 2" xfId="27829" xr:uid="{9BC91132-5E80-4F6C-95B7-CA86735E0957}"/>
    <cellStyle name="Comma [0] 2 2 2 3 5 2 2" xfId="57781" xr:uid="{D8327A07-4D8F-44FA-85E9-9EFBCA4153E5}"/>
    <cellStyle name="Comma [0] 2 2 2 3 5 3" xfId="32827" xr:uid="{4355D6EB-EF23-4C22-932E-120276534897}"/>
    <cellStyle name="Comma [0] 2 2 2 3 6" xfId="5782" xr:uid="{88DB3DE6-5782-4844-90FC-1ADAF71D1F4A}"/>
    <cellStyle name="Comma [0] 2 2 2 3 6 2" xfId="35737" xr:uid="{CFF40C1E-A850-402A-A148-F896489143BF}"/>
    <cellStyle name="Comma [0] 2 2 2 3 7" xfId="8564" xr:uid="{EB1130E5-BADD-4DF0-85CF-537C14A60909}"/>
    <cellStyle name="Comma [0] 2 2 2 3 7 2" xfId="38519" xr:uid="{EDDF0658-F7BC-452A-9A48-D3F9B13DB4D6}"/>
    <cellStyle name="Comma [0] 2 2 2 3 8" xfId="11346" xr:uid="{E848AF4D-C483-43A4-89EB-C6ABA0847288}"/>
    <cellStyle name="Comma [0] 2 2 2 3 8 2" xfId="41301" xr:uid="{73CAED15-1748-4316-AF81-D0F772D539CB}"/>
    <cellStyle name="Comma [0] 2 2 2 3 9" xfId="14081" xr:uid="{D4178E45-5BF2-4CEA-94DA-C8C311023233}"/>
    <cellStyle name="Comma [0] 2 2 2 3 9 2" xfId="44036" xr:uid="{8D74F44E-C135-4A61-803C-BC1EAB1E4695}"/>
    <cellStyle name="Comma [0] 2 2 2 4" xfId="955" xr:uid="{5A791D37-4960-4118-BDA7-3CF71EAE8ACB}"/>
    <cellStyle name="Comma [0] 2 2 2 4 10" xfId="19783" xr:uid="{784A1899-4EB3-410D-9C8A-60863F0E5AAC}"/>
    <cellStyle name="Comma [0] 2 2 2 4 10 2" xfId="49735" xr:uid="{9936F5C8-BAA0-4297-978A-1BBF70616BBD}"/>
    <cellStyle name="Comma [0] 2 2 2 4 11" xfId="22521" xr:uid="{51DD242B-B0AF-4FA5-8057-F019BC583F86}"/>
    <cellStyle name="Comma [0] 2 2 2 4 11 2" xfId="52473" xr:uid="{8F646CC1-E2AA-476C-8537-3365E8C9D9B2}"/>
    <cellStyle name="Comma [0] 2 2 2 4 12" xfId="25257" xr:uid="{740486A0-788B-4A1D-B63D-F98DCBD997A4}"/>
    <cellStyle name="Comma [0] 2 2 2 4 12 2" xfId="55209" xr:uid="{6BBB9B07-D7D6-4555-9EB8-509516AFC4A9}"/>
    <cellStyle name="Comma [0] 2 2 2 4 13" xfId="30960" xr:uid="{79E4948E-CFA1-476D-9340-68DC68115126}"/>
    <cellStyle name="Comma [0] 2 2 2 4 2" xfId="3689" xr:uid="{A810C88A-5705-4332-A8A7-1FB5E93B9B39}"/>
    <cellStyle name="Comma [0] 2 2 2 4 2 10" xfId="25941" xr:uid="{2BD02A1D-E8A1-4F49-B6BE-C39FBB909C9A}"/>
    <cellStyle name="Comma [0] 2 2 2 4 2 10 2" xfId="55893" xr:uid="{D8351463-6D67-4985-87A7-CE56B835F616}"/>
    <cellStyle name="Comma [0] 2 2 2 4 2 11" xfId="33682" xr:uid="{5AF3B114-2A36-4F9F-811D-6EB07EE50371}"/>
    <cellStyle name="Comma [0] 2 2 2 4 2 2" xfId="5057" xr:uid="{0BFCBF36-8210-4894-9748-8F16C8B422AE}"/>
    <cellStyle name="Comma [0] 2 2 2 4 2 2 10" xfId="35050" xr:uid="{F33E5377-E5AC-4DD4-965A-939162C599E2}"/>
    <cellStyle name="Comma [0] 2 2 2 4 2 2 2" xfId="8005" xr:uid="{6CB6AE4F-25A9-4926-926A-C7E70E81CD97}"/>
    <cellStyle name="Comma [0] 2 2 2 4 2 2 2 2" xfId="30052" xr:uid="{3DAE70B1-29B1-4272-99E2-A7DB9B3F01E2}"/>
    <cellStyle name="Comma [0] 2 2 2 4 2 2 2 2 2" xfId="60004" xr:uid="{C779D84F-38A5-4DAC-A9A6-1DD8A3FEDD93}"/>
    <cellStyle name="Comma [0] 2 2 2 4 2 2 2 3" xfId="37960" xr:uid="{F2994412-1AF6-48C4-BE21-3A4BF2390BEC}"/>
    <cellStyle name="Comma [0] 2 2 2 4 2 2 3" xfId="10787" xr:uid="{9FDD14A3-B70E-4C8B-9037-36D8904B5B56}"/>
    <cellStyle name="Comma [0] 2 2 2 4 2 2 3 2" xfId="40742" xr:uid="{3569EF0D-814D-45D7-B55E-E8FBB87F7EEF}"/>
    <cellStyle name="Comma [0] 2 2 2 4 2 2 4" xfId="13569" xr:uid="{94316D25-1FF2-42A0-A6E3-061BB63B80FA}"/>
    <cellStyle name="Comma [0] 2 2 2 4 2 2 4 2" xfId="43524" xr:uid="{ACBCBCA4-EC5E-4F9B-B6A1-69634299EFD6}"/>
    <cellStyle name="Comma [0] 2 2 2 4 2 2 5" xfId="16304" xr:uid="{5D5413D9-7C94-4884-BFC6-9FF618AE9AB3}"/>
    <cellStyle name="Comma [0] 2 2 2 4 2 2 5 2" xfId="46259" xr:uid="{7566F1A5-7113-4C77-B3E0-A4A4D8592B9B}"/>
    <cellStyle name="Comma [0] 2 2 2 4 2 2 6" xfId="19052" xr:uid="{AF04836F-10B5-4888-99A2-BD5A71A246EB}"/>
    <cellStyle name="Comma [0] 2 2 2 4 2 2 6 2" xfId="49005" xr:uid="{62767D92-DE1E-4768-8C82-111BDDB46B03}"/>
    <cellStyle name="Comma [0] 2 2 2 4 2 2 7" xfId="21835" xr:uid="{16D0C8CB-40A4-4592-9024-E378FA02DACD}"/>
    <cellStyle name="Comma [0] 2 2 2 4 2 2 7 2" xfId="51787" xr:uid="{57BC0251-4EFE-4110-AB27-1F9AEA4930F5}"/>
    <cellStyle name="Comma [0] 2 2 2 4 2 2 8" xfId="24573" xr:uid="{82426D97-518B-434B-9BB5-8270014CAB85}"/>
    <cellStyle name="Comma [0] 2 2 2 4 2 2 8 2" xfId="54525" xr:uid="{94F8C8D1-B237-45B3-B1DA-8551A413B5F7}"/>
    <cellStyle name="Comma [0] 2 2 2 4 2 2 9" xfId="27309" xr:uid="{7FE5F9CC-275D-4871-854F-D5B32BD527CF}"/>
    <cellStyle name="Comma [0] 2 2 2 4 2 2 9 2" xfId="57261" xr:uid="{FFB2FA70-24B6-4D3A-AB2A-8305ACCED272}"/>
    <cellStyle name="Comma [0] 2 2 2 4 2 3" xfId="6637" xr:uid="{E1F1A571-9488-431D-88FC-9482C1B555E7}"/>
    <cellStyle name="Comma [0] 2 2 2 4 2 3 2" xfId="28684" xr:uid="{C18B9C38-358B-478D-9101-D82C56B681AF}"/>
    <cellStyle name="Comma [0] 2 2 2 4 2 3 2 2" xfId="58636" xr:uid="{55CC4A56-BF67-42EA-8C10-E9CC502CF8EB}"/>
    <cellStyle name="Comma [0] 2 2 2 4 2 3 3" xfId="36592" xr:uid="{FFDEA077-A2EC-4AAB-A396-1176888A9E06}"/>
    <cellStyle name="Comma [0] 2 2 2 4 2 4" xfId="9419" xr:uid="{AFA7F469-6024-4721-93A7-463A6891D190}"/>
    <cellStyle name="Comma [0] 2 2 2 4 2 4 2" xfId="39374" xr:uid="{81198C59-52AE-4428-B23F-A5CD7CF711CF}"/>
    <cellStyle name="Comma [0] 2 2 2 4 2 5" xfId="12201" xr:uid="{41A26A5A-44C0-474B-9373-5CF975EC04E6}"/>
    <cellStyle name="Comma [0] 2 2 2 4 2 5 2" xfId="42156" xr:uid="{510713B6-8B11-460B-B6E9-EF19EC7F23EF}"/>
    <cellStyle name="Comma [0] 2 2 2 4 2 6" xfId="14936" xr:uid="{1AAEA7D8-D422-42FE-9E76-85A1D52B6291}"/>
    <cellStyle name="Comma [0] 2 2 2 4 2 6 2" xfId="44891" xr:uid="{3ACCA37C-FC16-44F7-B937-F2A1477B2114}"/>
    <cellStyle name="Comma [0] 2 2 2 4 2 7" xfId="17684" xr:uid="{99D3F35F-24B5-4795-8BAD-E5D6466A9DA7}"/>
    <cellStyle name="Comma [0] 2 2 2 4 2 7 2" xfId="47637" xr:uid="{EF3CE365-89A8-4FA2-A3DB-F5BBED85DFF1}"/>
    <cellStyle name="Comma [0] 2 2 2 4 2 8" xfId="20467" xr:uid="{B082BB1D-192F-4905-AC86-C881ED7BA661}"/>
    <cellStyle name="Comma [0] 2 2 2 4 2 8 2" xfId="50419" xr:uid="{6FDD8809-8974-4897-9C39-B421BFB94BD0}"/>
    <cellStyle name="Comma [0] 2 2 2 4 2 9" xfId="23205" xr:uid="{20B7BDFF-7AD2-442D-AFA5-BCEE8636E71A}"/>
    <cellStyle name="Comma [0] 2 2 2 4 2 9 2" xfId="53157" xr:uid="{2F5C34FF-AD5C-4448-9DA2-846AD4B2FF19}"/>
    <cellStyle name="Comma [0] 2 2 2 4 3" xfId="4373" xr:uid="{5BAA10ED-D830-49EA-B885-C2AE509EB55C}"/>
    <cellStyle name="Comma [0] 2 2 2 4 3 10" xfId="34366" xr:uid="{2590A2B3-B148-4AB6-93D3-CC5C9D6C67F6}"/>
    <cellStyle name="Comma [0] 2 2 2 4 3 2" xfId="7321" xr:uid="{EC8445B3-4F69-4DD1-8448-8FE772CDEA62}"/>
    <cellStyle name="Comma [0] 2 2 2 4 3 2 2" xfId="29368" xr:uid="{88755BCF-7575-4D56-9D4D-5947E7D3A7ED}"/>
    <cellStyle name="Comma [0] 2 2 2 4 3 2 2 2" xfId="59320" xr:uid="{53A059C8-310B-4CAC-844D-4B989DCB1452}"/>
    <cellStyle name="Comma [0] 2 2 2 4 3 2 3" xfId="37276" xr:uid="{E1CA7728-49E2-4931-8DBF-2A0A8919A772}"/>
    <cellStyle name="Comma [0] 2 2 2 4 3 3" xfId="10103" xr:uid="{464E62BD-2096-45F4-AF26-49F47B6E114A}"/>
    <cellStyle name="Comma [0] 2 2 2 4 3 3 2" xfId="40058" xr:uid="{2A646BB4-F26A-4310-92F2-3B375C29A116}"/>
    <cellStyle name="Comma [0] 2 2 2 4 3 4" xfId="12885" xr:uid="{065368AD-B043-4F41-BC25-4BF8552AB730}"/>
    <cellStyle name="Comma [0] 2 2 2 4 3 4 2" xfId="42840" xr:uid="{2507F418-2381-41D3-A993-51B751E9618F}"/>
    <cellStyle name="Comma [0] 2 2 2 4 3 5" xfId="15620" xr:uid="{8E5E76C7-798F-43CD-BB9D-776937B7416E}"/>
    <cellStyle name="Comma [0] 2 2 2 4 3 5 2" xfId="45575" xr:uid="{ACB1E626-A840-46C2-ABBF-DED1F61A0249}"/>
    <cellStyle name="Comma [0] 2 2 2 4 3 6" xfId="18368" xr:uid="{A0F42532-748E-4BBA-9C0F-8AD5F05462D8}"/>
    <cellStyle name="Comma [0] 2 2 2 4 3 6 2" xfId="48321" xr:uid="{1B095E02-4CC1-4483-912A-087968B4DD5C}"/>
    <cellStyle name="Comma [0] 2 2 2 4 3 7" xfId="21151" xr:uid="{98EBFF3F-2439-4A52-85AE-3DD7FFF762FA}"/>
    <cellStyle name="Comma [0] 2 2 2 4 3 7 2" xfId="51103" xr:uid="{A930D4D2-0F03-4E64-A811-BEF7A69D5A61}"/>
    <cellStyle name="Comma [0] 2 2 2 4 3 8" xfId="23889" xr:uid="{7C50E768-60FC-47D7-A716-216915E98A47}"/>
    <cellStyle name="Comma [0] 2 2 2 4 3 8 2" xfId="53841" xr:uid="{121F8CDC-E76C-407B-82F6-F72CF00026D0}"/>
    <cellStyle name="Comma [0] 2 2 2 4 3 9" xfId="26625" xr:uid="{FFA085FE-DC4C-41F8-B95E-7D69B41516CA}"/>
    <cellStyle name="Comma [0] 2 2 2 4 3 9 2" xfId="56577" xr:uid="{F1DC2943-4D72-425B-BA23-585335A01BDB}"/>
    <cellStyle name="Comma [0] 2 2 2 4 4" xfId="3005" xr:uid="{6D80AD79-E737-4228-9103-04203575F09E}"/>
    <cellStyle name="Comma [0] 2 2 2 4 4 2" xfId="28000" xr:uid="{285DD80B-417D-4773-A57F-D71D420EB90C}"/>
    <cellStyle name="Comma [0] 2 2 2 4 4 2 2" xfId="57952" xr:uid="{10E6638C-5003-47F7-A434-280E631A9A38}"/>
    <cellStyle name="Comma [0] 2 2 2 4 4 3" xfId="32998" xr:uid="{3F5FC112-BB9B-4881-87FB-E01402FEB0D5}"/>
    <cellStyle name="Comma [0] 2 2 2 4 5" xfId="5953" xr:uid="{BB552AC4-FCA3-43AB-BE38-82062BAEBC03}"/>
    <cellStyle name="Comma [0] 2 2 2 4 5 2" xfId="35908" xr:uid="{15222791-3DD1-47A5-9677-3A86B04CB61D}"/>
    <cellStyle name="Comma [0] 2 2 2 4 6" xfId="8735" xr:uid="{F796D0F3-BEDD-4570-8846-18ECF5019BAA}"/>
    <cellStyle name="Comma [0] 2 2 2 4 6 2" xfId="38690" xr:uid="{329060D6-6979-4411-A9C1-9B3CABC7FA7B}"/>
    <cellStyle name="Comma [0] 2 2 2 4 7" xfId="11517" xr:uid="{D4FD1BF5-18A9-4B76-AF67-19CCDFF7E7E5}"/>
    <cellStyle name="Comma [0] 2 2 2 4 7 2" xfId="41472" xr:uid="{40D2BC65-5793-498B-9E12-A3B1D7293C0E}"/>
    <cellStyle name="Comma [0] 2 2 2 4 8" xfId="14252" xr:uid="{B6353073-15B7-4F9F-A5B0-E11578694582}"/>
    <cellStyle name="Comma [0] 2 2 2 4 8 2" xfId="44207" xr:uid="{3A11802F-73F4-4473-A7C3-3DE8AF47BF34}"/>
    <cellStyle name="Comma [0] 2 2 2 4 9" xfId="17000" xr:uid="{3E284BC5-953C-48E6-999C-27AEE6B81C92}"/>
    <cellStyle name="Comma [0] 2 2 2 4 9 2" xfId="46953" xr:uid="{881DE633-A946-4526-BC2D-A287DB33E466}"/>
    <cellStyle name="Comma [0] 2 2 2 5" xfId="1497" xr:uid="{DF734E60-41C8-4EEA-8F56-0D8259C6353B}"/>
    <cellStyle name="Comma [0] 2 2 2 5 10" xfId="22863" xr:uid="{33BC99B2-83BD-4CEC-8FF2-708073DD943E}"/>
    <cellStyle name="Comma [0] 2 2 2 5 10 2" xfId="52815" xr:uid="{B063A6DA-9CA7-44AE-B13D-3D00FD3E6114}"/>
    <cellStyle name="Comma [0] 2 2 2 5 11" xfId="25599" xr:uid="{9646E805-2F33-4F87-A9E7-61B8E5D07AE9}"/>
    <cellStyle name="Comma [0] 2 2 2 5 11 2" xfId="55551" xr:uid="{4EFB00E3-2702-4FB8-BA93-A1C5760B3008}"/>
    <cellStyle name="Comma [0] 2 2 2 5 12" xfId="31502" xr:uid="{6A0BF3C7-4E23-4CEF-BC08-44BAF701E886}"/>
    <cellStyle name="Comma [0] 2 2 2 5 2" xfId="4715" xr:uid="{7166375C-764E-4635-8096-B3C9D4281571}"/>
    <cellStyle name="Comma [0] 2 2 2 5 2 10" xfId="34708" xr:uid="{75769B52-08F9-4083-9F28-84C558E2C62C}"/>
    <cellStyle name="Comma [0] 2 2 2 5 2 2" xfId="7663" xr:uid="{D4DB1605-8E11-4DAF-B0FB-2F0B8B55AEEB}"/>
    <cellStyle name="Comma [0] 2 2 2 5 2 2 2" xfId="29710" xr:uid="{966948FA-C71C-4BAE-BA75-B919F8057A7D}"/>
    <cellStyle name="Comma [0] 2 2 2 5 2 2 2 2" xfId="59662" xr:uid="{9CFC1E26-C9CD-48E6-85B3-53807720197B}"/>
    <cellStyle name="Comma [0] 2 2 2 5 2 2 3" xfId="37618" xr:uid="{0F6EBC4D-4FE6-4824-BE12-6BDFB2D7B5F0}"/>
    <cellStyle name="Comma [0] 2 2 2 5 2 3" xfId="10445" xr:uid="{77631D54-D466-46C2-A0B8-12F6A721C503}"/>
    <cellStyle name="Comma [0] 2 2 2 5 2 3 2" xfId="40400" xr:uid="{21AC09AA-0E91-4DDA-B2B4-64B2AD7E5DE7}"/>
    <cellStyle name="Comma [0] 2 2 2 5 2 4" xfId="13227" xr:uid="{CA07842A-BC59-4602-BA4D-896ACABFB911}"/>
    <cellStyle name="Comma [0] 2 2 2 5 2 4 2" xfId="43182" xr:uid="{6C1313D3-232D-4F02-9263-CDE4693454ED}"/>
    <cellStyle name="Comma [0] 2 2 2 5 2 5" xfId="15962" xr:uid="{7156C006-CAFE-47AD-AAAB-76467E4E9195}"/>
    <cellStyle name="Comma [0] 2 2 2 5 2 5 2" xfId="45917" xr:uid="{2CB08A2D-9DDD-44A0-AB46-996E185DE552}"/>
    <cellStyle name="Comma [0] 2 2 2 5 2 6" xfId="18710" xr:uid="{A8278A01-075F-444C-BF4C-AA3CCBBA4509}"/>
    <cellStyle name="Comma [0] 2 2 2 5 2 6 2" xfId="48663" xr:uid="{E8D8718D-5D87-4C4F-8600-EEE57D43AF41}"/>
    <cellStyle name="Comma [0] 2 2 2 5 2 7" xfId="21493" xr:uid="{60C1DC2B-5E2E-4435-9DC4-C48B50AC10AF}"/>
    <cellStyle name="Comma [0] 2 2 2 5 2 7 2" xfId="51445" xr:uid="{558F3EBE-89C7-4FFF-8FC1-8D4CD31D1808}"/>
    <cellStyle name="Comma [0] 2 2 2 5 2 8" xfId="24231" xr:uid="{2F4B1936-8D8C-4B9B-BCE3-02CBE2F3A9C7}"/>
    <cellStyle name="Comma [0] 2 2 2 5 2 8 2" xfId="54183" xr:uid="{F70F1DB7-BC5A-419D-B9EE-B6FB23F7B597}"/>
    <cellStyle name="Comma [0] 2 2 2 5 2 9" xfId="26967" xr:uid="{94E6C534-3138-4FB8-A35A-2B6B13EA20D1}"/>
    <cellStyle name="Comma [0] 2 2 2 5 2 9 2" xfId="56919" xr:uid="{D67F0CE2-6B4A-4D02-B09B-F19414785C14}"/>
    <cellStyle name="Comma [0] 2 2 2 5 3" xfId="3347" xr:uid="{3C7D75E8-5467-4342-8488-E676926CC2FA}"/>
    <cellStyle name="Comma [0] 2 2 2 5 3 2" xfId="28342" xr:uid="{7185C7B1-4D15-4450-8E7A-00F6F19968CC}"/>
    <cellStyle name="Comma [0] 2 2 2 5 3 2 2" xfId="58294" xr:uid="{29C48173-F967-4896-A0E1-61E46E9829BB}"/>
    <cellStyle name="Comma [0] 2 2 2 5 3 3" xfId="33340" xr:uid="{ABC2DAD3-894C-4071-870E-033835A9D95F}"/>
    <cellStyle name="Comma [0] 2 2 2 5 4" xfId="6295" xr:uid="{960B5D79-1978-4EFD-B1A1-22BB78B0DD59}"/>
    <cellStyle name="Comma [0] 2 2 2 5 4 2" xfId="36250" xr:uid="{C192ECF1-3C92-47D4-BC65-A5E45FBA14B1}"/>
    <cellStyle name="Comma [0] 2 2 2 5 5" xfId="9077" xr:uid="{90AEB00D-225B-47EA-B89A-70FB7C39F0D7}"/>
    <cellStyle name="Comma [0] 2 2 2 5 5 2" xfId="39032" xr:uid="{315CD930-B581-410E-B49B-A1F3E4604130}"/>
    <cellStyle name="Comma [0] 2 2 2 5 6" xfId="11859" xr:uid="{C2999DB1-19E4-4381-B4D4-6E234A11CA61}"/>
    <cellStyle name="Comma [0] 2 2 2 5 6 2" xfId="41814" xr:uid="{CE7B31F6-C4C8-44C6-A7B4-36224C24065A}"/>
    <cellStyle name="Comma [0] 2 2 2 5 7" xfId="14594" xr:uid="{0792AA9B-0BB9-4DD5-B560-5A7A297F9018}"/>
    <cellStyle name="Comma [0] 2 2 2 5 7 2" xfId="44549" xr:uid="{BF0B45DE-78EB-4656-B82A-B8CD7B7EABF1}"/>
    <cellStyle name="Comma [0] 2 2 2 5 8" xfId="17342" xr:uid="{1BCB02E6-4BA7-4517-960E-945A46757A56}"/>
    <cellStyle name="Comma [0] 2 2 2 5 8 2" xfId="47295" xr:uid="{33874525-041C-4744-9678-C6DC3028789C}"/>
    <cellStyle name="Comma [0] 2 2 2 5 9" xfId="20125" xr:uid="{494CDB95-68BF-48C5-8372-8ED7C92D0976}"/>
    <cellStyle name="Comma [0] 2 2 2 5 9 2" xfId="50077" xr:uid="{9B8ACC68-BB86-42AA-B366-48E719D777F6}"/>
    <cellStyle name="Comma [0] 2 2 2 6" xfId="2046" xr:uid="{639F066F-FD20-4434-A17F-C55A1227DFA9}"/>
    <cellStyle name="Comma [0] 2 2 2 6 10" xfId="26283" xr:uid="{1A3F17E4-613D-4233-BB1B-AF9CAEDE3828}"/>
    <cellStyle name="Comma [0] 2 2 2 6 10 2" xfId="56235" xr:uid="{DA46B749-48F5-4011-8A84-652E7EBFABF0}"/>
    <cellStyle name="Comma [0] 2 2 2 6 11" xfId="32049" xr:uid="{BEB3C976-1647-4266-BF4F-B3ACD4C738F6}"/>
    <cellStyle name="Comma [0] 2 2 2 6 2" xfId="4031" xr:uid="{6A09FE67-D5A9-4F30-B12F-1AA12F38B7CE}"/>
    <cellStyle name="Comma [0] 2 2 2 6 2 2" xfId="29026" xr:uid="{0918AD39-08FB-42C2-B55D-B1B041560598}"/>
    <cellStyle name="Comma [0] 2 2 2 6 2 2 2" xfId="58978" xr:uid="{43070E20-6501-4788-B1A2-48FA9CABB5FD}"/>
    <cellStyle name="Comma [0] 2 2 2 6 2 3" xfId="34024" xr:uid="{000278B3-C205-42C0-A74A-372AE86501EC}"/>
    <cellStyle name="Comma [0] 2 2 2 6 3" xfId="6979" xr:uid="{569E064B-9A1E-49B4-830F-76311899BB82}"/>
    <cellStyle name="Comma [0] 2 2 2 6 3 2" xfId="36934" xr:uid="{A4C9D963-1202-4049-83CA-FC68A93E3E13}"/>
    <cellStyle name="Comma [0] 2 2 2 6 4" xfId="9761" xr:uid="{957254AE-169F-4EB6-B8D0-B5F90D4BDA6C}"/>
    <cellStyle name="Comma [0] 2 2 2 6 4 2" xfId="39716" xr:uid="{FCAC7E85-38F3-4128-9C51-73097A2E5F6C}"/>
    <cellStyle name="Comma [0] 2 2 2 6 5" xfId="12543" xr:uid="{D4A6B54D-EA3F-4AAD-8970-EFD4606EF6EF}"/>
    <cellStyle name="Comma [0] 2 2 2 6 5 2" xfId="42498" xr:uid="{62F9B402-BE68-4F33-8DE4-B5BD7DE8D68A}"/>
    <cellStyle name="Comma [0] 2 2 2 6 6" xfId="15278" xr:uid="{A3942251-8A80-4344-998A-33AFE8584FC6}"/>
    <cellStyle name="Comma [0] 2 2 2 6 6 2" xfId="45233" xr:uid="{4575779C-3992-418C-A716-826EDD7284C3}"/>
    <cellStyle name="Comma [0] 2 2 2 6 7" xfId="18026" xr:uid="{5EC54B9B-EFE0-4ED2-9C4F-C1C24EC4B960}"/>
    <cellStyle name="Comma [0] 2 2 2 6 7 2" xfId="47979" xr:uid="{E8BD4F14-6BFE-4984-92BE-A10E5E0C7C63}"/>
    <cellStyle name="Comma [0] 2 2 2 6 8" xfId="20809" xr:uid="{5FB94A89-2372-454F-A97E-51057C09990B}"/>
    <cellStyle name="Comma [0] 2 2 2 6 8 2" xfId="50761" xr:uid="{83DC21C6-3BD6-4997-A3C3-3385E4E547F8}"/>
    <cellStyle name="Comma [0] 2 2 2 6 9" xfId="23547" xr:uid="{EAECC77F-6B6C-4028-96E2-649BACA70536}"/>
    <cellStyle name="Comma [0] 2 2 2 6 9 2" xfId="53499" xr:uid="{65FF9415-12E7-4A1B-AB3F-47E1571BCBE3}"/>
    <cellStyle name="Comma [0] 2 2 2 7" xfId="2225" xr:uid="{68C7E132-07BE-4F1A-8928-73219731A8D7}"/>
    <cellStyle name="Comma [0] 2 2 2 7 2" xfId="27658" xr:uid="{BC5A77DB-0529-4DE9-BB4E-173444B17DF9}"/>
    <cellStyle name="Comma [0] 2 2 2 7 2 2" xfId="57610" xr:uid="{A6951939-D3E2-476D-88D2-FE79312BBC4E}"/>
    <cellStyle name="Comma [0] 2 2 2 7 3" xfId="32225" xr:uid="{5C469B6A-787C-45C1-B236-6678DE06F296}"/>
    <cellStyle name="Comma [0] 2 2 2 8" xfId="2663" xr:uid="{060AB7DA-FFF0-48C6-8BA7-33BF60E8EAB7}"/>
    <cellStyle name="Comma [0] 2 2 2 8 2" xfId="32656" xr:uid="{E086D438-DF12-4B8D-9BD8-F5F6C1BA894D}"/>
    <cellStyle name="Comma [0] 2 2 2 9" xfId="5532" xr:uid="{3F10980D-5285-446C-84D1-03F8A8476CD4}"/>
    <cellStyle name="Comma [0] 2 2 2 9 2" xfId="35488" xr:uid="{B1119A92-6429-4E98-9AD4-DAB5B69061A9}"/>
    <cellStyle name="Comma [0] 2 2 20" xfId="8351" xr:uid="{16C20796-E6A7-4168-8D38-FE0E8B4A8D4B}"/>
    <cellStyle name="Comma [0] 2 2 20 2" xfId="38306" xr:uid="{9655ED6A-1174-463C-A60B-2DA3430D4B96}"/>
    <cellStyle name="Comma [0] 2 2 21" xfId="11089" xr:uid="{4C119ED4-E597-4491-A8C9-A83A33AAFD52}"/>
    <cellStyle name="Comma [0] 2 2 21 2" xfId="41044" xr:uid="{C1A8D1CA-3386-4C55-9CC4-16C438BC236C}"/>
    <cellStyle name="Comma [0] 2 2 22" xfId="11133" xr:uid="{73F841B3-8497-442C-AE84-A075C70F0154}"/>
    <cellStyle name="Comma [0] 2 2 22 2" xfId="41088" xr:uid="{BA2BF19E-24EE-45C0-B4DC-2D61DC86EB92}"/>
    <cellStyle name="Comma [0] 2 2 23" xfId="13868" xr:uid="{A92846D3-B66D-41D4-A11F-9EC1834FBADC}"/>
    <cellStyle name="Comma [0] 2 2 23 2" xfId="43823" xr:uid="{29E4A6A1-A7C1-4B94-931A-CF5E96457AC2}"/>
    <cellStyle name="Comma [0] 2 2 24" xfId="16614" xr:uid="{636D2D48-C4E0-43FD-A57A-796D06F394E4}"/>
    <cellStyle name="Comma [0] 2 2 24 2" xfId="46567" xr:uid="{B0A16347-7AE8-4A6B-B7B9-BA2C2CCD06BA}"/>
    <cellStyle name="Comma [0] 2 2 25" xfId="19352" xr:uid="{2972C569-6AC5-48A8-B718-6B93F75FFEC1}"/>
    <cellStyle name="Comma [0] 2 2 25 2" xfId="49305" xr:uid="{B1F82B53-77ED-43F8-A8DF-DC9B1D67A992}"/>
    <cellStyle name="Comma [0] 2 2 26" xfId="19397" xr:uid="{BA9D5346-5EBA-4213-A8DD-FA02572E4B8B}"/>
    <cellStyle name="Comma [0] 2 2 26 2" xfId="49349" xr:uid="{1A9BB80D-F203-477E-9084-F6C889F999B2}"/>
    <cellStyle name="Comma [0] 2 2 27" xfId="22137" xr:uid="{82597301-C2E2-42E4-9FDA-62AC7AD253FA}"/>
    <cellStyle name="Comma [0] 2 2 27 2" xfId="52089" xr:uid="{DA4917F2-0FE0-412F-8743-62AEE6113911}"/>
    <cellStyle name="Comma [0] 2 2 28" xfId="24873" xr:uid="{743181E8-0C84-443C-BA3E-ACCF073936BB}"/>
    <cellStyle name="Comma [0] 2 2 28 2" xfId="54825" xr:uid="{905805D9-0062-4DB7-9EDE-464610BA404F}"/>
    <cellStyle name="Comma [0] 2 2 29" xfId="30373" xr:uid="{C659EADE-E3E5-4A05-9507-0B9EA9CBEA45}"/>
    <cellStyle name="Comma [0] 2 2 3" xfId="449" xr:uid="{E6DFAF21-4944-46F1-9F4B-D87C2B65BDD1}"/>
    <cellStyle name="Comma [0] 2 2 3 10" xfId="8436" xr:uid="{91BB5496-2EE1-4BDE-9881-2800858FF9A5}"/>
    <cellStyle name="Comma [0] 2 2 3 10 2" xfId="38391" xr:uid="{8BEFE619-97CA-46E3-9220-02BA04BD167D}"/>
    <cellStyle name="Comma [0] 2 2 3 11" xfId="11218" xr:uid="{AC4DDA7C-BEAF-4C54-9B61-36D1E7FA0CC2}"/>
    <cellStyle name="Comma [0] 2 2 3 11 2" xfId="41173" xr:uid="{53660D33-C456-4264-B4A3-675E6A7DBF2E}"/>
    <cellStyle name="Comma [0] 2 2 3 12" xfId="13953" xr:uid="{A0DBE59F-A31B-401B-A80D-073C11C1D875}"/>
    <cellStyle name="Comma [0] 2 2 3 12 2" xfId="43908" xr:uid="{7B984A19-C0F0-4B31-B5A9-8FCAC58BF7BC}"/>
    <cellStyle name="Comma [0] 2 2 3 13" xfId="16701" xr:uid="{2DE04574-B11E-4EFF-8990-5FC4AEF5699E}"/>
    <cellStyle name="Comma [0] 2 2 3 13 2" xfId="46654" xr:uid="{D35FC268-5D46-417B-8CA8-286FF5AD6F7F}"/>
    <cellStyle name="Comma [0] 2 2 3 14" xfId="19484" xr:uid="{E2EB94CA-2539-443D-A211-578D2AB41A60}"/>
    <cellStyle name="Comma [0] 2 2 3 14 2" xfId="49436" xr:uid="{E2F5F046-C0CF-4DE9-9C6C-695CC89CD9B8}"/>
    <cellStyle name="Comma [0] 2 2 3 15" xfId="22222" xr:uid="{F3EDB20B-EF90-423A-847C-FF0ABE3F3EBB}"/>
    <cellStyle name="Comma [0] 2 2 3 15 2" xfId="52174" xr:uid="{133B5A75-6C90-4D15-AE5D-B89C5B967F85}"/>
    <cellStyle name="Comma [0] 2 2 3 16" xfId="24958" xr:uid="{260C2D0A-C864-4FE6-878E-215B633E5238}"/>
    <cellStyle name="Comma [0] 2 2 3 16 2" xfId="54910" xr:uid="{71B5E3B3-7F82-483A-BC05-45DB09FD4D12}"/>
    <cellStyle name="Comma [0] 2 2 3 17" xfId="30462" xr:uid="{4482452D-D23C-40CF-A5F3-DFCD33D892B3}"/>
    <cellStyle name="Comma [0] 2 2 3 2" xfId="591" xr:uid="{CC4DEA1C-A984-4B72-BA18-9988C00FBAE7}"/>
    <cellStyle name="Comma [0] 2 2 3 2 10" xfId="16872" xr:uid="{CEDC25CE-011D-4878-991C-65F1209CDC3B}"/>
    <cellStyle name="Comma [0] 2 2 3 2 10 2" xfId="46825" xr:uid="{0F686A5D-6C9D-456C-A95A-4CF20FA456FB}"/>
    <cellStyle name="Comma [0] 2 2 3 2 11" xfId="19655" xr:uid="{A147BE06-C492-42E6-9F4E-66C7976E5D11}"/>
    <cellStyle name="Comma [0] 2 2 3 2 11 2" xfId="49607" xr:uid="{DE62E437-35C7-4672-B5BD-538B2F39AB18}"/>
    <cellStyle name="Comma [0] 2 2 3 2 12" xfId="22393" xr:uid="{A0F4032E-338B-406C-A279-3A74D0818AD4}"/>
    <cellStyle name="Comma [0] 2 2 3 2 12 2" xfId="52345" xr:uid="{D61882B2-6413-4080-975B-5A0D8318BE6F}"/>
    <cellStyle name="Comma [0] 2 2 3 2 13" xfId="25129" xr:uid="{A05F640C-EE1F-494F-8985-776DC7D4973C}"/>
    <cellStyle name="Comma [0] 2 2 3 2 13 2" xfId="55081" xr:uid="{4D96CC67-2728-4E3B-992A-95348426839C}"/>
    <cellStyle name="Comma [0] 2 2 3 2 14" xfId="30601" xr:uid="{54566009-2903-4C70-A390-DB928AD9C464}"/>
    <cellStyle name="Comma [0] 2 2 3 2 2" xfId="1139" xr:uid="{3607E902-5467-498E-A251-59EB82C5F1D9}"/>
    <cellStyle name="Comma [0] 2 2 3 2 2 10" xfId="19997" xr:uid="{23A7DB8D-5AA9-48F4-A95A-11DA7B039E59}"/>
    <cellStyle name="Comma [0] 2 2 3 2 2 10 2" xfId="49949" xr:uid="{B26BE49F-BB1C-4A9D-BFA5-0FD11BE0A092}"/>
    <cellStyle name="Comma [0] 2 2 3 2 2 11" xfId="22735" xr:uid="{A898CF13-1FE8-4DCB-9C67-419EFA9C8F07}"/>
    <cellStyle name="Comma [0] 2 2 3 2 2 11 2" xfId="52687" xr:uid="{3EFFCABB-A189-4D4B-917B-E4C50B503C03}"/>
    <cellStyle name="Comma [0] 2 2 3 2 2 12" xfId="25471" xr:uid="{CC9E6182-D544-4A7B-AC2A-BA8B67B4EBF1}"/>
    <cellStyle name="Comma [0] 2 2 3 2 2 12 2" xfId="55423" xr:uid="{FA1CF2DC-A983-441F-8A68-68C4586A02EB}"/>
    <cellStyle name="Comma [0] 2 2 3 2 2 13" xfId="31144" xr:uid="{AE78DE11-20BA-4A60-947E-DAA0AE86DBF5}"/>
    <cellStyle name="Comma [0] 2 2 3 2 2 2" xfId="3903" xr:uid="{7BAD9F5C-0EAB-48EB-AE8C-E8E08E4824C4}"/>
    <cellStyle name="Comma [0] 2 2 3 2 2 2 10" xfId="26155" xr:uid="{86746332-7581-440D-8F0D-B253F5892B4B}"/>
    <cellStyle name="Comma [0] 2 2 3 2 2 2 10 2" xfId="56107" xr:uid="{D85DA3E3-8449-46E1-89DF-81F620EBA83F}"/>
    <cellStyle name="Comma [0] 2 2 3 2 2 2 11" xfId="33896" xr:uid="{36C01510-FC07-4BB5-A144-8E05A9969CC5}"/>
    <cellStyle name="Comma [0] 2 2 3 2 2 2 2" xfId="5271" xr:uid="{EFD03C07-0B89-4F79-8EA9-AC2B2F438B05}"/>
    <cellStyle name="Comma [0] 2 2 3 2 2 2 2 10" xfId="35264" xr:uid="{4D627F25-7E20-4005-81CC-B4D339831B25}"/>
    <cellStyle name="Comma [0] 2 2 3 2 2 2 2 2" xfId="8219" xr:uid="{8BEF8A06-BF31-4424-BAE0-E1C970034920}"/>
    <cellStyle name="Comma [0] 2 2 3 2 2 2 2 2 2" xfId="30266" xr:uid="{0E1CFF11-CBE8-4BB1-817E-1017AFB010BE}"/>
    <cellStyle name="Comma [0] 2 2 3 2 2 2 2 2 2 2" xfId="60218" xr:uid="{CE86AB0B-7577-49DD-AB07-B7A3FFB1697F}"/>
    <cellStyle name="Comma [0] 2 2 3 2 2 2 2 2 3" xfId="38174" xr:uid="{9D48FB32-DA74-44D3-A900-7F281BC953E2}"/>
    <cellStyle name="Comma [0] 2 2 3 2 2 2 2 3" xfId="11001" xr:uid="{B0C17576-C10D-40C6-9FA6-C3B988026D89}"/>
    <cellStyle name="Comma [0] 2 2 3 2 2 2 2 3 2" xfId="40956" xr:uid="{0B9E4540-D9F8-46BC-9C9A-708CC7042A1A}"/>
    <cellStyle name="Comma [0] 2 2 3 2 2 2 2 4" xfId="13783" xr:uid="{03B250A9-A559-4C36-8005-0F85E10E2067}"/>
    <cellStyle name="Comma [0] 2 2 3 2 2 2 2 4 2" xfId="43738" xr:uid="{CB596273-70F9-4759-B4F7-675C5B1ABE87}"/>
    <cellStyle name="Comma [0] 2 2 3 2 2 2 2 5" xfId="16518" xr:uid="{E84F6375-5CF0-4C58-AD1C-F6A25103427D}"/>
    <cellStyle name="Comma [0] 2 2 3 2 2 2 2 5 2" xfId="46473" xr:uid="{47DF2D60-D8DF-4B48-94BC-175AF6E5BE3A}"/>
    <cellStyle name="Comma [0] 2 2 3 2 2 2 2 6" xfId="19266" xr:uid="{76C3505A-7006-440B-BC0F-F88FCCBB94CF}"/>
    <cellStyle name="Comma [0] 2 2 3 2 2 2 2 6 2" xfId="49219" xr:uid="{1C4A647D-8104-4081-92FE-4EF73A4523B1}"/>
    <cellStyle name="Comma [0] 2 2 3 2 2 2 2 7" xfId="22049" xr:uid="{CBA89F25-10FF-497A-BBC6-A4E1E46728B6}"/>
    <cellStyle name="Comma [0] 2 2 3 2 2 2 2 7 2" xfId="52001" xr:uid="{2E757F28-355C-4473-A3B8-237AD2D196CA}"/>
    <cellStyle name="Comma [0] 2 2 3 2 2 2 2 8" xfId="24787" xr:uid="{ABD42432-E19B-428B-9973-3BF756532DD0}"/>
    <cellStyle name="Comma [0] 2 2 3 2 2 2 2 8 2" xfId="54739" xr:uid="{E4CC0038-1C48-4670-BA71-7977DB4ADE41}"/>
    <cellStyle name="Comma [0] 2 2 3 2 2 2 2 9" xfId="27523" xr:uid="{CAB44BF0-8EEE-4A7C-A85E-513EC07EB6C4}"/>
    <cellStyle name="Comma [0] 2 2 3 2 2 2 2 9 2" xfId="57475" xr:uid="{0EAEA9C9-5A83-4831-9EE4-D2F0FDB9E5FD}"/>
    <cellStyle name="Comma [0] 2 2 3 2 2 2 3" xfId="6851" xr:uid="{06545D50-7972-4F17-AB11-CF95DF5551B0}"/>
    <cellStyle name="Comma [0] 2 2 3 2 2 2 3 2" xfId="28898" xr:uid="{6E4C8499-4A31-465A-84EB-CA0B30B5E092}"/>
    <cellStyle name="Comma [0] 2 2 3 2 2 2 3 2 2" xfId="58850" xr:uid="{4E36D9AF-A66C-46F1-B4EA-6DEDD95E32FF}"/>
    <cellStyle name="Comma [0] 2 2 3 2 2 2 3 3" xfId="36806" xr:uid="{B8ACED57-35CB-4F67-8AD6-B5EA962C219B}"/>
    <cellStyle name="Comma [0] 2 2 3 2 2 2 4" xfId="9633" xr:uid="{469D5C18-F1C7-4911-BD53-4E24C9CBAC6E}"/>
    <cellStyle name="Comma [0] 2 2 3 2 2 2 4 2" xfId="39588" xr:uid="{C5DE87EB-70AB-4B94-8D50-E4E3502CB38A}"/>
    <cellStyle name="Comma [0] 2 2 3 2 2 2 5" xfId="12415" xr:uid="{49CA787C-046C-4C1B-82BB-5C78CC676A57}"/>
    <cellStyle name="Comma [0] 2 2 3 2 2 2 5 2" xfId="42370" xr:uid="{4AC3CA39-A33B-401F-B925-57DB2968A32A}"/>
    <cellStyle name="Comma [0] 2 2 3 2 2 2 6" xfId="15150" xr:uid="{1B82F163-6375-4316-8487-FA26BC6337A1}"/>
    <cellStyle name="Comma [0] 2 2 3 2 2 2 6 2" xfId="45105" xr:uid="{E13B48A3-02CB-43CC-893B-5DF1FD8E55E5}"/>
    <cellStyle name="Comma [0] 2 2 3 2 2 2 7" xfId="17898" xr:uid="{0534A8EA-1D1E-411F-B81B-392E79A74819}"/>
    <cellStyle name="Comma [0] 2 2 3 2 2 2 7 2" xfId="47851" xr:uid="{1AB8C54F-99F6-421C-8C26-FFF8BC5CA331}"/>
    <cellStyle name="Comma [0] 2 2 3 2 2 2 8" xfId="20681" xr:uid="{C423F4F1-F868-46E4-8BFE-C3F3B5295841}"/>
    <cellStyle name="Comma [0] 2 2 3 2 2 2 8 2" xfId="50633" xr:uid="{980E9B0A-00B0-48E1-85EF-97C3F8456B67}"/>
    <cellStyle name="Comma [0] 2 2 3 2 2 2 9" xfId="23419" xr:uid="{193542C6-4CF6-452F-AAF1-84ED5E3F6EC8}"/>
    <cellStyle name="Comma [0] 2 2 3 2 2 2 9 2" xfId="53371" xr:uid="{CA5144E3-B829-4F61-8558-7E1236CD3F74}"/>
    <cellStyle name="Comma [0] 2 2 3 2 2 3" xfId="4587" xr:uid="{C8B33A21-D827-483D-8885-BEBAC2B0CEBD}"/>
    <cellStyle name="Comma [0] 2 2 3 2 2 3 10" xfId="34580" xr:uid="{36410AA7-6916-40C5-BB4A-56B907148B48}"/>
    <cellStyle name="Comma [0] 2 2 3 2 2 3 2" xfId="7535" xr:uid="{A282487D-7F42-448C-93AC-49AB166B97EC}"/>
    <cellStyle name="Comma [0] 2 2 3 2 2 3 2 2" xfId="29582" xr:uid="{3B081A4D-B329-44D3-86F6-9D258639A047}"/>
    <cellStyle name="Comma [0] 2 2 3 2 2 3 2 2 2" xfId="59534" xr:uid="{E3D2E0DE-3D03-4466-A063-C97DDD8F3C61}"/>
    <cellStyle name="Comma [0] 2 2 3 2 2 3 2 3" xfId="37490" xr:uid="{B88263D6-865A-43B0-BD40-16478FB24FE2}"/>
    <cellStyle name="Comma [0] 2 2 3 2 2 3 3" xfId="10317" xr:uid="{658DDAB5-D15E-48A6-9D51-BC87D53BB2B0}"/>
    <cellStyle name="Comma [0] 2 2 3 2 2 3 3 2" xfId="40272" xr:uid="{FA1B75A5-655D-4E1A-B0A2-9A98A4C64913}"/>
    <cellStyle name="Comma [0] 2 2 3 2 2 3 4" xfId="13099" xr:uid="{1B452CBA-BCC8-4046-BE6C-03E8152E8A5A}"/>
    <cellStyle name="Comma [0] 2 2 3 2 2 3 4 2" xfId="43054" xr:uid="{97036613-ACA2-4DED-819C-CE95C55D8FAD}"/>
    <cellStyle name="Comma [0] 2 2 3 2 2 3 5" xfId="15834" xr:uid="{548D2476-4EAD-4BCB-8905-E85C8B655D9B}"/>
    <cellStyle name="Comma [0] 2 2 3 2 2 3 5 2" xfId="45789" xr:uid="{41BFBE07-EDF3-4F0E-9C5E-9618D175DE7E}"/>
    <cellStyle name="Comma [0] 2 2 3 2 2 3 6" xfId="18582" xr:uid="{0A096F65-8EDE-488E-9D28-A27B245A7CF7}"/>
    <cellStyle name="Comma [0] 2 2 3 2 2 3 6 2" xfId="48535" xr:uid="{27360535-3B23-467B-B051-7274A96EAE28}"/>
    <cellStyle name="Comma [0] 2 2 3 2 2 3 7" xfId="21365" xr:uid="{3DCF6CC5-8D0E-44AB-B0B6-94A3588808FE}"/>
    <cellStyle name="Comma [0] 2 2 3 2 2 3 7 2" xfId="51317" xr:uid="{A85C3F15-3301-4836-87B6-2D49E12C5915}"/>
    <cellStyle name="Comma [0] 2 2 3 2 2 3 8" xfId="24103" xr:uid="{847CED0A-6F44-4AC4-A515-5DF8D4C8E142}"/>
    <cellStyle name="Comma [0] 2 2 3 2 2 3 8 2" xfId="54055" xr:uid="{C8922936-A0A7-4B0D-882F-B472322FE9F4}"/>
    <cellStyle name="Comma [0] 2 2 3 2 2 3 9" xfId="26839" xr:uid="{FC93EC2C-ADD9-4AA5-8DE9-ED5116F64E9C}"/>
    <cellStyle name="Comma [0] 2 2 3 2 2 3 9 2" xfId="56791" xr:uid="{E3A0C572-47CB-4E72-8BA7-547A087F328A}"/>
    <cellStyle name="Comma [0] 2 2 3 2 2 4" xfId="3219" xr:uid="{04726DAF-0EC8-4935-9D94-A4D9296AFEB5}"/>
    <cellStyle name="Comma [0] 2 2 3 2 2 4 2" xfId="28214" xr:uid="{D89F50AF-C7E5-4FD4-AF3F-F7F4B6E5930A}"/>
    <cellStyle name="Comma [0] 2 2 3 2 2 4 2 2" xfId="58166" xr:uid="{37DD0EE6-3449-408E-B060-011D473358B8}"/>
    <cellStyle name="Comma [0] 2 2 3 2 2 4 3" xfId="33212" xr:uid="{597C848E-CFCB-4C66-819C-32E7564FBEAF}"/>
    <cellStyle name="Comma [0] 2 2 3 2 2 5" xfId="6167" xr:uid="{C03922EE-E7DC-49B0-96D3-95A2CA703F13}"/>
    <cellStyle name="Comma [0] 2 2 3 2 2 5 2" xfId="36122" xr:uid="{91AAEE0F-F673-4E96-9EA4-EB22127A1001}"/>
    <cellStyle name="Comma [0] 2 2 3 2 2 6" xfId="8949" xr:uid="{5CCA0889-DB2A-40EF-8C35-8AFA3180A791}"/>
    <cellStyle name="Comma [0] 2 2 3 2 2 6 2" xfId="38904" xr:uid="{73FB9D98-BC95-4F29-8F3C-EF09ECD02BD0}"/>
    <cellStyle name="Comma [0] 2 2 3 2 2 7" xfId="11731" xr:uid="{07002E20-C94F-4894-94E9-18C2D035D9EC}"/>
    <cellStyle name="Comma [0] 2 2 3 2 2 7 2" xfId="41686" xr:uid="{3A4DB7F3-7B75-494E-9D0F-1C4693575A08}"/>
    <cellStyle name="Comma [0] 2 2 3 2 2 8" xfId="14466" xr:uid="{76FE53EE-5424-419E-9A3F-BAE3B31277A8}"/>
    <cellStyle name="Comma [0] 2 2 3 2 2 8 2" xfId="44421" xr:uid="{910AA151-B4CC-41A5-BCA2-4E2DA8339553}"/>
    <cellStyle name="Comma [0] 2 2 3 2 2 9" xfId="17214" xr:uid="{26A3CAE1-5A5C-4612-B2FC-E9F3F887E403}"/>
    <cellStyle name="Comma [0] 2 2 3 2 2 9 2" xfId="47167" xr:uid="{A32D50D9-02C2-41F3-9A6D-9B07E83D051F}"/>
    <cellStyle name="Comma [0] 2 2 3 2 3" xfId="1681" xr:uid="{99D38C13-23C5-47E7-8A9E-BF713D832F42}"/>
    <cellStyle name="Comma [0] 2 2 3 2 3 10" xfId="23077" xr:uid="{32F09E58-062B-4259-8241-5DCE287E3A07}"/>
    <cellStyle name="Comma [0] 2 2 3 2 3 10 2" xfId="53029" xr:uid="{46E517CB-0527-44E3-AD4B-C63A032A65B0}"/>
    <cellStyle name="Comma [0] 2 2 3 2 3 11" xfId="25813" xr:uid="{62B0AE01-91B0-4922-BCFD-733862DE67DB}"/>
    <cellStyle name="Comma [0] 2 2 3 2 3 11 2" xfId="55765" xr:uid="{567BA68A-E9CB-4563-AFB0-71624F99278F}"/>
    <cellStyle name="Comma [0] 2 2 3 2 3 12" xfId="31686" xr:uid="{918B4636-C7CC-4A57-B165-FCAB40210239}"/>
    <cellStyle name="Comma [0] 2 2 3 2 3 2" xfId="4929" xr:uid="{611D93CA-67C0-4BF8-98D1-CAF8018C11D0}"/>
    <cellStyle name="Comma [0] 2 2 3 2 3 2 10" xfId="34922" xr:uid="{629235A6-D28C-4B1B-BD2A-398C9F67D714}"/>
    <cellStyle name="Comma [0] 2 2 3 2 3 2 2" xfId="7877" xr:uid="{13BA5772-041C-4756-BA05-DE88FC48E7DB}"/>
    <cellStyle name="Comma [0] 2 2 3 2 3 2 2 2" xfId="29924" xr:uid="{0A760252-A40F-4AAE-9ADF-FD8A0942FFB1}"/>
    <cellStyle name="Comma [0] 2 2 3 2 3 2 2 2 2" xfId="59876" xr:uid="{59FF842B-94F3-4659-9B6F-A82F885C4F84}"/>
    <cellStyle name="Comma [0] 2 2 3 2 3 2 2 3" xfId="37832" xr:uid="{EB07E75F-47D5-418C-8C4B-0387C325ECEB}"/>
    <cellStyle name="Comma [0] 2 2 3 2 3 2 3" xfId="10659" xr:uid="{79472410-61F9-4B73-8D92-6B6569E91B5F}"/>
    <cellStyle name="Comma [0] 2 2 3 2 3 2 3 2" xfId="40614" xr:uid="{639D9DC5-F0E8-4F33-A15E-45847ECB6212}"/>
    <cellStyle name="Comma [0] 2 2 3 2 3 2 4" xfId="13441" xr:uid="{838C0418-D69E-430D-A3A9-E6B624FE3CED}"/>
    <cellStyle name="Comma [0] 2 2 3 2 3 2 4 2" xfId="43396" xr:uid="{5CA9A8A1-A0F8-4628-93A9-B42E42035977}"/>
    <cellStyle name="Comma [0] 2 2 3 2 3 2 5" xfId="16176" xr:uid="{AC413447-1838-4F6B-8CE8-8E55A8A5B854}"/>
    <cellStyle name="Comma [0] 2 2 3 2 3 2 5 2" xfId="46131" xr:uid="{8073C70D-3565-4CF6-89A9-EC631C1C4597}"/>
    <cellStyle name="Comma [0] 2 2 3 2 3 2 6" xfId="18924" xr:uid="{AA026B64-3423-4E15-B075-9F9ED7A8E8BA}"/>
    <cellStyle name="Comma [0] 2 2 3 2 3 2 6 2" xfId="48877" xr:uid="{261F975E-9270-4EE3-9572-5B9AD176FFE2}"/>
    <cellStyle name="Comma [0] 2 2 3 2 3 2 7" xfId="21707" xr:uid="{38B353F5-00F3-46C3-B558-EF01FF6E5A1E}"/>
    <cellStyle name="Comma [0] 2 2 3 2 3 2 7 2" xfId="51659" xr:uid="{84C141BE-BB00-41E5-A649-4564905317E2}"/>
    <cellStyle name="Comma [0] 2 2 3 2 3 2 8" xfId="24445" xr:uid="{EEA9ECE7-68FA-4D10-89CA-A84269C4282C}"/>
    <cellStyle name="Comma [0] 2 2 3 2 3 2 8 2" xfId="54397" xr:uid="{D862925B-BA0B-4D6B-9A90-828093A1009D}"/>
    <cellStyle name="Comma [0] 2 2 3 2 3 2 9" xfId="27181" xr:uid="{DCBE1D48-8559-496F-830E-D022F342F417}"/>
    <cellStyle name="Comma [0] 2 2 3 2 3 2 9 2" xfId="57133" xr:uid="{B21BFEEC-2D4D-483A-9FC9-3A1EC5B29DE1}"/>
    <cellStyle name="Comma [0] 2 2 3 2 3 3" xfId="3561" xr:uid="{5482EECD-E2D9-462B-B296-A337DE3B6B9D}"/>
    <cellStyle name="Comma [0] 2 2 3 2 3 3 2" xfId="28556" xr:uid="{DECCE437-4D97-4F16-BA4D-E13173C0D2ED}"/>
    <cellStyle name="Comma [0] 2 2 3 2 3 3 2 2" xfId="58508" xr:uid="{09F9CED1-32E6-42D7-B292-C85052BC6C5B}"/>
    <cellStyle name="Comma [0] 2 2 3 2 3 3 3" xfId="33554" xr:uid="{83BD0794-02B8-4021-9186-42BADE4F302E}"/>
    <cellStyle name="Comma [0] 2 2 3 2 3 4" xfId="6509" xr:uid="{B1C613CD-5539-4083-AB51-468447A19148}"/>
    <cellStyle name="Comma [0] 2 2 3 2 3 4 2" xfId="36464" xr:uid="{9D1C5354-4EDF-4F64-B691-CAB57304C4E8}"/>
    <cellStyle name="Comma [0] 2 2 3 2 3 5" xfId="9291" xr:uid="{2F8D3378-CAE2-4949-9563-F49432062419}"/>
    <cellStyle name="Comma [0] 2 2 3 2 3 5 2" xfId="39246" xr:uid="{F36E8C83-1CB3-4A58-8FD2-7C2ED3B44CE5}"/>
    <cellStyle name="Comma [0] 2 2 3 2 3 6" xfId="12073" xr:uid="{A165EA9D-63DA-4AEE-9F8F-B9B938D16939}"/>
    <cellStyle name="Comma [0] 2 2 3 2 3 6 2" xfId="42028" xr:uid="{B1290B33-FF3B-4D88-AE5D-AA705FD0C7B5}"/>
    <cellStyle name="Comma [0] 2 2 3 2 3 7" xfId="14808" xr:uid="{E774D392-D6A0-464D-91F1-9AFF3D4646D5}"/>
    <cellStyle name="Comma [0] 2 2 3 2 3 7 2" xfId="44763" xr:uid="{235E8CDA-64D9-487C-BA1A-1ABDF7A59E03}"/>
    <cellStyle name="Comma [0] 2 2 3 2 3 8" xfId="17556" xr:uid="{4AC5A769-B858-413D-BE89-D0CDFD99DB39}"/>
    <cellStyle name="Comma [0] 2 2 3 2 3 8 2" xfId="47509" xr:uid="{6FFB3C67-87AA-4CEC-9052-0FF49228AF59}"/>
    <cellStyle name="Comma [0] 2 2 3 2 3 9" xfId="20339" xr:uid="{DC48AAB0-6C52-4DD0-AC24-4B66681ED51C}"/>
    <cellStyle name="Comma [0] 2 2 3 2 3 9 2" xfId="50291" xr:uid="{9F7E1D68-95D9-4CA3-8BE9-38229D994F53}"/>
    <cellStyle name="Comma [0] 2 2 3 2 4" xfId="2440" xr:uid="{43172500-F449-4B51-9A91-6F143BF2CD56}"/>
    <cellStyle name="Comma [0] 2 2 3 2 4 10" xfId="26497" xr:uid="{87C28DBF-63D2-4BD6-A386-E0D140CAF48E}"/>
    <cellStyle name="Comma [0] 2 2 3 2 4 10 2" xfId="56449" xr:uid="{829F0EE6-2EB2-44CF-8928-48E573A30D3E}"/>
    <cellStyle name="Comma [0] 2 2 3 2 4 11" xfId="32439" xr:uid="{17AEA29E-8184-4130-B5A8-84821DE5C804}"/>
    <cellStyle name="Comma [0] 2 2 3 2 4 2" xfId="4245" xr:uid="{ED657C78-7BF7-4C6B-9E49-1D47D49E9ABF}"/>
    <cellStyle name="Comma [0] 2 2 3 2 4 2 2" xfId="29240" xr:uid="{BB1E5C82-D068-4459-8410-967FB5B90A66}"/>
    <cellStyle name="Comma [0] 2 2 3 2 4 2 2 2" xfId="59192" xr:uid="{975B7CB2-69A6-43BA-B1FF-AC9C1ABCB05D}"/>
    <cellStyle name="Comma [0] 2 2 3 2 4 2 3" xfId="34238" xr:uid="{B5004478-F800-43C3-9EEF-3143554359AB}"/>
    <cellStyle name="Comma [0] 2 2 3 2 4 3" xfId="7193" xr:uid="{777E089B-33E7-4252-AA73-6E51FFA1AFA1}"/>
    <cellStyle name="Comma [0] 2 2 3 2 4 3 2" xfId="37148" xr:uid="{8FA16534-4AB9-45A8-9109-7F6FA23989C4}"/>
    <cellStyle name="Comma [0] 2 2 3 2 4 4" xfId="9975" xr:uid="{641D847C-BD0B-4938-854F-B93E4E1BF91B}"/>
    <cellStyle name="Comma [0] 2 2 3 2 4 4 2" xfId="39930" xr:uid="{C462D08D-F8D5-4329-9474-D44B8E6A07B4}"/>
    <cellStyle name="Comma [0] 2 2 3 2 4 5" xfId="12757" xr:uid="{D3310F56-1963-48F4-B397-F48D2300003D}"/>
    <cellStyle name="Comma [0] 2 2 3 2 4 5 2" xfId="42712" xr:uid="{83E8EB7B-C75F-4844-A7CD-CDDF81BCCB06}"/>
    <cellStyle name="Comma [0] 2 2 3 2 4 6" xfId="15492" xr:uid="{57D0DEAE-96FA-4D9B-BB7A-E01E348C3DB8}"/>
    <cellStyle name="Comma [0] 2 2 3 2 4 6 2" xfId="45447" xr:uid="{FCD41B6D-6611-450F-BD81-471E17C5FEC0}"/>
    <cellStyle name="Comma [0] 2 2 3 2 4 7" xfId="18240" xr:uid="{804F1C0A-5BEE-45E3-B2F7-DF49FEE427E5}"/>
    <cellStyle name="Comma [0] 2 2 3 2 4 7 2" xfId="48193" xr:uid="{1EEEE413-5C55-4C2D-898B-6B7967CEEE69}"/>
    <cellStyle name="Comma [0] 2 2 3 2 4 8" xfId="21023" xr:uid="{8D4CB87B-7915-429F-AC7C-9546505C6C4C}"/>
    <cellStyle name="Comma [0] 2 2 3 2 4 8 2" xfId="50975" xr:uid="{D41658CB-5B8B-4227-8A5A-0C8A74B84535}"/>
    <cellStyle name="Comma [0] 2 2 3 2 4 9" xfId="23761" xr:uid="{1408754C-23BE-47BD-A5C1-DF86790FE839}"/>
    <cellStyle name="Comma [0] 2 2 3 2 4 9 2" xfId="53713" xr:uid="{D8E9BA75-77D8-4536-BE7B-DAEF6C8C76F2}"/>
    <cellStyle name="Comma [0] 2 2 3 2 5" xfId="2877" xr:uid="{D59D1DE9-8A32-4A11-A62D-2C40069F2085}"/>
    <cellStyle name="Comma [0] 2 2 3 2 5 2" xfId="27872" xr:uid="{382834B7-89A7-46B1-84ED-54D066DFC2E5}"/>
    <cellStyle name="Comma [0] 2 2 3 2 5 2 2" xfId="57824" xr:uid="{3A2DB5C6-7937-4B4A-81F2-B22098C39FD6}"/>
    <cellStyle name="Comma [0] 2 2 3 2 5 3" xfId="32870" xr:uid="{A7F7CFAF-48B7-495C-8FE4-A1FCB845FBEA}"/>
    <cellStyle name="Comma [0] 2 2 3 2 6" xfId="5825" xr:uid="{E556B3B3-D7E1-4218-81B4-29ADDC923609}"/>
    <cellStyle name="Comma [0] 2 2 3 2 6 2" xfId="35780" xr:uid="{A3373074-D0F8-44DB-83FF-13CBB28C659B}"/>
    <cellStyle name="Comma [0] 2 2 3 2 7" xfId="8607" xr:uid="{D5C15B00-E256-4734-BB51-897677593608}"/>
    <cellStyle name="Comma [0] 2 2 3 2 7 2" xfId="38562" xr:uid="{ED6417BF-CAA7-4A5D-B842-76540F6787A6}"/>
    <cellStyle name="Comma [0] 2 2 3 2 8" xfId="11389" xr:uid="{10F73E1C-B87C-4113-9D3F-92C38E601B23}"/>
    <cellStyle name="Comma [0] 2 2 3 2 8 2" xfId="41344" xr:uid="{04634192-6891-49C0-891F-4EA8AA41B324}"/>
    <cellStyle name="Comma [0] 2 2 3 2 9" xfId="14124" xr:uid="{6F09F3E5-FF03-4E16-93E2-22EED14EA93D}"/>
    <cellStyle name="Comma [0] 2 2 3 2 9 2" xfId="44079" xr:uid="{3ABA8CA3-2EAD-4FBE-86D7-EB1C6F0C4BEA}"/>
    <cellStyle name="Comma [0] 2 2 3 3" xfId="824" xr:uid="{59241CB1-54B6-4784-8CB3-95C53A922DEF}"/>
    <cellStyle name="Comma [0] 2 2 3 3 10" xfId="19826" xr:uid="{D0395E75-7CFB-4033-9CDC-65BA1DFFDFBD}"/>
    <cellStyle name="Comma [0] 2 2 3 3 10 2" xfId="49778" xr:uid="{2A66B5A2-64AD-4D2B-8A25-4CD450D943FE}"/>
    <cellStyle name="Comma [0] 2 2 3 3 11" xfId="22564" xr:uid="{520F381E-4187-4577-8760-B973E85779F8}"/>
    <cellStyle name="Comma [0] 2 2 3 3 11 2" xfId="52516" xr:uid="{7A01FA05-4C5E-4EE1-AB70-3CA20B43104F}"/>
    <cellStyle name="Comma [0] 2 2 3 3 12" xfId="25300" xr:uid="{E8ED6C53-64B9-4660-B4D9-7CDC3B48A1FA}"/>
    <cellStyle name="Comma [0] 2 2 3 3 12 2" xfId="55252" xr:uid="{29B05F32-EA89-4680-BFC0-6A4B1B3572A0}"/>
    <cellStyle name="Comma [0] 2 2 3 3 13" xfId="30829" xr:uid="{3C5751E6-2130-4A95-9819-158E0BDB59CE}"/>
    <cellStyle name="Comma [0] 2 2 3 3 2" xfId="1367" xr:uid="{0674E896-015D-490F-9017-8647E62DB2C2}"/>
    <cellStyle name="Comma [0] 2 2 3 3 2 10" xfId="23248" xr:uid="{D1FAC2AD-5479-4587-8731-63ED41195407}"/>
    <cellStyle name="Comma [0] 2 2 3 3 2 10 2" xfId="53200" xr:uid="{0CE5BEF0-1595-4E39-9623-3F0C8623F53A}"/>
    <cellStyle name="Comma [0] 2 2 3 3 2 11" xfId="25984" xr:uid="{47DBC481-E072-4E6B-86C5-558671B54293}"/>
    <cellStyle name="Comma [0] 2 2 3 3 2 11 2" xfId="55936" xr:uid="{03608ED8-BFC6-4A79-B847-1ABD0045744C}"/>
    <cellStyle name="Comma [0] 2 2 3 3 2 12" xfId="31372" xr:uid="{A59CE857-AAB2-43EC-8567-447D906E7D94}"/>
    <cellStyle name="Comma [0] 2 2 3 3 2 2" xfId="5100" xr:uid="{B352FF4D-03E3-4FBF-8B3D-74FA5F9F3FF0}"/>
    <cellStyle name="Comma [0] 2 2 3 3 2 2 10" xfId="35093" xr:uid="{90A78BEE-1A84-4E41-878F-E4005B0AC12E}"/>
    <cellStyle name="Comma [0] 2 2 3 3 2 2 2" xfId="8048" xr:uid="{4EFF182B-DD4B-4D31-9C6B-B167CCE5193F}"/>
    <cellStyle name="Comma [0] 2 2 3 3 2 2 2 2" xfId="30095" xr:uid="{ECE70688-B4F7-4E53-B57A-A82E8FA814D4}"/>
    <cellStyle name="Comma [0] 2 2 3 3 2 2 2 2 2" xfId="60047" xr:uid="{E8CCB6AF-5ADC-4F15-8803-974AE3012F4B}"/>
    <cellStyle name="Comma [0] 2 2 3 3 2 2 2 3" xfId="38003" xr:uid="{37DBAFB6-6670-45F1-88AC-7BC6F4CF9AD2}"/>
    <cellStyle name="Comma [0] 2 2 3 3 2 2 3" xfId="10830" xr:uid="{9404D22D-2A5B-4C00-892A-F63F79948C9D}"/>
    <cellStyle name="Comma [0] 2 2 3 3 2 2 3 2" xfId="40785" xr:uid="{175E1788-DAE5-4D45-BA2F-A0ABE75583B1}"/>
    <cellStyle name="Comma [0] 2 2 3 3 2 2 4" xfId="13612" xr:uid="{4C775C30-B4B7-4A9B-B4B9-A2F0A1E96487}"/>
    <cellStyle name="Comma [0] 2 2 3 3 2 2 4 2" xfId="43567" xr:uid="{7CC453F0-1BFC-4F1E-ADAD-789B61E62B64}"/>
    <cellStyle name="Comma [0] 2 2 3 3 2 2 5" xfId="16347" xr:uid="{4CD70A81-F754-4416-B15E-F36A45651271}"/>
    <cellStyle name="Comma [0] 2 2 3 3 2 2 5 2" xfId="46302" xr:uid="{6575D4FD-8570-4E7C-AE1F-53001BB347B5}"/>
    <cellStyle name="Comma [0] 2 2 3 3 2 2 6" xfId="19095" xr:uid="{27139450-B640-4FD3-A24D-5AEAB9081A3A}"/>
    <cellStyle name="Comma [0] 2 2 3 3 2 2 6 2" xfId="49048" xr:uid="{FB723DA3-DB59-485A-923D-04A33F508D34}"/>
    <cellStyle name="Comma [0] 2 2 3 3 2 2 7" xfId="21878" xr:uid="{6DF3D3D7-406F-41BE-AB7C-0608C4B7996C}"/>
    <cellStyle name="Comma [0] 2 2 3 3 2 2 7 2" xfId="51830" xr:uid="{4B143B96-31FB-4717-B414-0782FB8D6EA3}"/>
    <cellStyle name="Comma [0] 2 2 3 3 2 2 8" xfId="24616" xr:uid="{9F40CF5C-68BE-4A80-8B3B-7D3F2E97E3B3}"/>
    <cellStyle name="Comma [0] 2 2 3 3 2 2 8 2" xfId="54568" xr:uid="{343A79E0-C372-4A72-8507-007D19DD80DC}"/>
    <cellStyle name="Comma [0] 2 2 3 3 2 2 9" xfId="27352" xr:uid="{D4E12622-6C1B-4E28-80AC-4FC897640B96}"/>
    <cellStyle name="Comma [0] 2 2 3 3 2 2 9 2" xfId="57304" xr:uid="{776AFEF7-BA65-4FED-96F8-E4B3E82B5C2E}"/>
    <cellStyle name="Comma [0] 2 2 3 3 2 3" xfId="3732" xr:uid="{32D96972-4B1C-4540-B8A1-106E05BC7EE5}"/>
    <cellStyle name="Comma [0] 2 2 3 3 2 3 2" xfId="28727" xr:uid="{1A2C73AF-4FAA-47B5-960A-9A3BD9A7EDFC}"/>
    <cellStyle name="Comma [0] 2 2 3 3 2 3 2 2" xfId="58679" xr:uid="{E714EC0A-5D84-4556-B3F6-E1BD5D96D37B}"/>
    <cellStyle name="Comma [0] 2 2 3 3 2 3 3" xfId="33725" xr:uid="{D85BB225-DC8E-4482-B805-7CBBF210747C}"/>
    <cellStyle name="Comma [0] 2 2 3 3 2 4" xfId="6680" xr:uid="{0E338930-174C-44CC-8322-6784C480E7DE}"/>
    <cellStyle name="Comma [0] 2 2 3 3 2 4 2" xfId="36635" xr:uid="{F725B2BE-3092-426B-A021-47EB509E63D8}"/>
    <cellStyle name="Comma [0] 2 2 3 3 2 5" xfId="9462" xr:uid="{4D2D7139-CA1D-42D0-B016-5BA6A74A9DE7}"/>
    <cellStyle name="Comma [0] 2 2 3 3 2 5 2" xfId="39417" xr:uid="{06883A80-21D6-4315-90BC-E82F1B2D1973}"/>
    <cellStyle name="Comma [0] 2 2 3 3 2 6" xfId="12244" xr:uid="{8B2609E6-27D8-4CAA-BAC5-177DC40643BA}"/>
    <cellStyle name="Comma [0] 2 2 3 3 2 6 2" xfId="42199" xr:uid="{9C74950E-DC2C-4810-AAA0-9B43EA55A882}"/>
    <cellStyle name="Comma [0] 2 2 3 3 2 7" xfId="14979" xr:uid="{68DB76F0-063D-4537-AB6A-A6967A623738}"/>
    <cellStyle name="Comma [0] 2 2 3 3 2 7 2" xfId="44934" xr:uid="{5B379F99-8C8D-4C51-A4EA-01F01A1437CD}"/>
    <cellStyle name="Comma [0] 2 2 3 3 2 8" xfId="17727" xr:uid="{267E114D-AC7C-48C6-8435-67B351FE1385}"/>
    <cellStyle name="Comma [0] 2 2 3 3 2 8 2" xfId="47680" xr:uid="{51C6BF79-6430-477B-8B52-A549550584CC}"/>
    <cellStyle name="Comma [0] 2 2 3 3 2 9" xfId="20510" xr:uid="{ED0760B5-DFC3-44F0-BD04-A83BB5F9DDBC}"/>
    <cellStyle name="Comma [0] 2 2 3 3 2 9 2" xfId="50462" xr:uid="{F4A03E0E-1D19-4D2C-ACDA-2AA4F2C0E75E}"/>
    <cellStyle name="Comma [0] 2 2 3 3 3" xfId="1909" xr:uid="{FBAF0E69-0CCD-4EDC-93A0-65A736DEE3FF}"/>
    <cellStyle name="Comma [0] 2 2 3 3 3 10" xfId="26668" xr:uid="{EC831778-5613-4EB6-9284-68C79E73A68D}"/>
    <cellStyle name="Comma [0] 2 2 3 3 3 10 2" xfId="56620" xr:uid="{A3D100FE-7669-4D4F-A446-EB7BD3488BE7}"/>
    <cellStyle name="Comma [0] 2 2 3 3 3 11" xfId="31914" xr:uid="{C5F1729F-39E7-42C8-8468-F07FA68434E9}"/>
    <cellStyle name="Comma [0] 2 2 3 3 3 2" xfId="4416" xr:uid="{2E002108-A118-4AAE-A958-02E451DC7B52}"/>
    <cellStyle name="Comma [0] 2 2 3 3 3 2 2" xfId="29411" xr:uid="{E92F7194-78A4-4C4F-AB21-87987CDC1762}"/>
    <cellStyle name="Comma [0] 2 2 3 3 3 2 2 2" xfId="59363" xr:uid="{FF06E567-F3BB-414F-AF95-EFDC4A4B1D98}"/>
    <cellStyle name="Comma [0] 2 2 3 3 3 2 3" xfId="34409" xr:uid="{C2DC73D2-B09D-42A3-A633-3BB08A087D48}"/>
    <cellStyle name="Comma [0] 2 2 3 3 3 3" xfId="7364" xr:uid="{41F5E32B-6D15-4D51-BC62-E97A70CBC559}"/>
    <cellStyle name="Comma [0] 2 2 3 3 3 3 2" xfId="37319" xr:uid="{A5415397-6008-4200-AEDD-9EF57B8FC2FB}"/>
    <cellStyle name="Comma [0] 2 2 3 3 3 4" xfId="10146" xr:uid="{9BCAF2B4-2E06-4B36-8182-66DE0B953D69}"/>
    <cellStyle name="Comma [0] 2 2 3 3 3 4 2" xfId="40101" xr:uid="{A052BE42-26F0-4F21-87FD-133DA28D8B99}"/>
    <cellStyle name="Comma [0] 2 2 3 3 3 5" xfId="12928" xr:uid="{E2DC4E47-6749-4C1E-870D-A39B670CE048}"/>
    <cellStyle name="Comma [0] 2 2 3 3 3 5 2" xfId="42883" xr:uid="{52C8F39C-E473-4E20-B2D4-60DF7BAAA69B}"/>
    <cellStyle name="Comma [0] 2 2 3 3 3 6" xfId="15663" xr:uid="{220A7E22-03B9-48CF-94F3-187EA84D0D1A}"/>
    <cellStyle name="Comma [0] 2 2 3 3 3 6 2" xfId="45618" xr:uid="{3975B27C-3682-4DB2-ACEB-5314281B1F8A}"/>
    <cellStyle name="Comma [0] 2 2 3 3 3 7" xfId="18411" xr:uid="{F52979D7-F8B0-4398-894F-8DDF58DBEC8D}"/>
    <cellStyle name="Comma [0] 2 2 3 3 3 7 2" xfId="48364" xr:uid="{CBFF17C6-5B05-4B13-813D-F4F9AF7E25D2}"/>
    <cellStyle name="Comma [0] 2 2 3 3 3 8" xfId="21194" xr:uid="{F9147129-E4FD-4351-80F2-942C0B1BB8BD}"/>
    <cellStyle name="Comma [0] 2 2 3 3 3 8 2" xfId="51146" xr:uid="{20F49C13-13A3-4C61-9D33-DD786463F714}"/>
    <cellStyle name="Comma [0] 2 2 3 3 3 9" xfId="23932" xr:uid="{900F7A2A-3069-42FE-87A1-C68E5C01E2B1}"/>
    <cellStyle name="Comma [0] 2 2 3 3 3 9 2" xfId="53884" xr:uid="{01F4BC7B-997C-48BD-8B35-5913B5558781}"/>
    <cellStyle name="Comma [0] 2 2 3 3 4" xfId="3048" xr:uid="{1FD74FFD-86C7-47F7-BC3A-60E5D58628C2}"/>
    <cellStyle name="Comma [0] 2 2 3 3 4 2" xfId="28043" xr:uid="{8B68CC06-9989-4746-B2E8-4E7C6C94CF54}"/>
    <cellStyle name="Comma [0] 2 2 3 3 4 2 2" xfId="57995" xr:uid="{4816DC9A-4D22-4641-BDF0-01301BFE1A4F}"/>
    <cellStyle name="Comma [0] 2 2 3 3 4 3" xfId="33041" xr:uid="{75D59F31-A8E9-42D3-9C16-4C8A69EFA3C9}"/>
    <cellStyle name="Comma [0] 2 2 3 3 5" xfId="5996" xr:uid="{BF8E0791-4D52-46B9-AD6F-90FD367E690C}"/>
    <cellStyle name="Comma [0] 2 2 3 3 5 2" xfId="35951" xr:uid="{C3AE1294-F788-40B6-B7D8-E6AC39FAD576}"/>
    <cellStyle name="Comma [0] 2 2 3 3 6" xfId="8778" xr:uid="{FAFA16B6-0C4B-419E-9B8F-F104E12F34B9}"/>
    <cellStyle name="Comma [0] 2 2 3 3 6 2" xfId="38733" xr:uid="{43D3F5EF-8023-4567-BB6C-6D42B1A3DEB6}"/>
    <cellStyle name="Comma [0] 2 2 3 3 7" xfId="11560" xr:uid="{6061B79D-7916-49BD-BFC1-01921BF0D78E}"/>
    <cellStyle name="Comma [0] 2 2 3 3 7 2" xfId="41515" xr:uid="{3FDCFE72-C41A-480E-B3C2-C070ADCF5116}"/>
    <cellStyle name="Comma [0] 2 2 3 3 8" xfId="14295" xr:uid="{1EC9923F-EEF9-44CD-89EA-EC36E2ED37D4}"/>
    <cellStyle name="Comma [0] 2 2 3 3 8 2" xfId="44250" xr:uid="{A7D34D2F-BA35-4769-A216-3DF970A8D94E}"/>
    <cellStyle name="Comma [0] 2 2 3 3 9" xfId="17043" xr:uid="{C1B6C216-97A9-41CA-A25C-F5629F165015}"/>
    <cellStyle name="Comma [0] 2 2 3 3 9 2" xfId="46996" xr:uid="{27A0070A-513D-4532-886D-A81867E09B57}"/>
    <cellStyle name="Comma [0] 2 2 3 4" xfId="1000" xr:uid="{1DB4889A-5DD6-46DD-8437-F1B63F2B234F}"/>
    <cellStyle name="Comma [0] 2 2 3 4 10" xfId="22906" xr:uid="{A1A428C1-FAB1-4C24-A688-33F8E520CAED}"/>
    <cellStyle name="Comma [0] 2 2 3 4 10 2" xfId="52858" xr:uid="{3578DF0B-558A-4E67-A7C7-87ADFD031D78}"/>
    <cellStyle name="Comma [0] 2 2 3 4 11" xfId="25642" xr:uid="{6D363B55-602C-42AC-A755-916104441C10}"/>
    <cellStyle name="Comma [0] 2 2 3 4 11 2" xfId="55594" xr:uid="{1D4DC6FE-00F7-4BDA-9FF5-43BE03419479}"/>
    <cellStyle name="Comma [0] 2 2 3 4 12" xfId="31005" xr:uid="{75F3A660-82E3-409D-B03E-73999FA4B20E}"/>
    <cellStyle name="Comma [0] 2 2 3 4 2" xfId="4758" xr:uid="{0EAD305B-D41B-41CA-8D68-4B37DD10A3D3}"/>
    <cellStyle name="Comma [0] 2 2 3 4 2 10" xfId="34751" xr:uid="{3214A25A-09D5-4D5D-BCC6-E2E16065D56C}"/>
    <cellStyle name="Comma [0] 2 2 3 4 2 2" xfId="7706" xr:uid="{ABC62A26-6E17-4530-AD75-A5D60101D624}"/>
    <cellStyle name="Comma [0] 2 2 3 4 2 2 2" xfId="29753" xr:uid="{A906A69D-8D2D-4636-BD2B-AA727242F381}"/>
    <cellStyle name="Comma [0] 2 2 3 4 2 2 2 2" xfId="59705" xr:uid="{D940A20E-46D6-4F8C-9170-5D3AB6A65196}"/>
    <cellStyle name="Comma [0] 2 2 3 4 2 2 3" xfId="37661" xr:uid="{40C1E9FC-0B99-4F49-8A1A-313FA864F76D}"/>
    <cellStyle name="Comma [0] 2 2 3 4 2 3" xfId="10488" xr:uid="{F7B86EC5-28C8-4AD3-AAA9-4C6177FE259E}"/>
    <cellStyle name="Comma [0] 2 2 3 4 2 3 2" xfId="40443" xr:uid="{BD63ABB8-7292-4ABC-B72F-26CDA0C62E55}"/>
    <cellStyle name="Comma [0] 2 2 3 4 2 4" xfId="13270" xr:uid="{09EAC210-9C38-4FF4-B5F4-5EB59BBCAE8C}"/>
    <cellStyle name="Comma [0] 2 2 3 4 2 4 2" xfId="43225" xr:uid="{9C1FAF90-D3CC-403C-B5BD-60F0348C51C9}"/>
    <cellStyle name="Comma [0] 2 2 3 4 2 5" xfId="16005" xr:uid="{EB8F0F47-8195-4AF6-9A3D-0572CA287B68}"/>
    <cellStyle name="Comma [0] 2 2 3 4 2 5 2" xfId="45960" xr:uid="{3D5395D6-8804-47C1-B68A-38D515AB3399}"/>
    <cellStyle name="Comma [0] 2 2 3 4 2 6" xfId="18753" xr:uid="{C33A507C-54D6-428C-8565-ACFB5CD3BF1D}"/>
    <cellStyle name="Comma [0] 2 2 3 4 2 6 2" xfId="48706" xr:uid="{9A7BA17E-9A18-491F-931C-B811DD0BC78F}"/>
    <cellStyle name="Comma [0] 2 2 3 4 2 7" xfId="21536" xr:uid="{7A584200-AD6F-482D-93B4-1D84DB9D06D1}"/>
    <cellStyle name="Comma [0] 2 2 3 4 2 7 2" xfId="51488" xr:uid="{30CCDF4B-4B42-46B8-8070-0C8CB66DE3E6}"/>
    <cellStyle name="Comma [0] 2 2 3 4 2 8" xfId="24274" xr:uid="{165B2940-30A7-4605-A57D-5CB5E24A4FC4}"/>
    <cellStyle name="Comma [0] 2 2 3 4 2 8 2" xfId="54226" xr:uid="{72CB8928-F5FA-4B09-BD4D-4F8CA5900CE0}"/>
    <cellStyle name="Comma [0] 2 2 3 4 2 9" xfId="27010" xr:uid="{07BCC35B-9D8C-40AD-A756-E62A9E6D871C}"/>
    <cellStyle name="Comma [0] 2 2 3 4 2 9 2" xfId="56962" xr:uid="{DA407CE1-732B-4DB3-9F47-EB232941BB06}"/>
    <cellStyle name="Comma [0] 2 2 3 4 3" xfId="3390" xr:uid="{93CEEB0F-65ED-436B-8DBF-2B1D3CDA8784}"/>
    <cellStyle name="Comma [0] 2 2 3 4 3 2" xfId="28385" xr:uid="{AFAD16F6-A22E-4F1D-805F-51BE2ABCC51F}"/>
    <cellStyle name="Comma [0] 2 2 3 4 3 2 2" xfId="58337" xr:uid="{6D5FE0A5-6225-4EA6-A859-63957FAB1A98}"/>
    <cellStyle name="Comma [0] 2 2 3 4 3 3" xfId="33383" xr:uid="{1382FA16-A3CC-45FC-B252-E95FBB4A8628}"/>
    <cellStyle name="Comma [0] 2 2 3 4 4" xfId="6338" xr:uid="{024E66BB-DCCA-4B3F-9429-86C53132A94F}"/>
    <cellStyle name="Comma [0] 2 2 3 4 4 2" xfId="36293" xr:uid="{72851E55-6C1B-465A-91C5-2D4FB9994B97}"/>
    <cellStyle name="Comma [0] 2 2 3 4 5" xfId="9120" xr:uid="{F6FFAB0A-7CE7-466C-83EE-1EBDDBDB9DEF}"/>
    <cellStyle name="Comma [0] 2 2 3 4 5 2" xfId="39075" xr:uid="{F686C8E2-B563-4ED6-B9EB-278197AB04A3}"/>
    <cellStyle name="Comma [0] 2 2 3 4 6" xfId="11902" xr:uid="{6F4C156C-94D6-4053-8288-DB6B6337DB32}"/>
    <cellStyle name="Comma [0] 2 2 3 4 6 2" xfId="41857" xr:uid="{8B411B91-B661-47C2-9405-C38394C15CA4}"/>
    <cellStyle name="Comma [0] 2 2 3 4 7" xfId="14637" xr:uid="{F213E285-F6C1-47E0-A32B-0FE5570111FA}"/>
    <cellStyle name="Comma [0] 2 2 3 4 7 2" xfId="44592" xr:uid="{F5C8B169-07EA-402A-B9EA-7BCC15813648}"/>
    <cellStyle name="Comma [0] 2 2 3 4 8" xfId="17385" xr:uid="{3FE90E71-E752-451D-8506-7C0EC79816CF}"/>
    <cellStyle name="Comma [0] 2 2 3 4 8 2" xfId="47338" xr:uid="{29577F26-EC77-4B7A-B9F5-D2D48F9AEEDC}"/>
    <cellStyle name="Comma [0] 2 2 3 4 9" xfId="20168" xr:uid="{1AEE6C90-7FF1-4695-A45F-014111ED900D}"/>
    <cellStyle name="Comma [0] 2 2 3 4 9 2" xfId="50120" xr:uid="{A17581C9-26A2-42AF-910E-61D15F708758}"/>
    <cellStyle name="Comma [0] 2 2 3 5" xfId="1542" xr:uid="{FC19259A-F5EB-476D-9812-9CCDD26E6133}"/>
    <cellStyle name="Comma [0] 2 2 3 5 10" xfId="26326" xr:uid="{4EBA2661-EEAE-4EC5-BBED-D56DB13D6E5C}"/>
    <cellStyle name="Comma [0] 2 2 3 5 10 2" xfId="56278" xr:uid="{AA5E82C6-1DC7-4EA4-B1F0-722F3BD0B15F}"/>
    <cellStyle name="Comma [0] 2 2 3 5 11" xfId="31547" xr:uid="{F0631E50-326C-4AF2-8663-C9C098BA1E56}"/>
    <cellStyle name="Comma [0] 2 2 3 5 2" xfId="4074" xr:uid="{222F3EF2-64C0-44CE-A6DB-972ABE18B26B}"/>
    <cellStyle name="Comma [0] 2 2 3 5 2 2" xfId="29069" xr:uid="{2E65EB2B-0630-4522-BDF0-F2D60F05D67D}"/>
    <cellStyle name="Comma [0] 2 2 3 5 2 2 2" xfId="59021" xr:uid="{14516EF4-3944-41BB-B6CD-A61E7C61096F}"/>
    <cellStyle name="Comma [0] 2 2 3 5 2 3" xfId="34067" xr:uid="{B9F054C6-AC4F-4237-995D-E98FC061BA21}"/>
    <cellStyle name="Comma [0] 2 2 3 5 3" xfId="7022" xr:uid="{658960AD-83F9-4B81-871F-4F432EB72D9B}"/>
    <cellStyle name="Comma [0] 2 2 3 5 3 2" xfId="36977" xr:uid="{6D5BAB51-2F9F-4949-BBE7-0458C6396134}"/>
    <cellStyle name="Comma [0] 2 2 3 5 4" xfId="9804" xr:uid="{D8B5AF82-C8E1-411B-8324-EB7981ADCF72}"/>
    <cellStyle name="Comma [0] 2 2 3 5 4 2" xfId="39759" xr:uid="{D473060A-035C-4D22-9221-F9DDC1E6DB71}"/>
    <cellStyle name="Comma [0] 2 2 3 5 5" xfId="12586" xr:uid="{BA286D42-DB26-45FD-ACB2-2E8AFE80D1DF}"/>
    <cellStyle name="Comma [0] 2 2 3 5 5 2" xfId="42541" xr:uid="{ECE312C3-EF67-4DFD-AE11-9BF169C3C5E7}"/>
    <cellStyle name="Comma [0] 2 2 3 5 6" xfId="15321" xr:uid="{10F42841-16CF-4D22-B914-B7AF2936F6F0}"/>
    <cellStyle name="Comma [0] 2 2 3 5 6 2" xfId="45276" xr:uid="{0CA12477-2916-45F6-8A99-DEE1131CACA6}"/>
    <cellStyle name="Comma [0] 2 2 3 5 7" xfId="18069" xr:uid="{B57719F1-A9A6-429C-8CD6-6BA0F71ABC53}"/>
    <cellStyle name="Comma [0] 2 2 3 5 7 2" xfId="48022" xr:uid="{7691D7A1-237A-4E0E-B616-B9C15CF251BF}"/>
    <cellStyle name="Comma [0] 2 2 3 5 8" xfId="20852" xr:uid="{38A50C97-53FB-4817-81B3-074980737644}"/>
    <cellStyle name="Comma [0] 2 2 3 5 8 2" xfId="50804" xr:uid="{D47C32AD-3613-4F02-B957-01FB2282D347}"/>
    <cellStyle name="Comma [0] 2 2 3 5 9" xfId="23590" xr:uid="{796BC7ED-2F36-4406-9798-71554DD2001A}"/>
    <cellStyle name="Comma [0] 2 2 3 5 9 2" xfId="53542" xr:uid="{7C636C50-4347-4CB7-9A26-8FB85C55AA05}"/>
    <cellStyle name="Comma [0] 2 2 3 6" xfId="2089" xr:uid="{C6D2C3A9-47DD-419A-9415-741A4492192A}"/>
    <cellStyle name="Comma [0] 2 2 3 6 2" xfId="27701" xr:uid="{33192C83-E626-4249-BCC6-70647E1A63CE}"/>
    <cellStyle name="Comma [0] 2 2 3 6 2 2" xfId="57653" xr:uid="{806A3ADE-B7ED-487F-A7B4-EF6BB3460CB6}"/>
    <cellStyle name="Comma [0] 2 2 3 6 3" xfId="32092" xr:uid="{1AE158E2-2FF7-4211-AED2-CAE131D9CDB5}"/>
    <cellStyle name="Comma [0] 2 2 3 7" xfId="2268" xr:uid="{CC6D4D0B-6EC1-4871-86A0-10F4DC21C590}"/>
    <cellStyle name="Comma [0] 2 2 3 7 2" xfId="32268" xr:uid="{7768D30D-F332-44C8-887D-17F69F9273FB}"/>
    <cellStyle name="Comma [0] 2 2 3 8" xfId="2706" xr:uid="{E93F86ED-2AE6-4A3B-88BE-C3840A3998BB}"/>
    <cellStyle name="Comma [0] 2 2 3 8 2" xfId="32699" xr:uid="{C337039D-FB41-4E8F-9C3D-E2B82754ECE6}"/>
    <cellStyle name="Comma [0] 2 2 3 9" xfId="5654" xr:uid="{D43D273F-2BA5-422D-A967-DE5EECAB3A16}"/>
    <cellStyle name="Comma [0] 2 2 3 9 2" xfId="35609" xr:uid="{2509EC56-084E-401C-A225-7E62D1F80EDE}"/>
    <cellStyle name="Comma [0] 2 2 4" xfId="502" xr:uid="{7C2C50BE-3236-4C7B-B7C4-2F16891830A3}"/>
    <cellStyle name="Comma [0] 2 2 4 10" xfId="16787" xr:uid="{BC04518E-49BA-4311-968C-D531AB3A313D}"/>
    <cellStyle name="Comma [0] 2 2 4 10 2" xfId="46740" xr:uid="{C9354855-7830-4DD5-B769-9BFC6FCEF6E2}"/>
    <cellStyle name="Comma [0] 2 2 4 11" xfId="19570" xr:uid="{1974DD8B-4291-4813-A60B-62B8C40E34BA}"/>
    <cellStyle name="Comma [0] 2 2 4 11 2" xfId="49522" xr:uid="{4A0F83E1-1965-4DC4-A1E8-8A39405AA5A0}"/>
    <cellStyle name="Comma [0] 2 2 4 12" xfId="22308" xr:uid="{27563EC7-180D-4DFD-BBFA-C2899343D6DD}"/>
    <cellStyle name="Comma [0] 2 2 4 12 2" xfId="52260" xr:uid="{F632DE10-C765-4CB9-BC50-728D1A46A87B}"/>
    <cellStyle name="Comma [0] 2 2 4 13" xfId="25044" xr:uid="{5EB7274D-6FF7-4D9A-8C4D-93DFE006E526}"/>
    <cellStyle name="Comma [0] 2 2 4 13 2" xfId="54996" xr:uid="{47710B44-3A1F-42AF-9A82-B9BB3C96D2D2}"/>
    <cellStyle name="Comma [0] 2 2 4 14" xfId="30512" xr:uid="{4529DE66-C4BD-49A4-9917-3C7A88A6D03D}"/>
    <cellStyle name="Comma [0] 2 2 4 2" xfId="1050" xr:uid="{659A13DA-FD7F-4109-9790-87E3AEED68A2}"/>
    <cellStyle name="Comma [0] 2 2 4 2 10" xfId="19912" xr:uid="{B775A1AE-BCE5-4AC7-B03B-7BE352873246}"/>
    <cellStyle name="Comma [0] 2 2 4 2 10 2" xfId="49864" xr:uid="{1A4AE3C6-0483-40C1-92E0-5FDDB9B5CF8B}"/>
    <cellStyle name="Comma [0] 2 2 4 2 11" xfId="22650" xr:uid="{4A713E1F-2E47-4689-9439-00175F00C7E8}"/>
    <cellStyle name="Comma [0] 2 2 4 2 11 2" xfId="52602" xr:uid="{43569D55-139C-4762-B312-7022E026D076}"/>
    <cellStyle name="Comma [0] 2 2 4 2 12" xfId="25386" xr:uid="{6802E898-DFE1-4192-9D49-38E9FF055D90}"/>
    <cellStyle name="Comma [0] 2 2 4 2 12 2" xfId="55338" xr:uid="{D0C83474-4D41-4B1E-9B06-E18C0FC1D7D7}"/>
    <cellStyle name="Comma [0] 2 2 4 2 13" xfId="31055" xr:uid="{5CAF8E79-36DA-4D5F-BC5F-FF696CC99705}"/>
    <cellStyle name="Comma [0] 2 2 4 2 2" xfId="3818" xr:uid="{D7942C8B-B299-4397-9A48-05611373DEBB}"/>
    <cellStyle name="Comma [0] 2 2 4 2 2 10" xfId="26070" xr:uid="{D28CD23E-3260-4E0D-81A2-A82DF258ECA3}"/>
    <cellStyle name="Comma [0] 2 2 4 2 2 10 2" xfId="56022" xr:uid="{8FD39930-D5A4-4002-950C-9C865BB3E5E4}"/>
    <cellStyle name="Comma [0] 2 2 4 2 2 11" xfId="33811" xr:uid="{A667EFB4-7260-4437-B67B-2B5ADF61ACF9}"/>
    <cellStyle name="Comma [0] 2 2 4 2 2 2" xfId="5186" xr:uid="{15DE407B-0C37-4D5B-963B-D9679797624F}"/>
    <cellStyle name="Comma [0] 2 2 4 2 2 2 10" xfId="35179" xr:uid="{E98EAA54-F34C-4B3B-BCB3-31A22271267F}"/>
    <cellStyle name="Comma [0] 2 2 4 2 2 2 2" xfId="8134" xr:uid="{4F01AAFA-D920-45F0-8C2B-13014CC6F032}"/>
    <cellStyle name="Comma [0] 2 2 4 2 2 2 2 2" xfId="30181" xr:uid="{BBD03BD5-A40B-45EB-B555-31B5092564EA}"/>
    <cellStyle name="Comma [0] 2 2 4 2 2 2 2 2 2" xfId="60133" xr:uid="{9A248F97-5DD5-4B0B-A71F-360F9FC27450}"/>
    <cellStyle name="Comma [0] 2 2 4 2 2 2 2 3" xfId="38089" xr:uid="{7CCE6025-812E-45F3-AA91-EA6F9975A741}"/>
    <cellStyle name="Comma [0] 2 2 4 2 2 2 3" xfId="10916" xr:uid="{BD8B85D2-1A5C-4A8D-9972-4979FAC19123}"/>
    <cellStyle name="Comma [0] 2 2 4 2 2 2 3 2" xfId="40871" xr:uid="{2A1787E2-B946-4830-8EDB-90CA54CB8BDF}"/>
    <cellStyle name="Comma [0] 2 2 4 2 2 2 4" xfId="13698" xr:uid="{50AE6141-A154-4A46-B19D-A43B166FB594}"/>
    <cellStyle name="Comma [0] 2 2 4 2 2 2 4 2" xfId="43653" xr:uid="{4B9748BE-FF4E-442F-A8BE-92D6514944CB}"/>
    <cellStyle name="Comma [0] 2 2 4 2 2 2 5" xfId="16433" xr:uid="{19341C08-90E8-4BE4-87A1-D88921D540EC}"/>
    <cellStyle name="Comma [0] 2 2 4 2 2 2 5 2" xfId="46388" xr:uid="{74AD992F-EE4D-4D61-9C89-6283A2A5AEB5}"/>
    <cellStyle name="Comma [0] 2 2 4 2 2 2 6" xfId="19181" xr:uid="{EDD462A0-A9DF-4472-800A-8AB897EF7323}"/>
    <cellStyle name="Comma [0] 2 2 4 2 2 2 6 2" xfId="49134" xr:uid="{09674018-884A-4DB8-85BC-D2B984BE80C2}"/>
    <cellStyle name="Comma [0] 2 2 4 2 2 2 7" xfId="21964" xr:uid="{BF074171-854D-41F6-A781-3BDCF88E279C}"/>
    <cellStyle name="Comma [0] 2 2 4 2 2 2 7 2" xfId="51916" xr:uid="{9E609D62-4590-4A31-A5E1-F71F078628E8}"/>
    <cellStyle name="Comma [0] 2 2 4 2 2 2 8" xfId="24702" xr:uid="{2E72EA21-FAD4-4226-885A-2A3FA8EC86E2}"/>
    <cellStyle name="Comma [0] 2 2 4 2 2 2 8 2" xfId="54654" xr:uid="{17C28C1D-ED56-4A04-A729-CF9FCBB3D85F}"/>
    <cellStyle name="Comma [0] 2 2 4 2 2 2 9" xfId="27438" xr:uid="{77D4B064-55C3-4ECF-959F-715F97845351}"/>
    <cellStyle name="Comma [0] 2 2 4 2 2 2 9 2" xfId="57390" xr:uid="{5426E110-3DC1-4958-B097-87C4AEB04626}"/>
    <cellStyle name="Comma [0] 2 2 4 2 2 3" xfId="6766" xr:uid="{442FF0B1-2987-407F-B0A3-7C2681C68372}"/>
    <cellStyle name="Comma [0] 2 2 4 2 2 3 2" xfId="28813" xr:uid="{930E81BC-FECF-4278-8053-16E5794D3453}"/>
    <cellStyle name="Comma [0] 2 2 4 2 2 3 2 2" xfId="58765" xr:uid="{79940D6D-4E1F-4EA0-AF83-3703B8C68A82}"/>
    <cellStyle name="Comma [0] 2 2 4 2 2 3 3" xfId="36721" xr:uid="{EB3A74EC-9432-455F-B131-90AEF456D73A}"/>
    <cellStyle name="Comma [0] 2 2 4 2 2 4" xfId="9548" xr:uid="{381347A8-8BAA-4CA2-88B2-BAAE65096577}"/>
    <cellStyle name="Comma [0] 2 2 4 2 2 4 2" xfId="39503" xr:uid="{AC272F52-749B-4EA8-91B0-5397B2D348D2}"/>
    <cellStyle name="Comma [0] 2 2 4 2 2 5" xfId="12330" xr:uid="{34BCAF08-3842-4931-9AB0-8B6A2D27E319}"/>
    <cellStyle name="Comma [0] 2 2 4 2 2 5 2" xfId="42285" xr:uid="{09B26A7B-22EB-4A5F-8CD2-0E2C9A51C4CF}"/>
    <cellStyle name="Comma [0] 2 2 4 2 2 6" xfId="15065" xr:uid="{B0B868F9-3EDA-4460-80A8-EC2162782D1D}"/>
    <cellStyle name="Comma [0] 2 2 4 2 2 6 2" xfId="45020" xr:uid="{EBACDDF9-0982-4FDE-B251-3C4CA6DAE6B0}"/>
    <cellStyle name="Comma [0] 2 2 4 2 2 7" xfId="17813" xr:uid="{24532B50-0826-4C03-A811-6A5B10542C5B}"/>
    <cellStyle name="Comma [0] 2 2 4 2 2 7 2" xfId="47766" xr:uid="{E936FD3B-92DC-4199-BA64-7DF62F3CB3A6}"/>
    <cellStyle name="Comma [0] 2 2 4 2 2 8" xfId="20596" xr:uid="{475A98FC-7B74-4E7B-82BF-693CE81C2271}"/>
    <cellStyle name="Comma [0] 2 2 4 2 2 8 2" xfId="50548" xr:uid="{8848288D-C244-4501-B926-53364FED2C0D}"/>
    <cellStyle name="Comma [0] 2 2 4 2 2 9" xfId="23334" xr:uid="{FBDA789A-024E-462C-8E5D-17D6EF84F908}"/>
    <cellStyle name="Comma [0] 2 2 4 2 2 9 2" xfId="53286" xr:uid="{CE9AD0D8-BE56-49D0-9F55-428E3E9F3B40}"/>
    <cellStyle name="Comma [0] 2 2 4 2 3" xfId="4502" xr:uid="{CF200978-2226-4C79-84D3-193D4B58BA10}"/>
    <cellStyle name="Comma [0] 2 2 4 2 3 10" xfId="34495" xr:uid="{A1BA732A-96BC-4660-A5E8-E5B0BB27CC45}"/>
    <cellStyle name="Comma [0] 2 2 4 2 3 2" xfId="7450" xr:uid="{8F088A48-60BC-45A4-BF63-BDBD1A5D32A6}"/>
    <cellStyle name="Comma [0] 2 2 4 2 3 2 2" xfId="29497" xr:uid="{FA8BA9FA-A24B-4FEE-A747-40BB0D0E0234}"/>
    <cellStyle name="Comma [0] 2 2 4 2 3 2 2 2" xfId="59449" xr:uid="{1356E26C-DE4C-4510-9F29-BCEDB1D2C96C}"/>
    <cellStyle name="Comma [0] 2 2 4 2 3 2 3" xfId="37405" xr:uid="{4BF09FFE-4ACB-4157-920B-2E2C0988EACB}"/>
    <cellStyle name="Comma [0] 2 2 4 2 3 3" xfId="10232" xr:uid="{8582B1A5-2D59-4913-B99E-0348B31AC5AF}"/>
    <cellStyle name="Comma [0] 2 2 4 2 3 3 2" xfId="40187" xr:uid="{8B2F5567-C0A3-4F73-AF82-15A5BEB3CFB1}"/>
    <cellStyle name="Comma [0] 2 2 4 2 3 4" xfId="13014" xr:uid="{AFBC883D-F5BF-4FEF-A7A7-5CB9B45615D9}"/>
    <cellStyle name="Comma [0] 2 2 4 2 3 4 2" xfId="42969" xr:uid="{28E882B9-824D-4B80-B22E-3D623A06C31C}"/>
    <cellStyle name="Comma [0] 2 2 4 2 3 5" xfId="15749" xr:uid="{92D8F450-770A-460B-94F7-E7B9474BD1F0}"/>
    <cellStyle name="Comma [0] 2 2 4 2 3 5 2" xfId="45704" xr:uid="{FF06D125-E33E-4724-B655-7BA4BE1AB17A}"/>
    <cellStyle name="Comma [0] 2 2 4 2 3 6" xfId="18497" xr:uid="{3F744378-EBC7-461A-952A-46ED2A6FB0DE}"/>
    <cellStyle name="Comma [0] 2 2 4 2 3 6 2" xfId="48450" xr:uid="{D56E84C3-BA7C-4232-A877-9A02B1D786A7}"/>
    <cellStyle name="Comma [0] 2 2 4 2 3 7" xfId="21280" xr:uid="{402E97F4-1727-464A-9278-00A343DC50C6}"/>
    <cellStyle name="Comma [0] 2 2 4 2 3 7 2" xfId="51232" xr:uid="{EB33A27C-69F6-4EA7-B631-DF2AD9A6A7CA}"/>
    <cellStyle name="Comma [0] 2 2 4 2 3 8" xfId="24018" xr:uid="{1C38FCBD-4BDC-4364-BB83-ECD5776D85D3}"/>
    <cellStyle name="Comma [0] 2 2 4 2 3 8 2" xfId="53970" xr:uid="{29FA6C4D-89B0-48ED-8636-84AF0EA72A71}"/>
    <cellStyle name="Comma [0] 2 2 4 2 3 9" xfId="26754" xr:uid="{9DBCB3A2-53D7-43F0-BBEE-CD5FF01E0838}"/>
    <cellStyle name="Comma [0] 2 2 4 2 3 9 2" xfId="56706" xr:uid="{EB7F6B56-6B49-4DE5-B932-7006AC972613}"/>
    <cellStyle name="Comma [0] 2 2 4 2 4" xfId="3134" xr:uid="{F3ACB194-B3F5-47DB-829A-402A61C48B96}"/>
    <cellStyle name="Comma [0] 2 2 4 2 4 2" xfId="28129" xr:uid="{F9EA7CE4-7192-45C9-AA15-C8F3F05433E7}"/>
    <cellStyle name="Comma [0] 2 2 4 2 4 2 2" xfId="58081" xr:uid="{53B8A27C-E30F-479D-830A-861FA7227943}"/>
    <cellStyle name="Comma [0] 2 2 4 2 4 3" xfId="33127" xr:uid="{16CBA6DE-7155-4D75-B197-56C2163052B1}"/>
    <cellStyle name="Comma [0] 2 2 4 2 5" xfId="6082" xr:uid="{AE516DAD-BCA0-483F-AAEC-8AABDFF0BAA5}"/>
    <cellStyle name="Comma [0] 2 2 4 2 5 2" xfId="36037" xr:uid="{6B8E15B6-AB3D-4E5B-9EB4-6B0F732F5E5F}"/>
    <cellStyle name="Comma [0] 2 2 4 2 6" xfId="8864" xr:uid="{D22985EA-978F-4F46-A054-C5BA4E962A05}"/>
    <cellStyle name="Comma [0] 2 2 4 2 6 2" xfId="38819" xr:uid="{071E0211-510A-4EA9-8DBB-931B475A3DE2}"/>
    <cellStyle name="Comma [0] 2 2 4 2 7" xfId="11646" xr:uid="{C7B3997B-F719-46E6-B0C9-C87ED338E502}"/>
    <cellStyle name="Comma [0] 2 2 4 2 7 2" xfId="41601" xr:uid="{7E2A8C4F-4D86-49B6-A57F-214EF2DC7396}"/>
    <cellStyle name="Comma [0] 2 2 4 2 8" xfId="14381" xr:uid="{5D97EBEE-F62E-418F-8776-6571581CC767}"/>
    <cellStyle name="Comma [0] 2 2 4 2 8 2" xfId="44336" xr:uid="{8B261B3B-B118-4EF8-8701-436FD286D745}"/>
    <cellStyle name="Comma [0] 2 2 4 2 9" xfId="17129" xr:uid="{189DC3C2-D763-4F7F-B757-06A5894CF13E}"/>
    <cellStyle name="Comma [0] 2 2 4 2 9 2" xfId="47082" xr:uid="{FF7298F7-5DAA-4668-A922-0ACA0042443C}"/>
    <cellStyle name="Comma [0] 2 2 4 3" xfId="1592" xr:uid="{97DE4EC6-2AF2-405B-82AD-3DF7B7398308}"/>
    <cellStyle name="Comma [0] 2 2 4 3 10" xfId="22992" xr:uid="{95810E51-3B7A-452F-A1F3-05E2F9A60388}"/>
    <cellStyle name="Comma [0] 2 2 4 3 10 2" xfId="52944" xr:uid="{7BEB35D6-9A7D-4B16-AF6A-23595E94EA44}"/>
    <cellStyle name="Comma [0] 2 2 4 3 11" xfId="25728" xr:uid="{B59345A6-D9E6-494F-9DCD-7425EAEAC160}"/>
    <cellStyle name="Comma [0] 2 2 4 3 11 2" xfId="55680" xr:uid="{D0A747C5-FB43-40B9-ABC8-9667BC70B253}"/>
    <cellStyle name="Comma [0] 2 2 4 3 12" xfId="31597" xr:uid="{86D71167-45B4-4C78-8FB8-FD86B7EEDD11}"/>
    <cellStyle name="Comma [0] 2 2 4 3 2" xfId="4844" xr:uid="{83243BE6-A34D-4891-86DB-0345C5AFD8F7}"/>
    <cellStyle name="Comma [0] 2 2 4 3 2 10" xfId="34837" xr:uid="{EEC32D56-86AD-414A-9F88-BFA51366D326}"/>
    <cellStyle name="Comma [0] 2 2 4 3 2 2" xfId="7792" xr:uid="{67926DCC-598F-4147-AD33-B74F18FF7814}"/>
    <cellStyle name="Comma [0] 2 2 4 3 2 2 2" xfId="29839" xr:uid="{062D6475-E46B-4E2E-8C37-E5B01020D449}"/>
    <cellStyle name="Comma [0] 2 2 4 3 2 2 2 2" xfId="59791" xr:uid="{014C0E12-7C73-4CD9-88E9-573755603095}"/>
    <cellStyle name="Comma [0] 2 2 4 3 2 2 3" xfId="37747" xr:uid="{81B110F2-7331-44F5-BCEB-ED4B97C519D0}"/>
    <cellStyle name="Comma [0] 2 2 4 3 2 3" xfId="10574" xr:uid="{C56CEB29-D0E5-4235-9255-63CBC077E318}"/>
    <cellStyle name="Comma [0] 2 2 4 3 2 3 2" xfId="40529" xr:uid="{D245A666-229C-4846-9EBD-F21284F41477}"/>
    <cellStyle name="Comma [0] 2 2 4 3 2 4" xfId="13356" xr:uid="{CF0B3269-7172-44C0-90E8-F2FCF7B2C818}"/>
    <cellStyle name="Comma [0] 2 2 4 3 2 4 2" xfId="43311" xr:uid="{5CFAC370-C502-4391-A62A-40346E79E9EB}"/>
    <cellStyle name="Comma [0] 2 2 4 3 2 5" xfId="16091" xr:uid="{0CBC5169-6D92-46D7-9CFA-64345152238F}"/>
    <cellStyle name="Comma [0] 2 2 4 3 2 5 2" xfId="46046" xr:uid="{EDFE1D03-AACA-41DE-B819-F4984E9CA19F}"/>
    <cellStyle name="Comma [0] 2 2 4 3 2 6" xfId="18839" xr:uid="{406F2423-85EF-4E3B-8F17-8DD74354D1DD}"/>
    <cellStyle name="Comma [0] 2 2 4 3 2 6 2" xfId="48792" xr:uid="{AE48F5DB-48AA-463A-9E9A-74F3D6AFCFDE}"/>
    <cellStyle name="Comma [0] 2 2 4 3 2 7" xfId="21622" xr:uid="{F430A6AA-06C8-4835-9F10-730B18BCE97F}"/>
    <cellStyle name="Comma [0] 2 2 4 3 2 7 2" xfId="51574" xr:uid="{06156B35-E91D-4116-8BB9-23F25142C727}"/>
    <cellStyle name="Comma [0] 2 2 4 3 2 8" xfId="24360" xr:uid="{E065A345-778D-4DF1-8E32-29E0188A6472}"/>
    <cellStyle name="Comma [0] 2 2 4 3 2 8 2" xfId="54312" xr:uid="{1DB7EDDB-7FDF-4473-8CCC-4D7B856C04A5}"/>
    <cellStyle name="Comma [0] 2 2 4 3 2 9" xfId="27096" xr:uid="{491421B9-FCDB-4C3F-801F-6F3A10F96C7F}"/>
    <cellStyle name="Comma [0] 2 2 4 3 2 9 2" xfId="57048" xr:uid="{1640284C-E2E5-4596-9487-A683B35CC82F}"/>
    <cellStyle name="Comma [0] 2 2 4 3 3" xfId="3476" xr:uid="{80CECC3A-2CF9-4A04-A5E4-8BFEA576B290}"/>
    <cellStyle name="Comma [0] 2 2 4 3 3 2" xfId="28471" xr:uid="{53050676-3A41-4FD6-97F6-4B2DD54470B1}"/>
    <cellStyle name="Comma [0] 2 2 4 3 3 2 2" xfId="58423" xr:uid="{3844B381-4643-4A67-966F-6A80D391F224}"/>
    <cellStyle name="Comma [0] 2 2 4 3 3 3" xfId="33469" xr:uid="{A856DAF8-097E-4E35-B667-118900065A0F}"/>
    <cellStyle name="Comma [0] 2 2 4 3 4" xfId="6424" xr:uid="{0B048B22-EE3D-4998-A62B-1AF0475A80F5}"/>
    <cellStyle name="Comma [0] 2 2 4 3 4 2" xfId="36379" xr:uid="{CE0A41D4-34B6-412E-BD07-E6A02CE81F79}"/>
    <cellStyle name="Comma [0] 2 2 4 3 5" xfId="9206" xr:uid="{D383E38B-ED4F-4D83-AB7B-C9D077EC6352}"/>
    <cellStyle name="Comma [0] 2 2 4 3 5 2" xfId="39161" xr:uid="{5CB76222-D58B-4D78-9E3B-121C12644816}"/>
    <cellStyle name="Comma [0] 2 2 4 3 6" xfId="11988" xr:uid="{3B728788-C911-4076-A5C1-6CE7061A6615}"/>
    <cellStyle name="Comma [0] 2 2 4 3 6 2" xfId="41943" xr:uid="{D5A437AA-1477-425A-8181-DAE42130A1C1}"/>
    <cellStyle name="Comma [0] 2 2 4 3 7" xfId="14723" xr:uid="{30377599-2C18-48ED-B3E0-5673AF207F34}"/>
    <cellStyle name="Comma [0] 2 2 4 3 7 2" xfId="44678" xr:uid="{8D969B03-F01F-4950-A66F-B0C038E11CB5}"/>
    <cellStyle name="Comma [0] 2 2 4 3 8" xfId="17471" xr:uid="{BD49C0A4-4D1D-4196-B8D7-0AF09E380D6D}"/>
    <cellStyle name="Comma [0] 2 2 4 3 8 2" xfId="47424" xr:uid="{C21DB730-1FE9-4A49-81B0-8E4333451552}"/>
    <cellStyle name="Comma [0] 2 2 4 3 9" xfId="20254" xr:uid="{44C6C593-5ED7-463C-8F48-F22E04EBD4E5}"/>
    <cellStyle name="Comma [0] 2 2 4 3 9 2" xfId="50206" xr:uid="{8E463051-15A9-46CC-AC9B-002AB861615E}"/>
    <cellStyle name="Comma [0] 2 2 4 4" xfId="2355" xr:uid="{6554F8C5-8E08-48ED-B7A0-338660A3408A}"/>
    <cellStyle name="Comma [0] 2 2 4 4 10" xfId="26412" xr:uid="{217BF7D4-48E4-4671-A850-86BA249F403E}"/>
    <cellStyle name="Comma [0] 2 2 4 4 10 2" xfId="56364" xr:uid="{9A276065-BA55-414B-835A-72B4B1888716}"/>
    <cellStyle name="Comma [0] 2 2 4 4 11" xfId="32354" xr:uid="{76EA082F-D69B-4DCB-9F58-5DBFCA42C5AE}"/>
    <cellStyle name="Comma [0] 2 2 4 4 2" xfId="4160" xr:uid="{7BF714B6-92E2-40C1-8921-B9915932B6DB}"/>
    <cellStyle name="Comma [0] 2 2 4 4 2 2" xfId="29155" xr:uid="{237BEEDC-9ABF-4DDB-92ED-1ADA86397126}"/>
    <cellStyle name="Comma [0] 2 2 4 4 2 2 2" xfId="59107" xr:uid="{7E84EE05-09AB-43BF-8C3D-4C903776D054}"/>
    <cellStyle name="Comma [0] 2 2 4 4 2 3" xfId="34153" xr:uid="{31D27CBD-ADB3-49F4-95B5-4FD13A7E964E}"/>
    <cellStyle name="Comma [0] 2 2 4 4 3" xfId="7108" xr:uid="{AA5185F1-2399-4805-AC8C-651F1E7F3688}"/>
    <cellStyle name="Comma [0] 2 2 4 4 3 2" xfId="37063" xr:uid="{EE80DC81-6B39-4D20-B76B-790AA06156A5}"/>
    <cellStyle name="Comma [0] 2 2 4 4 4" xfId="9890" xr:uid="{D6980E32-8E5E-425F-B638-4A3FF8FC1318}"/>
    <cellStyle name="Comma [0] 2 2 4 4 4 2" xfId="39845" xr:uid="{9B76FBBD-FF61-4688-8F68-7B50D0CBDC03}"/>
    <cellStyle name="Comma [0] 2 2 4 4 5" xfId="12672" xr:uid="{FC8A7831-74B7-42CA-839A-85BDEBC1F425}"/>
    <cellStyle name="Comma [0] 2 2 4 4 5 2" xfId="42627" xr:uid="{A60D0EAF-8BD5-439E-BB8F-C8E79F97B428}"/>
    <cellStyle name="Comma [0] 2 2 4 4 6" xfId="15407" xr:uid="{54C3EEC8-F1C8-4A61-BDAB-35ACC687D236}"/>
    <cellStyle name="Comma [0] 2 2 4 4 6 2" xfId="45362" xr:uid="{689DB42A-E47C-4F71-81F2-C518CDA087D2}"/>
    <cellStyle name="Comma [0] 2 2 4 4 7" xfId="18155" xr:uid="{F4175D9B-A548-4DBC-82EE-1D08948079F3}"/>
    <cellStyle name="Comma [0] 2 2 4 4 7 2" xfId="48108" xr:uid="{130DD7C3-BD42-446D-9E6F-086CC6961198}"/>
    <cellStyle name="Comma [0] 2 2 4 4 8" xfId="20938" xr:uid="{6FAE3982-4B86-4605-A660-F3E59BEB9F25}"/>
    <cellStyle name="Comma [0] 2 2 4 4 8 2" xfId="50890" xr:uid="{1B69FB3D-06AD-4149-AA81-37012049442F}"/>
    <cellStyle name="Comma [0] 2 2 4 4 9" xfId="23676" xr:uid="{BA51A139-55A6-447D-8412-D69809BE986B}"/>
    <cellStyle name="Comma [0] 2 2 4 4 9 2" xfId="53628" xr:uid="{DA282534-A222-4C1B-88EE-87BED8A5957B}"/>
    <cellStyle name="Comma [0] 2 2 4 5" xfId="2792" xr:uid="{84225A3E-B9B6-48A9-BB99-8B1EE746765E}"/>
    <cellStyle name="Comma [0] 2 2 4 5 2" xfId="27787" xr:uid="{890A63EB-0C6D-41AF-ADF5-159C916F39FC}"/>
    <cellStyle name="Comma [0] 2 2 4 5 2 2" xfId="57739" xr:uid="{DB5A41BC-07DC-4B92-AE5F-DEC4FEFBA107}"/>
    <cellStyle name="Comma [0] 2 2 4 5 3" xfId="32785" xr:uid="{90F172A6-C842-4928-823B-FE00071C8110}"/>
    <cellStyle name="Comma [0] 2 2 4 6" xfId="5740" xr:uid="{F9D8E8AC-5048-47AB-A859-67602843377A}"/>
    <cellStyle name="Comma [0] 2 2 4 6 2" xfId="35695" xr:uid="{141D1174-BCCB-470E-AC7D-822B8AB2D388}"/>
    <cellStyle name="Comma [0] 2 2 4 7" xfId="8522" xr:uid="{DAA6882F-C02A-4086-BE03-AB67E9B0CE8C}"/>
    <cellStyle name="Comma [0] 2 2 4 7 2" xfId="38477" xr:uid="{0263E0A0-86BF-4BD7-AA9D-CE397979D930}"/>
    <cellStyle name="Comma [0] 2 2 4 8" xfId="11304" xr:uid="{1DD35224-791A-43AB-A024-C6F37603FBB7}"/>
    <cellStyle name="Comma [0] 2 2 4 8 2" xfId="41259" xr:uid="{CDE50B19-15B8-40B3-BE6B-84042C024828}"/>
    <cellStyle name="Comma [0] 2 2 4 9" xfId="14039" xr:uid="{7F1C968A-5FED-48B5-BA53-B25D14834F42}"/>
    <cellStyle name="Comma [0] 2 2 4 9 2" xfId="43994" xr:uid="{F7BD083C-BA88-46E6-AEA6-FB22A9FE655D}"/>
    <cellStyle name="Comma [0] 2 2 5" xfId="643" xr:uid="{88FF9C7A-E69D-4159-A71C-F7FAF113B2D4}"/>
    <cellStyle name="Comma [0] 2 2 5 10" xfId="19741" xr:uid="{E07F347D-A30A-48C1-837B-586E0D1C696A}"/>
    <cellStyle name="Comma [0] 2 2 5 10 2" xfId="49693" xr:uid="{6223C20D-0D55-4316-B77E-F2B65C2FDB21}"/>
    <cellStyle name="Comma [0] 2 2 5 11" xfId="22479" xr:uid="{98F83C2A-6295-48FC-BBA0-FE05645F6B5D}"/>
    <cellStyle name="Comma [0] 2 2 5 11 2" xfId="52431" xr:uid="{BB61B6DF-F32B-4FD3-9EEE-1500A0BD1DA1}"/>
    <cellStyle name="Comma [0] 2 2 5 12" xfId="25215" xr:uid="{637BE049-19A9-4009-BBE2-D4E5D0402B09}"/>
    <cellStyle name="Comma [0] 2 2 5 12 2" xfId="55167" xr:uid="{9612ED4F-1DE3-4B7F-B19F-8F3091419473}"/>
    <cellStyle name="Comma [0] 2 2 5 13" xfId="30653" xr:uid="{94C38819-1643-4D31-A069-07297EC302A4}"/>
    <cellStyle name="Comma [0] 2 2 5 2" xfId="1191" xr:uid="{042D6F4C-05B1-4EB8-8570-66A418AA6233}"/>
    <cellStyle name="Comma [0] 2 2 5 2 10" xfId="23163" xr:uid="{0AC4BBA1-06F2-4ED6-84EF-7279DB946DAF}"/>
    <cellStyle name="Comma [0] 2 2 5 2 10 2" xfId="53115" xr:uid="{970236C8-7C54-43A5-9509-B8B44E06513B}"/>
    <cellStyle name="Comma [0] 2 2 5 2 11" xfId="25899" xr:uid="{9E650D39-ABAE-4B4B-ABEF-B66359648E8E}"/>
    <cellStyle name="Comma [0] 2 2 5 2 11 2" xfId="55851" xr:uid="{C5747666-22FD-4202-988D-6B29A02C96DD}"/>
    <cellStyle name="Comma [0] 2 2 5 2 12" xfId="31196" xr:uid="{D1CA1B98-F6FC-453D-9939-9F75A65CBCF4}"/>
    <cellStyle name="Comma [0] 2 2 5 2 2" xfId="5015" xr:uid="{107C6DE5-7AC5-457B-B833-79585AE1F7CC}"/>
    <cellStyle name="Comma [0] 2 2 5 2 2 10" xfId="35008" xr:uid="{E062CAE9-13DA-4260-97FD-C38E080040D2}"/>
    <cellStyle name="Comma [0] 2 2 5 2 2 2" xfId="7963" xr:uid="{434D524B-1A8B-46DA-9F14-2C9E599616CA}"/>
    <cellStyle name="Comma [0] 2 2 5 2 2 2 2" xfId="30010" xr:uid="{E4133106-E41A-4979-8947-B2CF04B8637A}"/>
    <cellStyle name="Comma [0] 2 2 5 2 2 2 2 2" xfId="59962" xr:uid="{6DEF4591-F023-4E5E-8E08-89DEC5BB055C}"/>
    <cellStyle name="Comma [0] 2 2 5 2 2 2 3" xfId="37918" xr:uid="{8BCE0177-9E14-43DB-BFB8-02616767D72A}"/>
    <cellStyle name="Comma [0] 2 2 5 2 2 3" xfId="10745" xr:uid="{5E05B2AA-2696-468B-931D-48B07A6F0C95}"/>
    <cellStyle name="Comma [0] 2 2 5 2 2 3 2" xfId="40700" xr:uid="{1654BE86-3BB2-4B25-8473-AA34FAECF8E5}"/>
    <cellStyle name="Comma [0] 2 2 5 2 2 4" xfId="13527" xr:uid="{0E31BD60-6B45-4E74-8685-C150BA4BF623}"/>
    <cellStyle name="Comma [0] 2 2 5 2 2 4 2" xfId="43482" xr:uid="{F6BE931E-633D-43C6-B9C2-9B6BE63E9F7F}"/>
    <cellStyle name="Comma [0] 2 2 5 2 2 5" xfId="16262" xr:uid="{8BC4D43E-190F-4666-B322-A4F97AB0004D}"/>
    <cellStyle name="Comma [0] 2 2 5 2 2 5 2" xfId="46217" xr:uid="{45624F69-9ECD-4723-A439-72D230848FB2}"/>
    <cellStyle name="Comma [0] 2 2 5 2 2 6" xfId="19010" xr:uid="{21D2CDD4-4FFE-40C0-9FD9-68DE20794D61}"/>
    <cellStyle name="Comma [0] 2 2 5 2 2 6 2" xfId="48963" xr:uid="{368CD837-BB3B-44E0-A2AF-08B1A0F6E7F9}"/>
    <cellStyle name="Comma [0] 2 2 5 2 2 7" xfId="21793" xr:uid="{C4BD5440-8ADB-46F8-B9ED-077095D7F458}"/>
    <cellStyle name="Comma [0] 2 2 5 2 2 7 2" xfId="51745" xr:uid="{BA7B4549-953D-450A-85FC-E9399822D5F7}"/>
    <cellStyle name="Comma [0] 2 2 5 2 2 8" xfId="24531" xr:uid="{2779D3C8-DC52-4206-ABE5-0A3BA78CCBC3}"/>
    <cellStyle name="Comma [0] 2 2 5 2 2 8 2" xfId="54483" xr:uid="{54D5C6BA-651F-416B-9CBA-B5D81B95DF84}"/>
    <cellStyle name="Comma [0] 2 2 5 2 2 9" xfId="27267" xr:uid="{936A42C5-5219-44B5-806E-EE4360DB3CB2}"/>
    <cellStyle name="Comma [0] 2 2 5 2 2 9 2" xfId="57219" xr:uid="{2D41584E-4BF2-4309-B101-FFC644D889DF}"/>
    <cellStyle name="Comma [0] 2 2 5 2 3" xfId="3647" xr:uid="{F3803164-86F6-42EF-9EAA-9E4B723D7BFB}"/>
    <cellStyle name="Comma [0] 2 2 5 2 3 2" xfId="28642" xr:uid="{38BD56AE-7A49-4C85-A25E-A8A241160C34}"/>
    <cellStyle name="Comma [0] 2 2 5 2 3 2 2" xfId="58594" xr:uid="{9A50D14B-B4B4-4EF7-AA4D-20136C4E0C9D}"/>
    <cellStyle name="Comma [0] 2 2 5 2 3 3" xfId="33640" xr:uid="{3570F9E5-E5A4-4C4A-9414-14290FD19862}"/>
    <cellStyle name="Comma [0] 2 2 5 2 4" xfId="6595" xr:uid="{56D5C4B9-B4AE-47D3-A50E-A7C34475B95F}"/>
    <cellStyle name="Comma [0] 2 2 5 2 4 2" xfId="36550" xr:uid="{966F4F8D-4478-43B6-A8DF-96565B258340}"/>
    <cellStyle name="Comma [0] 2 2 5 2 5" xfId="9377" xr:uid="{39B5A3A2-7005-4722-954E-036DDEEFC3F4}"/>
    <cellStyle name="Comma [0] 2 2 5 2 5 2" xfId="39332" xr:uid="{F57C4F4E-5817-4A60-85E9-DC9D32F04A8A}"/>
    <cellStyle name="Comma [0] 2 2 5 2 6" xfId="12159" xr:uid="{EA346CBD-574A-4D4C-88FE-29DBAA4F8D7D}"/>
    <cellStyle name="Comma [0] 2 2 5 2 6 2" xfId="42114" xr:uid="{B8074A0B-4C90-4C28-8B99-9D0BE41830BC}"/>
    <cellStyle name="Comma [0] 2 2 5 2 7" xfId="14894" xr:uid="{C4D08274-8D3E-442B-B6F7-4EA25BF6E7E7}"/>
    <cellStyle name="Comma [0] 2 2 5 2 7 2" xfId="44849" xr:uid="{754B7FB9-FAF5-4E85-90A2-06DFE96632A0}"/>
    <cellStyle name="Comma [0] 2 2 5 2 8" xfId="17642" xr:uid="{468E5233-B968-469C-8526-7DA7BD3E0135}"/>
    <cellStyle name="Comma [0] 2 2 5 2 8 2" xfId="47595" xr:uid="{70652CA3-94B1-4534-9775-1F87F6F63233}"/>
    <cellStyle name="Comma [0] 2 2 5 2 9" xfId="20425" xr:uid="{4B8B1362-CBBA-47D9-BD56-5BB39F3BDEB6}"/>
    <cellStyle name="Comma [0] 2 2 5 2 9 2" xfId="50377" xr:uid="{4F88ADF2-D1ED-4486-A436-008B483273FB}"/>
    <cellStyle name="Comma [0] 2 2 5 3" xfId="1733" xr:uid="{710A2148-73FD-4045-97C2-A8F84E5DBB7F}"/>
    <cellStyle name="Comma [0] 2 2 5 3 10" xfId="26583" xr:uid="{D67AAA86-7B8F-4D9F-9D4C-802D8484BD75}"/>
    <cellStyle name="Comma [0] 2 2 5 3 10 2" xfId="56535" xr:uid="{5D0B3F3E-4AA0-4323-95FD-FDB84006EF9E}"/>
    <cellStyle name="Comma [0] 2 2 5 3 11" xfId="31738" xr:uid="{6DF60EF2-E524-4B6E-B475-99D307279475}"/>
    <cellStyle name="Comma [0] 2 2 5 3 2" xfId="4331" xr:uid="{325B03C6-2C70-4F69-A776-3EE7D9DA091F}"/>
    <cellStyle name="Comma [0] 2 2 5 3 2 2" xfId="29326" xr:uid="{FB281ED1-E3C6-4AC8-BC18-424F6A70718A}"/>
    <cellStyle name="Comma [0] 2 2 5 3 2 2 2" xfId="59278" xr:uid="{FEB848D9-6B76-4BFB-B9B0-CA49AED1BDDB}"/>
    <cellStyle name="Comma [0] 2 2 5 3 2 3" xfId="34324" xr:uid="{7FEEC065-F04F-4CDE-B262-84ADAF10C4FA}"/>
    <cellStyle name="Comma [0] 2 2 5 3 3" xfId="7279" xr:uid="{9934DB6F-A472-48D4-A588-6758ED46C88F}"/>
    <cellStyle name="Comma [0] 2 2 5 3 3 2" xfId="37234" xr:uid="{11F0425A-AA95-47D3-892D-686A7232EDE0}"/>
    <cellStyle name="Comma [0] 2 2 5 3 4" xfId="10061" xr:uid="{29ECD010-C087-4A57-8985-EF210EB2DA61}"/>
    <cellStyle name="Comma [0] 2 2 5 3 4 2" xfId="40016" xr:uid="{1B53D338-4793-416F-9F57-007F393D0CCD}"/>
    <cellStyle name="Comma [0] 2 2 5 3 5" xfId="12843" xr:uid="{31CDD7D8-ED42-4FC0-A1CE-A3A25FA1F9D7}"/>
    <cellStyle name="Comma [0] 2 2 5 3 5 2" xfId="42798" xr:uid="{6B14EA24-E383-4D14-8984-3634D2AEFA8E}"/>
    <cellStyle name="Comma [0] 2 2 5 3 6" xfId="15578" xr:uid="{E5A45792-D026-4944-9640-499414ED6049}"/>
    <cellStyle name="Comma [0] 2 2 5 3 6 2" xfId="45533" xr:uid="{EF0F3EA2-040E-4B89-81CB-99AA0AD09A2C}"/>
    <cellStyle name="Comma [0] 2 2 5 3 7" xfId="18326" xr:uid="{664DD3F1-794C-463D-9D95-DEDA58A68BC7}"/>
    <cellStyle name="Comma [0] 2 2 5 3 7 2" xfId="48279" xr:uid="{8B8E7C85-5DBE-49A3-97A2-39F1A9123183}"/>
    <cellStyle name="Comma [0] 2 2 5 3 8" xfId="21109" xr:uid="{84E5AF3C-2FD2-47A0-8C43-AF1F863AC4DC}"/>
    <cellStyle name="Comma [0] 2 2 5 3 8 2" xfId="51061" xr:uid="{342AC235-BF7F-4BB5-88C4-92A794BD5FD6}"/>
    <cellStyle name="Comma [0] 2 2 5 3 9" xfId="23847" xr:uid="{55467DAF-673D-4505-B956-1BBE03CCD5C6}"/>
    <cellStyle name="Comma [0] 2 2 5 3 9 2" xfId="53799" xr:uid="{FB6DC587-3781-43A4-A7BC-97D242045DE0}"/>
    <cellStyle name="Comma [0] 2 2 5 4" xfId="2963" xr:uid="{F3DDE95B-FEE5-409C-8181-262922102F6F}"/>
    <cellStyle name="Comma [0] 2 2 5 4 2" xfId="27958" xr:uid="{B6D32F18-E146-409B-8797-EABB7FE32B0E}"/>
    <cellStyle name="Comma [0] 2 2 5 4 2 2" xfId="57910" xr:uid="{60E5D817-0E4D-42E1-AE93-1A779577AAEC}"/>
    <cellStyle name="Comma [0] 2 2 5 4 3" xfId="32956" xr:uid="{EAAEB204-0753-4B26-918C-956ECAACE6AF}"/>
    <cellStyle name="Comma [0] 2 2 5 5" xfId="5911" xr:uid="{8FFC1E82-8070-43F8-B8A2-D93F4DB7BFF1}"/>
    <cellStyle name="Comma [0] 2 2 5 5 2" xfId="35866" xr:uid="{E5D1CBD2-21CB-4D44-BF55-778D24399C58}"/>
    <cellStyle name="Comma [0] 2 2 5 6" xfId="8693" xr:uid="{43D5F30D-5C8B-4F2D-B80E-17F858DA97DD}"/>
    <cellStyle name="Comma [0] 2 2 5 6 2" xfId="38648" xr:uid="{556D0877-7BA9-4040-860B-FAEF077E0042}"/>
    <cellStyle name="Comma [0] 2 2 5 7" xfId="11475" xr:uid="{6B11B088-1CB1-462D-B831-B2F6A8DCCD1F}"/>
    <cellStyle name="Comma [0] 2 2 5 7 2" xfId="41430" xr:uid="{9BA3208F-150B-472F-B94C-2BB0DC97D69E}"/>
    <cellStyle name="Comma [0] 2 2 5 8" xfId="14210" xr:uid="{92D38DE4-AD93-4058-A925-F583245CAFED}"/>
    <cellStyle name="Comma [0] 2 2 5 8 2" xfId="44165" xr:uid="{39061C0A-4EF6-48F2-B002-35812F0AF9CB}"/>
    <cellStyle name="Comma [0] 2 2 5 9" xfId="16958" xr:uid="{442765DA-AB05-493A-9B25-1E70B42D522E}"/>
    <cellStyle name="Comma [0] 2 2 5 9 2" xfId="46911" xr:uid="{487F787F-DB80-4F9A-A2B0-01D5215DFAD1}"/>
    <cellStyle name="Comma [0] 2 2 6" xfId="693" xr:uid="{2E4B2549-0B3C-4F70-BFE9-5E55D0319FB7}"/>
    <cellStyle name="Comma [0] 2 2 6 10" xfId="20083" xr:uid="{AE23E0D1-3BE0-4F3D-9986-A7E4FDE2EC3A}"/>
    <cellStyle name="Comma [0] 2 2 6 10 2" xfId="50035" xr:uid="{BEC87AE7-B43D-4958-9F3F-2597C0043EDC}"/>
    <cellStyle name="Comma [0] 2 2 6 11" xfId="22821" xr:uid="{6D109821-5534-4DAC-95CB-C8DB0D7B3F24}"/>
    <cellStyle name="Comma [0] 2 2 6 11 2" xfId="52773" xr:uid="{4F12A8DE-006A-45BF-909A-6F1AA3D45216}"/>
    <cellStyle name="Comma [0] 2 2 6 12" xfId="25557" xr:uid="{1677B188-5C61-41CD-A865-AA9E4F2482CC}"/>
    <cellStyle name="Comma [0] 2 2 6 12 2" xfId="55509" xr:uid="{AACAB4EC-A662-4260-88C7-27F9BF7BA0ED}"/>
    <cellStyle name="Comma [0] 2 2 6 13" xfId="30698" xr:uid="{CCCEB75C-7403-4DD2-9FB1-B95CA0F53D23}"/>
    <cellStyle name="Comma [0] 2 2 6 2" xfId="1236" xr:uid="{5A82743E-875F-4685-81FB-43A5BFB3C2BF}"/>
    <cellStyle name="Comma [0] 2 2 6 2 10" xfId="26925" xr:uid="{AB271725-82EE-4B2D-99B6-31127A7D35F1}"/>
    <cellStyle name="Comma [0] 2 2 6 2 10 2" xfId="56877" xr:uid="{74B83C05-8584-4217-B4F2-E3D0CBD5DF99}"/>
    <cellStyle name="Comma [0] 2 2 6 2 11" xfId="31241" xr:uid="{15391ADA-B8CE-459C-A155-5BC04D2D8CD2}"/>
    <cellStyle name="Comma [0] 2 2 6 2 2" xfId="4673" xr:uid="{F3FB1A03-8115-4D3B-A062-F9725CE74EEA}"/>
    <cellStyle name="Comma [0] 2 2 6 2 2 2" xfId="29668" xr:uid="{9E910E51-BA6E-4555-9C77-01A59E8262C4}"/>
    <cellStyle name="Comma [0] 2 2 6 2 2 2 2" xfId="59620" xr:uid="{66421797-A2DB-4182-ACB5-FB9196C6B308}"/>
    <cellStyle name="Comma [0] 2 2 6 2 2 3" xfId="34666" xr:uid="{05F3D105-9AED-40B8-9FE3-3F3F5D6235DD}"/>
    <cellStyle name="Comma [0] 2 2 6 2 3" xfId="7621" xr:uid="{A8AF141A-8725-4DD9-84FE-1576847481A0}"/>
    <cellStyle name="Comma [0] 2 2 6 2 3 2" xfId="37576" xr:uid="{1E7341B6-CFCD-4C66-8125-83C19E34B119}"/>
    <cellStyle name="Comma [0] 2 2 6 2 4" xfId="10403" xr:uid="{86CA2B73-2D2A-44FB-B028-D0952FC2C58C}"/>
    <cellStyle name="Comma [0] 2 2 6 2 4 2" xfId="40358" xr:uid="{AA3F2DFF-8205-4E35-9686-353AFBC8AA39}"/>
    <cellStyle name="Comma [0] 2 2 6 2 5" xfId="13185" xr:uid="{8CD992D3-E29D-43B9-B087-59D53337B1E5}"/>
    <cellStyle name="Comma [0] 2 2 6 2 5 2" xfId="43140" xr:uid="{31E5925C-5FAF-424D-95B9-DD3F963F9D81}"/>
    <cellStyle name="Comma [0] 2 2 6 2 6" xfId="15920" xr:uid="{37856627-3A86-4457-AA95-1B0DAA8B33C6}"/>
    <cellStyle name="Comma [0] 2 2 6 2 6 2" xfId="45875" xr:uid="{63392BD6-3D7D-47C2-8859-3D098A36F5E2}"/>
    <cellStyle name="Comma [0] 2 2 6 2 7" xfId="18668" xr:uid="{7FE77982-3110-4BAD-8201-BFA60AA8DFDA}"/>
    <cellStyle name="Comma [0] 2 2 6 2 7 2" xfId="48621" xr:uid="{39243F97-9036-4DD2-96B7-7F9D97A88712}"/>
    <cellStyle name="Comma [0] 2 2 6 2 8" xfId="21451" xr:uid="{24D38F5C-9CA7-4354-B77F-78CC79AC471D}"/>
    <cellStyle name="Comma [0] 2 2 6 2 8 2" xfId="51403" xr:uid="{54417DAE-2745-4EA6-9CE4-31C533A4BDAB}"/>
    <cellStyle name="Comma [0] 2 2 6 2 9" xfId="24189" xr:uid="{FE5C7D41-5291-449E-BF91-5113D33FC642}"/>
    <cellStyle name="Comma [0] 2 2 6 2 9 2" xfId="54141" xr:uid="{1184CBEC-1FEA-4D97-B3B3-DD261FD5AF86}"/>
    <cellStyle name="Comma [0] 2 2 6 3" xfId="1778" xr:uid="{94B08F8B-07D6-4A43-B5BE-0114BC95EC46}"/>
    <cellStyle name="Comma [0] 2 2 6 3 2" xfId="28300" xr:uid="{684DCC39-BA6B-48EB-A1E1-DFFDCD6D97AD}"/>
    <cellStyle name="Comma [0] 2 2 6 3 2 2" xfId="58252" xr:uid="{F226F03D-509E-44C1-811A-B03A5160297C}"/>
    <cellStyle name="Comma [0] 2 2 6 3 3" xfId="31783" xr:uid="{7E77A8BE-73D4-42A8-9E6F-948D0AF4006E}"/>
    <cellStyle name="Comma [0] 2 2 6 4" xfId="3305" xr:uid="{10A45C7A-D3D9-4A9F-B812-5B707809D045}"/>
    <cellStyle name="Comma [0] 2 2 6 4 2" xfId="33298" xr:uid="{0EC9F4A7-9CE7-43FA-82D8-0AD5CB813A9F}"/>
    <cellStyle name="Comma [0] 2 2 6 5" xfId="6253" xr:uid="{23A5858D-FC3A-46F8-8C0D-8A863A57482A}"/>
    <cellStyle name="Comma [0] 2 2 6 5 2" xfId="36208" xr:uid="{FCFC0F61-45E1-4D33-A59D-F19EB684E3B2}"/>
    <cellStyle name="Comma [0] 2 2 6 6" xfId="9035" xr:uid="{F4A94125-C9CD-44C0-8078-7FBF099719A0}"/>
    <cellStyle name="Comma [0] 2 2 6 6 2" xfId="38990" xr:uid="{59776161-4AB2-4F5B-877A-87BEDF6227C8}"/>
    <cellStyle name="Comma [0] 2 2 6 7" xfId="11817" xr:uid="{64FD4911-E3DF-451F-9593-963EF7A7DEB2}"/>
    <cellStyle name="Comma [0] 2 2 6 7 2" xfId="41772" xr:uid="{DAEBD4CF-A534-479B-8995-8D3D28A409E4}"/>
    <cellStyle name="Comma [0] 2 2 6 8" xfId="14552" xr:uid="{660530B2-5F8B-4A70-AD6D-36F0F9CFEAE7}"/>
    <cellStyle name="Comma [0] 2 2 6 8 2" xfId="44507" xr:uid="{FECDFA38-AF2E-4F45-A431-12B0CB8E6487}"/>
    <cellStyle name="Comma [0] 2 2 6 9" xfId="17300" xr:uid="{70698BBF-729B-454E-972E-D334444CDBF6}"/>
    <cellStyle name="Comma [0] 2 2 6 9 2" xfId="47253" xr:uid="{B290E38B-E2A6-4AA0-8178-41711796E4E1}"/>
    <cellStyle name="Comma [0] 2 2 7" xfId="739" xr:uid="{16C784F6-95AB-499A-8674-2ADAA8232064}"/>
    <cellStyle name="Comma [0] 2 2 7 10" xfId="20767" xr:uid="{4D1FE66C-52BB-40E7-8899-6DD855ABB500}"/>
    <cellStyle name="Comma [0] 2 2 7 10 2" xfId="50719" xr:uid="{7E53312E-511B-455D-81A2-2238C130A1E4}"/>
    <cellStyle name="Comma [0] 2 2 7 11" xfId="23505" xr:uid="{E44AA478-55BF-4AFA-9ECB-D758CE81A732}"/>
    <cellStyle name="Comma [0] 2 2 7 11 2" xfId="53457" xr:uid="{753FDAB8-1C16-4BD9-B4EA-EA8AA744ED37}"/>
    <cellStyle name="Comma [0] 2 2 7 12" xfId="26241" xr:uid="{2CEF9ABA-E0C4-41C2-9E2F-1AE947AB25C3}"/>
    <cellStyle name="Comma [0] 2 2 7 12 2" xfId="56193" xr:uid="{68BD5D04-B633-4843-931C-869D90D91B7E}"/>
    <cellStyle name="Comma [0] 2 2 7 13" xfId="30744" xr:uid="{026527E5-3078-41D2-BF41-42994F408509}"/>
    <cellStyle name="Comma [0] 2 2 7 2" xfId="1282" xr:uid="{EBD9A5BA-981E-4182-BA2A-FAFBFE9CFC93}"/>
    <cellStyle name="Comma [0] 2 2 7 2 2" xfId="28984" xr:uid="{F7861320-B200-43E0-9C2E-A57ECEBB183C}"/>
    <cellStyle name="Comma [0] 2 2 7 2 2 2" xfId="58936" xr:uid="{53F3A942-4AB1-44EF-9A35-11C86AB2D7D3}"/>
    <cellStyle name="Comma [0] 2 2 7 2 3" xfId="31287" xr:uid="{E6F98237-9039-4A44-8229-0CCDC6A05BD5}"/>
    <cellStyle name="Comma [0] 2 2 7 3" xfId="1824" xr:uid="{6B47B246-0978-4EE9-9957-907A5BF9C40B}"/>
    <cellStyle name="Comma [0] 2 2 7 3 2" xfId="31829" xr:uid="{84B6E0D6-903A-49DA-9414-67BCAE4329D0}"/>
    <cellStyle name="Comma [0] 2 2 7 4" xfId="3989" xr:uid="{FA77F354-6E86-488F-82C2-C9DA05AD3ED7}"/>
    <cellStyle name="Comma [0] 2 2 7 4 2" xfId="33982" xr:uid="{F23361F5-C498-46D6-87E5-1F0B0B2C7E03}"/>
    <cellStyle name="Comma [0] 2 2 7 5" xfId="6937" xr:uid="{D9B62E82-853C-4BD7-868F-CB176EA3B4DE}"/>
    <cellStyle name="Comma [0] 2 2 7 5 2" xfId="36892" xr:uid="{071F7BEC-CF30-451A-B562-4CA556244C81}"/>
    <cellStyle name="Comma [0] 2 2 7 6" xfId="9719" xr:uid="{21722585-8ABD-41AA-AE43-C20F01350E3E}"/>
    <cellStyle name="Comma [0] 2 2 7 6 2" xfId="39674" xr:uid="{101EE58C-B7DE-469F-8A54-60A37DAF9BA4}"/>
    <cellStyle name="Comma [0] 2 2 7 7" xfId="12501" xr:uid="{88DE007A-08E3-4A0A-A4D2-648FD14901C6}"/>
    <cellStyle name="Comma [0] 2 2 7 7 2" xfId="42456" xr:uid="{9E25CB9F-D4B6-4430-935E-E4FFD9D1E957}"/>
    <cellStyle name="Comma [0] 2 2 7 8" xfId="15236" xr:uid="{2634453D-3EC9-454A-B273-EB1882A135D5}"/>
    <cellStyle name="Comma [0] 2 2 7 8 2" xfId="45191" xr:uid="{3902822B-74D2-4FAE-A072-FEEA9967B65B}"/>
    <cellStyle name="Comma [0] 2 2 7 9" xfId="17984" xr:uid="{7753C98B-CB6D-456A-AC05-229CFC55BD1C}"/>
    <cellStyle name="Comma [0] 2 2 7 9 2" xfId="47937" xr:uid="{8394434B-EE72-4FD7-B394-D8318CFCE01D}"/>
    <cellStyle name="Comma [0] 2 2 8" xfId="912" xr:uid="{B35EE040-9C38-4C31-945E-493B188E7EE7}"/>
    <cellStyle name="Comma [0] 2 2 8 2" xfId="27616" xr:uid="{5AE0687B-570F-47C2-93A6-F06C4DC681AF}"/>
    <cellStyle name="Comma [0] 2 2 8 2 2" xfId="57568" xr:uid="{4F470C4A-A20F-4283-9DEA-EC0E3EDAD5F9}"/>
    <cellStyle name="Comma [0] 2 2 8 3" xfId="30917" xr:uid="{9DD97CB5-8733-4F5E-8828-F5DE91EA0FA1}"/>
    <cellStyle name="Comma [0] 2 2 9" xfId="1454" xr:uid="{C46C7F9A-C38A-4DBC-9EBE-3DE96E4ACB94}"/>
    <cellStyle name="Comma [0] 2 2 9 2" xfId="31459" xr:uid="{FB188D63-5847-41E4-A4E8-F3F2CFCA64E9}"/>
    <cellStyle name="Comma [0] 2 20" xfId="5433" xr:uid="{B7493189-F00F-44B5-93C2-85B5A9005B24}"/>
    <cellStyle name="Comma [0] 2 20 2" xfId="35425" xr:uid="{B3EF9133-3C45-4B65-B6A9-F7E4FDE1ED1D}"/>
    <cellStyle name="Comma [0] 2 21" xfId="5557" xr:uid="{43159941-F430-48AD-A956-53D11C995D06}"/>
    <cellStyle name="Comma [0] 2 21 2" xfId="35512" xr:uid="{D91BA040-4C4A-4F6E-8C95-E44E0961B2CA}"/>
    <cellStyle name="Comma [0] 2 22" xfId="8294" xr:uid="{C08182C1-D92A-42C1-A205-642A982584A3}"/>
    <cellStyle name="Comma [0] 2 22 2" xfId="38249" xr:uid="{3DA5AC54-4385-4152-BC8C-16DE5583BB32}"/>
    <cellStyle name="Comma [0] 2 23" xfId="8337" xr:uid="{9B9A659E-471C-4E47-8122-EC17418C305B}"/>
    <cellStyle name="Comma [0] 2 23 2" xfId="38292" xr:uid="{1EECD203-5B13-43C1-87B5-6C9311C0E29B}"/>
    <cellStyle name="Comma [0] 2 24" xfId="11078" xr:uid="{1306B12D-475B-4111-9B7C-3E8B7E6C6A8A}"/>
    <cellStyle name="Comma [0] 2 24 2" xfId="41033" xr:uid="{7D58AC6E-E32C-42BE-B337-2AFA5011DF54}"/>
    <cellStyle name="Comma [0] 2 25" xfId="11122" xr:uid="{4B67C056-E792-47E6-89B9-D9A0F89BC451}"/>
    <cellStyle name="Comma [0] 2 25 2" xfId="41077" xr:uid="{6136658F-FE35-4C0C-A86C-67967A0075DC}"/>
    <cellStyle name="Comma [0] 2 26" xfId="13857" xr:uid="{9B6E4AB2-71C4-4292-BB05-CCE5B6CAF359}"/>
    <cellStyle name="Comma [0] 2 26 2" xfId="43812" xr:uid="{880F58FB-0EB7-4484-A33B-0DA874AA6850}"/>
    <cellStyle name="Comma [0] 2 27" xfId="16601" xr:uid="{536E9B1E-BEE5-412E-A3AB-CD1320DA8DC6}"/>
    <cellStyle name="Comma [0] 2 27 2" xfId="46554" xr:uid="{4CE825B2-20F3-49FE-A010-6608A8DE0F7E}"/>
    <cellStyle name="Comma [0] 2 28" xfId="19341" xr:uid="{A3F63FDD-BE04-43E2-97D2-FA8A667EA269}"/>
    <cellStyle name="Comma [0] 2 28 2" xfId="49294" xr:uid="{F3237AA2-D7C0-40C2-9469-5700D46AA26F}"/>
    <cellStyle name="Comma [0] 2 29" xfId="19385" xr:uid="{7393FCE2-9FD0-4D02-854D-F411FEAD5203}"/>
    <cellStyle name="Comma [0] 2 29 2" xfId="49337" xr:uid="{33A9CC51-DF4A-4F74-86B8-89DADCEDD232}"/>
    <cellStyle name="Comma [0] 2 3" xfId="366" xr:uid="{5B6FD528-625D-4B0A-85B8-4FEA8D3639A4}"/>
    <cellStyle name="Comma [0] 2 3 10" xfId="2008" xr:uid="{29D1F826-A718-4BC0-A216-4A6FF0BE6EBF}"/>
    <cellStyle name="Comma [0] 2 3 10 2" xfId="32013" xr:uid="{6F6DCACD-73B0-471E-88FC-8203C08ACBEE}"/>
    <cellStyle name="Comma [0] 2 3 11" xfId="2191" xr:uid="{03289ACB-90D6-4CBF-AA0A-E4B79243B1E1}"/>
    <cellStyle name="Comma [0] 2 3 11 2" xfId="32191" xr:uid="{6A52891E-35B8-4985-9E5E-9B2C94A6A8AF}"/>
    <cellStyle name="Comma [0] 2 3 12" xfId="2536" xr:uid="{B887FF5D-CA9F-4BE4-9B37-8CFAC35EBAA0}"/>
    <cellStyle name="Comma [0] 2 3 12 2" xfId="32535" xr:uid="{C77E7EE9-762C-47C5-BAD1-FE1634DBBE14}"/>
    <cellStyle name="Comma [0] 2 3 13" xfId="2584" xr:uid="{C4F20D99-BA34-4CC6-8E4A-30E890180165}"/>
    <cellStyle name="Comma [0] 2 3 13 2" xfId="32579" xr:uid="{FF13F763-7CDA-421C-82D8-7752010DAC1D}"/>
    <cellStyle name="Comma [0] 2 3 14" xfId="2631" xr:uid="{A52A5D9C-B303-4E3A-8C57-141A3089930A}"/>
    <cellStyle name="Comma [0] 2 3 14 2" xfId="32624" xr:uid="{1AB0742C-8F11-491A-BA14-0A548AF3484E}"/>
    <cellStyle name="Comma [0] 2 3 15" xfId="5367" xr:uid="{72C05B29-2EA2-47B2-BBFF-5931B56CCAC9}"/>
    <cellStyle name="Comma [0] 2 3 15 2" xfId="35360" xr:uid="{1E99039F-15A8-407F-A884-77E01DEBFFA0}"/>
    <cellStyle name="Comma [0] 2 3 16" xfId="5409" xr:uid="{6577F1EA-DA0E-4D8F-9967-0D9C3672AF6C}"/>
    <cellStyle name="Comma [0] 2 3 16 2" xfId="35402" xr:uid="{F3041BAD-0F2A-4EBB-85C0-A7A7206DB8ED}"/>
    <cellStyle name="Comma [0] 2 3 17" xfId="5488" xr:uid="{0D2250C4-9557-47CA-9DD8-0E0328891440}"/>
    <cellStyle name="Comma [0] 2 3 17 2" xfId="35459" xr:uid="{8C548ECA-C3AC-43DC-AF41-29BE13EF600C}"/>
    <cellStyle name="Comma [0] 2 3 18" xfId="5579" xr:uid="{4718F7F3-C55E-4707-B865-E4C0F5EB0EB8}"/>
    <cellStyle name="Comma [0] 2 3 18 2" xfId="35534" xr:uid="{F801DF1E-186E-41D9-B58E-5F884F0D12C8}"/>
    <cellStyle name="Comma [0] 2 3 19" xfId="8316" xr:uid="{C115D5C5-6A93-4CF6-BCE2-2DA74C8437BC}"/>
    <cellStyle name="Comma [0] 2 3 19 2" xfId="38271" xr:uid="{E6E54FB9-82B3-4C02-B79F-961EE303989E}"/>
    <cellStyle name="Comma [0] 2 3 2" xfId="412" xr:uid="{614D47E1-3D18-4B12-81A5-1F39276AC450}"/>
    <cellStyle name="Comma [0] 2 3 2 10" xfId="5621" xr:uid="{C347421D-6966-4459-BAFE-929713EE0FAA}"/>
    <cellStyle name="Comma [0] 2 3 2 10 2" xfId="35576" xr:uid="{79386FA1-8914-43E6-89EA-3BCC83821472}"/>
    <cellStyle name="Comma [0] 2 3 2 11" xfId="8403" xr:uid="{56C60EB1-84D7-4360-B4B3-C1862BBCC44E}"/>
    <cellStyle name="Comma [0] 2 3 2 11 2" xfId="38358" xr:uid="{08F8981A-A6D0-4363-B599-4CBB3F89D47B}"/>
    <cellStyle name="Comma [0] 2 3 2 12" xfId="11185" xr:uid="{20186561-C3B0-41D5-9D10-B66E1D62E1CD}"/>
    <cellStyle name="Comma [0] 2 3 2 12 2" xfId="41140" xr:uid="{5E27C66A-46EF-4995-BF1D-12482E9E5647}"/>
    <cellStyle name="Comma [0] 2 3 2 13" xfId="13920" xr:uid="{36EAFBED-31BB-4E3F-B232-0E8B6DA17057}"/>
    <cellStyle name="Comma [0] 2 3 2 13 2" xfId="43875" xr:uid="{314DA427-3D6B-41D7-B62E-C9558AD960E7}"/>
    <cellStyle name="Comma [0] 2 3 2 14" xfId="16668" xr:uid="{F544E2C6-DF97-48F9-A064-65DA6A3F9F48}"/>
    <cellStyle name="Comma [0] 2 3 2 14 2" xfId="46621" xr:uid="{3F2445E1-2832-49B1-AFCB-DF5740FBB476}"/>
    <cellStyle name="Comma [0] 2 3 2 15" xfId="19451" xr:uid="{319730C4-8A03-40DF-9024-00ACE0F4C02D}"/>
    <cellStyle name="Comma [0] 2 3 2 15 2" xfId="49403" xr:uid="{F566D5ED-7CD6-4A05-AD29-DA81E6D41C6B}"/>
    <cellStyle name="Comma [0] 2 3 2 16" xfId="22189" xr:uid="{6A45F52C-E5F6-4DC2-A364-66166EC8393A}"/>
    <cellStyle name="Comma [0] 2 3 2 16 2" xfId="52141" xr:uid="{3B9677A7-54A6-46AB-AE98-88F817625164}"/>
    <cellStyle name="Comma [0] 2 3 2 17" xfId="24925" xr:uid="{2DEE2209-4FF3-4248-8BC5-21B2219960FC}"/>
    <cellStyle name="Comma [0] 2 3 2 17 2" xfId="54877" xr:uid="{BA1770EE-7273-4C48-A3B1-3911CD7453F8}"/>
    <cellStyle name="Comma [0] 2 3 2 18" xfId="30427" xr:uid="{631AE23B-2CE0-44D8-A17E-5EB5F3D051EB}"/>
    <cellStyle name="Comma [0] 2 3 2 2" xfId="556" xr:uid="{F8AAF8BB-FC0D-461B-BC70-62C26358019C}"/>
    <cellStyle name="Comma [0] 2 3 2 2 10" xfId="11270" xr:uid="{AC5D8EFA-37F4-4A42-915C-477478CE8C5B}"/>
    <cellStyle name="Comma [0] 2 3 2 2 10 2" xfId="41225" xr:uid="{039A6BA3-8BAE-4142-A8BE-BA23D40F6ED7}"/>
    <cellStyle name="Comma [0] 2 3 2 2 11" xfId="14005" xr:uid="{E915DD34-F828-4358-A483-9FA3552B136C}"/>
    <cellStyle name="Comma [0] 2 3 2 2 11 2" xfId="43960" xr:uid="{723DD487-308B-4BA5-9815-260017BDB9BE}"/>
    <cellStyle name="Comma [0] 2 3 2 2 12" xfId="16753" xr:uid="{ED83CE01-6A33-4D68-ABA8-1984DEBB691B}"/>
    <cellStyle name="Comma [0] 2 3 2 2 12 2" xfId="46706" xr:uid="{6125B716-5E3D-4D6C-9303-EE0EEC9FA458}"/>
    <cellStyle name="Comma [0] 2 3 2 2 13" xfId="19536" xr:uid="{65976056-89C6-4E08-8BCD-2A5E7016204E}"/>
    <cellStyle name="Comma [0] 2 3 2 2 13 2" xfId="49488" xr:uid="{01465028-2919-4C87-86EF-AD5D2DC4F6B5}"/>
    <cellStyle name="Comma [0] 2 3 2 2 14" xfId="22274" xr:uid="{5828B4A8-082D-4E98-A984-ACED9EE7E584}"/>
    <cellStyle name="Comma [0] 2 3 2 2 14 2" xfId="52226" xr:uid="{E55D0E4F-DF56-408D-8599-9BCC4D2A2911}"/>
    <cellStyle name="Comma [0] 2 3 2 2 15" xfId="25010" xr:uid="{DE2ED8C0-BA2A-4116-9693-DFC18FEE6BFE}"/>
    <cellStyle name="Comma [0] 2 3 2 2 15 2" xfId="54962" xr:uid="{50232B8C-3EA7-446B-94A5-08816E2BE12C}"/>
    <cellStyle name="Comma [0] 2 3 2 2 16" xfId="30566" xr:uid="{28988F30-B194-4138-9006-7D88554E7F9A}"/>
    <cellStyle name="Comma [0] 2 3 2 2 2" xfId="876" xr:uid="{55131AA1-874B-465E-8E4D-71A6ACAFD4DE}"/>
    <cellStyle name="Comma [0] 2 3 2 2 2 10" xfId="16924" xr:uid="{1789CB2A-AA66-4F73-871D-ACD582954CA4}"/>
    <cellStyle name="Comma [0] 2 3 2 2 2 10 2" xfId="46877" xr:uid="{B0CED68C-0E1F-4316-8946-0E8BBC4C2FF7}"/>
    <cellStyle name="Comma [0] 2 3 2 2 2 11" xfId="19707" xr:uid="{E31DBDB2-1D26-4BF9-9C63-02A90C8BA204}"/>
    <cellStyle name="Comma [0] 2 3 2 2 2 11 2" xfId="49659" xr:uid="{917142AD-1AC4-4843-B3F6-908EECF3521B}"/>
    <cellStyle name="Comma [0] 2 3 2 2 2 12" xfId="22445" xr:uid="{E369D931-2823-476A-9565-F1CB4981AEC2}"/>
    <cellStyle name="Comma [0] 2 3 2 2 2 12 2" xfId="52397" xr:uid="{B06BEF44-ADC8-48D6-9A2D-8A458EF46343}"/>
    <cellStyle name="Comma [0] 2 3 2 2 2 13" xfId="25181" xr:uid="{9B740231-E06F-4CE4-9C8F-CFB98FAE37D6}"/>
    <cellStyle name="Comma [0] 2 3 2 2 2 13 2" xfId="55133" xr:uid="{411864BF-3228-4712-91E4-CB7C2F61F8DE}"/>
    <cellStyle name="Comma [0] 2 3 2 2 2 14" xfId="30881" xr:uid="{6EB4496B-545C-4108-A917-33D8CA3750EC}"/>
    <cellStyle name="Comma [0] 2 3 2 2 2 2" xfId="1419" xr:uid="{DB3481F3-C683-4D76-899D-9D9FA5FB77D4}"/>
    <cellStyle name="Comma [0] 2 3 2 2 2 2 10" xfId="20049" xr:uid="{F82CB87B-AF07-4581-A307-4D9F502836E1}"/>
    <cellStyle name="Comma [0] 2 3 2 2 2 2 10 2" xfId="50001" xr:uid="{62B8A061-9F3B-4BD3-B87D-4F0A83A5BACA}"/>
    <cellStyle name="Comma [0] 2 3 2 2 2 2 11" xfId="22787" xr:uid="{6647A52A-3949-41E1-9738-2D83BF50237A}"/>
    <cellStyle name="Comma [0] 2 3 2 2 2 2 11 2" xfId="52739" xr:uid="{23938C34-3781-4336-A06B-56C931F7074F}"/>
    <cellStyle name="Comma [0] 2 3 2 2 2 2 12" xfId="25523" xr:uid="{42C647C6-19DD-4E31-A20C-820D2BEF6CF6}"/>
    <cellStyle name="Comma [0] 2 3 2 2 2 2 12 2" xfId="55475" xr:uid="{4BB64B1D-927A-4F19-ADB4-72BCB501B617}"/>
    <cellStyle name="Comma [0] 2 3 2 2 2 2 13" xfId="31424" xr:uid="{B210CDB8-140F-47EC-B112-63A96F74223A}"/>
    <cellStyle name="Comma [0] 2 3 2 2 2 2 2" xfId="3955" xr:uid="{506729D7-B2AF-433E-BE39-517190E55F34}"/>
    <cellStyle name="Comma [0] 2 3 2 2 2 2 2 10" xfId="26207" xr:uid="{7630983C-FC4B-46BD-9EBC-E857C9A5EC02}"/>
    <cellStyle name="Comma [0] 2 3 2 2 2 2 2 10 2" xfId="56159" xr:uid="{D6711A7E-CE30-4542-A4CB-047A44CE4EF0}"/>
    <cellStyle name="Comma [0] 2 3 2 2 2 2 2 11" xfId="33948" xr:uid="{127C8EF5-546D-4930-BD2D-6D7652AED98E}"/>
    <cellStyle name="Comma [0] 2 3 2 2 2 2 2 2" xfId="5323" xr:uid="{F30B7DE9-1239-4358-9D49-E984613CEE2C}"/>
    <cellStyle name="Comma [0] 2 3 2 2 2 2 2 2 10" xfId="35316" xr:uid="{B0ED57A7-6E0D-44AB-AF1A-003FF1829504}"/>
    <cellStyle name="Comma [0] 2 3 2 2 2 2 2 2 2" xfId="8271" xr:uid="{5443F311-2CF6-4546-ACAA-1A008B687280}"/>
    <cellStyle name="Comma [0] 2 3 2 2 2 2 2 2 2 2" xfId="30318" xr:uid="{F3EC650B-D350-4C32-9336-3819CC5D9A06}"/>
    <cellStyle name="Comma [0] 2 3 2 2 2 2 2 2 2 2 2" xfId="60270" xr:uid="{B95C6B00-4AD5-4435-8D91-0F956109874D}"/>
    <cellStyle name="Comma [0] 2 3 2 2 2 2 2 2 2 3" xfId="38226" xr:uid="{7838C9C0-89E9-4680-B3E8-83D64946904F}"/>
    <cellStyle name="Comma [0] 2 3 2 2 2 2 2 2 3" xfId="11053" xr:uid="{F412030F-81E6-4E73-9869-12E2FE854BE5}"/>
    <cellStyle name="Comma [0] 2 3 2 2 2 2 2 2 3 2" xfId="41008" xr:uid="{6E0A0A76-3A43-4761-B572-0FF3D5611FA1}"/>
    <cellStyle name="Comma [0] 2 3 2 2 2 2 2 2 4" xfId="13835" xr:uid="{73B04BD7-8E2A-478F-B037-A7A07FBE2DD3}"/>
    <cellStyle name="Comma [0] 2 3 2 2 2 2 2 2 4 2" xfId="43790" xr:uid="{75106F6B-02E7-4675-88C1-B10D4081AC3C}"/>
    <cellStyle name="Comma [0] 2 3 2 2 2 2 2 2 5" xfId="16570" xr:uid="{90BF50FC-C619-4CF2-A47A-EF029B28E41A}"/>
    <cellStyle name="Comma [0] 2 3 2 2 2 2 2 2 5 2" xfId="46525" xr:uid="{B8412B69-91E8-4EF8-9EDA-E3FF32F3348D}"/>
    <cellStyle name="Comma [0] 2 3 2 2 2 2 2 2 6" xfId="19318" xr:uid="{7A41A5D4-4513-489B-80F9-B422C7750624}"/>
    <cellStyle name="Comma [0] 2 3 2 2 2 2 2 2 6 2" xfId="49271" xr:uid="{F353CCF4-04E6-41AC-A993-B275FCD5B4DA}"/>
    <cellStyle name="Comma [0] 2 3 2 2 2 2 2 2 7" xfId="22101" xr:uid="{41F97BC7-FFAB-4DD8-B4AF-354CF5EFCFC6}"/>
    <cellStyle name="Comma [0] 2 3 2 2 2 2 2 2 7 2" xfId="52053" xr:uid="{063A0F79-C13C-4F35-8A11-46A3C3EDF067}"/>
    <cellStyle name="Comma [0] 2 3 2 2 2 2 2 2 8" xfId="24839" xr:uid="{ED5772B5-AED0-49FF-ADE0-99B0DC3E5905}"/>
    <cellStyle name="Comma [0] 2 3 2 2 2 2 2 2 8 2" xfId="54791" xr:uid="{962F6216-710D-414A-B261-F6D61F4D8797}"/>
    <cellStyle name="Comma [0] 2 3 2 2 2 2 2 2 9" xfId="27575" xr:uid="{6A7E3D4E-07BC-4E44-BC84-520D8AF32492}"/>
    <cellStyle name="Comma [0] 2 3 2 2 2 2 2 2 9 2" xfId="57527" xr:uid="{36E2B40A-0335-406E-8068-4FCA0B264FA7}"/>
    <cellStyle name="Comma [0] 2 3 2 2 2 2 2 3" xfId="6903" xr:uid="{C5CBC065-3D68-403D-BF06-D7380F684698}"/>
    <cellStyle name="Comma [0] 2 3 2 2 2 2 2 3 2" xfId="28950" xr:uid="{C662D240-5E16-4276-B7A5-B57AB874ABE4}"/>
    <cellStyle name="Comma [0] 2 3 2 2 2 2 2 3 2 2" xfId="58902" xr:uid="{E4CBD836-AF1C-4DB2-B9A6-641BE11AFE1E}"/>
    <cellStyle name="Comma [0] 2 3 2 2 2 2 2 3 3" xfId="36858" xr:uid="{8893EB80-7F40-46B9-983A-7C7B65055925}"/>
    <cellStyle name="Comma [0] 2 3 2 2 2 2 2 4" xfId="9685" xr:uid="{99CE21E0-37AD-41AD-9C68-107292DC1908}"/>
    <cellStyle name="Comma [0] 2 3 2 2 2 2 2 4 2" xfId="39640" xr:uid="{3D5BA261-DAD5-42F2-A8E2-6CD120E54C43}"/>
    <cellStyle name="Comma [0] 2 3 2 2 2 2 2 5" xfId="12467" xr:uid="{14C861AA-A63D-485E-9167-4C18A2B994B0}"/>
    <cellStyle name="Comma [0] 2 3 2 2 2 2 2 5 2" xfId="42422" xr:uid="{7BA3DDC6-5A49-46EB-B9E6-8A0DFAE203F4}"/>
    <cellStyle name="Comma [0] 2 3 2 2 2 2 2 6" xfId="15202" xr:uid="{E13F80A9-3FF7-4A7A-927E-FE614FAECD42}"/>
    <cellStyle name="Comma [0] 2 3 2 2 2 2 2 6 2" xfId="45157" xr:uid="{76828CF9-C5F3-47B1-8736-BC77BF97F329}"/>
    <cellStyle name="Comma [0] 2 3 2 2 2 2 2 7" xfId="17950" xr:uid="{3B363103-E4DA-46E6-B376-AD28DFC6A89B}"/>
    <cellStyle name="Comma [0] 2 3 2 2 2 2 2 7 2" xfId="47903" xr:uid="{ECC7A350-1422-4921-8B41-0B69F1092566}"/>
    <cellStyle name="Comma [0] 2 3 2 2 2 2 2 8" xfId="20733" xr:uid="{B098DD69-D8B1-499A-9101-EE2DB9B3D7A1}"/>
    <cellStyle name="Comma [0] 2 3 2 2 2 2 2 8 2" xfId="50685" xr:uid="{30F463C7-EC20-43A7-8DB6-1DCE870F9393}"/>
    <cellStyle name="Comma [0] 2 3 2 2 2 2 2 9" xfId="23471" xr:uid="{DB1832A4-0DD2-4EA4-BABF-11B9269FDAAC}"/>
    <cellStyle name="Comma [0] 2 3 2 2 2 2 2 9 2" xfId="53423" xr:uid="{B1C46D07-7D74-40EE-A903-041D89563DDE}"/>
    <cellStyle name="Comma [0] 2 3 2 2 2 2 3" xfId="4639" xr:uid="{FD0BFEEB-29DF-426F-816F-557F6953E4D6}"/>
    <cellStyle name="Comma [0] 2 3 2 2 2 2 3 10" xfId="34632" xr:uid="{262720B0-A7BA-4499-81AE-2B1DEA13FA40}"/>
    <cellStyle name="Comma [0] 2 3 2 2 2 2 3 2" xfId="7587" xr:uid="{3FB68803-1ADA-43A1-A2DF-B1DA52AFD4D8}"/>
    <cellStyle name="Comma [0] 2 3 2 2 2 2 3 2 2" xfId="29634" xr:uid="{2A4DB2FE-DECC-43C9-A8E4-7CD4E4A03DBE}"/>
    <cellStyle name="Comma [0] 2 3 2 2 2 2 3 2 2 2" xfId="59586" xr:uid="{33E681EB-903D-4551-B53D-BF3BB74D6A28}"/>
    <cellStyle name="Comma [0] 2 3 2 2 2 2 3 2 3" xfId="37542" xr:uid="{00DF3121-0DBD-485E-8BC4-59AB2CA5BC2A}"/>
    <cellStyle name="Comma [0] 2 3 2 2 2 2 3 3" xfId="10369" xr:uid="{2310C696-EC27-4812-BCD8-80C75BD76BEA}"/>
    <cellStyle name="Comma [0] 2 3 2 2 2 2 3 3 2" xfId="40324" xr:uid="{EF9735BA-F08A-42BD-AD72-43E78A2967F8}"/>
    <cellStyle name="Comma [0] 2 3 2 2 2 2 3 4" xfId="13151" xr:uid="{F6E1F2DF-592F-47D5-93DD-4425AEFC8536}"/>
    <cellStyle name="Comma [0] 2 3 2 2 2 2 3 4 2" xfId="43106" xr:uid="{D94562A7-BD1B-43C6-858D-BE93084B8E90}"/>
    <cellStyle name="Comma [0] 2 3 2 2 2 2 3 5" xfId="15886" xr:uid="{7D313AC1-8E65-4846-85F2-A885ADD65EDA}"/>
    <cellStyle name="Comma [0] 2 3 2 2 2 2 3 5 2" xfId="45841" xr:uid="{4605C78A-17B9-4F62-99B8-64FA3992A465}"/>
    <cellStyle name="Comma [0] 2 3 2 2 2 2 3 6" xfId="18634" xr:uid="{671074C6-EF4C-4A9A-9AD7-3028E31D03E3}"/>
    <cellStyle name="Comma [0] 2 3 2 2 2 2 3 6 2" xfId="48587" xr:uid="{10B3B2E4-2D54-4BA6-A398-6D33D8A631DF}"/>
    <cellStyle name="Comma [0] 2 3 2 2 2 2 3 7" xfId="21417" xr:uid="{D4AD61B9-AE95-453E-BFC7-51D79D27FBA0}"/>
    <cellStyle name="Comma [0] 2 3 2 2 2 2 3 7 2" xfId="51369" xr:uid="{3FD16BB9-E625-4071-B288-B2311FCDE29C}"/>
    <cellStyle name="Comma [0] 2 3 2 2 2 2 3 8" xfId="24155" xr:uid="{AB59D83A-0E2D-4D87-8142-6D628A222B5D}"/>
    <cellStyle name="Comma [0] 2 3 2 2 2 2 3 8 2" xfId="54107" xr:uid="{5DE0AE34-C61B-46FC-96A6-6F48DBF918DC}"/>
    <cellStyle name="Comma [0] 2 3 2 2 2 2 3 9" xfId="26891" xr:uid="{6942521A-CCEA-4BBE-9A1C-340D52E041C9}"/>
    <cellStyle name="Comma [0] 2 3 2 2 2 2 3 9 2" xfId="56843" xr:uid="{62F70E27-132A-44F9-B8B3-FBCDFBC6A6AB}"/>
    <cellStyle name="Comma [0] 2 3 2 2 2 2 4" xfId="3271" xr:uid="{7D978A20-C81D-469B-84D2-527866DA499B}"/>
    <cellStyle name="Comma [0] 2 3 2 2 2 2 4 2" xfId="28266" xr:uid="{7C7F6A91-2897-4126-85E9-C8A7A0F46CA8}"/>
    <cellStyle name="Comma [0] 2 3 2 2 2 2 4 2 2" xfId="58218" xr:uid="{FFE05DE3-4E40-4B27-99C8-9627DF24E442}"/>
    <cellStyle name="Comma [0] 2 3 2 2 2 2 4 3" xfId="33264" xr:uid="{40570FAC-9DCD-48DF-8659-0858A5F9DBAF}"/>
    <cellStyle name="Comma [0] 2 3 2 2 2 2 5" xfId="6219" xr:uid="{5467324B-E2EB-43B7-A8A6-3C514AF37A19}"/>
    <cellStyle name="Comma [0] 2 3 2 2 2 2 5 2" xfId="36174" xr:uid="{D5867F47-C4CA-46ED-BCF5-D79B0A9F4037}"/>
    <cellStyle name="Comma [0] 2 3 2 2 2 2 6" xfId="9001" xr:uid="{C7D26249-413E-4C33-BE11-6F14E18335B4}"/>
    <cellStyle name="Comma [0] 2 3 2 2 2 2 6 2" xfId="38956" xr:uid="{A6FD8E93-1527-4AD6-9440-3E5EC71E18AD}"/>
    <cellStyle name="Comma [0] 2 3 2 2 2 2 7" xfId="11783" xr:uid="{71B98457-4F5D-4C77-9B65-9EEAAD392B0C}"/>
    <cellStyle name="Comma [0] 2 3 2 2 2 2 7 2" xfId="41738" xr:uid="{C1D903AF-894D-4E76-94ED-07C5B4AA3A9E}"/>
    <cellStyle name="Comma [0] 2 3 2 2 2 2 8" xfId="14518" xr:uid="{B83806DB-BD67-47B4-9593-10B3277C7765}"/>
    <cellStyle name="Comma [0] 2 3 2 2 2 2 8 2" xfId="44473" xr:uid="{96868AD0-560E-4C17-9D01-F5DBC5346AF2}"/>
    <cellStyle name="Comma [0] 2 3 2 2 2 2 9" xfId="17266" xr:uid="{D7663A55-877F-4FB3-885F-360FF0F6AF57}"/>
    <cellStyle name="Comma [0] 2 3 2 2 2 2 9 2" xfId="47219" xr:uid="{B01C3740-034C-4885-9A7F-796F804F3BB2}"/>
    <cellStyle name="Comma [0] 2 3 2 2 2 3" xfId="1961" xr:uid="{46A5B854-4165-448C-9792-372CD96512B1}"/>
    <cellStyle name="Comma [0] 2 3 2 2 2 3 10" xfId="23129" xr:uid="{EEFE4743-78F4-4B8C-9BEA-3245147E92E4}"/>
    <cellStyle name="Comma [0] 2 3 2 2 2 3 10 2" xfId="53081" xr:uid="{450397F8-DCC5-4A11-926D-43C939DDA0F3}"/>
    <cellStyle name="Comma [0] 2 3 2 2 2 3 11" xfId="25865" xr:uid="{89C0EB20-AF7F-4C88-961B-C9A8F4EBB82F}"/>
    <cellStyle name="Comma [0] 2 3 2 2 2 3 11 2" xfId="55817" xr:uid="{B26CA7A2-A214-4D4B-9868-3A5D935E7BA4}"/>
    <cellStyle name="Comma [0] 2 3 2 2 2 3 12" xfId="31966" xr:uid="{224CD91B-8DB6-421F-949B-17BCE03C6D6B}"/>
    <cellStyle name="Comma [0] 2 3 2 2 2 3 2" xfId="4981" xr:uid="{D28D0F64-F499-43EE-939F-989A6909E5C3}"/>
    <cellStyle name="Comma [0] 2 3 2 2 2 3 2 10" xfId="34974" xr:uid="{08B5CF3E-67EA-4BD9-8D62-7523C196303E}"/>
    <cellStyle name="Comma [0] 2 3 2 2 2 3 2 2" xfId="7929" xr:uid="{37B9DCD5-D24F-46C2-8F81-1657AF9BE64E}"/>
    <cellStyle name="Comma [0] 2 3 2 2 2 3 2 2 2" xfId="29976" xr:uid="{81278304-F477-4736-90BB-EE696A9DE584}"/>
    <cellStyle name="Comma [0] 2 3 2 2 2 3 2 2 2 2" xfId="59928" xr:uid="{C79FEC21-23E5-4BD2-A24F-09AB7CB94A6B}"/>
    <cellStyle name="Comma [0] 2 3 2 2 2 3 2 2 3" xfId="37884" xr:uid="{208646D7-7556-49B9-B1C3-3981DBC1A41A}"/>
    <cellStyle name="Comma [0] 2 3 2 2 2 3 2 3" xfId="10711" xr:uid="{4182182C-E551-4EB4-A196-EE684F55FC96}"/>
    <cellStyle name="Comma [0] 2 3 2 2 2 3 2 3 2" xfId="40666" xr:uid="{9B13C218-F9F6-4449-8118-D3005849F755}"/>
    <cellStyle name="Comma [0] 2 3 2 2 2 3 2 4" xfId="13493" xr:uid="{FA546EE3-3EB2-48FD-86A8-86CFA5A77FA9}"/>
    <cellStyle name="Comma [0] 2 3 2 2 2 3 2 4 2" xfId="43448" xr:uid="{443D649F-524D-4186-BE5C-B16913BEC00F}"/>
    <cellStyle name="Comma [0] 2 3 2 2 2 3 2 5" xfId="16228" xr:uid="{E0D40D68-705E-4C93-AB32-1EC62392AA79}"/>
    <cellStyle name="Comma [0] 2 3 2 2 2 3 2 5 2" xfId="46183" xr:uid="{4429668E-8874-4E2A-9B5B-7993449265FD}"/>
    <cellStyle name="Comma [0] 2 3 2 2 2 3 2 6" xfId="18976" xr:uid="{C5484F31-CDF1-4048-B0A9-58E5308A2800}"/>
    <cellStyle name="Comma [0] 2 3 2 2 2 3 2 6 2" xfId="48929" xr:uid="{96CF0A90-0CCA-47A0-AE6F-D629FC6ED057}"/>
    <cellStyle name="Comma [0] 2 3 2 2 2 3 2 7" xfId="21759" xr:uid="{B5506910-4317-4C90-915D-EBE5214B822D}"/>
    <cellStyle name="Comma [0] 2 3 2 2 2 3 2 7 2" xfId="51711" xr:uid="{5AD5F8A6-3DB0-4DA6-ADA4-15ADDCCF9C8D}"/>
    <cellStyle name="Comma [0] 2 3 2 2 2 3 2 8" xfId="24497" xr:uid="{F9709B20-E8CF-4AD1-99BA-16583102BD09}"/>
    <cellStyle name="Comma [0] 2 3 2 2 2 3 2 8 2" xfId="54449" xr:uid="{B1FE7231-3E0B-45C3-90B9-9B1610F3D1FB}"/>
    <cellStyle name="Comma [0] 2 3 2 2 2 3 2 9" xfId="27233" xr:uid="{A6A1D11D-0D29-450A-BCCD-0878C594B906}"/>
    <cellStyle name="Comma [0] 2 3 2 2 2 3 2 9 2" xfId="57185" xr:uid="{290EE7A1-74B0-4624-A330-C75E8DF80DB7}"/>
    <cellStyle name="Comma [0] 2 3 2 2 2 3 3" xfId="3613" xr:uid="{98A75895-37FF-47A6-8BF1-2E861E73F4FE}"/>
    <cellStyle name="Comma [0] 2 3 2 2 2 3 3 2" xfId="28608" xr:uid="{347D1655-D2DB-40C0-8C1F-09363DD728C7}"/>
    <cellStyle name="Comma [0] 2 3 2 2 2 3 3 2 2" xfId="58560" xr:uid="{013AEB28-3205-4A70-B6B6-CAB174C29C72}"/>
    <cellStyle name="Comma [0] 2 3 2 2 2 3 3 3" xfId="33606" xr:uid="{348869D4-70A2-4E1A-A7E7-30882CD46BFD}"/>
    <cellStyle name="Comma [0] 2 3 2 2 2 3 4" xfId="6561" xr:uid="{ED9DA429-2AC6-44B3-ACB4-3D72A40BEA85}"/>
    <cellStyle name="Comma [0] 2 3 2 2 2 3 4 2" xfId="36516" xr:uid="{F118BF35-FE21-41E4-8634-5A67D2664900}"/>
    <cellStyle name="Comma [0] 2 3 2 2 2 3 5" xfId="9343" xr:uid="{28164B15-4AD6-4FEA-B1B5-DDA65154A1D8}"/>
    <cellStyle name="Comma [0] 2 3 2 2 2 3 5 2" xfId="39298" xr:uid="{98C8073E-C6F2-43D3-A7E4-D0CBB50C7FED}"/>
    <cellStyle name="Comma [0] 2 3 2 2 2 3 6" xfId="12125" xr:uid="{C8F912CB-D6BE-4029-B43E-3973E9FE97C8}"/>
    <cellStyle name="Comma [0] 2 3 2 2 2 3 6 2" xfId="42080" xr:uid="{41BBE97E-9754-41A3-AB35-EE1FB93BC056}"/>
    <cellStyle name="Comma [0] 2 3 2 2 2 3 7" xfId="14860" xr:uid="{66147E38-C6E7-4CD0-9717-B4027F3C0E1F}"/>
    <cellStyle name="Comma [0] 2 3 2 2 2 3 7 2" xfId="44815" xr:uid="{1BCC6099-4321-4023-AE4F-1DE453533338}"/>
    <cellStyle name="Comma [0] 2 3 2 2 2 3 8" xfId="17608" xr:uid="{6539BC89-2914-477E-AB2F-418AB8EDCC66}"/>
    <cellStyle name="Comma [0] 2 3 2 2 2 3 8 2" xfId="47561" xr:uid="{C59299AA-A9B4-4B7B-8B88-76550CC45E2A}"/>
    <cellStyle name="Comma [0] 2 3 2 2 2 3 9" xfId="20391" xr:uid="{7D01BC70-8360-4B8F-871B-C356998812D4}"/>
    <cellStyle name="Comma [0] 2 3 2 2 2 3 9 2" xfId="50343" xr:uid="{C47A58D5-A93B-4E84-AFD3-84E502D44361}"/>
    <cellStyle name="Comma [0] 2 3 2 2 2 4" xfId="2492" xr:uid="{D7676FE9-E4BC-4E8E-B476-F48740674EF0}"/>
    <cellStyle name="Comma [0] 2 3 2 2 2 4 10" xfId="26549" xr:uid="{3F0F23CD-EEAA-4E4A-904D-D294D1F729CF}"/>
    <cellStyle name="Comma [0] 2 3 2 2 2 4 10 2" xfId="56501" xr:uid="{1BFEEB4D-47CD-40F0-B1F2-69041A79F811}"/>
    <cellStyle name="Comma [0] 2 3 2 2 2 4 11" xfId="32491" xr:uid="{11CE689F-05B1-43DD-B9D9-5A51FE5C964A}"/>
    <cellStyle name="Comma [0] 2 3 2 2 2 4 2" xfId="4297" xr:uid="{A8241FD2-FCD5-49ED-B5D6-12490800F475}"/>
    <cellStyle name="Comma [0] 2 3 2 2 2 4 2 2" xfId="29292" xr:uid="{3DD3F957-9501-4641-867E-9D8214811085}"/>
    <cellStyle name="Comma [0] 2 3 2 2 2 4 2 2 2" xfId="59244" xr:uid="{9608EE90-7F3C-4317-A6F7-55723C09FC39}"/>
    <cellStyle name="Comma [0] 2 3 2 2 2 4 2 3" xfId="34290" xr:uid="{95098EEE-FBD9-4526-8B78-57A8FF196CC8}"/>
    <cellStyle name="Comma [0] 2 3 2 2 2 4 3" xfId="7245" xr:uid="{6ECDDA4F-7092-497D-A0E3-CCFCEE14795D}"/>
    <cellStyle name="Comma [0] 2 3 2 2 2 4 3 2" xfId="37200" xr:uid="{8039CF8B-48F9-4D2F-B3C9-C444418F13D1}"/>
    <cellStyle name="Comma [0] 2 3 2 2 2 4 4" xfId="10027" xr:uid="{10673C56-A9D3-41EA-A255-9DB5B8A96F9A}"/>
    <cellStyle name="Comma [0] 2 3 2 2 2 4 4 2" xfId="39982" xr:uid="{CA5A9CC7-BA17-4BD9-9B12-D0A415A46905}"/>
    <cellStyle name="Comma [0] 2 3 2 2 2 4 5" xfId="12809" xr:uid="{67781A37-2B67-4D33-9842-701F137F30F8}"/>
    <cellStyle name="Comma [0] 2 3 2 2 2 4 5 2" xfId="42764" xr:uid="{595F46D1-EC44-41B8-813F-AF9D3676AE7B}"/>
    <cellStyle name="Comma [0] 2 3 2 2 2 4 6" xfId="15544" xr:uid="{606D710C-2E45-4B2B-AC86-9F1591AAE68C}"/>
    <cellStyle name="Comma [0] 2 3 2 2 2 4 6 2" xfId="45499" xr:uid="{DF60075F-B8F5-485C-A213-E29A5F2AE1C9}"/>
    <cellStyle name="Comma [0] 2 3 2 2 2 4 7" xfId="18292" xr:uid="{7ADD7C36-C3EA-4D67-80EA-B63975AB8F05}"/>
    <cellStyle name="Comma [0] 2 3 2 2 2 4 7 2" xfId="48245" xr:uid="{48EEE305-2748-4D23-B362-9F3ABE44BFE6}"/>
    <cellStyle name="Comma [0] 2 3 2 2 2 4 8" xfId="21075" xr:uid="{74977783-A6B7-4B66-B4C3-EA27690A4D98}"/>
    <cellStyle name="Comma [0] 2 3 2 2 2 4 8 2" xfId="51027" xr:uid="{8EA8A60A-4142-4C2D-B07D-6D0A5898D0A6}"/>
    <cellStyle name="Comma [0] 2 3 2 2 2 4 9" xfId="23813" xr:uid="{C2AB5695-553A-4A3F-9A2F-E9AAC8AE5090}"/>
    <cellStyle name="Comma [0] 2 3 2 2 2 4 9 2" xfId="53765" xr:uid="{D192FABF-F212-41D7-B046-A44ADA3AA6D9}"/>
    <cellStyle name="Comma [0] 2 3 2 2 2 5" xfId="2929" xr:uid="{B6D3D852-702A-4A19-B042-48B48806DA35}"/>
    <cellStyle name="Comma [0] 2 3 2 2 2 5 2" xfId="27924" xr:uid="{FBE8A957-81B7-4486-92BC-A5F6239A1FE8}"/>
    <cellStyle name="Comma [0] 2 3 2 2 2 5 2 2" xfId="57876" xr:uid="{12DB44F5-D2CB-4B9E-BAFE-55845CF9D996}"/>
    <cellStyle name="Comma [0] 2 3 2 2 2 5 3" xfId="32922" xr:uid="{27C4A60B-B637-45BC-89A6-709F052A283F}"/>
    <cellStyle name="Comma [0] 2 3 2 2 2 6" xfId="5877" xr:uid="{552CC83E-2582-41C4-A06B-F7BCCCBEA52E}"/>
    <cellStyle name="Comma [0] 2 3 2 2 2 6 2" xfId="35832" xr:uid="{79D9CD77-C2C8-4C2C-8BE2-AA9BCAA896A2}"/>
    <cellStyle name="Comma [0] 2 3 2 2 2 7" xfId="8659" xr:uid="{F175D7FB-A68A-49CF-B4D2-14496F017227}"/>
    <cellStyle name="Comma [0] 2 3 2 2 2 7 2" xfId="38614" xr:uid="{C9D1F2F6-BA21-4FDC-8356-AD69AB070387}"/>
    <cellStyle name="Comma [0] 2 3 2 2 2 8" xfId="11441" xr:uid="{BAFC66CC-1B06-4C1F-947E-F0FC71A12F58}"/>
    <cellStyle name="Comma [0] 2 3 2 2 2 8 2" xfId="41396" xr:uid="{49F66FEA-3825-4CC1-AC19-397F26D1B82B}"/>
    <cellStyle name="Comma [0] 2 3 2 2 2 9" xfId="14176" xr:uid="{EC06E237-7F15-43D5-8004-3952E86983D6}"/>
    <cellStyle name="Comma [0] 2 3 2 2 2 9 2" xfId="44131" xr:uid="{5FAAF354-E5D0-4ECE-A9B2-95DE599EFE3E}"/>
    <cellStyle name="Comma [0] 2 3 2 2 3" xfId="1104" xr:uid="{79551DCB-FBD3-446A-BE3E-02D3C89600DE}"/>
    <cellStyle name="Comma [0] 2 3 2 2 3 10" xfId="19878" xr:uid="{3AF213E5-FC54-4455-AB23-12BFB4A4E0D2}"/>
    <cellStyle name="Comma [0] 2 3 2 2 3 10 2" xfId="49830" xr:uid="{FA33662A-E22D-4B4D-93A8-4746218513EF}"/>
    <cellStyle name="Comma [0] 2 3 2 2 3 11" xfId="22616" xr:uid="{14E8F962-72B4-43DF-82C5-4B136524ACE3}"/>
    <cellStyle name="Comma [0] 2 3 2 2 3 11 2" xfId="52568" xr:uid="{23733C49-4C2F-451C-AB66-7CEF645CB5F1}"/>
    <cellStyle name="Comma [0] 2 3 2 2 3 12" xfId="25352" xr:uid="{2DD24586-6B53-43CC-8A14-F151BBBBBD63}"/>
    <cellStyle name="Comma [0] 2 3 2 2 3 12 2" xfId="55304" xr:uid="{F3B101FE-E788-4CAE-A58B-526040BC5C3C}"/>
    <cellStyle name="Comma [0] 2 3 2 2 3 13" xfId="31109" xr:uid="{8AFEB290-BCF1-46CC-9281-981FF774A850}"/>
    <cellStyle name="Comma [0] 2 3 2 2 3 2" xfId="3784" xr:uid="{4FE3C6A8-E1EB-4625-A11B-88718DCF5172}"/>
    <cellStyle name="Comma [0] 2 3 2 2 3 2 10" xfId="26036" xr:uid="{A2DB5DB0-5FD0-44FF-83ED-94106228363E}"/>
    <cellStyle name="Comma [0] 2 3 2 2 3 2 10 2" xfId="55988" xr:uid="{F4D062D6-72CD-4A34-B1EC-B09E1ED6D77D}"/>
    <cellStyle name="Comma [0] 2 3 2 2 3 2 11" xfId="33777" xr:uid="{0AF422F2-8C0F-485B-833D-E8F7B991E0F4}"/>
    <cellStyle name="Comma [0] 2 3 2 2 3 2 2" xfId="5152" xr:uid="{D555D953-1679-45F4-9EEF-7E9B2E327036}"/>
    <cellStyle name="Comma [0] 2 3 2 2 3 2 2 10" xfId="35145" xr:uid="{3676093E-0E39-4C07-BC42-99528BE33C87}"/>
    <cellStyle name="Comma [0] 2 3 2 2 3 2 2 2" xfId="8100" xr:uid="{83778E09-E6DE-4013-9309-97740C6BE4E4}"/>
    <cellStyle name="Comma [0] 2 3 2 2 3 2 2 2 2" xfId="30147" xr:uid="{5A83543F-A227-4987-B324-9CC0891039F3}"/>
    <cellStyle name="Comma [0] 2 3 2 2 3 2 2 2 2 2" xfId="60099" xr:uid="{DF3B70F1-8D63-4269-BBF0-3660BD85A770}"/>
    <cellStyle name="Comma [0] 2 3 2 2 3 2 2 2 3" xfId="38055" xr:uid="{6C6AEFCB-B71D-4731-8B6D-775C284989EA}"/>
    <cellStyle name="Comma [0] 2 3 2 2 3 2 2 3" xfId="10882" xr:uid="{E41AE9DC-5872-43E2-B947-CDF4777EEDA0}"/>
    <cellStyle name="Comma [0] 2 3 2 2 3 2 2 3 2" xfId="40837" xr:uid="{9CF79BAC-B950-4C45-AE2A-757024A68649}"/>
    <cellStyle name="Comma [0] 2 3 2 2 3 2 2 4" xfId="13664" xr:uid="{A7356E14-92D1-49F0-8E6E-3762C2B5AC93}"/>
    <cellStyle name="Comma [0] 2 3 2 2 3 2 2 4 2" xfId="43619" xr:uid="{71E74917-8F83-4A18-8EBB-23B78F06FDEA}"/>
    <cellStyle name="Comma [0] 2 3 2 2 3 2 2 5" xfId="16399" xr:uid="{802BC120-3815-48B3-8FE8-E47869951AA1}"/>
    <cellStyle name="Comma [0] 2 3 2 2 3 2 2 5 2" xfId="46354" xr:uid="{6B502283-53BD-4378-B219-B2F61F3D46D5}"/>
    <cellStyle name="Comma [0] 2 3 2 2 3 2 2 6" xfId="19147" xr:uid="{1129BB05-C83E-464D-8406-F6D502077D8D}"/>
    <cellStyle name="Comma [0] 2 3 2 2 3 2 2 6 2" xfId="49100" xr:uid="{181C87A0-78F6-4BB5-918F-14B515F56B11}"/>
    <cellStyle name="Comma [0] 2 3 2 2 3 2 2 7" xfId="21930" xr:uid="{987C0D5C-68D3-41F5-9664-ABB6C4B6B2AB}"/>
    <cellStyle name="Comma [0] 2 3 2 2 3 2 2 7 2" xfId="51882" xr:uid="{FCB56C87-E694-4F69-8576-0F33FC88F22B}"/>
    <cellStyle name="Comma [0] 2 3 2 2 3 2 2 8" xfId="24668" xr:uid="{16DE9479-5812-47EB-ADDC-8A5CBE36EE10}"/>
    <cellStyle name="Comma [0] 2 3 2 2 3 2 2 8 2" xfId="54620" xr:uid="{1B2BDCCC-B92C-475D-9BEE-EFA2A9C1C4A4}"/>
    <cellStyle name="Comma [0] 2 3 2 2 3 2 2 9" xfId="27404" xr:uid="{C941662B-B419-467F-8704-871B66E9FDC9}"/>
    <cellStyle name="Comma [0] 2 3 2 2 3 2 2 9 2" xfId="57356" xr:uid="{98D05C57-7BE2-46F1-A24D-A265CB5CEB1D}"/>
    <cellStyle name="Comma [0] 2 3 2 2 3 2 3" xfId="6732" xr:uid="{824FC79A-CA25-4C0D-BF9C-43DDAF268D53}"/>
    <cellStyle name="Comma [0] 2 3 2 2 3 2 3 2" xfId="28779" xr:uid="{D2E53C92-652B-48C0-8FF5-D82072628481}"/>
    <cellStyle name="Comma [0] 2 3 2 2 3 2 3 2 2" xfId="58731" xr:uid="{10B3741B-A357-484E-A30E-D8433ED9C9C6}"/>
    <cellStyle name="Comma [0] 2 3 2 2 3 2 3 3" xfId="36687" xr:uid="{5C0C6ACD-2171-4B08-AC6D-CD61B0FBFBBA}"/>
    <cellStyle name="Comma [0] 2 3 2 2 3 2 4" xfId="9514" xr:uid="{31D6EBDC-A57B-4C31-93F2-C5AF56B60076}"/>
    <cellStyle name="Comma [0] 2 3 2 2 3 2 4 2" xfId="39469" xr:uid="{E34A581D-784B-4240-BF5C-53697D207650}"/>
    <cellStyle name="Comma [0] 2 3 2 2 3 2 5" xfId="12296" xr:uid="{74BB0A3E-B83C-4E9A-82EF-3C54C0CC7373}"/>
    <cellStyle name="Comma [0] 2 3 2 2 3 2 5 2" xfId="42251" xr:uid="{F8708DD0-4733-47DD-A368-75F96FD531AE}"/>
    <cellStyle name="Comma [0] 2 3 2 2 3 2 6" xfId="15031" xr:uid="{5B450B33-046F-4796-9766-4D09F84FAD9C}"/>
    <cellStyle name="Comma [0] 2 3 2 2 3 2 6 2" xfId="44986" xr:uid="{46D5BAA6-7735-4953-A109-FA4C9D5EDF1C}"/>
    <cellStyle name="Comma [0] 2 3 2 2 3 2 7" xfId="17779" xr:uid="{DDAAA3ED-3A58-45FA-BC79-531A3B3A7520}"/>
    <cellStyle name="Comma [0] 2 3 2 2 3 2 7 2" xfId="47732" xr:uid="{D4C9E6DF-CC47-4336-B645-C8EC121E56D7}"/>
    <cellStyle name="Comma [0] 2 3 2 2 3 2 8" xfId="20562" xr:uid="{F7F1A435-F586-4888-94F2-E298BC8CD7B4}"/>
    <cellStyle name="Comma [0] 2 3 2 2 3 2 8 2" xfId="50514" xr:uid="{F143F10F-41AD-4CD6-BA60-97119B2451E9}"/>
    <cellStyle name="Comma [0] 2 3 2 2 3 2 9" xfId="23300" xr:uid="{A145F6BE-FB1A-4F8A-9D09-20778A9EC8D0}"/>
    <cellStyle name="Comma [0] 2 3 2 2 3 2 9 2" xfId="53252" xr:uid="{A74AB958-847A-491F-93F4-4949C1A74A4E}"/>
    <cellStyle name="Comma [0] 2 3 2 2 3 3" xfId="4468" xr:uid="{C5879C31-B459-4A4F-8826-D331F1959DB3}"/>
    <cellStyle name="Comma [0] 2 3 2 2 3 3 10" xfId="34461" xr:uid="{325CF2B0-D5AC-42B1-8CDD-A87B8076CD69}"/>
    <cellStyle name="Comma [0] 2 3 2 2 3 3 2" xfId="7416" xr:uid="{1BF35A24-1DD1-4AC1-8EB5-BBB7EF3E1B72}"/>
    <cellStyle name="Comma [0] 2 3 2 2 3 3 2 2" xfId="29463" xr:uid="{63C9E9A2-F3AE-4D41-A087-49EB74FCE97D}"/>
    <cellStyle name="Comma [0] 2 3 2 2 3 3 2 2 2" xfId="59415" xr:uid="{A5A5A327-0F6E-4AD2-99C0-D8BD97172F37}"/>
    <cellStyle name="Comma [0] 2 3 2 2 3 3 2 3" xfId="37371" xr:uid="{A323AFE3-AD95-4CDF-BFEB-7E9EA289F779}"/>
    <cellStyle name="Comma [0] 2 3 2 2 3 3 3" xfId="10198" xr:uid="{D31BB50E-2D6F-456D-B130-DAE292EED817}"/>
    <cellStyle name="Comma [0] 2 3 2 2 3 3 3 2" xfId="40153" xr:uid="{A22983F8-620D-4522-B2E7-CC999E546794}"/>
    <cellStyle name="Comma [0] 2 3 2 2 3 3 4" xfId="12980" xr:uid="{8B82E859-2F76-4B9C-BC4D-61A2C8206022}"/>
    <cellStyle name="Comma [0] 2 3 2 2 3 3 4 2" xfId="42935" xr:uid="{E23C1B6F-8A62-4CB7-B1B4-E34E989B2400}"/>
    <cellStyle name="Comma [0] 2 3 2 2 3 3 5" xfId="15715" xr:uid="{A6A3DD04-1BF4-4A48-9D7B-C6BD6B49931D}"/>
    <cellStyle name="Comma [0] 2 3 2 2 3 3 5 2" xfId="45670" xr:uid="{31AA5588-79F6-4FF9-978B-1591669F0F2A}"/>
    <cellStyle name="Comma [0] 2 3 2 2 3 3 6" xfId="18463" xr:uid="{B672D6BA-6787-47EC-9A26-58CE1FDE4C35}"/>
    <cellStyle name="Comma [0] 2 3 2 2 3 3 6 2" xfId="48416" xr:uid="{0CDA490A-4C47-49D0-A174-1F08A83C3635}"/>
    <cellStyle name="Comma [0] 2 3 2 2 3 3 7" xfId="21246" xr:uid="{39111E7C-A88F-40D3-A67C-919F7A44A2EC}"/>
    <cellStyle name="Comma [0] 2 3 2 2 3 3 7 2" xfId="51198" xr:uid="{CD4F6B46-2CE3-4D2A-AFD0-E46426193231}"/>
    <cellStyle name="Comma [0] 2 3 2 2 3 3 8" xfId="23984" xr:uid="{14837B33-1B1E-4DCB-91D0-D41B2BD795B6}"/>
    <cellStyle name="Comma [0] 2 3 2 2 3 3 8 2" xfId="53936" xr:uid="{A437E721-4003-40F9-AF4F-109F750D6BC9}"/>
    <cellStyle name="Comma [0] 2 3 2 2 3 3 9" xfId="26720" xr:uid="{0671FB8A-9FC4-48A5-BDB7-AD62DFB4C560}"/>
    <cellStyle name="Comma [0] 2 3 2 2 3 3 9 2" xfId="56672" xr:uid="{B327D7C4-F77D-4E17-8825-3457CE92E87C}"/>
    <cellStyle name="Comma [0] 2 3 2 2 3 4" xfId="3100" xr:uid="{26645A61-4015-442F-81DA-C81DE561C6BB}"/>
    <cellStyle name="Comma [0] 2 3 2 2 3 4 2" xfId="28095" xr:uid="{02CD737A-2451-49D8-9B4B-EA17A097A4D7}"/>
    <cellStyle name="Comma [0] 2 3 2 2 3 4 2 2" xfId="58047" xr:uid="{5E7156A2-D582-4F21-BB68-04410D7B25B9}"/>
    <cellStyle name="Comma [0] 2 3 2 2 3 4 3" xfId="33093" xr:uid="{F8BD6FEB-68F3-4176-85B0-E43642E27303}"/>
    <cellStyle name="Comma [0] 2 3 2 2 3 5" xfId="6048" xr:uid="{271EEE1F-5738-48DA-827A-C377DCE95478}"/>
    <cellStyle name="Comma [0] 2 3 2 2 3 5 2" xfId="36003" xr:uid="{59A1573E-728F-4865-BD22-7179E66DA260}"/>
    <cellStyle name="Comma [0] 2 3 2 2 3 6" xfId="8830" xr:uid="{1D9D57F0-332C-4BE3-8311-7B000465E5E5}"/>
    <cellStyle name="Comma [0] 2 3 2 2 3 6 2" xfId="38785" xr:uid="{F32400A2-1E64-48B2-BE6A-A1E5A8015A9E}"/>
    <cellStyle name="Comma [0] 2 3 2 2 3 7" xfId="11612" xr:uid="{C3610EAD-497E-475C-8B58-90DC49B1ABE3}"/>
    <cellStyle name="Comma [0] 2 3 2 2 3 7 2" xfId="41567" xr:uid="{784E4D09-2B02-4B35-987B-2DEE5A020B7A}"/>
    <cellStyle name="Comma [0] 2 3 2 2 3 8" xfId="14347" xr:uid="{521A203A-F6E0-490E-AD30-53DEFE7EDC84}"/>
    <cellStyle name="Comma [0] 2 3 2 2 3 8 2" xfId="44302" xr:uid="{C1BFF7DC-49FB-4BD2-83E2-0231782E7E07}"/>
    <cellStyle name="Comma [0] 2 3 2 2 3 9" xfId="17095" xr:uid="{BC3B7849-70ED-49B7-9525-6150C370AEEA}"/>
    <cellStyle name="Comma [0] 2 3 2 2 3 9 2" xfId="47048" xr:uid="{B79BCD22-6680-40E7-AB55-0D27763F4990}"/>
    <cellStyle name="Comma [0] 2 3 2 2 4" xfId="1646" xr:uid="{5AED0C2D-5E41-4B2F-BB86-7A92E645BC8C}"/>
    <cellStyle name="Comma [0] 2 3 2 2 4 10" xfId="22958" xr:uid="{F873CFE0-0113-4BF1-9A1E-7BA5D6F9244D}"/>
    <cellStyle name="Comma [0] 2 3 2 2 4 10 2" xfId="52910" xr:uid="{F358D5CB-5EBB-4AB3-9163-250C9C995632}"/>
    <cellStyle name="Comma [0] 2 3 2 2 4 11" xfId="25694" xr:uid="{9F50F157-68E3-47AE-A61B-66691CB20031}"/>
    <cellStyle name="Comma [0] 2 3 2 2 4 11 2" xfId="55646" xr:uid="{ED326F48-243E-4269-819C-60049C730708}"/>
    <cellStyle name="Comma [0] 2 3 2 2 4 12" xfId="31651" xr:uid="{1BB7DF3C-0F7D-4B2B-A6DF-4F0C6C0BA0D4}"/>
    <cellStyle name="Comma [0] 2 3 2 2 4 2" xfId="4810" xr:uid="{B01E14B8-A2E1-47A5-80E4-2E37FBC79D8D}"/>
    <cellStyle name="Comma [0] 2 3 2 2 4 2 10" xfId="34803" xr:uid="{D8E70680-041D-44F3-BC49-602F01174309}"/>
    <cellStyle name="Comma [0] 2 3 2 2 4 2 2" xfId="7758" xr:uid="{F2E0144D-773A-44CA-88D6-11F26EEA0FB7}"/>
    <cellStyle name="Comma [0] 2 3 2 2 4 2 2 2" xfId="29805" xr:uid="{757684C3-8B0F-4FD5-9CD1-ACA970F2C987}"/>
    <cellStyle name="Comma [0] 2 3 2 2 4 2 2 2 2" xfId="59757" xr:uid="{D9A14E86-BEE7-4518-9CCA-67BF0CB8D5DE}"/>
    <cellStyle name="Comma [0] 2 3 2 2 4 2 2 3" xfId="37713" xr:uid="{F1521F62-78E0-4039-9E97-AF0751298062}"/>
    <cellStyle name="Comma [0] 2 3 2 2 4 2 3" xfId="10540" xr:uid="{E617603E-D7B1-4B28-A59F-ABA64F62B32E}"/>
    <cellStyle name="Comma [0] 2 3 2 2 4 2 3 2" xfId="40495" xr:uid="{694E26D3-1B08-4878-818F-4AD995E8B7B0}"/>
    <cellStyle name="Comma [0] 2 3 2 2 4 2 4" xfId="13322" xr:uid="{020EAE2D-3248-4E4C-8BEC-8A25FAFEC83B}"/>
    <cellStyle name="Comma [0] 2 3 2 2 4 2 4 2" xfId="43277" xr:uid="{CAE8281C-0926-4D45-8EC0-F3D4CAD2593E}"/>
    <cellStyle name="Comma [0] 2 3 2 2 4 2 5" xfId="16057" xr:uid="{8BE4E150-485A-422B-B19A-DD6C2E758ED2}"/>
    <cellStyle name="Comma [0] 2 3 2 2 4 2 5 2" xfId="46012" xr:uid="{F2A3C718-3092-4720-BFEC-70EA5835C541}"/>
    <cellStyle name="Comma [0] 2 3 2 2 4 2 6" xfId="18805" xr:uid="{17449309-51C2-474A-BECE-B1AFC942DA50}"/>
    <cellStyle name="Comma [0] 2 3 2 2 4 2 6 2" xfId="48758" xr:uid="{F8FE32CD-017F-40A3-B2FE-11CB91CE7C2B}"/>
    <cellStyle name="Comma [0] 2 3 2 2 4 2 7" xfId="21588" xr:uid="{929E46FC-2DE8-4E52-B39B-0CAA4C718AFF}"/>
    <cellStyle name="Comma [0] 2 3 2 2 4 2 7 2" xfId="51540" xr:uid="{E8B3F84C-1A18-431D-A97B-ED60C19092F5}"/>
    <cellStyle name="Comma [0] 2 3 2 2 4 2 8" xfId="24326" xr:uid="{D708B06D-6F93-4A8A-94EB-E310C63B8001}"/>
    <cellStyle name="Comma [0] 2 3 2 2 4 2 8 2" xfId="54278" xr:uid="{C06CB96E-866E-499E-B943-914962B16B7D}"/>
    <cellStyle name="Comma [0] 2 3 2 2 4 2 9" xfId="27062" xr:uid="{8C634791-30AA-4B32-8D1C-42A03E461586}"/>
    <cellStyle name="Comma [0] 2 3 2 2 4 2 9 2" xfId="57014" xr:uid="{2B5AF0A7-90AE-4F1D-821A-FC7F9225ECF6}"/>
    <cellStyle name="Comma [0] 2 3 2 2 4 3" xfId="3442" xr:uid="{F99D31AD-A688-435A-BA15-456F50F5888F}"/>
    <cellStyle name="Comma [0] 2 3 2 2 4 3 2" xfId="28437" xr:uid="{1EB40B0B-07B1-4088-BF08-9D883535D051}"/>
    <cellStyle name="Comma [0] 2 3 2 2 4 3 2 2" xfId="58389" xr:uid="{854519A6-AE35-4866-B28C-AE0D2D6A97E0}"/>
    <cellStyle name="Comma [0] 2 3 2 2 4 3 3" xfId="33435" xr:uid="{69032B9A-62B3-42D4-B943-C3BDF83AE92C}"/>
    <cellStyle name="Comma [0] 2 3 2 2 4 4" xfId="6390" xr:uid="{F70F9CE3-5A69-4018-AED6-F3A829C6E494}"/>
    <cellStyle name="Comma [0] 2 3 2 2 4 4 2" xfId="36345" xr:uid="{27DEEA47-7E8B-4256-B2A5-31020D46740A}"/>
    <cellStyle name="Comma [0] 2 3 2 2 4 5" xfId="9172" xr:uid="{1E083E65-7833-45C8-A2E5-94B5DD139C5C}"/>
    <cellStyle name="Comma [0] 2 3 2 2 4 5 2" xfId="39127" xr:uid="{FF415254-BA32-47EC-B441-7B92F08536EF}"/>
    <cellStyle name="Comma [0] 2 3 2 2 4 6" xfId="11954" xr:uid="{760763B0-701C-4D85-BDC8-0B67971EBBBF}"/>
    <cellStyle name="Comma [0] 2 3 2 2 4 6 2" xfId="41909" xr:uid="{44105402-463B-4DF8-BFED-D02ECBE7103B}"/>
    <cellStyle name="Comma [0] 2 3 2 2 4 7" xfId="14689" xr:uid="{1987E96A-BD10-4ED3-894F-7F92F5E464DC}"/>
    <cellStyle name="Comma [0] 2 3 2 2 4 7 2" xfId="44644" xr:uid="{4D97C78A-9609-4885-AC75-A3B9A1D31C4B}"/>
    <cellStyle name="Comma [0] 2 3 2 2 4 8" xfId="17437" xr:uid="{467DDAD7-EA9A-4E95-A567-2E5E65F5E94C}"/>
    <cellStyle name="Comma [0] 2 3 2 2 4 8 2" xfId="47390" xr:uid="{4485E550-CB1D-43FD-9577-445C9D72D80E}"/>
    <cellStyle name="Comma [0] 2 3 2 2 4 9" xfId="20220" xr:uid="{B5940861-7992-4896-B6BF-262B79F4B017}"/>
    <cellStyle name="Comma [0] 2 3 2 2 4 9 2" xfId="50172" xr:uid="{DD4A5AE3-F0E6-4CF2-9717-B98E6C57E861}"/>
    <cellStyle name="Comma [0] 2 3 2 2 5" xfId="2141" xr:uid="{1724C4C2-C765-4E8E-BF64-2CE8DF498B84}"/>
    <cellStyle name="Comma [0] 2 3 2 2 5 10" xfId="26378" xr:uid="{8AF852EE-CE8D-45CE-AE14-FE427C937387}"/>
    <cellStyle name="Comma [0] 2 3 2 2 5 10 2" xfId="56330" xr:uid="{4C0640C7-8D9C-45B5-A524-772A4CE1F5F2}"/>
    <cellStyle name="Comma [0] 2 3 2 2 5 11" xfId="32144" xr:uid="{C182BC7E-60FF-4DF6-81C8-153CA706E35E}"/>
    <cellStyle name="Comma [0] 2 3 2 2 5 2" xfId="4126" xr:uid="{381EC0F8-3F6C-4C11-A037-45DDB7E70BAF}"/>
    <cellStyle name="Comma [0] 2 3 2 2 5 2 2" xfId="29121" xr:uid="{728FFA75-31DC-42AA-9089-CDDDEC39C6BB}"/>
    <cellStyle name="Comma [0] 2 3 2 2 5 2 2 2" xfId="59073" xr:uid="{15AC3AA9-E979-458A-88A8-129D38CD0D33}"/>
    <cellStyle name="Comma [0] 2 3 2 2 5 2 3" xfId="34119" xr:uid="{B7611F8C-4AAA-4F9D-B196-2962883FD917}"/>
    <cellStyle name="Comma [0] 2 3 2 2 5 3" xfId="7074" xr:uid="{11BEE217-BF53-4B0B-8785-32FFC864DD47}"/>
    <cellStyle name="Comma [0] 2 3 2 2 5 3 2" xfId="37029" xr:uid="{7DFADD99-9D0B-43D3-B882-A415DEF13497}"/>
    <cellStyle name="Comma [0] 2 3 2 2 5 4" xfId="9856" xr:uid="{65936603-6218-4DD6-BE0F-FC5389D500C0}"/>
    <cellStyle name="Comma [0] 2 3 2 2 5 4 2" xfId="39811" xr:uid="{132257EC-21A4-44AF-9172-1764C5C759FF}"/>
    <cellStyle name="Comma [0] 2 3 2 2 5 5" xfId="12638" xr:uid="{AC0A7FE5-745A-4C11-ADDE-F2F2F9A24AF9}"/>
    <cellStyle name="Comma [0] 2 3 2 2 5 5 2" xfId="42593" xr:uid="{01497E88-B818-4299-BA14-0606763781B1}"/>
    <cellStyle name="Comma [0] 2 3 2 2 5 6" xfId="15373" xr:uid="{5DF78A1E-A831-413A-A968-EC0687EA2919}"/>
    <cellStyle name="Comma [0] 2 3 2 2 5 6 2" xfId="45328" xr:uid="{74CF284F-B55E-402C-BE01-28F394E6FEA2}"/>
    <cellStyle name="Comma [0] 2 3 2 2 5 7" xfId="18121" xr:uid="{6FF574C9-2653-4164-B52F-5AB5D9F63BB8}"/>
    <cellStyle name="Comma [0] 2 3 2 2 5 7 2" xfId="48074" xr:uid="{8D1917C6-1A63-4E2E-AFA7-1056F1F9AE4C}"/>
    <cellStyle name="Comma [0] 2 3 2 2 5 8" xfId="20904" xr:uid="{209CE0CF-9FD9-4B2C-96F1-D036C47CD728}"/>
    <cellStyle name="Comma [0] 2 3 2 2 5 8 2" xfId="50856" xr:uid="{5F02271A-13F6-46F5-BB65-D64BDF338A61}"/>
    <cellStyle name="Comma [0] 2 3 2 2 5 9" xfId="23642" xr:uid="{FEABED10-8AAB-4D62-8DA6-F321646101A5}"/>
    <cellStyle name="Comma [0] 2 3 2 2 5 9 2" xfId="53594" xr:uid="{066792B3-91EB-4C6F-B50C-08BE3D677C79}"/>
    <cellStyle name="Comma [0] 2 3 2 2 6" xfId="2320" xr:uid="{A91DE46A-7836-4894-BE60-188A14EA389E}"/>
    <cellStyle name="Comma [0] 2 3 2 2 6 2" xfId="27753" xr:uid="{B7BD37BC-7026-44E5-BC86-BA50A3A0EA13}"/>
    <cellStyle name="Comma [0] 2 3 2 2 6 2 2" xfId="57705" xr:uid="{07799B71-6C7E-4A40-A4B8-7CCD7C3C90DF}"/>
    <cellStyle name="Comma [0] 2 3 2 2 6 3" xfId="32320" xr:uid="{6E4C6D38-65EB-45E3-A4C3-78C9CEC3DFF3}"/>
    <cellStyle name="Comma [0] 2 3 2 2 7" xfId="2758" xr:uid="{598DF1BF-0C20-425E-844F-FB88D58A341C}"/>
    <cellStyle name="Comma [0] 2 3 2 2 7 2" xfId="32751" xr:uid="{6B5AEDFA-EE61-471E-89DE-1183094B5EBF}"/>
    <cellStyle name="Comma [0] 2 3 2 2 8" xfId="5706" xr:uid="{FFB05BC5-57C5-4A52-8654-784949605A35}"/>
    <cellStyle name="Comma [0] 2 3 2 2 8 2" xfId="35661" xr:uid="{B5782BAD-E800-418C-B517-AD51AB6B5BCB}"/>
    <cellStyle name="Comma [0] 2 3 2 2 9" xfId="8488" xr:uid="{0DD7DFFE-C184-4F89-B914-3CBBDFA6C192}"/>
    <cellStyle name="Comma [0] 2 3 2 2 9 2" xfId="38443" xr:uid="{4F54964D-7C5A-409E-9E1F-F0861433A506}"/>
    <cellStyle name="Comma [0] 2 3 2 3" xfId="791" xr:uid="{0B80E558-0C0E-4E7A-BA28-C221B4FB8DF0}"/>
    <cellStyle name="Comma [0] 2 3 2 3 10" xfId="16839" xr:uid="{EA6A669B-2BF4-40C7-AE89-18ADB398F7D7}"/>
    <cellStyle name="Comma [0] 2 3 2 3 10 2" xfId="46792" xr:uid="{0A429C31-CB82-46B4-A719-EA581C2F0CAE}"/>
    <cellStyle name="Comma [0] 2 3 2 3 11" xfId="19622" xr:uid="{41F16843-CED7-4B7D-87B3-80753665838E}"/>
    <cellStyle name="Comma [0] 2 3 2 3 11 2" xfId="49574" xr:uid="{099A0F8A-EAC8-4435-8DEA-4C30363B2B2E}"/>
    <cellStyle name="Comma [0] 2 3 2 3 12" xfId="22360" xr:uid="{D2C74D63-E3ED-4107-AF6A-B4D05C5709A7}"/>
    <cellStyle name="Comma [0] 2 3 2 3 12 2" xfId="52312" xr:uid="{F2AC284C-1078-4BAB-81EE-CF1C1FB8FD82}"/>
    <cellStyle name="Comma [0] 2 3 2 3 13" xfId="25096" xr:uid="{22119C65-99CA-4CE6-B62B-78F143FF5207}"/>
    <cellStyle name="Comma [0] 2 3 2 3 13 2" xfId="55048" xr:uid="{4AAEACFB-8F88-4CA6-B520-0EFA8516E31E}"/>
    <cellStyle name="Comma [0] 2 3 2 3 14" xfId="30796" xr:uid="{793C4E51-4368-4533-B28E-62F6E1BBF1C1}"/>
    <cellStyle name="Comma [0] 2 3 2 3 2" xfId="1334" xr:uid="{1A681F68-B92C-4852-AEB9-1933BE5A02CB}"/>
    <cellStyle name="Comma [0] 2 3 2 3 2 10" xfId="19964" xr:uid="{C3A7C947-FC8A-43D8-B2B8-AAEFD2376ECF}"/>
    <cellStyle name="Comma [0] 2 3 2 3 2 10 2" xfId="49916" xr:uid="{5AE30214-B70D-4236-BCD1-80D2F166B266}"/>
    <cellStyle name="Comma [0] 2 3 2 3 2 11" xfId="22702" xr:uid="{42235B60-1E14-4277-A3E2-FB6926B20113}"/>
    <cellStyle name="Comma [0] 2 3 2 3 2 11 2" xfId="52654" xr:uid="{B741895D-5F52-4A81-9B53-EF17B31AEC7B}"/>
    <cellStyle name="Comma [0] 2 3 2 3 2 12" xfId="25438" xr:uid="{443AA672-F33C-49D9-A506-789725271555}"/>
    <cellStyle name="Comma [0] 2 3 2 3 2 12 2" xfId="55390" xr:uid="{A83DEF8B-7619-4657-8E3F-5DA4BE3FAD97}"/>
    <cellStyle name="Comma [0] 2 3 2 3 2 13" xfId="31339" xr:uid="{9DD5AE08-7107-42F7-863C-CD0724D29F99}"/>
    <cellStyle name="Comma [0] 2 3 2 3 2 2" xfId="3870" xr:uid="{9FA63A4E-FED3-4381-B9BF-5D9A2D8FBFD3}"/>
    <cellStyle name="Comma [0] 2 3 2 3 2 2 10" xfId="26122" xr:uid="{CA52504D-7E9A-41F8-B6D6-701C7EBE0FCF}"/>
    <cellStyle name="Comma [0] 2 3 2 3 2 2 10 2" xfId="56074" xr:uid="{6ADB2AFB-B15E-4422-BEBE-BD13012F534E}"/>
    <cellStyle name="Comma [0] 2 3 2 3 2 2 11" xfId="33863" xr:uid="{AC9EBCE7-D19E-4874-BB9F-C9AE051AFB7F}"/>
    <cellStyle name="Comma [0] 2 3 2 3 2 2 2" xfId="5238" xr:uid="{D6319C71-1DC3-42D3-BF88-C9AD2B368DCD}"/>
    <cellStyle name="Comma [0] 2 3 2 3 2 2 2 10" xfId="35231" xr:uid="{FAB6EC55-22C4-48D0-97B5-6AAB199581F9}"/>
    <cellStyle name="Comma [0] 2 3 2 3 2 2 2 2" xfId="8186" xr:uid="{E47F1F1C-FDAA-470E-8B50-CB81FDC1E992}"/>
    <cellStyle name="Comma [0] 2 3 2 3 2 2 2 2 2" xfId="30233" xr:uid="{06BF22FC-B0D5-4F37-998E-25A07EB26331}"/>
    <cellStyle name="Comma [0] 2 3 2 3 2 2 2 2 2 2" xfId="60185" xr:uid="{1818B5DE-9CAE-4749-8F7F-7FB5D9475FB0}"/>
    <cellStyle name="Comma [0] 2 3 2 3 2 2 2 2 3" xfId="38141" xr:uid="{E64FBBF6-6372-40A9-95D3-720D5223E644}"/>
    <cellStyle name="Comma [0] 2 3 2 3 2 2 2 3" xfId="10968" xr:uid="{47EE66F9-E127-432D-AE9E-F94261803CA2}"/>
    <cellStyle name="Comma [0] 2 3 2 3 2 2 2 3 2" xfId="40923" xr:uid="{A02C6E7B-349A-45C9-8970-74D66EA00FCB}"/>
    <cellStyle name="Comma [0] 2 3 2 3 2 2 2 4" xfId="13750" xr:uid="{C1EA249B-85A0-4C9C-A3E0-E94F485DB072}"/>
    <cellStyle name="Comma [0] 2 3 2 3 2 2 2 4 2" xfId="43705" xr:uid="{01473993-7346-4B86-8FEB-DCB2234C585F}"/>
    <cellStyle name="Comma [0] 2 3 2 3 2 2 2 5" xfId="16485" xr:uid="{75660641-5346-4C67-A1BF-5E3FA5C4482F}"/>
    <cellStyle name="Comma [0] 2 3 2 3 2 2 2 5 2" xfId="46440" xr:uid="{7F822610-1CF7-4917-8628-2152FD9C56FC}"/>
    <cellStyle name="Comma [0] 2 3 2 3 2 2 2 6" xfId="19233" xr:uid="{449A6BA8-9797-4128-9EB2-69EE227BE7A7}"/>
    <cellStyle name="Comma [0] 2 3 2 3 2 2 2 6 2" xfId="49186" xr:uid="{BB9BCA47-CDBE-438F-AC8A-FB0BEC81F2EB}"/>
    <cellStyle name="Comma [0] 2 3 2 3 2 2 2 7" xfId="22016" xr:uid="{1317B535-4BD0-45BE-8987-A5F9BA139278}"/>
    <cellStyle name="Comma [0] 2 3 2 3 2 2 2 7 2" xfId="51968" xr:uid="{6F5F9A42-8014-4E99-99E6-D44F32456448}"/>
    <cellStyle name="Comma [0] 2 3 2 3 2 2 2 8" xfId="24754" xr:uid="{D483CBD3-00DB-407D-A294-C026EDCECAE3}"/>
    <cellStyle name="Comma [0] 2 3 2 3 2 2 2 8 2" xfId="54706" xr:uid="{F809F6ED-5F9A-4566-8480-34CF123F5FE2}"/>
    <cellStyle name="Comma [0] 2 3 2 3 2 2 2 9" xfId="27490" xr:uid="{0C6C934E-7FF4-47FB-98AA-E53048D8B1D1}"/>
    <cellStyle name="Comma [0] 2 3 2 3 2 2 2 9 2" xfId="57442" xr:uid="{FCE6A274-2A7F-4EA5-9A2E-4F16FD9E503C}"/>
    <cellStyle name="Comma [0] 2 3 2 3 2 2 3" xfId="6818" xr:uid="{43442C4B-1106-4A3E-84D1-33C92D58EC56}"/>
    <cellStyle name="Comma [0] 2 3 2 3 2 2 3 2" xfId="28865" xr:uid="{49E6B29A-5A54-4AEF-AA36-BB3FA0A6FE79}"/>
    <cellStyle name="Comma [0] 2 3 2 3 2 2 3 2 2" xfId="58817" xr:uid="{3BFE1B6E-A9DE-4579-AA4E-DC4C14530D04}"/>
    <cellStyle name="Comma [0] 2 3 2 3 2 2 3 3" xfId="36773" xr:uid="{5E135D03-9650-409D-810D-F5FCF1079A6D}"/>
    <cellStyle name="Comma [0] 2 3 2 3 2 2 4" xfId="9600" xr:uid="{D8F6200E-3F40-40E3-8664-D9410E0B86C4}"/>
    <cellStyle name="Comma [0] 2 3 2 3 2 2 4 2" xfId="39555" xr:uid="{47F99FC1-F368-441C-881F-DDB94C768755}"/>
    <cellStyle name="Comma [0] 2 3 2 3 2 2 5" xfId="12382" xr:uid="{28FE281C-D5E3-4EE1-88AE-D806779725BD}"/>
    <cellStyle name="Comma [0] 2 3 2 3 2 2 5 2" xfId="42337" xr:uid="{9C79A687-A2C2-4865-85D4-94D099C0CF53}"/>
    <cellStyle name="Comma [0] 2 3 2 3 2 2 6" xfId="15117" xr:uid="{27ABB077-C568-42BF-8256-F097A5CA2481}"/>
    <cellStyle name="Comma [0] 2 3 2 3 2 2 6 2" xfId="45072" xr:uid="{FA740DA6-D9ED-46F4-8842-EC37E53456BA}"/>
    <cellStyle name="Comma [0] 2 3 2 3 2 2 7" xfId="17865" xr:uid="{E78E69E7-3333-42B1-9F8D-718BF4EB8ADE}"/>
    <cellStyle name="Comma [0] 2 3 2 3 2 2 7 2" xfId="47818" xr:uid="{32DDE5C2-A911-4471-A94F-267EE8B3A9EF}"/>
    <cellStyle name="Comma [0] 2 3 2 3 2 2 8" xfId="20648" xr:uid="{AEC9CD5C-508A-46C1-83EC-48E1B4ABDB43}"/>
    <cellStyle name="Comma [0] 2 3 2 3 2 2 8 2" xfId="50600" xr:uid="{5F48E584-3DC5-4CF0-A011-1E863BA96A31}"/>
    <cellStyle name="Comma [0] 2 3 2 3 2 2 9" xfId="23386" xr:uid="{7A922F43-D36B-4449-B052-B2A9E1A520F5}"/>
    <cellStyle name="Comma [0] 2 3 2 3 2 2 9 2" xfId="53338" xr:uid="{695069CA-D65F-404B-815B-667017FC5A2E}"/>
    <cellStyle name="Comma [0] 2 3 2 3 2 3" xfId="4554" xr:uid="{896C7BF7-C5C7-4BD2-B66D-8C63A68BD2F9}"/>
    <cellStyle name="Comma [0] 2 3 2 3 2 3 10" xfId="34547" xr:uid="{BE9BA177-8395-4CB6-AC13-32E8D0855FD7}"/>
    <cellStyle name="Comma [0] 2 3 2 3 2 3 2" xfId="7502" xr:uid="{B5AB1A16-1962-4CB8-A4E7-E8A12303A7A1}"/>
    <cellStyle name="Comma [0] 2 3 2 3 2 3 2 2" xfId="29549" xr:uid="{79940286-8192-4AFC-ACDA-625D3408127E}"/>
    <cellStyle name="Comma [0] 2 3 2 3 2 3 2 2 2" xfId="59501" xr:uid="{4D01224A-E69A-4CEF-A6DD-56E367DEA640}"/>
    <cellStyle name="Comma [0] 2 3 2 3 2 3 2 3" xfId="37457" xr:uid="{828D7263-E09E-4A3C-A96B-A71FC3A8F256}"/>
    <cellStyle name="Comma [0] 2 3 2 3 2 3 3" xfId="10284" xr:uid="{BDB05F1F-9F75-4387-9531-8EC4E3EFEA1D}"/>
    <cellStyle name="Comma [0] 2 3 2 3 2 3 3 2" xfId="40239" xr:uid="{EF49FA13-8A0D-4668-8A03-CB47C97729A7}"/>
    <cellStyle name="Comma [0] 2 3 2 3 2 3 4" xfId="13066" xr:uid="{ECF77F96-3A48-44F7-8770-B09C0EABC660}"/>
    <cellStyle name="Comma [0] 2 3 2 3 2 3 4 2" xfId="43021" xr:uid="{A3DFD88C-7700-4095-BEA9-2A800B81D61D}"/>
    <cellStyle name="Comma [0] 2 3 2 3 2 3 5" xfId="15801" xr:uid="{86AD85DD-F1A5-4F7B-851B-909F45262F2B}"/>
    <cellStyle name="Comma [0] 2 3 2 3 2 3 5 2" xfId="45756" xr:uid="{07E046BA-5269-4A9A-9BCE-2C7634B213E7}"/>
    <cellStyle name="Comma [0] 2 3 2 3 2 3 6" xfId="18549" xr:uid="{D04EE457-4C8F-4C24-8F86-BCBC8D88CD33}"/>
    <cellStyle name="Comma [0] 2 3 2 3 2 3 6 2" xfId="48502" xr:uid="{045BF4C7-35FA-4497-B587-D913DC799B16}"/>
    <cellStyle name="Comma [0] 2 3 2 3 2 3 7" xfId="21332" xr:uid="{A34F2492-C944-4CBB-AF09-2D2528F8EB35}"/>
    <cellStyle name="Comma [0] 2 3 2 3 2 3 7 2" xfId="51284" xr:uid="{09F31967-3B4D-41B5-BEE9-ECEC5563618A}"/>
    <cellStyle name="Comma [0] 2 3 2 3 2 3 8" xfId="24070" xr:uid="{0205DF44-F184-4057-979C-4196B534A548}"/>
    <cellStyle name="Comma [0] 2 3 2 3 2 3 8 2" xfId="54022" xr:uid="{76BC1D47-7F5F-4C2E-9D16-D4FBD62668A8}"/>
    <cellStyle name="Comma [0] 2 3 2 3 2 3 9" xfId="26806" xr:uid="{6E93FAC5-B7B6-44AB-83A9-2F65FD39D3DA}"/>
    <cellStyle name="Comma [0] 2 3 2 3 2 3 9 2" xfId="56758" xr:uid="{B2E8CFB6-4F49-465A-B232-9D608F075F5D}"/>
    <cellStyle name="Comma [0] 2 3 2 3 2 4" xfId="3186" xr:uid="{E84A8E93-5F9E-423B-BD5B-19A10514653C}"/>
    <cellStyle name="Comma [0] 2 3 2 3 2 4 2" xfId="28181" xr:uid="{8B149518-E837-4159-A37D-06A0FB74A4DD}"/>
    <cellStyle name="Comma [0] 2 3 2 3 2 4 2 2" xfId="58133" xr:uid="{FD02DF34-79C0-45D7-8AB1-ACE47DF0BD38}"/>
    <cellStyle name="Comma [0] 2 3 2 3 2 4 3" xfId="33179" xr:uid="{7673DC33-C85B-4DD8-989C-EFAB1394A8EF}"/>
    <cellStyle name="Comma [0] 2 3 2 3 2 5" xfId="6134" xr:uid="{C149E1F3-67E2-4A57-ABB6-D078E02A3421}"/>
    <cellStyle name="Comma [0] 2 3 2 3 2 5 2" xfId="36089" xr:uid="{EA896D61-D131-4C93-B30F-A67124526814}"/>
    <cellStyle name="Comma [0] 2 3 2 3 2 6" xfId="8916" xr:uid="{23C3F2DB-4086-42A0-82D7-75B092F93426}"/>
    <cellStyle name="Comma [0] 2 3 2 3 2 6 2" xfId="38871" xr:uid="{B5F3D056-44C3-4C9B-9384-A7AA2F5B2EC1}"/>
    <cellStyle name="Comma [0] 2 3 2 3 2 7" xfId="11698" xr:uid="{8B46D778-105F-47D1-84F4-F8CD03F34F41}"/>
    <cellStyle name="Comma [0] 2 3 2 3 2 7 2" xfId="41653" xr:uid="{355ACC55-B71E-4C5D-A6EB-5DCFE35BD800}"/>
    <cellStyle name="Comma [0] 2 3 2 3 2 8" xfId="14433" xr:uid="{C2ED5382-D018-46A9-9842-2262B6A2E86D}"/>
    <cellStyle name="Comma [0] 2 3 2 3 2 8 2" xfId="44388" xr:uid="{A7D361A0-E160-46D4-9690-0DFD3E71BAED}"/>
    <cellStyle name="Comma [0] 2 3 2 3 2 9" xfId="17181" xr:uid="{8D9F79FB-E5D2-426B-A1CA-EEFAAFC267E3}"/>
    <cellStyle name="Comma [0] 2 3 2 3 2 9 2" xfId="47134" xr:uid="{298A3797-37A4-4A95-9B9B-2171E8F064F8}"/>
    <cellStyle name="Comma [0] 2 3 2 3 3" xfId="1876" xr:uid="{1DF1B900-27B6-402B-BCD7-03F6FB09EE94}"/>
    <cellStyle name="Comma [0] 2 3 2 3 3 10" xfId="23044" xr:uid="{8E61F24C-7D24-479C-B55E-210261135B5B}"/>
    <cellStyle name="Comma [0] 2 3 2 3 3 10 2" xfId="52996" xr:uid="{B2468F64-EA51-4154-99BE-F66BA8CB035E}"/>
    <cellStyle name="Comma [0] 2 3 2 3 3 11" xfId="25780" xr:uid="{C5C721A8-B134-4B44-A651-2ECEE9E3F160}"/>
    <cellStyle name="Comma [0] 2 3 2 3 3 11 2" xfId="55732" xr:uid="{08007F0C-D10F-4065-8591-FE3B82740E47}"/>
    <cellStyle name="Comma [0] 2 3 2 3 3 12" xfId="31881" xr:uid="{33D8D637-22B0-4DF0-B07C-650996E20DD0}"/>
    <cellStyle name="Comma [0] 2 3 2 3 3 2" xfId="4896" xr:uid="{09A4E320-31D8-448E-9428-0BE0246BB8C0}"/>
    <cellStyle name="Comma [0] 2 3 2 3 3 2 10" xfId="34889" xr:uid="{C11302FB-9F25-4D7A-927B-D8FD91926BDA}"/>
    <cellStyle name="Comma [0] 2 3 2 3 3 2 2" xfId="7844" xr:uid="{0FBE9074-EC1A-43E2-9728-CF4E180AE808}"/>
    <cellStyle name="Comma [0] 2 3 2 3 3 2 2 2" xfId="29891" xr:uid="{C22261F9-E55B-4DC5-93B7-31AFB88118FA}"/>
    <cellStyle name="Comma [0] 2 3 2 3 3 2 2 2 2" xfId="59843" xr:uid="{40DB3586-B348-459F-811E-8F2FB987915A}"/>
    <cellStyle name="Comma [0] 2 3 2 3 3 2 2 3" xfId="37799" xr:uid="{D9B232D8-EFDA-415B-B05C-F9F3D8ED10BA}"/>
    <cellStyle name="Comma [0] 2 3 2 3 3 2 3" xfId="10626" xr:uid="{D829D03E-19CC-4569-AC73-879F3465FB72}"/>
    <cellStyle name="Comma [0] 2 3 2 3 3 2 3 2" xfId="40581" xr:uid="{5F86F469-4702-4424-BAB2-F34E45367CEB}"/>
    <cellStyle name="Comma [0] 2 3 2 3 3 2 4" xfId="13408" xr:uid="{BCDA3955-B241-4280-9276-A1A8D467921D}"/>
    <cellStyle name="Comma [0] 2 3 2 3 3 2 4 2" xfId="43363" xr:uid="{DCAD96B0-4FCE-4B45-A6C9-27140DC90480}"/>
    <cellStyle name="Comma [0] 2 3 2 3 3 2 5" xfId="16143" xr:uid="{345C4287-A51E-4AFC-989B-F425184462E2}"/>
    <cellStyle name="Comma [0] 2 3 2 3 3 2 5 2" xfId="46098" xr:uid="{3BA4FCF7-A337-4ABF-B402-2FE811A7132C}"/>
    <cellStyle name="Comma [0] 2 3 2 3 3 2 6" xfId="18891" xr:uid="{721A5657-E82D-456E-8990-5D02D55A3512}"/>
    <cellStyle name="Comma [0] 2 3 2 3 3 2 6 2" xfId="48844" xr:uid="{E82FBEE5-0D36-4ACF-8D2E-EBAA83F18F3A}"/>
    <cellStyle name="Comma [0] 2 3 2 3 3 2 7" xfId="21674" xr:uid="{9B791A92-CFD1-484B-B917-2A09915A3A79}"/>
    <cellStyle name="Comma [0] 2 3 2 3 3 2 7 2" xfId="51626" xr:uid="{1D10975D-9CA3-469F-B7C0-94225A726A5E}"/>
    <cellStyle name="Comma [0] 2 3 2 3 3 2 8" xfId="24412" xr:uid="{1B874BB3-F13F-4A36-AC32-6603403FA56C}"/>
    <cellStyle name="Comma [0] 2 3 2 3 3 2 8 2" xfId="54364" xr:uid="{D293568E-044D-4412-8FB5-48210D85C715}"/>
    <cellStyle name="Comma [0] 2 3 2 3 3 2 9" xfId="27148" xr:uid="{C9AEB8DF-E786-4251-8EDA-27361AE828F7}"/>
    <cellStyle name="Comma [0] 2 3 2 3 3 2 9 2" xfId="57100" xr:uid="{A9CF63D9-D613-404D-9773-A1F9B1C589D3}"/>
    <cellStyle name="Comma [0] 2 3 2 3 3 3" xfId="3528" xr:uid="{218FC7F8-DA39-4B7A-9B7C-F686B7ADDA37}"/>
    <cellStyle name="Comma [0] 2 3 2 3 3 3 2" xfId="28523" xr:uid="{98C60F2D-5E8D-43F2-8FA7-292AEBB9A798}"/>
    <cellStyle name="Comma [0] 2 3 2 3 3 3 2 2" xfId="58475" xr:uid="{DCBD3F09-1DC2-4A0E-B5FB-029A87590C56}"/>
    <cellStyle name="Comma [0] 2 3 2 3 3 3 3" xfId="33521" xr:uid="{E5E90B92-54EC-430E-8844-27944C0CDEE6}"/>
    <cellStyle name="Comma [0] 2 3 2 3 3 4" xfId="6476" xr:uid="{C2C0B45C-B813-4310-B9F1-13209DB26CFB}"/>
    <cellStyle name="Comma [0] 2 3 2 3 3 4 2" xfId="36431" xr:uid="{6FF40731-8682-4C82-BE6B-9842F111B44E}"/>
    <cellStyle name="Comma [0] 2 3 2 3 3 5" xfId="9258" xr:uid="{DC21F720-8B88-4FD1-8D87-FAC246EF22D2}"/>
    <cellStyle name="Comma [0] 2 3 2 3 3 5 2" xfId="39213" xr:uid="{B58528EE-FBEF-4F64-B2A8-C13DB03D6726}"/>
    <cellStyle name="Comma [0] 2 3 2 3 3 6" xfId="12040" xr:uid="{CF2CE46E-D697-48B9-8997-F7FD461B7D55}"/>
    <cellStyle name="Comma [0] 2 3 2 3 3 6 2" xfId="41995" xr:uid="{D41872FC-73CE-4B53-95EB-4FB91A01342B}"/>
    <cellStyle name="Comma [0] 2 3 2 3 3 7" xfId="14775" xr:uid="{E4A012F8-88FF-47D5-BDB8-302A01375BFF}"/>
    <cellStyle name="Comma [0] 2 3 2 3 3 7 2" xfId="44730" xr:uid="{D9533FC6-235A-4D48-8864-65200DF339B9}"/>
    <cellStyle name="Comma [0] 2 3 2 3 3 8" xfId="17523" xr:uid="{8309C386-1287-4BBC-8178-BC716C2806D4}"/>
    <cellStyle name="Comma [0] 2 3 2 3 3 8 2" xfId="47476" xr:uid="{65E1550D-2F99-4537-B340-55A26EA9CD5F}"/>
    <cellStyle name="Comma [0] 2 3 2 3 3 9" xfId="20306" xr:uid="{6F1B2890-426D-485C-A640-A2E5663017E2}"/>
    <cellStyle name="Comma [0] 2 3 2 3 3 9 2" xfId="50258" xr:uid="{F4B17146-1D1E-4674-98CE-65AE68843D18}"/>
    <cellStyle name="Comma [0] 2 3 2 3 4" xfId="2407" xr:uid="{32E21CD7-AC81-4422-9073-1EDCD2AC6BF4}"/>
    <cellStyle name="Comma [0] 2 3 2 3 4 10" xfId="26464" xr:uid="{2584E847-0003-4C71-A0EF-815E19DB270A}"/>
    <cellStyle name="Comma [0] 2 3 2 3 4 10 2" xfId="56416" xr:uid="{0BC7A5E9-E2CB-4483-A3C6-53D13F704940}"/>
    <cellStyle name="Comma [0] 2 3 2 3 4 11" xfId="32406" xr:uid="{88ED40D4-3388-4273-91B9-7C6D5CBDE46E}"/>
    <cellStyle name="Comma [0] 2 3 2 3 4 2" xfId="4212" xr:uid="{DD99BDC8-BBA8-4D5C-AB20-C15EB889DF67}"/>
    <cellStyle name="Comma [0] 2 3 2 3 4 2 2" xfId="29207" xr:uid="{1D11AB91-5E61-4862-AE3C-CDE7C28559B7}"/>
    <cellStyle name="Comma [0] 2 3 2 3 4 2 2 2" xfId="59159" xr:uid="{FB3E4BEB-657D-46A2-9EBD-203A3DC903F2}"/>
    <cellStyle name="Comma [0] 2 3 2 3 4 2 3" xfId="34205" xr:uid="{AEA8A9F7-1747-42B5-88C5-25E182B01D78}"/>
    <cellStyle name="Comma [0] 2 3 2 3 4 3" xfId="7160" xr:uid="{74935971-703C-4D5F-8130-F403A084858D}"/>
    <cellStyle name="Comma [0] 2 3 2 3 4 3 2" xfId="37115" xr:uid="{57DAC766-0762-4B2D-9548-BA145E751319}"/>
    <cellStyle name="Comma [0] 2 3 2 3 4 4" xfId="9942" xr:uid="{2EF9FF44-6FE8-4936-AC06-5F17E01425A3}"/>
    <cellStyle name="Comma [0] 2 3 2 3 4 4 2" xfId="39897" xr:uid="{6FC0C1ED-F2D9-4BE3-947D-9B57E73EC252}"/>
    <cellStyle name="Comma [0] 2 3 2 3 4 5" xfId="12724" xr:uid="{CA54DA08-B7F0-42E1-BB84-3F58164B33FC}"/>
    <cellStyle name="Comma [0] 2 3 2 3 4 5 2" xfId="42679" xr:uid="{B0C481F3-D070-42F9-8173-2BEEB5C2EFC6}"/>
    <cellStyle name="Comma [0] 2 3 2 3 4 6" xfId="15459" xr:uid="{4257224F-B813-4D4E-97BA-8B7A8170567A}"/>
    <cellStyle name="Comma [0] 2 3 2 3 4 6 2" xfId="45414" xr:uid="{F4E16FD4-4DD2-4FDB-AD37-D45314D5F833}"/>
    <cellStyle name="Comma [0] 2 3 2 3 4 7" xfId="18207" xr:uid="{E8176B7B-CBBC-4874-880A-69C97F48FAD5}"/>
    <cellStyle name="Comma [0] 2 3 2 3 4 7 2" xfId="48160" xr:uid="{F00AC4AC-0B8A-43B8-A134-FC6E271B577D}"/>
    <cellStyle name="Comma [0] 2 3 2 3 4 8" xfId="20990" xr:uid="{1653AB54-6B88-4206-B479-A6E153630667}"/>
    <cellStyle name="Comma [0] 2 3 2 3 4 8 2" xfId="50942" xr:uid="{B6D66D83-6069-469B-9973-3DC5E22D4EF7}"/>
    <cellStyle name="Comma [0] 2 3 2 3 4 9" xfId="23728" xr:uid="{D3197BAD-32B1-49B4-A43A-EF877DCEB473}"/>
    <cellStyle name="Comma [0] 2 3 2 3 4 9 2" xfId="53680" xr:uid="{794359F8-2363-4429-9A3D-933DFD2224AF}"/>
    <cellStyle name="Comma [0] 2 3 2 3 5" xfId="2844" xr:uid="{40E3CE55-2860-4588-8655-613F935185EA}"/>
    <cellStyle name="Comma [0] 2 3 2 3 5 2" xfId="27839" xr:uid="{48E63B46-1D69-49DD-B0A7-B01671F6A6DB}"/>
    <cellStyle name="Comma [0] 2 3 2 3 5 2 2" xfId="57791" xr:uid="{9A7397C3-31D1-42AA-8241-CEBF8B9EDE4B}"/>
    <cellStyle name="Comma [0] 2 3 2 3 5 3" xfId="32837" xr:uid="{50C00D65-8437-49CE-852B-56050ECBC941}"/>
    <cellStyle name="Comma [0] 2 3 2 3 6" xfId="5792" xr:uid="{01D3D646-0E0F-4DDE-9E46-4DD8FCE5EDD5}"/>
    <cellStyle name="Comma [0] 2 3 2 3 6 2" xfId="35747" xr:uid="{C708B2D7-C093-442A-9189-04F59AB5C928}"/>
    <cellStyle name="Comma [0] 2 3 2 3 7" xfId="8574" xr:uid="{FFE1AFD4-596D-4719-8EA8-FAC07526D898}"/>
    <cellStyle name="Comma [0] 2 3 2 3 7 2" xfId="38529" xr:uid="{ADD20C7E-F99E-407E-99E5-445DFDBD9034}"/>
    <cellStyle name="Comma [0] 2 3 2 3 8" xfId="11356" xr:uid="{8D1AF118-E1E0-45C2-B0C6-D6ED81CB53EE}"/>
    <cellStyle name="Comma [0] 2 3 2 3 8 2" xfId="41311" xr:uid="{44101FC3-B198-450A-98C3-9C7C4A5940E6}"/>
    <cellStyle name="Comma [0] 2 3 2 3 9" xfId="14091" xr:uid="{D9390135-4FD2-4069-B799-72ADC1CDA61B}"/>
    <cellStyle name="Comma [0] 2 3 2 3 9 2" xfId="44046" xr:uid="{29388CBC-6D27-4A5F-BD2E-C6DDE3DD8FD4}"/>
    <cellStyle name="Comma [0] 2 3 2 4" xfId="965" xr:uid="{D0CB9C72-DA27-4C9A-9482-C34CE8A76A30}"/>
    <cellStyle name="Comma [0] 2 3 2 4 10" xfId="19793" xr:uid="{976FB6AF-B2FF-4F3F-93F9-5DC30047ED5D}"/>
    <cellStyle name="Comma [0] 2 3 2 4 10 2" xfId="49745" xr:uid="{0E550C11-8948-4F0F-B709-F54ED53C9F1F}"/>
    <cellStyle name="Comma [0] 2 3 2 4 11" xfId="22531" xr:uid="{3F4CC355-362E-443D-9EBA-F28EC930486D}"/>
    <cellStyle name="Comma [0] 2 3 2 4 11 2" xfId="52483" xr:uid="{E934CA29-0B7C-4473-9882-B7637194DBEA}"/>
    <cellStyle name="Comma [0] 2 3 2 4 12" xfId="25267" xr:uid="{B69AD9A8-C910-4571-B847-07EDE15ECC12}"/>
    <cellStyle name="Comma [0] 2 3 2 4 12 2" xfId="55219" xr:uid="{B0C8E323-F82D-4057-A33E-D531BDD14F36}"/>
    <cellStyle name="Comma [0] 2 3 2 4 13" xfId="30970" xr:uid="{B36613E5-F511-493D-A938-64CFFE8912E8}"/>
    <cellStyle name="Comma [0] 2 3 2 4 2" xfId="3699" xr:uid="{78158DA6-87A8-49D8-A00F-0526343CC505}"/>
    <cellStyle name="Comma [0] 2 3 2 4 2 10" xfId="25951" xr:uid="{7A8BB77D-B17F-4158-B6A9-97394369C055}"/>
    <cellStyle name="Comma [0] 2 3 2 4 2 10 2" xfId="55903" xr:uid="{DF1ABF96-0D40-4BBE-ADD2-E6CEE4149A35}"/>
    <cellStyle name="Comma [0] 2 3 2 4 2 11" xfId="33692" xr:uid="{F6554803-4DBB-44A9-94BE-C1EF3708D3F7}"/>
    <cellStyle name="Comma [0] 2 3 2 4 2 2" xfId="5067" xr:uid="{BD7DA560-1232-40CB-A60F-8E05FD262C38}"/>
    <cellStyle name="Comma [0] 2 3 2 4 2 2 10" xfId="35060" xr:uid="{79F33616-2D95-4995-AD8E-CAFA8FF56480}"/>
    <cellStyle name="Comma [0] 2 3 2 4 2 2 2" xfId="8015" xr:uid="{DD04568C-72FA-4D7A-9E7E-55531B787B63}"/>
    <cellStyle name="Comma [0] 2 3 2 4 2 2 2 2" xfId="30062" xr:uid="{C89F3C9E-3FDD-42C7-B559-2AFDA163A7D0}"/>
    <cellStyle name="Comma [0] 2 3 2 4 2 2 2 2 2" xfId="60014" xr:uid="{6F65CDEB-7C7D-4ECC-A38C-C6FAA0AAB92A}"/>
    <cellStyle name="Comma [0] 2 3 2 4 2 2 2 3" xfId="37970" xr:uid="{27540959-CF56-46F6-AB6D-AC09244A0132}"/>
    <cellStyle name="Comma [0] 2 3 2 4 2 2 3" xfId="10797" xr:uid="{6D3D8409-F422-494A-AF5E-DAA437A7A21C}"/>
    <cellStyle name="Comma [0] 2 3 2 4 2 2 3 2" xfId="40752" xr:uid="{0198BB67-C3F6-46FB-A31D-2992C89C988D}"/>
    <cellStyle name="Comma [0] 2 3 2 4 2 2 4" xfId="13579" xr:uid="{32049E05-96FF-4CC1-9D86-C0E2723B6C5E}"/>
    <cellStyle name="Comma [0] 2 3 2 4 2 2 4 2" xfId="43534" xr:uid="{A744D8D9-ECCC-4600-80F0-9EE49C6F4006}"/>
    <cellStyle name="Comma [0] 2 3 2 4 2 2 5" xfId="16314" xr:uid="{07D79930-02C1-4A79-A551-2C160E9FFDCB}"/>
    <cellStyle name="Comma [0] 2 3 2 4 2 2 5 2" xfId="46269" xr:uid="{FE65BDB6-0102-4CAE-896A-08927A268D40}"/>
    <cellStyle name="Comma [0] 2 3 2 4 2 2 6" xfId="19062" xr:uid="{F91BBC68-B725-437C-83FB-D6DB8643744C}"/>
    <cellStyle name="Comma [0] 2 3 2 4 2 2 6 2" xfId="49015" xr:uid="{D1590A6A-4B64-49E2-B95A-1F9401087676}"/>
    <cellStyle name="Comma [0] 2 3 2 4 2 2 7" xfId="21845" xr:uid="{19BBBB10-95D1-49EE-9561-6C8FD60F67C5}"/>
    <cellStyle name="Comma [0] 2 3 2 4 2 2 7 2" xfId="51797" xr:uid="{C0E938A6-2F57-4F14-BE2A-A57AD083A562}"/>
    <cellStyle name="Comma [0] 2 3 2 4 2 2 8" xfId="24583" xr:uid="{39912780-09C1-4141-901B-A0FBC83A99ED}"/>
    <cellStyle name="Comma [0] 2 3 2 4 2 2 8 2" xfId="54535" xr:uid="{21CD7601-1E7A-4E81-8304-88669D04C72D}"/>
    <cellStyle name="Comma [0] 2 3 2 4 2 2 9" xfId="27319" xr:uid="{6D67ABBC-3904-42AF-B6D4-6F600B41A1D0}"/>
    <cellStyle name="Comma [0] 2 3 2 4 2 2 9 2" xfId="57271" xr:uid="{59921902-5E79-4175-A972-77F489EEA572}"/>
    <cellStyle name="Comma [0] 2 3 2 4 2 3" xfId="6647" xr:uid="{7DD3F8DA-A8F5-4522-AD51-FF9E8198B15D}"/>
    <cellStyle name="Comma [0] 2 3 2 4 2 3 2" xfId="28694" xr:uid="{E52E16BC-0F0A-42E7-87CC-07A219DA3932}"/>
    <cellStyle name="Comma [0] 2 3 2 4 2 3 2 2" xfId="58646" xr:uid="{15A012CC-2734-4E22-AA68-108E85B06655}"/>
    <cellStyle name="Comma [0] 2 3 2 4 2 3 3" xfId="36602" xr:uid="{EAC6A513-8511-4FE5-9120-845B2F996865}"/>
    <cellStyle name="Comma [0] 2 3 2 4 2 4" xfId="9429" xr:uid="{35E36A65-3957-471E-B3DD-6D25C7A59591}"/>
    <cellStyle name="Comma [0] 2 3 2 4 2 4 2" xfId="39384" xr:uid="{A2697232-6547-46B4-8807-09E7CCE677D6}"/>
    <cellStyle name="Comma [0] 2 3 2 4 2 5" xfId="12211" xr:uid="{84EC6DB7-A11A-49EA-A43A-0670C6C4737D}"/>
    <cellStyle name="Comma [0] 2 3 2 4 2 5 2" xfId="42166" xr:uid="{1BB6E032-651A-44E0-ACC4-9C731B506C28}"/>
    <cellStyle name="Comma [0] 2 3 2 4 2 6" xfId="14946" xr:uid="{ED6A5F37-4A53-4FA4-9344-473F3E9069BB}"/>
    <cellStyle name="Comma [0] 2 3 2 4 2 6 2" xfId="44901" xr:uid="{487EBEB7-8C93-4980-B20F-F22A1918F3F6}"/>
    <cellStyle name="Comma [0] 2 3 2 4 2 7" xfId="17694" xr:uid="{30A48BD3-9350-4189-B2C5-747587B42762}"/>
    <cellStyle name="Comma [0] 2 3 2 4 2 7 2" xfId="47647" xr:uid="{232825D7-4186-4808-BA1C-2D25B1B8BFBC}"/>
    <cellStyle name="Comma [0] 2 3 2 4 2 8" xfId="20477" xr:uid="{FF48B89D-3B6C-47FB-BAFF-32FFD02E491D}"/>
    <cellStyle name="Comma [0] 2 3 2 4 2 8 2" xfId="50429" xr:uid="{5747A96F-7AF7-4FEA-B096-BEE5E06FE5A2}"/>
    <cellStyle name="Comma [0] 2 3 2 4 2 9" xfId="23215" xr:uid="{A9E2FCA5-AD45-4085-B018-1E96D4CAA7C7}"/>
    <cellStyle name="Comma [0] 2 3 2 4 2 9 2" xfId="53167" xr:uid="{58F263CE-63AD-4197-892D-A53154E49158}"/>
    <cellStyle name="Comma [0] 2 3 2 4 3" xfId="4383" xr:uid="{B3DC121C-D502-45C3-A461-FD79865B95DE}"/>
    <cellStyle name="Comma [0] 2 3 2 4 3 10" xfId="34376" xr:uid="{F12F84AA-8F3A-4DF7-BCB2-C520F655F707}"/>
    <cellStyle name="Comma [0] 2 3 2 4 3 2" xfId="7331" xr:uid="{B7B3F515-48CB-4787-9279-E2C7B2665DE4}"/>
    <cellStyle name="Comma [0] 2 3 2 4 3 2 2" xfId="29378" xr:uid="{02317685-7A33-4A43-9DDC-2E85B7E413A6}"/>
    <cellStyle name="Comma [0] 2 3 2 4 3 2 2 2" xfId="59330" xr:uid="{1A54D71A-95D1-4FCB-B27B-83D7CDD90BFE}"/>
    <cellStyle name="Comma [0] 2 3 2 4 3 2 3" xfId="37286" xr:uid="{290DA4BE-B606-42A6-BF8F-1A824E02507E}"/>
    <cellStyle name="Comma [0] 2 3 2 4 3 3" xfId="10113" xr:uid="{6140329F-0722-40DC-962A-22422C495564}"/>
    <cellStyle name="Comma [0] 2 3 2 4 3 3 2" xfId="40068" xr:uid="{10A33185-7176-4195-BEAC-C455AC31E9F8}"/>
    <cellStyle name="Comma [0] 2 3 2 4 3 4" xfId="12895" xr:uid="{B0C3DC10-ED1C-41E2-8FC6-D5ECE393B1D7}"/>
    <cellStyle name="Comma [0] 2 3 2 4 3 4 2" xfId="42850" xr:uid="{439C1F18-E59F-4DE6-A732-0E008440E69A}"/>
    <cellStyle name="Comma [0] 2 3 2 4 3 5" xfId="15630" xr:uid="{7DE27472-7F80-433E-AE00-8FD8B94A4302}"/>
    <cellStyle name="Comma [0] 2 3 2 4 3 5 2" xfId="45585" xr:uid="{59735541-A188-4AAE-97F2-03AEF398EB02}"/>
    <cellStyle name="Comma [0] 2 3 2 4 3 6" xfId="18378" xr:uid="{7721D0DA-ADE5-424B-89F9-210C8A88370C}"/>
    <cellStyle name="Comma [0] 2 3 2 4 3 6 2" xfId="48331" xr:uid="{5F9E35AA-64FA-4AB7-89D9-E481D9767248}"/>
    <cellStyle name="Comma [0] 2 3 2 4 3 7" xfId="21161" xr:uid="{AA06E564-1891-4EC1-B816-492A3B9DC753}"/>
    <cellStyle name="Comma [0] 2 3 2 4 3 7 2" xfId="51113" xr:uid="{171E8B8C-BEFA-4C4B-8500-D72FF5D0C9D5}"/>
    <cellStyle name="Comma [0] 2 3 2 4 3 8" xfId="23899" xr:uid="{186F5DE1-FF4D-4CB5-8FC3-926D84742A0E}"/>
    <cellStyle name="Comma [0] 2 3 2 4 3 8 2" xfId="53851" xr:uid="{D4E2E5B0-7D23-4517-82B6-68C66196D0B2}"/>
    <cellStyle name="Comma [0] 2 3 2 4 3 9" xfId="26635" xr:uid="{41929166-911F-4841-AA84-190DD08461AB}"/>
    <cellStyle name="Comma [0] 2 3 2 4 3 9 2" xfId="56587" xr:uid="{04E33491-66C2-4CB3-B6AA-889593895DC6}"/>
    <cellStyle name="Comma [0] 2 3 2 4 4" xfId="3015" xr:uid="{21838742-1CBD-4846-9C00-8C174E11B2F5}"/>
    <cellStyle name="Comma [0] 2 3 2 4 4 2" xfId="28010" xr:uid="{F80EDA47-C23E-488E-A4FB-E4D49F89C37A}"/>
    <cellStyle name="Comma [0] 2 3 2 4 4 2 2" xfId="57962" xr:uid="{25687C75-701D-4C72-B178-C49CD9A353EB}"/>
    <cellStyle name="Comma [0] 2 3 2 4 4 3" xfId="33008" xr:uid="{576D97A7-1566-47E6-A25B-82E014F13548}"/>
    <cellStyle name="Comma [0] 2 3 2 4 5" xfId="5963" xr:uid="{A806C7EF-4B02-49DD-844E-B0558EDA3842}"/>
    <cellStyle name="Comma [0] 2 3 2 4 5 2" xfId="35918" xr:uid="{D4F2DB9F-F7D8-4922-AFCC-C40139B088DC}"/>
    <cellStyle name="Comma [0] 2 3 2 4 6" xfId="8745" xr:uid="{365BCEFD-9F8D-4669-8C8F-B27E9FA3768C}"/>
    <cellStyle name="Comma [0] 2 3 2 4 6 2" xfId="38700" xr:uid="{208D1393-182A-4D4F-B5BC-FD33717CBF95}"/>
    <cellStyle name="Comma [0] 2 3 2 4 7" xfId="11527" xr:uid="{9C6481D6-C948-4EC1-AC3F-E5F74656FA88}"/>
    <cellStyle name="Comma [0] 2 3 2 4 7 2" xfId="41482" xr:uid="{C79AAF31-1032-4236-AE9B-412CF2869EBA}"/>
    <cellStyle name="Comma [0] 2 3 2 4 8" xfId="14262" xr:uid="{6FD0FB85-10C7-46C6-A461-0846B61F1653}"/>
    <cellStyle name="Comma [0] 2 3 2 4 8 2" xfId="44217" xr:uid="{A31E41C4-7456-4E70-9504-FE6946B2F931}"/>
    <cellStyle name="Comma [0] 2 3 2 4 9" xfId="17010" xr:uid="{5DF39AF4-243B-4544-86B5-C2A0DC847016}"/>
    <cellStyle name="Comma [0] 2 3 2 4 9 2" xfId="46963" xr:uid="{D2D71A69-4B4D-4EC2-BE82-80A637B5E7B6}"/>
    <cellStyle name="Comma [0] 2 3 2 5" xfId="1507" xr:uid="{E12F12D8-0EB8-45F2-BEDF-9558B77D1C36}"/>
    <cellStyle name="Comma [0] 2 3 2 5 10" xfId="22873" xr:uid="{156CA21E-C2F6-4E35-B911-3432E251C97A}"/>
    <cellStyle name="Comma [0] 2 3 2 5 10 2" xfId="52825" xr:uid="{1FF416FF-AD4A-4FC6-B693-FD08234C824F}"/>
    <cellStyle name="Comma [0] 2 3 2 5 11" xfId="25609" xr:uid="{99BCE2BE-7684-4C06-9EB6-138B903CDF41}"/>
    <cellStyle name="Comma [0] 2 3 2 5 11 2" xfId="55561" xr:uid="{F90A01A8-9785-4ADD-B005-381E07FD4E2A}"/>
    <cellStyle name="Comma [0] 2 3 2 5 12" xfId="31512" xr:uid="{E7790638-89BF-4CCB-AD1E-7DECB8709935}"/>
    <cellStyle name="Comma [0] 2 3 2 5 2" xfId="4725" xr:uid="{F0875FD2-429F-480B-B80F-DFB99E73561D}"/>
    <cellStyle name="Comma [0] 2 3 2 5 2 10" xfId="34718" xr:uid="{9FE40F56-4837-404F-855D-263DD89F5C34}"/>
    <cellStyle name="Comma [0] 2 3 2 5 2 2" xfId="7673" xr:uid="{8B8FE1D0-A04B-4E52-B0FB-0E2A145E5382}"/>
    <cellStyle name="Comma [0] 2 3 2 5 2 2 2" xfId="29720" xr:uid="{0822D282-A406-4138-A1AF-BFD58F04B10E}"/>
    <cellStyle name="Comma [0] 2 3 2 5 2 2 2 2" xfId="59672" xr:uid="{69A259BB-F004-4EAF-9B27-414AEFF40419}"/>
    <cellStyle name="Comma [0] 2 3 2 5 2 2 3" xfId="37628" xr:uid="{159A091E-D15D-48DA-8F0C-3AF00D77D435}"/>
    <cellStyle name="Comma [0] 2 3 2 5 2 3" xfId="10455" xr:uid="{DDD7036E-A0E3-4A73-8EDF-85E80DF21203}"/>
    <cellStyle name="Comma [0] 2 3 2 5 2 3 2" xfId="40410" xr:uid="{9D63300E-18AE-4109-AF7D-4A6C0669F4BE}"/>
    <cellStyle name="Comma [0] 2 3 2 5 2 4" xfId="13237" xr:uid="{1E561A6F-2D08-44BD-A483-57EBA56DBD03}"/>
    <cellStyle name="Comma [0] 2 3 2 5 2 4 2" xfId="43192" xr:uid="{AA1FBA9E-6C6A-4A0F-A9B9-A76A4AB4846A}"/>
    <cellStyle name="Comma [0] 2 3 2 5 2 5" xfId="15972" xr:uid="{1F071B54-FAFC-4EC3-989F-536C3E739124}"/>
    <cellStyle name="Comma [0] 2 3 2 5 2 5 2" xfId="45927" xr:uid="{FF2D2C86-1A8E-4FCB-8516-3DC31233C34D}"/>
    <cellStyle name="Comma [0] 2 3 2 5 2 6" xfId="18720" xr:uid="{364AB8D1-EAED-4B12-8B0B-E4B32CC1EB19}"/>
    <cellStyle name="Comma [0] 2 3 2 5 2 6 2" xfId="48673" xr:uid="{E046C0FF-9637-47EC-A547-41ED3B3C1999}"/>
    <cellStyle name="Comma [0] 2 3 2 5 2 7" xfId="21503" xr:uid="{D9DD2DF9-A2F3-48F9-99C4-63C0F29EDE71}"/>
    <cellStyle name="Comma [0] 2 3 2 5 2 7 2" xfId="51455" xr:uid="{0FA909AB-E35F-4B01-9410-3765F27A843C}"/>
    <cellStyle name="Comma [0] 2 3 2 5 2 8" xfId="24241" xr:uid="{219CD998-96F2-418E-889E-3DAC32BA30DC}"/>
    <cellStyle name="Comma [0] 2 3 2 5 2 8 2" xfId="54193" xr:uid="{9A8F18D8-5BEB-4CAB-8C94-0D11DE490642}"/>
    <cellStyle name="Comma [0] 2 3 2 5 2 9" xfId="26977" xr:uid="{F0B77653-7070-4AD6-8A07-8217B215C18E}"/>
    <cellStyle name="Comma [0] 2 3 2 5 2 9 2" xfId="56929" xr:uid="{B878D1E1-CA90-4B68-BBA2-B5EFDD5663BA}"/>
    <cellStyle name="Comma [0] 2 3 2 5 3" xfId="3357" xr:uid="{F665D129-2CD8-45FB-ABD1-899574D851DA}"/>
    <cellStyle name="Comma [0] 2 3 2 5 3 2" xfId="28352" xr:uid="{195E25F0-9681-4CBE-A648-5F4E83010D1E}"/>
    <cellStyle name="Comma [0] 2 3 2 5 3 2 2" xfId="58304" xr:uid="{DB41AF62-A21D-4135-83AB-783DBEFCFF91}"/>
    <cellStyle name="Comma [0] 2 3 2 5 3 3" xfId="33350" xr:uid="{F9F2011F-8B30-4789-B0B8-B4974BE56BE0}"/>
    <cellStyle name="Comma [0] 2 3 2 5 4" xfId="6305" xr:uid="{B9951AC4-5357-4139-B1B3-6354B0F88833}"/>
    <cellStyle name="Comma [0] 2 3 2 5 4 2" xfId="36260" xr:uid="{8E7A8D69-0FD0-4C70-9810-58DB13C29703}"/>
    <cellStyle name="Comma [0] 2 3 2 5 5" xfId="9087" xr:uid="{53D28096-E62C-42C6-9CAA-C28FC740A0DC}"/>
    <cellStyle name="Comma [0] 2 3 2 5 5 2" xfId="39042" xr:uid="{2C6A4BD1-DA39-417D-A6C7-461057250599}"/>
    <cellStyle name="Comma [0] 2 3 2 5 6" xfId="11869" xr:uid="{40DF795C-61CC-49A2-A0E9-17B3A72C9C18}"/>
    <cellStyle name="Comma [0] 2 3 2 5 6 2" xfId="41824" xr:uid="{52CF94BC-2A17-484D-8915-89B92C0F5233}"/>
    <cellStyle name="Comma [0] 2 3 2 5 7" xfId="14604" xr:uid="{CA52AD87-3882-4FFD-A545-E8D851595BEC}"/>
    <cellStyle name="Comma [0] 2 3 2 5 7 2" xfId="44559" xr:uid="{552F9810-F6A0-49C9-86A4-43520912A9F1}"/>
    <cellStyle name="Comma [0] 2 3 2 5 8" xfId="17352" xr:uid="{6536287D-D8A9-4314-8688-0E177F8753A7}"/>
    <cellStyle name="Comma [0] 2 3 2 5 8 2" xfId="47305" xr:uid="{6D2476C6-3EC1-4F1C-82E4-A6B7CC15FC56}"/>
    <cellStyle name="Comma [0] 2 3 2 5 9" xfId="20135" xr:uid="{BE7FB4F2-D071-4806-8274-CD751F075849}"/>
    <cellStyle name="Comma [0] 2 3 2 5 9 2" xfId="50087" xr:uid="{BA4428F1-D6B0-4796-A00E-2D8024CD9021}"/>
    <cellStyle name="Comma [0] 2 3 2 6" xfId="2056" xr:uid="{FDD7F05D-66D2-42DA-B970-CC919C3384DE}"/>
    <cellStyle name="Comma [0] 2 3 2 6 10" xfId="26293" xr:uid="{0C950D20-DAD0-4778-9254-76A6B8FBFC07}"/>
    <cellStyle name="Comma [0] 2 3 2 6 10 2" xfId="56245" xr:uid="{45D42536-7624-4C95-A1E7-D535722707A8}"/>
    <cellStyle name="Comma [0] 2 3 2 6 11" xfId="32059" xr:uid="{D86D63BA-D38A-450C-80C9-CAC008186206}"/>
    <cellStyle name="Comma [0] 2 3 2 6 2" xfId="4041" xr:uid="{D985E014-CCA4-4F10-9DBD-AD444DFC3792}"/>
    <cellStyle name="Comma [0] 2 3 2 6 2 2" xfId="29036" xr:uid="{811B4429-5157-4337-A3E5-6C0EB81EFFEC}"/>
    <cellStyle name="Comma [0] 2 3 2 6 2 2 2" xfId="58988" xr:uid="{DB3C4CBC-91B4-4AFF-96CD-BEF7782B33A2}"/>
    <cellStyle name="Comma [0] 2 3 2 6 2 3" xfId="34034" xr:uid="{BAD3E9D7-9786-4BCB-A028-F432E7A5EE9E}"/>
    <cellStyle name="Comma [0] 2 3 2 6 3" xfId="6989" xr:uid="{5E672FC0-4074-4B70-9845-A5D2BAB5A3AA}"/>
    <cellStyle name="Comma [0] 2 3 2 6 3 2" xfId="36944" xr:uid="{E2E2C4E5-9A15-4BB2-9D14-0E173DAAC69F}"/>
    <cellStyle name="Comma [0] 2 3 2 6 4" xfId="9771" xr:uid="{D079A33A-ED97-47C3-8602-39E6B75C3322}"/>
    <cellStyle name="Comma [0] 2 3 2 6 4 2" xfId="39726" xr:uid="{CA846B8A-BA1B-4824-8BED-A6C508A8DC47}"/>
    <cellStyle name="Comma [0] 2 3 2 6 5" xfId="12553" xr:uid="{07960D57-82C2-4F6A-921F-A5465ACEC206}"/>
    <cellStyle name="Comma [0] 2 3 2 6 5 2" xfId="42508" xr:uid="{495B5D3D-252D-4A48-8B3A-5FB9FEBDF08C}"/>
    <cellStyle name="Comma [0] 2 3 2 6 6" xfId="15288" xr:uid="{B1825714-D830-4841-8950-BDCDF2403B15}"/>
    <cellStyle name="Comma [0] 2 3 2 6 6 2" xfId="45243" xr:uid="{CF1DDFAE-293B-4B17-8219-2DCA8706CE4C}"/>
    <cellStyle name="Comma [0] 2 3 2 6 7" xfId="18036" xr:uid="{F2A6B677-BF4A-454D-B905-CA051E477A39}"/>
    <cellStyle name="Comma [0] 2 3 2 6 7 2" xfId="47989" xr:uid="{F965C7A6-5A74-47CB-A381-C9069DD7382B}"/>
    <cellStyle name="Comma [0] 2 3 2 6 8" xfId="20819" xr:uid="{6065B469-0DE5-4C48-94F1-90A3EFA9930D}"/>
    <cellStyle name="Comma [0] 2 3 2 6 8 2" xfId="50771" xr:uid="{B70175A2-E86B-43DA-8C92-F7A853B27CB9}"/>
    <cellStyle name="Comma [0] 2 3 2 6 9" xfId="23557" xr:uid="{A5E0AF4B-84EE-4E22-91A8-8925ED174648}"/>
    <cellStyle name="Comma [0] 2 3 2 6 9 2" xfId="53509" xr:uid="{C2E2776F-7169-457C-B5D3-9242925A0D91}"/>
    <cellStyle name="Comma [0] 2 3 2 7" xfId="2235" xr:uid="{31458618-9EA2-4189-868B-D02718BB9F97}"/>
    <cellStyle name="Comma [0] 2 3 2 7 2" xfId="27668" xr:uid="{317FA671-B145-4B22-9F9F-651C611992D7}"/>
    <cellStyle name="Comma [0] 2 3 2 7 2 2" xfId="57620" xr:uid="{9B5D0EEF-F60A-4AC0-B1B0-89567F7D0348}"/>
    <cellStyle name="Comma [0] 2 3 2 7 3" xfId="32235" xr:uid="{F3339393-4B4F-42CF-828E-387F96F14064}"/>
    <cellStyle name="Comma [0] 2 3 2 8" xfId="2673" xr:uid="{2CE66392-F926-4AA0-8FD5-D28374FC9DF1}"/>
    <cellStyle name="Comma [0] 2 3 2 8 2" xfId="32666" xr:uid="{8AE88BB1-6B19-4D11-92C2-2AB2D7B149B5}"/>
    <cellStyle name="Comma [0] 2 3 2 9" xfId="5539" xr:uid="{71ED83EA-6C27-4DFD-AAC3-6F2C1DEA3A01}"/>
    <cellStyle name="Comma [0] 2 3 2 9 2" xfId="35495" xr:uid="{167E2364-F68E-476E-8607-23F90048855E}"/>
    <cellStyle name="Comma [0] 2 3 20" xfId="8361" xr:uid="{FD3569AE-85F0-4655-9997-7F65E23F1C1F}"/>
    <cellStyle name="Comma [0] 2 3 20 2" xfId="38316" xr:uid="{1537C331-B0BB-4DA3-B6FC-6654D20C21CB}"/>
    <cellStyle name="Comma [0] 2 3 21" xfId="11099" xr:uid="{82B96271-6F1F-4D5F-AD75-BFC50A640F62}"/>
    <cellStyle name="Comma [0] 2 3 21 2" xfId="41054" xr:uid="{CEBB1A3A-AB17-4A3F-9772-E8D586363AF5}"/>
    <cellStyle name="Comma [0] 2 3 22" xfId="11143" xr:uid="{8F5D6A4A-C99D-418B-B25A-BC65B6D99125}"/>
    <cellStyle name="Comma [0] 2 3 22 2" xfId="41098" xr:uid="{64D85FA7-465A-4E2E-98E3-CD113A1B537F}"/>
    <cellStyle name="Comma [0] 2 3 23" xfId="13878" xr:uid="{E4EF3765-7442-477B-AD58-7C72744819AA}"/>
    <cellStyle name="Comma [0] 2 3 23 2" xfId="43833" xr:uid="{6C75D0EB-06B9-47AB-B2E9-17186CC7543F}"/>
    <cellStyle name="Comma [0] 2 3 24" xfId="16624" xr:uid="{5DBB0F0D-5C61-49BF-A017-1463B4509927}"/>
    <cellStyle name="Comma [0] 2 3 24 2" xfId="46577" xr:uid="{AF1DD8D7-ECBD-4AB6-B1BE-089117691C1B}"/>
    <cellStyle name="Comma [0] 2 3 25" xfId="19362" xr:uid="{0E1A07B3-2D21-4230-809D-AB9F3FF85EE2}"/>
    <cellStyle name="Comma [0] 2 3 25 2" xfId="49315" xr:uid="{529ED5E8-8ABE-4E98-A651-EBDA47B666D9}"/>
    <cellStyle name="Comma [0] 2 3 26" xfId="19407" xr:uid="{1E58AA7A-4779-4AE8-A477-C38A2A9A50B9}"/>
    <cellStyle name="Comma [0] 2 3 26 2" xfId="49359" xr:uid="{F3A42D36-BCD2-4E2F-9435-58206D08807E}"/>
    <cellStyle name="Comma [0] 2 3 27" xfId="22147" xr:uid="{38F558E5-4E89-4695-AAB0-8205FD5F4D96}"/>
    <cellStyle name="Comma [0] 2 3 27 2" xfId="52099" xr:uid="{732E0A86-B715-49A4-ACCB-4732A0346BC1}"/>
    <cellStyle name="Comma [0] 2 3 28" xfId="24883" xr:uid="{75463B14-546F-48DC-9E88-62F21D5E7BAB}"/>
    <cellStyle name="Comma [0] 2 3 28 2" xfId="54835" xr:uid="{68FEA05D-E3C1-443A-ACCB-AFB63CC00B1E}"/>
    <cellStyle name="Comma [0] 2 3 29" xfId="30383" xr:uid="{FD8A7664-5EDF-4BE5-9EDA-00C0CC0E8FE4}"/>
    <cellStyle name="Comma [0] 2 3 3" xfId="459" xr:uid="{A04D4F09-39E0-4CB8-805A-098BEB4D714D}"/>
    <cellStyle name="Comma [0] 2 3 3 10" xfId="8446" xr:uid="{0E4F6B4F-D5AE-4E1D-812B-923408C02ADB}"/>
    <cellStyle name="Comma [0] 2 3 3 10 2" xfId="38401" xr:uid="{6635BFC3-96C9-4985-A612-FCB4356941BF}"/>
    <cellStyle name="Comma [0] 2 3 3 11" xfId="11228" xr:uid="{DEFAFCCF-8348-4650-AFE0-8AFC6415B93B}"/>
    <cellStyle name="Comma [0] 2 3 3 11 2" xfId="41183" xr:uid="{4E431419-73CB-4498-A81D-13A223994820}"/>
    <cellStyle name="Comma [0] 2 3 3 12" xfId="13963" xr:uid="{E50C2257-95B9-44C4-915B-5A1C7C687CF2}"/>
    <cellStyle name="Comma [0] 2 3 3 12 2" xfId="43918" xr:uid="{DE6ACBC2-2D78-42E8-9137-3CF1DCDEDFEA}"/>
    <cellStyle name="Comma [0] 2 3 3 13" xfId="16711" xr:uid="{85309B3C-112D-40A0-9F5B-57878F984A54}"/>
    <cellStyle name="Comma [0] 2 3 3 13 2" xfId="46664" xr:uid="{BD86ACD8-C64D-4D79-8303-F354F6810304}"/>
    <cellStyle name="Comma [0] 2 3 3 14" xfId="19494" xr:uid="{A0B7ECA8-CCFA-4C2A-B116-1DF9C77CDDFB}"/>
    <cellStyle name="Comma [0] 2 3 3 14 2" xfId="49446" xr:uid="{4608AB19-1F79-4BCF-8F53-F15B71AEC8E7}"/>
    <cellStyle name="Comma [0] 2 3 3 15" xfId="22232" xr:uid="{6373707A-A08C-47A9-8947-084F21D4E78C}"/>
    <cellStyle name="Comma [0] 2 3 3 15 2" xfId="52184" xr:uid="{0B0D4C7E-99AE-47A5-A5B8-D5F1E6262D01}"/>
    <cellStyle name="Comma [0] 2 3 3 16" xfId="24968" xr:uid="{0F490CCD-8178-4E20-8146-0F1A5CC72CFE}"/>
    <cellStyle name="Comma [0] 2 3 3 16 2" xfId="54920" xr:uid="{FC010EA2-9000-4D0E-96F0-5135DCD901B5}"/>
    <cellStyle name="Comma [0] 2 3 3 17" xfId="30472" xr:uid="{F24C2D3D-F71A-4D00-ACB6-92EF46DDEDF8}"/>
    <cellStyle name="Comma [0] 2 3 3 2" xfId="601" xr:uid="{D355F390-4103-46F7-857D-6CBABE47517F}"/>
    <cellStyle name="Comma [0] 2 3 3 2 10" xfId="16882" xr:uid="{BD5BC534-1996-404B-96D1-4D4591F7C23C}"/>
    <cellStyle name="Comma [0] 2 3 3 2 10 2" xfId="46835" xr:uid="{01159293-84A7-45B8-9503-A5FF2C1E64B0}"/>
    <cellStyle name="Comma [0] 2 3 3 2 11" xfId="19665" xr:uid="{C5FCBE13-5290-48FA-BBD0-6D118DABA3FF}"/>
    <cellStyle name="Comma [0] 2 3 3 2 11 2" xfId="49617" xr:uid="{4205E773-AF63-4E55-A33D-EC06527DBE97}"/>
    <cellStyle name="Comma [0] 2 3 3 2 12" xfId="22403" xr:uid="{7840E760-AB71-4330-9F0E-B33C48CC4821}"/>
    <cellStyle name="Comma [0] 2 3 3 2 12 2" xfId="52355" xr:uid="{C524F37C-3AD6-45AC-827B-0D80A564BA68}"/>
    <cellStyle name="Comma [0] 2 3 3 2 13" xfId="25139" xr:uid="{EEF8DC37-D09B-41BC-A52D-0A8C8D7BE7AC}"/>
    <cellStyle name="Comma [0] 2 3 3 2 13 2" xfId="55091" xr:uid="{776BF84B-5D7B-4DF2-BA43-9A9A7F8C0769}"/>
    <cellStyle name="Comma [0] 2 3 3 2 14" xfId="30611" xr:uid="{98244843-67DF-4F17-A88F-2BDA1EC90145}"/>
    <cellStyle name="Comma [0] 2 3 3 2 2" xfId="1149" xr:uid="{FE64311C-08EA-4CB1-825A-F9BEBF149953}"/>
    <cellStyle name="Comma [0] 2 3 3 2 2 10" xfId="20007" xr:uid="{5CF856F0-C94C-49E0-A8EC-38D50801F3FC}"/>
    <cellStyle name="Comma [0] 2 3 3 2 2 10 2" xfId="49959" xr:uid="{B90A92B7-7D6F-4447-B298-A874F41BDC87}"/>
    <cellStyle name="Comma [0] 2 3 3 2 2 11" xfId="22745" xr:uid="{ED33F927-C0DD-4894-B65F-FBD589A16BAD}"/>
    <cellStyle name="Comma [0] 2 3 3 2 2 11 2" xfId="52697" xr:uid="{411CC347-6ABE-4154-B54E-3D0336B10FE8}"/>
    <cellStyle name="Comma [0] 2 3 3 2 2 12" xfId="25481" xr:uid="{223C39E3-2B3C-4595-B8D6-20133929D79D}"/>
    <cellStyle name="Comma [0] 2 3 3 2 2 12 2" xfId="55433" xr:uid="{1AB0A7AE-3E96-4633-8BEA-8FD056841B62}"/>
    <cellStyle name="Comma [0] 2 3 3 2 2 13" xfId="31154" xr:uid="{B2FFB16F-B4AB-4FD6-8933-B3E6CDFDC40D}"/>
    <cellStyle name="Comma [0] 2 3 3 2 2 2" xfId="3913" xr:uid="{2AA8416C-0948-41C9-BB08-4AC41D34A6C8}"/>
    <cellStyle name="Comma [0] 2 3 3 2 2 2 10" xfId="26165" xr:uid="{CA39AF93-D15A-4E4A-9156-7F3138BD1EFA}"/>
    <cellStyle name="Comma [0] 2 3 3 2 2 2 10 2" xfId="56117" xr:uid="{08BCFFDE-B97F-48CF-BC57-F3B0ED98C49C}"/>
    <cellStyle name="Comma [0] 2 3 3 2 2 2 11" xfId="33906" xr:uid="{68335035-0BC4-47DC-9372-C60DADC40582}"/>
    <cellStyle name="Comma [0] 2 3 3 2 2 2 2" xfId="5281" xr:uid="{1049B5B2-68CB-44C5-83A6-4BB7D776EBA5}"/>
    <cellStyle name="Comma [0] 2 3 3 2 2 2 2 10" xfId="35274" xr:uid="{72EF083E-F3B7-4D93-A265-7FB35450E7E5}"/>
    <cellStyle name="Comma [0] 2 3 3 2 2 2 2 2" xfId="8229" xr:uid="{C0BBA873-932F-408D-9C6A-6258883591E2}"/>
    <cellStyle name="Comma [0] 2 3 3 2 2 2 2 2 2" xfId="30276" xr:uid="{35A3E62A-E76A-42E7-B93B-6477EFBCA137}"/>
    <cellStyle name="Comma [0] 2 3 3 2 2 2 2 2 2 2" xfId="60228" xr:uid="{60B23B76-8418-4586-9ABA-90EF72DF135A}"/>
    <cellStyle name="Comma [0] 2 3 3 2 2 2 2 2 3" xfId="38184" xr:uid="{1C4A3AEA-1C19-469C-921F-131FF9396012}"/>
    <cellStyle name="Comma [0] 2 3 3 2 2 2 2 3" xfId="11011" xr:uid="{19DBFA6E-595F-4679-B0B8-AF1132FE5494}"/>
    <cellStyle name="Comma [0] 2 3 3 2 2 2 2 3 2" xfId="40966" xr:uid="{2D7F2AB9-AF31-445E-BE5B-BA03570BD8F3}"/>
    <cellStyle name="Comma [0] 2 3 3 2 2 2 2 4" xfId="13793" xr:uid="{11CC4E77-61CB-4E0E-B315-A7EF3DABDF9D}"/>
    <cellStyle name="Comma [0] 2 3 3 2 2 2 2 4 2" xfId="43748" xr:uid="{7C3542D1-24EA-48B2-8F31-517BA2E3A553}"/>
    <cellStyle name="Comma [0] 2 3 3 2 2 2 2 5" xfId="16528" xr:uid="{8E0C734C-9A8C-4250-B42D-E6D4AFBAC435}"/>
    <cellStyle name="Comma [0] 2 3 3 2 2 2 2 5 2" xfId="46483" xr:uid="{807568EA-7FC6-4C04-B2F0-BCBE17CECCCB}"/>
    <cellStyle name="Comma [0] 2 3 3 2 2 2 2 6" xfId="19276" xr:uid="{F8F526ED-4B78-430F-A3EF-702981B77300}"/>
    <cellStyle name="Comma [0] 2 3 3 2 2 2 2 6 2" xfId="49229" xr:uid="{7C38F11A-EA33-463B-8816-502B53C4231C}"/>
    <cellStyle name="Comma [0] 2 3 3 2 2 2 2 7" xfId="22059" xr:uid="{F9C62002-9620-4B80-9FC6-B53075F94ACF}"/>
    <cellStyle name="Comma [0] 2 3 3 2 2 2 2 7 2" xfId="52011" xr:uid="{EAEDD103-C758-4DBC-8CDC-9B1708A8D2BD}"/>
    <cellStyle name="Comma [0] 2 3 3 2 2 2 2 8" xfId="24797" xr:uid="{DDC86E35-39B8-4E94-AEA8-3694ED030324}"/>
    <cellStyle name="Comma [0] 2 3 3 2 2 2 2 8 2" xfId="54749" xr:uid="{AEDCCA03-0D9F-4188-A836-D77CFA92ED8E}"/>
    <cellStyle name="Comma [0] 2 3 3 2 2 2 2 9" xfId="27533" xr:uid="{CC1B987C-9EA9-4954-A115-F69C5E6B64EE}"/>
    <cellStyle name="Comma [0] 2 3 3 2 2 2 2 9 2" xfId="57485" xr:uid="{986BF501-B5F7-4293-88B3-98D13BF28584}"/>
    <cellStyle name="Comma [0] 2 3 3 2 2 2 3" xfId="6861" xr:uid="{DBB29C85-04E5-4D24-94CA-737B45836623}"/>
    <cellStyle name="Comma [0] 2 3 3 2 2 2 3 2" xfId="28908" xr:uid="{C5F81098-C4DE-4165-A1A6-E1D1F356D24F}"/>
    <cellStyle name="Comma [0] 2 3 3 2 2 2 3 2 2" xfId="58860" xr:uid="{679CB03C-52AB-4876-B5B8-FE60AE68D5C7}"/>
    <cellStyle name="Comma [0] 2 3 3 2 2 2 3 3" xfId="36816" xr:uid="{2B1CEA02-C332-4AD3-A943-AE6A41C8FBCF}"/>
    <cellStyle name="Comma [0] 2 3 3 2 2 2 4" xfId="9643" xr:uid="{F1C3926A-AD25-475B-956D-3EDD90A9B1E5}"/>
    <cellStyle name="Comma [0] 2 3 3 2 2 2 4 2" xfId="39598" xr:uid="{24F7FE36-5469-41FE-8EEE-802702567438}"/>
    <cellStyle name="Comma [0] 2 3 3 2 2 2 5" xfId="12425" xr:uid="{F9366D46-D1F3-413F-992D-5CAEB178215C}"/>
    <cellStyle name="Comma [0] 2 3 3 2 2 2 5 2" xfId="42380" xr:uid="{F9BF7457-20F2-4966-A827-91D6A92C7938}"/>
    <cellStyle name="Comma [0] 2 3 3 2 2 2 6" xfId="15160" xr:uid="{28D4BDA9-E005-459D-B18F-4F4E4C4CC338}"/>
    <cellStyle name="Comma [0] 2 3 3 2 2 2 6 2" xfId="45115" xr:uid="{922D3DDC-C88F-43E0-B9A2-C7E7B447A5E2}"/>
    <cellStyle name="Comma [0] 2 3 3 2 2 2 7" xfId="17908" xr:uid="{3088AB96-F536-4A2E-B29B-0A081DD82D22}"/>
    <cellStyle name="Comma [0] 2 3 3 2 2 2 7 2" xfId="47861" xr:uid="{177D2D43-DCE8-4102-9651-96B236DD17CA}"/>
    <cellStyle name="Comma [0] 2 3 3 2 2 2 8" xfId="20691" xr:uid="{318867A1-7F5C-4A5F-83BF-01EC0D131283}"/>
    <cellStyle name="Comma [0] 2 3 3 2 2 2 8 2" xfId="50643" xr:uid="{5BBD4AD3-C387-4A93-A22F-6F08C4C37BF9}"/>
    <cellStyle name="Comma [0] 2 3 3 2 2 2 9" xfId="23429" xr:uid="{29C44944-77CC-43A5-8B10-A7979B2DBF46}"/>
    <cellStyle name="Comma [0] 2 3 3 2 2 2 9 2" xfId="53381" xr:uid="{72C62DD7-A926-48B6-BDFD-BE0FFEB8C20F}"/>
    <cellStyle name="Comma [0] 2 3 3 2 2 3" xfId="4597" xr:uid="{3285FE47-6FEB-4F8B-9FDD-96014B653A51}"/>
    <cellStyle name="Comma [0] 2 3 3 2 2 3 10" xfId="34590" xr:uid="{8BC6F9B6-E5F2-4EDD-B202-15E9B58B5BFF}"/>
    <cellStyle name="Comma [0] 2 3 3 2 2 3 2" xfId="7545" xr:uid="{F9D36054-7A4D-47DB-8CA9-7A042568E3F4}"/>
    <cellStyle name="Comma [0] 2 3 3 2 2 3 2 2" xfId="29592" xr:uid="{FF99B612-28C1-4F01-A2F8-73D7637571D4}"/>
    <cellStyle name="Comma [0] 2 3 3 2 2 3 2 2 2" xfId="59544" xr:uid="{422B5720-6115-429D-A033-B41DC27A121D}"/>
    <cellStyle name="Comma [0] 2 3 3 2 2 3 2 3" xfId="37500" xr:uid="{F666AA60-C2D8-42F4-9600-E4601BFA1661}"/>
    <cellStyle name="Comma [0] 2 3 3 2 2 3 3" xfId="10327" xr:uid="{42EE87AF-5C59-4A35-A657-BEF127C0E560}"/>
    <cellStyle name="Comma [0] 2 3 3 2 2 3 3 2" xfId="40282" xr:uid="{D97CF929-C323-47C9-AC6C-2B65C9CABB3C}"/>
    <cellStyle name="Comma [0] 2 3 3 2 2 3 4" xfId="13109" xr:uid="{9C8BC002-CD34-4FAE-905F-D34B452A161B}"/>
    <cellStyle name="Comma [0] 2 3 3 2 2 3 4 2" xfId="43064" xr:uid="{8B507621-DCB1-4B96-998B-DC6CC24AAB90}"/>
    <cellStyle name="Comma [0] 2 3 3 2 2 3 5" xfId="15844" xr:uid="{D860B886-2B20-4250-BF32-1214F4EE1B07}"/>
    <cellStyle name="Comma [0] 2 3 3 2 2 3 5 2" xfId="45799" xr:uid="{FC171E61-A601-4C48-8282-F5F475454BD9}"/>
    <cellStyle name="Comma [0] 2 3 3 2 2 3 6" xfId="18592" xr:uid="{39EDB36A-AE63-4C65-87EE-55F8EF00058A}"/>
    <cellStyle name="Comma [0] 2 3 3 2 2 3 6 2" xfId="48545" xr:uid="{10AC827E-6699-43EB-8C90-F54D46AFA8FD}"/>
    <cellStyle name="Comma [0] 2 3 3 2 2 3 7" xfId="21375" xr:uid="{9C0944E6-E7C6-401B-9A4E-2125EBBC0B68}"/>
    <cellStyle name="Comma [0] 2 3 3 2 2 3 7 2" xfId="51327" xr:uid="{F60C33EB-0E5D-4077-B7EE-879118A552E5}"/>
    <cellStyle name="Comma [0] 2 3 3 2 2 3 8" xfId="24113" xr:uid="{F27DAEE6-8187-4D05-9C86-A7E6A5A66065}"/>
    <cellStyle name="Comma [0] 2 3 3 2 2 3 8 2" xfId="54065" xr:uid="{D3A99FE2-CE6C-4B47-9063-2852B734527E}"/>
    <cellStyle name="Comma [0] 2 3 3 2 2 3 9" xfId="26849" xr:uid="{E48120D4-C8B3-448B-BF0F-BBE351A2DA69}"/>
    <cellStyle name="Comma [0] 2 3 3 2 2 3 9 2" xfId="56801" xr:uid="{AFBF1C19-AC04-4E37-A669-641A53DA6E4D}"/>
    <cellStyle name="Comma [0] 2 3 3 2 2 4" xfId="3229" xr:uid="{3830A066-9BD9-4D7B-9470-ECEF4DE30878}"/>
    <cellStyle name="Comma [0] 2 3 3 2 2 4 2" xfId="28224" xr:uid="{BB531437-1C1C-4B08-8B64-B083F388647D}"/>
    <cellStyle name="Comma [0] 2 3 3 2 2 4 2 2" xfId="58176" xr:uid="{27EAE370-4B61-4EC4-8917-0F1CF57636C1}"/>
    <cellStyle name="Comma [0] 2 3 3 2 2 4 3" xfId="33222" xr:uid="{2C794BBA-FBA6-4B3B-B98F-F172745CB74E}"/>
    <cellStyle name="Comma [0] 2 3 3 2 2 5" xfId="6177" xr:uid="{EE8FC30B-3F2C-4D56-8EA6-062E50A1FD7F}"/>
    <cellStyle name="Comma [0] 2 3 3 2 2 5 2" xfId="36132" xr:uid="{37AD0C6D-9A51-40B6-9F9F-38F785DEEF25}"/>
    <cellStyle name="Comma [0] 2 3 3 2 2 6" xfId="8959" xr:uid="{64A639BD-6FF1-45C3-8FA0-3083A2D4A072}"/>
    <cellStyle name="Comma [0] 2 3 3 2 2 6 2" xfId="38914" xr:uid="{BB35AC03-4960-4FA9-8605-78481AAEFD9F}"/>
    <cellStyle name="Comma [0] 2 3 3 2 2 7" xfId="11741" xr:uid="{F15C41F8-BC06-4874-975D-01A3CA47C849}"/>
    <cellStyle name="Comma [0] 2 3 3 2 2 7 2" xfId="41696" xr:uid="{9C50077B-B777-4D7A-910C-033768AF1428}"/>
    <cellStyle name="Comma [0] 2 3 3 2 2 8" xfId="14476" xr:uid="{96BE9E98-077E-4BC5-A77B-69D65FE01054}"/>
    <cellStyle name="Comma [0] 2 3 3 2 2 8 2" xfId="44431" xr:uid="{134E434E-DBDF-4FB5-9FC5-D654EA43391C}"/>
    <cellStyle name="Comma [0] 2 3 3 2 2 9" xfId="17224" xr:uid="{E3E62595-588A-444F-8255-08960EF884E1}"/>
    <cellStyle name="Comma [0] 2 3 3 2 2 9 2" xfId="47177" xr:uid="{663B5608-120C-4B2D-A494-75A9F2AC9047}"/>
    <cellStyle name="Comma [0] 2 3 3 2 3" xfId="1691" xr:uid="{3E28FDE5-7101-4F35-B26B-84097C4DA0B3}"/>
    <cellStyle name="Comma [0] 2 3 3 2 3 10" xfId="23087" xr:uid="{16361520-E988-42CB-97C2-3BE93DAB23CB}"/>
    <cellStyle name="Comma [0] 2 3 3 2 3 10 2" xfId="53039" xr:uid="{767CA91F-AB88-4DA0-9B73-8636CE919108}"/>
    <cellStyle name="Comma [0] 2 3 3 2 3 11" xfId="25823" xr:uid="{DE13C2AC-6C78-4DBB-A519-A83E5CEAC19E}"/>
    <cellStyle name="Comma [0] 2 3 3 2 3 11 2" xfId="55775" xr:uid="{285B18A7-CC71-4044-9167-20A5435F296E}"/>
    <cellStyle name="Comma [0] 2 3 3 2 3 12" xfId="31696" xr:uid="{A322D955-63D1-4B43-9FF6-7998F500F28D}"/>
    <cellStyle name="Comma [0] 2 3 3 2 3 2" xfId="4939" xr:uid="{74E27A40-B9C8-407F-BB02-2D768CB7137B}"/>
    <cellStyle name="Comma [0] 2 3 3 2 3 2 10" xfId="34932" xr:uid="{47F6DE4A-E404-4940-9657-1929C49A78FB}"/>
    <cellStyle name="Comma [0] 2 3 3 2 3 2 2" xfId="7887" xr:uid="{78729D7D-5AC7-4AD8-BD2D-FA5990BEE60A}"/>
    <cellStyle name="Comma [0] 2 3 3 2 3 2 2 2" xfId="29934" xr:uid="{6EFE8EC7-5A09-4279-88DC-711F28DE2974}"/>
    <cellStyle name="Comma [0] 2 3 3 2 3 2 2 2 2" xfId="59886" xr:uid="{3578D198-D2ED-448D-8BF5-30319F57DAF8}"/>
    <cellStyle name="Comma [0] 2 3 3 2 3 2 2 3" xfId="37842" xr:uid="{E97FA5C7-F6F6-4021-A412-A8713FD38E92}"/>
    <cellStyle name="Comma [0] 2 3 3 2 3 2 3" xfId="10669" xr:uid="{B94F6FC3-4E06-4DCC-9A6B-31AEF235F005}"/>
    <cellStyle name="Comma [0] 2 3 3 2 3 2 3 2" xfId="40624" xr:uid="{F1D960BC-A7D0-44ED-AB27-B86883B0C455}"/>
    <cellStyle name="Comma [0] 2 3 3 2 3 2 4" xfId="13451" xr:uid="{EF7265DD-3CBD-4072-AB52-402B93D3567B}"/>
    <cellStyle name="Comma [0] 2 3 3 2 3 2 4 2" xfId="43406" xr:uid="{07703D52-CF61-4FC6-A9B6-4055F4C94126}"/>
    <cellStyle name="Comma [0] 2 3 3 2 3 2 5" xfId="16186" xr:uid="{CECB1666-594A-4D5A-A468-D08CC5C6B325}"/>
    <cellStyle name="Comma [0] 2 3 3 2 3 2 5 2" xfId="46141" xr:uid="{2CFBDD70-0A23-4725-B5AB-4C1BC0E58131}"/>
    <cellStyle name="Comma [0] 2 3 3 2 3 2 6" xfId="18934" xr:uid="{5B2AB270-0CB5-4C66-A07A-12D09C3C82F9}"/>
    <cellStyle name="Comma [0] 2 3 3 2 3 2 6 2" xfId="48887" xr:uid="{066F8921-2A22-4CA7-B5AF-A831C14C89B7}"/>
    <cellStyle name="Comma [0] 2 3 3 2 3 2 7" xfId="21717" xr:uid="{50C36EA6-CF38-4BCA-8B41-D976F5B56460}"/>
    <cellStyle name="Comma [0] 2 3 3 2 3 2 7 2" xfId="51669" xr:uid="{499CF245-07EA-4A98-8EA7-47EBBC5284B0}"/>
    <cellStyle name="Comma [0] 2 3 3 2 3 2 8" xfId="24455" xr:uid="{893186E6-AFE0-475F-9BB7-E09E7056E3E3}"/>
    <cellStyle name="Comma [0] 2 3 3 2 3 2 8 2" xfId="54407" xr:uid="{2A4601E4-9D4C-4143-8AE8-7F380A9C7B2E}"/>
    <cellStyle name="Comma [0] 2 3 3 2 3 2 9" xfId="27191" xr:uid="{5398A08A-C48F-4862-9E28-77290871817D}"/>
    <cellStyle name="Comma [0] 2 3 3 2 3 2 9 2" xfId="57143" xr:uid="{CFEABC14-730E-4A19-A808-24A12E71A49D}"/>
    <cellStyle name="Comma [0] 2 3 3 2 3 3" xfId="3571" xr:uid="{E198B179-D9F2-44AE-BC88-29E5FA0213AC}"/>
    <cellStyle name="Comma [0] 2 3 3 2 3 3 2" xfId="28566" xr:uid="{DCC52828-9BBD-4D87-90FC-C934F0220C8C}"/>
    <cellStyle name="Comma [0] 2 3 3 2 3 3 2 2" xfId="58518" xr:uid="{E82CC4C7-210E-4FBA-B1F6-2E40475CF632}"/>
    <cellStyle name="Comma [0] 2 3 3 2 3 3 3" xfId="33564" xr:uid="{5AED8E10-3510-40ED-B9A6-FF4889969DD2}"/>
    <cellStyle name="Comma [0] 2 3 3 2 3 4" xfId="6519" xr:uid="{9E595737-8AAA-43A0-BDCF-006C1587D6B7}"/>
    <cellStyle name="Comma [0] 2 3 3 2 3 4 2" xfId="36474" xr:uid="{3548C8E8-78A5-481F-A079-99FAADD72171}"/>
    <cellStyle name="Comma [0] 2 3 3 2 3 5" xfId="9301" xr:uid="{0066C497-9C51-4ADC-B18E-2CFBFAF4529E}"/>
    <cellStyle name="Comma [0] 2 3 3 2 3 5 2" xfId="39256" xr:uid="{B370C877-4BDC-4CD9-BF21-D43CBBCF9979}"/>
    <cellStyle name="Comma [0] 2 3 3 2 3 6" xfId="12083" xr:uid="{BAAF454E-A369-4E71-9BFB-21A13AC4AECB}"/>
    <cellStyle name="Comma [0] 2 3 3 2 3 6 2" xfId="42038" xr:uid="{4A9BD97F-FAA3-466B-8FCD-6C0E409F3F7F}"/>
    <cellStyle name="Comma [0] 2 3 3 2 3 7" xfId="14818" xr:uid="{4816D5BC-DA85-4B64-B6F7-08E8B75312D2}"/>
    <cellStyle name="Comma [0] 2 3 3 2 3 7 2" xfId="44773" xr:uid="{E2BEDBF9-B044-48CD-BEE3-C8DECEE961E9}"/>
    <cellStyle name="Comma [0] 2 3 3 2 3 8" xfId="17566" xr:uid="{E2DE3B7F-245C-43C1-8256-B9F88B323F36}"/>
    <cellStyle name="Comma [0] 2 3 3 2 3 8 2" xfId="47519" xr:uid="{2364A50C-5453-4EA8-98F3-E8E208C455BE}"/>
    <cellStyle name="Comma [0] 2 3 3 2 3 9" xfId="20349" xr:uid="{2CF1E2D8-1533-4530-A768-129CC2C83DAF}"/>
    <cellStyle name="Comma [0] 2 3 3 2 3 9 2" xfId="50301" xr:uid="{7DF0C374-E6FE-4984-8595-CD544AF1213E}"/>
    <cellStyle name="Comma [0] 2 3 3 2 4" xfId="2450" xr:uid="{CD21435F-B185-44DA-A35D-971586946DBC}"/>
    <cellStyle name="Comma [0] 2 3 3 2 4 10" xfId="26507" xr:uid="{5E4DB84D-AE37-4C57-9429-A1508F136C09}"/>
    <cellStyle name="Comma [0] 2 3 3 2 4 10 2" xfId="56459" xr:uid="{96FB99D8-C065-4417-BE9E-E43AA9D78CF3}"/>
    <cellStyle name="Comma [0] 2 3 3 2 4 11" xfId="32449" xr:uid="{18B7F700-C843-4A4A-B793-8AD355680497}"/>
    <cellStyle name="Comma [0] 2 3 3 2 4 2" xfId="4255" xr:uid="{1CB3E50D-3FC1-40E5-8DA6-5840F593022F}"/>
    <cellStyle name="Comma [0] 2 3 3 2 4 2 2" xfId="29250" xr:uid="{88C0129C-5316-4F80-9AC7-5FA2469B3FF4}"/>
    <cellStyle name="Comma [0] 2 3 3 2 4 2 2 2" xfId="59202" xr:uid="{89FFBBED-4BF7-4547-B2EE-FCECA45F1323}"/>
    <cellStyle name="Comma [0] 2 3 3 2 4 2 3" xfId="34248" xr:uid="{4A4C3E09-7B41-482F-BD8C-40EC1673293E}"/>
    <cellStyle name="Comma [0] 2 3 3 2 4 3" xfId="7203" xr:uid="{D16846F0-3CB1-4F5C-94CA-21E7B4C54F81}"/>
    <cellStyle name="Comma [0] 2 3 3 2 4 3 2" xfId="37158" xr:uid="{AB6E8B33-2435-47E8-B04A-9F9C81E3FC2E}"/>
    <cellStyle name="Comma [0] 2 3 3 2 4 4" xfId="9985" xr:uid="{D8B51AD3-CB29-4615-ADCC-95947F136A73}"/>
    <cellStyle name="Comma [0] 2 3 3 2 4 4 2" xfId="39940" xr:uid="{F7D139DF-6A90-4A34-B8BA-0589ACF12432}"/>
    <cellStyle name="Comma [0] 2 3 3 2 4 5" xfId="12767" xr:uid="{189B20F7-3AC1-4113-BB04-1E648AFF58EE}"/>
    <cellStyle name="Comma [0] 2 3 3 2 4 5 2" xfId="42722" xr:uid="{EF0F32B7-F984-40CA-B976-7DEF91738465}"/>
    <cellStyle name="Comma [0] 2 3 3 2 4 6" xfId="15502" xr:uid="{B40E9E18-7445-4E4B-BB7B-2997102C04AF}"/>
    <cellStyle name="Comma [0] 2 3 3 2 4 6 2" xfId="45457" xr:uid="{F85C9715-EC45-427A-A411-1FE6EF956956}"/>
    <cellStyle name="Comma [0] 2 3 3 2 4 7" xfId="18250" xr:uid="{72CFA433-3241-46E2-BF94-C44F099FC794}"/>
    <cellStyle name="Comma [0] 2 3 3 2 4 7 2" xfId="48203" xr:uid="{DF27BEE8-A420-4C42-9567-C21EDCD56854}"/>
    <cellStyle name="Comma [0] 2 3 3 2 4 8" xfId="21033" xr:uid="{2E46D0EF-8C87-43C6-9CB9-B91ADDD58233}"/>
    <cellStyle name="Comma [0] 2 3 3 2 4 8 2" xfId="50985" xr:uid="{7856EDA3-3C2A-434A-A289-F68930DE678A}"/>
    <cellStyle name="Comma [0] 2 3 3 2 4 9" xfId="23771" xr:uid="{ADD640F6-792F-451D-BBFA-00AFBFBE26F6}"/>
    <cellStyle name="Comma [0] 2 3 3 2 4 9 2" xfId="53723" xr:uid="{91D4FD62-49AC-4FAB-A735-66D35DA7559D}"/>
    <cellStyle name="Comma [0] 2 3 3 2 5" xfId="2887" xr:uid="{BB53C423-CD4D-4965-9826-A1B9E635DBC0}"/>
    <cellStyle name="Comma [0] 2 3 3 2 5 2" xfId="27882" xr:uid="{D0064F0B-081F-4B86-B593-74A7916BBA81}"/>
    <cellStyle name="Comma [0] 2 3 3 2 5 2 2" xfId="57834" xr:uid="{81EE3F00-BCEF-4207-B772-470CA7FB52DC}"/>
    <cellStyle name="Comma [0] 2 3 3 2 5 3" xfId="32880" xr:uid="{49E91E63-1D15-4803-89A8-95C1B60A817D}"/>
    <cellStyle name="Comma [0] 2 3 3 2 6" xfId="5835" xr:uid="{AD026030-45AB-4876-B8C2-B6F73AFC09D9}"/>
    <cellStyle name="Comma [0] 2 3 3 2 6 2" xfId="35790" xr:uid="{27A01067-93ED-4387-8D85-F169799ADFF9}"/>
    <cellStyle name="Comma [0] 2 3 3 2 7" xfId="8617" xr:uid="{D8F1A51E-B6BF-4263-B0DF-CFE32ED90D99}"/>
    <cellStyle name="Comma [0] 2 3 3 2 7 2" xfId="38572" xr:uid="{62F0780B-70F5-488C-95DB-E7135D952243}"/>
    <cellStyle name="Comma [0] 2 3 3 2 8" xfId="11399" xr:uid="{53FFA385-E272-4687-994B-7C903004C55A}"/>
    <cellStyle name="Comma [0] 2 3 3 2 8 2" xfId="41354" xr:uid="{B398F589-04BB-4B1D-BCB1-4BAA23856FCB}"/>
    <cellStyle name="Comma [0] 2 3 3 2 9" xfId="14134" xr:uid="{0AF7FD3E-4AF1-4B67-ABB6-75CD7B459797}"/>
    <cellStyle name="Comma [0] 2 3 3 2 9 2" xfId="44089" xr:uid="{BA5D7523-5B15-423D-82D2-550E4D9C569A}"/>
    <cellStyle name="Comma [0] 2 3 3 3" xfId="834" xr:uid="{B25BCCE7-1F25-4022-8083-AE547A7554B6}"/>
    <cellStyle name="Comma [0] 2 3 3 3 10" xfId="19836" xr:uid="{BF84C1A8-A090-4564-A79C-765EBD2D433F}"/>
    <cellStyle name="Comma [0] 2 3 3 3 10 2" xfId="49788" xr:uid="{BEF116EC-321E-4DDE-B43A-0644BD3E1C26}"/>
    <cellStyle name="Comma [0] 2 3 3 3 11" xfId="22574" xr:uid="{1F90C13B-0469-45E9-9DA4-94A9F20528A0}"/>
    <cellStyle name="Comma [0] 2 3 3 3 11 2" xfId="52526" xr:uid="{7DD04D80-28AB-4A50-96E1-3A77AE6D4452}"/>
    <cellStyle name="Comma [0] 2 3 3 3 12" xfId="25310" xr:uid="{0DC19685-16A4-41A1-AC2D-ADAB20EDF6DC}"/>
    <cellStyle name="Comma [0] 2 3 3 3 12 2" xfId="55262" xr:uid="{A1C3F9F9-9BC4-4CEC-88F3-A454954C119A}"/>
    <cellStyle name="Comma [0] 2 3 3 3 13" xfId="30839" xr:uid="{F79349B2-0B57-4D3C-BB72-0A7C38C9C651}"/>
    <cellStyle name="Comma [0] 2 3 3 3 2" xfId="1377" xr:uid="{630B0832-3FB3-4F6E-A259-1E927E1B6672}"/>
    <cellStyle name="Comma [0] 2 3 3 3 2 10" xfId="23258" xr:uid="{CCDDBBC3-6E26-4742-933E-23894D0B5196}"/>
    <cellStyle name="Comma [0] 2 3 3 3 2 10 2" xfId="53210" xr:uid="{61AC7221-FD62-48B0-9EAB-141980C71032}"/>
    <cellStyle name="Comma [0] 2 3 3 3 2 11" xfId="25994" xr:uid="{EA6C5867-566C-42AF-9AD3-30FEF444194D}"/>
    <cellStyle name="Comma [0] 2 3 3 3 2 11 2" xfId="55946" xr:uid="{C59E4A41-94ED-4CAA-8A9A-E796ADCC4134}"/>
    <cellStyle name="Comma [0] 2 3 3 3 2 12" xfId="31382" xr:uid="{7AD3490C-329C-4CF3-8A66-362F58316833}"/>
    <cellStyle name="Comma [0] 2 3 3 3 2 2" xfId="5110" xr:uid="{04D3CA3B-0646-42F3-A176-A55DD720E503}"/>
    <cellStyle name="Comma [0] 2 3 3 3 2 2 10" xfId="35103" xr:uid="{44C6D29A-93E5-4126-83DC-4B8E54A9848A}"/>
    <cellStyle name="Comma [0] 2 3 3 3 2 2 2" xfId="8058" xr:uid="{0B12C65E-76B9-4645-9768-709AF233F61F}"/>
    <cellStyle name="Comma [0] 2 3 3 3 2 2 2 2" xfId="30105" xr:uid="{C6551D4F-3188-482B-8CD6-3085D3F40E85}"/>
    <cellStyle name="Comma [0] 2 3 3 3 2 2 2 2 2" xfId="60057" xr:uid="{6899A9CB-C121-4292-99E7-6A70797DDF9A}"/>
    <cellStyle name="Comma [0] 2 3 3 3 2 2 2 3" xfId="38013" xr:uid="{94A38859-28CF-40C3-9996-C00F77C733A8}"/>
    <cellStyle name="Comma [0] 2 3 3 3 2 2 3" xfId="10840" xr:uid="{3B44644F-4453-43E8-818A-5CFCCC9F3E49}"/>
    <cellStyle name="Comma [0] 2 3 3 3 2 2 3 2" xfId="40795" xr:uid="{30DF7656-10A4-4AD9-9E0E-A56ECA10971D}"/>
    <cellStyle name="Comma [0] 2 3 3 3 2 2 4" xfId="13622" xr:uid="{06EE1535-036C-45FD-952C-9AF81C934433}"/>
    <cellStyle name="Comma [0] 2 3 3 3 2 2 4 2" xfId="43577" xr:uid="{7DFB8D8B-E356-44FF-81CC-53235BEF9C97}"/>
    <cellStyle name="Comma [0] 2 3 3 3 2 2 5" xfId="16357" xr:uid="{3C323E5F-D305-4125-B943-0A548797B75D}"/>
    <cellStyle name="Comma [0] 2 3 3 3 2 2 5 2" xfId="46312" xr:uid="{6CB18F43-EFEB-44F3-9E12-AD1C3EC83ED3}"/>
    <cellStyle name="Comma [0] 2 3 3 3 2 2 6" xfId="19105" xr:uid="{0D13304B-C1CB-4AEC-9C2E-AC341D7AD24E}"/>
    <cellStyle name="Comma [0] 2 3 3 3 2 2 6 2" xfId="49058" xr:uid="{E566544D-90E2-4081-B3AD-1EFA7262C220}"/>
    <cellStyle name="Comma [0] 2 3 3 3 2 2 7" xfId="21888" xr:uid="{AB6BFEDE-4A78-4BCF-BFF3-BD5F7E5C9982}"/>
    <cellStyle name="Comma [0] 2 3 3 3 2 2 7 2" xfId="51840" xr:uid="{60CCD6A8-6C2F-488B-BE95-05E896A02B44}"/>
    <cellStyle name="Comma [0] 2 3 3 3 2 2 8" xfId="24626" xr:uid="{5FB93EC2-C0C0-45E9-B2A7-DD13F2833377}"/>
    <cellStyle name="Comma [0] 2 3 3 3 2 2 8 2" xfId="54578" xr:uid="{569A9EA7-4E0E-42FB-B10B-8DC51DDDB709}"/>
    <cellStyle name="Comma [0] 2 3 3 3 2 2 9" xfId="27362" xr:uid="{7707D51D-8AEC-492E-981E-D3C353B2686E}"/>
    <cellStyle name="Comma [0] 2 3 3 3 2 2 9 2" xfId="57314" xr:uid="{5D8CBD30-F71E-41E0-9828-EAF9FBF5C7E0}"/>
    <cellStyle name="Comma [0] 2 3 3 3 2 3" xfId="3742" xr:uid="{375EFA53-B0D7-49F6-ACD6-EF78A9D3DA4B}"/>
    <cellStyle name="Comma [0] 2 3 3 3 2 3 2" xfId="28737" xr:uid="{A5D35C7D-3B3A-4D29-BD21-DB94CDC0B846}"/>
    <cellStyle name="Comma [0] 2 3 3 3 2 3 2 2" xfId="58689" xr:uid="{E95D4986-DC8F-4A30-8888-388463996688}"/>
    <cellStyle name="Comma [0] 2 3 3 3 2 3 3" xfId="33735" xr:uid="{94F213E7-BBBE-4E85-A1BC-38BDFECF5EB7}"/>
    <cellStyle name="Comma [0] 2 3 3 3 2 4" xfId="6690" xr:uid="{500427DC-0600-4323-8D50-60C24A3F2798}"/>
    <cellStyle name="Comma [0] 2 3 3 3 2 4 2" xfId="36645" xr:uid="{1A7CE211-C531-4595-9A3D-65586B6B3F5E}"/>
    <cellStyle name="Comma [0] 2 3 3 3 2 5" xfId="9472" xr:uid="{A32DF55C-3E9A-4079-AB18-D4C7112737D2}"/>
    <cellStyle name="Comma [0] 2 3 3 3 2 5 2" xfId="39427" xr:uid="{3C115ABC-E138-4B66-A85E-4BDC17E9911F}"/>
    <cellStyle name="Comma [0] 2 3 3 3 2 6" xfId="12254" xr:uid="{656C74C1-6377-4E9D-8482-C8C1401A8746}"/>
    <cellStyle name="Comma [0] 2 3 3 3 2 6 2" xfId="42209" xr:uid="{E1A4DB0E-EB09-4C93-B55D-21BD8DFDECA6}"/>
    <cellStyle name="Comma [0] 2 3 3 3 2 7" xfId="14989" xr:uid="{25CE9502-725B-44F4-AAA3-D488CA206045}"/>
    <cellStyle name="Comma [0] 2 3 3 3 2 7 2" xfId="44944" xr:uid="{0D111D44-D0F5-4FD1-BC3D-C74BFEC12D05}"/>
    <cellStyle name="Comma [0] 2 3 3 3 2 8" xfId="17737" xr:uid="{07AA3099-863B-4BA1-8BE5-648B5965845F}"/>
    <cellStyle name="Comma [0] 2 3 3 3 2 8 2" xfId="47690" xr:uid="{E1685CC7-72B3-4929-AE12-60067675CF78}"/>
    <cellStyle name="Comma [0] 2 3 3 3 2 9" xfId="20520" xr:uid="{F1B0F8FF-CC9B-4EAA-B041-A251192A6C90}"/>
    <cellStyle name="Comma [0] 2 3 3 3 2 9 2" xfId="50472" xr:uid="{B2B64BFA-6F0F-4AC6-B85E-8F00FA86384E}"/>
    <cellStyle name="Comma [0] 2 3 3 3 3" xfId="1919" xr:uid="{DA49A4C8-F651-4664-AA7C-AAFD2FBD6010}"/>
    <cellStyle name="Comma [0] 2 3 3 3 3 10" xfId="26678" xr:uid="{A54A0B74-6467-4CDA-BC8A-145450ED9E20}"/>
    <cellStyle name="Comma [0] 2 3 3 3 3 10 2" xfId="56630" xr:uid="{5F9D8CD6-A112-4EA8-87ED-27BE3FDDC7A0}"/>
    <cellStyle name="Comma [0] 2 3 3 3 3 11" xfId="31924" xr:uid="{139BEA18-4561-44B6-8D84-0F7EC4AB417A}"/>
    <cellStyle name="Comma [0] 2 3 3 3 3 2" xfId="4426" xr:uid="{DC99FCCF-1E04-4790-B4D1-DC168C96F945}"/>
    <cellStyle name="Comma [0] 2 3 3 3 3 2 2" xfId="29421" xr:uid="{D5565A36-5F55-41B1-98C0-4F83C5A5859E}"/>
    <cellStyle name="Comma [0] 2 3 3 3 3 2 2 2" xfId="59373" xr:uid="{F575348E-4FE4-45CA-AC6A-47A6B066B155}"/>
    <cellStyle name="Comma [0] 2 3 3 3 3 2 3" xfId="34419" xr:uid="{9F153037-9B26-4272-A269-F0337B9474AA}"/>
    <cellStyle name="Comma [0] 2 3 3 3 3 3" xfId="7374" xr:uid="{5CB8C67B-7FD3-48FE-A72B-2299F1ABF328}"/>
    <cellStyle name="Comma [0] 2 3 3 3 3 3 2" xfId="37329" xr:uid="{2BF2429E-C892-475D-8F06-D0B967BB73AE}"/>
    <cellStyle name="Comma [0] 2 3 3 3 3 4" xfId="10156" xr:uid="{8C8B4438-CDE5-4B73-98AC-E01AAD67BFAF}"/>
    <cellStyle name="Comma [0] 2 3 3 3 3 4 2" xfId="40111" xr:uid="{0B7BCCED-4333-4459-8AA3-83281759678B}"/>
    <cellStyle name="Comma [0] 2 3 3 3 3 5" xfId="12938" xr:uid="{86E701B8-DF0A-4A5F-8630-6F096D47F7A8}"/>
    <cellStyle name="Comma [0] 2 3 3 3 3 5 2" xfId="42893" xr:uid="{2186563F-4F68-40C9-9C0E-6388930ACD79}"/>
    <cellStyle name="Comma [0] 2 3 3 3 3 6" xfId="15673" xr:uid="{E7F4AD6A-F46D-4835-85C1-658C67DB0AF1}"/>
    <cellStyle name="Comma [0] 2 3 3 3 3 6 2" xfId="45628" xr:uid="{A7823878-DBB4-42E9-9CA1-D22EDF853014}"/>
    <cellStyle name="Comma [0] 2 3 3 3 3 7" xfId="18421" xr:uid="{668B2E54-EC77-4510-9D3F-EDB24F8488DE}"/>
    <cellStyle name="Comma [0] 2 3 3 3 3 7 2" xfId="48374" xr:uid="{F87E6EF1-A0B2-4210-949A-222A741235FA}"/>
    <cellStyle name="Comma [0] 2 3 3 3 3 8" xfId="21204" xr:uid="{FEF80CCC-5DBE-4BE9-B0B6-F8B50E835037}"/>
    <cellStyle name="Comma [0] 2 3 3 3 3 8 2" xfId="51156" xr:uid="{9E546F58-6426-4AE8-8264-B3F0A427D30F}"/>
    <cellStyle name="Comma [0] 2 3 3 3 3 9" xfId="23942" xr:uid="{6DD08F27-3C29-45ED-A5AE-AA9B00BB77BA}"/>
    <cellStyle name="Comma [0] 2 3 3 3 3 9 2" xfId="53894" xr:uid="{A5C0B12E-89A8-4ED3-9582-7D97F05219D0}"/>
    <cellStyle name="Comma [0] 2 3 3 3 4" xfId="3058" xr:uid="{CBE1AFE7-B37D-427F-8700-14F53491AB0D}"/>
    <cellStyle name="Comma [0] 2 3 3 3 4 2" xfId="28053" xr:uid="{25FC6F9A-86C2-413E-9D82-BE1FCBE28144}"/>
    <cellStyle name="Comma [0] 2 3 3 3 4 2 2" xfId="58005" xr:uid="{A27C0C8D-F93E-42C2-A2E7-776EA27AD34F}"/>
    <cellStyle name="Comma [0] 2 3 3 3 4 3" xfId="33051" xr:uid="{69B29D74-E714-4ED5-A2D3-11B3E80078A6}"/>
    <cellStyle name="Comma [0] 2 3 3 3 5" xfId="6006" xr:uid="{2108A7FF-8179-43FF-9A7E-8298C8A324A6}"/>
    <cellStyle name="Comma [0] 2 3 3 3 5 2" xfId="35961" xr:uid="{B98276BE-87B8-4AD7-BDA8-73C89F3C5D6C}"/>
    <cellStyle name="Comma [0] 2 3 3 3 6" xfId="8788" xr:uid="{09CE01F2-1047-4155-9F85-C723FC7D8AE8}"/>
    <cellStyle name="Comma [0] 2 3 3 3 6 2" xfId="38743" xr:uid="{334253DD-613B-491D-A456-DFBB387BE015}"/>
    <cellStyle name="Comma [0] 2 3 3 3 7" xfId="11570" xr:uid="{389AD060-0CA4-4060-8A07-BE2B0CD6448E}"/>
    <cellStyle name="Comma [0] 2 3 3 3 7 2" xfId="41525" xr:uid="{52BC68B0-23F1-45C7-874A-3854AB5C5909}"/>
    <cellStyle name="Comma [0] 2 3 3 3 8" xfId="14305" xr:uid="{1FB8E15C-C6A6-490B-84B2-F8CAF063BE6C}"/>
    <cellStyle name="Comma [0] 2 3 3 3 8 2" xfId="44260" xr:uid="{27C82F5B-B9FA-4ACF-A4E1-A7DB27CAAD20}"/>
    <cellStyle name="Comma [0] 2 3 3 3 9" xfId="17053" xr:uid="{0C53E10F-5343-4FF2-886C-0CE74714A73C}"/>
    <cellStyle name="Comma [0] 2 3 3 3 9 2" xfId="47006" xr:uid="{7B76F2DB-28BC-47F4-B50F-0A01986A9893}"/>
    <cellStyle name="Comma [0] 2 3 3 4" xfId="1010" xr:uid="{7B235840-6B80-44A0-88F9-2E324CFF93F4}"/>
    <cellStyle name="Comma [0] 2 3 3 4 10" xfId="22916" xr:uid="{BDF1646E-03C8-4083-9BBC-C69D5AFBB253}"/>
    <cellStyle name="Comma [0] 2 3 3 4 10 2" xfId="52868" xr:uid="{10BFF9B8-761B-47D2-9380-C62C8EA6FED3}"/>
    <cellStyle name="Comma [0] 2 3 3 4 11" xfId="25652" xr:uid="{798375FA-9ECB-4B95-95D5-B87FBF855B10}"/>
    <cellStyle name="Comma [0] 2 3 3 4 11 2" xfId="55604" xr:uid="{AF24CC59-6E9F-46EA-A430-04A33E1073D2}"/>
    <cellStyle name="Comma [0] 2 3 3 4 12" xfId="31015" xr:uid="{D90473D1-6749-415E-BED0-4389FAFE6F5F}"/>
    <cellStyle name="Comma [0] 2 3 3 4 2" xfId="4768" xr:uid="{01E1E8AC-534A-415A-BC7E-45C3E76DD41A}"/>
    <cellStyle name="Comma [0] 2 3 3 4 2 10" xfId="34761" xr:uid="{4D36A95A-DCF9-4F34-9A40-92D25BDBCBE3}"/>
    <cellStyle name="Comma [0] 2 3 3 4 2 2" xfId="7716" xr:uid="{50D0B9A1-F9A7-4D73-9480-2720808480B0}"/>
    <cellStyle name="Comma [0] 2 3 3 4 2 2 2" xfId="29763" xr:uid="{58218DB7-2397-42B3-BF73-B12FF0BA0E66}"/>
    <cellStyle name="Comma [0] 2 3 3 4 2 2 2 2" xfId="59715" xr:uid="{A9B6DA7D-C8DD-48A4-BD7D-61C7F7CDE6A8}"/>
    <cellStyle name="Comma [0] 2 3 3 4 2 2 3" xfId="37671" xr:uid="{EABA2AE5-5681-4382-B519-EA2E76865C54}"/>
    <cellStyle name="Comma [0] 2 3 3 4 2 3" xfId="10498" xr:uid="{326A52DC-EC2B-471B-9641-4488870180F0}"/>
    <cellStyle name="Comma [0] 2 3 3 4 2 3 2" xfId="40453" xr:uid="{D4E29577-9CD8-4449-A83F-A377A9A7B1F2}"/>
    <cellStyle name="Comma [0] 2 3 3 4 2 4" xfId="13280" xr:uid="{6DB946F0-8F3B-46A4-BCAD-D624B1B0A8E6}"/>
    <cellStyle name="Comma [0] 2 3 3 4 2 4 2" xfId="43235" xr:uid="{46F48A0C-2E9F-42D8-99CE-CB4DAA7DF9D4}"/>
    <cellStyle name="Comma [0] 2 3 3 4 2 5" xfId="16015" xr:uid="{0DF23D6F-CD50-45DE-BD02-BA3D859E5D0D}"/>
    <cellStyle name="Comma [0] 2 3 3 4 2 5 2" xfId="45970" xr:uid="{E5D2550A-24CA-4EAE-8B72-C312D1DC703D}"/>
    <cellStyle name="Comma [0] 2 3 3 4 2 6" xfId="18763" xr:uid="{3AF8E7DD-9734-4D1C-8965-C39022156C48}"/>
    <cellStyle name="Comma [0] 2 3 3 4 2 6 2" xfId="48716" xr:uid="{4C0838A8-6F2C-461D-A9C7-94964CF2A0CD}"/>
    <cellStyle name="Comma [0] 2 3 3 4 2 7" xfId="21546" xr:uid="{74AA44DE-1FBD-4BCA-A9EE-43A5936A0FD9}"/>
    <cellStyle name="Comma [0] 2 3 3 4 2 7 2" xfId="51498" xr:uid="{ED405826-0D1E-43F0-B049-9F51D5C38023}"/>
    <cellStyle name="Comma [0] 2 3 3 4 2 8" xfId="24284" xr:uid="{945F6352-CDE5-4D8B-A9C7-E2DAC244C4C4}"/>
    <cellStyle name="Comma [0] 2 3 3 4 2 8 2" xfId="54236" xr:uid="{905061ED-73E1-45DE-88D3-B91338A5206F}"/>
    <cellStyle name="Comma [0] 2 3 3 4 2 9" xfId="27020" xr:uid="{C1B26A86-04CC-45B6-8709-50AB1453E24F}"/>
    <cellStyle name="Comma [0] 2 3 3 4 2 9 2" xfId="56972" xr:uid="{EAB2F771-AEA4-4213-8D11-6D646F532175}"/>
    <cellStyle name="Comma [0] 2 3 3 4 3" xfId="3400" xr:uid="{CC765CFD-F1DB-4B05-8ECC-D6A6536D93E6}"/>
    <cellStyle name="Comma [0] 2 3 3 4 3 2" xfId="28395" xr:uid="{316E01ED-0B0A-4124-A46C-740A996E03AE}"/>
    <cellStyle name="Comma [0] 2 3 3 4 3 2 2" xfId="58347" xr:uid="{591AC30D-F9BC-4032-840B-476D70F904D3}"/>
    <cellStyle name="Comma [0] 2 3 3 4 3 3" xfId="33393" xr:uid="{ABD79FEC-2DC8-441F-BD74-D75D1A043388}"/>
    <cellStyle name="Comma [0] 2 3 3 4 4" xfId="6348" xr:uid="{CE96EA43-C480-4863-BB37-83B558E5EB37}"/>
    <cellStyle name="Comma [0] 2 3 3 4 4 2" xfId="36303" xr:uid="{B0495062-B720-4E96-9DD9-6583086223E1}"/>
    <cellStyle name="Comma [0] 2 3 3 4 5" xfId="9130" xr:uid="{2CE7D540-B79A-458D-A682-0BF761B988D7}"/>
    <cellStyle name="Comma [0] 2 3 3 4 5 2" xfId="39085" xr:uid="{20B9670C-5580-4C88-BCA8-3ABE646267DB}"/>
    <cellStyle name="Comma [0] 2 3 3 4 6" xfId="11912" xr:uid="{B2A95779-FD14-4A7B-A627-02BA00B7DAEB}"/>
    <cellStyle name="Comma [0] 2 3 3 4 6 2" xfId="41867" xr:uid="{BB25073E-D8E9-49CC-9D65-004E17BE9AD7}"/>
    <cellStyle name="Comma [0] 2 3 3 4 7" xfId="14647" xr:uid="{29A1EC44-8264-4613-8A13-458A8DB1BE8B}"/>
    <cellStyle name="Comma [0] 2 3 3 4 7 2" xfId="44602" xr:uid="{AF952850-D45C-42BD-84FC-70D718918333}"/>
    <cellStyle name="Comma [0] 2 3 3 4 8" xfId="17395" xr:uid="{11FCA490-7179-40F6-BE93-85F05DF1649B}"/>
    <cellStyle name="Comma [0] 2 3 3 4 8 2" xfId="47348" xr:uid="{1A8106F1-DF6B-48BB-A7E7-F12DAD0C151B}"/>
    <cellStyle name="Comma [0] 2 3 3 4 9" xfId="20178" xr:uid="{8F753F3A-86AC-4A70-A815-3CCC2267AF71}"/>
    <cellStyle name="Comma [0] 2 3 3 4 9 2" xfId="50130" xr:uid="{F43EE321-DE70-4A8C-89C4-59FC16E1A66B}"/>
    <cellStyle name="Comma [0] 2 3 3 5" xfId="1552" xr:uid="{AAF7AEDA-D170-4A4F-8016-25567E2CB41D}"/>
    <cellStyle name="Comma [0] 2 3 3 5 10" xfId="26336" xr:uid="{5EBA28C3-F3B3-47FD-87D5-19612CE72CAB}"/>
    <cellStyle name="Comma [0] 2 3 3 5 10 2" xfId="56288" xr:uid="{253F8439-37CD-48D3-90C3-AC0B632D5AD7}"/>
    <cellStyle name="Comma [0] 2 3 3 5 11" xfId="31557" xr:uid="{FB068CAE-5225-4A98-8CF3-CA7DA202BCD5}"/>
    <cellStyle name="Comma [0] 2 3 3 5 2" xfId="4084" xr:uid="{CCF96C26-F325-4A01-89A4-A72D0663F163}"/>
    <cellStyle name="Comma [0] 2 3 3 5 2 2" xfId="29079" xr:uid="{F4E36B18-01E9-4E5E-B410-752D65B86C7F}"/>
    <cellStyle name="Comma [0] 2 3 3 5 2 2 2" xfId="59031" xr:uid="{F75F0072-61DA-4CDF-83C4-1512B8C06B1A}"/>
    <cellStyle name="Comma [0] 2 3 3 5 2 3" xfId="34077" xr:uid="{7CF91B2F-285C-4A2D-8261-8F169060BAA4}"/>
    <cellStyle name="Comma [0] 2 3 3 5 3" xfId="7032" xr:uid="{01745206-E6CA-4B7B-86B4-F32FAAE4E8B8}"/>
    <cellStyle name="Comma [0] 2 3 3 5 3 2" xfId="36987" xr:uid="{F05657EB-11EE-4855-B06B-A99881E2758D}"/>
    <cellStyle name="Comma [0] 2 3 3 5 4" xfId="9814" xr:uid="{52988C62-B939-421F-900E-152ADD6B3A12}"/>
    <cellStyle name="Comma [0] 2 3 3 5 4 2" xfId="39769" xr:uid="{5D16A2A4-EC8D-4A63-8C8D-B1921E2C5B83}"/>
    <cellStyle name="Comma [0] 2 3 3 5 5" xfId="12596" xr:uid="{69F8CE20-C34F-4BCE-A91F-E0F860AD6FF5}"/>
    <cellStyle name="Comma [0] 2 3 3 5 5 2" xfId="42551" xr:uid="{3E1BB748-39C2-4B15-BB33-957294EFE651}"/>
    <cellStyle name="Comma [0] 2 3 3 5 6" xfId="15331" xr:uid="{3AC27BA5-1BAE-48EE-A35F-AA23B4D7604B}"/>
    <cellStyle name="Comma [0] 2 3 3 5 6 2" xfId="45286" xr:uid="{801A5094-4616-4AAD-A03D-98979E160B33}"/>
    <cellStyle name="Comma [0] 2 3 3 5 7" xfId="18079" xr:uid="{69AEDD3D-5F69-46EB-95D8-85B6B095F847}"/>
    <cellStyle name="Comma [0] 2 3 3 5 7 2" xfId="48032" xr:uid="{538C2C30-C924-41CC-AFC2-C3DE13ED69FD}"/>
    <cellStyle name="Comma [0] 2 3 3 5 8" xfId="20862" xr:uid="{2F9B72DC-14D2-43A2-A247-59240B00C933}"/>
    <cellStyle name="Comma [0] 2 3 3 5 8 2" xfId="50814" xr:uid="{F135535F-2941-48D0-8265-64808C325592}"/>
    <cellStyle name="Comma [0] 2 3 3 5 9" xfId="23600" xr:uid="{4B85C32C-CBE2-4E83-8998-A8D7EC68A4E8}"/>
    <cellStyle name="Comma [0] 2 3 3 5 9 2" xfId="53552" xr:uid="{5BCF9E77-8008-4E80-AB44-230696C6E13E}"/>
    <cellStyle name="Comma [0] 2 3 3 6" xfId="2099" xr:uid="{A59E19FF-CA48-44B9-A20E-B1509B5DB521}"/>
    <cellStyle name="Comma [0] 2 3 3 6 2" xfId="27711" xr:uid="{D788061D-25CC-44C0-8A1F-769C5CD48880}"/>
    <cellStyle name="Comma [0] 2 3 3 6 2 2" xfId="57663" xr:uid="{A1445448-98C5-4A79-B110-41E4DBAACD62}"/>
    <cellStyle name="Comma [0] 2 3 3 6 3" xfId="32102" xr:uid="{C3F99017-A165-440D-AA11-6FBA858562D6}"/>
    <cellStyle name="Comma [0] 2 3 3 7" xfId="2278" xr:uid="{809EAFEC-146E-4EC2-A62F-1C44E9B40C71}"/>
    <cellStyle name="Comma [0] 2 3 3 7 2" xfId="32278" xr:uid="{4D7BE397-0312-40CD-A675-284E5FEAD3A2}"/>
    <cellStyle name="Comma [0] 2 3 3 8" xfId="2716" xr:uid="{C775CB84-4776-4B81-B208-BF8F740272F1}"/>
    <cellStyle name="Comma [0] 2 3 3 8 2" xfId="32709" xr:uid="{EE54363D-2F9E-4210-BAE8-77D7D72E44AB}"/>
    <cellStyle name="Comma [0] 2 3 3 9" xfId="5664" xr:uid="{21E53F22-3F9B-4E83-99BE-36A3A015B013}"/>
    <cellStyle name="Comma [0] 2 3 3 9 2" xfId="35619" xr:uid="{F7B0C702-8B3F-4344-91C9-D39314BBDEB3}"/>
    <cellStyle name="Comma [0] 2 3 4" xfId="512" xr:uid="{A62E6FD8-676B-4B9E-BE3A-6992FA04939A}"/>
    <cellStyle name="Comma [0] 2 3 4 10" xfId="16797" xr:uid="{F51AB7D3-8219-4787-B509-D4CF5086AD1E}"/>
    <cellStyle name="Comma [0] 2 3 4 10 2" xfId="46750" xr:uid="{1D48BCE1-97CF-4521-AD4F-09CAE50B8561}"/>
    <cellStyle name="Comma [0] 2 3 4 11" xfId="19580" xr:uid="{00C83DDA-7D25-468B-B0F9-A95AB6AD5C5A}"/>
    <cellStyle name="Comma [0] 2 3 4 11 2" xfId="49532" xr:uid="{28F59BD7-380B-4068-B42F-A2740E5D06B1}"/>
    <cellStyle name="Comma [0] 2 3 4 12" xfId="22318" xr:uid="{5E3B0715-6CFD-4A1C-8399-40B2D7F49A50}"/>
    <cellStyle name="Comma [0] 2 3 4 12 2" xfId="52270" xr:uid="{5F82B252-7736-46A9-A937-CF11B3BFB4EC}"/>
    <cellStyle name="Comma [0] 2 3 4 13" xfId="25054" xr:uid="{0953DD76-C3EB-48F0-BB42-3A9869930227}"/>
    <cellStyle name="Comma [0] 2 3 4 13 2" xfId="55006" xr:uid="{FF8953D4-731C-4565-A53B-AAF96A50504C}"/>
    <cellStyle name="Comma [0] 2 3 4 14" xfId="30522" xr:uid="{6B34C373-D75F-421C-A1DE-2B579A448130}"/>
    <cellStyle name="Comma [0] 2 3 4 2" xfId="1060" xr:uid="{EF2A9E87-EFC4-499D-9BDE-C2D87E43E52F}"/>
    <cellStyle name="Comma [0] 2 3 4 2 10" xfId="19922" xr:uid="{E564E5AC-C085-414B-9817-95403570352F}"/>
    <cellStyle name="Comma [0] 2 3 4 2 10 2" xfId="49874" xr:uid="{CF66D930-979A-4F5C-A87C-EEF9063C8D5A}"/>
    <cellStyle name="Comma [0] 2 3 4 2 11" xfId="22660" xr:uid="{2C7B5026-0B09-4D9B-9B14-412464D96DD9}"/>
    <cellStyle name="Comma [0] 2 3 4 2 11 2" xfId="52612" xr:uid="{A0298546-7C36-4565-8AE2-D516ED006954}"/>
    <cellStyle name="Comma [0] 2 3 4 2 12" xfId="25396" xr:uid="{70169DA8-E0DB-4F80-8163-BFEDE674D372}"/>
    <cellStyle name="Comma [0] 2 3 4 2 12 2" xfId="55348" xr:uid="{A8EB2358-9D02-45E5-8D4C-841B54D069FA}"/>
    <cellStyle name="Comma [0] 2 3 4 2 13" xfId="31065" xr:uid="{C7BB6998-DB50-406E-BB93-E0A2DE0F257A}"/>
    <cellStyle name="Comma [0] 2 3 4 2 2" xfId="3828" xr:uid="{DFAE7932-4511-4488-858B-1B574FB1C1BA}"/>
    <cellStyle name="Comma [0] 2 3 4 2 2 10" xfId="26080" xr:uid="{46A472B0-7E0D-4A96-B63C-907063093C74}"/>
    <cellStyle name="Comma [0] 2 3 4 2 2 10 2" xfId="56032" xr:uid="{E26A27A2-5618-496E-9C62-4385895FB608}"/>
    <cellStyle name="Comma [0] 2 3 4 2 2 11" xfId="33821" xr:uid="{D5CBE0A9-E115-4A99-A662-C4D055E99AC1}"/>
    <cellStyle name="Comma [0] 2 3 4 2 2 2" xfId="5196" xr:uid="{204ED7A3-1510-45A5-87B2-81CF3FA16423}"/>
    <cellStyle name="Comma [0] 2 3 4 2 2 2 10" xfId="35189" xr:uid="{F014682D-698A-4EF3-9532-29C2217A2FE9}"/>
    <cellStyle name="Comma [0] 2 3 4 2 2 2 2" xfId="8144" xr:uid="{590D2CC2-12D1-4B1A-BEC3-12605F6B087A}"/>
    <cellStyle name="Comma [0] 2 3 4 2 2 2 2 2" xfId="30191" xr:uid="{94060BAE-BF97-4411-A729-DAECE2D39943}"/>
    <cellStyle name="Comma [0] 2 3 4 2 2 2 2 2 2" xfId="60143" xr:uid="{1C7378E1-0D4D-4389-A2E2-0082C9491424}"/>
    <cellStyle name="Comma [0] 2 3 4 2 2 2 2 3" xfId="38099" xr:uid="{FB639F64-4362-4410-8F1E-9E416A56EA05}"/>
    <cellStyle name="Comma [0] 2 3 4 2 2 2 3" xfId="10926" xr:uid="{6ACEDE87-3213-4030-99AE-61A690F3D44E}"/>
    <cellStyle name="Comma [0] 2 3 4 2 2 2 3 2" xfId="40881" xr:uid="{E58AF93A-2456-4DB9-AA61-A0B9103112B9}"/>
    <cellStyle name="Comma [0] 2 3 4 2 2 2 4" xfId="13708" xr:uid="{55788BA7-6AAC-47B3-BBF7-3E861FC81ECF}"/>
    <cellStyle name="Comma [0] 2 3 4 2 2 2 4 2" xfId="43663" xr:uid="{8ADCB0AC-D4B9-4152-BD60-6B725586ADD2}"/>
    <cellStyle name="Comma [0] 2 3 4 2 2 2 5" xfId="16443" xr:uid="{E645A2CE-BC00-4FD2-87FB-FB69BF22854D}"/>
    <cellStyle name="Comma [0] 2 3 4 2 2 2 5 2" xfId="46398" xr:uid="{E063BDD8-B559-4691-9E9E-C0D00AF6A540}"/>
    <cellStyle name="Comma [0] 2 3 4 2 2 2 6" xfId="19191" xr:uid="{84CB69E3-5ABC-49AF-A3A9-51036B6B06F2}"/>
    <cellStyle name="Comma [0] 2 3 4 2 2 2 6 2" xfId="49144" xr:uid="{253409D7-7F6A-4570-A91D-FE8DD755B66D}"/>
    <cellStyle name="Comma [0] 2 3 4 2 2 2 7" xfId="21974" xr:uid="{6215B939-4D33-41D1-B093-C76468AD7B55}"/>
    <cellStyle name="Comma [0] 2 3 4 2 2 2 7 2" xfId="51926" xr:uid="{7E80FDB6-8E6E-4967-A226-62F575506BB4}"/>
    <cellStyle name="Comma [0] 2 3 4 2 2 2 8" xfId="24712" xr:uid="{4E15A24A-3857-4A8D-9A1C-F6407374DD61}"/>
    <cellStyle name="Comma [0] 2 3 4 2 2 2 8 2" xfId="54664" xr:uid="{D4588886-FB9D-453D-BFBB-BDDD4502BAE9}"/>
    <cellStyle name="Comma [0] 2 3 4 2 2 2 9" xfId="27448" xr:uid="{40DDC552-C46B-4FD4-9D83-FA6AFA556F69}"/>
    <cellStyle name="Comma [0] 2 3 4 2 2 2 9 2" xfId="57400" xr:uid="{3FE76096-E575-4755-B356-D3C6F602F0BE}"/>
    <cellStyle name="Comma [0] 2 3 4 2 2 3" xfId="6776" xr:uid="{E8F3FA6C-4F71-4016-9DD1-EBCF8A055DA3}"/>
    <cellStyle name="Comma [0] 2 3 4 2 2 3 2" xfId="28823" xr:uid="{D930DC9E-355C-4244-AE61-17B9899333EF}"/>
    <cellStyle name="Comma [0] 2 3 4 2 2 3 2 2" xfId="58775" xr:uid="{AA56D55C-6755-4DCD-AC6B-C4A6FD0CC870}"/>
    <cellStyle name="Comma [0] 2 3 4 2 2 3 3" xfId="36731" xr:uid="{4DCFF127-9FD0-4F4C-B533-1018910F26B2}"/>
    <cellStyle name="Comma [0] 2 3 4 2 2 4" xfId="9558" xr:uid="{D0E7D732-2A1C-421B-AF84-825A05BDC29B}"/>
    <cellStyle name="Comma [0] 2 3 4 2 2 4 2" xfId="39513" xr:uid="{6D9293D4-4C4B-4920-A068-114A583A515B}"/>
    <cellStyle name="Comma [0] 2 3 4 2 2 5" xfId="12340" xr:uid="{50F7DCA0-9FDA-4C4A-A756-D332FC9E5DE6}"/>
    <cellStyle name="Comma [0] 2 3 4 2 2 5 2" xfId="42295" xr:uid="{71B23412-557F-4466-8EE3-85E9D3A1A2D1}"/>
    <cellStyle name="Comma [0] 2 3 4 2 2 6" xfId="15075" xr:uid="{32E27F38-AD01-4A04-AE1F-AACE0E006020}"/>
    <cellStyle name="Comma [0] 2 3 4 2 2 6 2" xfId="45030" xr:uid="{7826F96D-AAAE-410C-A0A1-691ADCD5C4BE}"/>
    <cellStyle name="Comma [0] 2 3 4 2 2 7" xfId="17823" xr:uid="{402CCA75-82CE-41CC-A5CB-14FDFBB3C80E}"/>
    <cellStyle name="Comma [0] 2 3 4 2 2 7 2" xfId="47776" xr:uid="{40B837EE-6C94-4E56-8040-46B62D064415}"/>
    <cellStyle name="Comma [0] 2 3 4 2 2 8" xfId="20606" xr:uid="{83D48CD8-00D0-4C4C-8BDB-2C4754BE9BF7}"/>
    <cellStyle name="Comma [0] 2 3 4 2 2 8 2" xfId="50558" xr:uid="{EC496079-A0EC-4102-A765-C29895359D03}"/>
    <cellStyle name="Comma [0] 2 3 4 2 2 9" xfId="23344" xr:uid="{A21A34DC-F84E-41E5-8BA9-A0FDD4FFD659}"/>
    <cellStyle name="Comma [0] 2 3 4 2 2 9 2" xfId="53296" xr:uid="{5DA00B6F-AF6D-44F4-B5DC-D16BE0B80FA7}"/>
    <cellStyle name="Comma [0] 2 3 4 2 3" xfId="4512" xr:uid="{B9E96D14-D24E-4EED-8D87-95C7BC434F48}"/>
    <cellStyle name="Comma [0] 2 3 4 2 3 10" xfId="34505" xr:uid="{E613E786-4404-4EEB-99C0-3ECD88F2371F}"/>
    <cellStyle name="Comma [0] 2 3 4 2 3 2" xfId="7460" xr:uid="{DFC1E404-A888-4AC1-8DF0-8B5A98ECED5F}"/>
    <cellStyle name="Comma [0] 2 3 4 2 3 2 2" xfId="29507" xr:uid="{5D90D2BC-B72B-466E-9BAA-2845320F0757}"/>
    <cellStyle name="Comma [0] 2 3 4 2 3 2 2 2" xfId="59459" xr:uid="{F6968A04-7BEB-4341-A98A-05E576843FAE}"/>
    <cellStyle name="Comma [0] 2 3 4 2 3 2 3" xfId="37415" xr:uid="{F61ED4BD-F811-4C8B-B11B-7C211EF27AE5}"/>
    <cellStyle name="Comma [0] 2 3 4 2 3 3" xfId="10242" xr:uid="{B7C714DB-D2F5-4A8A-BFFE-A4CF5C6C35B2}"/>
    <cellStyle name="Comma [0] 2 3 4 2 3 3 2" xfId="40197" xr:uid="{5A115FBD-4245-4DA4-A46E-0000696D8B55}"/>
    <cellStyle name="Comma [0] 2 3 4 2 3 4" xfId="13024" xr:uid="{E46A6912-5EE1-42D4-AEDF-316D614D055C}"/>
    <cellStyle name="Comma [0] 2 3 4 2 3 4 2" xfId="42979" xr:uid="{4A0946EF-6F2A-46A4-8F86-076215DD626C}"/>
    <cellStyle name="Comma [0] 2 3 4 2 3 5" xfId="15759" xr:uid="{5653E0EA-6A08-4351-A30B-13F9C639C85A}"/>
    <cellStyle name="Comma [0] 2 3 4 2 3 5 2" xfId="45714" xr:uid="{5D390DD7-E9D5-4C04-AF6A-F12DA00E2AB2}"/>
    <cellStyle name="Comma [0] 2 3 4 2 3 6" xfId="18507" xr:uid="{F420BA7E-DEA5-4005-A025-0A869779848B}"/>
    <cellStyle name="Comma [0] 2 3 4 2 3 6 2" xfId="48460" xr:uid="{8B9E4F63-BB3E-4ABA-AD94-6793C7DA15C2}"/>
    <cellStyle name="Comma [0] 2 3 4 2 3 7" xfId="21290" xr:uid="{CCEDCF10-0060-4EC3-8F34-25AD1F6762CD}"/>
    <cellStyle name="Comma [0] 2 3 4 2 3 7 2" xfId="51242" xr:uid="{DBBA39F6-0B07-4957-824F-25D804F7CADF}"/>
    <cellStyle name="Comma [0] 2 3 4 2 3 8" xfId="24028" xr:uid="{FAFB4E86-C9E1-4674-B2A9-12E9885FB7C6}"/>
    <cellStyle name="Comma [0] 2 3 4 2 3 8 2" xfId="53980" xr:uid="{EE356BC8-0421-409B-8052-1190919DD550}"/>
    <cellStyle name="Comma [0] 2 3 4 2 3 9" xfId="26764" xr:uid="{5846D311-D709-418C-BC7C-59A2D71131F6}"/>
    <cellStyle name="Comma [0] 2 3 4 2 3 9 2" xfId="56716" xr:uid="{0E22EFBA-4F8F-43FF-81FE-E738E163D574}"/>
    <cellStyle name="Comma [0] 2 3 4 2 4" xfId="3144" xr:uid="{47B038DA-45D1-4597-B5D4-00E2B65DE06F}"/>
    <cellStyle name="Comma [0] 2 3 4 2 4 2" xfId="28139" xr:uid="{77C7872A-C60E-4D92-8F24-3997C5D0E050}"/>
    <cellStyle name="Comma [0] 2 3 4 2 4 2 2" xfId="58091" xr:uid="{2366B542-3932-47A1-B122-75D5FB14D1F1}"/>
    <cellStyle name="Comma [0] 2 3 4 2 4 3" xfId="33137" xr:uid="{767D16C0-2A71-4970-8DFD-67D896676B7F}"/>
    <cellStyle name="Comma [0] 2 3 4 2 5" xfId="6092" xr:uid="{DE3BA4E7-B763-4B2D-9598-1839A4741D99}"/>
    <cellStyle name="Comma [0] 2 3 4 2 5 2" xfId="36047" xr:uid="{C3F7A916-62C8-4985-80B9-C44D1D342E1D}"/>
    <cellStyle name="Comma [0] 2 3 4 2 6" xfId="8874" xr:uid="{7E2B437D-3F91-493C-A7D8-74B8A8B71F56}"/>
    <cellStyle name="Comma [0] 2 3 4 2 6 2" xfId="38829" xr:uid="{E67C2378-FCB4-4A0B-B21A-CB6564D4A7AB}"/>
    <cellStyle name="Comma [0] 2 3 4 2 7" xfId="11656" xr:uid="{76B7F557-AC52-421F-817F-41CB53C45E0B}"/>
    <cellStyle name="Comma [0] 2 3 4 2 7 2" xfId="41611" xr:uid="{91037937-C873-4DB1-B142-61138AB99A2D}"/>
    <cellStyle name="Comma [0] 2 3 4 2 8" xfId="14391" xr:uid="{6C51C4BF-F43D-4053-92F0-E086FDBBFB98}"/>
    <cellStyle name="Comma [0] 2 3 4 2 8 2" xfId="44346" xr:uid="{D3A7E3A9-8F2D-45CB-89E9-DCFBA71CEBF0}"/>
    <cellStyle name="Comma [0] 2 3 4 2 9" xfId="17139" xr:uid="{0D12EF23-2253-4AB4-AA63-B1B5D2051526}"/>
    <cellStyle name="Comma [0] 2 3 4 2 9 2" xfId="47092" xr:uid="{7901C391-9A52-4B42-894B-866518832E60}"/>
    <cellStyle name="Comma [0] 2 3 4 3" xfId="1602" xr:uid="{E92A38ED-E712-4CC2-8595-C279871A09D6}"/>
    <cellStyle name="Comma [0] 2 3 4 3 10" xfId="23002" xr:uid="{218BF454-0428-4B3B-BC81-BD0D75F89178}"/>
    <cellStyle name="Comma [0] 2 3 4 3 10 2" xfId="52954" xr:uid="{418E7F63-6662-4F02-8524-C8DA88145740}"/>
    <cellStyle name="Comma [0] 2 3 4 3 11" xfId="25738" xr:uid="{E8C6ACA4-3F2B-4164-9CE8-9E9908A8921E}"/>
    <cellStyle name="Comma [0] 2 3 4 3 11 2" xfId="55690" xr:uid="{BA1AB897-F9E8-4D4A-B87B-C07589EFB4CE}"/>
    <cellStyle name="Comma [0] 2 3 4 3 12" xfId="31607" xr:uid="{DD60AC4A-AA58-4A47-BA4C-8462DAB82889}"/>
    <cellStyle name="Comma [0] 2 3 4 3 2" xfId="4854" xr:uid="{D7530E0F-1581-491D-BBF1-5422F59979EE}"/>
    <cellStyle name="Comma [0] 2 3 4 3 2 10" xfId="34847" xr:uid="{34CB2579-EC89-422C-8533-D560B0D066B1}"/>
    <cellStyle name="Comma [0] 2 3 4 3 2 2" xfId="7802" xr:uid="{F901FDFB-BA66-49FE-BB3D-1E62C5BEE036}"/>
    <cellStyle name="Comma [0] 2 3 4 3 2 2 2" xfId="29849" xr:uid="{75475269-D1A2-46FD-BAB9-32A2E7B20B61}"/>
    <cellStyle name="Comma [0] 2 3 4 3 2 2 2 2" xfId="59801" xr:uid="{CF43AB9D-9425-474F-95F7-0A34C4B9A44A}"/>
    <cellStyle name="Comma [0] 2 3 4 3 2 2 3" xfId="37757" xr:uid="{A9EEC868-03C9-40FB-83FA-42FCAE594653}"/>
    <cellStyle name="Comma [0] 2 3 4 3 2 3" xfId="10584" xr:uid="{A7E8B952-22CB-4769-870F-E909EF4796BB}"/>
    <cellStyle name="Comma [0] 2 3 4 3 2 3 2" xfId="40539" xr:uid="{9469E677-34AF-4F21-A62A-213C6BCCF338}"/>
    <cellStyle name="Comma [0] 2 3 4 3 2 4" xfId="13366" xr:uid="{65C45E47-7386-409E-B357-FA7CF3CFC4BA}"/>
    <cellStyle name="Comma [0] 2 3 4 3 2 4 2" xfId="43321" xr:uid="{63650B1F-97DF-414C-9C51-671135B2AC32}"/>
    <cellStyle name="Comma [0] 2 3 4 3 2 5" xfId="16101" xr:uid="{CBDCAD4F-2389-4744-9A8E-59D693614AF2}"/>
    <cellStyle name="Comma [0] 2 3 4 3 2 5 2" xfId="46056" xr:uid="{65A3245A-A7F4-43C9-9291-4369E405B253}"/>
    <cellStyle name="Comma [0] 2 3 4 3 2 6" xfId="18849" xr:uid="{0217B22E-EE70-4476-826D-913FB2F6BF4B}"/>
    <cellStyle name="Comma [0] 2 3 4 3 2 6 2" xfId="48802" xr:uid="{06C3A3FB-E071-4DC7-AE8A-CDA3A8079502}"/>
    <cellStyle name="Comma [0] 2 3 4 3 2 7" xfId="21632" xr:uid="{270CC818-D459-4BF0-9CAA-721E1BF92B92}"/>
    <cellStyle name="Comma [0] 2 3 4 3 2 7 2" xfId="51584" xr:uid="{02BDA5E0-A87F-44B8-A318-A500DC020E46}"/>
    <cellStyle name="Comma [0] 2 3 4 3 2 8" xfId="24370" xr:uid="{7AD5A824-189A-414F-A411-7EAF283F4E42}"/>
    <cellStyle name="Comma [0] 2 3 4 3 2 8 2" xfId="54322" xr:uid="{BBE443F7-775F-44C4-9BA8-5F32A2762DF7}"/>
    <cellStyle name="Comma [0] 2 3 4 3 2 9" xfId="27106" xr:uid="{DD86645D-8AD0-4F0E-8369-16A22F966D24}"/>
    <cellStyle name="Comma [0] 2 3 4 3 2 9 2" xfId="57058" xr:uid="{18B545F3-07F8-4DD8-9F61-2BD28B3342EF}"/>
    <cellStyle name="Comma [0] 2 3 4 3 3" xfId="3486" xr:uid="{A772A5D0-BCB0-4B77-AE2A-5DE6CDD0F268}"/>
    <cellStyle name="Comma [0] 2 3 4 3 3 2" xfId="28481" xr:uid="{95E17C7F-5680-4129-B046-9DD5C2A250B2}"/>
    <cellStyle name="Comma [0] 2 3 4 3 3 2 2" xfId="58433" xr:uid="{050270AC-1150-4BA5-A29D-60DCB03A277F}"/>
    <cellStyle name="Comma [0] 2 3 4 3 3 3" xfId="33479" xr:uid="{5367DEA1-FD2E-4607-9444-8892BA0AFB98}"/>
    <cellStyle name="Comma [0] 2 3 4 3 4" xfId="6434" xr:uid="{49754A7E-D8DF-4DCD-B657-002558FC9563}"/>
    <cellStyle name="Comma [0] 2 3 4 3 4 2" xfId="36389" xr:uid="{A3519F25-0F4A-4D2D-B0B2-A03279A66EAD}"/>
    <cellStyle name="Comma [0] 2 3 4 3 5" xfId="9216" xr:uid="{8C71F0AF-3084-4877-9AC7-5E2E49227D45}"/>
    <cellStyle name="Comma [0] 2 3 4 3 5 2" xfId="39171" xr:uid="{F716C692-4A05-423B-AC91-1A94BEE17565}"/>
    <cellStyle name="Comma [0] 2 3 4 3 6" xfId="11998" xr:uid="{F15D860C-27B8-40F3-9B5E-CB0A198A5FDA}"/>
    <cellStyle name="Comma [0] 2 3 4 3 6 2" xfId="41953" xr:uid="{0B969CF9-8965-428C-A587-0E15814B026B}"/>
    <cellStyle name="Comma [0] 2 3 4 3 7" xfId="14733" xr:uid="{2329ACB7-5785-4EC4-990C-206B6171B6CE}"/>
    <cellStyle name="Comma [0] 2 3 4 3 7 2" xfId="44688" xr:uid="{44E865B1-EDC0-4E87-A08E-2CB82D155874}"/>
    <cellStyle name="Comma [0] 2 3 4 3 8" xfId="17481" xr:uid="{D33663FD-05AE-4B89-82C2-E06CF8D57FF8}"/>
    <cellStyle name="Comma [0] 2 3 4 3 8 2" xfId="47434" xr:uid="{7D086FBF-5288-4F66-83BC-7A4B5C50570E}"/>
    <cellStyle name="Comma [0] 2 3 4 3 9" xfId="20264" xr:uid="{0CE6AB36-8068-414D-8798-E3DE59910BD3}"/>
    <cellStyle name="Comma [0] 2 3 4 3 9 2" xfId="50216" xr:uid="{8AEB161C-C1A4-414C-B1C6-A292905061C7}"/>
    <cellStyle name="Comma [0] 2 3 4 4" xfId="2365" xr:uid="{B664C610-9D93-4009-B5DB-F0031F2C252E}"/>
    <cellStyle name="Comma [0] 2 3 4 4 10" xfId="26422" xr:uid="{B3FE1DEC-0885-413F-A682-60D73A4C804C}"/>
    <cellStyle name="Comma [0] 2 3 4 4 10 2" xfId="56374" xr:uid="{F603B7F8-2095-4B89-9B01-458506CDE0EE}"/>
    <cellStyle name="Comma [0] 2 3 4 4 11" xfId="32364" xr:uid="{8137679A-10BA-4BE2-B320-93584830E5A5}"/>
    <cellStyle name="Comma [0] 2 3 4 4 2" xfId="4170" xr:uid="{FF864E3E-AD3E-4D24-8EED-5120AE1D7E19}"/>
    <cellStyle name="Comma [0] 2 3 4 4 2 2" xfId="29165" xr:uid="{711A6837-5191-43A9-A954-CC7729FB4C14}"/>
    <cellStyle name="Comma [0] 2 3 4 4 2 2 2" xfId="59117" xr:uid="{D97BC965-F668-435F-9CCA-1E4449C2DB25}"/>
    <cellStyle name="Comma [0] 2 3 4 4 2 3" xfId="34163" xr:uid="{B6619A76-5FEA-4B33-8625-AD0883407060}"/>
    <cellStyle name="Comma [0] 2 3 4 4 3" xfId="7118" xr:uid="{F4E4361B-EB21-4E2A-80C9-A4C1671E26D6}"/>
    <cellStyle name="Comma [0] 2 3 4 4 3 2" xfId="37073" xr:uid="{F98C8BE2-4038-4055-A5DB-C1E162F95D7A}"/>
    <cellStyle name="Comma [0] 2 3 4 4 4" xfId="9900" xr:uid="{D460CE14-AA89-44FC-8A77-01B2D527F091}"/>
    <cellStyle name="Comma [0] 2 3 4 4 4 2" xfId="39855" xr:uid="{734BFF31-C5D3-4F7F-BE87-49291D2D500B}"/>
    <cellStyle name="Comma [0] 2 3 4 4 5" xfId="12682" xr:uid="{8D0CBC30-C5CA-4946-B1DE-94F0AAC32751}"/>
    <cellStyle name="Comma [0] 2 3 4 4 5 2" xfId="42637" xr:uid="{47387315-9831-4696-8571-72071C09E06F}"/>
    <cellStyle name="Comma [0] 2 3 4 4 6" xfId="15417" xr:uid="{1354BC9E-DF16-4990-A5B6-B090B1BFB81F}"/>
    <cellStyle name="Comma [0] 2 3 4 4 6 2" xfId="45372" xr:uid="{31F4ED29-482A-4949-854E-307167D59E59}"/>
    <cellStyle name="Comma [0] 2 3 4 4 7" xfId="18165" xr:uid="{7F4B38ED-AB06-4876-A6DC-9D35F86E743D}"/>
    <cellStyle name="Comma [0] 2 3 4 4 7 2" xfId="48118" xr:uid="{88C548AE-9FBC-4C68-AC7F-E217E0120E82}"/>
    <cellStyle name="Comma [0] 2 3 4 4 8" xfId="20948" xr:uid="{485A6F18-9DD2-43FD-9114-3C7B6AF4FB3D}"/>
    <cellStyle name="Comma [0] 2 3 4 4 8 2" xfId="50900" xr:uid="{1B9814BB-752B-4307-A06B-7EACB3E88D3D}"/>
    <cellStyle name="Comma [0] 2 3 4 4 9" xfId="23686" xr:uid="{279B1EC2-6809-432C-85E7-0640F134D136}"/>
    <cellStyle name="Comma [0] 2 3 4 4 9 2" xfId="53638" xr:uid="{01823D05-770D-4B3F-ADBB-69A7DF116FFA}"/>
    <cellStyle name="Comma [0] 2 3 4 5" xfId="2802" xr:uid="{B3ECC219-6026-4545-AAF0-80488781A703}"/>
    <cellStyle name="Comma [0] 2 3 4 5 2" xfId="27797" xr:uid="{6379A09B-E06F-4AAF-9F8E-57E77E8B11DD}"/>
    <cellStyle name="Comma [0] 2 3 4 5 2 2" xfId="57749" xr:uid="{FFE510E9-3AD0-42BF-9472-303260F14ECF}"/>
    <cellStyle name="Comma [0] 2 3 4 5 3" xfId="32795" xr:uid="{52123CD2-886A-47B5-86E1-F0DD22A9A5F9}"/>
    <cellStyle name="Comma [0] 2 3 4 6" xfId="5750" xr:uid="{A642B4CB-4F8D-424B-AA2A-A61073A2D3EF}"/>
    <cellStyle name="Comma [0] 2 3 4 6 2" xfId="35705" xr:uid="{CDC9FD36-270C-4A10-9628-40D678155BD8}"/>
    <cellStyle name="Comma [0] 2 3 4 7" xfId="8532" xr:uid="{F4E9C8C7-B4B8-4D26-90F8-B9921EF880B7}"/>
    <cellStyle name="Comma [0] 2 3 4 7 2" xfId="38487" xr:uid="{A513C884-B91E-4975-9B21-87CB29E56905}"/>
    <cellStyle name="Comma [0] 2 3 4 8" xfId="11314" xr:uid="{F8938D55-A1C0-4822-8582-4BB5BCB0F179}"/>
    <cellStyle name="Comma [0] 2 3 4 8 2" xfId="41269" xr:uid="{8D4AF26F-0434-4273-A3C6-F40C3F8B1D9D}"/>
    <cellStyle name="Comma [0] 2 3 4 9" xfId="14049" xr:uid="{9362D248-025B-4F8F-88BB-34E5FA7A4297}"/>
    <cellStyle name="Comma [0] 2 3 4 9 2" xfId="44004" xr:uid="{DFF9FEA4-192D-4C30-9C65-5B1CE18979B2}"/>
    <cellStyle name="Comma [0] 2 3 5" xfId="653" xr:uid="{4470EC10-B6D4-4754-819E-8ECF34A366AB}"/>
    <cellStyle name="Comma [0] 2 3 5 10" xfId="19751" xr:uid="{96FA9B15-82BF-4EB1-A8B1-EB6B357A5A72}"/>
    <cellStyle name="Comma [0] 2 3 5 10 2" xfId="49703" xr:uid="{EF72FE94-5836-4A2E-BBCD-74E78FAA0D27}"/>
    <cellStyle name="Comma [0] 2 3 5 11" xfId="22489" xr:uid="{6492C0F9-DDDA-4BDA-9EEF-D07692D4769A}"/>
    <cellStyle name="Comma [0] 2 3 5 11 2" xfId="52441" xr:uid="{82860D74-D08E-4B51-81E6-A77635353662}"/>
    <cellStyle name="Comma [0] 2 3 5 12" xfId="25225" xr:uid="{2F1C4C90-5F83-4741-BA81-7F3D96D706BC}"/>
    <cellStyle name="Comma [0] 2 3 5 12 2" xfId="55177" xr:uid="{11DB5251-156A-4DD8-8C53-1085A1F0D1BB}"/>
    <cellStyle name="Comma [0] 2 3 5 13" xfId="30663" xr:uid="{D539C505-37A1-4F1C-AC3E-91EFACF547C3}"/>
    <cellStyle name="Comma [0] 2 3 5 2" xfId="1201" xr:uid="{46296A0F-4B93-41C7-BA95-39615710B638}"/>
    <cellStyle name="Comma [0] 2 3 5 2 10" xfId="23173" xr:uid="{AD256EAA-882C-4C06-A343-491AB6529E3B}"/>
    <cellStyle name="Comma [0] 2 3 5 2 10 2" xfId="53125" xr:uid="{E91C48B2-93C4-44B9-828B-AA96D5B043E6}"/>
    <cellStyle name="Comma [0] 2 3 5 2 11" xfId="25909" xr:uid="{44E41477-C386-4695-A8FF-B1363D778DF6}"/>
    <cellStyle name="Comma [0] 2 3 5 2 11 2" xfId="55861" xr:uid="{9B4AC019-C3CE-4EE8-8C9D-E127D69673D9}"/>
    <cellStyle name="Comma [0] 2 3 5 2 12" xfId="31206" xr:uid="{BB56AEF2-E5E3-45AD-834C-A34FFA17D325}"/>
    <cellStyle name="Comma [0] 2 3 5 2 2" xfId="5025" xr:uid="{99FA5844-E07D-4CF7-AA04-374224586D70}"/>
    <cellStyle name="Comma [0] 2 3 5 2 2 10" xfId="35018" xr:uid="{B3115432-89CB-47B2-8095-8978D0428836}"/>
    <cellStyle name="Comma [0] 2 3 5 2 2 2" xfId="7973" xr:uid="{FB031DE4-0653-462E-8AB1-649C14E3BEDE}"/>
    <cellStyle name="Comma [0] 2 3 5 2 2 2 2" xfId="30020" xr:uid="{344B84C1-08AA-4696-BFE4-5E95CD12E65F}"/>
    <cellStyle name="Comma [0] 2 3 5 2 2 2 2 2" xfId="59972" xr:uid="{3DFE746F-2D7E-4536-AB4A-F7DB0D57B1CE}"/>
    <cellStyle name="Comma [0] 2 3 5 2 2 2 3" xfId="37928" xr:uid="{A002612B-573B-44B7-AD52-E6E6AD9C588C}"/>
    <cellStyle name="Comma [0] 2 3 5 2 2 3" xfId="10755" xr:uid="{160925A1-0BBC-4313-AC92-6E493D6344CD}"/>
    <cellStyle name="Comma [0] 2 3 5 2 2 3 2" xfId="40710" xr:uid="{A7E9ACF6-E0F1-4332-90E7-BA9B0AAC748B}"/>
    <cellStyle name="Comma [0] 2 3 5 2 2 4" xfId="13537" xr:uid="{40279B80-598A-47E6-957F-30F3DEAD06A6}"/>
    <cellStyle name="Comma [0] 2 3 5 2 2 4 2" xfId="43492" xr:uid="{CCB8EA41-2C78-4712-AE2B-6C9A0538E0F5}"/>
    <cellStyle name="Comma [0] 2 3 5 2 2 5" xfId="16272" xr:uid="{B6180D0F-37CA-4464-A51F-73F988D2311F}"/>
    <cellStyle name="Comma [0] 2 3 5 2 2 5 2" xfId="46227" xr:uid="{572DFBEB-0829-4CD0-9EE8-5E7187A77AB9}"/>
    <cellStyle name="Comma [0] 2 3 5 2 2 6" xfId="19020" xr:uid="{FBE1A589-73C0-4D34-97A9-2BE1A73D724D}"/>
    <cellStyle name="Comma [0] 2 3 5 2 2 6 2" xfId="48973" xr:uid="{E8632ABF-66BD-4469-ACD0-B5CD004741E4}"/>
    <cellStyle name="Comma [0] 2 3 5 2 2 7" xfId="21803" xr:uid="{562B20FE-E06C-4759-BC54-AF80B99A5516}"/>
    <cellStyle name="Comma [0] 2 3 5 2 2 7 2" xfId="51755" xr:uid="{D8216777-DB1C-4676-AEFD-9A9ED9F4F77F}"/>
    <cellStyle name="Comma [0] 2 3 5 2 2 8" xfId="24541" xr:uid="{31C3B835-73A1-45D4-8561-7E8FDAF6EBA1}"/>
    <cellStyle name="Comma [0] 2 3 5 2 2 8 2" xfId="54493" xr:uid="{275DA685-ABC3-4FE0-90AC-6260A9EBFA71}"/>
    <cellStyle name="Comma [0] 2 3 5 2 2 9" xfId="27277" xr:uid="{345A7D97-DFD5-4C1C-9CCC-7E39D21E971A}"/>
    <cellStyle name="Comma [0] 2 3 5 2 2 9 2" xfId="57229" xr:uid="{04FB6AE6-F7C1-4994-88E9-86C9F9D1F9A3}"/>
    <cellStyle name="Comma [0] 2 3 5 2 3" xfId="3657" xr:uid="{852F21E0-EC8D-47AC-A19B-E4710C0A953B}"/>
    <cellStyle name="Comma [0] 2 3 5 2 3 2" xfId="28652" xr:uid="{9DD97ABC-4A28-4DC2-9972-CAE6411268DC}"/>
    <cellStyle name="Comma [0] 2 3 5 2 3 2 2" xfId="58604" xr:uid="{B48AF196-7A2F-47D7-A78F-6727941AB947}"/>
    <cellStyle name="Comma [0] 2 3 5 2 3 3" xfId="33650" xr:uid="{871F4918-7407-45C3-9B95-B6F72DADFE91}"/>
    <cellStyle name="Comma [0] 2 3 5 2 4" xfId="6605" xr:uid="{A51854B7-9D06-4D96-A311-9B726C8604D2}"/>
    <cellStyle name="Comma [0] 2 3 5 2 4 2" xfId="36560" xr:uid="{2FBC6802-0461-42EF-A963-D07EF655E032}"/>
    <cellStyle name="Comma [0] 2 3 5 2 5" xfId="9387" xr:uid="{2D5891ED-E897-4FBF-B079-7C0C17996E5D}"/>
    <cellStyle name="Comma [0] 2 3 5 2 5 2" xfId="39342" xr:uid="{1FB0D5E5-F70E-4754-8164-40EAEDE321FC}"/>
    <cellStyle name="Comma [0] 2 3 5 2 6" xfId="12169" xr:uid="{BCCE5887-C9EA-4489-9910-620AF08E98B3}"/>
    <cellStyle name="Comma [0] 2 3 5 2 6 2" xfId="42124" xr:uid="{1CDE1FBD-ACA3-4741-AF7F-83F1FCAE1799}"/>
    <cellStyle name="Comma [0] 2 3 5 2 7" xfId="14904" xr:uid="{F4143597-4548-4614-9FEA-9FA0B4766CC2}"/>
    <cellStyle name="Comma [0] 2 3 5 2 7 2" xfId="44859" xr:uid="{02AAEFD9-DC28-4740-B3FB-0BDF8B76C0AE}"/>
    <cellStyle name="Comma [0] 2 3 5 2 8" xfId="17652" xr:uid="{06C73778-D169-4F7A-8DFA-94B80C23EA5D}"/>
    <cellStyle name="Comma [0] 2 3 5 2 8 2" xfId="47605" xr:uid="{72377FCE-B46F-4347-9758-EF1A68A20C80}"/>
    <cellStyle name="Comma [0] 2 3 5 2 9" xfId="20435" xr:uid="{774FAAF4-18AB-480C-8037-1C5BA0AA90D7}"/>
    <cellStyle name="Comma [0] 2 3 5 2 9 2" xfId="50387" xr:uid="{FEFA9FD1-3BC3-43BF-AB92-738B5C707849}"/>
    <cellStyle name="Comma [0] 2 3 5 3" xfId="1743" xr:uid="{4D54CE6E-21BE-42DC-9453-0243D83886B1}"/>
    <cellStyle name="Comma [0] 2 3 5 3 10" xfId="26593" xr:uid="{33EF94C7-C447-4B11-81DD-B613D38A63FE}"/>
    <cellStyle name="Comma [0] 2 3 5 3 10 2" xfId="56545" xr:uid="{3AE92B6D-DA93-4D4C-BEA3-3D57C5548A31}"/>
    <cellStyle name="Comma [0] 2 3 5 3 11" xfId="31748" xr:uid="{679BE3D4-CF91-459C-90C1-DB9760A1F502}"/>
    <cellStyle name="Comma [0] 2 3 5 3 2" xfId="4341" xr:uid="{8AC8A33E-83B0-4206-8CD6-57C1C6748FE7}"/>
    <cellStyle name="Comma [0] 2 3 5 3 2 2" xfId="29336" xr:uid="{5B7E05B6-5037-4C48-8E01-F738ADB6FA26}"/>
    <cellStyle name="Comma [0] 2 3 5 3 2 2 2" xfId="59288" xr:uid="{225CE641-9BB4-4830-9FE2-D5E4CC443F65}"/>
    <cellStyle name="Comma [0] 2 3 5 3 2 3" xfId="34334" xr:uid="{06781530-400A-458D-9AC8-32C6D14B734F}"/>
    <cellStyle name="Comma [0] 2 3 5 3 3" xfId="7289" xr:uid="{E2E15762-1C95-41D5-83AB-E3172F38F299}"/>
    <cellStyle name="Comma [0] 2 3 5 3 3 2" xfId="37244" xr:uid="{890AED8C-4A6D-4BEF-A11F-0AF9BFD5308E}"/>
    <cellStyle name="Comma [0] 2 3 5 3 4" xfId="10071" xr:uid="{6CC2F933-41F6-4723-ACD8-F074ABB7A19D}"/>
    <cellStyle name="Comma [0] 2 3 5 3 4 2" xfId="40026" xr:uid="{0E6C3284-E7C9-4E04-BE9F-2171669976FA}"/>
    <cellStyle name="Comma [0] 2 3 5 3 5" xfId="12853" xr:uid="{F57996C8-19CF-4C44-9EF5-84E1A857F89F}"/>
    <cellStyle name="Comma [0] 2 3 5 3 5 2" xfId="42808" xr:uid="{6E3F95B9-0951-42D0-BB1B-BC4EA3C55DDD}"/>
    <cellStyle name="Comma [0] 2 3 5 3 6" xfId="15588" xr:uid="{C7683D82-71DD-4308-934F-7A21C2D3AEB5}"/>
    <cellStyle name="Comma [0] 2 3 5 3 6 2" xfId="45543" xr:uid="{43E11615-6586-48FA-8928-695543FB4529}"/>
    <cellStyle name="Comma [0] 2 3 5 3 7" xfId="18336" xr:uid="{29496003-4C91-4462-B2F2-809B9B8D52FC}"/>
    <cellStyle name="Comma [0] 2 3 5 3 7 2" xfId="48289" xr:uid="{413F88EE-EDDD-4C1A-8583-6B1F5F542AE7}"/>
    <cellStyle name="Comma [0] 2 3 5 3 8" xfId="21119" xr:uid="{DC0EFADF-C7E0-44E8-A7C6-33FA5F04D8D9}"/>
    <cellStyle name="Comma [0] 2 3 5 3 8 2" xfId="51071" xr:uid="{FDAFFE65-2140-4DA9-B97C-80FF6686E6B1}"/>
    <cellStyle name="Comma [0] 2 3 5 3 9" xfId="23857" xr:uid="{AB80E9C1-F608-47B1-BDDA-1A6E345DBBD9}"/>
    <cellStyle name="Comma [0] 2 3 5 3 9 2" xfId="53809" xr:uid="{F6914F9A-68B8-4F23-B663-B5BD12D96A69}"/>
    <cellStyle name="Comma [0] 2 3 5 4" xfId="2973" xr:uid="{DD43AC97-5C6D-4C14-829A-034E5E250B97}"/>
    <cellStyle name="Comma [0] 2 3 5 4 2" xfId="27968" xr:uid="{A5B6C7C9-3C3E-4AA4-86A2-AD4936DD7464}"/>
    <cellStyle name="Comma [0] 2 3 5 4 2 2" xfId="57920" xr:uid="{AB169D7B-8011-42B8-8906-FF8B04712F87}"/>
    <cellStyle name="Comma [0] 2 3 5 4 3" xfId="32966" xr:uid="{40626112-80D8-48D7-862C-831347971D13}"/>
    <cellStyle name="Comma [0] 2 3 5 5" xfId="5921" xr:uid="{22306D9A-B005-4C5B-86A1-93717C9AF821}"/>
    <cellStyle name="Comma [0] 2 3 5 5 2" xfId="35876" xr:uid="{0B99C927-1740-4EDD-AC9A-B24672418E61}"/>
    <cellStyle name="Comma [0] 2 3 5 6" xfId="8703" xr:uid="{A4521504-DFB3-4B21-893D-64FE0900BA89}"/>
    <cellStyle name="Comma [0] 2 3 5 6 2" xfId="38658" xr:uid="{D9D5B213-5F08-4279-9B89-E6214BC1BBAD}"/>
    <cellStyle name="Comma [0] 2 3 5 7" xfId="11485" xr:uid="{CA06B274-8F01-4C26-B947-B9F47D9AE02B}"/>
    <cellStyle name="Comma [0] 2 3 5 7 2" xfId="41440" xr:uid="{580DA20B-7EB9-4286-992A-7738E8ABA17C}"/>
    <cellStyle name="Comma [0] 2 3 5 8" xfId="14220" xr:uid="{2733740F-23B9-4FAA-BC3F-75761CAD9DE2}"/>
    <cellStyle name="Comma [0] 2 3 5 8 2" xfId="44175" xr:uid="{8361735B-72C9-4E4B-9F11-04BE8CB9B231}"/>
    <cellStyle name="Comma [0] 2 3 5 9" xfId="16968" xr:uid="{B7E990BC-FD15-4AEC-ADF5-13C2A48B7FDB}"/>
    <cellStyle name="Comma [0] 2 3 5 9 2" xfId="46921" xr:uid="{5806C2FE-0774-4422-B57E-59F94A590AB8}"/>
    <cellStyle name="Comma [0] 2 3 6" xfId="703" xr:uid="{AB92E9ED-79ED-4261-8899-0A8B271A6D08}"/>
    <cellStyle name="Comma [0] 2 3 6 10" xfId="20093" xr:uid="{273BEE29-EF35-40E7-92EA-E74586DC60F8}"/>
    <cellStyle name="Comma [0] 2 3 6 10 2" xfId="50045" xr:uid="{6DB8F8F1-7174-467D-AE7C-9B96E87DD5C4}"/>
    <cellStyle name="Comma [0] 2 3 6 11" xfId="22831" xr:uid="{EECF9950-2C2F-49E8-A5C5-DE2853A02DE5}"/>
    <cellStyle name="Comma [0] 2 3 6 11 2" xfId="52783" xr:uid="{70C48D9B-B96E-4A36-9DCD-815F814D92F8}"/>
    <cellStyle name="Comma [0] 2 3 6 12" xfId="25567" xr:uid="{CF969CC7-5A5C-42B3-B768-EB4937D7468D}"/>
    <cellStyle name="Comma [0] 2 3 6 12 2" xfId="55519" xr:uid="{C9A1C78B-96A8-477F-A276-F80518AECF70}"/>
    <cellStyle name="Comma [0] 2 3 6 13" xfId="30708" xr:uid="{D41B2225-AD89-4297-BAB3-1632247C5264}"/>
    <cellStyle name="Comma [0] 2 3 6 2" xfId="1246" xr:uid="{DD68CFDD-C045-422B-83FA-8BE7394D45B7}"/>
    <cellStyle name="Comma [0] 2 3 6 2 10" xfId="26935" xr:uid="{CF6773E2-DFA7-462D-A996-DFD966BFA676}"/>
    <cellStyle name="Comma [0] 2 3 6 2 10 2" xfId="56887" xr:uid="{2666C955-1077-4813-8A03-C01AF7B4BBFD}"/>
    <cellStyle name="Comma [0] 2 3 6 2 11" xfId="31251" xr:uid="{101A9C4F-65D3-4F99-8D00-19CC826ED734}"/>
    <cellStyle name="Comma [0] 2 3 6 2 2" xfId="4683" xr:uid="{9BA19DBB-1FEC-4494-8AEA-DF3FE6C52B53}"/>
    <cellStyle name="Comma [0] 2 3 6 2 2 2" xfId="29678" xr:uid="{ADF4036E-B183-445A-9467-25E9FBCBE7ED}"/>
    <cellStyle name="Comma [0] 2 3 6 2 2 2 2" xfId="59630" xr:uid="{55D2FD3B-2B5F-47A8-B8C9-97B68419A25D}"/>
    <cellStyle name="Comma [0] 2 3 6 2 2 3" xfId="34676" xr:uid="{77D3FAD3-8433-4F3F-B49E-7BC72B96B09C}"/>
    <cellStyle name="Comma [0] 2 3 6 2 3" xfId="7631" xr:uid="{59804732-9F8A-4A4F-B464-C999D2428CFA}"/>
    <cellStyle name="Comma [0] 2 3 6 2 3 2" xfId="37586" xr:uid="{8198F3A0-C563-4F72-9A53-A0CC26577507}"/>
    <cellStyle name="Comma [0] 2 3 6 2 4" xfId="10413" xr:uid="{35D0A743-8433-4BD0-8564-3AFDF3D9E873}"/>
    <cellStyle name="Comma [0] 2 3 6 2 4 2" xfId="40368" xr:uid="{5BB2320C-BEF3-4BF5-AB05-AD7C0A148208}"/>
    <cellStyle name="Comma [0] 2 3 6 2 5" xfId="13195" xr:uid="{529ADC9B-666C-49E5-A15F-3B4D30E9F0DD}"/>
    <cellStyle name="Comma [0] 2 3 6 2 5 2" xfId="43150" xr:uid="{69B2BFF8-6D2E-4278-B605-DD0C179B284A}"/>
    <cellStyle name="Comma [0] 2 3 6 2 6" xfId="15930" xr:uid="{EEA6C246-2C65-4405-8BD0-81FC3398FC07}"/>
    <cellStyle name="Comma [0] 2 3 6 2 6 2" xfId="45885" xr:uid="{9C9A4EF9-E210-48EB-9DE6-4B7CF52DB53A}"/>
    <cellStyle name="Comma [0] 2 3 6 2 7" xfId="18678" xr:uid="{2DC39878-B10B-4012-BCBA-DD91F4C91CBC}"/>
    <cellStyle name="Comma [0] 2 3 6 2 7 2" xfId="48631" xr:uid="{731D60AB-3748-4347-A75A-EDB491A7C9FC}"/>
    <cellStyle name="Comma [0] 2 3 6 2 8" xfId="21461" xr:uid="{56BB39ED-DEC2-4A6D-BE50-13FE68E089A5}"/>
    <cellStyle name="Comma [0] 2 3 6 2 8 2" xfId="51413" xr:uid="{5CC85C53-AEF7-49B9-ACFA-8DE529FDC327}"/>
    <cellStyle name="Comma [0] 2 3 6 2 9" xfId="24199" xr:uid="{8B33731D-87DC-4894-BE37-B30991EBAF1C}"/>
    <cellStyle name="Comma [0] 2 3 6 2 9 2" xfId="54151" xr:uid="{A9B28731-C796-40F8-97AF-44F2C8639BEB}"/>
    <cellStyle name="Comma [0] 2 3 6 3" xfId="1788" xr:uid="{A08271FE-A379-4668-A791-5F7D38BDC919}"/>
    <cellStyle name="Comma [0] 2 3 6 3 2" xfId="28310" xr:uid="{FA9E7154-2DF0-40F6-9DC8-52EF41CB3560}"/>
    <cellStyle name="Comma [0] 2 3 6 3 2 2" xfId="58262" xr:uid="{2CB50A32-411D-43EE-9EAB-EC1F545B1CE2}"/>
    <cellStyle name="Comma [0] 2 3 6 3 3" xfId="31793" xr:uid="{AD5CB0B9-163E-45AA-B744-103F37CCBFEA}"/>
    <cellStyle name="Comma [0] 2 3 6 4" xfId="3315" xr:uid="{4103AB39-724A-492B-B7BD-CFDF6E5CC0E2}"/>
    <cellStyle name="Comma [0] 2 3 6 4 2" xfId="33308" xr:uid="{10C36B3A-3D8D-4B06-BD75-8E8FAF78783B}"/>
    <cellStyle name="Comma [0] 2 3 6 5" xfId="6263" xr:uid="{90F9178D-2742-4B98-AE57-C32BF2226B77}"/>
    <cellStyle name="Comma [0] 2 3 6 5 2" xfId="36218" xr:uid="{07E2FBDF-1640-40F4-A31D-738763AB2485}"/>
    <cellStyle name="Comma [0] 2 3 6 6" xfId="9045" xr:uid="{E289767E-951D-477A-ACCA-EFD7FDE91ABB}"/>
    <cellStyle name="Comma [0] 2 3 6 6 2" xfId="39000" xr:uid="{7D0AC104-1A9E-4972-B2A8-EC604B93BDC3}"/>
    <cellStyle name="Comma [0] 2 3 6 7" xfId="11827" xr:uid="{8B93C3C9-D868-4A07-8DF7-0A160036BEB4}"/>
    <cellStyle name="Comma [0] 2 3 6 7 2" xfId="41782" xr:uid="{5E625D82-C1DC-4454-B70A-C56A8D141A03}"/>
    <cellStyle name="Comma [0] 2 3 6 8" xfId="14562" xr:uid="{78D5F436-6C17-406E-A550-E793ECFEC745}"/>
    <cellStyle name="Comma [0] 2 3 6 8 2" xfId="44517" xr:uid="{930F8E98-A084-4B59-88D0-170F5226153E}"/>
    <cellStyle name="Comma [0] 2 3 6 9" xfId="17310" xr:uid="{24E89D78-97E2-44C0-A71D-50A41116A69A}"/>
    <cellStyle name="Comma [0] 2 3 6 9 2" xfId="47263" xr:uid="{0E3305C0-2036-4DE4-8076-D646243DB885}"/>
    <cellStyle name="Comma [0] 2 3 7" xfId="749" xr:uid="{8CEDF333-2B4A-4997-B20B-E0A9D1075B86}"/>
    <cellStyle name="Comma [0] 2 3 7 10" xfId="20777" xr:uid="{2A116395-F613-4018-BFAF-8DBF0CF974B8}"/>
    <cellStyle name="Comma [0] 2 3 7 10 2" xfId="50729" xr:uid="{1E05F1BC-802B-466C-A2E9-6B74EB2BC3B9}"/>
    <cellStyle name="Comma [0] 2 3 7 11" xfId="23515" xr:uid="{DE933F75-EEBE-4A89-B23A-339FD62F6F7E}"/>
    <cellStyle name="Comma [0] 2 3 7 11 2" xfId="53467" xr:uid="{2CD6F1BD-909B-4784-8B74-D8389946A664}"/>
    <cellStyle name="Comma [0] 2 3 7 12" xfId="26251" xr:uid="{34C3522A-96CA-4D67-8883-1C73144BFD3E}"/>
    <cellStyle name="Comma [0] 2 3 7 12 2" xfId="56203" xr:uid="{36FA26C3-20AB-418B-A47D-84D1A1A2B8A9}"/>
    <cellStyle name="Comma [0] 2 3 7 13" xfId="30754" xr:uid="{D8612CD3-A524-4F0E-95CC-E3D5B05D9DAC}"/>
    <cellStyle name="Comma [0] 2 3 7 2" xfId="1292" xr:uid="{F0D3F3CC-6AB9-465C-8159-C8333CF03EEB}"/>
    <cellStyle name="Comma [0] 2 3 7 2 2" xfId="28994" xr:uid="{179AA3A7-AA37-4D07-BC3C-F4575B0F00CE}"/>
    <cellStyle name="Comma [0] 2 3 7 2 2 2" xfId="58946" xr:uid="{D7334FAB-7A51-4F31-90CF-A331D7FEF6B9}"/>
    <cellStyle name="Comma [0] 2 3 7 2 3" xfId="31297" xr:uid="{545CAF7A-D2C1-40DD-8902-3E953F079694}"/>
    <cellStyle name="Comma [0] 2 3 7 3" xfId="1834" xr:uid="{4AE1F3B1-A0C6-41EE-A9BE-A098727CA457}"/>
    <cellStyle name="Comma [0] 2 3 7 3 2" xfId="31839" xr:uid="{0D55B7DB-300B-46B4-9805-7BDC66561E3A}"/>
    <cellStyle name="Comma [0] 2 3 7 4" xfId="3999" xr:uid="{0FDC03E9-9A07-4D74-B320-D1CA4191F1DE}"/>
    <cellStyle name="Comma [0] 2 3 7 4 2" xfId="33992" xr:uid="{86AC82A2-AC49-4B15-A331-C03A645973FA}"/>
    <cellStyle name="Comma [0] 2 3 7 5" xfId="6947" xr:uid="{59E19828-FBA1-41F3-84FB-4A15E524A4BD}"/>
    <cellStyle name="Comma [0] 2 3 7 5 2" xfId="36902" xr:uid="{270F6AE4-9542-41FC-B901-DB6FB9E18845}"/>
    <cellStyle name="Comma [0] 2 3 7 6" xfId="9729" xr:uid="{20E4200F-57B5-4593-80F1-7E8C55223F2C}"/>
    <cellStyle name="Comma [0] 2 3 7 6 2" xfId="39684" xr:uid="{11AE6CD6-9473-484F-8A9B-385BE8659A51}"/>
    <cellStyle name="Comma [0] 2 3 7 7" xfId="12511" xr:uid="{77A43B96-FAD0-44CE-8082-A6532F8B55D0}"/>
    <cellStyle name="Comma [0] 2 3 7 7 2" xfId="42466" xr:uid="{A0FB7C78-BC1A-41C4-81C4-23091444294B}"/>
    <cellStyle name="Comma [0] 2 3 7 8" xfId="15246" xr:uid="{0B757555-14CB-4AA2-9982-6C8483C75222}"/>
    <cellStyle name="Comma [0] 2 3 7 8 2" xfId="45201" xr:uid="{3FCBD7A3-D5D9-4409-A22E-C7FDC74B7F83}"/>
    <cellStyle name="Comma [0] 2 3 7 9" xfId="17994" xr:uid="{8EED2FEF-B8D8-458F-913C-71B95BD7E4DA}"/>
    <cellStyle name="Comma [0] 2 3 7 9 2" xfId="47947" xr:uid="{2E879DA5-3F56-43D1-BA1F-1573EE44D516}"/>
    <cellStyle name="Comma [0] 2 3 8" xfId="922" xr:uid="{760E4AE7-54C3-4EF2-917F-8A557C4D9D40}"/>
    <cellStyle name="Comma [0] 2 3 8 2" xfId="27626" xr:uid="{AE089CF1-BB70-4058-A14B-E050B71D3A40}"/>
    <cellStyle name="Comma [0] 2 3 8 2 2" xfId="57578" xr:uid="{50C4F4BD-464A-4F84-B062-9D023E35E0F3}"/>
    <cellStyle name="Comma [0] 2 3 8 3" xfId="30927" xr:uid="{CBE9B208-8888-45EF-8CA5-2A5113DC8B8F}"/>
    <cellStyle name="Comma [0] 2 3 9" xfId="1464" xr:uid="{5450102A-B189-40CC-8019-0CA9CFE2710C}"/>
    <cellStyle name="Comma [0] 2 3 9 2" xfId="31469" xr:uid="{8C4BF741-F86A-44C5-BDC2-D3DD40DFD4C4}"/>
    <cellStyle name="Comma [0] 2 30" xfId="22126" xr:uid="{AE664E76-4A7E-4202-A27E-D5FD181A464E}"/>
    <cellStyle name="Comma [0] 2 30 2" xfId="52078" xr:uid="{88024653-21D3-4A04-B7D1-109E72B1D1C4}"/>
    <cellStyle name="Comma [0] 2 31" xfId="24861" xr:uid="{4E0DB4F4-84DD-48C7-88A3-9B1C344B99A1}"/>
    <cellStyle name="Comma [0] 2 31 2" xfId="54813" xr:uid="{6294B257-60BE-4469-BC6F-CD5E526061B9}"/>
    <cellStyle name="Comma [0] 2 32" xfId="30361" xr:uid="{A32BC086-B158-435F-A98B-B2994DAFC2E5}"/>
    <cellStyle name="Comma [0] 2 4" xfId="378" xr:uid="{7DD87B7E-4B51-4D48-A464-96F6337B7EB7}"/>
    <cellStyle name="Comma [0] 2 4 10" xfId="2020" xr:uid="{6CF2BF64-E49B-464E-81CE-61494D994BBB}"/>
    <cellStyle name="Comma [0] 2 4 10 2" xfId="32025" xr:uid="{6DD4335C-4709-4A0C-9DAF-0EB28CD0DCA5}"/>
    <cellStyle name="Comma [0] 2 4 11" xfId="2203" xr:uid="{AF3F2B52-6DE0-4D9E-B2FD-3C2CAA9BCCF6}"/>
    <cellStyle name="Comma [0] 2 4 11 2" xfId="32203" xr:uid="{81E1B6E9-D4DC-4013-8048-4D60E12E4FEF}"/>
    <cellStyle name="Comma [0] 2 4 12" xfId="2547" xr:uid="{B7E11065-8061-458A-AC3E-13B881ED9A40}"/>
    <cellStyle name="Comma [0] 2 4 12 2" xfId="32546" xr:uid="{6D868FDB-5A6C-4715-B70D-47CB2B15D39F}"/>
    <cellStyle name="Comma [0] 2 4 13" xfId="2595" xr:uid="{F0CA1A68-746F-4842-BD9C-3F04B281B6F9}"/>
    <cellStyle name="Comma [0] 2 4 13 2" xfId="32590" xr:uid="{901BF843-A7DF-48DA-9283-C206539F7936}"/>
    <cellStyle name="Comma [0] 2 4 14" xfId="2642" xr:uid="{C1720532-87D4-45A5-AC13-FAEE4ED2A28F}"/>
    <cellStyle name="Comma [0] 2 4 14 2" xfId="32635" xr:uid="{F8DEEC86-22AD-4ECA-A065-341A7DA7500C}"/>
    <cellStyle name="Comma [0] 2 4 15" xfId="5378" xr:uid="{E064E00E-ECA1-48FD-9D93-3060521C031A}"/>
    <cellStyle name="Comma [0] 2 4 15 2" xfId="35371" xr:uid="{9A3F0AF8-5DFC-4ACE-B7DC-EA92194ADB5C}"/>
    <cellStyle name="Comma [0] 2 4 16" xfId="5420" xr:uid="{A4662946-218D-479B-9FDD-6FA5A12FD694}"/>
    <cellStyle name="Comma [0] 2 4 16 2" xfId="35413" xr:uid="{D6C3FE65-9F85-4C8D-90F2-70445C202B1D}"/>
    <cellStyle name="Comma [0] 2 4 17" xfId="5499" xr:uid="{697F3381-08FD-4A0F-89FD-89ADE4CD30DF}"/>
    <cellStyle name="Comma [0] 2 4 17 2" xfId="35470" xr:uid="{A54A6E84-2210-4C11-90A2-7DB7CCA36108}"/>
    <cellStyle name="Comma [0] 2 4 18" xfId="5590" xr:uid="{1AF883BB-421D-4C35-A86F-CC3563D3DB03}"/>
    <cellStyle name="Comma [0] 2 4 18 2" xfId="35545" xr:uid="{01FCD655-A3F9-48AC-8F64-DF8C3C7F5405}"/>
    <cellStyle name="Comma [0] 2 4 19" xfId="8327" xr:uid="{DCA2C3D9-B846-4F7F-A686-F1EB81E54B5A}"/>
    <cellStyle name="Comma [0] 2 4 19 2" xfId="38282" xr:uid="{45D2C5A3-7343-4E45-8437-C3FA46BE03DC}"/>
    <cellStyle name="Comma [0] 2 4 2" xfId="423" xr:uid="{A4C475CD-6CE6-43C4-92E1-A9F3FDC26BAA}"/>
    <cellStyle name="Comma [0] 2 4 2 10" xfId="5633" xr:uid="{03A07657-FCC4-45BB-B7CB-2F67B28424C9}"/>
    <cellStyle name="Comma [0] 2 4 2 10 2" xfId="35588" xr:uid="{19F033B7-5950-4854-97FE-A1B3BB8B562F}"/>
    <cellStyle name="Comma [0] 2 4 2 11" xfId="8415" xr:uid="{0C9674B2-59B2-428A-B1DD-D0D262AC2870}"/>
    <cellStyle name="Comma [0] 2 4 2 11 2" xfId="38370" xr:uid="{D3905F43-2452-4D6F-91E5-26E45836891D}"/>
    <cellStyle name="Comma [0] 2 4 2 12" xfId="11197" xr:uid="{86D87D67-545B-46D4-88EE-24EF72CB7F7B}"/>
    <cellStyle name="Comma [0] 2 4 2 12 2" xfId="41152" xr:uid="{6A2A447D-8EFF-49BB-A8A4-2F8363A62ECC}"/>
    <cellStyle name="Comma [0] 2 4 2 13" xfId="13932" xr:uid="{445D128E-F6F3-4164-841B-CED471799781}"/>
    <cellStyle name="Comma [0] 2 4 2 13 2" xfId="43887" xr:uid="{DE25569C-ABF5-420F-8D5A-7E9E431B70B8}"/>
    <cellStyle name="Comma [0] 2 4 2 14" xfId="16680" xr:uid="{295B56DE-46BC-4536-A2FA-551F4F4777ED}"/>
    <cellStyle name="Comma [0] 2 4 2 14 2" xfId="46633" xr:uid="{F44CDEFF-C35E-4C7F-A8CB-2B7B574FD5A2}"/>
    <cellStyle name="Comma [0] 2 4 2 15" xfId="19463" xr:uid="{06BBB948-788A-47CE-884F-B84B30CD7484}"/>
    <cellStyle name="Comma [0] 2 4 2 15 2" xfId="49415" xr:uid="{892BC66E-47C4-4141-BA6D-66C9F087BCC5}"/>
    <cellStyle name="Comma [0] 2 4 2 16" xfId="22201" xr:uid="{83B41C77-2726-4301-9BC0-7D04AE5933EF}"/>
    <cellStyle name="Comma [0] 2 4 2 16 2" xfId="52153" xr:uid="{15244247-A826-433A-AE11-6F021B930AA9}"/>
    <cellStyle name="Comma [0] 2 4 2 17" xfId="24937" xr:uid="{2121F745-88C7-45A8-AE1D-8E51EA7E063E}"/>
    <cellStyle name="Comma [0] 2 4 2 17 2" xfId="54889" xr:uid="{F9081CD4-1527-42F0-92AA-C976D7A4CCF1}"/>
    <cellStyle name="Comma [0] 2 4 2 18" xfId="30438" xr:uid="{09B63846-8915-48BD-A599-FB0DB2567B9B}"/>
    <cellStyle name="Comma [0] 2 4 2 2" xfId="567" xr:uid="{D059EFAF-096F-45E2-9A0F-C6F812C842E2}"/>
    <cellStyle name="Comma [0] 2 4 2 2 10" xfId="11282" xr:uid="{D7D34F1C-3327-4080-A03D-AC56210E987D}"/>
    <cellStyle name="Comma [0] 2 4 2 2 10 2" xfId="41237" xr:uid="{421F8480-2082-48E5-A0E9-44803C50B98A}"/>
    <cellStyle name="Comma [0] 2 4 2 2 11" xfId="14017" xr:uid="{34D51837-5508-4677-86A3-0466D4C43104}"/>
    <cellStyle name="Comma [0] 2 4 2 2 11 2" xfId="43972" xr:uid="{3AE4B77E-7896-4289-89AC-906351E3D78C}"/>
    <cellStyle name="Comma [0] 2 4 2 2 12" xfId="16765" xr:uid="{C7C5C811-5C98-4B2F-96AF-F4360A987B8C}"/>
    <cellStyle name="Comma [0] 2 4 2 2 12 2" xfId="46718" xr:uid="{3E9F223D-BD29-4389-8915-DC88FB2CE95F}"/>
    <cellStyle name="Comma [0] 2 4 2 2 13" xfId="19548" xr:uid="{34EE7F87-8018-4F5D-A8A0-331CF0A2DB23}"/>
    <cellStyle name="Comma [0] 2 4 2 2 13 2" xfId="49500" xr:uid="{BE6C4ACA-7E45-4B35-8776-AD8DCE5BFBDD}"/>
    <cellStyle name="Comma [0] 2 4 2 2 14" xfId="22286" xr:uid="{AD09D712-490B-44D5-84E6-74DC012980F1}"/>
    <cellStyle name="Comma [0] 2 4 2 2 14 2" xfId="52238" xr:uid="{84408BEB-7458-478B-9EFF-1751EBE6F4CD}"/>
    <cellStyle name="Comma [0] 2 4 2 2 15" xfId="25022" xr:uid="{B5EFC1B9-1399-4D77-9135-4905261B4AF9}"/>
    <cellStyle name="Comma [0] 2 4 2 2 15 2" xfId="54974" xr:uid="{BAF28E0E-5472-4377-ADC2-8EC4A5552AA3}"/>
    <cellStyle name="Comma [0] 2 4 2 2 16" xfId="30577" xr:uid="{8A95BA64-E879-41C6-B961-ABB9F7173D0F}"/>
    <cellStyle name="Comma [0] 2 4 2 2 2" xfId="888" xr:uid="{2787C266-593D-4A69-8CEF-FA0838EAFF22}"/>
    <cellStyle name="Comma [0] 2 4 2 2 2 10" xfId="16936" xr:uid="{4BC1F93F-81DD-4AB4-B8D4-BEAC12D43F1F}"/>
    <cellStyle name="Comma [0] 2 4 2 2 2 10 2" xfId="46889" xr:uid="{894AF31A-E9D7-4008-89FE-7EA5569F78DB}"/>
    <cellStyle name="Comma [0] 2 4 2 2 2 11" xfId="19719" xr:uid="{E7245FAE-9DEE-41F9-9AE7-81609C081D6E}"/>
    <cellStyle name="Comma [0] 2 4 2 2 2 11 2" xfId="49671" xr:uid="{295F6A73-E639-4F0A-9055-225EE77E4370}"/>
    <cellStyle name="Comma [0] 2 4 2 2 2 12" xfId="22457" xr:uid="{1631DDF5-09A6-407B-AFB9-FB9D8DB7681E}"/>
    <cellStyle name="Comma [0] 2 4 2 2 2 12 2" xfId="52409" xr:uid="{55F27A2A-E944-49AB-92F2-7FA904C8CAD9}"/>
    <cellStyle name="Comma [0] 2 4 2 2 2 13" xfId="25193" xr:uid="{9BAD3610-BA82-4813-9C65-473070FFCA3C}"/>
    <cellStyle name="Comma [0] 2 4 2 2 2 13 2" xfId="55145" xr:uid="{F1345279-B1CF-4C8D-B9B4-B253E67EDE92}"/>
    <cellStyle name="Comma [0] 2 4 2 2 2 14" xfId="30893" xr:uid="{8BF1B880-69D4-4AFF-BC62-24B5AE693691}"/>
    <cellStyle name="Comma [0] 2 4 2 2 2 2" xfId="1431" xr:uid="{42AF03AA-FE04-46CD-BA78-0845CC2074A3}"/>
    <cellStyle name="Comma [0] 2 4 2 2 2 2 10" xfId="20061" xr:uid="{8B112274-F29D-4D87-9B3D-D8274C5DDD0B}"/>
    <cellStyle name="Comma [0] 2 4 2 2 2 2 10 2" xfId="50013" xr:uid="{ECD13011-9AE5-459A-A7B9-A7AEFC3C1524}"/>
    <cellStyle name="Comma [0] 2 4 2 2 2 2 11" xfId="22799" xr:uid="{66291DEE-3787-4687-89E6-F7E2C848D4F6}"/>
    <cellStyle name="Comma [0] 2 4 2 2 2 2 11 2" xfId="52751" xr:uid="{C7B1F731-2B9C-42B7-B803-BDC7D613102B}"/>
    <cellStyle name="Comma [0] 2 4 2 2 2 2 12" xfId="25535" xr:uid="{42180E5B-5C64-4E4D-B01C-AF09E962B933}"/>
    <cellStyle name="Comma [0] 2 4 2 2 2 2 12 2" xfId="55487" xr:uid="{15170C6E-7A47-4F21-A859-7C7BCC9F1D7E}"/>
    <cellStyle name="Comma [0] 2 4 2 2 2 2 13" xfId="31436" xr:uid="{567432AF-5791-4F3A-B35D-730B948FDF80}"/>
    <cellStyle name="Comma [0] 2 4 2 2 2 2 2" xfId="3967" xr:uid="{C41B1F3F-6E1E-4125-A9DE-5FC126FB3299}"/>
    <cellStyle name="Comma [0] 2 4 2 2 2 2 2 10" xfId="26219" xr:uid="{BAE0CD59-B36B-48F2-91B4-E0AA1395E94C}"/>
    <cellStyle name="Comma [0] 2 4 2 2 2 2 2 10 2" xfId="56171" xr:uid="{AA4E921E-CC55-4739-99ED-325C3E30807E}"/>
    <cellStyle name="Comma [0] 2 4 2 2 2 2 2 11" xfId="33960" xr:uid="{4134FCA9-941C-41FE-8845-45D15B339FAB}"/>
    <cellStyle name="Comma [0] 2 4 2 2 2 2 2 2" xfId="5335" xr:uid="{C2D99476-9259-426D-B2F2-D16A18F3621C}"/>
    <cellStyle name="Comma [0] 2 4 2 2 2 2 2 2 10" xfId="35328" xr:uid="{265BF501-E0BC-42DD-AAC5-A341B4BA3565}"/>
    <cellStyle name="Comma [0] 2 4 2 2 2 2 2 2 2" xfId="8283" xr:uid="{8B4399EF-26B1-46FA-81E9-08D94EDA7B1F}"/>
    <cellStyle name="Comma [0] 2 4 2 2 2 2 2 2 2 2" xfId="30330" xr:uid="{2BDC35A5-F43D-4C69-9613-5934E996F6A6}"/>
    <cellStyle name="Comma [0] 2 4 2 2 2 2 2 2 2 2 2" xfId="60282" xr:uid="{AAFEFAB3-E85C-466F-A356-5B42E45F4F1C}"/>
    <cellStyle name="Comma [0] 2 4 2 2 2 2 2 2 2 3" xfId="38238" xr:uid="{BFBEB582-A6C4-4816-BFE0-32D3CC1A0075}"/>
    <cellStyle name="Comma [0] 2 4 2 2 2 2 2 2 3" xfId="11065" xr:uid="{E11E9DDE-9C55-4630-8820-B23F06CBAC6E}"/>
    <cellStyle name="Comma [0] 2 4 2 2 2 2 2 2 3 2" xfId="41020" xr:uid="{1BC0DDA8-C73E-4558-8F54-2FF3CDA82B3A}"/>
    <cellStyle name="Comma [0] 2 4 2 2 2 2 2 2 4" xfId="13847" xr:uid="{CA6620CE-8FBB-4D1B-9DDF-30D46BE69231}"/>
    <cellStyle name="Comma [0] 2 4 2 2 2 2 2 2 4 2" xfId="43802" xr:uid="{D67B6EB4-357D-4D64-B354-CD00606EDD28}"/>
    <cellStyle name="Comma [0] 2 4 2 2 2 2 2 2 5" xfId="16582" xr:uid="{2A4CBE34-0D9D-41CD-8966-6738394AD7C9}"/>
    <cellStyle name="Comma [0] 2 4 2 2 2 2 2 2 5 2" xfId="46537" xr:uid="{AAB770D6-8CE7-4B2D-B53E-65E5E66B47D1}"/>
    <cellStyle name="Comma [0] 2 4 2 2 2 2 2 2 6" xfId="19330" xr:uid="{A808682B-CB42-4B78-B9B6-957DF5459C5A}"/>
    <cellStyle name="Comma [0] 2 4 2 2 2 2 2 2 6 2" xfId="49283" xr:uid="{8E6D561E-35AF-44E5-8BA7-FADA32963F24}"/>
    <cellStyle name="Comma [0] 2 4 2 2 2 2 2 2 7" xfId="22113" xr:uid="{2296E65C-D68F-4906-80C4-D4B618356AF2}"/>
    <cellStyle name="Comma [0] 2 4 2 2 2 2 2 2 7 2" xfId="52065" xr:uid="{63AB8A17-0BC1-4BD2-B744-A6930DD4151D}"/>
    <cellStyle name="Comma [0] 2 4 2 2 2 2 2 2 8" xfId="24851" xr:uid="{65F20459-42AF-4669-9061-5C87AF37D3F5}"/>
    <cellStyle name="Comma [0] 2 4 2 2 2 2 2 2 8 2" xfId="54803" xr:uid="{0F62A0FA-C43F-48C7-9689-E7C4E4CFE231}"/>
    <cellStyle name="Comma [0] 2 4 2 2 2 2 2 2 9" xfId="27587" xr:uid="{31598F9F-62DD-48D9-B479-7F964A3BD997}"/>
    <cellStyle name="Comma [0] 2 4 2 2 2 2 2 2 9 2" xfId="57539" xr:uid="{0DF48720-4465-4007-9045-FE1CB9DEAD29}"/>
    <cellStyle name="Comma [0] 2 4 2 2 2 2 2 3" xfId="6915" xr:uid="{CDEFDBEC-0A9F-4C03-AF4C-400558318A21}"/>
    <cellStyle name="Comma [0] 2 4 2 2 2 2 2 3 2" xfId="28962" xr:uid="{F636520F-B945-47BD-B18A-B458C04BDC68}"/>
    <cellStyle name="Comma [0] 2 4 2 2 2 2 2 3 2 2" xfId="58914" xr:uid="{9B689D6B-C5E5-413F-A7A4-CC264384A9B9}"/>
    <cellStyle name="Comma [0] 2 4 2 2 2 2 2 3 3" xfId="36870" xr:uid="{49DAB69A-E39B-47A1-BCA4-14C3B49640E5}"/>
    <cellStyle name="Comma [0] 2 4 2 2 2 2 2 4" xfId="9697" xr:uid="{B404B8BA-6029-404E-993C-A09787883A30}"/>
    <cellStyle name="Comma [0] 2 4 2 2 2 2 2 4 2" xfId="39652" xr:uid="{494D1A0C-26AD-40A2-938E-8DBEB2F30C4F}"/>
    <cellStyle name="Comma [0] 2 4 2 2 2 2 2 5" xfId="12479" xr:uid="{75D6235F-E7E7-482B-A1EC-EC2346AC860F}"/>
    <cellStyle name="Comma [0] 2 4 2 2 2 2 2 5 2" xfId="42434" xr:uid="{DA8D6801-DB11-4FE6-9B64-32877B30E775}"/>
    <cellStyle name="Comma [0] 2 4 2 2 2 2 2 6" xfId="15214" xr:uid="{8B95DD93-5CB9-4894-9280-1E6A48C484A4}"/>
    <cellStyle name="Comma [0] 2 4 2 2 2 2 2 6 2" xfId="45169" xr:uid="{F6139899-A053-42D6-B40E-D7EE1798CD82}"/>
    <cellStyle name="Comma [0] 2 4 2 2 2 2 2 7" xfId="17962" xr:uid="{0623991A-2677-4203-A718-B58BFA2EAC8A}"/>
    <cellStyle name="Comma [0] 2 4 2 2 2 2 2 7 2" xfId="47915" xr:uid="{5F7F4C73-10BD-4168-AF54-81FFF50F53F9}"/>
    <cellStyle name="Comma [0] 2 4 2 2 2 2 2 8" xfId="20745" xr:uid="{C024D1D6-0E11-4ED0-98F4-A10F9D0A2E99}"/>
    <cellStyle name="Comma [0] 2 4 2 2 2 2 2 8 2" xfId="50697" xr:uid="{4D971B87-65F2-4248-BCBF-003B0D893169}"/>
    <cellStyle name="Comma [0] 2 4 2 2 2 2 2 9" xfId="23483" xr:uid="{62EBBE37-F256-436A-8F34-FF1D1DC0340D}"/>
    <cellStyle name="Comma [0] 2 4 2 2 2 2 2 9 2" xfId="53435" xr:uid="{69DBA413-53F4-4F66-9B05-7442FD4CA34B}"/>
    <cellStyle name="Comma [0] 2 4 2 2 2 2 3" xfId="4651" xr:uid="{7B4C9788-CDB6-412D-AEEE-3DA2BA0D153A}"/>
    <cellStyle name="Comma [0] 2 4 2 2 2 2 3 10" xfId="34644" xr:uid="{904320A2-D7A4-4F35-AE25-046DEF181411}"/>
    <cellStyle name="Comma [0] 2 4 2 2 2 2 3 2" xfId="7599" xr:uid="{A58D5E7E-29AC-4B90-BEF1-588BF9633CD0}"/>
    <cellStyle name="Comma [0] 2 4 2 2 2 2 3 2 2" xfId="29646" xr:uid="{D8E5E35D-D904-4B33-942F-973207CE8799}"/>
    <cellStyle name="Comma [0] 2 4 2 2 2 2 3 2 2 2" xfId="59598" xr:uid="{F01F2378-F762-4106-AF10-54A63AF372ED}"/>
    <cellStyle name="Comma [0] 2 4 2 2 2 2 3 2 3" xfId="37554" xr:uid="{D5E5F1EF-F1EE-4EBC-AAD5-C466084E187C}"/>
    <cellStyle name="Comma [0] 2 4 2 2 2 2 3 3" xfId="10381" xr:uid="{3B9BB7C6-FD6A-4853-881B-D7BA53BA2237}"/>
    <cellStyle name="Comma [0] 2 4 2 2 2 2 3 3 2" xfId="40336" xr:uid="{43C33201-0DB7-47F8-A836-ED52FD05425F}"/>
    <cellStyle name="Comma [0] 2 4 2 2 2 2 3 4" xfId="13163" xr:uid="{41BEEAB8-C2CB-4341-847F-FEFAB49912D4}"/>
    <cellStyle name="Comma [0] 2 4 2 2 2 2 3 4 2" xfId="43118" xr:uid="{A8E5A853-CB5E-4F6F-92CB-387C0E1E328B}"/>
    <cellStyle name="Comma [0] 2 4 2 2 2 2 3 5" xfId="15898" xr:uid="{1B1A1FA3-D17F-4486-87B5-BDFFDBE0E078}"/>
    <cellStyle name="Comma [0] 2 4 2 2 2 2 3 5 2" xfId="45853" xr:uid="{89175FB1-2F4E-467B-A1C2-5293E877B808}"/>
    <cellStyle name="Comma [0] 2 4 2 2 2 2 3 6" xfId="18646" xr:uid="{112745B3-0AD0-4B2F-9389-95CBD8B500A5}"/>
    <cellStyle name="Comma [0] 2 4 2 2 2 2 3 6 2" xfId="48599" xr:uid="{A65BD8CB-3C22-41EF-8645-7927A002A5B4}"/>
    <cellStyle name="Comma [0] 2 4 2 2 2 2 3 7" xfId="21429" xr:uid="{716A69CC-5B70-448D-92E2-9AE5D73B3169}"/>
    <cellStyle name="Comma [0] 2 4 2 2 2 2 3 7 2" xfId="51381" xr:uid="{143DB914-470A-443C-9F33-F884564BA26F}"/>
    <cellStyle name="Comma [0] 2 4 2 2 2 2 3 8" xfId="24167" xr:uid="{5F698DB8-E32C-45D4-8DA6-BAE43B408FEE}"/>
    <cellStyle name="Comma [0] 2 4 2 2 2 2 3 8 2" xfId="54119" xr:uid="{3DA34B5A-C662-4431-A7C3-FBFD20F26C8F}"/>
    <cellStyle name="Comma [0] 2 4 2 2 2 2 3 9" xfId="26903" xr:uid="{C6B8B393-6337-401D-820F-DC4B51D6A144}"/>
    <cellStyle name="Comma [0] 2 4 2 2 2 2 3 9 2" xfId="56855" xr:uid="{748F4611-6068-41AC-A3FB-B4AA0D48D4D8}"/>
    <cellStyle name="Comma [0] 2 4 2 2 2 2 4" xfId="3283" xr:uid="{EC3495E5-1EF3-43BB-B75A-BB05248209D9}"/>
    <cellStyle name="Comma [0] 2 4 2 2 2 2 4 2" xfId="28278" xr:uid="{3EE392A9-B881-47A8-8D6E-766AFF97E0EC}"/>
    <cellStyle name="Comma [0] 2 4 2 2 2 2 4 2 2" xfId="58230" xr:uid="{88508EDB-31DF-47CF-9745-5064394BB216}"/>
    <cellStyle name="Comma [0] 2 4 2 2 2 2 4 3" xfId="33276" xr:uid="{E2339DD7-ED19-45A6-AFFA-E2CAD1CF2E2B}"/>
    <cellStyle name="Comma [0] 2 4 2 2 2 2 5" xfId="6231" xr:uid="{3A6F5144-708A-472B-A0AB-1EC8188618B9}"/>
    <cellStyle name="Comma [0] 2 4 2 2 2 2 5 2" xfId="36186" xr:uid="{AD635010-EB45-4857-A25A-26AD4B13CEE7}"/>
    <cellStyle name="Comma [0] 2 4 2 2 2 2 6" xfId="9013" xr:uid="{D4553C85-66F7-4A7D-BF0B-F67D05F7A5E1}"/>
    <cellStyle name="Comma [0] 2 4 2 2 2 2 6 2" xfId="38968" xr:uid="{46E32282-3BA0-4EBC-9021-E3251DD7FE4D}"/>
    <cellStyle name="Comma [0] 2 4 2 2 2 2 7" xfId="11795" xr:uid="{044AD6AA-BA40-42F8-9397-60F95884B31F}"/>
    <cellStyle name="Comma [0] 2 4 2 2 2 2 7 2" xfId="41750" xr:uid="{75916732-1A6E-4C3A-BE38-1C947AB72AED}"/>
    <cellStyle name="Comma [0] 2 4 2 2 2 2 8" xfId="14530" xr:uid="{48CE3E7C-1DB6-4193-AC69-9A2B1B4ECC16}"/>
    <cellStyle name="Comma [0] 2 4 2 2 2 2 8 2" xfId="44485" xr:uid="{EC793D62-764F-451A-8657-DD5113170496}"/>
    <cellStyle name="Comma [0] 2 4 2 2 2 2 9" xfId="17278" xr:uid="{EA35843E-A0B5-4EDF-B235-C941EB8D8B58}"/>
    <cellStyle name="Comma [0] 2 4 2 2 2 2 9 2" xfId="47231" xr:uid="{5390CF85-2B2B-4321-8FB0-0F5248213BE0}"/>
    <cellStyle name="Comma [0] 2 4 2 2 2 3" xfId="1973" xr:uid="{EB5F00B1-7994-4E09-B520-5E09E8B271C0}"/>
    <cellStyle name="Comma [0] 2 4 2 2 2 3 10" xfId="23141" xr:uid="{1617F411-1F65-46F8-95B5-2726686F5A95}"/>
    <cellStyle name="Comma [0] 2 4 2 2 2 3 10 2" xfId="53093" xr:uid="{24F51715-3A35-4F3B-8D3A-230C1EEB1C40}"/>
    <cellStyle name="Comma [0] 2 4 2 2 2 3 11" xfId="25877" xr:uid="{CB73333C-1B75-4852-8AEB-C04963E09569}"/>
    <cellStyle name="Comma [0] 2 4 2 2 2 3 11 2" xfId="55829" xr:uid="{3B63DFC5-1133-494B-BCCD-41F36A210BAF}"/>
    <cellStyle name="Comma [0] 2 4 2 2 2 3 12" xfId="31978" xr:uid="{D5D2EA8B-9361-464E-BEED-430C1797B7E6}"/>
    <cellStyle name="Comma [0] 2 4 2 2 2 3 2" xfId="4993" xr:uid="{C4792D07-D63C-42FC-8CFC-4B9A9836534A}"/>
    <cellStyle name="Comma [0] 2 4 2 2 2 3 2 10" xfId="34986" xr:uid="{64B8C508-1EE1-40EF-876E-DA8B0A06A3EE}"/>
    <cellStyle name="Comma [0] 2 4 2 2 2 3 2 2" xfId="7941" xr:uid="{CF66AA54-2ACB-416F-9C1E-A0F411B4ADD9}"/>
    <cellStyle name="Comma [0] 2 4 2 2 2 3 2 2 2" xfId="29988" xr:uid="{8CBC1D37-C040-477E-8FB9-EA827C17B10C}"/>
    <cellStyle name="Comma [0] 2 4 2 2 2 3 2 2 2 2" xfId="59940" xr:uid="{814426B8-3F3D-4778-B32D-0BC4B81F56CA}"/>
    <cellStyle name="Comma [0] 2 4 2 2 2 3 2 2 3" xfId="37896" xr:uid="{4171D8BB-C57A-4BB9-8268-7C2F24F6B960}"/>
    <cellStyle name="Comma [0] 2 4 2 2 2 3 2 3" xfId="10723" xr:uid="{F9F21D0C-620C-4F90-8AE0-335C0B35D520}"/>
    <cellStyle name="Comma [0] 2 4 2 2 2 3 2 3 2" xfId="40678" xr:uid="{1BC02696-BA9D-483F-AFAE-0DB733EB0762}"/>
    <cellStyle name="Comma [0] 2 4 2 2 2 3 2 4" xfId="13505" xr:uid="{8DE442D5-21D2-48B4-87D9-1E59DEDC6CB7}"/>
    <cellStyle name="Comma [0] 2 4 2 2 2 3 2 4 2" xfId="43460" xr:uid="{F424082C-9D14-4E25-B31B-1928BA8562EB}"/>
    <cellStyle name="Comma [0] 2 4 2 2 2 3 2 5" xfId="16240" xr:uid="{14485603-19A4-472E-8C72-E62AED2E9232}"/>
    <cellStyle name="Comma [0] 2 4 2 2 2 3 2 5 2" xfId="46195" xr:uid="{B1615659-FFE6-43F3-8EEB-C5F0A5B97F65}"/>
    <cellStyle name="Comma [0] 2 4 2 2 2 3 2 6" xfId="18988" xr:uid="{5AD3810A-EAA0-4359-B6D1-79F6FA7F0F3F}"/>
    <cellStyle name="Comma [0] 2 4 2 2 2 3 2 6 2" xfId="48941" xr:uid="{EC7BCD9C-987E-4560-BDB7-06A263DC4FE4}"/>
    <cellStyle name="Comma [0] 2 4 2 2 2 3 2 7" xfId="21771" xr:uid="{2284F3F6-DAE4-4909-AA96-EAFD0B0F784D}"/>
    <cellStyle name="Comma [0] 2 4 2 2 2 3 2 7 2" xfId="51723" xr:uid="{5FD90E70-7B8B-4E9A-B36A-EB987F6900B2}"/>
    <cellStyle name="Comma [0] 2 4 2 2 2 3 2 8" xfId="24509" xr:uid="{712EF08B-0D5B-4D41-867B-C2AA9C65D825}"/>
    <cellStyle name="Comma [0] 2 4 2 2 2 3 2 8 2" xfId="54461" xr:uid="{CD62DCD9-54FC-4105-A7C0-2429B20D25BA}"/>
    <cellStyle name="Comma [0] 2 4 2 2 2 3 2 9" xfId="27245" xr:uid="{16F92E83-BCFB-47AB-B541-136CE4BBD26A}"/>
    <cellStyle name="Comma [0] 2 4 2 2 2 3 2 9 2" xfId="57197" xr:uid="{9F730D56-CA8D-4DB1-A789-2FC3F7534170}"/>
    <cellStyle name="Comma [0] 2 4 2 2 2 3 3" xfId="3625" xr:uid="{61430201-7AA1-4A60-A7A6-19AF8236852C}"/>
    <cellStyle name="Comma [0] 2 4 2 2 2 3 3 2" xfId="28620" xr:uid="{7DB81D6F-89DB-44B9-A9D9-C3A5312CA876}"/>
    <cellStyle name="Comma [0] 2 4 2 2 2 3 3 2 2" xfId="58572" xr:uid="{94A597A4-8D5D-4145-AABE-3E28C14D279A}"/>
    <cellStyle name="Comma [0] 2 4 2 2 2 3 3 3" xfId="33618" xr:uid="{C4EF1BDD-026F-4646-BAB9-97BB92094746}"/>
    <cellStyle name="Comma [0] 2 4 2 2 2 3 4" xfId="6573" xr:uid="{8F37EF3A-5E3A-4FD3-AEF3-C262E057B13D}"/>
    <cellStyle name="Comma [0] 2 4 2 2 2 3 4 2" xfId="36528" xr:uid="{F07149A4-B77E-4820-8791-F02FDCE98DEF}"/>
    <cellStyle name="Comma [0] 2 4 2 2 2 3 5" xfId="9355" xr:uid="{23F42DED-B141-4991-876D-7FAFB4443B4F}"/>
    <cellStyle name="Comma [0] 2 4 2 2 2 3 5 2" xfId="39310" xr:uid="{5E9DC8F7-570C-422D-A288-53CC1431E840}"/>
    <cellStyle name="Comma [0] 2 4 2 2 2 3 6" xfId="12137" xr:uid="{40926D84-14DE-4F19-B09B-A2DFD9C1F2F7}"/>
    <cellStyle name="Comma [0] 2 4 2 2 2 3 6 2" xfId="42092" xr:uid="{3F8B23B1-2843-4192-96F9-C17DBC4EB1E6}"/>
    <cellStyle name="Comma [0] 2 4 2 2 2 3 7" xfId="14872" xr:uid="{BD38CE06-370F-4294-AE5F-5491A55CD585}"/>
    <cellStyle name="Comma [0] 2 4 2 2 2 3 7 2" xfId="44827" xr:uid="{048815EB-5AA2-4B30-B3C7-938B8626AFC6}"/>
    <cellStyle name="Comma [0] 2 4 2 2 2 3 8" xfId="17620" xr:uid="{87602859-3147-4B5B-8887-BC6AA398A5CB}"/>
    <cellStyle name="Comma [0] 2 4 2 2 2 3 8 2" xfId="47573" xr:uid="{CB7A857C-CAB9-425E-8BD3-07CD9F758381}"/>
    <cellStyle name="Comma [0] 2 4 2 2 2 3 9" xfId="20403" xr:uid="{39B5914C-C645-42D6-94DD-5D07D335341C}"/>
    <cellStyle name="Comma [0] 2 4 2 2 2 3 9 2" xfId="50355" xr:uid="{CBFE04AF-0780-4AE8-BFDF-0062200FC5F8}"/>
    <cellStyle name="Comma [0] 2 4 2 2 2 4" xfId="2504" xr:uid="{B52A4827-0E41-4D33-AD5D-CE8C0D23F073}"/>
    <cellStyle name="Comma [0] 2 4 2 2 2 4 10" xfId="26561" xr:uid="{9F59CDAC-788B-48E1-94B8-7638780E47FE}"/>
    <cellStyle name="Comma [0] 2 4 2 2 2 4 10 2" xfId="56513" xr:uid="{9A6D9D72-2549-4BA0-9F71-10C2086ADA68}"/>
    <cellStyle name="Comma [0] 2 4 2 2 2 4 11" xfId="32503" xr:uid="{4D9C56FA-4FDA-45F4-876D-FE3705C2AB50}"/>
    <cellStyle name="Comma [0] 2 4 2 2 2 4 2" xfId="4309" xr:uid="{2CC951F7-08F6-4454-B137-EF41CBD45A8A}"/>
    <cellStyle name="Comma [0] 2 4 2 2 2 4 2 2" xfId="29304" xr:uid="{FA60AC71-FCAD-4742-A85A-69AA7D3BB8F7}"/>
    <cellStyle name="Comma [0] 2 4 2 2 2 4 2 2 2" xfId="59256" xr:uid="{56B0BFF7-D8CB-40E1-843F-0BB90E90C31B}"/>
    <cellStyle name="Comma [0] 2 4 2 2 2 4 2 3" xfId="34302" xr:uid="{47EFEF2A-F944-4EBB-B106-F8EBCB217468}"/>
    <cellStyle name="Comma [0] 2 4 2 2 2 4 3" xfId="7257" xr:uid="{F444F26A-AE08-45E6-829F-B4CC828B20C8}"/>
    <cellStyle name="Comma [0] 2 4 2 2 2 4 3 2" xfId="37212" xr:uid="{8793953F-45A4-4AB9-9D2D-E4D7E3D8F4A4}"/>
    <cellStyle name="Comma [0] 2 4 2 2 2 4 4" xfId="10039" xr:uid="{6C6F4E20-B758-4F8B-AA69-CFEA56CF1983}"/>
    <cellStyle name="Comma [0] 2 4 2 2 2 4 4 2" xfId="39994" xr:uid="{CD1E8F83-5C81-4C95-B8E9-0FCB23D557C5}"/>
    <cellStyle name="Comma [0] 2 4 2 2 2 4 5" xfId="12821" xr:uid="{A0A98573-476B-467A-8029-15DE299F9267}"/>
    <cellStyle name="Comma [0] 2 4 2 2 2 4 5 2" xfId="42776" xr:uid="{1562CAFA-C852-4A65-A723-C9C5473CE50F}"/>
    <cellStyle name="Comma [0] 2 4 2 2 2 4 6" xfId="15556" xr:uid="{76AD81FB-7EE1-450E-8F30-89AB9F0C111E}"/>
    <cellStyle name="Comma [0] 2 4 2 2 2 4 6 2" xfId="45511" xr:uid="{E4222BDA-0656-4455-AF6B-5F0C5C26BA99}"/>
    <cellStyle name="Comma [0] 2 4 2 2 2 4 7" xfId="18304" xr:uid="{6DC5D187-E964-4D87-A2EC-FC7B38102A86}"/>
    <cellStyle name="Comma [0] 2 4 2 2 2 4 7 2" xfId="48257" xr:uid="{8AEF546E-5836-40E7-A2DF-8A63B7212640}"/>
    <cellStyle name="Comma [0] 2 4 2 2 2 4 8" xfId="21087" xr:uid="{F5DC7751-91DA-4125-8A49-CFF680B83DA5}"/>
    <cellStyle name="Comma [0] 2 4 2 2 2 4 8 2" xfId="51039" xr:uid="{7C0314D6-BCC5-4DE2-BEF8-57F48068424A}"/>
    <cellStyle name="Comma [0] 2 4 2 2 2 4 9" xfId="23825" xr:uid="{ECB692E5-1FF7-49F1-8493-896127C07603}"/>
    <cellStyle name="Comma [0] 2 4 2 2 2 4 9 2" xfId="53777" xr:uid="{5ED5F33E-272F-457D-B777-A715E2ABC3EA}"/>
    <cellStyle name="Comma [0] 2 4 2 2 2 5" xfId="2941" xr:uid="{DDBAAC21-6022-428E-AC98-BE3317079002}"/>
    <cellStyle name="Comma [0] 2 4 2 2 2 5 2" xfId="27936" xr:uid="{76E92ED0-BB42-44C8-865E-3ED60EECB05A}"/>
    <cellStyle name="Comma [0] 2 4 2 2 2 5 2 2" xfId="57888" xr:uid="{EB780E5B-718A-42CA-B1A8-1AC7FCA740B0}"/>
    <cellStyle name="Comma [0] 2 4 2 2 2 5 3" xfId="32934" xr:uid="{68B1D13B-B0B5-44FD-ACEE-C3CCBA1D4D18}"/>
    <cellStyle name="Comma [0] 2 4 2 2 2 6" xfId="5889" xr:uid="{A0B54B63-D89D-4A9F-B937-E39AD91D4B39}"/>
    <cellStyle name="Comma [0] 2 4 2 2 2 6 2" xfId="35844" xr:uid="{6C50C6F0-E424-40C1-995E-04DB60DDA92E}"/>
    <cellStyle name="Comma [0] 2 4 2 2 2 7" xfId="8671" xr:uid="{DD50D657-9B9A-4C2F-8E04-FEDE75F1EE25}"/>
    <cellStyle name="Comma [0] 2 4 2 2 2 7 2" xfId="38626" xr:uid="{86D839AB-1325-4A94-9C7E-3383521197CB}"/>
    <cellStyle name="Comma [0] 2 4 2 2 2 8" xfId="11453" xr:uid="{8A7A6CB8-87A2-4B91-A82A-2CE08793BE85}"/>
    <cellStyle name="Comma [0] 2 4 2 2 2 8 2" xfId="41408" xr:uid="{87BA41EE-3A93-4C83-89F1-91D4425AEA01}"/>
    <cellStyle name="Comma [0] 2 4 2 2 2 9" xfId="14188" xr:uid="{11EAA05A-D96E-40D2-A78A-CA3B7334B88F}"/>
    <cellStyle name="Comma [0] 2 4 2 2 2 9 2" xfId="44143" xr:uid="{0BA8E6A1-A353-4D19-BFDF-6B453EC62F99}"/>
    <cellStyle name="Comma [0] 2 4 2 2 3" xfId="1115" xr:uid="{C4CD70A9-CE19-4B28-9ADD-1F328189D85D}"/>
    <cellStyle name="Comma [0] 2 4 2 2 3 10" xfId="19890" xr:uid="{8A09E126-BF68-4364-81B4-75B6D417D45E}"/>
    <cellStyle name="Comma [0] 2 4 2 2 3 10 2" xfId="49842" xr:uid="{482851F5-BD18-4144-8FC4-0E007B3A1C8E}"/>
    <cellStyle name="Comma [0] 2 4 2 2 3 11" xfId="22628" xr:uid="{FAB6E872-47A2-4CCF-92F7-EB51042F68B1}"/>
    <cellStyle name="Comma [0] 2 4 2 2 3 11 2" xfId="52580" xr:uid="{3195C3D5-897B-427D-9F31-40A8D24B5C47}"/>
    <cellStyle name="Comma [0] 2 4 2 2 3 12" xfId="25364" xr:uid="{1E6731FD-4D25-4517-9459-60E8B04730CE}"/>
    <cellStyle name="Comma [0] 2 4 2 2 3 12 2" xfId="55316" xr:uid="{181A1B00-2EBF-4CCE-A5BD-18B0AE63E55A}"/>
    <cellStyle name="Comma [0] 2 4 2 2 3 13" xfId="31120" xr:uid="{9F0EC972-FA94-4A32-9FA0-BE2D1380F974}"/>
    <cellStyle name="Comma [0] 2 4 2 2 3 2" xfId="3796" xr:uid="{E645A607-3833-48C6-BC9B-BD7A083E1C59}"/>
    <cellStyle name="Comma [0] 2 4 2 2 3 2 10" xfId="26048" xr:uid="{4DECF026-F0F6-4D66-948A-687E12142D44}"/>
    <cellStyle name="Comma [0] 2 4 2 2 3 2 10 2" xfId="56000" xr:uid="{5332C9FC-93B3-4152-A793-D7B3E91A3CB0}"/>
    <cellStyle name="Comma [0] 2 4 2 2 3 2 11" xfId="33789" xr:uid="{1E5D587F-E507-4677-A26E-BB4C28BBF468}"/>
    <cellStyle name="Comma [0] 2 4 2 2 3 2 2" xfId="5164" xr:uid="{CA846F38-0C31-4DFB-B84E-2773C6A82C38}"/>
    <cellStyle name="Comma [0] 2 4 2 2 3 2 2 10" xfId="35157" xr:uid="{7549F94D-E408-40E0-9B7B-CE752D012552}"/>
    <cellStyle name="Comma [0] 2 4 2 2 3 2 2 2" xfId="8112" xr:uid="{DDDB519D-C232-4D82-BF38-5E0D85154BF8}"/>
    <cellStyle name="Comma [0] 2 4 2 2 3 2 2 2 2" xfId="30159" xr:uid="{74EA281E-E0E0-4D04-A152-9ECDCC165F6C}"/>
    <cellStyle name="Comma [0] 2 4 2 2 3 2 2 2 2 2" xfId="60111" xr:uid="{4C480230-1DAA-4C27-814E-64F82F719DD9}"/>
    <cellStyle name="Comma [0] 2 4 2 2 3 2 2 2 3" xfId="38067" xr:uid="{6A4BE652-EE55-49A7-8890-326C27FF0EB7}"/>
    <cellStyle name="Comma [0] 2 4 2 2 3 2 2 3" xfId="10894" xr:uid="{2273E300-2D68-417E-A030-3F62A695F281}"/>
    <cellStyle name="Comma [0] 2 4 2 2 3 2 2 3 2" xfId="40849" xr:uid="{10B96EA5-8CEC-4398-9617-44BC0C87FC87}"/>
    <cellStyle name="Comma [0] 2 4 2 2 3 2 2 4" xfId="13676" xr:uid="{D90ECCEA-2EF8-4952-AE64-81DDC744B80B}"/>
    <cellStyle name="Comma [0] 2 4 2 2 3 2 2 4 2" xfId="43631" xr:uid="{126C7661-E4E4-4599-AD9D-796421F7E257}"/>
    <cellStyle name="Comma [0] 2 4 2 2 3 2 2 5" xfId="16411" xr:uid="{B31E3C02-731A-4858-9A06-A8CD05296FFD}"/>
    <cellStyle name="Comma [0] 2 4 2 2 3 2 2 5 2" xfId="46366" xr:uid="{41C68507-0057-4FB9-BED9-B05EE3ABDE3F}"/>
    <cellStyle name="Comma [0] 2 4 2 2 3 2 2 6" xfId="19159" xr:uid="{A291BB93-0E41-4CF7-9E13-F1A0D6E13C50}"/>
    <cellStyle name="Comma [0] 2 4 2 2 3 2 2 6 2" xfId="49112" xr:uid="{552F28DB-6C58-4DE3-90B7-17810BC7EE8E}"/>
    <cellStyle name="Comma [0] 2 4 2 2 3 2 2 7" xfId="21942" xr:uid="{2F64AD9A-F647-4661-B310-C96F07837822}"/>
    <cellStyle name="Comma [0] 2 4 2 2 3 2 2 7 2" xfId="51894" xr:uid="{AFD7C030-F495-4634-B671-4281FED30DB1}"/>
    <cellStyle name="Comma [0] 2 4 2 2 3 2 2 8" xfId="24680" xr:uid="{6D2C3CB5-3424-4F80-94BF-C5FCE35E0611}"/>
    <cellStyle name="Comma [0] 2 4 2 2 3 2 2 8 2" xfId="54632" xr:uid="{3061A9E3-637F-4C6C-9110-C93EF70FD2D0}"/>
    <cellStyle name="Comma [0] 2 4 2 2 3 2 2 9" xfId="27416" xr:uid="{7428667A-C95D-44F1-93E0-4A169220314B}"/>
    <cellStyle name="Comma [0] 2 4 2 2 3 2 2 9 2" xfId="57368" xr:uid="{092DA842-8772-4C81-8B16-0245B744B641}"/>
    <cellStyle name="Comma [0] 2 4 2 2 3 2 3" xfId="6744" xr:uid="{A0FB8115-7E68-430E-AD36-2A96CDE29FB1}"/>
    <cellStyle name="Comma [0] 2 4 2 2 3 2 3 2" xfId="28791" xr:uid="{FB398F3B-AA94-49C7-8459-5F03CD9F2887}"/>
    <cellStyle name="Comma [0] 2 4 2 2 3 2 3 2 2" xfId="58743" xr:uid="{DCFFA4D1-C0F5-4FAC-9E76-ADC2AD0F9175}"/>
    <cellStyle name="Comma [0] 2 4 2 2 3 2 3 3" xfId="36699" xr:uid="{6E7B3F68-9805-41BF-86E2-53AFAC78EE3E}"/>
    <cellStyle name="Comma [0] 2 4 2 2 3 2 4" xfId="9526" xr:uid="{905AD9CF-F22B-47BE-8A58-C27829705B62}"/>
    <cellStyle name="Comma [0] 2 4 2 2 3 2 4 2" xfId="39481" xr:uid="{482BC362-4CF1-4FF3-AAF4-1CFCFC142E43}"/>
    <cellStyle name="Comma [0] 2 4 2 2 3 2 5" xfId="12308" xr:uid="{38DCD67B-91BC-4466-A660-D27DDC876051}"/>
    <cellStyle name="Comma [0] 2 4 2 2 3 2 5 2" xfId="42263" xr:uid="{471BF34E-4438-470A-A8D1-61E10E66C3D4}"/>
    <cellStyle name="Comma [0] 2 4 2 2 3 2 6" xfId="15043" xr:uid="{BB18B420-BAA3-437B-BDCE-9CA5E4CA6DBC}"/>
    <cellStyle name="Comma [0] 2 4 2 2 3 2 6 2" xfId="44998" xr:uid="{B3A394BF-B496-47ED-A981-B308AD460630}"/>
    <cellStyle name="Comma [0] 2 4 2 2 3 2 7" xfId="17791" xr:uid="{81F31BF2-FAAF-44D6-AA18-895D3E2298B0}"/>
    <cellStyle name="Comma [0] 2 4 2 2 3 2 7 2" xfId="47744" xr:uid="{B6F13758-0E7C-4D86-8856-B269E41835B7}"/>
    <cellStyle name="Comma [0] 2 4 2 2 3 2 8" xfId="20574" xr:uid="{DAD9A515-1F93-4CEB-9ADA-892E88505965}"/>
    <cellStyle name="Comma [0] 2 4 2 2 3 2 8 2" xfId="50526" xr:uid="{3B6BEF78-5052-4DBF-8343-994D59784A60}"/>
    <cellStyle name="Comma [0] 2 4 2 2 3 2 9" xfId="23312" xr:uid="{E6D3C5BD-A8A5-410D-8D07-2DF6FB99EDCE}"/>
    <cellStyle name="Comma [0] 2 4 2 2 3 2 9 2" xfId="53264" xr:uid="{44C1C2F9-576E-429F-8B79-4613D9281FDD}"/>
    <cellStyle name="Comma [0] 2 4 2 2 3 3" xfId="4480" xr:uid="{2DFA0A27-BF32-4330-9482-6102047BFAB0}"/>
    <cellStyle name="Comma [0] 2 4 2 2 3 3 10" xfId="34473" xr:uid="{9443952F-D20D-4906-9175-CB29B9B035E8}"/>
    <cellStyle name="Comma [0] 2 4 2 2 3 3 2" xfId="7428" xr:uid="{340F2FDA-31F1-4ADC-B024-5FC8D14B0245}"/>
    <cellStyle name="Comma [0] 2 4 2 2 3 3 2 2" xfId="29475" xr:uid="{110BCD18-9FB7-49FB-B23E-49252BAB3F4B}"/>
    <cellStyle name="Comma [0] 2 4 2 2 3 3 2 2 2" xfId="59427" xr:uid="{5E77849F-486E-45A6-996F-A0E5A9457E15}"/>
    <cellStyle name="Comma [0] 2 4 2 2 3 3 2 3" xfId="37383" xr:uid="{23ED0272-9AFB-4C3F-B311-20DE144C1B4D}"/>
    <cellStyle name="Comma [0] 2 4 2 2 3 3 3" xfId="10210" xr:uid="{9462827A-7D9C-4466-83A7-08B354142970}"/>
    <cellStyle name="Comma [0] 2 4 2 2 3 3 3 2" xfId="40165" xr:uid="{3F353914-A2E8-48AC-B7F4-4D9DC04C0C94}"/>
    <cellStyle name="Comma [0] 2 4 2 2 3 3 4" xfId="12992" xr:uid="{810AE276-D989-4C15-9C96-BAA53830B582}"/>
    <cellStyle name="Comma [0] 2 4 2 2 3 3 4 2" xfId="42947" xr:uid="{97FB724F-617F-4832-8F2D-FCC4AEA5A4C1}"/>
    <cellStyle name="Comma [0] 2 4 2 2 3 3 5" xfId="15727" xr:uid="{A3173D54-0E8E-40A5-9C9F-9EB43809A412}"/>
    <cellStyle name="Comma [0] 2 4 2 2 3 3 5 2" xfId="45682" xr:uid="{ECB3AE15-161D-478B-B512-5358A2FE7214}"/>
    <cellStyle name="Comma [0] 2 4 2 2 3 3 6" xfId="18475" xr:uid="{EB2F767C-9E8E-47FE-B2C1-62D92DA83098}"/>
    <cellStyle name="Comma [0] 2 4 2 2 3 3 6 2" xfId="48428" xr:uid="{360C1428-239C-4362-82AC-A95463B290E4}"/>
    <cellStyle name="Comma [0] 2 4 2 2 3 3 7" xfId="21258" xr:uid="{E0C5D7CB-99BC-468F-9CC2-5400F1CD7633}"/>
    <cellStyle name="Comma [0] 2 4 2 2 3 3 7 2" xfId="51210" xr:uid="{26E251B6-D373-4A56-90DE-4962023DA45F}"/>
    <cellStyle name="Comma [0] 2 4 2 2 3 3 8" xfId="23996" xr:uid="{595C045C-4044-43C0-8122-7928447B20D5}"/>
    <cellStyle name="Comma [0] 2 4 2 2 3 3 8 2" xfId="53948" xr:uid="{C06B837D-99EA-4857-85C6-25800367318C}"/>
    <cellStyle name="Comma [0] 2 4 2 2 3 3 9" xfId="26732" xr:uid="{F77EA48A-958D-4640-906A-BF22C2486920}"/>
    <cellStyle name="Comma [0] 2 4 2 2 3 3 9 2" xfId="56684" xr:uid="{CBB5045B-0626-443E-B55B-4628AAD5873A}"/>
    <cellStyle name="Comma [0] 2 4 2 2 3 4" xfId="3112" xr:uid="{79F5F6D5-985F-42BE-AE91-D11E800A6F20}"/>
    <cellStyle name="Comma [0] 2 4 2 2 3 4 2" xfId="28107" xr:uid="{5B50199A-31DF-4B18-87EB-035833AF8DB1}"/>
    <cellStyle name="Comma [0] 2 4 2 2 3 4 2 2" xfId="58059" xr:uid="{7F54F010-D133-48BB-9D21-E8FD7BCA0828}"/>
    <cellStyle name="Comma [0] 2 4 2 2 3 4 3" xfId="33105" xr:uid="{7A30FAE9-E4A8-42E3-B40F-76EB4BE5606E}"/>
    <cellStyle name="Comma [0] 2 4 2 2 3 5" xfId="6060" xr:uid="{746D9FCF-2C6C-4668-96ED-0623AAC1A8C3}"/>
    <cellStyle name="Comma [0] 2 4 2 2 3 5 2" xfId="36015" xr:uid="{A93675F7-286B-45AF-9A47-762619308F0A}"/>
    <cellStyle name="Comma [0] 2 4 2 2 3 6" xfId="8842" xr:uid="{98EEE387-698D-43FE-B382-5411C421135A}"/>
    <cellStyle name="Comma [0] 2 4 2 2 3 6 2" xfId="38797" xr:uid="{3FC219C2-510A-493E-B08F-84DA457BCC6E}"/>
    <cellStyle name="Comma [0] 2 4 2 2 3 7" xfId="11624" xr:uid="{753A8A03-D315-46F3-A24E-1F9D508E237D}"/>
    <cellStyle name="Comma [0] 2 4 2 2 3 7 2" xfId="41579" xr:uid="{7EF48219-F8E5-472B-92BE-E3E196D66C80}"/>
    <cellStyle name="Comma [0] 2 4 2 2 3 8" xfId="14359" xr:uid="{840D0B35-0459-47C0-BBF4-E14E16B92009}"/>
    <cellStyle name="Comma [0] 2 4 2 2 3 8 2" xfId="44314" xr:uid="{22D75E8E-4D88-4356-A744-A2DE3F7C643B}"/>
    <cellStyle name="Comma [0] 2 4 2 2 3 9" xfId="17107" xr:uid="{8F3D7692-BCE1-4E57-B27D-72F6BF93B2C7}"/>
    <cellStyle name="Comma [0] 2 4 2 2 3 9 2" xfId="47060" xr:uid="{0976BFBE-DF5E-4B9E-A19F-21C93A601820}"/>
    <cellStyle name="Comma [0] 2 4 2 2 4" xfId="1657" xr:uid="{53C7B9AD-6F6A-4474-BB1A-1A01DA21A6D7}"/>
    <cellStyle name="Comma [0] 2 4 2 2 4 10" xfId="22970" xr:uid="{D2556786-DB0A-4C84-BB4A-1CA74B0B4F1E}"/>
    <cellStyle name="Comma [0] 2 4 2 2 4 10 2" xfId="52922" xr:uid="{ACCC05C1-E7EA-4DD3-9576-46FE7257A3C5}"/>
    <cellStyle name="Comma [0] 2 4 2 2 4 11" xfId="25706" xr:uid="{A6640F6C-B15E-4E31-ACD2-95A3430D5AB0}"/>
    <cellStyle name="Comma [0] 2 4 2 2 4 11 2" xfId="55658" xr:uid="{8EE2DB05-C422-4299-A879-F6A2F07E9793}"/>
    <cellStyle name="Comma [0] 2 4 2 2 4 12" xfId="31662" xr:uid="{20A71126-5559-4831-BC93-DBDA054B192C}"/>
    <cellStyle name="Comma [0] 2 4 2 2 4 2" xfId="4822" xr:uid="{2399CB4E-BD1A-4739-90C1-658D9CF5EA19}"/>
    <cellStyle name="Comma [0] 2 4 2 2 4 2 10" xfId="34815" xr:uid="{91D32CB3-EDB3-48B4-8ACA-32343FC54940}"/>
    <cellStyle name="Comma [0] 2 4 2 2 4 2 2" xfId="7770" xr:uid="{BD21E966-D8A4-4846-BDD6-DC9EB0CB0F07}"/>
    <cellStyle name="Comma [0] 2 4 2 2 4 2 2 2" xfId="29817" xr:uid="{15FA9D15-7AB9-44B1-90D5-712CF91425BD}"/>
    <cellStyle name="Comma [0] 2 4 2 2 4 2 2 2 2" xfId="59769" xr:uid="{C025B143-BE64-4558-8129-A54F1E4106DA}"/>
    <cellStyle name="Comma [0] 2 4 2 2 4 2 2 3" xfId="37725" xr:uid="{33B7E040-CF2F-485C-92C5-91197E6DF95B}"/>
    <cellStyle name="Comma [0] 2 4 2 2 4 2 3" xfId="10552" xr:uid="{D6394BFB-16A9-40FE-A7EC-F3251B095FC7}"/>
    <cellStyle name="Comma [0] 2 4 2 2 4 2 3 2" xfId="40507" xr:uid="{E3976F7D-5CCF-4CFA-B8CB-6046422ADD7B}"/>
    <cellStyle name="Comma [0] 2 4 2 2 4 2 4" xfId="13334" xr:uid="{FF992F84-777A-40B2-B0FB-A6F0E86B710F}"/>
    <cellStyle name="Comma [0] 2 4 2 2 4 2 4 2" xfId="43289" xr:uid="{9CB91D9E-DD6B-4134-8CC2-2BCFFF920E2F}"/>
    <cellStyle name="Comma [0] 2 4 2 2 4 2 5" xfId="16069" xr:uid="{5275DEFC-D580-43D4-8C88-A09A523A0323}"/>
    <cellStyle name="Comma [0] 2 4 2 2 4 2 5 2" xfId="46024" xr:uid="{F968B426-2C1A-4C47-B38F-E33B31699208}"/>
    <cellStyle name="Comma [0] 2 4 2 2 4 2 6" xfId="18817" xr:uid="{EDDA2FE4-9F64-494B-ADCA-49E8AF535820}"/>
    <cellStyle name="Comma [0] 2 4 2 2 4 2 6 2" xfId="48770" xr:uid="{3E56EAA4-DC6F-4307-91FD-6FB5A6995DBC}"/>
    <cellStyle name="Comma [0] 2 4 2 2 4 2 7" xfId="21600" xr:uid="{CC0352D8-BF5F-4AA3-863D-C6100F7ACEFB}"/>
    <cellStyle name="Comma [0] 2 4 2 2 4 2 7 2" xfId="51552" xr:uid="{18AA0AD3-31C7-4AEE-AABE-BC7F27BCCE0B}"/>
    <cellStyle name="Comma [0] 2 4 2 2 4 2 8" xfId="24338" xr:uid="{CFC01B18-C9EB-4A39-885D-E50B26CF84AB}"/>
    <cellStyle name="Comma [0] 2 4 2 2 4 2 8 2" xfId="54290" xr:uid="{04726F8A-0B93-4B1B-8C1D-9CC6DF7D4F2F}"/>
    <cellStyle name="Comma [0] 2 4 2 2 4 2 9" xfId="27074" xr:uid="{0132AC5B-9280-473D-AE1C-577A8696C199}"/>
    <cellStyle name="Comma [0] 2 4 2 2 4 2 9 2" xfId="57026" xr:uid="{E478E53D-AAF8-4924-AC6E-984256E95127}"/>
    <cellStyle name="Comma [0] 2 4 2 2 4 3" xfId="3454" xr:uid="{AB10428D-2F6F-4240-9934-B59843A9B7E9}"/>
    <cellStyle name="Comma [0] 2 4 2 2 4 3 2" xfId="28449" xr:uid="{5DF053AA-654C-4901-B41A-B63E0B5CEC9E}"/>
    <cellStyle name="Comma [0] 2 4 2 2 4 3 2 2" xfId="58401" xr:uid="{4B1F03DF-F589-47E3-AABC-EA4A8920A2F0}"/>
    <cellStyle name="Comma [0] 2 4 2 2 4 3 3" xfId="33447" xr:uid="{F4BD6B2C-A278-46AE-B7D1-305C09C64B56}"/>
    <cellStyle name="Comma [0] 2 4 2 2 4 4" xfId="6402" xr:uid="{A128FC23-4100-4CD8-820F-FBC237DB8C9E}"/>
    <cellStyle name="Comma [0] 2 4 2 2 4 4 2" xfId="36357" xr:uid="{DDC35D68-7D8B-48D6-90A1-B8070DA99243}"/>
    <cellStyle name="Comma [0] 2 4 2 2 4 5" xfId="9184" xr:uid="{6E06EFE5-7BB1-4F50-8966-7AB024083E61}"/>
    <cellStyle name="Comma [0] 2 4 2 2 4 5 2" xfId="39139" xr:uid="{7ED6EE42-9E8C-4319-8365-4BBC7B06C1DE}"/>
    <cellStyle name="Comma [0] 2 4 2 2 4 6" xfId="11966" xr:uid="{63461B77-57FC-4972-B099-52BD871DF95B}"/>
    <cellStyle name="Comma [0] 2 4 2 2 4 6 2" xfId="41921" xr:uid="{63EDED4A-CC9C-4BB8-9921-B94FF747D894}"/>
    <cellStyle name="Comma [0] 2 4 2 2 4 7" xfId="14701" xr:uid="{6D7EC54F-C54C-415B-BD2F-99D341063A08}"/>
    <cellStyle name="Comma [0] 2 4 2 2 4 7 2" xfId="44656" xr:uid="{1F06DA77-0473-4170-82EB-6A3589B39906}"/>
    <cellStyle name="Comma [0] 2 4 2 2 4 8" xfId="17449" xr:uid="{75D5B6E9-4993-4453-B540-3C2F64191E8E}"/>
    <cellStyle name="Comma [0] 2 4 2 2 4 8 2" xfId="47402" xr:uid="{BF8050D1-F526-4851-9E9A-0D024CA37235}"/>
    <cellStyle name="Comma [0] 2 4 2 2 4 9" xfId="20232" xr:uid="{8AFF135F-0C75-42B3-BD7F-896E9C78F3F0}"/>
    <cellStyle name="Comma [0] 2 4 2 2 4 9 2" xfId="50184" xr:uid="{8AF976B1-B811-4D7F-AE84-B3840FEA577F}"/>
    <cellStyle name="Comma [0] 2 4 2 2 5" xfId="2153" xr:uid="{D378B864-B3FE-475B-8E92-83F81E60D864}"/>
    <cellStyle name="Comma [0] 2 4 2 2 5 10" xfId="26390" xr:uid="{AEAF7F66-514F-411F-8321-35122D8B272F}"/>
    <cellStyle name="Comma [0] 2 4 2 2 5 10 2" xfId="56342" xr:uid="{B05050A6-814C-4A82-993C-67843C815C28}"/>
    <cellStyle name="Comma [0] 2 4 2 2 5 11" xfId="32156" xr:uid="{A3ED3FCD-981D-4B12-ACDB-AC5AA23CCB2C}"/>
    <cellStyle name="Comma [0] 2 4 2 2 5 2" xfId="4138" xr:uid="{1220F12C-30C8-4739-8708-1786506C1D2B}"/>
    <cellStyle name="Comma [0] 2 4 2 2 5 2 2" xfId="29133" xr:uid="{7526C88C-2C6D-46AB-AD19-4DAA3FC5E5D7}"/>
    <cellStyle name="Comma [0] 2 4 2 2 5 2 2 2" xfId="59085" xr:uid="{35247CA5-29B5-4ADD-9908-9997545639D3}"/>
    <cellStyle name="Comma [0] 2 4 2 2 5 2 3" xfId="34131" xr:uid="{8E403B21-46E3-4130-8E4A-24AD9BC97029}"/>
    <cellStyle name="Comma [0] 2 4 2 2 5 3" xfId="7086" xr:uid="{E4532BC3-33BD-45E6-82A6-DCDE788183DA}"/>
    <cellStyle name="Comma [0] 2 4 2 2 5 3 2" xfId="37041" xr:uid="{C694AE14-DFEE-4C94-A6B6-96E7932E038C}"/>
    <cellStyle name="Comma [0] 2 4 2 2 5 4" xfId="9868" xr:uid="{94CC471F-6509-4DE1-B0CF-42AE19C4428A}"/>
    <cellStyle name="Comma [0] 2 4 2 2 5 4 2" xfId="39823" xr:uid="{5386F732-E7DA-416A-8CA4-22D5A12A773E}"/>
    <cellStyle name="Comma [0] 2 4 2 2 5 5" xfId="12650" xr:uid="{A183D3DD-BA62-4C46-AEC8-B56C838510E2}"/>
    <cellStyle name="Comma [0] 2 4 2 2 5 5 2" xfId="42605" xr:uid="{4264D891-DC0A-44A4-A61E-98A803922D75}"/>
    <cellStyle name="Comma [0] 2 4 2 2 5 6" xfId="15385" xr:uid="{D55886E8-F327-45B8-A07B-E23248C323D4}"/>
    <cellStyle name="Comma [0] 2 4 2 2 5 6 2" xfId="45340" xr:uid="{5F06661C-A377-4296-9044-801DD6CF8CE8}"/>
    <cellStyle name="Comma [0] 2 4 2 2 5 7" xfId="18133" xr:uid="{D8639962-D613-4331-A32D-350A8CA2CD5F}"/>
    <cellStyle name="Comma [0] 2 4 2 2 5 7 2" xfId="48086" xr:uid="{47B45BAD-F186-40E3-BFE0-39AF13FBEBE1}"/>
    <cellStyle name="Comma [0] 2 4 2 2 5 8" xfId="20916" xr:uid="{BB437117-ABCE-4DA4-A53C-94F180882666}"/>
    <cellStyle name="Comma [0] 2 4 2 2 5 8 2" xfId="50868" xr:uid="{82F6938F-A598-4FFD-9BD1-AB938C08290A}"/>
    <cellStyle name="Comma [0] 2 4 2 2 5 9" xfId="23654" xr:uid="{1031DEE3-924B-452A-9F9B-7B248020D73C}"/>
    <cellStyle name="Comma [0] 2 4 2 2 5 9 2" xfId="53606" xr:uid="{20BA4655-8665-4524-B394-33F20A585C1E}"/>
    <cellStyle name="Comma [0] 2 4 2 2 6" xfId="2332" xr:uid="{0A0B6C7D-ED04-4110-B766-57080CFBE3BD}"/>
    <cellStyle name="Comma [0] 2 4 2 2 6 2" xfId="27765" xr:uid="{79D1F5A5-4128-4E5B-A42B-17191EB6B9F2}"/>
    <cellStyle name="Comma [0] 2 4 2 2 6 2 2" xfId="57717" xr:uid="{329164F9-5E80-4C6A-B1EB-35DA7B09E071}"/>
    <cellStyle name="Comma [0] 2 4 2 2 6 3" xfId="32332" xr:uid="{7FD17645-587B-4415-B956-58E57FF6BCBC}"/>
    <cellStyle name="Comma [0] 2 4 2 2 7" xfId="2770" xr:uid="{FB4DC639-1A3F-4C84-9AB4-C931D30153B9}"/>
    <cellStyle name="Comma [0] 2 4 2 2 7 2" xfId="32763" xr:uid="{A532AA00-34E0-4D66-8450-4B19BD2F3FBC}"/>
    <cellStyle name="Comma [0] 2 4 2 2 8" xfId="5718" xr:uid="{51576B85-7F11-410C-8526-027DD52FB4E3}"/>
    <cellStyle name="Comma [0] 2 4 2 2 8 2" xfId="35673" xr:uid="{787EA84F-A536-46E4-91A7-38D2291EECD1}"/>
    <cellStyle name="Comma [0] 2 4 2 2 9" xfId="8500" xr:uid="{0C865871-C17C-4612-94F0-6CEA3123C4EF}"/>
    <cellStyle name="Comma [0] 2 4 2 2 9 2" xfId="38455" xr:uid="{B0F1ED18-3D3D-49DD-837D-E79781DB7397}"/>
    <cellStyle name="Comma [0] 2 4 2 3" xfId="803" xr:uid="{798C038E-9C88-493C-907F-718F77F0C4F2}"/>
    <cellStyle name="Comma [0] 2 4 2 3 10" xfId="16851" xr:uid="{39C81011-3BE1-40AE-A930-91E806E1D334}"/>
    <cellStyle name="Comma [0] 2 4 2 3 10 2" xfId="46804" xr:uid="{3DEF8313-748F-4720-873D-36A63645DA95}"/>
    <cellStyle name="Comma [0] 2 4 2 3 11" xfId="19634" xr:uid="{8940CF00-0115-4351-B09E-9B4853C0F8E0}"/>
    <cellStyle name="Comma [0] 2 4 2 3 11 2" xfId="49586" xr:uid="{11173EC8-84B3-468A-B73A-46E097F78091}"/>
    <cellStyle name="Comma [0] 2 4 2 3 12" xfId="22372" xr:uid="{3DAC01B7-EF6D-448A-9A02-DACD81D54189}"/>
    <cellStyle name="Comma [0] 2 4 2 3 12 2" xfId="52324" xr:uid="{71FC8008-2A90-43E5-8C12-9F96BB8E44DD}"/>
    <cellStyle name="Comma [0] 2 4 2 3 13" xfId="25108" xr:uid="{0C21489B-DCBE-4305-90B7-BC3B01156D03}"/>
    <cellStyle name="Comma [0] 2 4 2 3 13 2" xfId="55060" xr:uid="{01F77991-0C46-414B-A74C-D4E20B9221A9}"/>
    <cellStyle name="Comma [0] 2 4 2 3 14" xfId="30808" xr:uid="{C7F158D5-BE21-4E7E-B4C4-6244A0D101E4}"/>
    <cellStyle name="Comma [0] 2 4 2 3 2" xfId="1346" xr:uid="{55CE591E-914E-48C4-ADE6-802A398F7309}"/>
    <cellStyle name="Comma [0] 2 4 2 3 2 10" xfId="19976" xr:uid="{64F9843D-0F4F-4ED4-8962-2A2BFE153E4A}"/>
    <cellStyle name="Comma [0] 2 4 2 3 2 10 2" xfId="49928" xr:uid="{7B1BAC5C-A8E1-4C5D-BEFD-09C43069149E}"/>
    <cellStyle name="Comma [0] 2 4 2 3 2 11" xfId="22714" xr:uid="{E488F325-95BA-4FFF-BCF7-4CE57FF71496}"/>
    <cellStyle name="Comma [0] 2 4 2 3 2 11 2" xfId="52666" xr:uid="{0A2B1F54-EE67-4FBE-8D6B-351457745030}"/>
    <cellStyle name="Comma [0] 2 4 2 3 2 12" xfId="25450" xr:uid="{360BDC30-266C-49C8-BC7E-583BD6CF4AE1}"/>
    <cellStyle name="Comma [0] 2 4 2 3 2 12 2" xfId="55402" xr:uid="{309B0EC4-C6CE-4F8E-993B-41095DE99ED0}"/>
    <cellStyle name="Comma [0] 2 4 2 3 2 13" xfId="31351" xr:uid="{B99772E6-ADAD-417F-A651-D2759CDDFEDE}"/>
    <cellStyle name="Comma [0] 2 4 2 3 2 2" xfId="3882" xr:uid="{6C23900C-8D3E-4963-835C-EF4F41A39E91}"/>
    <cellStyle name="Comma [0] 2 4 2 3 2 2 10" xfId="26134" xr:uid="{9983E087-8965-435D-B4F8-B46A6752BAF6}"/>
    <cellStyle name="Comma [0] 2 4 2 3 2 2 10 2" xfId="56086" xr:uid="{3494C510-B3A4-4CE8-A3A8-8DF3AB011B7E}"/>
    <cellStyle name="Comma [0] 2 4 2 3 2 2 11" xfId="33875" xr:uid="{421F354B-8EC4-48B6-AA8B-E8658721F1A2}"/>
    <cellStyle name="Comma [0] 2 4 2 3 2 2 2" xfId="5250" xr:uid="{97B02C1E-793B-4013-AFBC-14B9235AA29E}"/>
    <cellStyle name="Comma [0] 2 4 2 3 2 2 2 10" xfId="35243" xr:uid="{FE35363C-E015-4985-A251-6FBC9023ECC9}"/>
    <cellStyle name="Comma [0] 2 4 2 3 2 2 2 2" xfId="8198" xr:uid="{15440078-C830-4393-A910-5800EC12FA29}"/>
    <cellStyle name="Comma [0] 2 4 2 3 2 2 2 2 2" xfId="30245" xr:uid="{5CD0D29D-5BF7-44FF-A5F3-6AC425A685B7}"/>
    <cellStyle name="Comma [0] 2 4 2 3 2 2 2 2 2 2" xfId="60197" xr:uid="{6FC5D85F-2F8B-409A-8C93-0D7732D1DF35}"/>
    <cellStyle name="Comma [0] 2 4 2 3 2 2 2 2 3" xfId="38153" xr:uid="{98CB0031-0C4E-446F-B4F5-C223A9835194}"/>
    <cellStyle name="Comma [0] 2 4 2 3 2 2 2 3" xfId="10980" xr:uid="{7EE7A1B3-2B38-4B3D-9DEF-06DE825D18D0}"/>
    <cellStyle name="Comma [0] 2 4 2 3 2 2 2 3 2" xfId="40935" xr:uid="{B6E73A1C-540B-43FB-9038-E31FB699FF92}"/>
    <cellStyle name="Comma [0] 2 4 2 3 2 2 2 4" xfId="13762" xr:uid="{68FAD682-D1FC-4211-9173-C732546B1D29}"/>
    <cellStyle name="Comma [0] 2 4 2 3 2 2 2 4 2" xfId="43717" xr:uid="{E5B3D482-033D-4746-8D22-7C89A0FF8E15}"/>
    <cellStyle name="Comma [0] 2 4 2 3 2 2 2 5" xfId="16497" xr:uid="{0D37BA25-4FD7-4F05-A710-7D902F7035B0}"/>
    <cellStyle name="Comma [0] 2 4 2 3 2 2 2 5 2" xfId="46452" xr:uid="{B525280C-8835-443A-8A3E-615F1AAA4394}"/>
    <cellStyle name="Comma [0] 2 4 2 3 2 2 2 6" xfId="19245" xr:uid="{DB0172C5-B17D-4399-97BD-9E37F85CE182}"/>
    <cellStyle name="Comma [0] 2 4 2 3 2 2 2 6 2" xfId="49198" xr:uid="{5B33E1B0-24D0-4935-AAED-BED2481EABD2}"/>
    <cellStyle name="Comma [0] 2 4 2 3 2 2 2 7" xfId="22028" xr:uid="{03CA617C-6547-4E48-B2B2-73D672A8630E}"/>
    <cellStyle name="Comma [0] 2 4 2 3 2 2 2 7 2" xfId="51980" xr:uid="{3F33532B-ADE7-43D4-B0E2-4C66A2D7366B}"/>
    <cellStyle name="Comma [0] 2 4 2 3 2 2 2 8" xfId="24766" xr:uid="{45738F57-98A2-44E5-9218-C7FAEBF3396A}"/>
    <cellStyle name="Comma [0] 2 4 2 3 2 2 2 8 2" xfId="54718" xr:uid="{7BEA0181-02D8-4611-B98D-4E0F2A2CD417}"/>
    <cellStyle name="Comma [0] 2 4 2 3 2 2 2 9" xfId="27502" xr:uid="{78A78039-DB59-4AE0-9981-66E7F9CB3F6A}"/>
    <cellStyle name="Comma [0] 2 4 2 3 2 2 2 9 2" xfId="57454" xr:uid="{B20EDA65-CC5A-472C-A321-7BB49FA7049E}"/>
    <cellStyle name="Comma [0] 2 4 2 3 2 2 3" xfId="6830" xr:uid="{33119957-7DD8-4D66-BDA6-10537293BC4C}"/>
    <cellStyle name="Comma [0] 2 4 2 3 2 2 3 2" xfId="28877" xr:uid="{2A18947D-B58C-41C2-A74C-BC7496E905BE}"/>
    <cellStyle name="Comma [0] 2 4 2 3 2 2 3 2 2" xfId="58829" xr:uid="{14D78580-60FA-42C3-B14B-E8137C1257DE}"/>
    <cellStyle name="Comma [0] 2 4 2 3 2 2 3 3" xfId="36785" xr:uid="{0D8AD534-2D02-408F-9ADF-D9EB10EC2E38}"/>
    <cellStyle name="Comma [0] 2 4 2 3 2 2 4" xfId="9612" xr:uid="{DEC93DD3-B3A0-4DB1-89E2-D8F8D3951282}"/>
    <cellStyle name="Comma [0] 2 4 2 3 2 2 4 2" xfId="39567" xr:uid="{B2266CE2-0229-465D-B3E8-C069D9B72051}"/>
    <cellStyle name="Comma [0] 2 4 2 3 2 2 5" xfId="12394" xr:uid="{F11D2AA7-67B1-48E0-B8F4-3BC5B516F9FF}"/>
    <cellStyle name="Comma [0] 2 4 2 3 2 2 5 2" xfId="42349" xr:uid="{DBB90CCC-4F9A-4BD7-B886-590F7EDBB8FC}"/>
    <cellStyle name="Comma [0] 2 4 2 3 2 2 6" xfId="15129" xr:uid="{C91C7BB3-F782-46F3-989A-D341481AD6F6}"/>
    <cellStyle name="Comma [0] 2 4 2 3 2 2 6 2" xfId="45084" xr:uid="{3049B4F9-F36E-4E3A-A3CD-6CEDB529AAFA}"/>
    <cellStyle name="Comma [0] 2 4 2 3 2 2 7" xfId="17877" xr:uid="{BCC3BB36-CBFC-486A-A3A1-A4A5EC59189F}"/>
    <cellStyle name="Comma [0] 2 4 2 3 2 2 7 2" xfId="47830" xr:uid="{613D1306-B744-4D95-AA5C-D3F1D423AB9C}"/>
    <cellStyle name="Comma [0] 2 4 2 3 2 2 8" xfId="20660" xr:uid="{E9AB6BFA-FC3F-4FEB-BCE1-9692F4EBC353}"/>
    <cellStyle name="Comma [0] 2 4 2 3 2 2 8 2" xfId="50612" xr:uid="{ED035881-F783-450A-A549-443776BE3C18}"/>
    <cellStyle name="Comma [0] 2 4 2 3 2 2 9" xfId="23398" xr:uid="{96CEC226-B7AB-4102-B82A-42DB6F223B7D}"/>
    <cellStyle name="Comma [0] 2 4 2 3 2 2 9 2" xfId="53350" xr:uid="{6636E56B-48C8-4DC4-AAD4-2BFA6171E035}"/>
    <cellStyle name="Comma [0] 2 4 2 3 2 3" xfId="4566" xr:uid="{CFB5AA03-A2A5-429C-9C61-2F8B91A55063}"/>
    <cellStyle name="Comma [0] 2 4 2 3 2 3 10" xfId="34559" xr:uid="{9DEC31F3-1504-459A-B2D3-AE99CB8FFC27}"/>
    <cellStyle name="Comma [0] 2 4 2 3 2 3 2" xfId="7514" xr:uid="{79BBC673-4AB7-410F-A7B7-0FB53DCE53D3}"/>
    <cellStyle name="Comma [0] 2 4 2 3 2 3 2 2" xfId="29561" xr:uid="{24EC3DC5-1198-4FEF-9C50-93B39721D89C}"/>
    <cellStyle name="Comma [0] 2 4 2 3 2 3 2 2 2" xfId="59513" xr:uid="{32FFC4C3-325C-4C3E-A98E-B592DDD9D5BF}"/>
    <cellStyle name="Comma [0] 2 4 2 3 2 3 2 3" xfId="37469" xr:uid="{85B507CE-FC76-4414-BAB7-0A4E6CC4E629}"/>
    <cellStyle name="Comma [0] 2 4 2 3 2 3 3" xfId="10296" xr:uid="{20D366FA-6199-4094-A676-38729136B06C}"/>
    <cellStyle name="Comma [0] 2 4 2 3 2 3 3 2" xfId="40251" xr:uid="{4AE39C30-B3F3-49F4-A798-08CE0D5C9BA1}"/>
    <cellStyle name="Comma [0] 2 4 2 3 2 3 4" xfId="13078" xr:uid="{1EDE1BE7-3D23-44D2-9154-F2C169FF1D16}"/>
    <cellStyle name="Comma [0] 2 4 2 3 2 3 4 2" xfId="43033" xr:uid="{A0024E94-6BE2-427E-B8ED-38551DA70079}"/>
    <cellStyle name="Comma [0] 2 4 2 3 2 3 5" xfId="15813" xr:uid="{AD18CC42-8635-47BD-B4DA-A3978AFE2E7B}"/>
    <cellStyle name="Comma [0] 2 4 2 3 2 3 5 2" xfId="45768" xr:uid="{3BDFED27-ADB0-4FC6-AA99-31231EDC45BB}"/>
    <cellStyle name="Comma [0] 2 4 2 3 2 3 6" xfId="18561" xr:uid="{5732EB07-8E32-4F7F-B202-190E67196E23}"/>
    <cellStyle name="Comma [0] 2 4 2 3 2 3 6 2" xfId="48514" xr:uid="{D65E0150-AA8B-43BA-AA7F-35F581B18CBC}"/>
    <cellStyle name="Comma [0] 2 4 2 3 2 3 7" xfId="21344" xr:uid="{97502085-2F31-48F2-A927-2A553C1C6DB6}"/>
    <cellStyle name="Comma [0] 2 4 2 3 2 3 7 2" xfId="51296" xr:uid="{3D2A2871-8922-424A-8426-6FCBFB6634A2}"/>
    <cellStyle name="Comma [0] 2 4 2 3 2 3 8" xfId="24082" xr:uid="{1CC66F48-2CE4-4DD5-93B6-C111905468D4}"/>
    <cellStyle name="Comma [0] 2 4 2 3 2 3 8 2" xfId="54034" xr:uid="{22258466-A0C0-462F-86CA-BCEF8BE2D067}"/>
    <cellStyle name="Comma [0] 2 4 2 3 2 3 9" xfId="26818" xr:uid="{286D0BC4-0BF7-4239-8C00-63E694358831}"/>
    <cellStyle name="Comma [0] 2 4 2 3 2 3 9 2" xfId="56770" xr:uid="{681A49E3-DCBD-4629-B20E-52B9DEAAD120}"/>
    <cellStyle name="Comma [0] 2 4 2 3 2 4" xfId="3198" xr:uid="{4A914FFA-19AB-405F-828D-446CF05AD012}"/>
    <cellStyle name="Comma [0] 2 4 2 3 2 4 2" xfId="28193" xr:uid="{6F453D48-EEDE-4224-A886-B6884BCFB0BE}"/>
    <cellStyle name="Comma [0] 2 4 2 3 2 4 2 2" xfId="58145" xr:uid="{AB3F0117-2C35-456D-A3CA-4E0548CBF683}"/>
    <cellStyle name="Comma [0] 2 4 2 3 2 4 3" xfId="33191" xr:uid="{86BC4FCA-7490-4037-B68C-94283666BEA4}"/>
    <cellStyle name="Comma [0] 2 4 2 3 2 5" xfId="6146" xr:uid="{E705BB6B-80B6-4385-BBCC-D7B5663034CB}"/>
    <cellStyle name="Comma [0] 2 4 2 3 2 5 2" xfId="36101" xr:uid="{8104904E-73D1-4BA5-997A-46AC3C92524E}"/>
    <cellStyle name="Comma [0] 2 4 2 3 2 6" xfId="8928" xr:uid="{3E2D2B63-63E1-4648-8ED3-48DD76EB7E61}"/>
    <cellStyle name="Comma [0] 2 4 2 3 2 6 2" xfId="38883" xr:uid="{939910F0-EA30-4F42-93D2-81DC61EDCB77}"/>
    <cellStyle name="Comma [0] 2 4 2 3 2 7" xfId="11710" xr:uid="{73731C7F-133E-4219-8FDE-C5D37C60F960}"/>
    <cellStyle name="Comma [0] 2 4 2 3 2 7 2" xfId="41665" xr:uid="{2946303E-A86C-4103-AA11-0DDA02A0B119}"/>
    <cellStyle name="Comma [0] 2 4 2 3 2 8" xfId="14445" xr:uid="{73A25D93-5517-409C-9201-1D7E2F539593}"/>
    <cellStyle name="Comma [0] 2 4 2 3 2 8 2" xfId="44400" xr:uid="{B2BF9019-244A-4B21-9BC7-A54C7BD5B771}"/>
    <cellStyle name="Comma [0] 2 4 2 3 2 9" xfId="17193" xr:uid="{1DF2CDD1-7D4E-40AA-9481-E2CAA5266BA9}"/>
    <cellStyle name="Comma [0] 2 4 2 3 2 9 2" xfId="47146" xr:uid="{7CF65D21-A36A-424F-9566-A792503544BB}"/>
    <cellStyle name="Comma [0] 2 4 2 3 3" xfId="1888" xr:uid="{211B9EEE-C411-4C2A-AF66-4B635788EB4C}"/>
    <cellStyle name="Comma [0] 2 4 2 3 3 10" xfId="23056" xr:uid="{6CC58569-E9D3-4171-B0E3-79DAD8281461}"/>
    <cellStyle name="Comma [0] 2 4 2 3 3 10 2" xfId="53008" xr:uid="{79AB9B2F-E007-45BE-9B20-5D29EFE4CA48}"/>
    <cellStyle name="Comma [0] 2 4 2 3 3 11" xfId="25792" xr:uid="{9D2264C4-8D9C-4221-9094-9218669EB525}"/>
    <cellStyle name="Comma [0] 2 4 2 3 3 11 2" xfId="55744" xr:uid="{BC13FCFF-FF59-4A94-B7F7-6D633E9CA9B4}"/>
    <cellStyle name="Comma [0] 2 4 2 3 3 12" xfId="31893" xr:uid="{B66B6E93-1733-407D-AFDD-E713D144B3A9}"/>
    <cellStyle name="Comma [0] 2 4 2 3 3 2" xfId="4908" xr:uid="{B224A3EC-BBE8-40CE-BD6F-629FAC89C481}"/>
    <cellStyle name="Comma [0] 2 4 2 3 3 2 10" xfId="34901" xr:uid="{49224E9B-7ECE-4BE9-926E-4C24CAB2D930}"/>
    <cellStyle name="Comma [0] 2 4 2 3 3 2 2" xfId="7856" xr:uid="{F671DE93-B494-4452-9AE5-9EE46B25084A}"/>
    <cellStyle name="Comma [0] 2 4 2 3 3 2 2 2" xfId="29903" xr:uid="{F4E0D6FC-1FDB-449D-B83B-4939CDA0C2A8}"/>
    <cellStyle name="Comma [0] 2 4 2 3 3 2 2 2 2" xfId="59855" xr:uid="{7BEFBE8B-5615-4706-9AC3-2C72A6B13CBA}"/>
    <cellStyle name="Comma [0] 2 4 2 3 3 2 2 3" xfId="37811" xr:uid="{F40141A9-868F-4734-B2EA-E41565AEDB23}"/>
    <cellStyle name="Comma [0] 2 4 2 3 3 2 3" xfId="10638" xr:uid="{45418E07-9E4E-4CA5-9157-1A1B3C1AC73A}"/>
    <cellStyle name="Comma [0] 2 4 2 3 3 2 3 2" xfId="40593" xr:uid="{B1A62251-9A9F-45E3-9708-27D71EFCDA7A}"/>
    <cellStyle name="Comma [0] 2 4 2 3 3 2 4" xfId="13420" xr:uid="{342A938D-14ED-4F67-A9F7-3523A09553B1}"/>
    <cellStyle name="Comma [0] 2 4 2 3 3 2 4 2" xfId="43375" xr:uid="{C1220133-A6DC-4438-8276-6D1260EC62DA}"/>
    <cellStyle name="Comma [0] 2 4 2 3 3 2 5" xfId="16155" xr:uid="{F20068FA-6508-471D-8995-DEACEAF53E9A}"/>
    <cellStyle name="Comma [0] 2 4 2 3 3 2 5 2" xfId="46110" xr:uid="{9797DC51-115A-497D-8C3C-BFEDF74CE7B2}"/>
    <cellStyle name="Comma [0] 2 4 2 3 3 2 6" xfId="18903" xr:uid="{C181569F-EFB5-4C4A-AAF5-057C0A75E980}"/>
    <cellStyle name="Comma [0] 2 4 2 3 3 2 6 2" xfId="48856" xr:uid="{C89A49A9-042E-4D06-BEB5-14046D36E9B3}"/>
    <cellStyle name="Comma [0] 2 4 2 3 3 2 7" xfId="21686" xr:uid="{51C029B0-B583-4715-93B7-18751E7F6485}"/>
    <cellStyle name="Comma [0] 2 4 2 3 3 2 7 2" xfId="51638" xr:uid="{D5F81534-D70A-4AA0-8FDD-C9DC95711497}"/>
    <cellStyle name="Comma [0] 2 4 2 3 3 2 8" xfId="24424" xr:uid="{EE016752-C014-4582-82A3-75EA9AD287F1}"/>
    <cellStyle name="Comma [0] 2 4 2 3 3 2 8 2" xfId="54376" xr:uid="{92414880-A1A0-4F07-A109-1EDC74A7356C}"/>
    <cellStyle name="Comma [0] 2 4 2 3 3 2 9" xfId="27160" xr:uid="{28C68E15-4929-4178-9DA4-FF977DFFB1C4}"/>
    <cellStyle name="Comma [0] 2 4 2 3 3 2 9 2" xfId="57112" xr:uid="{63E6BE25-B542-422D-B0EC-0F9A1ADE7575}"/>
    <cellStyle name="Comma [0] 2 4 2 3 3 3" xfId="3540" xr:uid="{C309D698-0C67-4B06-B5DE-CE0A51AD73A1}"/>
    <cellStyle name="Comma [0] 2 4 2 3 3 3 2" xfId="28535" xr:uid="{08075090-E305-4C56-8379-620F1B53BF95}"/>
    <cellStyle name="Comma [0] 2 4 2 3 3 3 2 2" xfId="58487" xr:uid="{9E02ADF5-93EB-48F2-A634-893BE6136162}"/>
    <cellStyle name="Comma [0] 2 4 2 3 3 3 3" xfId="33533" xr:uid="{67177634-C9F9-43C8-89B2-55B8C7800050}"/>
    <cellStyle name="Comma [0] 2 4 2 3 3 4" xfId="6488" xr:uid="{24A4B8B5-5884-497B-AAE3-1378B1CB3613}"/>
    <cellStyle name="Comma [0] 2 4 2 3 3 4 2" xfId="36443" xr:uid="{608139E8-7928-4A1B-9410-9C371A9170BB}"/>
    <cellStyle name="Comma [0] 2 4 2 3 3 5" xfId="9270" xr:uid="{D3C434B1-65F4-4BF0-A14A-B3336B20FBEB}"/>
    <cellStyle name="Comma [0] 2 4 2 3 3 5 2" xfId="39225" xr:uid="{5CF43394-D059-438A-B129-1705DAB2CDA6}"/>
    <cellStyle name="Comma [0] 2 4 2 3 3 6" xfId="12052" xr:uid="{F4637885-A1F0-4729-8EA2-F4F936E81478}"/>
    <cellStyle name="Comma [0] 2 4 2 3 3 6 2" xfId="42007" xr:uid="{D26F0644-849A-46B5-AA9A-F1BDAAE99642}"/>
    <cellStyle name="Comma [0] 2 4 2 3 3 7" xfId="14787" xr:uid="{BD5E6C08-F971-4085-8339-0F064080B9C3}"/>
    <cellStyle name="Comma [0] 2 4 2 3 3 7 2" xfId="44742" xr:uid="{7C4A5FF2-24D8-4945-A72C-A43F2F76ADA9}"/>
    <cellStyle name="Comma [0] 2 4 2 3 3 8" xfId="17535" xr:uid="{C38135A4-14E8-465E-80B2-3676FC8658ED}"/>
    <cellStyle name="Comma [0] 2 4 2 3 3 8 2" xfId="47488" xr:uid="{324E4890-038B-4550-A187-0B0B09137E5F}"/>
    <cellStyle name="Comma [0] 2 4 2 3 3 9" xfId="20318" xr:uid="{9918AB71-6E56-40D7-951A-EE838A3B0F50}"/>
    <cellStyle name="Comma [0] 2 4 2 3 3 9 2" xfId="50270" xr:uid="{E7288A7C-360D-4F1A-8085-4CAD9B74DB95}"/>
    <cellStyle name="Comma [0] 2 4 2 3 4" xfId="2419" xr:uid="{6587D57C-7104-46DC-9E01-08CF30AF9C40}"/>
    <cellStyle name="Comma [0] 2 4 2 3 4 10" xfId="26476" xr:uid="{375F1F76-DAAB-42E3-B7F3-BDC58DF1050B}"/>
    <cellStyle name="Comma [0] 2 4 2 3 4 10 2" xfId="56428" xr:uid="{3BFAED1F-640C-4076-853A-CB2849056E09}"/>
    <cellStyle name="Comma [0] 2 4 2 3 4 11" xfId="32418" xr:uid="{254B62FB-6AB5-47D6-80AE-D1E6EDD50B7F}"/>
    <cellStyle name="Comma [0] 2 4 2 3 4 2" xfId="4224" xr:uid="{F2D784DD-A916-4BAD-81F5-4AF9419DA82E}"/>
    <cellStyle name="Comma [0] 2 4 2 3 4 2 2" xfId="29219" xr:uid="{36A63513-1D49-4B62-B0EF-135C8F9E910D}"/>
    <cellStyle name="Comma [0] 2 4 2 3 4 2 2 2" xfId="59171" xr:uid="{EADD55F3-F068-4C5B-9349-12573900C77A}"/>
    <cellStyle name="Comma [0] 2 4 2 3 4 2 3" xfId="34217" xr:uid="{8CB48BFB-5386-40B9-B19D-8E5C13A86FB0}"/>
    <cellStyle name="Comma [0] 2 4 2 3 4 3" xfId="7172" xr:uid="{677F27AD-0EB7-4312-9040-F9D6E01CB752}"/>
    <cellStyle name="Comma [0] 2 4 2 3 4 3 2" xfId="37127" xr:uid="{E035B90A-86B5-4863-B35E-EBF532E760D3}"/>
    <cellStyle name="Comma [0] 2 4 2 3 4 4" xfId="9954" xr:uid="{87343DE4-6485-4F2C-9DAB-73D79FC703E9}"/>
    <cellStyle name="Comma [0] 2 4 2 3 4 4 2" xfId="39909" xr:uid="{CB7D618C-ABC8-46D8-B8B2-9A31F170331F}"/>
    <cellStyle name="Comma [0] 2 4 2 3 4 5" xfId="12736" xr:uid="{ADCAE758-FF4B-4EE2-907F-03330DAB5CF8}"/>
    <cellStyle name="Comma [0] 2 4 2 3 4 5 2" xfId="42691" xr:uid="{38904B3A-44F8-4056-B786-C0930BF6609B}"/>
    <cellStyle name="Comma [0] 2 4 2 3 4 6" xfId="15471" xr:uid="{482BCCC3-7029-49FE-AA78-EFE11E6D8155}"/>
    <cellStyle name="Comma [0] 2 4 2 3 4 6 2" xfId="45426" xr:uid="{5DB5A303-1118-4807-B696-6A20A4580D0F}"/>
    <cellStyle name="Comma [0] 2 4 2 3 4 7" xfId="18219" xr:uid="{860B7FA2-1F49-4FF4-8ABB-2E019180A72E}"/>
    <cellStyle name="Comma [0] 2 4 2 3 4 7 2" xfId="48172" xr:uid="{5B7AC6F7-1D4F-418D-8E24-1C402369053F}"/>
    <cellStyle name="Comma [0] 2 4 2 3 4 8" xfId="21002" xr:uid="{0A1F2E77-EB55-445A-BDE8-FD4459AD7A60}"/>
    <cellStyle name="Comma [0] 2 4 2 3 4 8 2" xfId="50954" xr:uid="{527705BA-75B9-4CE7-A6CF-1233B4DAC721}"/>
    <cellStyle name="Comma [0] 2 4 2 3 4 9" xfId="23740" xr:uid="{AC1B1009-C6C3-4550-816B-39594BE914E2}"/>
    <cellStyle name="Comma [0] 2 4 2 3 4 9 2" xfId="53692" xr:uid="{A43D7554-7892-42BE-9EF6-BB4659476ACB}"/>
    <cellStyle name="Comma [0] 2 4 2 3 5" xfId="2856" xr:uid="{FC8043EA-7573-406C-8233-FAF6FA28F408}"/>
    <cellStyle name="Comma [0] 2 4 2 3 5 2" xfId="27851" xr:uid="{F8E80395-092B-4BC3-BBB7-A21EDA8FA977}"/>
    <cellStyle name="Comma [0] 2 4 2 3 5 2 2" xfId="57803" xr:uid="{AD9F4617-1695-4E02-83CF-F5E8B81EAF01}"/>
    <cellStyle name="Comma [0] 2 4 2 3 5 3" xfId="32849" xr:uid="{43A316CC-6410-4973-B57C-9F25B598FE58}"/>
    <cellStyle name="Comma [0] 2 4 2 3 6" xfId="5804" xr:uid="{F0207F0A-F0A8-48EC-B03E-0AE1F4B1DEBF}"/>
    <cellStyle name="Comma [0] 2 4 2 3 6 2" xfId="35759" xr:uid="{59533DC8-1FE1-4982-B0B2-B208DDF58E48}"/>
    <cellStyle name="Comma [0] 2 4 2 3 7" xfId="8586" xr:uid="{0E8B8F92-712F-4195-AA62-82748AAEE9B6}"/>
    <cellStyle name="Comma [0] 2 4 2 3 7 2" xfId="38541" xr:uid="{6E37B0F1-9A4D-4BF7-BE0F-F716F4555BC9}"/>
    <cellStyle name="Comma [0] 2 4 2 3 8" xfId="11368" xr:uid="{5D635807-716C-479E-BDE1-210296D780B2}"/>
    <cellStyle name="Comma [0] 2 4 2 3 8 2" xfId="41323" xr:uid="{931B9EDC-D172-427A-BB53-020F93E6B900}"/>
    <cellStyle name="Comma [0] 2 4 2 3 9" xfId="14103" xr:uid="{83E90BBB-C59B-40EB-943B-3DBB0FC8FFBB}"/>
    <cellStyle name="Comma [0] 2 4 2 3 9 2" xfId="44058" xr:uid="{65E63B9E-95A6-4CC5-9FE1-2E58140169D1}"/>
    <cellStyle name="Comma [0] 2 4 2 4" xfId="976" xr:uid="{A7133F07-F300-40FC-963C-967937943D4D}"/>
    <cellStyle name="Comma [0] 2 4 2 4 10" xfId="19805" xr:uid="{B9FB64BD-2932-4D73-809D-489AC25D4D1B}"/>
    <cellStyle name="Comma [0] 2 4 2 4 10 2" xfId="49757" xr:uid="{FD848859-AE43-455B-91F7-C5607220C9BD}"/>
    <cellStyle name="Comma [0] 2 4 2 4 11" xfId="22543" xr:uid="{56DBDBD3-0C3A-45F1-97F3-EE19D402EBAE}"/>
    <cellStyle name="Comma [0] 2 4 2 4 11 2" xfId="52495" xr:uid="{11D13C1C-FCE2-46F1-AB5F-2B749871C8BD}"/>
    <cellStyle name="Comma [0] 2 4 2 4 12" xfId="25279" xr:uid="{FFA46150-3E86-4A03-8F5C-DC5DA618E38E}"/>
    <cellStyle name="Comma [0] 2 4 2 4 12 2" xfId="55231" xr:uid="{2B2B0749-EBFF-4183-B3DD-397DF62E468F}"/>
    <cellStyle name="Comma [0] 2 4 2 4 13" xfId="30981" xr:uid="{3AD246E4-79D7-40E1-97C9-A4053653916F}"/>
    <cellStyle name="Comma [0] 2 4 2 4 2" xfId="3711" xr:uid="{34EA9C8B-AA1A-418A-93C8-65EFB725B35A}"/>
    <cellStyle name="Comma [0] 2 4 2 4 2 10" xfId="25963" xr:uid="{BDB3E8A9-CE08-450F-9551-4C8E595F91B9}"/>
    <cellStyle name="Comma [0] 2 4 2 4 2 10 2" xfId="55915" xr:uid="{76AEB90E-FC14-4786-B6F1-53D06D8DC5A5}"/>
    <cellStyle name="Comma [0] 2 4 2 4 2 11" xfId="33704" xr:uid="{66691B48-C47E-4E95-A123-3527E39D00C7}"/>
    <cellStyle name="Comma [0] 2 4 2 4 2 2" xfId="5079" xr:uid="{903DD6B2-026C-4758-8B49-476414A5C966}"/>
    <cellStyle name="Comma [0] 2 4 2 4 2 2 10" xfId="35072" xr:uid="{7F66B590-38D0-4716-B594-DB4A72D9E634}"/>
    <cellStyle name="Comma [0] 2 4 2 4 2 2 2" xfId="8027" xr:uid="{339B6C53-E773-408A-B87E-5A56C7A5715C}"/>
    <cellStyle name="Comma [0] 2 4 2 4 2 2 2 2" xfId="30074" xr:uid="{B1E76049-4EE2-42B7-8575-357CF6D8F7DE}"/>
    <cellStyle name="Comma [0] 2 4 2 4 2 2 2 2 2" xfId="60026" xr:uid="{1A06E8F7-0CA3-41B6-86B2-3147EC332AAD}"/>
    <cellStyle name="Comma [0] 2 4 2 4 2 2 2 3" xfId="37982" xr:uid="{DD5956A1-91EF-486B-8CA2-7674E32470D3}"/>
    <cellStyle name="Comma [0] 2 4 2 4 2 2 3" xfId="10809" xr:uid="{D3A47B7E-D8F3-48CD-9D9A-268348A317DC}"/>
    <cellStyle name="Comma [0] 2 4 2 4 2 2 3 2" xfId="40764" xr:uid="{E9B8F3A8-4A5F-43E3-BE28-6F754025F060}"/>
    <cellStyle name="Comma [0] 2 4 2 4 2 2 4" xfId="13591" xr:uid="{B661DE68-C776-465A-B3B6-726566C35AC9}"/>
    <cellStyle name="Comma [0] 2 4 2 4 2 2 4 2" xfId="43546" xr:uid="{9BCB6E17-003E-45BE-9C3E-DCE193655DAE}"/>
    <cellStyle name="Comma [0] 2 4 2 4 2 2 5" xfId="16326" xr:uid="{16973868-2D82-4EE6-95C0-FFF061A50128}"/>
    <cellStyle name="Comma [0] 2 4 2 4 2 2 5 2" xfId="46281" xr:uid="{7E2800F5-23D8-4ACB-A561-61524E47A404}"/>
    <cellStyle name="Comma [0] 2 4 2 4 2 2 6" xfId="19074" xr:uid="{36AF8304-1CBA-42E8-AA51-7721F677D325}"/>
    <cellStyle name="Comma [0] 2 4 2 4 2 2 6 2" xfId="49027" xr:uid="{333DB213-169D-406F-A78A-0F7DF3B7A9E3}"/>
    <cellStyle name="Comma [0] 2 4 2 4 2 2 7" xfId="21857" xr:uid="{A0C25499-C34C-474B-BAA0-6CD1E7B7B189}"/>
    <cellStyle name="Comma [0] 2 4 2 4 2 2 7 2" xfId="51809" xr:uid="{971BE174-63E1-404A-AC75-4F90D9F9A81D}"/>
    <cellStyle name="Comma [0] 2 4 2 4 2 2 8" xfId="24595" xr:uid="{37EA5CE3-3E16-44EF-9826-239159296892}"/>
    <cellStyle name="Comma [0] 2 4 2 4 2 2 8 2" xfId="54547" xr:uid="{C850795E-EBCA-457D-9FF5-6CEC1CEC8CCF}"/>
    <cellStyle name="Comma [0] 2 4 2 4 2 2 9" xfId="27331" xr:uid="{06A3E093-7066-4B1E-8401-B8E5BDD68CC5}"/>
    <cellStyle name="Comma [0] 2 4 2 4 2 2 9 2" xfId="57283" xr:uid="{C7814A11-DA12-41DE-9F21-65DA6F5BA50A}"/>
    <cellStyle name="Comma [0] 2 4 2 4 2 3" xfId="6659" xr:uid="{D1469C80-B070-4044-BED4-BEF3546834AE}"/>
    <cellStyle name="Comma [0] 2 4 2 4 2 3 2" xfId="28706" xr:uid="{A9400376-36BF-4EF3-9443-A7E1891F7D35}"/>
    <cellStyle name="Comma [0] 2 4 2 4 2 3 2 2" xfId="58658" xr:uid="{5A821136-1087-4709-BC6D-2E7863473A04}"/>
    <cellStyle name="Comma [0] 2 4 2 4 2 3 3" xfId="36614" xr:uid="{23B98EAB-C632-4B1A-81CD-CACCEB616481}"/>
    <cellStyle name="Comma [0] 2 4 2 4 2 4" xfId="9441" xr:uid="{6E2BC1E3-C976-4562-84EF-F5D074A95A17}"/>
    <cellStyle name="Comma [0] 2 4 2 4 2 4 2" xfId="39396" xr:uid="{BD744796-6F14-4D6C-877F-615394A3920F}"/>
    <cellStyle name="Comma [0] 2 4 2 4 2 5" xfId="12223" xr:uid="{2F4CC9C7-EE5B-4C2A-938F-E25A27E80B29}"/>
    <cellStyle name="Comma [0] 2 4 2 4 2 5 2" xfId="42178" xr:uid="{ACFEAB2F-BD0D-452C-9349-79A16A9F4922}"/>
    <cellStyle name="Comma [0] 2 4 2 4 2 6" xfId="14958" xr:uid="{D843F654-3F35-4762-8113-FB64BD85B2CA}"/>
    <cellStyle name="Comma [0] 2 4 2 4 2 6 2" xfId="44913" xr:uid="{1E8C50D8-A66C-4C9A-B0C3-13AD29D56541}"/>
    <cellStyle name="Comma [0] 2 4 2 4 2 7" xfId="17706" xr:uid="{BB18E4B5-B548-4541-B9E8-7A9FB8B844A0}"/>
    <cellStyle name="Comma [0] 2 4 2 4 2 7 2" xfId="47659" xr:uid="{EB197E29-5D01-4AAD-A7EF-BC186AF6ED06}"/>
    <cellStyle name="Comma [0] 2 4 2 4 2 8" xfId="20489" xr:uid="{72841BDE-B9F3-4BA7-BC40-E96FFBF6AE57}"/>
    <cellStyle name="Comma [0] 2 4 2 4 2 8 2" xfId="50441" xr:uid="{2CFFE4A6-8F59-42A5-9EFD-8F59E44B533D}"/>
    <cellStyle name="Comma [0] 2 4 2 4 2 9" xfId="23227" xr:uid="{259BB224-AE94-48AA-8B64-2F9E399C67DE}"/>
    <cellStyle name="Comma [0] 2 4 2 4 2 9 2" xfId="53179" xr:uid="{8C08AE80-1C43-413D-9342-79D3F6D96CEF}"/>
    <cellStyle name="Comma [0] 2 4 2 4 3" xfId="4395" xr:uid="{764C8E80-0BBA-45A1-8A74-60CE5DEE53BD}"/>
    <cellStyle name="Comma [0] 2 4 2 4 3 10" xfId="34388" xr:uid="{03393061-44C3-42A5-9737-5FA942C615BE}"/>
    <cellStyle name="Comma [0] 2 4 2 4 3 2" xfId="7343" xr:uid="{BC0D5F46-E4E9-41A3-B052-674B8C29172C}"/>
    <cellStyle name="Comma [0] 2 4 2 4 3 2 2" xfId="29390" xr:uid="{0D8EFCF9-FD9F-426A-9D38-800F79A569CF}"/>
    <cellStyle name="Comma [0] 2 4 2 4 3 2 2 2" xfId="59342" xr:uid="{DB9DE48D-0E77-46CD-99F0-937F8F86AD32}"/>
    <cellStyle name="Comma [0] 2 4 2 4 3 2 3" xfId="37298" xr:uid="{008E038B-82FD-4497-BBD7-DF1D429171D5}"/>
    <cellStyle name="Comma [0] 2 4 2 4 3 3" xfId="10125" xr:uid="{D89AA0D5-E80D-4321-A6F2-FEFB79920718}"/>
    <cellStyle name="Comma [0] 2 4 2 4 3 3 2" xfId="40080" xr:uid="{755B4CF0-024C-484E-AF82-C0D3CC1F4296}"/>
    <cellStyle name="Comma [0] 2 4 2 4 3 4" xfId="12907" xr:uid="{D31BEF33-0D77-4C87-A870-709A0A12A230}"/>
    <cellStyle name="Comma [0] 2 4 2 4 3 4 2" xfId="42862" xr:uid="{6FAAA9C4-ED64-4DD9-81B1-06669150A43B}"/>
    <cellStyle name="Comma [0] 2 4 2 4 3 5" xfId="15642" xr:uid="{73D54B9F-A082-43C5-8154-F38E0E2975FF}"/>
    <cellStyle name="Comma [0] 2 4 2 4 3 5 2" xfId="45597" xr:uid="{4A49C6CD-B165-43C7-AEF7-2D4C0837605B}"/>
    <cellStyle name="Comma [0] 2 4 2 4 3 6" xfId="18390" xr:uid="{02A0A66C-D59E-4B8E-B23F-336060F451B6}"/>
    <cellStyle name="Comma [0] 2 4 2 4 3 6 2" xfId="48343" xr:uid="{49D0A8EB-4917-4A3B-B649-4AC9345E1798}"/>
    <cellStyle name="Comma [0] 2 4 2 4 3 7" xfId="21173" xr:uid="{13BCB954-B6FA-437B-B2F1-A7DD17153F17}"/>
    <cellStyle name="Comma [0] 2 4 2 4 3 7 2" xfId="51125" xr:uid="{A16B1236-9EA2-4442-BCB5-23EBE2F258A1}"/>
    <cellStyle name="Comma [0] 2 4 2 4 3 8" xfId="23911" xr:uid="{EF61BF50-2CBC-4312-AEEB-1963FED01FA4}"/>
    <cellStyle name="Comma [0] 2 4 2 4 3 8 2" xfId="53863" xr:uid="{674B005C-A9B9-4914-9FFB-A14F29F8C435}"/>
    <cellStyle name="Comma [0] 2 4 2 4 3 9" xfId="26647" xr:uid="{61AB9E13-A390-45D6-9D7B-20E5445C39F4}"/>
    <cellStyle name="Comma [0] 2 4 2 4 3 9 2" xfId="56599" xr:uid="{BF93ACD3-E24E-4BA3-ABCD-94256F7532CC}"/>
    <cellStyle name="Comma [0] 2 4 2 4 4" xfId="3027" xr:uid="{E0234A43-5A2F-492D-A559-27AA72D1832F}"/>
    <cellStyle name="Comma [0] 2 4 2 4 4 2" xfId="28022" xr:uid="{6449423D-B339-4D23-9D9A-A48020341AB8}"/>
    <cellStyle name="Comma [0] 2 4 2 4 4 2 2" xfId="57974" xr:uid="{2BF65641-58AD-4974-91CC-EEDD4CE20AF7}"/>
    <cellStyle name="Comma [0] 2 4 2 4 4 3" xfId="33020" xr:uid="{FBF14BF8-BDEC-4BB9-8E69-AE51078831C1}"/>
    <cellStyle name="Comma [0] 2 4 2 4 5" xfId="5975" xr:uid="{26928A3A-AD0E-45F6-BE32-60700DBAB0BD}"/>
    <cellStyle name="Comma [0] 2 4 2 4 5 2" xfId="35930" xr:uid="{4E48EDB5-D1AF-42DD-B8E5-80BCB948C2B4}"/>
    <cellStyle name="Comma [0] 2 4 2 4 6" xfId="8757" xr:uid="{E41B52D3-7FF0-44BA-BFC4-5B7DD0988634}"/>
    <cellStyle name="Comma [0] 2 4 2 4 6 2" xfId="38712" xr:uid="{91A9D9CB-5D57-4623-BF6B-BD920C8AADDF}"/>
    <cellStyle name="Comma [0] 2 4 2 4 7" xfId="11539" xr:uid="{F9C2662A-E93E-43F9-92EA-83E2D12E5F20}"/>
    <cellStyle name="Comma [0] 2 4 2 4 7 2" xfId="41494" xr:uid="{F31F4F3E-9183-4CD8-8775-2389C8B37905}"/>
    <cellStyle name="Comma [0] 2 4 2 4 8" xfId="14274" xr:uid="{59147D76-0BD5-4D14-BDE6-B072D0626599}"/>
    <cellStyle name="Comma [0] 2 4 2 4 8 2" xfId="44229" xr:uid="{EBE806FE-A0B0-4642-BE29-79F36768692C}"/>
    <cellStyle name="Comma [0] 2 4 2 4 9" xfId="17022" xr:uid="{570F7340-22E6-44C4-AA17-0B51A35C7D2D}"/>
    <cellStyle name="Comma [0] 2 4 2 4 9 2" xfId="46975" xr:uid="{53A76D99-9071-47DA-86D2-87CF5A54209F}"/>
    <cellStyle name="Comma [0] 2 4 2 5" xfId="1518" xr:uid="{8046E6D1-4023-48F0-A4FD-2EFBA091C007}"/>
    <cellStyle name="Comma [0] 2 4 2 5 10" xfId="22885" xr:uid="{3A011A0A-3D94-4AB4-BDD3-163A2325F069}"/>
    <cellStyle name="Comma [0] 2 4 2 5 10 2" xfId="52837" xr:uid="{563B0B57-E64E-4589-82E9-C4C17DFC695B}"/>
    <cellStyle name="Comma [0] 2 4 2 5 11" xfId="25621" xr:uid="{BCB3E036-F19C-4EFC-9E61-EB4B9810BC4C}"/>
    <cellStyle name="Comma [0] 2 4 2 5 11 2" xfId="55573" xr:uid="{043546D0-2015-4543-8F29-D663B9B24587}"/>
    <cellStyle name="Comma [0] 2 4 2 5 12" xfId="31523" xr:uid="{FCAA52F3-07F5-4A95-9962-1C414D39B4ED}"/>
    <cellStyle name="Comma [0] 2 4 2 5 2" xfId="4737" xr:uid="{4A2120A5-4225-40D1-A0F2-0D54FF16F3A1}"/>
    <cellStyle name="Comma [0] 2 4 2 5 2 10" xfId="34730" xr:uid="{560B23C5-EAC5-41E9-AF31-95627F0304C7}"/>
    <cellStyle name="Comma [0] 2 4 2 5 2 2" xfId="7685" xr:uid="{086F831A-B3E4-46DD-B749-29A1F852172B}"/>
    <cellStyle name="Comma [0] 2 4 2 5 2 2 2" xfId="29732" xr:uid="{4A6838F6-0AD5-494C-B419-3ADCF8CA2BF2}"/>
    <cellStyle name="Comma [0] 2 4 2 5 2 2 2 2" xfId="59684" xr:uid="{63C3A2FD-3BA8-4DF0-BDE7-6BA9341E8CE4}"/>
    <cellStyle name="Comma [0] 2 4 2 5 2 2 3" xfId="37640" xr:uid="{1BBA6CD3-4D3E-44D1-A17D-A88C7956E5F7}"/>
    <cellStyle name="Comma [0] 2 4 2 5 2 3" xfId="10467" xr:uid="{089E9E23-618A-44C3-B9BC-1AFCA78C538B}"/>
    <cellStyle name="Comma [0] 2 4 2 5 2 3 2" xfId="40422" xr:uid="{435A9752-0710-46BE-B564-E7941F69B31D}"/>
    <cellStyle name="Comma [0] 2 4 2 5 2 4" xfId="13249" xr:uid="{A9FE7837-7508-45E1-A526-414D2922455E}"/>
    <cellStyle name="Comma [0] 2 4 2 5 2 4 2" xfId="43204" xr:uid="{C9485A53-B2D7-4600-B449-A058181D822A}"/>
    <cellStyle name="Comma [0] 2 4 2 5 2 5" xfId="15984" xr:uid="{D75A2432-612B-43FD-99EF-95BF450EDF34}"/>
    <cellStyle name="Comma [0] 2 4 2 5 2 5 2" xfId="45939" xr:uid="{06FB4446-33A4-46AB-B211-F0974E339038}"/>
    <cellStyle name="Comma [0] 2 4 2 5 2 6" xfId="18732" xr:uid="{2809788A-792C-45F7-AB18-0A31AA90E4D8}"/>
    <cellStyle name="Comma [0] 2 4 2 5 2 6 2" xfId="48685" xr:uid="{C95115BB-D172-4C57-80F9-E17674D51B89}"/>
    <cellStyle name="Comma [0] 2 4 2 5 2 7" xfId="21515" xr:uid="{E13F5970-6D5C-4FB2-9FF9-771B94CBC8CE}"/>
    <cellStyle name="Comma [0] 2 4 2 5 2 7 2" xfId="51467" xr:uid="{5A25AFEB-A920-4866-87DB-F4F859104071}"/>
    <cellStyle name="Comma [0] 2 4 2 5 2 8" xfId="24253" xr:uid="{DF90A5F3-5DF0-47D6-A29B-68924DB8A5C6}"/>
    <cellStyle name="Comma [0] 2 4 2 5 2 8 2" xfId="54205" xr:uid="{761581B7-9477-45C1-B03B-84FF11754D65}"/>
    <cellStyle name="Comma [0] 2 4 2 5 2 9" xfId="26989" xr:uid="{B8A6946C-5D18-4190-9C72-1AC48C84C27A}"/>
    <cellStyle name="Comma [0] 2 4 2 5 2 9 2" xfId="56941" xr:uid="{5012C3DF-FA76-4A32-8A42-1144171300E7}"/>
    <cellStyle name="Comma [0] 2 4 2 5 3" xfId="3369" xr:uid="{A65B44E7-251C-4368-9A1B-A1B619AD8B6E}"/>
    <cellStyle name="Comma [0] 2 4 2 5 3 2" xfId="28364" xr:uid="{CA3EE439-51F1-4DCE-9A80-E58773F4936E}"/>
    <cellStyle name="Comma [0] 2 4 2 5 3 2 2" xfId="58316" xr:uid="{D162E7BD-EC50-4A69-997C-17DBACC25ED9}"/>
    <cellStyle name="Comma [0] 2 4 2 5 3 3" xfId="33362" xr:uid="{08371193-22FA-4E80-870B-485631C68EAF}"/>
    <cellStyle name="Comma [0] 2 4 2 5 4" xfId="6317" xr:uid="{3D84B34F-DDDA-49CF-8C13-FC1BBCE32333}"/>
    <cellStyle name="Comma [0] 2 4 2 5 4 2" xfId="36272" xr:uid="{F64D4A5F-8E84-4BA8-BF50-AFFDB82333B9}"/>
    <cellStyle name="Comma [0] 2 4 2 5 5" xfId="9099" xr:uid="{9BAB31F2-7CCE-46CF-9378-B6C47DB01314}"/>
    <cellStyle name="Comma [0] 2 4 2 5 5 2" xfId="39054" xr:uid="{5363014A-6FF9-45FE-B291-E383E5EFC536}"/>
    <cellStyle name="Comma [0] 2 4 2 5 6" xfId="11881" xr:uid="{1EC3D43A-2D76-4CFE-9A4A-D9EA7DA5082E}"/>
    <cellStyle name="Comma [0] 2 4 2 5 6 2" xfId="41836" xr:uid="{4E679C65-7A9C-439A-A4B1-03268C330249}"/>
    <cellStyle name="Comma [0] 2 4 2 5 7" xfId="14616" xr:uid="{10334DB3-9250-45D1-B9EB-4C51FE78650D}"/>
    <cellStyle name="Comma [0] 2 4 2 5 7 2" xfId="44571" xr:uid="{5970422B-96F0-4A1F-930B-6BEF9FDC317E}"/>
    <cellStyle name="Comma [0] 2 4 2 5 8" xfId="17364" xr:uid="{101438A2-5567-48B0-9720-7A9BFDCB341A}"/>
    <cellStyle name="Comma [0] 2 4 2 5 8 2" xfId="47317" xr:uid="{DDDB0B33-0F8A-4B5B-8704-4BEFAE0680D0}"/>
    <cellStyle name="Comma [0] 2 4 2 5 9" xfId="20147" xr:uid="{1E0802DC-34C7-42F5-9399-77ACDD252B42}"/>
    <cellStyle name="Comma [0] 2 4 2 5 9 2" xfId="50099" xr:uid="{01CB7B1E-609B-412C-A18F-99D5D37B0B38}"/>
    <cellStyle name="Comma [0] 2 4 2 6" xfId="2068" xr:uid="{B7A5A3CB-C2EF-4008-8430-8DDDBE13DD30}"/>
    <cellStyle name="Comma [0] 2 4 2 6 10" xfId="26305" xr:uid="{6C4CA44D-0482-42AA-91E8-F837251BF991}"/>
    <cellStyle name="Comma [0] 2 4 2 6 10 2" xfId="56257" xr:uid="{572B4869-9D2F-4F7F-9F6D-CBA0988A3CA1}"/>
    <cellStyle name="Comma [0] 2 4 2 6 11" xfId="32071" xr:uid="{68574B48-9C38-4A68-BB73-8B2C13E3B993}"/>
    <cellStyle name="Comma [0] 2 4 2 6 2" xfId="4053" xr:uid="{1599CEC1-4CD2-44F9-960E-C408BC48F042}"/>
    <cellStyle name="Comma [0] 2 4 2 6 2 2" xfId="29048" xr:uid="{DC101B9D-4FC3-462A-9DCC-5B793215D1E9}"/>
    <cellStyle name="Comma [0] 2 4 2 6 2 2 2" xfId="59000" xr:uid="{B84C6B17-490A-4C86-AEA5-DB7D57FC175E}"/>
    <cellStyle name="Comma [0] 2 4 2 6 2 3" xfId="34046" xr:uid="{F8DB3BE3-96CE-4DB8-B7DF-850D29AE0AE3}"/>
    <cellStyle name="Comma [0] 2 4 2 6 3" xfId="7001" xr:uid="{0638FF84-781A-4FB7-81A4-EAAB59227E13}"/>
    <cellStyle name="Comma [0] 2 4 2 6 3 2" xfId="36956" xr:uid="{638778C6-8548-454E-83A9-8D63A1598094}"/>
    <cellStyle name="Comma [0] 2 4 2 6 4" xfId="9783" xr:uid="{8830EFA3-C1D3-46F7-A432-16BC4AB5F201}"/>
    <cellStyle name="Comma [0] 2 4 2 6 4 2" xfId="39738" xr:uid="{C27E5500-019C-4214-9CED-C85A62986988}"/>
    <cellStyle name="Comma [0] 2 4 2 6 5" xfId="12565" xr:uid="{B14A0329-CE8F-4DAC-8493-F9DAB7A63412}"/>
    <cellStyle name="Comma [0] 2 4 2 6 5 2" xfId="42520" xr:uid="{CD7214C2-AFDB-4495-B0BB-5C0EEC78DE17}"/>
    <cellStyle name="Comma [0] 2 4 2 6 6" xfId="15300" xr:uid="{4A121C30-0BA3-4892-95C5-0482B60C724A}"/>
    <cellStyle name="Comma [0] 2 4 2 6 6 2" xfId="45255" xr:uid="{193B4159-E3E5-4734-AC13-842040DB40F0}"/>
    <cellStyle name="Comma [0] 2 4 2 6 7" xfId="18048" xr:uid="{02413058-29A0-46D0-926B-5AB1065DE011}"/>
    <cellStyle name="Comma [0] 2 4 2 6 7 2" xfId="48001" xr:uid="{6614E42F-615C-4AD1-A299-6F76B78261A9}"/>
    <cellStyle name="Comma [0] 2 4 2 6 8" xfId="20831" xr:uid="{1A229FA8-23F2-4A2F-B3D7-832728772A67}"/>
    <cellStyle name="Comma [0] 2 4 2 6 8 2" xfId="50783" xr:uid="{E1EB41F8-C294-4D38-B14C-E521CADCC538}"/>
    <cellStyle name="Comma [0] 2 4 2 6 9" xfId="23569" xr:uid="{9CF3BC0B-2E52-4286-9352-61E1EC7C2B87}"/>
    <cellStyle name="Comma [0] 2 4 2 6 9 2" xfId="53521" xr:uid="{0E330133-112D-4079-B21E-61EBDCB6E009}"/>
    <cellStyle name="Comma [0] 2 4 2 7" xfId="2247" xr:uid="{C7522AF6-6E84-4FC7-841D-028FF10BE5FC}"/>
    <cellStyle name="Comma [0] 2 4 2 7 2" xfId="27680" xr:uid="{B71BB446-3E53-4DA1-81E4-FDE5EC341C13}"/>
    <cellStyle name="Comma [0] 2 4 2 7 2 2" xfId="57632" xr:uid="{D7FD6ADA-BFA2-4D57-BF34-C1753354F815}"/>
    <cellStyle name="Comma [0] 2 4 2 7 3" xfId="32247" xr:uid="{E0B7133D-983C-4159-A5C6-8CB31D3FEE1A}"/>
    <cellStyle name="Comma [0] 2 4 2 8" xfId="2685" xr:uid="{21538BD1-7DA1-495A-8CAC-835B47C240B8}"/>
    <cellStyle name="Comma [0] 2 4 2 8 2" xfId="32678" xr:uid="{E5DFC278-9971-4936-BBF0-961943724168}"/>
    <cellStyle name="Comma [0] 2 4 2 9" xfId="5547" xr:uid="{BB672719-3825-42DA-ABE4-1A8E0F609E72}"/>
    <cellStyle name="Comma [0] 2 4 2 9 2" xfId="35503" xr:uid="{0CFBD1CE-62AC-402F-8828-F47D7CB4DDB1}"/>
    <cellStyle name="Comma [0] 2 4 20" xfId="8372" xr:uid="{69AFB900-B541-4A4C-9A1F-5331ED0F6109}"/>
    <cellStyle name="Comma [0] 2 4 20 2" xfId="38327" xr:uid="{B63F4ACF-5E5D-4405-B1CA-AAA3EBFCEDAC}"/>
    <cellStyle name="Comma [0] 2 4 21" xfId="11111" xr:uid="{E2377813-5B90-408E-8D3F-E8A6E89E881E}"/>
    <cellStyle name="Comma [0] 2 4 21 2" xfId="41066" xr:uid="{DFB8C9A9-04B6-49BB-8447-566234063461}"/>
    <cellStyle name="Comma [0] 2 4 22" xfId="11154" xr:uid="{8F0D623D-8831-49D6-8E8C-028D8DCA07ED}"/>
    <cellStyle name="Comma [0] 2 4 22 2" xfId="41109" xr:uid="{E6613CF1-F29E-4BDB-9031-D4A95AED298A}"/>
    <cellStyle name="Comma [0] 2 4 23" xfId="13889" xr:uid="{AF46B387-B1C7-42D4-AECB-2AEDE5DC2EC2}"/>
    <cellStyle name="Comma [0] 2 4 23 2" xfId="43844" xr:uid="{08230CF9-4F16-48B9-81D9-92B67B3D4595}"/>
    <cellStyle name="Comma [0] 2 4 24" xfId="16636" xr:uid="{1E7C9E8A-7D09-4BE3-8BAA-D92D90BE2AB4}"/>
    <cellStyle name="Comma [0] 2 4 24 2" xfId="46589" xr:uid="{FF74FEA2-3365-4183-9549-9CB889CCC163}"/>
    <cellStyle name="Comma [0] 2 4 25" xfId="19373" xr:uid="{4FD572C6-21F2-4FA9-972B-B8ADB2FEDC66}"/>
    <cellStyle name="Comma [0] 2 4 25 2" xfId="49326" xr:uid="{C443AD50-7D09-41D5-A7D1-7B2AF95185C8}"/>
    <cellStyle name="Comma [0] 2 4 26" xfId="19419" xr:uid="{4209E4CD-0D5E-4B4D-A0B3-D2FFDD3D61B8}"/>
    <cellStyle name="Comma [0] 2 4 26 2" xfId="49371" xr:uid="{79C7CE13-800F-4DEF-AC69-EDDAF4DB02CD}"/>
    <cellStyle name="Comma [0] 2 4 27" xfId="22158" xr:uid="{D68ED7B8-029B-4308-B425-CD69E592E786}"/>
    <cellStyle name="Comma [0] 2 4 27 2" xfId="52110" xr:uid="{1063F915-8E64-44BB-B85C-591102CA0B02}"/>
    <cellStyle name="Comma [0] 2 4 28" xfId="24894" xr:uid="{AAB63C10-AED8-43F1-B799-BF40BD311448}"/>
    <cellStyle name="Comma [0] 2 4 28 2" xfId="54846" xr:uid="{D7ECC590-9629-46D1-A50A-4D6DBC7E94E9}"/>
    <cellStyle name="Comma [0] 2 4 29" xfId="30395" xr:uid="{D74E272A-35E2-4822-A4BE-D78481891AF8}"/>
    <cellStyle name="Comma [0] 2 4 3" xfId="470" xr:uid="{03D18477-A496-4E2E-9BEE-5FACDABBC6F6}"/>
    <cellStyle name="Comma [0] 2 4 3 10" xfId="8457" xr:uid="{6B255B41-4985-4DB9-8D89-2EB6E7681650}"/>
    <cellStyle name="Comma [0] 2 4 3 10 2" xfId="38412" xr:uid="{89345878-39B2-4264-924A-C2670B6D0EE0}"/>
    <cellStyle name="Comma [0] 2 4 3 11" xfId="11239" xr:uid="{7344C1B2-2549-47B8-848D-A5D4A5E7F5A3}"/>
    <cellStyle name="Comma [0] 2 4 3 11 2" xfId="41194" xr:uid="{61CE2D9E-85FE-4FC5-96E5-5021DFC6F4E5}"/>
    <cellStyle name="Comma [0] 2 4 3 12" xfId="13974" xr:uid="{1FFFA4D9-64BA-4C72-A3BB-FFB29F5EAD23}"/>
    <cellStyle name="Comma [0] 2 4 3 12 2" xfId="43929" xr:uid="{53A2ABCE-7356-4BD0-97C5-00DE0827CF81}"/>
    <cellStyle name="Comma [0] 2 4 3 13" xfId="16722" xr:uid="{B36B49DF-3A4C-4678-8E8A-C2976C56383B}"/>
    <cellStyle name="Comma [0] 2 4 3 13 2" xfId="46675" xr:uid="{8EBC0B56-AF76-4433-B9ED-19FD537A286C}"/>
    <cellStyle name="Comma [0] 2 4 3 14" xfId="19505" xr:uid="{EA1C6837-FDF2-435D-A8DB-F1E38C7AA6E6}"/>
    <cellStyle name="Comma [0] 2 4 3 14 2" xfId="49457" xr:uid="{6F21BB46-63C1-40EF-B45B-0B3DC7B3B2E4}"/>
    <cellStyle name="Comma [0] 2 4 3 15" xfId="22243" xr:uid="{7E01AB22-6D76-48D2-9D03-E3A631980F29}"/>
    <cellStyle name="Comma [0] 2 4 3 15 2" xfId="52195" xr:uid="{CFD04B7E-6F8C-49C1-8D04-F2B5D1942E28}"/>
    <cellStyle name="Comma [0] 2 4 3 16" xfId="24979" xr:uid="{E4BA71C4-A027-4D41-AA6A-DE2E2EDF5630}"/>
    <cellStyle name="Comma [0] 2 4 3 16 2" xfId="54931" xr:uid="{20FB4ABA-8BFC-43D7-98E5-E8895D2D232C}"/>
    <cellStyle name="Comma [0] 2 4 3 17" xfId="30483" xr:uid="{831FAD30-6AE9-4D7D-93DA-88D51E2306B9}"/>
    <cellStyle name="Comma [0] 2 4 3 2" xfId="612" xr:uid="{23B7822E-C070-4C82-A0A3-2D873075A562}"/>
    <cellStyle name="Comma [0] 2 4 3 2 10" xfId="16893" xr:uid="{E363C6C2-E874-492B-B048-13FBEB84EFBC}"/>
    <cellStyle name="Comma [0] 2 4 3 2 10 2" xfId="46846" xr:uid="{BC8EC41A-3482-4B98-B7DC-D13E62AA787A}"/>
    <cellStyle name="Comma [0] 2 4 3 2 11" xfId="19676" xr:uid="{5FF945C9-A33D-46FE-AA8B-F6F2D2586230}"/>
    <cellStyle name="Comma [0] 2 4 3 2 11 2" xfId="49628" xr:uid="{2B76BF17-CC51-4839-85D2-9AF505C67E5E}"/>
    <cellStyle name="Comma [0] 2 4 3 2 12" xfId="22414" xr:uid="{C72CF6A5-8547-4114-B72A-AFA125CFEA44}"/>
    <cellStyle name="Comma [0] 2 4 3 2 12 2" xfId="52366" xr:uid="{7300B219-C581-4118-A50E-454451E613CA}"/>
    <cellStyle name="Comma [0] 2 4 3 2 13" xfId="25150" xr:uid="{1FE6AD9E-0777-41E4-BE29-4530EB402BB0}"/>
    <cellStyle name="Comma [0] 2 4 3 2 13 2" xfId="55102" xr:uid="{01E3B506-5055-419E-A85B-45DFACC7865F}"/>
    <cellStyle name="Comma [0] 2 4 3 2 14" xfId="30622" xr:uid="{A7D2E05B-EAA9-4D94-9691-E7BBB309A906}"/>
    <cellStyle name="Comma [0] 2 4 3 2 2" xfId="1160" xr:uid="{1BAEC87A-1BDF-4FE8-8DEF-903AAE9702AD}"/>
    <cellStyle name="Comma [0] 2 4 3 2 2 10" xfId="20018" xr:uid="{B77A8D83-4082-42AB-9B59-1742CF87B661}"/>
    <cellStyle name="Comma [0] 2 4 3 2 2 10 2" xfId="49970" xr:uid="{2E469376-0C33-4BAD-B2E3-80003D01812A}"/>
    <cellStyle name="Comma [0] 2 4 3 2 2 11" xfId="22756" xr:uid="{BEC30CDA-7688-4413-B5FB-412A14538E9A}"/>
    <cellStyle name="Comma [0] 2 4 3 2 2 11 2" xfId="52708" xr:uid="{9E1D5DE7-B6D6-4F6A-8D62-8CB2B6B1028B}"/>
    <cellStyle name="Comma [0] 2 4 3 2 2 12" xfId="25492" xr:uid="{20A8C86E-09A4-411E-9F38-50E8DFF93535}"/>
    <cellStyle name="Comma [0] 2 4 3 2 2 12 2" xfId="55444" xr:uid="{F8213C8C-581A-4B31-9597-2DED72957B1E}"/>
    <cellStyle name="Comma [0] 2 4 3 2 2 13" xfId="31165" xr:uid="{CFC1D611-8074-4892-9127-B109CC66E7F7}"/>
    <cellStyle name="Comma [0] 2 4 3 2 2 2" xfId="3924" xr:uid="{471E96AB-5BE6-48D2-8C15-95F3B282BA62}"/>
    <cellStyle name="Comma [0] 2 4 3 2 2 2 10" xfId="26176" xr:uid="{71997A4C-C9DC-4DDE-BA60-48FB5FE48502}"/>
    <cellStyle name="Comma [0] 2 4 3 2 2 2 10 2" xfId="56128" xr:uid="{33D4947C-3FA2-4E38-A03F-3FB697E174A7}"/>
    <cellStyle name="Comma [0] 2 4 3 2 2 2 11" xfId="33917" xr:uid="{3B5380B1-916D-4862-97C6-F665EE12D6DD}"/>
    <cellStyle name="Comma [0] 2 4 3 2 2 2 2" xfId="5292" xr:uid="{AAB7795C-53B5-4037-A215-3FB7DBEC37FF}"/>
    <cellStyle name="Comma [0] 2 4 3 2 2 2 2 10" xfId="35285" xr:uid="{61B30FE0-F1CE-4E56-BA11-31FDDB30D884}"/>
    <cellStyle name="Comma [0] 2 4 3 2 2 2 2 2" xfId="8240" xr:uid="{BC4F26A8-8624-418E-AFCB-5A09D6CDA9CF}"/>
    <cellStyle name="Comma [0] 2 4 3 2 2 2 2 2 2" xfId="30287" xr:uid="{9BA237AE-4109-4D99-B7B8-DD3F71130759}"/>
    <cellStyle name="Comma [0] 2 4 3 2 2 2 2 2 2 2" xfId="60239" xr:uid="{C830451C-FC6F-41E9-9B8A-CDDA7EE5C74C}"/>
    <cellStyle name="Comma [0] 2 4 3 2 2 2 2 2 3" xfId="38195" xr:uid="{8574E7EE-0782-49E1-973E-1DA2458FBCAB}"/>
    <cellStyle name="Comma [0] 2 4 3 2 2 2 2 3" xfId="11022" xr:uid="{F6BA4F9D-0600-490B-9CBB-DC1EA183255D}"/>
    <cellStyle name="Comma [0] 2 4 3 2 2 2 2 3 2" xfId="40977" xr:uid="{6AF63173-19E8-440C-8D5C-8E72EA453380}"/>
    <cellStyle name="Comma [0] 2 4 3 2 2 2 2 4" xfId="13804" xr:uid="{C46CE92E-5AC8-4659-B3DA-A29777D1AC7A}"/>
    <cellStyle name="Comma [0] 2 4 3 2 2 2 2 4 2" xfId="43759" xr:uid="{45B595EC-4BE6-42A1-9042-00A197FA2CD6}"/>
    <cellStyle name="Comma [0] 2 4 3 2 2 2 2 5" xfId="16539" xr:uid="{F7D17AF2-1987-41B8-953A-4275646FAA2C}"/>
    <cellStyle name="Comma [0] 2 4 3 2 2 2 2 5 2" xfId="46494" xr:uid="{353FDFE4-3FEB-4526-84BD-888D6FB4284F}"/>
    <cellStyle name="Comma [0] 2 4 3 2 2 2 2 6" xfId="19287" xr:uid="{9F5EA145-60BA-4B32-A96E-7AD39A7937B4}"/>
    <cellStyle name="Comma [0] 2 4 3 2 2 2 2 6 2" xfId="49240" xr:uid="{596CF91A-541A-4C9B-883B-1223D02A29FE}"/>
    <cellStyle name="Comma [0] 2 4 3 2 2 2 2 7" xfId="22070" xr:uid="{24782867-0623-4EE0-BE1F-83A11A54E194}"/>
    <cellStyle name="Comma [0] 2 4 3 2 2 2 2 7 2" xfId="52022" xr:uid="{010E838F-5A4D-466C-A134-417373DB47B5}"/>
    <cellStyle name="Comma [0] 2 4 3 2 2 2 2 8" xfId="24808" xr:uid="{E05A4562-0E04-4BFF-8DA6-10C867849F21}"/>
    <cellStyle name="Comma [0] 2 4 3 2 2 2 2 8 2" xfId="54760" xr:uid="{C1545EB6-7788-439D-B388-80F2964F3015}"/>
    <cellStyle name="Comma [0] 2 4 3 2 2 2 2 9" xfId="27544" xr:uid="{228B722B-7E6C-4DDB-991F-91CB2853E040}"/>
    <cellStyle name="Comma [0] 2 4 3 2 2 2 2 9 2" xfId="57496" xr:uid="{03CCEE50-5A9E-4295-9534-03371CAE11E2}"/>
    <cellStyle name="Comma [0] 2 4 3 2 2 2 3" xfId="6872" xr:uid="{BFAF8A98-50DB-478F-B8B0-836957EE95FD}"/>
    <cellStyle name="Comma [0] 2 4 3 2 2 2 3 2" xfId="28919" xr:uid="{C3B3850E-0B8B-44BD-92DA-23991FF54F9E}"/>
    <cellStyle name="Comma [0] 2 4 3 2 2 2 3 2 2" xfId="58871" xr:uid="{08EDB895-E7F7-46EE-ACC6-F9CD88C173C1}"/>
    <cellStyle name="Comma [0] 2 4 3 2 2 2 3 3" xfId="36827" xr:uid="{F738DC3E-865F-4947-8BD7-E358E1B7CA02}"/>
    <cellStyle name="Comma [0] 2 4 3 2 2 2 4" xfId="9654" xr:uid="{C3810F95-DF91-45EA-809B-702B34D3C24B}"/>
    <cellStyle name="Comma [0] 2 4 3 2 2 2 4 2" xfId="39609" xr:uid="{F007864D-80B6-4443-9630-60C43BC0A57D}"/>
    <cellStyle name="Comma [0] 2 4 3 2 2 2 5" xfId="12436" xr:uid="{5545BACB-2A9E-44D7-BFD4-22DDB46CB5C2}"/>
    <cellStyle name="Comma [0] 2 4 3 2 2 2 5 2" xfId="42391" xr:uid="{BF5457CD-2431-48CA-8460-30FEA9A4F156}"/>
    <cellStyle name="Comma [0] 2 4 3 2 2 2 6" xfId="15171" xr:uid="{12F79AC8-FC18-433B-A4F5-767E390669A5}"/>
    <cellStyle name="Comma [0] 2 4 3 2 2 2 6 2" xfId="45126" xr:uid="{1C8D05C2-1FC2-44BB-A320-46221613CCCD}"/>
    <cellStyle name="Comma [0] 2 4 3 2 2 2 7" xfId="17919" xr:uid="{93C845FD-0E58-469E-86A2-087618DC9C02}"/>
    <cellStyle name="Comma [0] 2 4 3 2 2 2 7 2" xfId="47872" xr:uid="{71A9D235-CFC8-4970-861B-5FC7BE24C87F}"/>
    <cellStyle name="Comma [0] 2 4 3 2 2 2 8" xfId="20702" xr:uid="{778B9A5D-6336-4815-AF9E-9D992FE3898C}"/>
    <cellStyle name="Comma [0] 2 4 3 2 2 2 8 2" xfId="50654" xr:uid="{03595BB1-5363-4BD7-8D38-0D1FEA68B318}"/>
    <cellStyle name="Comma [0] 2 4 3 2 2 2 9" xfId="23440" xr:uid="{0F80A429-C503-40B1-9405-72CE9C27289D}"/>
    <cellStyle name="Comma [0] 2 4 3 2 2 2 9 2" xfId="53392" xr:uid="{CFBC3264-4044-43F0-B299-6E36EDC65B9E}"/>
    <cellStyle name="Comma [0] 2 4 3 2 2 3" xfId="4608" xr:uid="{3C0D3D8C-F803-4C86-93CE-0EA2A5882E04}"/>
    <cellStyle name="Comma [0] 2 4 3 2 2 3 10" xfId="34601" xr:uid="{6182F7C3-367C-4E71-893A-5C47F8CA04E3}"/>
    <cellStyle name="Comma [0] 2 4 3 2 2 3 2" xfId="7556" xr:uid="{D514992D-EA2E-4CBE-B34B-C6D492579D65}"/>
    <cellStyle name="Comma [0] 2 4 3 2 2 3 2 2" xfId="29603" xr:uid="{75EC293A-79E5-45ED-8437-8B293529C4BF}"/>
    <cellStyle name="Comma [0] 2 4 3 2 2 3 2 2 2" xfId="59555" xr:uid="{484DB7D0-7812-4635-BB14-03CC27F9A4B2}"/>
    <cellStyle name="Comma [0] 2 4 3 2 2 3 2 3" xfId="37511" xr:uid="{C51BA1C9-1034-4DBB-A7AA-5A89438BDC9D}"/>
    <cellStyle name="Comma [0] 2 4 3 2 2 3 3" xfId="10338" xr:uid="{FE55DAEC-A0D4-4C5D-B071-730B5BBB7C14}"/>
    <cellStyle name="Comma [0] 2 4 3 2 2 3 3 2" xfId="40293" xr:uid="{9177E602-7736-4F4A-AC08-E6CF77BB6676}"/>
    <cellStyle name="Comma [0] 2 4 3 2 2 3 4" xfId="13120" xr:uid="{1B53F564-B430-4752-8043-4A21F10ED0AF}"/>
    <cellStyle name="Comma [0] 2 4 3 2 2 3 4 2" xfId="43075" xr:uid="{B2EBFEB3-E325-4EC1-8749-8C0AF917C169}"/>
    <cellStyle name="Comma [0] 2 4 3 2 2 3 5" xfId="15855" xr:uid="{23868445-B38A-4F53-BBD3-30FFE06C8169}"/>
    <cellStyle name="Comma [0] 2 4 3 2 2 3 5 2" xfId="45810" xr:uid="{D11324C5-215A-49AF-9FE6-507BA24B2DE1}"/>
    <cellStyle name="Comma [0] 2 4 3 2 2 3 6" xfId="18603" xr:uid="{470BCA78-5304-406A-B57E-079DC6C1FFBF}"/>
    <cellStyle name="Comma [0] 2 4 3 2 2 3 6 2" xfId="48556" xr:uid="{AF22D342-C414-45ED-9670-1294FAA81205}"/>
    <cellStyle name="Comma [0] 2 4 3 2 2 3 7" xfId="21386" xr:uid="{145BC7EB-606C-4D30-BDD8-87DFC412564B}"/>
    <cellStyle name="Comma [0] 2 4 3 2 2 3 7 2" xfId="51338" xr:uid="{8AF3AAC0-7B72-4F0E-A4EA-A29BE9E618DE}"/>
    <cellStyle name="Comma [0] 2 4 3 2 2 3 8" xfId="24124" xr:uid="{2F71A660-DFDB-48B6-8F5F-A110B705EAB2}"/>
    <cellStyle name="Comma [0] 2 4 3 2 2 3 8 2" xfId="54076" xr:uid="{4B54E84E-47D0-4E83-91EE-42301BF86B35}"/>
    <cellStyle name="Comma [0] 2 4 3 2 2 3 9" xfId="26860" xr:uid="{9AC7287C-D80A-4387-9426-61EBB4D315E0}"/>
    <cellStyle name="Comma [0] 2 4 3 2 2 3 9 2" xfId="56812" xr:uid="{BDE050D5-BD33-46EA-815A-FE278027C258}"/>
    <cellStyle name="Comma [0] 2 4 3 2 2 4" xfId="3240" xr:uid="{E8411250-FAE1-4DBC-99D5-65C5B1EE2DF2}"/>
    <cellStyle name="Comma [0] 2 4 3 2 2 4 2" xfId="28235" xr:uid="{F58E439E-37DA-468D-8751-AB60CBAC53DF}"/>
    <cellStyle name="Comma [0] 2 4 3 2 2 4 2 2" xfId="58187" xr:uid="{88E9415D-CBCF-47F6-9398-CF3A279D1010}"/>
    <cellStyle name="Comma [0] 2 4 3 2 2 4 3" xfId="33233" xr:uid="{D206F2E5-7B89-4910-9343-98E48041DF7B}"/>
    <cellStyle name="Comma [0] 2 4 3 2 2 5" xfId="6188" xr:uid="{136B591B-B279-403C-B5CB-A9BC76F5D0C0}"/>
    <cellStyle name="Comma [0] 2 4 3 2 2 5 2" xfId="36143" xr:uid="{26BF2763-6122-4C4A-A59A-CB7E89097AFE}"/>
    <cellStyle name="Comma [0] 2 4 3 2 2 6" xfId="8970" xr:uid="{7E746388-E2DD-4FDF-A4D7-A677B304ABFF}"/>
    <cellStyle name="Comma [0] 2 4 3 2 2 6 2" xfId="38925" xr:uid="{5D7E6787-4301-482E-9240-E9CE6739E5BE}"/>
    <cellStyle name="Comma [0] 2 4 3 2 2 7" xfId="11752" xr:uid="{8B828EA2-6240-42A3-A44C-522BC1D89B3A}"/>
    <cellStyle name="Comma [0] 2 4 3 2 2 7 2" xfId="41707" xr:uid="{50B89A7F-EE26-403F-AF10-EE800550C94E}"/>
    <cellStyle name="Comma [0] 2 4 3 2 2 8" xfId="14487" xr:uid="{8506FA54-57C6-4297-9D19-95BEAE024F0C}"/>
    <cellStyle name="Comma [0] 2 4 3 2 2 8 2" xfId="44442" xr:uid="{BF5083AB-0E7E-4FE6-B76D-158E13BF861D}"/>
    <cellStyle name="Comma [0] 2 4 3 2 2 9" xfId="17235" xr:uid="{371981F7-8629-4E41-B31D-41106423A419}"/>
    <cellStyle name="Comma [0] 2 4 3 2 2 9 2" xfId="47188" xr:uid="{F0B60FCE-3D05-4D48-B0D7-C5132D74433C}"/>
    <cellStyle name="Comma [0] 2 4 3 2 3" xfId="1702" xr:uid="{2116FE23-5714-42F1-8FA7-65FC2044BA1E}"/>
    <cellStyle name="Comma [0] 2 4 3 2 3 10" xfId="23098" xr:uid="{132A4265-F806-42BF-B541-3EB7BEF42402}"/>
    <cellStyle name="Comma [0] 2 4 3 2 3 10 2" xfId="53050" xr:uid="{39C4E9E9-807E-4D2E-BA9C-4D8A05D2AE5F}"/>
    <cellStyle name="Comma [0] 2 4 3 2 3 11" xfId="25834" xr:uid="{DA4BAF15-B3D5-4448-B260-03C0ACF65A0C}"/>
    <cellStyle name="Comma [0] 2 4 3 2 3 11 2" xfId="55786" xr:uid="{77CFB4FD-FDFF-4090-B392-AB05A63B29AF}"/>
    <cellStyle name="Comma [0] 2 4 3 2 3 12" xfId="31707" xr:uid="{32E15032-A34D-424E-93F7-4EFCB70F999B}"/>
    <cellStyle name="Comma [0] 2 4 3 2 3 2" xfId="4950" xr:uid="{76C382FF-B696-4CD7-8506-E10F219F2448}"/>
    <cellStyle name="Comma [0] 2 4 3 2 3 2 10" xfId="34943" xr:uid="{DB91A87B-E643-4B9F-AD0E-F983FDBB08FC}"/>
    <cellStyle name="Comma [0] 2 4 3 2 3 2 2" xfId="7898" xr:uid="{3AF5446C-2D30-45FE-81E5-7ABD3789B587}"/>
    <cellStyle name="Comma [0] 2 4 3 2 3 2 2 2" xfId="29945" xr:uid="{A17DD54E-C92A-4304-BBA8-EC1FEA4542E4}"/>
    <cellStyle name="Comma [0] 2 4 3 2 3 2 2 2 2" xfId="59897" xr:uid="{F3A1AC4E-8127-4070-B15A-7C638FF2E43E}"/>
    <cellStyle name="Comma [0] 2 4 3 2 3 2 2 3" xfId="37853" xr:uid="{11BB4C52-17FF-4539-850E-27FA4FD0B037}"/>
    <cellStyle name="Comma [0] 2 4 3 2 3 2 3" xfId="10680" xr:uid="{221D108D-62EA-4EC6-8B20-7A6A5834D43A}"/>
    <cellStyle name="Comma [0] 2 4 3 2 3 2 3 2" xfId="40635" xr:uid="{059CC899-6007-4CCB-AA05-FD377E64D791}"/>
    <cellStyle name="Comma [0] 2 4 3 2 3 2 4" xfId="13462" xr:uid="{E6F13FC7-80E6-4B0F-9798-2CE47C5A352A}"/>
    <cellStyle name="Comma [0] 2 4 3 2 3 2 4 2" xfId="43417" xr:uid="{84F56F1D-654E-4EA4-9FA0-601F0268E145}"/>
    <cellStyle name="Comma [0] 2 4 3 2 3 2 5" xfId="16197" xr:uid="{0F190F54-5AD8-4A5B-B42B-AB520CAB6664}"/>
    <cellStyle name="Comma [0] 2 4 3 2 3 2 5 2" xfId="46152" xr:uid="{27FA0F37-AC51-4002-9E12-B9FB5C90FBCD}"/>
    <cellStyle name="Comma [0] 2 4 3 2 3 2 6" xfId="18945" xr:uid="{3CE7C575-1153-4996-A323-E9EF5515C480}"/>
    <cellStyle name="Comma [0] 2 4 3 2 3 2 6 2" xfId="48898" xr:uid="{3319F9A7-4B2D-4D25-8C61-FDEFEF4501F7}"/>
    <cellStyle name="Comma [0] 2 4 3 2 3 2 7" xfId="21728" xr:uid="{4F73CD73-7FEC-405D-821B-271F377F3E4E}"/>
    <cellStyle name="Comma [0] 2 4 3 2 3 2 7 2" xfId="51680" xr:uid="{32963E01-B2D0-4E8C-B3CC-D4E9BF6F1EDC}"/>
    <cellStyle name="Comma [0] 2 4 3 2 3 2 8" xfId="24466" xr:uid="{602692D7-4140-46DB-95FA-8605D7B36972}"/>
    <cellStyle name="Comma [0] 2 4 3 2 3 2 8 2" xfId="54418" xr:uid="{94A365AC-A77C-4ED6-9C3E-4FB47EB4D629}"/>
    <cellStyle name="Comma [0] 2 4 3 2 3 2 9" xfId="27202" xr:uid="{DD66B452-C9C4-4B7C-9547-C0B5D6F0983A}"/>
    <cellStyle name="Comma [0] 2 4 3 2 3 2 9 2" xfId="57154" xr:uid="{5A715068-7086-4647-93C9-D7390D817645}"/>
    <cellStyle name="Comma [0] 2 4 3 2 3 3" xfId="3582" xr:uid="{9CEC60FD-C6D1-43C0-AC80-FB88F9A38E46}"/>
    <cellStyle name="Comma [0] 2 4 3 2 3 3 2" xfId="28577" xr:uid="{37AC25D4-CAAA-415A-9DDF-448A4225997E}"/>
    <cellStyle name="Comma [0] 2 4 3 2 3 3 2 2" xfId="58529" xr:uid="{A6A1181A-3F58-4BA7-A5FD-895BE7E68CFE}"/>
    <cellStyle name="Comma [0] 2 4 3 2 3 3 3" xfId="33575" xr:uid="{A54565DF-9068-479E-B32E-F7C943F049A8}"/>
    <cellStyle name="Comma [0] 2 4 3 2 3 4" xfId="6530" xr:uid="{4941A20D-3A89-4C97-88A6-B209BDEF5B49}"/>
    <cellStyle name="Comma [0] 2 4 3 2 3 4 2" xfId="36485" xr:uid="{88E4B6EB-F2DF-4759-B321-1011A16ECD12}"/>
    <cellStyle name="Comma [0] 2 4 3 2 3 5" xfId="9312" xr:uid="{4F477598-7B92-4CAC-98AA-A6A9CAF5D68A}"/>
    <cellStyle name="Comma [0] 2 4 3 2 3 5 2" xfId="39267" xr:uid="{8D71CA3D-C7A1-4D97-8609-3996657D867B}"/>
    <cellStyle name="Comma [0] 2 4 3 2 3 6" xfId="12094" xr:uid="{90A60374-341D-4450-8056-48BAE4554851}"/>
    <cellStyle name="Comma [0] 2 4 3 2 3 6 2" xfId="42049" xr:uid="{3DF08ED0-B1C3-47AB-9897-47929B379B3D}"/>
    <cellStyle name="Comma [0] 2 4 3 2 3 7" xfId="14829" xr:uid="{8D4FC52B-68C6-4D10-9C04-FEE44473CEB6}"/>
    <cellStyle name="Comma [0] 2 4 3 2 3 7 2" xfId="44784" xr:uid="{2E0DFBB5-56DA-4EB6-BA68-634A5C939AED}"/>
    <cellStyle name="Comma [0] 2 4 3 2 3 8" xfId="17577" xr:uid="{CFA799E2-9771-4F27-AECF-84536AACF191}"/>
    <cellStyle name="Comma [0] 2 4 3 2 3 8 2" xfId="47530" xr:uid="{71B97697-0FCD-486E-B0B7-5E9823A97279}"/>
    <cellStyle name="Comma [0] 2 4 3 2 3 9" xfId="20360" xr:uid="{3E2BE99A-195F-48B7-912B-FD16A323CBC9}"/>
    <cellStyle name="Comma [0] 2 4 3 2 3 9 2" xfId="50312" xr:uid="{BE9BEA18-5609-4346-A83B-0D104CC7E17C}"/>
    <cellStyle name="Comma [0] 2 4 3 2 4" xfId="2461" xr:uid="{E0B52BA8-4FB5-40AC-A740-06BE7E0B8440}"/>
    <cellStyle name="Comma [0] 2 4 3 2 4 10" xfId="26518" xr:uid="{8E9C5503-9EB7-4F1D-8416-5D47F9C131AF}"/>
    <cellStyle name="Comma [0] 2 4 3 2 4 10 2" xfId="56470" xr:uid="{3D04E9DE-E904-4614-9B76-418ADC270E94}"/>
    <cellStyle name="Comma [0] 2 4 3 2 4 11" xfId="32460" xr:uid="{36EFD169-BAA9-48FE-BF52-F2CC559C7B53}"/>
    <cellStyle name="Comma [0] 2 4 3 2 4 2" xfId="4266" xr:uid="{7A8C6F3E-8B80-4717-85AB-1072D3DAB598}"/>
    <cellStyle name="Comma [0] 2 4 3 2 4 2 2" xfId="29261" xr:uid="{41F45324-DDB9-44F7-B1FB-1F00BFF8CA0A}"/>
    <cellStyle name="Comma [0] 2 4 3 2 4 2 2 2" xfId="59213" xr:uid="{64925731-3724-4B1A-9218-026307636BAD}"/>
    <cellStyle name="Comma [0] 2 4 3 2 4 2 3" xfId="34259" xr:uid="{11EF087B-F577-4FFF-AB23-5A5C12148C74}"/>
    <cellStyle name="Comma [0] 2 4 3 2 4 3" xfId="7214" xr:uid="{105B1A26-A017-43E2-A508-279BE10B96A6}"/>
    <cellStyle name="Comma [0] 2 4 3 2 4 3 2" xfId="37169" xr:uid="{4EADB503-D16A-468C-AF0A-F298EE4A7580}"/>
    <cellStyle name="Comma [0] 2 4 3 2 4 4" xfId="9996" xr:uid="{8AA75241-7058-4F0E-B817-9350E5E78040}"/>
    <cellStyle name="Comma [0] 2 4 3 2 4 4 2" xfId="39951" xr:uid="{756D7FDA-48FC-4588-B1D3-4BC11B6ADE15}"/>
    <cellStyle name="Comma [0] 2 4 3 2 4 5" xfId="12778" xr:uid="{E99D361F-3E9D-400B-A0C7-6C92D2A6B0DF}"/>
    <cellStyle name="Comma [0] 2 4 3 2 4 5 2" xfId="42733" xr:uid="{5E450061-3BA6-4A8F-B222-00F438643AEC}"/>
    <cellStyle name="Comma [0] 2 4 3 2 4 6" xfId="15513" xr:uid="{D63501DE-B117-494C-8939-B79E365C3013}"/>
    <cellStyle name="Comma [0] 2 4 3 2 4 6 2" xfId="45468" xr:uid="{FA7B3192-E6C3-486C-9161-3244EAFC0C46}"/>
    <cellStyle name="Comma [0] 2 4 3 2 4 7" xfId="18261" xr:uid="{478154F4-9FF9-4E2D-AA68-AB35B766815F}"/>
    <cellStyle name="Comma [0] 2 4 3 2 4 7 2" xfId="48214" xr:uid="{3CB3CECE-F033-4A8D-B5A2-7F5996579933}"/>
    <cellStyle name="Comma [0] 2 4 3 2 4 8" xfId="21044" xr:uid="{7F517ABF-4676-414E-887C-5653C5DFA1B6}"/>
    <cellStyle name="Comma [0] 2 4 3 2 4 8 2" xfId="50996" xr:uid="{81726ED5-3371-40DE-895C-0E8B990E8408}"/>
    <cellStyle name="Comma [0] 2 4 3 2 4 9" xfId="23782" xr:uid="{11050CA1-4D99-49CF-85E6-1A6EA2B7E894}"/>
    <cellStyle name="Comma [0] 2 4 3 2 4 9 2" xfId="53734" xr:uid="{5C5835CA-6850-4246-823B-CE8820DB38C1}"/>
    <cellStyle name="Comma [0] 2 4 3 2 5" xfId="2898" xr:uid="{F59379A6-DAFA-4D29-B0DD-1ECCD5FA1FA2}"/>
    <cellStyle name="Comma [0] 2 4 3 2 5 2" xfId="27893" xr:uid="{11156A4B-249A-4C17-8C8E-1E521740D6EC}"/>
    <cellStyle name="Comma [0] 2 4 3 2 5 2 2" xfId="57845" xr:uid="{2CE3E26E-93CA-4900-9C31-346DE2EBA987}"/>
    <cellStyle name="Comma [0] 2 4 3 2 5 3" xfId="32891" xr:uid="{8178CD9C-8020-471F-9A2E-7D7878EB8DF5}"/>
    <cellStyle name="Comma [0] 2 4 3 2 6" xfId="5846" xr:uid="{AEF14CFE-2372-4A03-AC5C-6683D3679737}"/>
    <cellStyle name="Comma [0] 2 4 3 2 6 2" xfId="35801" xr:uid="{E5340CB3-3997-4F6A-A88F-F759E8808739}"/>
    <cellStyle name="Comma [0] 2 4 3 2 7" xfId="8628" xr:uid="{A69F1466-7F45-4D11-BB21-59FCEF50786E}"/>
    <cellStyle name="Comma [0] 2 4 3 2 7 2" xfId="38583" xr:uid="{AE6A19D1-5E43-4073-84D9-F6238E2C39D6}"/>
    <cellStyle name="Comma [0] 2 4 3 2 8" xfId="11410" xr:uid="{29A41960-AAC4-4248-A5A2-C074EFCC4DA0}"/>
    <cellStyle name="Comma [0] 2 4 3 2 8 2" xfId="41365" xr:uid="{1D3AD433-93B6-4584-955F-CB43D932EB84}"/>
    <cellStyle name="Comma [0] 2 4 3 2 9" xfId="14145" xr:uid="{BF4A5AEA-FF79-4BF1-B45E-885DF649C27E}"/>
    <cellStyle name="Comma [0] 2 4 3 2 9 2" xfId="44100" xr:uid="{1ED09BDD-99DC-4440-A689-E4C476AE8E9E}"/>
    <cellStyle name="Comma [0] 2 4 3 3" xfId="845" xr:uid="{E3367CE1-13DA-49C0-8787-5C7EA73BB1E7}"/>
    <cellStyle name="Comma [0] 2 4 3 3 10" xfId="19847" xr:uid="{8EABDCAE-B263-4EA0-81EC-E2EB582579DF}"/>
    <cellStyle name="Comma [0] 2 4 3 3 10 2" xfId="49799" xr:uid="{43FB7CC0-69EE-4461-8582-DB5CAA2370ED}"/>
    <cellStyle name="Comma [0] 2 4 3 3 11" xfId="22585" xr:uid="{F231848A-94F3-442D-978A-6540CDF29346}"/>
    <cellStyle name="Comma [0] 2 4 3 3 11 2" xfId="52537" xr:uid="{E67430F0-987E-481E-88F1-59959E25E981}"/>
    <cellStyle name="Comma [0] 2 4 3 3 12" xfId="25321" xr:uid="{4F0E5476-E14B-4341-B13A-CCA5B75BFB16}"/>
    <cellStyle name="Comma [0] 2 4 3 3 12 2" xfId="55273" xr:uid="{40324DF9-78B0-406F-94A2-B9956161D178}"/>
    <cellStyle name="Comma [0] 2 4 3 3 13" xfId="30850" xr:uid="{ACBD4DFA-5929-49A3-A714-119265239F5A}"/>
    <cellStyle name="Comma [0] 2 4 3 3 2" xfId="1388" xr:uid="{04B1CC72-2EFA-4C2B-A799-674658FB711B}"/>
    <cellStyle name="Comma [0] 2 4 3 3 2 10" xfId="23269" xr:uid="{4ECD47CF-9B8C-4763-A698-C3832D579D5D}"/>
    <cellStyle name="Comma [0] 2 4 3 3 2 10 2" xfId="53221" xr:uid="{806B7917-C76D-4300-8BB3-C4B105EEB08C}"/>
    <cellStyle name="Comma [0] 2 4 3 3 2 11" xfId="26005" xr:uid="{F63E1250-94C8-4535-864C-70FD0AB49A5D}"/>
    <cellStyle name="Comma [0] 2 4 3 3 2 11 2" xfId="55957" xr:uid="{6A0C1A83-BB96-43BB-825B-03FAD5E24F6E}"/>
    <cellStyle name="Comma [0] 2 4 3 3 2 12" xfId="31393" xr:uid="{7020CCEE-827D-497D-B48B-B6000378254B}"/>
    <cellStyle name="Comma [0] 2 4 3 3 2 2" xfId="5121" xr:uid="{41BE4154-6EA5-43EF-B7D7-D10D7E4BFA83}"/>
    <cellStyle name="Comma [0] 2 4 3 3 2 2 10" xfId="35114" xr:uid="{EDB9E233-1D95-45D7-B88B-0BFC9D858C15}"/>
    <cellStyle name="Comma [0] 2 4 3 3 2 2 2" xfId="8069" xr:uid="{9C9DAD23-09A6-416F-935F-3C02532CA15D}"/>
    <cellStyle name="Comma [0] 2 4 3 3 2 2 2 2" xfId="30116" xr:uid="{B297BB94-B5EF-4429-A6B8-41698EC1ACD0}"/>
    <cellStyle name="Comma [0] 2 4 3 3 2 2 2 2 2" xfId="60068" xr:uid="{66146E92-CA27-49A9-B724-98415FD92A58}"/>
    <cellStyle name="Comma [0] 2 4 3 3 2 2 2 3" xfId="38024" xr:uid="{DF9E6110-744E-49D5-90E6-D722E262193E}"/>
    <cellStyle name="Comma [0] 2 4 3 3 2 2 3" xfId="10851" xr:uid="{99FD1DC1-EFA0-4F58-A9FD-4205CD40047A}"/>
    <cellStyle name="Comma [0] 2 4 3 3 2 2 3 2" xfId="40806" xr:uid="{26E6AFC4-FA59-4C6B-AA90-DBDEE9CD5CCF}"/>
    <cellStyle name="Comma [0] 2 4 3 3 2 2 4" xfId="13633" xr:uid="{B747090A-CAB3-4FEB-829B-AF6794EB8738}"/>
    <cellStyle name="Comma [0] 2 4 3 3 2 2 4 2" xfId="43588" xr:uid="{72D30A9E-8792-442B-9169-337F8A5DE9FF}"/>
    <cellStyle name="Comma [0] 2 4 3 3 2 2 5" xfId="16368" xr:uid="{7FE6FF62-C3A5-4891-8116-81420D428D23}"/>
    <cellStyle name="Comma [0] 2 4 3 3 2 2 5 2" xfId="46323" xr:uid="{6FF0C4BE-F31D-48E2-B444-45C7E9586590}"/>
    <cellStyle name="Comma [0] 2 4 3 3 2 2 6" xfId="19116" xr:uid="{A73724D3-82D5-4968-8BB7-1CC0C8265555}"/>
    <cellStyle name="Comma [0] 2 4 3 3 2 2 6 2" xfId="49069" xr:uid="{50CA83E2-40EA-4E26-B467-D1D4FD005608}"/>
    <cellStyle name="Comma [0] 2 4 3 3 2 2 7" xfId="21899" xr:uid="{ADEA7A84-F8E5-4D2F-B38F-78D7C43F0734}"/>
    <cellStyle name="Comma [0] 2 4 3 3 2 2 7 2" xfId="51851" xr:uid="{DE5FEECB-3690-4645-BCE9-3C1EA5A7C843}"/>
    <cellStyle name="Comma [0] 2 4 3 3 2 2 8" xfId="24637" xr:uid="{B43B0C9C-111F-476B-AD55-F30AF141FB82}"/>
    <cellStyle name="Comma [0] 2 4 3 3 2 2 8 2" xfId="54589" xr:uid="{AB21889D-2821-428F-B7B3-A54B237C9994}"/>
    <cellStyle name="Comma [0] 2 4 3 3 2 2 9" xfId="27373" xr:uid="{36A85CAD-FC3D-41EB-910D-E378E90DF0DE}"/>
    <cellStyle name="Comma [0] 2 4 3 3 2 2 9 2" xfId="57325" xr:uid="{BC2A4ABE-77CE-45AD-A6C6-DB7D81976DFD}"/>
    <cellStyle name="Comma [0] 2 4 3 3 2 3" xfId="3753" xr:uid="{1A27C68E-6639-4743-BB80-D5D20B312812}"/>
    <cellStyle name="Comma [0] 2 4 3 3 2 3 2" xfId="28748" xr:uid="{E0A59DD2-1AAC-4861-831C-F96401E9FDC6}"/>
    <cellStyle name="Comma [0] 2 4 3 3 2 3 2 2" xfId="58700" xr:uid="{E4555DC6-1EEF-474B-82B2-3345DC2A52BC}"/>
    <cellStyle name="Comma [0] 2 4 3 3 2 3 3" xfId="33746" xr:uid="{395A6843-394D-4E5E-A8FE-AA7C52E7132E}"/>
    <cellStyle name="Comma [0] 2 4 3 3 2 4" xfId="6701" xr:uid="{D9C7D68C-A133-44F3-9541-29591E41C0D0}"/>
    <cellStyle name="Comma [0] 2 4 3 3 2 4 2" xfId="36656" xr:uid="{5140C77D-89F6-49BC-97B6-B091CC6ECBD8}"/>
    <cellStyle name="Comma [0] 2 4 3 3 2 5" xfId="9483" xr:uid="{3A2D44E7-A4E4-43C7-83BB-2CFDD607F3C3}"/>
    <cellStyle name="Comma [0] 2 4 3 3 2 5 2" xfId="39438" xr:uid="{8B4BCFBB-DDDE-4A5E-9EB3-2D8B56534AD2}"/>
    <cellStyle name="Comma [0] 2 4 3 3 2 6" xfId="12265" xr:uid="{4416BF55-DF2A-4184-A9C9-B11D9448EF1B}"/>
    <cellStyle name="Comma [0] 2 4 3 3 2 6 2" xfId="42220" xr:uid="{54449F43-12F8-48B1-B84C-3D8C36BC6249}"/>
    <cellStyle name="Comma [0] 2 4 3 3 2 7" xfId="15000" xr:uid="{9ADFCA75-BE9B-4EE1-87FE-D66C0F8C41CE}"/>
    <cellStyle name="Comma [0] 2 4 3 3 2 7 2" xfId="44955" xr:uid="{E9D51B9D-A9A0-4D62-9856-E2A4854F17F8}"/>
    <cellStyle name="Comma [0] 2 4 3 3 2 8" xfId="17748" xr:uid="{8D3C1A3F-8AFE-444F-A857-FB01EF3136D2}"/>
    <cellStyle name="Comma [0] 2 4 3 3 2 8 2" xfId="47701" xr:uid="{6E0A9BAA-53EB-45DD-89F5-F674657C2C1B}"/>
    <cellStyle name="Comma [0] 2 4 3 3 2 9" xfId="20531" xr:uid="{08E09BAE-64EC-42A1-BE2E-649CF7A6A88D}"/>
    <cellStyle name="Comma [0] 2 4 3 3 2 9 2" xfId="50483" xr:uid="{7D448818-A212-4F81-8CC3-148084DABAD7}"/>
    <cellStyle name="Comma [0] 2 4 3 3 3" xfId="1930" xr:uid="{97F22BE6-4932-4B54-8FCE-6E9A08D6DCF0}"/>
    <cellStyle name="Comma [0] 2 4 3 3 3 10" xfId="26689" xr:uid="{886E00B7-2806-456C-BD85-A252CD96F9A7}"/>
    <cellStyle name="Comma [0] 2 4 3 3 3 10 2" xfId="56641" xr:uid="{AC1CDD6A-E9C8-4151-ACD3-E5E8738794BF}"/>
    <cellStyle name="Comma [0] 2 4 3 3 3 11" xfId="31935" xr:uid="{5C2FBA73-9D21-41C2-8560-D9E636139810}"/>
    <cellStyle name="Comma [0] 2 4 3 3 3 2" xfId="4437" xr:uid="{46A4E00D-1FDB-47B1-B54A-8B8BBE4FEAB1}"/>
    <cellStyle name="Comma [0] 2 4 3 3 3 2 2" xfId="29432" xr:uid="{270A4EA2-556E-4F67-9081-80A486B5F0D4}"/>
    <cellStyle name="Comma [0] 2 4 3 3 3 2 2 2" xfId="59384" xr:uid="{1FCB540E-E5FA-4932-BAC5-36E8AD9C47DD}"/>
    <cellStyle name="Comma [0] 2 4 3 3 3 2 3" xfId="34430" xr:uid="{172F5C44-2F2B-4340-BA69-A1EEDBE6483E}"/>
    <cellStyle name="Comma [0] 2 4 3 3 3 3" xfId="7385" xr:uid="{37A0F705-8B7E-46A5-856C-D6D772664C9E}"/>
    <cellStyle name="Comma [0] 2 4 3 3 3 3 2" xfId="37340" xr:uid="{6C2FDB88-1B80-45FF-8762-25CA9A26FF0F}"/>
    <cellStyle name="Comma [0] 2 4 3 3 3 4" xfId="10167" xr:uid="{4C4D78DF-B077-4DE3-B6A3-2DE67FAEBB83}"/>
    <cellStyle name="Comma [0] 2 4 3 3 3 4 2" xfId="40122" xr:uid="{8F6E79CA-CEE4-46B1-97AF-154518E06F14}"/>
    <cellStyle name="Comma [0] 2 4 3 3 3 5" xfId="12949" xr:uid="{4AC88537-80F9-41DC-8F72-953994EA0914}"/>
    <cellStyle name="Comma [0] 2 4 3 3 3 5 2" xfId="42904" xr:uid="{C3D09328-51B3-4A65-B044-825239B54883}"/>
    <cellStyle name="Comma [0] 2 4 3 3 3 6" xfId="15684" xr:uid="{CC9409E7-CF47-4C00-9BC5-C9EFFFF6BC36}"/>
    <cellStyle name="Comma [0] 2 4 3 3 3 6 2" xfId="45639" xr:uid="{ACFB9C91-56A7-4BD9-B114-B6A910EA0489}"/>
    <cellStyle name="Comma [0] 2 4 3 3 3 7" xfId="18432" xr:uid="{F2781CD4-A810-4D27-90ED-4B6A24F4A068}"/>
    <cellStyle name="Comma [0] 2 4 3 3 3 7 2" xfId="48385" xr:uid="{6F254BD8-D65E-44B6-B579-55521AC5D81F}"/>
    <cellStyle name="Comma [0] 2 4 3 3 3 8" xfId="21215" xr:uid="{B9041AEF-4FDE-4EC1-BAB1-A4C8C39D0D48}"/>
    <cellStyle name="Comma [0] 2 4 3 3 3 8 2" xfId="51167" xr:uid="{3BDE0987-6667-4736-996F-A3505F7C002B}"/>
    <cellStyle name="Comma [0] 2 4 3 3 3 9" xfId="23953" xr:uid="{8004CE53-071D-49F8-81E9-AC26A458C40E}"/>
    <cellStyle name="Comma [0] 2 4 3 3 3 9 2" xfId="53905" xr:uid="{36A0F9C8-1DB5-4071-B78E-7BCD62C6BFC3}"/>
    <cellStyle name="Comma [0] 2 4 3 3 4" xfId="3069" xr:uid="{DA2D1004-1D76-4B3B-A405-44BD01FE424E}"/>
    <cellStyle name="Comma [0] 2 4 3 3 4 2" xfId="28064" xr:uid="{D4E74026-E1E6-459D-BD1D-DAA853D5D936}"/>
    <cellStyle name="Comma [0] 2 4 3 3 4 2 2" xfId="58016" xr:uid="{D8ED861F-403B-48A7-B71D-84694E059108}"/>
    <cellStyle name="Comma [0] 2 4 3 3 4 3" xfId="33062" xr:uid="{77550D00-0F7D-4086-A1CC-C820052CF206}"/>
    <cellStyle name="Comma [0] 2 4 3 3 5" xfId="6017" xr:uid="{2F1ECDBD-8053-4F15-A100-79777C1BE7CB}"/>
    <cellStyle name="Comma [0] 2 4 3 3 5 2" xfId="35972" xr:uid="{A7E1559E-3021-4554-9112-290043C1AB3A}"/>
    <cellStyle name="Comma [0] 2 4 3 3 6" xfId="8799" xr:uid="{E082A5D3-9244-4A27-9578-5F7778548481}"/>
    <cellStyle name="Comma [0] 2 4 3 3 6 2" xfId="38754" xr:uid="{B8B68B68-AB59-4662-A65D-6D07773BC6E6}"/>
    <cellStyle name="Comma [0] 2 4 3 3 7" xfId="11581" xr:uid="{0B6AEEE5-8291-4DA1-9EC7-CCBD449DD7F0}"/>
    <cellStyle name="Comma [0] 2 4 3 3 7 2" xfId="41536" xr:uid="{8235E601-88B4-4305-B961-23ECF42AAF71}"/>
    <cellStyle name="Comma [0] 2 4 3 3 8" xfId="14316" xr:uid="{B7DEA69D-2287-4E15-AAB4-C30408545269}"/>
    <cellStyle name="Comma [0] 2 4 3 3 8 2" xfId="44271" xr:uid="{C1C3B32A-11C8-49DC-AC7E-3D44144748DD}"/>
    <cellStyle name="Comma [0] 2 4 3 3 9" xfId="17064" xr:uid="{C81FDBAE-B3CA-490F-81B1-33C6746FA61C}"/>
    <cellStyle name="Comma [0] 2 4 3 3 9 2" xfId="47017" xr:uid="{75749513-0A4C-4C90-AB07-E56E63166E7E}"/>
    <cellStyle name="Comma [0] 2 4 3 4" xfId="1021" xr:uid="{B16B6F82-6D87-49A9-B9C6-91C7A37469BD}"/>
    <cellStyle name="Comma [0] 2 4 3 4 10" xfId="22927" xr:uid="{5A198AA4-2331-4FE3-B056-49078854CE82}"/>
    <cellStyle name="Comma [0] 2 4 3 4 10 2" xfId="52879" xr:uid="{85C3611A-F038-4A2E-B71C-83EDB6DF2E04}"/>
    <cellStyle name="Comma [0] 2 4 3 4 11" xfId="25663" xr:uid="{E31C1101-5EBD-460D-A1E6-EEB8344BCFD9}"/>
    <cellStyle name="Comma [0] 2 4 3 4 11 2" xfId="55615" xr:uid="{3E62C81F-62AA-4B92-964A-A4440C1ADA8A}"/>
    <cellStyle name="Comma [0] 2 4 3 4 12" xfId="31026" xr:uid="{505861E1-10AC-4185-BB3E-B20EA594DE82}"/>
    <cellStyle name="Comma [0] 2 4 3 4 2" xfId="4779" xr:uid="{E175745F-4A31-4824-B74C-E4E7425885B2}"/>
    <cellStyle name="Comma [0] 2 4 3 4 2 10" xfId="34772" xr:uid="{5CC9010E-C686-48EC-835C-C30603D39F9F}"/>
    <cellStyle name="Comma [0] 2 4 3 4 2 2" xfId="7727" xr:uid="{BA7B1561-5CD5-43BD-9E66-5FE70E79C723}"/>
    <cellStyle name="Comma [0] 2 4 3 4 2 2 2" xfId="29774" xr:uid="{02595CDE-390C-4893-B841-ABE45D4E8E67}"/>
    <cellStyle name="Comma [0] 2 4 3 4 2 2 2 2" xfId="59726" xr:uid="{32C6CB52-3D12-4F73-AC31-E4555B4AD080}"/>
    <cellStyle name="Comma [0] 2 4 3 4 2 2 3" xfId="37682" xr:uid="{30086249-1B30-4CD8-8750-86C2A28F40AE}"/>
    <cellStyle name="Comma [0] 2 4 3 4 2 3" xfId="10509" xr:uid="{31CF628F-A079-40FD-8390-178DFA7E0649}"/>
    <cellStyle name="Comma [0] 2 4 3 4 2 3 2" xfId="40464" xr:uid="{076AB9D3-4568-4869-A822-8CF7F2F175FD}"/>
    <cellStyle name="Comma [0] 2 4 3 4 2 4" xfId="13291" xr:uid="{23E7ABCA-10D4-4E78-986C-622AED042C73}"/>
    <cellStyle name="Comma [0] 2 4 3 4 2 4 2" xfId="43246" xr:uid="{0B433817-4A09-4204-B0C5-D74B70D1FEEF}"/>
    <cellStyle name="Comma [0] 2 4 3 4 2 5" xfId="16026" xr:uid="{7889F439-81CE-48C7-80FB-649BCEE0ED7A}"/>
    <cellStyle name="Comma [0] 2 4 3 4 2 5 2" xfId="45981" xr:uid="{28358DA5-844B-40F9-98CC-EF4C9631909B}"/>
    <cellStyle name="Comma [0] 2 4 3 4 2 6" xfId="18774" xr:uid="{9E4F22BC-2186-4A91-97EF-5B256C147D3C}"/>
    <cellStyle name="Comma [0] 2 4 3 4 2 6 2" xfId="48727" xr:uid="{7C2D9082-B145-4252-B081-AADB78D131ED}"/>
    <cellStyle name="Comma [0] 2 4 3 4 2 7" xfId="21557" xr:uid="{E3F52663-C3A4-4EAB-A283-F927FFC99E5F}"/>
    <cellStyle name="Comma [0] 2 4 3 4 2 7 2" xfId="51509" xr:uid="{921589B6-8FD0-40A6-B2FA-4DE4B443B7AE}"/>
    <cellStyle name="Comma [0] 2 4 3 4 2 8" xfId="24295" xr:uid="{D819A82D-5B2F-4E0B-8FE3-9CAAB9A01031}"/>
    <cellStyle name="Comma [0] 2 4 3 4 2 8 2" xfId="54247" xr:uid="{2479D8EE-71F2-484D-8732-DFEF0B8898C2}"/>
    <cellStyle name="Comma [0] 2 4 3 4 2 9" xfId="27031" xr:uid="{C5BB5ACC-43A3-4467-945F-6589DEC653D5}"/>
    <cellStyle name="Comma [0] 2 4 3 4 2 9 2" xfId="56983" xr:uid="{B1DA8EE7-D976-41E3-8132-3DC52F389337}"/>
    <cellStyle name="Comma [0] 2 4 3 4 3" xfId="3411" xr:uid="{218E46A5-1D0D-4993-B865-BBFD9DEF7642}"/>
    <cellStyle name="Comma [0] 2 4 3 4 3 2" xfId="28406" xr:uid="{F72EFF22-87C7-40D7-9E6A-5FE420BC304F}"/>
    <cellStyle name="Comma [0] 2 4 3 4 3 2 2" xfId="58358" xr:uid="{9E17930D-7AA7-41FB-8BBD-3463C0D93178}"/>
    <cellStyle name="Comma [0] 2 4 3 4 3 3" xfId="33404" xr:uid="{5629DE52-C8A9-439D-AFBC-8DB1178E326D}"/>
    <cellStyle name="Comma [0] 2 4 3 4 4" xfId="6359" xr:uid="{BDB91A28-1F89-4A14-937F-DB7326E1BD66}"/>
    <cellStyle name="Comma [0] 2 4 3 4 4 2" xfId="36314" xr:uid="{4A4A6568-2B4C-4FBC-B46E-55B7F6EA8582}"/>
    <cellStyle name="Comma [0] 2 4 3 4 5" xfId="9141" xr:uid="{3B5A7058-7C53-41D9-8EFC-4484E126B8FF}"/>
    <cellStyle name="Comma [0] 2 4 3 4 5 2" xfId="39096" xr:uid="{B03E132F-8C6F-4409-8E47-F1F327681966}"/>
    <cellStyle name="Comma [0] 2 4 3 4 6" xfId="11923" xr:uid="{930DA726-2DDA-48D4-8120-0311B407E1B0}"/>
    <cellStyle name="Comma [0] 2 4 3 4 6 2" xfId="41878" xr:uid="{F10D58C9-D9E7-49BF-9F9E-1C4C17836BF2}"/>
    <cellStyle name="Comma [0] 2 4 3 4 7" xfId="14658" xr:uid="{CDC40A4E-C96E-448C-8451-AD02E38CF9AA}"/>
    <cellStyle name="Comma [0] 2 4 3 4 7 2" xfId="44613" xr:uid="{911A5119-10B1-418F-B577-8F7C0C322706}"/>
    <cellStyle name="Comma [0] 2 4 3 4 8" xfId="17406" xr:uid="{FCF825ED-7626-429F-B7D9-9F46097F793B}"/>
    <cellStyle name="Comma [0] 2 4 3 4 8 2" xfId="47359" xr:uid="{1B8525BC-D43A-4A9F-9034-416713DFF693}"/>
    <cellStyle name="Comma [0] 2 4 3 4 9" xfId="20189" xr:uid="{CF223EF5-2961-4C35-9961-42577233C228}"/>
    <cellStyle name="Comma [0] 2 4 3 4 9 2" xfId="50141" xr:uid="{D38AD0BB-83A8-4B5E-B0AB-A6A497BDBF98}"/>
    <cellStyle name="Comma [0] 2 4 3 5" xfId="1563" xr:uid="{A524F2EE-2798-457A-AF88-410BD1CC8666}"/>
    <cellStyle name="Comma [0] 2 4 3 5 10" xfId="26347" xr:uid="{D88D6F4B-9891-497A-B873-BE65C0AC95F7}"/>
    <cellStyle name="Comma [0] 2 4 3 5 10 2" xfId="56299" xr:uid="{F95886DF-FF67-4C02-8EFB-745462FA9405}"/>
    <cellStyle name="Comma [0] 2 4 3 5 11" xfId="31568" xr:uid="{ECF3C993-4506-4E0A-A45D-D6DBAC27FC5C}"/>
    <cellStyle name="Comma [0] 2 4 3 5 2" xfId="4095" xr:uid="{82BE7275-D08A-4801-8540-5B79955879FF}"/>
    <cellStyle name="Comma [0] 2 4 3 5 2 2" xfId="29090" xr:uid="{81402E64-3F8F-4E13-BAFC-6C998B5DC984}"/>
    <cellStyle name="Comma [0] 2 4 3 5 2 2 2" xfId="59042" xr:uid="{78CD213E-C983-4A83-B8F5-314B8A13520F}"/>
    <cellStyle name="Comma [0] 2 4 3 5 2 3" xfId="34088" xr:uid="{DAB1A9AA-5EB5-4221-A01C-F191607E7910}"/>
    <cellStyle name="Comma [0] 2 4 3 5 3" xfId="7043" xr:uid="{962C3EA8-9150-4623-A52A-5D937622182C}"/>
    <cellStyle name="Comma [0] 2 4 3 5 3 2" xfId="36998" xr:uid="{7BA8290F-FA8C-41BE-97EF-D97FB504F3D1}"/>
    <cellStyle name="Comma [0] 2 4 3 5 4" xfId="9825" xr:uid="{9C13FF64-E014-4BD8-AF8D-168D722A2B54}"/>
    <cellStyle name="Comma [0] 2 4 3 5 4 2" xfId="39780" xr:uid="{68E18690-C4F7-410D-951D-F9CDB170598A}"/>
    <cellStyle name="Comma [0] 2 4 3 5 5" xfId="12607" xr:uid="{C4B43125-03FD-47F0-9064-AB38AD84AC5A}"/>
    <cellStyle name="Comma [0] 2 4 3 5 5 2" xfId="42562" xr:uid="{DBEC8B99-220A-42C6-BB5A-6B93D8A68B88}"/>
    <cellStyle name="Comma [0] 2 4 3 5 6" xfId="15342" xr:uid="{2ADF78CF-C890-4963-9FD0-865FCD163584}"/>
    <cellStyle name="Comma [0] 2 4 3 5 6 2" xfId="45297" xr:uid="{EEC3CD65-9839-4A7F-8474-CC4DAF5FC581}"/>
    <cellStyle name="Comma [0] 2 4 3 5 7" xfId="18090" xr:uid="{A19B8811-BF6A-409A-A48B-5F9D12C7292B}"/>
    <cellStyle name="Comma [0] 2 4 3 5 7 2" xfId="48043" xr:uid="{27F436C3-5A74-4178-B0DA-A41457D7E951}"/>
    <cellStyle name="Comma [0] 2 4 3 5 8" xfId="20873" xr:uid="{03B1039A-3F93-4AD5-BF27-72EDFCF1002E}"/>
    <cellStyle name="Comma [0] 2 4 3 5 8 2" xfId="50825" xr:uid="{EB881492-F58F-4CA4-BF03-14B531CC5919}"/>
    <cellStyle name="Comma [0] 2 4 3 5 9" xfId="23611" xr:uid="{649E631E-6AC7-4D3F-B7AC-9FD31FE5133A}"/>
    <cellStyle name="Comma [0] 2 4 3 5 9 2" xfId="53563" xr:uid="{7B3D94D7-6ACD-4F73-849D-97DC4F7DF6DA}"/>
    <cellStyle name="Comma [0] 2 4 3 6" xfId="2110" xr:uid="{B5E971AE-75D0-4544-807A-D7B62D4C56AE}"/>
    <cellStyle name="Comma [0] 2 4 3 6 2" xfId="27722" xr:uid="{B2C8123F-1588-4201-9B9F-5D02995A912E}"/>
    <cellStyle name="Comma [0] 2 4 3 6 2 2" xfId="57674" xr:uid="{91BD3BCC-3747-41DB-BE80-D0617F85D19A}"/>
    <cellStyle name="Comma [0] 2 4 3 6 3" xfId="32113" xr:uid="{4C62DF7F-CD8E-47C7-918C-A33878175274}"/>
    <cellStyle name="Comma [0] 2 4 3 7" xfId="2289" xr:uid="{D0C07D46-DA8D-423C-8D03-5F43C2F761AB}"/>
    <cellStyle name="Comma [0] 2 4 3 7 2" xfId="32289" xr:uid="{57CA5362-01B7-4254-939C-A3A23B555B05}"/>
    <cellStyle name="Comma [0] 2 4 3 8" xfId="2727" xr:uid="{AA865606-780B-4CC5-B987-C08BDE73B460}"/>
    <cellStyle name="Comma [0] 2 4 3 8 2" xfId="32720" xr:uid="{DE6D1140-85D0-481E-8A0D-4AF982A39A60}"/>
    <cellStyle name="Comma [0] 2 4 3 9" xfId="5675" xr:uid="{7B28C32D-4360-4D0B-9FE6-470F800C826F}"/>
    <cellStyle name="Comma [0] 2 4 3 9 2" xfId="35630" xr:uid="{E803A007-1115-4262-B78C-FA49EEEA0F03}"/>
    <cellStyle name="Comma [0] 2 4 4" xfId="524" xr:uid="{D6479FD4-3F84-4A68-B49F-F9D947DCB33B}"/>
    <cellStyle name="Comma [0] 2 4 4 10" xfId="16808" xr:uid="{8A89E825-8493-4691-AA75-6852CA0D8D59}"/>
    <cellStyle name="Comma [0] 2 4 4 10 2" xfId="46761" xr:uid="{B3DF0FD2-EEDB-43CF-B028-71105BE234CD}"/>
    <cellStyle name="Comma [0] 2 4 4 11" xfId="19591" xr:uid="{14760A51-E07A-463F-AD96-751EC6FDCDAF}"/>
    <cellStyle name="Comma [0] 2 4 4 11 2" xfId="49543" xr:uid="{A7FA506B-01EE-4479-814F-1AFD29E3FDEC}"/>
    <cellStyle name="Comma [0] 2 4 4 12" xfId="22329" xr:uid="{43E61DD6-D625-4F4F-A667-A53E168C67CF}"/>
    <cellStyle name="Comma [0] 2 4 4 12 2" xfId="52281" xr:uid="{2E28717A-C7D7-4189-AFCE-973FB2DE5983}"/>
    <cellStyle name="Comma [0] 2 4 4 13" xfId="25065" xr:uid="{87C568B2-DA2C-4452-8F59-539A51EE4BA0}"/>
    <cellStyle name="Comma [0] 2 4 4 13 2" xfId="55017" xr:uid="{432003AF-D8C5-4675-A16D-AB26610EE2DC}"/>
    <cellStyle name="Comma [0] 2 4 4 14" xfId="30534" xr:uid="{81CC4999-7CA5-4D8D-A210-A2C24CFB4463}"/>
    <cellStyle name="Comma [0] 2 4 4 2" xfId="1072" xr:uid="{3325F120-2357-417B-B3CD-291E6B25651A}"/>
    <cellStyle name="Comma [0] 2 4 4 2 10" xfId="19933" xr:uid="{6EEDAB8D-7410-4209-99E0-66E77F604A7D}"/>
    <cellStyle name="Comma [0] 2 4 4 2 10 2" xfId="49885" xr:uid="{C55AF9F3-806A-409E-851A-BFE50672CF98}"/>
    <cellStyle name="Comma [0] 2 4 4 2 11" xfId="22671" xr:uid="{C904486D-24AC-44AC-9BC6-4D27E90AD2AC}"/>
    <cellStyle name="Comma [0] 2 4 4 2 11 2" xfId="52623" xr:uid="{AAA32A3A-9F75-440B-BDDD-55B5F1C9C26F}"/>
    <cellStyle name="Comma [0] 2 4 4 2 12" xfId="25407" xr:uid="{006ADA4F-8C99-4A36-B55C-8B68A3C31100}"/>
    <cellStyle name="Comma [0] 2 4 4 2 12 2" xfId="55359" xr:uid="{32D95427-FE00-48F4-912D-42B88084F392}"/>
    <cellStyle name="Comma [0] 2 4 4 2 13" xfId="31077" xr:uid="{59EE9647-B70A-425E-BA62-1FAB16F5D01A}"/>
    <cellStyle name="Comma [0] 2 4 4 2 2" xfId="3839" xr:uid="{95626CA2-584F-4BE4-A16E-A6D5CF3EF853}"/>
    <cellStyle name="Comma [0] 2 4 4 2 2 10" xfId="26091" xr:uid="{CFE1BA12-6423-4015-97FF-AEE44D2BD15B}"/>
    <cellStyle name="Comma [0] 2 4 4 2 2 10 2" xfId="56043" xr:uid="{DD9A49F3-65F2-4CF1-8356-D3878EBC516E}"/>
    <cellStyle name="Comma [0] 2 4 4 2 2 11" xfId="33832" xr:uid="{9D2A5C13-EF7A-4A19-BCCD-86C8C1E5C7F3}"/>
    <cellStyle name="Comma [0] 2 4 4 2 2 2" xfId="5207" xr:uid="{E60E651D-9FE3-4B09-A244-1BAC672A6177}"/>
    <cellStyle name="Comma [0] 2 4 4 2 2 2 10" xfId="35200" xr:uid="{B3DCDBFC-643C-46C6-91DB-B667BA9779C6}"/>
    <cellStyle name="Comma [0] 2 4 4 2 2 2 2" xfId="8155" xr:uid="{E51F04F8-455A-4825-BA6D-1AA482960414}"/>
    <cellStyle name="Comma [0] 2 4 4 2 2 2 2 2" xfId="30202" xr:uid="{B88578F7-FDB5-4022-A517-C7F4A7DC46B1}"/>
    <cellStyle name="Comma [0] 2 4 4 2 2 2 2 2 2" xfId="60154" xr:uid="{96A88AE4-C998-48AA-97FE-B12FEE90EEA2}"/>
    <cellStyle name="Comma [0] 2 4 4 2 2 2 2 3" xfId="38110" xr:uid="{74E593C3-2AE3-458B-A849-11A36D96F9C3}"/>
    <cellStyle name="Comma [0] 2 4 4 2 2 2 3" xfId="10937" xr:uid="{021DA581-8D4C-4A34-9A3D-83C64D8CB60A}"/>
    <cellStyle name="Comma [0] 2 4 4 2 2 2 3 2" xfId="40892" xr:uid="{8F5042CC-56B9-4D8C-A3D1-B834605D2854}"/>
    <cellStyle name="Comma [0] 2 4 4 2 2 2 4" xfId="13719" xr:uid="{7E9C6B60-07F8-4E44-A24D-E0A3D9CF5CC1}"/>
    <cellStyle name="Comma [0] 2 4 4 2 2 2 4 2" xfId="43674" xr:uid="{EAF6CF9A-BBA8-47E5-8544-070F3F1DFF5F}"/>
    <cellStyle name="Comma [0] 2 4 4 2 2 2 5" xfId="16454" xr:uid="{08626DE2-0BB5-4D35-ACBF-82BE51DE1D11}"/>
    <cellStyle name="Comma [0] 2 4 4 2 2 2 5 2" xfId="46409" xr:uid="{F8B241B4-09FF-45CE-9395-775DD8A5A9B2}"/>
    <cellStyle name="Comma [0] 2 4 4 2 2 2 6" xfId="19202" xr:uid="{72C3374C-BEC2-4BCD-81E5-338AEA46341A}"/>
    <cellStyle name="Comma [0] 2 4 4 2 2 2 6 2" xfId="49155" xr:uid="{0C52F8DB-5A99-40DB-B3CD-4237E21D6EE3}"/>
    <cellStyle name="Comma [0] 2 4 4 2 2 2 7" xfId="21985" xr:uid="{2D4D9A9A-9CC9-45CD-A476-DA6EB5392BD7}"/>
    <cellStyle name="Comma [0] 2 4 4 2 2 2 7 2" xfId="51937" xr:uid="{E06D35A2-5CD3-44AD-BA20-2F102EA8818D}"/>
    <cellStyle name="Comma [0] 2 4 4 2 2 2 8" xfId="24723" xr:uid="{9AD4ED23-ADDC-48C7-9786-26A0697194D5}"/>
    <cellStyle name="Comma [0] 2 4 4 2 2 2 8 2" xfId="54675" xr:uid="{6ED8E3B4-C043-4400-B928-D293AE91A26A}"/>
    <cellStyle name="Comma [0] 2 4 4 2 2 2 9" xfId="27459" xr:uid="{A8E722FB-389D-46B8-8D22-2DF87695A520}"/>
    <cellStyle name="Comma [0] 2 4 4 2 2 2 9 2" xfId="57411" xr:uid="{8A65B9E4-B7EE-4D95-AEDE-041AACB5FBC4}"/>
    <cellStyle name="Comma [0] 2 4 4 2 2 3" xfId="6787" xr:uid="{7DDF658B-784E-4879-AD0C-F5BB160B56E5}"/>
    <cellStyle name="Comma [0] 2 4 4 2 2 3 2" xfId="28834" xr:uid="{C62F7517-BDEB-47C5-B1A1-B2C8742CF432}"/>
    <cellStyle name="Comma [0] 2 4 4 2 2 3 2 2" xfId="58786" xr:uid="{EFC077CF-8EBB-46AF-95DA-3AF1F419F378}"/>
    <cellStyle name="Comma [0] 2 4 4 2 2 3 3" xfId="36742" xr:uid="{341DF63F-CF12-443A-8E8E-5F872AFDB6F1}"/>
    <cellStyle name="Comma [0] 2 4 4 2 2 4" xfId="9569" xr:uid="{FB8B00C8-DD91-40D9-8F2D-4F8AF5D321F2}"/>
    <cellStyle name="Comma [0] 2 4 4 2 2 4 2" xfId="39524" xr:uid="{12A15AE9-5843-4E4B-ADD8-8CDE697B86D0}"/>
    <cellStyle name="Comma [0] 2 4 4 2 2 5" xfId="12351" xr:uid="{9A036FFA-BA5D-4FF3-9E3E-5362FDB6A219}"/>
    <cellStyle name="Comma [0] 2 4 4 2 2 5 2" xfId="42306" xr:uid="{E95950B2-2499-4FDA-B4EA-9023E19C19BB}"/>
    <cellStyle name="Comma [0] 2 4 4 2 2 6" xfId="15086" xr:uid="{D91A6629-63CB-4DD0-B35C-1F051518E696}"/>
    <cellStyle name="Comma [0] 2 4 4 2 2 6 2" xfId="45041" xr:uid="{EB0F7027-00A1-4196-99E1-FF31F27D3B27}"/>
    <cellStyle name="Comma [0] 2 4 4 2 2 7" xfId="17834" xr:uid="{99EDE22A-D007-493B-8436-D460882872CC}"/>
    <cellStyle name="Comma [0] 2 4 4 2 2 7 2" xfId="47787" xr:uid="{DEBE4DED-A56E-4F89-9F53-8145EFB24C15}"/>
    <cellStyle name="Comma [0] 2 4 4 2 2 8" xfId="20617" xr:uid="{33C6DFFA-8137-478D-9FEC-364DF7F650CD}"/>
    <cellStyle name="Comma [0] 2 4 4 2 2 8 2" xfId="50569" xr:uid="{FAED9CE0-4441-4573-A92C-25884302AE1A}"/>
    <cellStyle name="Comma [0] 2 4 4 2 2 9" xfId="23355" xr:uid="{51B6D10A-ED26-408A-BC44-1D6DAB55ED0E}"/>
    <cellStyle name="Comma [0] 2 4 4 2 2 9 2" xfId="53307" xr:uid="{10B1F948-A6E4-439C-AAAE-FA62CD24133E}"/>
    <cellStyle name="Comma [0] 2 4 4 2 3" xfId="4523" xr:uid="{406EA4C2-A12B-4D8F-B119-F680F8B52E6F}"/>
    <cellStyle name="Comma [0] 2 4 4 2 3 10" xfId="34516" xr:uid="{0BB6476F-D05A-4C4C-A570-58B14427B8C2}"/>
    <cellStyle name="Comma [0] 2 4 4 2 3 2" xfId="7471" xr:uid="{849C0888-9D92-45EC-BA8A-32A07085045C}"/>
    <cellStyle name="Comma [0] 2 4 4 2 3 2 2" xfId="29518" xr:uid="{D847C010-A9E9-4254-8A94-D4B229C42D06}"/>
    <cellStyle name="Comma [0] 2 4 4 2 3 2 2 2" xfId="59470" xr:uid="{2A179088-AB21-4376-9047-CA432AE79A51}"/>
    <cellStyle name="Comma [0] 2 4 4 2 3 2 3" xfId="37426" xr:uid="{B447B891-9AA8-430F-AE1E-DA8AE5DF2FAC}"/>
    <cellStyle name="Comma [0] 2 4 4 2 3 3" xfId="10253" xr:uid="{584460C3-42CA-499F-93AB-778C398851FC}"/>
    <cellStyle name="Comma [0] 2 4 4 2 3 3 2" xfId="40208" xr:uid="{8899C66E-1F25-4DA6-8EB3-C02248662911}"/>
    <cellStyle name="Comma [0] 2 4 4 2 3 4" xfId="13035" xr:uid="{2EBB8BBC-8F01-424F-B942-F45BE620480F}"/>
    <cellStyle name="Comma [0] 2 4 4 2 3 4 2" xfId="42990" xr:uid="{B8428ACB-89A2-4D07-BD97-3A3C29EB6C35}"/>
    <cellStyle name="Comma [0] 2 4 4 2 3 5" xfId="15770" xr:uid="{390762B7-23CE-4562-ADD4-51A6CF85268F}"/>
    <cellStyle name="Comma [0] 2 4 4 2 3 5 2" xfId="45725" xr:uid="{4D33ECBC-9FB2-436B-A96E-B7035D56F1AB}"/>
    <cellStyle name="Comma [0] 2 4 4 2 3 6" xfId="18518" xr:uid="{F3D2D5CA-EFF3-459A-9999-F5BD673119CE}"/>
    <cellStyle name="Comma [0] 2 4 4 2 3 6 2" xfId="48471" xr:uid="{FAC21906-A1EC-4BB4-BC74-A4E037356696}"/>
    <cellStyle name="Comma [0] 2 4 4 2 3 7" xfId="21301" xr:uid="{725C7814-5F1B-4FBD-80E3-A4E0A626B6A0}"/>
    <cellStyle name="Comma [0] 2 4 4 2 3 7 2" xfId="51253" xr:uid="{AA6DDFA8-C560-423C-BA44-28C7D5D31D8F}"/>
    <cellStyle name="Comma [0] 2 4 4 2 3 8" xfId="24039" xr:uid="{E96942C0-E338-43DB-BB86-CAAE7FC39168}"/>
    <cellStyle name="Comma [0] 2 4 4 2 3 8 2" xfId="53991" xr:uid="{B581B20B-4AFE-4833-86D4-9B6822D540F1}"/>
    <cellStyle name="Comma [0] 2 4 4 2 3 9" xfId="26775" xr:uid="{DF9EB864-3FB9-45DC-AD96-358A0CD38877}"/>
    <cellStyle name="Comma [0] 2 4 4 2 3 9 2" xfId="56727" xr:uid="{9A790B38-4AFE-481F-82B8-0390AD0A80C1}"/>
    <cellStyle name="Comma [0] 2 4 4 2 4" xfId="3155" xr:uid="{6CBEACE6-108F-43F2-BB40-83A0260E242F}"/>
    <cellStyle name="Comma [0] 2 4 4 2 4 2" xfId="28150" xr:uid="{E65532C2-1144-400C-9F97-06CB07D7DFF9}"/>
    <cellStyle name="Comma [0] 2 4 4 2 4 2 2" xfId="58102" xr:uid="{422A54DC-A7E5-4878-A054-3105E1B6AE50}"/>
    <cellStyle name="Comma [0] 2 4 4 2 4 3" xfId="33148" xr:uid="{36AC305F-4C79-4B3E-930E-47322EC904A4}"/>
    <cellStyle name="Comma [0] 2 4 4 2 5" xfId="6103" xr:uid="{B789F7E7-F21B-4A1E-A1AB-7816DF26FF8B}"/>
    <cellStyle name="Comma [0] 2 4 4 2 5 2" xfId="36058" xr:uid="{6485F4E3-2F79-414E-8AF7-8E95B04E378C}"/>
    <cellStyle name="Comma [0] 2 4 4 2 6" xfId="8885" xr:uid="{1F8EBB78-4917-44C7-8FBD-D2A141A62A22}"/>
    <cellStyle name="Comma [0] 2 4 4 2 6 2" xfId="38840" xr:uid="{0CBC6ED9-E105-4D42-8E48-D1C81A7F5BE2}"/>
    <cellStyle name="Comma [0] 2 4 4 2 7" xfId="11667" xr:uid="{8A458F4F-D79E-482F-B9C9-8F4D9170CCB4}"/>
    <cellStyle name="Comma [0] 2 4 4 2 7 2" xfId="41622" xr:uid="{B2BB8AE7-9729-466A-9829-08E7D915CC35}"/>
    <cellStyle name="Comma [0] 2 4 4 2 8" xfId="14402" xr:uid="{6E49FDF1-B619-4733-A453-34C607A45EE7}"/>
    <cellStyle name="Comma [0] 2 4 4 2 8 2" xfId="44357" xr:uid="{F72C9684-D56C-44E7-A5A7-EE6D28B323C6}"/>
    <cellStyle name="Comma [0] 2 4 4 2 9" xfId="17150" xr:uid="{8FA690D1-FF8D-4916-B20D-446F6274250C}"/>
    <cellStyle name="Comma [0] 2 4 4 2 9 2" xfId="47103" xr:uid="{9233AAEF-4AAB-4BBF-92DC-3ADF00E02538}"/>
    <cellStyle name="Comma [0] 2 4 4 3" xfId="1614" xr:uid="{F0F4C346-1917-4C6C-88EC-DC1E8A5E496E}"/>
    <cellStyle name="Comma [0] 2 4 4 3 10" xfId="23013" xr:uid="{EEDF328F-6D12-4734-B635-59024147D6C5}"/>
    <cellStyle name="Comma [0] 2 4 4 3 10 2" xfId="52965" xr:uid="{04DD937E-3C1C-44F1-BAAB-BB478C696AEA}"/>
    <cellStyle name="Comma [0] 2 4 4 3 11" xfId="25749" xr:uid="{8670321B-3AD7-4093-AF16-E57FE287ECA8}"/>
    <cellStyle name="Comma [0] 2 4 4 3 11 2" xfId="55701" xr:uid="{BEC90C62-7DCD-400F-AC15-FBFB815EC74F}"/>
    <cellStyle name="Comma [0] 2 4 4 3 12" xfId="31619" xr:uid="{3024DD7C-DC7F-4E7D-ABC3-5636C203FA5C}"/>
    <cellStyle name="Comma [0] 2 4 4 3 2" xfId="4865" xr:uid="{7F5E7326-A6B3-44A7-86FB-65B0412E9966}"/>
    <cellStyle name="Comma [0] 2 4 4 3 2 10" xfId="34858" xr:uid="{651ABFC4-2055-4265-A788-14F51CA72841}"/>
    <cellStyle name="Comma [0] 2 4 4 3 2 2" xfId="7813" xr:uid="{3C3462BD-3CBF-4771-AD2E-8DE781EC4527}"/>
    <cellStyle name="Comma [0] 2 4 4 3 2 2 2" xfId="29860" xr:uid="{534F7B32-6104-4FB1-8FC0-5E01EF163DA2}"/>
    <cellStyle name="Comma [0] 2 4 4 3 2 2 2 2" xfId="59812" xr:uid="{EA5B4EDE-8623-473A-AD60-5A8661C57D15}"/>
    <cellStyle name="Comma [0] 2 4 4 3 2 2 3" xfId="37768" xr:uid="{6E26437C-CD36-4EC1-81AF-4A3EB761FDB2}"/>
    <cellStyle name="Comma [0] 2 4 4 3 2 3" xfId="10595" xr:uid="{C43461D5-84DE-48BC-9584-922C80133B70}"/>
    <cellStyle name="Comma [0] 2 4 4 3 2 3 2" xfId="40550" xr:uid="{B14F10BF-A69A-47E0-B5AD-71D259D6C327}"/>
    <cellStyle name="Comma [0] 2 4 4 3 2 4" xfId="13377" xr:uid="{19536536-E685-47C9-9914-30861FC18359}"/>
    <cellStyle name="Comma [0] 2 4 4 3 2 4 2" xfId="43332" xr:uid="{0B4AB83A-8020-4699-810C-588D7FB287A8}"/>
    <cellStyle name="Comma [0] 2 4 4 3 2 5" xfId="16112" xr:uid="{69CE8340-49DA-427A-BC36-4FF23C6C2AEC}"/>
    <cellStyle name="Comma [0] 2 4 4 3 2 5 2" xfId="46067" xr:uid="{3A1AEE4D-9052-4420-9608-70C13B84D1A3}"/>
    <cellStyle name="Comma [0] 2 4 4 3 2 6" xfId="18860" xr:uid="{5B689FD7-9206-4CB1-BF6A-7462D6707520}"/>
    <cellStyle name="Comma [0] 2 4 4 3 2 6 2" xfId="48813" xr:uid="{FC3FC8DB-D1E4-4AD4-9B1B-0C4BC879103B}"/>
    <cellStyle name="Comma [0] 2 4 4 3 2 7" xfId="21643" xr:uid="{CC5D9BB9-65AE-497E-9441-070377381898}"/>
    <cellStyle name="Comma [0] 2 4 4 3 2 7 2" xfId="51595" xr:uid="{9FE600DA-6DBE-47B5-B9F6-DC1F877DCDB2}"/>
    <cellStyle name="Comma [0] 2 4 4 3 2 8" xfId="24381" xr:uid="{81AEFB05-71D4-423F-BC67-B36163FC657F}"/>
    <cellStyle name="Comma [0] 2 4 4 3 2 8 2" xfId="54333" xr:uid="{8DBCF602-EB6A-485C-B115-D749C0529F43}"/>
    <cellStyle name="Comma [0] 2 4 4 3 2 9" xfId="27117" xr:uid="{3A41D748-F3F6-4BD5-B34F-960A6EB66260}"/>
    <cellStyle name="Comma [0] 2 4 4 3 2 9 2" xfId="57069" xr:uid="{C4D0C059-3EB2-4523-93D1-BD844B609DB1}"/>
    <cellStyle name="Comma [0] 2 4 4 3 3" xfId="3497" xr:uid="{52650146-5AFF-497A-812C-B4D8D4C6E17B}"/>
    <cellStyle name="Comma [0] 2 4 4 3 3 2" xfId="28492" xr:uid="{576E0EA5-883A-4435-AF25-659E7EE13FEB}"/>
    <cellStyle name="Comma [0] 2 4 4 3 3 2 2" xfId="58444" xr:uid="{C6720722-8705-4691-95D3-A65F350C1DF7}"/>
    <cellStyle name="Comma [0] 2 4 4 3 3 3" xfId="33490" xr:uid="{FD94E038-6136-4DA0-927C-9962C3C44B2C}"/>
    <cellStyle name="Comma [0] 2 4 4 3 4" xfId="6445" xr:uid="{D6C9F2D9-F968-428F-A039-57C1DC95390A}"/>
    <cellStyle name="Comma [0] 2 4 4 3 4 2" xfId="36400" xr:uid="{EF28D1AC-1845-4B87-99E8-F97E97395D97}"/>
    <cellStyle name="Comma [0] 2 4 4 3 5" xfId="9227" xr:uid="{C4EDE318-D807-4CE5-B732-470093EF81B8}"/>
    <cellStyle name="Comma [0] 2 4 4 3 5 2" xfId="39182" xr:uid="{B3866741-85A8-4B09-9BE0-FA264ADC848F}"/>
    <cellStyle name="Comma [0] 2 4 4 3 6" xfId="12009" xr:uid="{A92FD680-E1BD-4C48-B532-460C46BE9B42}"/>
    <cellStyle name="Comma [0] 2 4 4 3 6 2" xfId="41964" xr:uid="{2614A85E-F4DF-4680-B874-751761957971}"/>
    <cellStyle name="Comma [0] 2 4 4 3 7" xfId="14744" xr:uid="{951970AF-1F0F-455B-88BC-0E02DC664FE8}"/>
    <cellStyle name="Comma [0] 2 4 4 3 7 2" xfId="44699" xr:uid="{8A0A4A35-620B-49C4-88FD-48F56027BA3A}"/>
    <cellStyle name="Comma [0] 2 4 4 3 8" xfId="17492" xr:uid="{429D06DA-1429-4371-AB6B-A41CA75F3853}"/>
    <cellStyle name="Comma [0] 2 4 4 3 8 2" xfId="47445" xr:uid="{B142848C-2C1A-49A5-BA42-8077978C9270}"/>
    <cellStyle name="Comma [0] 2 4 4 3 9" xfId="20275" xr:uid="{9019AFF9-05D4-4EBE-B0E1-7782E7766494}"/>
    <cellStyle name="Comma [0] 2 4 4 3 9 2" xfId="50227" xr:uid="{B965ACFA-359F-4985-AD52-AABD35F18F2A}"/>
    <cellStyle name="Comma [0] 2 4 4 4" xfId="2376" xr:uid="{F021A1A3-0BB2-4D01-BAD1-5B8F926EA81B}"/>
    <cellStyle name="Comma [0] 2 4 4 4 10" xfId="26433" xr:uid="{BE8BA169-D076-4ACA-A923-9AB4FF579213}"/>
    <cellStyle name="Comma [0] 2 4 4 4 10 2" xfId="56385" xr:uid="{EB0E75AE-3066-43F3-A057-67C2C293C0A9}"/>
    <cellStyle name="Comma [0] 2 4 4 4 11" xfId="32375" xr:uid="{BA1B3C09-7A17-4BD8-AC40-E7C1D1528A2C}"/>
    <cellStyle name="Comma [0] 2 4 4 4 2" xfId="4181" xr:uid="{A75FD273-BFDE-4114-AF8D-66E833AF4BD8}"/>
    <cellStyle name="Comma [0] 2 4 4 4 2 2" xfId="29176" xr:uid="{0AC7D168-107A-4A9B-8319-8CE687CD95BA}"/>
    <cellStyle name="Comma [0] 2 4 4 4 2 2 2" xfId="59128" xr:uid="{560BA8B2-FF9A-4312-8ABE-E0CE1D2DDB26}"/>
    <cellStyle name="Comma [0] 2 4 4 4 2 3" xfId="34174" xr:uid="{F4631F34-34A2-4495-954D-DCE3213064F3}"/>
    <cellStyle name="Comma [0] 2 4 4 4 3" xfId="7129" xr:uid="{281D8D9D-9AE5-418C-B421-E7007607DADF}"/>
    <cellStyle name="Comma [0] 2 4 4 4 3 2" xfId="37084" xr:uid="{E14458DE-4563-49F3-8A9B-1D8350936E8E}"/>
    <cellStyle name="Comma [0] 2 4 4 4 4" xfId="9911" xr:uid="{F6509273-CBE2-4E6E-B16C-E5B3C2598126}"/>
    <cellStyle name="Comma [0] 2 4 4 4 4 2" xfId="39866" xr:uid="{AF745448-F92C-4127-B7FF-654AF55E11FB}"/>
    <cellStyle name="Comma [0] 2 4 4 4 5" xfId="12693" xr:uid="{E02D9D61-EA8C-4328-81A0-F59483C99696}"/>
    <cellStyle name="Comma [0] 2 4 4 4 5 2" xfId="42648" xr:uid="{7274931E-A9E6-4A70-BCA3-D92A997BC3CC}"/>
    <cellStyle name="Comma [0] 2 4 4 4 6" xfId="15428" xr:uid="{DB87E898-1E23-4CAB-8C0E-518E8D37D707}"/>
    <cellStyle name="Comma [0] 2 4 4 4 6 2" xfId="45383" xr:uid="{25E80823-8142-4A9B-B3E5-1A5F0A5F927C}"/>
    <cellStyle name="Comma [0] 2 4 4 4 7" xfId="18176" xr:uid="{26188E84-5934-4DC9-890B-26E8547CE1CD}"/>
    <cellStyle name="Comma [0] 2 4 4 4 7 2" xfId="48129" xr:uid="{320C86E4-6F55-4747-9C56-9888D64D13F3}"/>
    <cellStyle name="Comma [0] 2 4 4 4 8" xfId="20959" xr:uid="{C222E2AE-D1C1-436D-9482-136A7574E02E}"/>
    <cellStyle name="Comma [0] 2 4 4 4 8 2" xfId="50911" xr:uid="{883C4B45-4D12-408F-B83C-ACAC403EDD80}"/>
    <cellStyle name="Comma [0] 2 4 4 4 9" xfId="23697" xr:uid="{A478B4C4-235C-43DF-83BC-ADA01A7E99DB}"/>
    <cellStyle name="Comma [0] 2 4 4 4 9 2" xfId="53649" xr:uid="{8DE87C55-A8B4-42B8-96E3-0B2D2A93D1C6}"/>
    <cellStyle name="Comma [0] 2 4 4 5" xfId="2813" xr:uid="{D5206914-509A-4C4D-ACBC-BF0D14200E4F}"/>
    <cellStyle name="Comma [0] 2 4 4 5 2" xfId="27808" xr:uid="{0CAD9D67-682F-4067-AC19-2B1CA713073C}"/>
    <cellStyle name="Comma [0] 2 4 4 5 2 2" xfId="57760" xr:uid="{A256B7E9-93E8-48DF-BDBE-6C7745422926}"/>
    <cellStyle name="Comma [0] 2 4 4 5 3" xfId="32806" xr:uid="{DDB5D8E8-B847-4241-80B9-61AC60FA8804}"/>
    <cellStyle name="Comma [0] 2 4 4 6" xfId="5761" xr:uid="{63CB499B-7DB0-42E2-8894-41D84D06F1A4}"/>
    <cellStyle name="Comma [0] 2 4 4 6 2" xfId="35716" xr:uid="{18442401-38C9-41FB-8033-037E6ABEDCED}"/>
    <cellStyle name="Comma [0] 2 4 4 7" xfId="8543" xr:uid="{765A84A2-ECAE-4C55-9FEC-B663FB6EC769}"/>
    <cellStyle name="Comma [0] 2 4 4 7 2" xfId="38498" xr:uid="{C97E2F64-960B-433F-A17E-A0EF17F03AAE}"/>
    <cellStyle name="Comma [0] 2 4 4 8" xfId="11325" xr:uid="{A4D4CA52-DD2C-48A8-A4F7-26FCCEF1623F}"/>
    <cellStyle name="Comma [0] 2 4 4 8 2" xfId="41280" xr:uid="{8893EF69-6FE6-4FFF-ABC4-9C9727175DDF}"/>
    <cellStyle name="Comma [0] 2 4 4 9" xfId="14060" xr:uid="{2B08AF24-7CC3-45CB-A6B3-CF99C7E34459}"/>
    <cellStyle name="Comma [0] 2 4 4 9 2" xfId="44015" xr:uid="{2BC66D44-F963-4111-9581-15AA5FF013E4}"/>
    <cellStyle name="Comma [0] 2 4 5" xfId="664" xr:uid="{3F8B9A2E-6301-439B-9A10-423FAE3886FA}"/>
    <cellStyle name="Comma [0] 2 4 5 10" xfId="19762" xr:uid="{08486D63-C288-4A23-B887-5D5EE4399680}"/>
    <cellStyle name="Comma [0] 2 4 5 10 2" xfId="49714" xr:uid="{13A57085-9100-4311-8BF8-8213EA7E3D6B}"/>
    <cellStyle name="Comma [0] 2 4 5 11" xfId="22500" xr:uid="{2FA9ED54-FFD3-4055-A83F-8F190EF6F9CE}"/>
    <cellStyle name="Comma [0] 2 4 5 11 2" xfId="52452" xr:uid="{AE870EE2-AEAC-4877-AA81-CB441977A594}"/>
    <cellStyle name="Comma [0] 2 4 5 12" xfId="25236" xr:uid="{546EBEB4-F536-4282-A646-ABECBCCB10AE}"/>
    <cellStyle name="Comma [0] 2 4 5 12 2" xfId="55188" xr:uid="{76F92E99-216A-4ED9-8EF1-7264A3FDD8E1}"/>
    <cellStyle name="Comma [0] 2 4 5 13" xfId="30674" xr:uid="{7B1DDE92-9D51-4E4F-B883-132BA73BBB95}"/>
    <cellStyle name="Comma [0] 2 4 5 2" xfId="1212" xr:uid="{283BB8FF-96DE-447B-BE20-F8E9B6B05032}"/>
    <cellStyle name="Comma [0] 2 4 5 2 10" xfId="23184" xr:uid="{174BDDD1-64CB-44B6-BA1F-E1E218B76FBF}"/>
    <cellStyle name="Comma [0] 2 4 5 2 10 2" xfId="53136" xr:uid="{D8B50EE2-FAD9-421F-ADD2-0F00935B9EED}"/>
    <cellStyle name="Comma [0] 2 4 5 2 11" xfId="25920" xr:uid="{DA2FFA12-7A80-4F37-8965-0BA288B611A5}"/>
    <cellStyle name="Comma [0] 2 4 5 2 11 2" xfId="55872" xr:uid="{E64861F7-708B-4760-97D7-65700410F488}"/>
    <cellStyle name="Comma [0] 2 4 5 2 12" xfId="31217" xr:uid="{98D6E8B7-B727-4BB1-84FB-648675C17102}"/>
    <cellStyle name="Comma [0] 2 4 5 2 2" xfId="5036" xr:uid="{452680D8-4707-4976-95F6-F88B5008AAD4}"/>
    <cellStyle name="Comma [0] 2 4 5 2 2 10" xfId="35029" xr:uid="{1E0F5FCE-1731-4895-8CEA-6F70D8EEC67E}"/>
    <cellStyle name="Comma [0] 2 4 5 2 2 2" xfId="7984" xr:uid="{1AC6AE8A-B53D-43FD-A350-6CFC0A710729}"/>
    <cellStyle name="Comma [0] 2 4 5 2 2 2 2" xfId="30031" xr:uid="{0485E994-DD08-4427-8C6E-BBFD4C375F6D}"/>
    <cellStyle name="Comma [0] 2 4 5 2 2 2 2 2" xfId="59983" xr:uid="{EC92911F-902E-48AE-A8C6-4EDAABB2B2DC}"/>
    <cellStyle name="Comma [0] 2 4 5 2 2 2 3" xfId="37939" xr:uid="{1295E3DF-5F08-4E6D-A796-F5BFF29890CE}"/>
    <cellStyle name="Comma [0] 2 4 5 2 2 3" xfId="10766" xr:uid="{83552194-A82D-4751-86ED-E75864CF3371}"/>
    <cellStyle name="Comma [0] 2 4 5 2 2 3 2" xfId="40721" xr:uid="{4A92CFE2-4EE6-4FB3-A3ED-0920E8F0F23A}"/>
    <cellStyle name="Comma [0] 2 4 5 2 2 4" xfId="13548" xr:uid="{22DEFF17-456F-4EB0-90C1-D65FFB196C24}"/>
    <cellStyle name="Comma [0] 2 4 5 2 2 4 2" xfId="43503" xr:uid="{A047B93B-C8E3-4985-AA9B-AECDBDC04873}"/>
    <cellStyle name="Comma [0] 2 4 5 2 2 5" xfId="16283" xr:uid="{B6830337-C220-43B5-92A4-5D6840405CCB}"/>
    <cellStyle name="Comma [0] 2 4 5 2 2 5 2" xfId="46238" xr:uid="{AA68EE69-D2E1-49FF-922A-80529E4D107C}"/>
    <cellStyle name="Comma [0] 2 4 5 2 2 6" xfId="19031" xr:uid="{FF6D7E45-7444-4B67-96DB-311B0FCA24D9}"/>
    <cellStyle name="Comma [0] 2 4 5 2 2 6 2" xfId="48984" xr:uid="{58C6D490-C71E-4365-A64B-80C94CDA730B}"/>
    <cellStyle name="Comma [0] 2 4 5 2 2 7" xfId="21814" xr:uid="{FB9344DA-E210-4D83-8B1A-A3E44526449A}"/>
    <cellStyle name="Comma [0] 2 4 5 2 2 7 2" xfId="51766" xr:uid="{C44A19C7-0637-430C-A7D8-F99A9EF12DA0}"/>
    <cellStyle name="Comma [0] 2 4 5 2 2 8" xfId="24552" xr:uid="{3CBF596F-DD02-4B13-8629-6D8D0501D447}"/>
    <cellStyle name="Comma [0] 2 4 5 2 2 8 2" xfId="54504" xr:uid="{95557FB5-0AAB-4F39-AE0A-20AA3C122ABA}"/>
    <cellStyle name="Comma [0] 2 4 5 2 2 9" xfId="27288" xr:uid="{078D7D81-ED69-45EF-B198-7D2849498FD9}"/>
    <cellStyle name="Comma [0] 2 4 5 2 2 9 2" xfId="57240" xr:uid="{1A1952A3-5F9C-4B91-A71D-619F3C925509}"/>
    <cellStyle name="Comma [0] 2 4 5 2 3" xfId="3668" xr:uid="{18EA483C-E332-48E6-8157-BA76644FE192}"/>
    <cellStyle name="Comma [0] 2 4 5 2 3 2" xfId="28663" xr:uid="{2AED9A4A-ADF3-470D-946F-DA1DF4C3DC96}"/>
    <cellStyle name="Comma [0] 2 4 5 2 3 2 2" xfId="58615" xr:uid="{D3DB50CF-1C14-4276-8AB1-2B5B708F2F66}"/>
    <cellStyle name="Comma [0] 2 4 5 2 3 3" xfId="33661" xr:uid="{BCD96A22-E067-46E5-B399-A3B77F8511AE}"/>
    <cellStyle name="Comma [0] 2 4 5 2 4" xfId="6616" xr:uid="{6043050A-D9D5-4A20-B3D9-A9487DE5E9A9}"/>
    <cellStyle name="Comma [0] 2 4 5 2 4 2" xfId="36571" xr:uid="{E1C2DE19-BB5B-4BD6-93BE-B48A0A28896D}"/>
    <cellStyle name="Comma [0] 2 4 5 2 5" xfId="9398" xr:uid="{0C8C560D-8085-46D1-B02D-2C084E4BDFA2}"/>
    <cellStyle name="Comma [0] 2 4 5 2 5 2" xfId="39353" xr:uid="{B2613304-9CC1-4FD3-9F51-0C52ABFB1ACC}"/>
    <cellStyle name="Comma [0] 2 4 5 2 6" xfId="12180" xr:uid="{63F1620C-A5DA-4528-B4D3-6FB8A2FB493D}"/>
    <cellStyle name="Comma [0] 2 4 5 2 6 2" xfId="42135" xr:uid="{925F88F8-D580-4114-8DCF-2CF80E62186E}"/>
    <cellStyle name="Comma [0] 2 4 5 2 7" xfId="14915" xr:uid="{78325C1F-3E24-4ABE-911C-09E91CC06A0E}"/>
    <cellStyle name="Comma [0] 2 4 5 2 7 2" xfId="44870" xr:uid="{2A97A81B-4425-46EF-9D4F-6E4893BBBF8E}"/>
    <cellStyle name="Comma [0] 2 4 5 2 8" xfId="17663" xr:uid="{F9A05CBD-C01A-4F6C-86EC-1CEF3388C033}"/>
    <cellStyle name="Comma [0] 2 4 5 2 8 2" xfId="47616" xr:uid="{569976DA-0D74-4E14-88E9-A2299CE505BA}"/>
    <cellStyle name="Comma [0] 2 4 5 2 9" xfId="20446" xr:uid="{DA50634D-6F58-4E58-95C5-C31C1884CA8A}"/>
    <cellStyle name="Comma [0] 2 4 5 2 9 2" xfId="50398" xr:uid="{1CEB5E45-65DD-4495-93B7-F9BB1D83DF25}"/>
    <cellStyle name="Comma [0] 2 4 5 3" xfId="1754" xr:uid="{6BFBA03E-AA3C-4801-8CD6-EEF7962ECA66}"/>
    <cellStyle name="Comma [0] 2 4 5 3 10" xfId="26604" xr:uid="{3AC35984-1413-4792-A0B7-97C235A9417C}"/>
    <cellStyle name="Comma [0] 2 4 5 3 10 2" xfId="56556" xr:uid="{C5784F1E-6DF7-4BCC-9619-2096EC5D08FF}"/>
    <cellStyle name="Comma [0] 2 4 5 3 11" xfId="31759" xr:uid="{F19162E6-51D9-4631-B0BC-3F1C13187E53}"/>
    <cellStyle name="Comma [0] 2 4 5 3 2" xfId="4352" xr:uid="{34713CAC-C0E9-49F3-9D5D-2E113CD42BC0}"/>
    <cellStyle name="Comma [0] 2 4 5 3 2 2" xfId="29347" xr:uid="{74F610ED-5F30-44F3-AE5D-8D5939DAC583}"/>
    <cellStyle name="Comma [0] 2 4 5 3 2 2 2" xfId="59299" xr:uid="{5D61BAF3-5E4E-4EE5-915F-A69FDD4A85C0}"/>
    <cellStyle name="Comma [0] 2 4 5 3 2 3" xfId="34345" xr:uid="{3A9E4B4D-458F-4D83-8BBC-9D7DF3918BAD}"/>
    <cellStyle name="Comma [0] 2 4 5 3 3" xfId="7300" xr:uid="{848A6DE7-CFFC-4A12-990E-DAD89E40F3BF}"/>
    <cellStyle name="Comma [0] 2 4 5 3 3 2" xfId="37255" xr:uid="{DDF5B351-C9BA-4ADF-854E-99CC31F0064E}"/>
    <cellStyle name="Comma [0] 2 4 5 3 4" xfId="10082" xr:uid="{8B3B952B-700B-424E-AD31-3ADD57D33A97}"/>
    <cellStyle name="Comma [0] 2 4 5 3 4 2" xfId="40037" xr:uid="{436B40D6-5E66-4459-B7D0-D5F2D267319F}"/>
    <cellStyle name="Comma [0] 2 4 5 3 5" xfId="12864" xr:uid="{A09DB949-A8B8-44CF-A6DC-598BEF61086A}"/>
    <cellStyle name="Comma [0] 2 4 5 3 5 2" xfId="42819" xr:uid="{25D2E399-FE23-459E-AF8B-1EFEF90AB000}"/>
    <cellStyle name="Comma [0] 2 4 5 3 6" xfId="15599" xr:uid="{3864F65F-10EF-455F-8E8E-6683100B45DF}"/>
    <cellStyle name="Comma [0] 2 4 5 3 6 2" xfId="45554" xr:uid="{67F841C3-19CE-4A28-96A3-D15460C08116}"/>
    <cellStyle name="Comma [0] 2 4 5 3 7" xfId="18347" xr:uid="{BBA6BC67-B6C0-4145-90C1-B9FDCDD53EE8}"/>
    <cellStyle name="Comma [0] 2 4 5 3 7 2" xfId="48300" xr:uid="{760C4A14-C8B8-4746-A1DA-AFFE74D30B0F}"/>
    <cellStyle name="Comma [0] 2 4 5 3 8" xfId="21130" xr:uid="{849042B1-F422-4FB1-B5A2-10C13DEF1834}"/>
    <cellStyle name="Comma [0] 2 4 5 3 8 2" xfId="51082" xr:uid="{B645FFE2-4B97-4DA9-B0E2-54FF85CE86A0}"/>
    <cellStyle name="Comma [0] 2 4 5 3 9" xfId="23868" xr:uid="{0303926A-EC98-40CA-8286-F6BE5A90543C}"/>
    <cellStyle name="Comma [0] 2 4 5 3 9 2" xfId="53820" xr:uid="{5976D0AF-A594-4E41-A36B-06BBBD4ECF0C}"/>
    <cellStyle name="Comma [0] 2 4 5 4" xfId="2984" xr:uid="{045BF2DA-B57E-42F7-B019-451838B0087D}"/>
    <cellStyle name="Comma [0] 2 4 5 4 2" xfId="27979" xr:uid="{D4156ED0-82C6-4B90-B3E9-DDD683CD4043}"/>
    <cellStyle name="Comma [0] 2 4 5 4 2 2" xfId="57931" xr:uid="{B62F3F09-4CD9-40C9-A4BE-A660AFBE06FA}"/>
    <cellStyle name="Comma [0] 2 4 5 4 3" xfId="32977" xr:uid="{BB4259E5-5367-43D7-9DF8-98B7DC32AF0B}"/>
    <cellStyle name="Comma [0] 2 4 5 5" xfId="5932" xr:uid="{5488663A-3409-4901-8F97-214E0775E32D}"/>
    <cellStyle name="Comma [0] 2 4 5 5 2" xfId="35887" xr:uid="{87351F17-6565-4A20-8B2D-E93E42C342C6}"/>
    <cellStyle name="Comma [0] 2 4 5 6" xfId="8714" xr:uid="{B85A2FDB-9F0C-4CC6-9D6C-FA098EFE8EC9}"/>
    <cellStyle name="Comma [0] 2 4 5 6 2" xfId="38669" xr:uid="{488CA0EC-CD45-4301-8469-D0A79798804B}"/>
    <cellStyle name="Comma [0] 2 4 5 7" xfId="11496" xr:uid="{97DBC622-9BBD-44E4-8A4E-20701DC1072C}"/>
    <cellStyle name="Comma [0] 2 4 5 7 2" xfId="41451" xr:uid="{5923FA7A-4B96-42CA-9E6A-C63860F10873}"/>
    <cellStyle name="Comma [0] 2 4 5 8" xfId="14231" xr:uid="{8414F13D-B807-484F-8778-532C98CDF10D}"/>
    <cellStyle name="Comma [0] 2 4 5 8 2" xfId="44186" xr:uid="{408EB7C5-892E-4E40-BF86-B96893583FF8}"/>
    <cellStyle name="Comma [0] 2 4 5 9" xfId="16979" xr:uid="{593317D6-263D-427B-864D-24D7CA801E94}"/>
    <cellStyle name="Comma [0] 2 4 5 9 2" xfId="46932" xr:uid="{F3C221A6-551D-49B0-A70C-CC3A5F97E216}"/>
    <cellStyle name="Comma [0] 2 4 6" xfId="714" xr:uid="{20CC195A-9DC5-40C5-8387-937F41AD73D3}"/>
    <cellStyle name="Comma [0] 2 4 6 10" xfId="20104" xr:uid="{C759BD95-69C6-46E4-9E28-19EB3AD92F90}"/>
    <cellStyle name="Comma [0] 2 4 6 10 2" xfId="50056" xr:uid="{39ED9116-0566-463E-85A3-DB31F3C1C4E5}"/>
    <cellStyle name="Comma [0] 2 4 6 11" xfId="22842" xr:uid="{E5C6D855-C6E6-45B8-B1D2-CFF0A6FF12B2}"/>
    <cellStyle name="Comma [0] 2 4 6 11 2" xfId="52794" xr:uid="{6E16F359-C075-44FE-AC98-7CDA7586BFB8}"/>
    <cellStyle name="Comma [0] 2 4 6 12" xfId="25578" xr:uid="{AD3B1924-2C78-4DA4-A610-A1A5357A3121}"/>
    <cellStyle name="Comma [0] 2 4 6 12 2" xfId="55530" xr:uid="{3D868F13-1598-499B-BDE7-4634349CEDEA}"/>
    <cellStyle name="Comma [0] 2 4 6 13" xfId="30719" xr:uid="{EF3F350D-BC12-480E-BACF-46AACBDBA58B}"/>
    <cellStyle name="Comma [0] 2 4 6 2" xfId="1257" xr:uid="{D5F4AA99-FED1-41BB-A1FC-8F547FFD4938}"/>
    <cellStyle name="Comma [0] 2 4 6 2 10" xfId="26946" xr:uid="{6E622E3C-8AAE-4B99-A28F-54526ED0B4F8}"/>
    <cellStyle name="Comma [0] 2 4 6 2 10 2" xfId="56898" xr:uid="{3CCE50EA-BF8B-4DAD-86B8-4CBA4538D759}"/>
    <cellStyle name="Comma [0] 2 4 6 2 11" xfId="31262" xr:uid="{21D6DC6A-528C-4621-89E5-FF1A42391EBB}"/>
    <cellStyle name="Comma [0] 2 4 6 2 2" xfId="4694" xr:uid="{2813FEC0-7227-4969-A621-D48981F623CB}"/>
    <cellStyle name="Comma [0] 2 4 6 2 2 2" xfId="29689" xr:uid="{0EA19D5A-62C6-4513-8840-6EC3769682AB}"/>
    <cellStyle name="Comma [0] 2 4 6 2 2 2 2" xfId="59641" xr:uid="{B6F5116C-7F3B-404C-A445-97D0E64169F8}"/>
    <cellStyle name="Comma [0] 2 4 6 2 2 3" xfId="34687" xr:uid="{3EE213E4-E2D3-4F6D-9B2E-28B1A0990105}"/>
    <cellStyle name="Comma [0] 2 4 6 2 3" xfId="7642" xr:uid="{AA3C1F57-734F-4138-96A3-03517D8EBC09}"/>
    <cellStyle name="Comma [0] 2 4 6 2 3 2" xfId="37597" xr:uid="{1C30BE35-6B29-4EC9-BFF4-D75949BD78F6}"/>
    <cellStyle name="Comma [0] 2 4 6 2 4" xfId="10424" xr:uid="{66F59E37-FB62-4BCE-92A3-A7ABC2127852}"/>
    <cellStyle name="Comma [0] 2 4 6 2 4 2" xfId="40379" xr:uid="{BC75E3D5-63E4-4E7F-855C-D07243C3C4F5}"/>
    <cellStyle name="Comma [0] 2 4 6 2 5" xfId="13206" xr:uid="{FB11B34E-8FE8-4770-AF78-C794E2AF12FD}"/>
    <cellStyle name="Comma [0] 2 4 6 2 5 2" xfId="43161" xr:uid="{8BD26FBA-20A0-4623-93DE-6356EE06454F}"/>
    <cellStyle name="Comma [0] 2 4 6 2 6" xfId="15941" xr:uid="{511604E2-E11E-448E-8B60-A06D6D062349}"/>
    <cellStyle name="Comma [0] 2 4 6 2 6 2" xfId="45896" xr:uid="{5C891B5F-208C-4F83-A901-E77CAF63DBEB}"/>
    <cellStyle name="Comma [0] 2 4 6 2 7" xfId="18689" xr:uid="{CECFD7C2-E7D2-4EE6-9B56-DD241537632B}"/>
    <cellStyle name="Comma [0] 2 4 6 2 7 2" xfId="48642" xr:uid="{CA207A11-C0D5-4FCC-93E1-7CE4B7F7F4C0}"/>
    <cellStyle name="Comma [0] 2 4 6 2 8" xfId="21472" xr:uid="{26AC91AB-6CC3-448D-97B1-71AC005FDC31}"/>
    <cellStyle name="Comma [0] 2 4 6 2 8 2" xfId="51424" xr:uid="{D0EE19DA-3264-4D49-A273-4BCBEB9FAB0B}"/>
    <cellStyle name="Comma [0] 2 4 6 2 9" xfId="24210" xr:uid="{D1CDCF53-EB65-4879-A755-35159C921BD7}"/>
    <cellStyle name="Comma [0] 2 4 6 2 9 2" xfId="54162" xr:uid="{1C77D1CA-4843-4942-8A14-01B388452F63}"/>
    <cellStyle name="Comma [0] 2 4 6 3" xfId="1799" xr:uid="{AFDE6EDD-C92E-4975-A203-CA8C3898C70C}"/>
    <cellStyle name="Comma [0] 2 4 6 3 2" xfId="28321" xr:uid="{AE3940CB-CF8F-4CD5-92E5-73A895C15AC4}"/>
    <cellStyle name="Comma [0] 2 4 6 3 2 2" xfId="58273" xr:uid="{EDED587E-E96D-4603-9C78-D2D2E461C0E7}"/>
    <cellStyle name="Comma [0] 2 4 6 3 3" xfId="31804" xr:uid="{5E44F779-A380-4BBC-97A9-CA6E24808028}"/>
    <cellStyle name="Comma [0] 2 4 6 4" xfId="3326" xr:uid="{35753537-A810-4327-9F7D-B5F0F0E7C84D}"/>
    <cellStyle name="Comma [0] 2 4 6 4 2" xfId="33319" xr:uid="{9EB32559-9CA1-4647-8CCA-686193BC8B36}"/>
    <cellStyle name="Comma [0] 2 4 6 5" xfId="6274" xr:uid="{0AD5C9B5-9E21-41AE-B904-51709E92CA56}"/>
    <cellStyle name="Comma [0] 2 4 6 5 2" xfId="36229" xr:uid="{B311449D-5E17-45EB-B449-382DEF7C81A8}"/>
    <cellStyle name="Comma [0] 2 4 6 6" xfId="9056" xr:uid="{0B04F2A1-CD6A-49F3-B17F-0A2B57467621}"/>
    <cellStyle name="Comma [0] 2 4 6 6 2" xfId="39011" xr:uid="{00068CBB-AAA3-43F5-8976-9D04C86C78C4}"/>
    <cellStyle name="Comma [0] 2 4 6 7" xfId="11838" xr:uid="{9F37001B-87A4-47DA-9A59-1A8AF840AC89}"/>
    <cellStyle name="Comma [0] 2 4 6 7 2" xfId="41793" xr:uid="{F9A1E8CE-84EE-4D1C-A6C8-4F1513325A14}"/>
    <cellStyle name="Comma [0] 2 4 6 8" xfId="14573" xr:uid="{1F547D98-75B3-4D0B-A577-B42892CEFE3B}"/>
    <cellStyle name="Comma [0] 2 4 6 8 2" xfId="44528" xr:uid="{1489FFFC-4EF8-4DE8-AEA7-178FCAFE7A09}"/>
    <cellStyle name="Comma [0] 2 4 6 9" xfId="17321" xr:uid="{FCE2F606-D10E-4C93-801E-FCA5EFE38398}"/>
    <cellStyle name="Comma [0] 2 4 6 9 2" xfId="47274" xr:uid="{325827A9-D387-4ED8-B87B-82AF7973C08A}"/>
    <cellStyle name="Comma [0] 2 4 7" xfId="760" xr:uid="{903CAA57-3D7E-49C1-8DF4-4D456AEAA102}"/>
    <cellStyle name="Comma [0] 2 4 7 10" xfId="20788" xr:uid="{375A070C-C430-4758-8F55-062A01B7021F}"/>
    <cellStyle name="Comma [0] 2 4 7 10 2" xfId="50740" xr:uid="{64B1B61D-30CA-452E-B9F1-D5C8273277CE}"/>
    <cellStyle name="Comma [0] 2 4 7 11" xfId="23526" xr:uid="{4A9793F7-E6BC-4E07-8C8C-A6D1E41426BE}"/>
    <cellStyle name="Comma [0] 2 4 7 11 2" xfId="53478" xr:uid="{A2DAA30D-F17C-4E75-86FF-B23A4296D355}"/>
    <cellStyle name="Comma [0] 2 4 7 12" xfId="26262" xr:uid="{D73B8001-9AA7-49EB-9C27-04CC34395D78}"/>
    <cellStyle name="Comma [0] 2 4 7 12 2" xfId="56214" xr:uid="{32873674-5447-446E-81BE-69FC2326DEAB}"/>
    <cellStyle name="Comma [0] 2 4 7 13" xfId="30765" xr:uid="{1C1707F2-BBD0-40DF-A180-DC47881E9528}"/>
    <cellStyle name="Comma [0] 2 4 7 2" xfId="1303" xr:uid="{BF9B34C7-35BE-4989-9E12-8CE90F102E8B}"/>
    <cellStyle name="Comma [0] 2 4 7 2 2" xfId="29005" xr:uid="{18FFAA69-4BFD-448D-A447-17050A300C28}"/>
    <cellStyle name="Comma [0] 2 4 7 2 2 2" xfId="58957" xr:uid="{4DDCAEC9-2F16-4522-B19C-33BA820F16A1}"/>
    <cellStyle name="Comma [0] 2 4 7 2 3" xfId="31308" xr:uid="{4439001D-7081-428D-85EF-1C4B34C7516E}"/>
    <cellStyle name="Comma [0] 2 4 7 3" xfId="1845" xr:uid="{A21B672F-F3E4-495C-9100-46AD79CD0E07}"/>
    <cellStyle name="Comma [0] 2 4 7 3 2" xfId="31850" xr:uid="{EAB951AB-DD53-4241-AF09-553B8DAFDFEF}"/>
    <cellStyle name="Comma [0] 2 4 7 4" xfId="4010" xr:uid="{6F34A29D-8763-424B-A9F6-79F8F6C7F028}"/>
    <cellStyle name="Comma [0] 2 4 7 4 2" xfId="34003" xr:uid="{A4B11BDC-5F34-4CE8-BA20-1DB4BA0E84B1}"/>
    <cellStyle name="Comma [0] 2 4 7 5" xfId="6958" xr:uid="{24F89867-37FC-4FC7-A48B-C384A6532C28}"/>
    <cellStyle name="Comma [0] 2 4 7 5 2" xfId="36913" xr:uid="{CDA590DE-53E9-414B-903E-431A25E9C775}"/>
    <cellStyle name="Comma [0] 2 4 7 6" xfId="9740" xr:uid="{7F844069-525A-4145-B71B-4C59BDD1E236}"/>
    <cellStyle name="Comma [0] 2 4 7 6 2" xfId="39695" xr:uid="{380173B4-0BDA-425D-97EC-B94E147029D8}"/>
    <cellStyle name="Comma [0] 2 4 7 7" xfId="12522" xr:uid="{78C4001F-8AC9-47A1-9EC2-84163765EDD5}"/>
    <cellStyle name="Comma [0] 2 4 7 7 2" xfId="42477" xr:uid="{6C4542D9-177B-4A5B-93D1-BF11321FF6E8}"/>
    <cellStyle name="Comma [0] 2 4 7 8" xfId="15257" xr:uid="{C421A8B1-D523-42F1-9C87-E2000724BF6F}"/>
    <cellStyle name="Comma [0] 2 4 7 8 2" xfId="45212" xr:uid="{C25F79C3-4335-455C-9881-82B4B086F5AE}"/>
    <cellStyle name="Comma [0] 2 4 7 9" xfId="18005" xr:uid="{979E31D7-C20B-4350-9892-DCAC6868B137}"/>
    <cellStyle name="Comma [0] 2 4 7 9 2" xfId="47958" xr:uid="{C7F0FFCE-1B90-4CE0-A0B7-DEDA4FDDCC58}"/>
    <cellStyle name="Comma [0] 2 4 8" xfId="933" xr:uid="{338DCA3A-9361-4085-8904-770C5576B935}"/>
    <cellStyle name="Comma [0] 2 4 8 2" xfId="27637" xr:uid="{6EBC4F13-E1DE-453E-9E7A-B6B05C526F09}"/>
    <cellStyle name="Comma [0] 2 4 8 2 2" xfId="57589" xr:uid="{ADE6F831-9631-4407-B1F5-8D2672B51E33}"/>
    <cellStyle name="Comma [0] 2 4 8 3" xfId="30938" xr:uid="{AC021403-6836-476A-BBDF-214F48DE5008}"/>
    <cellStyle name="Comma [0] 2 4 9" xfId="1475" xr:uid="{85DE0596-3727-41A6-98AA-5744E16F0264}"/>
    <cellStyle name="Comma [0] 2 4 9 2" xfId="31480" xr:uid="{0A273196-4EB7-40ED-B059-B55CD22D1617}"/>
    <cellStyle name="Comma [0] 2 5" xfId="390" xr:uid="{BE5AD1B9-F07D-4C0A-A1EB-DB647A4A5675}"/>
    <cellStyle name="Comma [0] 2 5 10" xfId="5600" xr:uid="{07A23B0F-8CBE-4975-AC7B-B9DB204AAE62}"/>
    <cellStyle name="Comma [0] 2 5 10 2" xfId="35555" xr:uid="{99C4BE5E-4652-4B2B-9C43-DF8FBE08F4C5}"/>
    <cellStyle name="Comma [0] 2 5 11" xfId="8382" xr:uid="{32942DCB-D6B7-4B08-B416-36CB8DB857D4}"/>
    <cellStyle name="Comma [0] 2 5 11 2" xfId="38337" xr:uid="{FE5F8DCB-EFD2-4E78-9C15-572CC171CA15}"/>
    <cellStyle name="Comma [0] 2 5 12" xfId="11164" xr:uid="{51D57823-7854-460E-A3AA-920322C69578}"/>
    <cellStyle name="Comma [0] 2 5 12 2" xfId="41119" xr:uid="{3F819767-CB07-48D2-B284-EDA94F377890}"/>
    <cellStyle name="Comma [0] 2 5 13" xfId="13899" xr:uid="{1896C7DE-A964-4A3E-8AEA-7E407A26E63A}"/>
    <cellStyle name="Comma [0] 2 5 13 2" xfId="43854" xr:uid="{89E127B2-656B-4FF4-BB44-9D9C10419D62}"/>
    <cellStyle name="Comma [0] 2 5 14" xfId="16647" xr:uid="{76FF5237-6CC7-4C11-89A0-B466A6BA040B}"/>
    <cellStyle name="Comma [0] 2 5 14 2" xfId="46600" xr:uid="{DB9DA2B9-EA54-4C55-B656-EC637AEF1287}"/>
    <cellStyle name="Comma [0] 2 5 15" xfId="19430" xr:uid="{6F5D33F5-6DD7-49BA-B4C7-2C6FFA3476D6}"/>
    <cellStyle name="Comma [0] 2 5 15 2" xfId="49382" xr:uid="{D79A1BA7-10AC-4A48-AAEA-F9C88181D966}"/>
    <cellStyle name="Comma [0] 2 5 16" xfId="22168" xr:uid="{476E5A1B-BABC-4DAA-829A-E9C493D540D7}"/>
    <cellStyle name="Comma [0] 2 5 16 2" xfId="52120" xr:uid="{4F882C71-E5F0-483B-B3D2-A28774073E33}"/>
    <cellStyle name="Comma [0] 2 5 17" xfId="24904" xr:uid="{342FD8C5-8E41-4407-B811-578B2F4CFACF}"/>
    <cellStyle name="Comma [0] 2 5 17 2" xfId="54856" xr:uid="{11952482-F941-4FD9-85C8-F43A2EE0F225}"/>
    <cellStyle name="Comma [0] 2 5 18" xfId="30405" xr:uid="{E602F9D1-150A-46A3-BCFE-5F2D0B75A74D}"/>
    <cellStyle name="Comma [0] 2 5 2" xfId="534" xr:uid="{247ACFA2-3E0F-440B-BE3E-684AB18A79FD}"/>
    <cellStyle name="Comma [0] 2 5 2 10" xfId="11249" xr:uid="{7EF3F937-939F-4205-A4DB-0F3DBF82B96E}"/>
    <cellStyle name="Comma [0] 2 5 2 10 2" xfId="41204" xr:uid="{EF58D885-D776-43F5-8CA1-62BA582ADBF0}"/>
    <cellStyle name="Comma [0] 2 5 2 11" xfId="13984" xr:uid="{D321495C-D972-44D6-9111-F67A72EEE00D}"/>
    <cellStyle name="Comma [0] 2 5 2 11 2" xfId="43939" xr:uid="{590E2063-FAA1-46DE-A8DE-CACB1B3792E4}"/>
    <cellStyle name="Comma [0] 2 5 2 12" xfId="16732" xr:uid="{8C009B77-1183-4250-9846-4EAFDF1F52FB}"/>
    <cellStyle name="Comma [0] 2 5 2 12 2" xfId="46685" xr:uid="{465B95B3-619E-4D92-8D41-340ACBDF44F5}"/>
    <cellStyle name="Comma [0] 2 5 2 13" xfId="19515" xr:uid="{75507753-C64F-42DA-A947-EB96CAE8C436}"/>
    <cellStyle name="Comma [0] 2 5 2 13 2" xfId="49467" xr:uid="{14901523-3005-4CA6-BA52-A578BAD172A3}"/>
    <cellStyle name="Comma [0] 2 5 2 14" xfId="22253" xr:uid="{83B8C1D1-CA12-47E2-B336-0404BC759496}"/>
    <cellStyle name="Comma [0] 2 5 2 14 2" xfId="52205" xr:uid="{7CFF896A-23C8-426B-BD40-B4D2408F86C9}"/>
    <cellStyle name="Comma [0] 2 5 2 15" xfId="24989" xr:uid="{1F372BF7-C0F1-4266-BE14-DECCE9700D26}"/>
    <cellStyle name="Comma [0] 2 5 2 15 2" xfId="54941" xr:uid="{6FD9D0DD-0B45-4936-8FC7-BB7DA02EB647}"/>
    <cellStyle name="Comma [0] 2 5 2 16" xfId="30544" xr:uid="{BA4C4177-52F8-4794-8414-101CDDA66144}"/>
    <cellStyle name="Comma [0] 2 5 2 2" xfId="855" xr:uid="{C66CBBD8-1A0C-4A10-9339-EBF5DC5D577F}"/>
    <cellStyle name="Comma [0] 2 5 2 2 10" xfId="16903" xr:uid="{3EE4C59C-8E31-4992-B3DD-92AA89EFD0C7}"/>
    <cellStyle name="Comma [0] 2 5 2 2 10 2" xfId="46856" xr:uid="{A1D9D856-DBBE-427A-8A76-1F06174F9834}"/>
    <cellStyle name="Comma [0] 2 5 2 2 11" xfId="19686" xr:uid="{FCC6AA81-7A59-4B8C-8BD1-60DFCCECF50C}"/>
    <cellStyle name="Comma [0] 2 5 2 2 11 2" xfId="49638" xr:uid="{C1BF819D-0911-4D33-8D96-9AE6837238D4}"/>
    <cellStyle name="Comma [0] 2 5 2 2 12" xfId="22424" xr:uid="{F4EF4550-147A-4CC8-89C8-9ED073B7C73B}"/>
    <cellStyle name="Comma [0] 2 5 2 2 12 2" xfId="52376" xr:uid="{4660B958-B5A6-4EEF-8059-B7CC5499276F}"/>
    <cellStyle name="Comma [0] 2 5 2 2 13" xfId="25160" xr:uid="{66F3B0BD-D8E5-4140-9740-58558DFF4AFC}"/>
    <cellStyle name="Comma [0] 2 5 2 2 13 2" xfId="55112" xr:uid="{02BF058B-67AB-40C0-8499-57B6E818B1CF}"/>
    <cellStyle name="Comma [0] 2 5 2 2 14" xfId="30860" xr:uid="{62E3A989-2E32-42A9-B44D-1EEB33E3204A}"/>
    <cellStyle name="Comma [0] 2 5 2 2 2" xfId="1398" xr:uid="{BDE3F544-58A2-430F-81DF-F786C8A380B1}"/>
    <cellStyle name="Comma [0] 2 5 2 2 2 10" xfId="20028" xr:uid="{864A9C4C-68FB-415B-802E-C7DA99CD50DB}"/>
    <cellStyle name="Comma [0] 2 5 2 2 2 10 2" xfId="49980" xr:uid="{AC9CC2CD-FBBC-41CB-AA43-46592A60BE41}"/>
    <cellStyle name="Comma [0] 2 5 2 2 2 11" xfId="22766" xr:uid="{201724FA-6038-4AB6-BB8F-D01E1C455741}"/>
    <cellStyle name="Comma [0] 2 5 2 2 2 11 2" xfId="52718" xr:uid="{408666FE-23C1-498D-9487-0D02D7EC1AB5}"/>
    <cellStyle name="Comma [0] 2 5 2 2 2 12" xfId="25502" xr:uid="{6CDBAEEC-231E-47D0-A351-F5711BADE7C0}"/>
    <cellStyle name="Comma [0] 2 5 2 2 2 12 2" xfId="55454" xr:uid="{DC4C78E5-93A1-4D4D-80A3-FAE6CF54D07F}"/>
    <cellStyle name="Comma [0] 2 5 2 2 2 13" xfId="31403" xr:uid="{47C3AF31-3E21-4120-B27E-F54015A67E04}"/>
    <cellStyle name="Comma [0] 2 5 2 2 2 2" xfId="3934" xr:uid="{DC1BFFD4-3F90-434A-B776-6CB3A8E14E21}"/>
    <cellStyle name="Comma [0] 2 5 2 2 2 2 10" xfId="26186" xr:uid="{AAD12E9F-17DC-4584-9DF1-1E5BF2DAEB6D}"/>
    <cellStyle name="Comma [0] 2 5 2 2 2 2 10 2" xfId="56138" xr:uid="{3DAB76AE-0E52-433D-8FD7-01F5DD451E06}"/>
    <cellStyle name="Comma [0] 2 5 2 2 2 2 11" xfId="33927" xr:uid="{20C45FA9-5C06-4ADA-9C01-C8CD925581DA}"/>
    <cellStyle name="Comma [0] 2 5 2 2 2 2 2" xfId="5302" xr:uid="{B976884E-1A86-47DC-812E-AAB357FAF81C}"/>
    <cellStyle name="Comma [0] 2 5 2 2 2 2 2 10" xfId="35295" xr:uid="{F8DC4C88-92DB-4F18-9B36-440F5233B93D}"/>
    <cellStyle name="Comma [0] 2 5 2 2 2 2 2 2" xfId="8250" xr:uid="{29481723-E151-41D0-94A8-3055382CFB5A}"/>
    <cellStyle name="Comma [0] 2 5 2 2 2 2 2 2 2" xfId="30297" xr:uid="{35EBC632-9DA2-4707-BDB0-F39459290A3F}"/>
    <cellStyle name="Comma [0] 2 5 2 2 2 2 2 2 2 2" xfId="60249" xr:uid="{5CDB2901-289A-4049-BA90-458FE4EAA1C6}"/>
    <cellStyle name="Comma [0] 2 5 2 2 2 2 2 2 3" xfId="38205" xr:uid="{C9579A67-B279-44B9-A292-189BC4C74D68}"/>
    <cellStyle name="Comma [0] 2 5 2 2 2 2 2 3" xfId="11032" xr:uid="{3C8783A0-3783-45A8-8907-1C0BFFA14CF1}"/>
    <cellStyle name="Comma [0] 2 5 2 2 2 2 2 3 2" xfId="40987" xr:uid="{73BA2F54-AC96-466C-9D7B-E8BF648DDDD8}"/>
    <cellStyle name="Comma [0] 2 5 2 2 2 2 2 4" xfId="13814" xr:uid="{F00FAD51-0A50-4334-995B-71B0D6487257}"/>
    <cellStyle name="Comma [0] 2 5 2 2 2 2 2 4 2" xfId="43769" xr:uid="{293A9709-D8CA-48DB-890E-CB97FF9DF201}"/>
    <cellStyle name="Comma [0] 2 5 2 2 2 2 2 5" xfId="16549" xr:uid="{1D38721A-6564-46AC-967B-E8AE61AC9317}"/>
    <cellStyle name="Comma [0] 2 5 2 2 2 2 2 5 2" xfId="46504" xr:uid="{B4BB0A76-3102-4050-8BE8-CF4B68E876F9}"/>
    <cellStyle name="Comma [0] 2 5 2 2 2 2 2 6" xfId="19297" xr:uid="{9F0CD5D2-3274-4DD3-8894-8845548DEC75}"/>
    <cellStyle name="Comma [0] 2 5 2 2 2 2 2 6 2" xfId="49250" xr:uid="{A3ACD6D1-E7DB-4203-9AC2-680D6EB20D73}"/>
    <cellStyle name="Comma [0] 2 5 2 2 2 2 2 7" xfId="22080" xr:uid="{90D3FDB9-7E39-471F-B1DE-6591AF3EDE68}"/>
    <cellStyle name="Comma [0] 2 5 2 2 2 2 2 7 2" xfId="52032" xr:uid="{1C63CE79-A900-4A70-A7C9-7F0E553560E9}"/>
    <cellStyle name="Comma [0] 2 5 2 2 2 2 2 8" xfId="24818" xr:uid="{0F85E694-61A5-4CAD-8966-D2349ED27F7E}"/>
    <cellStyle name="Comma [0] 2 5 2 2 2 2 2 8 2" xfId="54770" xr:uid="{5861E834-D414-4E51-B441-E82A4C28F488}"/>
    <cellStyle name="Comma [0] 2 5 2 2 2 2 2 9" xfId="27554" xr:uid="{823662FB-2723-4CDE-BF61-3220819CE5B0}"/>
    <cellStyle name="Comma [0] 2 5 2 2 2 2 2 9 2" xfId="57506" xr:uid="{6282710F-ABC6-4C54-94EF-E236B981C64D}"/>
    <cellStyle name="Comma [0] 2 5 2 2 2 2 3" xfId="6882" xr:uid="{A7A14173-476F-485B-B4E8-B23EA8F72C0E}"/>
    <cellStyle name="Comma [0] 2 5 2 2 2 2 3 2" xfId="28929" xr:uid="{614FF9C7-7BC6-4D2E-9787-217B9CD47F09}"/>
    <cellStyle name="Comma [0] 2 5 2 2 2 2 3 2 2" xfId="58881" xr:uid="{25DEE0DA-FC74-48F8-92F5-3D0F54B5167D}"/>
    <cellStyle name="Comma [0] 2 5 2 2 2 2 3 3" xfId="36837" xr:uid="{30CB13F5-9EE4-4105-AD44-BE4C05DF0A67}"/>
    <cellStyle name="Comma [0] 2 5 2 2 2 2 4" xfId="9664" xr:uid="{DD87411D-9800-465D-A05C-0200440D5D8B}"/>
    <cellStyle name="Comma [0] 2 5 2 2 2 2 4 2" xfId="39619" xr:uid="{F5FCD553-E413-48F1-A9D6-A37B338504D0}"/>
    <cellStyle name="Comma [0] 2 5 2 2 2 2 5" xfId="12446" xr:uid="{16F22DFE-122A-4098-9240-FF41651B17BF}"/>
    <cellStyle name="Comma [0] 2 5 2 2 2 2 5 2" xfId="42401" xr:uid="{6A1EC99A-218A-4747-A911-435AB582D2A7}"/>
    <cellStyle name="Comma [0] 2 5 2 2 2 2 6" xfId="15181" xr:uid="{EB46511A-EBC4-4D5F-84FB-925A91006A66}"/>
    <cellStyle name="Comma [0] 2 5 2 2 2 2 6 2" xfId="45136" xr:uid="{C60228B5-D00F-4B35-B02E-B1C5F796D51B}"/>
    <cellStyle name="Comma [0] 2 5 2 2 2 2 7" xfId="17929" xr:uid="{EACF8FEF-09D6-4C91-930C-8C735E7677E0}"/>
    <cellStyle name="Comma [0] 2 5 2 2 2 2 7 2" xfId="47882" xr:uid="{84A8407E-AC92-4D6F-B402-ABED3592C340}"/>
    <cellStyle name="Comma [0] 2 5 2 2 2 2 8" xfId="20712" xr:uid="{DB2C1B8A-9264-49FC-8ED3-4C79D5D38E27}"/>
    <cellStyle name="Comma [0] 2 5 2 2 2 2 8 2" xfId="50664" xr:uid="{217F063A-2FB3-4970-9A40-9D314CCD11B3}"/>
    <cellStyle name="Comma [0] 2 5 2 2 2 2 9" xfId="23450" xr:uid="{3526AA59-2E27-4DC1-847B-A8416E3C1098}"/>
    <cellStyle name="Comma [0] 2 5 2 2 2 2 9 2" xfId="53402" xr:uid="{D53AD2D9-55B0-4D11-A57F-DBEA209DA163}"/>
    <cellStyle name="Comma [0] 2 5 2 2 2 3" xfId="4618" xr:uid="{FC341D32-B10C-40FD-AD2A-A1410BA40A0F}"/>
    <cellStyle name="Comma [0] 2 5 2 2 2 3 10" xfId="34611" xr:uid="{CAE2E346-64C7-4BF5-AE55-9B71EB098F7C}"/>
    <cellStyle name="Comma [0] 2 5 2 2 2 3 2" xfId="7566" xr:uid="{3B54C57D-64C1-4A1D-AB0B-7E101D2FE4A3}"/>
    <cellStyle name="Comma [0] 2 5 2 2 2 3 2 2" xfId="29613" xr:uid="{FB4F2E49-0473-4E4A-AF82-8AE8F5C212A4}"/>
    <cellStyle name="Comma [0] 2 5 2 2 2 3 2 2 2" xfId="59565" xr:uid="{BC411D4C-B89F-4FDF-8E5A-F45324CDC547}"/>
    <cellStyle name="Comma [0] 2 5 2 2 2 3 2 3" xfId="37521" xr:uid="{9D30B08D-BD7C-42AC-9F15-6DFD31885426}"/>
    <cellStyle name="Comma [0] 2 5 2 2 2 3 3" xfId="10348" xr:uid="{97BC9436-EA9A-49DE-B8B3-585BE6F319EA}"/>
    <cellStyle name="Comma [0] 2 5 2 2 2 3 3 2" xfId="40303" xr:uid="{D525AC30-7BEF-40D7-A497-8BC81E2611BA}"/>
    <cellStyle name="Comma [0] 2 5 2 2 2 3 4" xfId="13130" xr:uid="{C054C26A-7E1B-4B7D-A215-9762C15A1152}"/>
    <cellStyle name="Comma [0] 2 5 2 2 2 3 4 2" xfId="43085" xr:uid="{941CE635-CEAF-41EF-BC15-14064DAF4AE0}"/>
    <cellStyle name="Comma [0] 2 5 2 2 2 3 5" xfId="15865" xr:uid="{BD9DF5CF-3E2E-4DA2-AC88-3D94ABBB0DEF}"/>
    <cellStyle name="Comma [0] 2 5 2 2 2 3 5 2" xfId="45820" xr:uid="{AC5047E4-F8B9-45EE-8852-EB500BAB51A6}"/>
    <cellStyle name="Comma [0] 2 5 2 2 2 3 6" xfId="18613" xr:uid="{478B72C7-12AC-4FE0-8960-A1BB9595176C}"/>
    <cellStyle name="Comma [0] 2 5 2 2 2 3 6 2" xfId="48566" xr:uid="{34A5F975-92FC-4A8C-B44F-D89B181C354A}"/>
    <cellStyle name="Comma [0] 2 5 2 2 2 3 7" xfId="21396" xr:uid="{1679B2E4-E1C9-4372-AE38-4949695CD699}"/>
    <cellStyle name="Comma [0] 2 5 2 2 2 3 7 2" xfId="51348" xr:uid="{8C4E4D4F-8E12-43BB-A1CF-8F6245B3F91F}"/>
    <cellStyle name="Comma [0] 2 5 2 2 2 3 8" xfId="24134" xr:uid="{DB0A8C98-2B1A-4A5A-AFB6-2A3F9D6016C7}"/>
    <cellStyle name="Comma [0] 2 5 2 2 2 3 8 2" xfId="54086" xr:uid="{27C1E93C-77F2-404B-9315-E89DA09F867E}"/>
    <cellStyle name="Comma [0] 2 5 2 2 2 3 9" xfId="26870" xr:uid="{8DB58927-3A3B-4133-9CE3-FC8D7F95FDFC}"/>
    <cellStyle name="Comma [0] 2 5 2 2 2 3 9 2" xfId="56822" xr:uid="{3D699C95-D463-42B0-B26A-5E3EAA4EEC09}"/>
    <cellStyle name="Comma [0] 2 5 2 2 2 4" xfId="3250" xr:uid="{61E49ED6-CB56-4C2F-A0B5-330E13441471}"/>
    <cellStyle name="Comma [0] 2 5 2 2 2 4 2" xfId="28245" xr:uid="{90B42703-CE1B-45DE-9EE2-EB418C8DDC24}"/>
    <cellStyle name="Comma [0] 2 5 2 2 2 4 2 2" xfId="58197" xr:uid="{E38655DD-479D-42A2-A177-FF18D564DA46}"/>
    <cellStyle name="Comma [0] 2 5 2 2 2 4 3" xfId="33243" xr:uid="{F1720F77-7C26-44FD-BA30-92D42E078D93}"/>
    <cellStyle name="Comma [0] 2 5 2 2 2 5" xfId="6198" xr:uid="{FF57F3D0-67F0-4F13-A6B3-1F50297E0D6C}"/>
    <cellStyle name="Comma [0] 2 5 2 2 2 5 2" xfId="36153" xr:uid="{9950F403-AC68-453C-83C7-34F0E010A013}"/>
    <cellStyle name="Comma [0] 2 5 2 2 2 6" xfId="8980" xr:uid="{55B3B2F7-9AF3-462F-8E52-A88EA8A763D2}"/>
    <cellStyle name="Comma [0] 2 5 2 2 2 6 2" xfId="38935" xr:uid="{22CF3B54-4433-4843-A3FF-B59C9594E379}"/>
    <cellStyle name="Comma [0] 2 5 2 2 2 7" xfId="11762" xr:uid="{5754D581-740C-4147-9750-BB1BAF2292D1}"/>
    <cellStyle name="Comma [0] 2 5 2 2 2 7 2" xfId="41717" xr:uid="{50E282F0-B0E1-4031-A07A-54BCB2B70C4E}"/>
    <cellStyle name="Comma [0] 2 5 2 2 2 8" xfId="14497" xr:uid="{81CEA736-C9E8-4373-8A57-476900BCF5C5}"/>
    <cellStyle name="Comma [0] 2 5 2 2 2 8 2" xfId="44452" xr:uid="{7F915579-4450-4218-9A47-2E666F10B97F}"/>
    <cellStyle name="Comma [0] 2 5 2 2 2 9" xfId="17245" xr:uid="{D8E4CCB0-6061-447F-BBBB-99F69C3CDDD1}"/>
    <cellStyle name="Comma [0] 2 5 2 2 2 9 2" xfId="47198" xr:uid="{7838FDD6-9C30-4334-954B-BCD370FFB5C5}"/>
    <cellStyle name="Comma [0] 2 5 2 2 3" xfId="1940" xr:uid="{E36E4C12-1E93-4EAA-BFC2-41239146F232}"/>
    <cellStyle name="Comma [0] 2 5 2 2 3 10" xfId="23108" xr:uid="{6ADFDE26-271B-477D-A0A7-D85FFACD3482}"/>
    <cellStyle name="Comma [0] 2 5 2 2 3 10 2" xfId="53060" xr:uid="{B88C0BE1-D404-4CC4-9A6F-6F85FA747B51}"/>
    <cellStyle name="Comma [0] 2 5 2 2 3 11" xfId="25844" xr:uid="{93B89AC2-902E-42E9-BED3-E144462254BC}"/>
    <cellStyle name="Comma [0] 2 5 2 2 3 11 2" xfId="55796" xr:uid="{CABBBEEC-9470-4B55-8779-D36B1E28481B}"/>
    <cellStyle name="Comma [0] 2 5 2 2 3 12" xfId="31945" xr:uid="{A2C47943-055B-40AA-86FC-4B214571A744}"/>
    <cellStyle name="Comma [0] 2 5 2 2 3 2" xfId="4960" xr:uid="{DABDF29F-F755-4D20-9953-64F769CA04F9}"/>
    <cellStyle name="Comma [0] 2 5 2 2 3 2 10" xfId="34953" xr:uid="{E7D996B2-FDE2-4786-A479-60C6955F3B3B}"/>
    <cellStyle name="Comma [0] 2 5 2 2 3 2 2" xfId="7908" xr:uid="{75C1EEBE-96BF-4103-8F99-5E5E5B98A17D}"/>
    <cellStyle name="Comma [0] 2 5 2 2 3 2 2 2" xfId="29955" xr:uid="{A1DEB823-6C19-4040-AD54-A233A9B09589}"/>
    <cellStyle name="Comma [0] 2 5 2 2 3 2 2 2 2" xfId="59907" xr:uid="{D89CE9DC-9166-4DF3-BF24-ABFFC0E121AF}"/>
    <cellStyle name="Comma [0] 2 5 2 2 3 2 2 3" xfId="37863" xr:uid="{F2BE997E-FE05-4617-9529-B02E8425A1E7}"/>
    <cellStyle name="Comma [0] 2 5 2 2 3 2 3" xfId="10690" xr:uid="{947BF36C-4548-4771-ABF2-64C0AA4575A8}"/>
    <cellStyle name="Comma [0] 2 5 2 2 3 2 3 2" xfId="40645" xr:uid="{C8A2433B-9EEC-4BB9-AB3D-69E90C9702E8}"/>
    <cellStyle name="Comma [0] 2 5 2 2 3 2 4" xfId="13472" xr:uid="{ABACFF56-58CE-400D-BCEF-7AF6F4B56D3D}"/>
    <cellStyle name="Comma [0] 2 5 2 2 3 2 4 2" xfId="43427" xr:uid="{FF1BCB1D-501E-40D7-A178-7BFD321A65E9}"/>
    <cellStyle name="Comma [0] 2 5 2 2 3 2 5" xfId="16207" xr:uid="{ABC0F368-204F-48A2-B567-B235BC4ACC50}"/>
    <cellStyle name="Comma [0] 2 5 2 2 3 2 5 2" xfId="46162" xr:uid="{65042A6D-77DE-4640-8BF9-3C0988E8DCB7}"/>
    <cellStyle name="Comma [0] 2 5 2 2 3 2 6" xfId="18955" xr:uid="{8683F908-D75D-4CA6-A051-495E6F92DB29}"/>
    <cellStyle name="Comma [0] 2 5 2 2 3 2 6 2" xfId="48908" xr:uid="{B57E9389-3877-4FBE-831A-2BC24715BD5D}"/>
    <cellStyle name="Comma [0] 2 5 2 2 3 2 7" xfId="21738" xr:uid="{3BBB88DD-1A75-4DAA-BCF2-948AF995249E}"/>
    <cellStyle name="Comma [0] 2 5 2 2 3 2 7 2" xfId="51690" xr:uid="{DBE3FE0D-341D-4448-999B-D8FD230C24A8}"/>
    <cellStyle name="Comma [0] 2 5 2 2 3 2 8" xfId="24476" xr:uid="{E5E2D3E1-AC10-4560-8A4E-9C33061E85FF}"/>
    <cellStyle name="Comma [0] 2 5 2 2 3 2 8 2" xfId="54428" xr:uid="{343B95FD-5435-4204-B69B-6BADCE9A2458}"/>
    <cellStyle name="Comma [0] 2 5 2 2 3 2 9" xfId="27212" xr:uid="{EAC62100-7BA7-4251-9555-C705E7CDAEA1}"/>
    <cellStyle name="Comma [0] 2 5 2 2 3 2 9 2" xfId="57164" xr:uid="{9E1CB849-595F-4A0E-A7D0-80DCB8CB839B}"/>
    <cellStyle name="Comma [0] 2 5 2 2 3 3" xfId="3592" xr:uid="{272C6DED-FC9D-48BF-9C5F-2818BDACFC68}"/>
    <cellStyle name="Comma [0] 2 5 2 2 3 3 2" xfId="28587" xr:uid="{DCE610F0-40A8-4573-A469-26AE7353ABBF}"/>
    <cellStyle name="Comma [0] 2 5 2 2 3 3 2 2" xfId="58539" xr:uid="{E1FA864B-B712-4C8E-ACED-C41455C8428A}"/>
    <cellStyle name="Comma [0] 2 5 2 2 3 3 3" xfId="33585" xr:uid="{3D00D6E4-2843-44A5-96DA-63EE725BA4FA}"/>
    <cellStyle name="Comma [0] 2 5 2 2 3 4" xfId="6540" xr:uid="{AE4E1234-509B-45DC-8230-7A210D16AC5B}"/>
    <cellStyle name="Comma [0] 2 5 2 2 3 4 2" xfId="36495" xr:uid="{D5BF065F-2078-476B-8B22-209385FC4E67}"/>
    <cellStyle name="Comma [0] 2 5 2 2 3 5" xfId="9322" xr:uid="{1E00C9F4-68FE-4D19-B55C-A93D264FDD36}"/>
    <cellStyle name="Comma [0] 2 5 2 2 3 5 2" xfId="39277" xr:uid="{6B18F804-059D-4DE5-A9AC-B174265E7B75}"/>
    <cellStyle name="Comma [0] 2 5 2 2 3 6" xfId="12104" xr:uid="{CFB01759-7485-4257-BAD7-7006D280A907}"/>
    <cellStyle name="Comma [0] 2 5 2 2 3 6 2" xfId="42059" xr:uid="{E342FF8B-488B-485D-BFF9-8CF670609EEC}"/>
    <cellStyle name="Comma [0] 2 5 2 2 3 7" xfId="14839" xr:uid="{67EC1BCE-CB51-4402-841F-FEF73EFF583A}"/>
    <cellStyle name="Comma [0] 2 5 2 2 3 7 2" xfId="44794" xr:uid="{E7ED5243-735E-408A-A167-C793093442DC}"/>
    <cellStyle name="Comma [0] 2 5 2 2 3 8" xfId="17587" xr:uid="{6C5DADC9-BB00-49E9-8C33-318B9FAA1D0C}"/>
    <cellStyle name="Comma [0] 2 5 2 2 3 8 2" xfId="47540" xr:uid="{60FB2C34-40FF-49AC-8B04-3314F86ADAE8}"/>
    <cellStyle name="Comma [0] 2 5 2 2 3 9" xfId="20370" xr:uid="{C51E3C4C-3509-4C1C-9188-730186BB6857}"/>
    <cellStyle name="Comma [0] 2 5 2 2 3 9 2" xfId="50322" xr:uid="{8D9EC8A6-9684-443A-9B46-D37046AB370A}"/>
    <cellStyle name="Comma [0] 2 5 2 2 4" xfId="2471" xr:uid="{3A26A026-E02C-4056-8667-DA60EF710E37}"/>
    <cellStyle name="Comma [0] 2 5 2 2 4 10" xfId="26528" xr:uid="{F8389915-9594-471E-B54D-0118C19D23CD}"/>
    <cellStyle name="Comma [0] 2 5 2 2 4 10 2" xfId="56480" xr:uid="{B00216A2-07D9-452B-A4EF-57D587D2A4AC}"/>
    <cellStyle name="Comma [0] 2 5 2 2 4 11" xfId="32470" xr:uid="{8673E4F4-2FBC-4275-9B71-315D693B18EF}"/>
    <cellStyle name="Comma [0] 2 5 2 2 4 2" xfId="4276" xr:uid="{5305082D-176E-44B5-8406-B0A8DCFD73C4}"/>
    <cellStyle name="Comma [0] 2 5 2 2 4 2 2" xfId="29271" xr:uid="{16FC6D4D-1575-4CD2-A22F-E97D15493093}"/>
    <cellStyle name="Comma [0] 2 5 2 2 4 2 2 2" xfId="59223" xr:uid="{BE6ED7BF-F7C8-45BB-8EAE-0D6A37995F42}"/>
    <cellStyle name="Comma [0] 2 5 2 2 4 2 3" xfId="34269" xr:uid="{EE4D7ACB-6FA0-41BA-B3B3-F9CEB50C7DCA}"/>
    <cellStyle name="Comma [0] 2 5 2 2 4 3" xfId="7224" xr:uid="{94206DB6-0837-4AA2-BB08-1DC264D66F09}"/>
    <cellStyle name="Comma [0] 2 5 2 2 4 3 2" xfId="37179" xr:uid="{D7CF9A1E-BF5A-429D-9055-1752B853B02C}"/>
    <cellStyle name="Comma [0] 2 5 2 2 4 4" xfId="10006" xr:uid="{B488670D-CEC8-425B-9F0C-2419228FE3C6}"/>
    <cellStyle name="Comma [0] 2 5 2 2 4 4 2" xfId="39961" xr:uid="{ACD8C7B8-4B42-4FF3-AA34-C169AE21872E}"/>
    <cellStyle name="Comma [0] 2 5 2 2 4 5" xfId="12788" xr:uid="{4FBB6241-C9DC-48E5-9F94-63E1A6DAA21F}"/>
    <cellStyle name="Comma [0] 2 5 2 2 4 5 2" xfId="42743" xr:uid="{8FF3587F-2262-485A-BD85-585C07C4C9A7}"/>
    <cellStyle name="Comma [0] 2 5 2 2 4 6" xfId="15523" xr:uid="{CD6784CA-9F2F-4AD9-A0E4-1923EC64B640}"/>
    <cellStyle name="Comma [0] 2 5 2 2 4 6 2" xfId="45478" xr:uid="{7EC7F1BB-8A60-434E-93D1-DCFAB6084D70}"/>
    <cellStyle name="Comma [0] 2 5 2 2 4 7" xfId="18271" xr:uid="{98B94E54-7AE4-4146-9FF2-96B8DD2DC688}"/>
    <cellStyle name="Comma [0] 2 5 2 2 4 7 2" xfId="48224" xr:uid="{22114E16-D80D-4CCD-823B-636C7078D22F}"/>
    <cellStyle name="Comma [0] 2 5 2 2 4 8" xfId="21054" xr:uid="{6892F094-747D-4992-890A-67223D95F1DD}"/>
    <cellStyle name="Comma [0] 2 5 2 2 4 8 2" xfId="51006" xr:uid="{CA49B322-5F26-4335-B9E4-C6D3BBF57BD5}"/>
    <cellStyle name="Comma [0] 2 5 2 2 4 9" xfId="23792" xr:uid="{24E18AA9-1AF8-4BCF-B3EF-42683CA27B12}"/>
    <cellStyle name="Comma [0] 2 5 2 2 4 9 2" xfId="53744" xr:uid="{B559E931-5DD5-462B-8104-3FCD1ADF05A2}"/>
    <cellStyle name="Comma [0] 2 5 2 2 5" xfId="2908" xr:uid="{44F500D9-0A74-471E-97E1-AB0A64106B26}"/>
    <cellStyle name="Comma [0] 2 5 2 2 5 2" xfId="27903" xr:uid="{6B0F8EB1-8E96-403B-9630-C9892C36D131}"/>
    <cellStyle name="Comma [0] 2 5 2 2 5 2 2" xfId="57855" xr:uid="{AE67BC0F-5DFE-4A38-A9F8-360A4E072274}"/>
    <cellStyle name="Comma [0] 2 5 2 2 5 3" xfId="32901" xr:uid="{07BE761F-2102-43B9-B22C-0438F400C7C5}"/>
    <cellStyle name="Comma [0] 2 5 2 2 6" xfId="5856" xr:uid="{7A043DA5-E32F-4BC7-B280-17EDEBFD4DD3}"/>
    <cellStyle name="Comma [0] 2 5 2 2 6 2" xfId="35811" xr:uid="{AC520BEB-37DF-4CB0-938E-01B684FB1C1F}"/>
    <cellStyle name="Comma [0] 2 5 2 2 7" xfId="8638" xr:uid="{F27A5664-1349-4707-A06E-AE92EB1006B1}"/>
    <cellStyle name="Comma [0] 2 5 2 2 7 2" xfId="38593" xr:uid="{3827B160-2469-48C8-A243-EF87C36B2859}"/>
    <cellStyle name="Comma [0] 2 5 2 2 8" xfId="11420" xr:uid="{E5089C2A-2A31-41A5-A4AC-677AEF5E8181}"/>
    <cellStyle name="Comma [0] 2 5 2 2 8 2" xfId="41375" xr:uid="{89A65092-2BF7-4891-A131-4CE54B4932D2}"/>
    <cellStyle name="Comma [0] 2 5 2 2 9" xfId="14155" xr:uid="{2E994BB2-EE21-472C-BC4E-3491BCF7DD1E}"/>
    <cellStyle name="Comma [0] 2 5 2 2 9 2" xfId="44110" xr:uid="{C5ECA9BA-4EC6-4ADE-A6DC-F3C979C24FC5}"/>
    <cellStyle name="Comma [0] 2 5 2 3" xfId="1082" xr:uid="{3DBBDABC-67B4-4AD7-9AC8-19828ED21BCF}"/>
    <cellStyle name="Comma [0] 2 5 2 3 10" xfId="19857" xr:uid="{E2DDDA83-4F23-44FF-BFAD-C31BA5F5DFDB}"/>
    <cellStyle name="Comma [0] 2 5 2 3 10 2" xfId="49809" xr:uid="{63D100C6-0A76-4896-B646-878D1B5EA30A}"/>
    <cellStyle name="Comma [0] 2 5 2 3 11" xfId="22595" xr:uid="{C796B295-CFB2-4F5C-A097-8A6271067D77}"/>
    <cellStyle name="Comma [0] 2 5 2 3 11 2" xfId="52547" xr:uid="{E12B2AC8-5487-4567-B21D-1CA8428D0487}"/>
    <cellStyle name="Comma [0] 2 5 2 3 12" xfId="25331" xr:uid="{28DAC235-F72C-4CCF-9E8C-341545C1CF62}"/>
    <cellStyle name="Comma [0] 2 5 2 3 12 2" xfId="55283" xr:uid="{48D4043B-3F0D-4C33-8B95-5DAD1BA12C23}"/>
    <cellStyle name="Comma [0] 2 5 2 3 13" xfId="31087" xr:uid="{5B92BFFD-A056-45CD-818E-442AF73924D1}"/>
    <cellStyle name="Comma [0] 2 5 2 3 2" xfId="3763" xr:uid="{2CC3BF99-D99E-4B00-96E4-B02AD6E7A273}"/>
    <cellStyle name="Comma [0] 2 5 2 3 2 10" xfId="26015" xr:uid="{80F62457-51C2-4065-AE73-B5628CB836DD}"/>
    <cellStyle name="Comma [0] 2 5 2 3 2 10 2" xfId="55967" xr:uid="{A2515027-5D78-49B9-BDAE-CC4C9EE14FDE}"/>
    <cellStyle name="Comma [0] 2 5 2 3 2 11" xfId="33756" xr:uid="{8B3663C3-7B69-4D28-933A-3737EFC0A88A}"/>
    <cellStyle name="Comma [0] 2 5 2 3 2 2" xfId="5131" xr:uid="{DDEA94B6-203D-4EC4-9F20-2AEDCB3BAAC0}"/>
    <cellStyle name="Comma [0] 2 5 2 3 2 2 10" xfId="35124" xr:uid="{B4389579-1C13-435E-8DE4-DFDA9E35EB3C}"/>
    <cellStyle name="Comma [0] 2 5 2 3 2 2 2" xfId="8079" xr:uid="{0FCDC11C-40B4-4D6D-A6E1-9E1A20F63D78}"/>
    <cellStyle name="Comma [0] 2 5 2 3 2 2 2 2" xfId="30126" xr:uid="{6376EAB1-F3FF-441C-B968-A8D760A3EAE9}"/>
    <cellStyle name="Comma [0] 2 5 2 3 2 2 2 2 2" xfId="60078" xr:uid="{5A566797-876A-4229-B15F-E79BDE29B5F1}"/>
    <cellStyle name="Comma [0] 2 5 2 3 2 2 2 3" xfId="38034" xr:uid="{2AA6AC4B-8145-40F7-A0C1-5512DE1C9A0C}"/>
    <cellStyle name="Comma [0] 2 5 2 3 2 2 3" xfId="10861" xr:uid="{F596AB89-8671-46D5-A93B-5F934C32FB16}"/>
    <cellStyle name="Comma [0] 2 5 2 3 2 2 3 2" xfId="40816" xr:uid="{31F3C540-4F6F-4DCC-9082-AE7B6CC1B67D}"/>
    <cellStyle name="Comma [0] 2 5 2 3 2 2 4" xfId="13643" xr:uid="{FD2D8BA5-1011-4A78-913E-8BCC053A2453}"/>
    <cellStyle name="Comma [0] 2 5 2 3 2 2 4 2" xfId="43598" xr:uid="{24CA6AA2-A6D1-45CD-9515-9EE819914DC6}"/>
    <cellStyle name="Comma [0] 2 5 2 3 2 2 5" xfId="16378" xr:uid="{0353D9AE-416C-4D40-B51F-ECB498655DB3}"/>
    <cellStyle name="Comma [0] 2 5 2 3 2 2 5 2" xfId="46333" xr:uid="{2DF05D87-EEBC-46AE-86A1-9A07E901CFE3}"/>
    <cellStyle name="Comma [0] 2 5 2 3 2 2 6" xfId="19126" xr:uid="{8371B210-E894-470B-BCE2-7AD7AAEE7406}"/>
    <cellStyle name="Comma [0] 2 5 2 3 2 2 6 2" xfId="49079" xr:uid="{F3557AD1-AEF1-47EE-B8AE-5D18D6F0646E}"/>
    <cellStyle name="Comma [0] 2 5 2 3 2 2 7" xfId="21909" xr:uid="{5F842555-90BD-4A24-888D-0807670F2195}"/>
    <cellStyle name="Comma [0] 2 5 2 3 2 2 7 2" xfId="51861" xr:uid="{1C35C7C2-7B9D-43B6-9AE5-4E17BB0DA89B}"/>
    <cellStyle name="Comma [0] 2 5 2 3 2 2 8" xfId="24647" xr:uid="{E530FD86-1B01-4D2E-B1D4-AFCC179C2C97}"/>
    <cellStyle name="Comma [0] 2 5 2 3 2 2 8 2" xfId="54599" xr:uid="{67C55083-BBCF-414F-9E0D-48E7C23EB097}"/>
    <cellStyle name="Comma [0] 2 5 2 3 2 2 9" xfId="27383" xr:uid="{AEDFEFC0-BC79-4A71-9499-29466A7CE56B}"/>
    <cellStyle name="Comma [0] 2 5 2 3 2 2 9 2" xfId="57335" xr:uid="{C0229CA8-D2D6-462A-86EF-F03E7925AF4E}"/>
    <cellStyle name="Comma [0] 2 5 2 3 2 3" xfId="6711" xr:uid="{64894B1B-ADE6-408D-AFF5-C2D48479A126}"/>
    <cellStyle name="Comma [0] 2 5 2 3 2 3 2" xfId="28758" xr:uid="{61A449A9-2B8F-4F42-8469-3EBFA2CED497}"/>
    <cellStyle name="Comma [0] 2 5 2 3 2 3 2 2" xfId="58710" xr:uid="{96C68D24-F283-4077-951F-046960FD58A8}"/>
    <cellStyle name="Comma [0] 2 5 2 3 2 3 3" xfId="36666" xr:uid="{3EC39282-182E-49C2-AC32-7C5344D93ED6}"/>
    <cellStyle name="Comma [0] 2 5 2 3 2 4" xfId="9493" xr:uid="{E564608F-F468-4588-B7AD-5B53F67F5063}"/>
    <cellStyle name="Comma [0] 2 5 2 3 2 4 2" xfId="39448" xr:uid="{EDF00EFC-C87B-41FE-934A-3F4D85573551}"/>
    <cellStyle name="Comma [0] 2 5 2 3 2 5" xfId="12275" xr:uid="{8DE58D96-55B2-40A6-A8CD-5294A4B0AD1E}"/>
    <cellStyle name="Comma [0] 2 5 2 3 2 5 2" xfId="42230" xr:uid="{45E620B8-64D4-4A07-AAA6-17919EB44CD0}"/>
    <cellStyle name="Comma [0] 2 5 2 3 2 6" xfId="15010" xr:uid="{E7A4B84E-E1E3-446C-A42E-D856716555D4}"/>
    <cellStyle name="Comma [0] 2 5 2 3 2 6 2" xfId="44965" xr:uid="{EF08D63A-2021-4E9C-8145-1DD358CE4DDA}"/>
    <cellStyle name="Comma [0] 2 5 2 3 2 7" xfId="17758" xr:uid="{773CA70F-BC48-455B-BCBE-338D83DC0FE4}"/>
    <cellStyle name="Comma [0] 2 5 2 3 2 7 2" xfId="47711" xr:uid="{CE83AADD-51AF-4235-A6F2-7D6318ABBC0A}"/>
    <cellStyle name="Comma [0] 2 5 2 3 2 8" xfId="20541" xr:uid="{8D95A69B-43EF-4237-AF04-4EF3C0B91B9D}"/>
    <cellStyle name="Comma [0] 2 5 2 3 2 8 2" xfId="50493" xr:uid="{0ABD02C5-5405-4BD4-A92F-189DB3AE879F}"/>
    <cellStyle name="Comma [0] 2 5 2 3 2 9" xfId="23279" xr:uid="{861BC398-DBE9-41CC-966D-E2BDB8394DCC}"/>
    <cellStyle name="Comma [0] 2 5 2 3 2 9 2" xfId="53231" xr:uid="{6367556C-B3C2-45BE-9DFA-FB079F660A2D}"/>
    <cellStyle name="Comma [0] 2 5 2 3 3" xfId="4447" xr:uid="{F06DB3F3-FE44-41B2-AAB8-31D2B7A4401E}"/>
    <cellStyle name="Comma [0] 2 5 2 3 3 10" xfId="34440" xr:uid="{6A91231E-6ED3-4809-9703-BDDCDD11E9CC}"/>
    <cellStyle name="Comma [0] 2 5 2 3 3 2" xfId="7395" xr:uid="{C0B5F419-2F2E-4FE0-B181-4744A75C8D70}"/>
    <cellStyle name="Comma [0] 2 5 2 3 3 2 2" xfId="29442" xr:uid="{090D177E-F6DC-4ECF-9BEF-AB6B54938FF3}"/>
    <cellStyle name="Comma [0] 2 5 2 3 3 2 2 2" xfId="59394" xr:uid="{CF990179-B36E-429C-AE57-C8DCAF02EA05}"/>
    <cellStyle name="Comma [0] 2 5 2 3 3 2 3" xfId="37350" xr:uid="{530DEC0F-B76D-4557-B220-0F6E2CE1E7DB}"/>
    <cellStyle name="Comma [0] 2 5 2 3 3 3" xfId="10177" xr:uid="{33C70168-B61F-42CA-A0DC-B06A00AB4561}"/>
    <cellStyle name="Comma [0] 2 5 2 3 3 3 2" xfId="40132" xr:uid="{47464ADC-D30B-4521-9359-536659F1190D}"/>
    <cellStyle name="Comma [0] 2 5 2 3 3 4" xfId="12959" xr:uid="{876D321F-9D76-4DC0-8277-1E1744EC621F}"/>
    <cellStyle name="Comma [0] 2 5 2 3 3 4 2" xfId="42914" xr:uid="{B2D87AAD-3CF0-470B-91D6-B6AC2CF474A2}"/>
    <cellStyle name="Comma [0] 2 5 2 3 3 5" xfId="15694" xr:uid="{8B437FE5-23BC-4E70-A6B1-15D389F573C7}"/>
    <cellStyle name="Comma [0] 2 5 2 3 3 5 2" xfId="45649" xr:uid="{C59B8486-72A6-421E-B533-BA9BB8FD9F8F}"/>
    <cellStyle name="Comma [0] 2 5 2 3 3 6" xfId="18442" xr:uid="{8E64D927-8B4D-4FE6-B4E1-F5180FF97EEB}"/>
    <cellStyle name="Comma [0] 2 5 2 3 3 6 2" xfId="48395" xr:uid="{7BB1424D-EED0-471E-9ACE-162A0631BA2A}"/>
    <cellStyle name="Comma [0] 2 5 2 3 3 7" xfId="21225" xr:uid="{F158D5C4-66AD-46F6-B5D2-1436BDD74858}"/>
    <cellStyle name="Comma [0] 2 5 2 3 3 7 2" xfId="51177" xr:uid="{A8C1E625-99D8-4CFF-9C35-8344E1FDF8D4}"/>
    <cellStyle name="Comma [0] 2 5 2 3 3 8" xfId="23963" xr:uid="{C8ED6274-28BC-4C30-B20B-FFA46ADC5736}"/>
    <cellStyle name="Comma [0] 2 5 2 3 3 8 2" xfId="53915" xr:uid="{C966A7FA-A3A0-4C01-9A52-C1534C67F71F}"/>
    <cellStyle name="Comma [0] 2 5 2 3 3 9" xfId="26699" xr:uid="{D867E521-549F-4CB8-AB36-9846653B33CC}"/>
    <cellStyle name="Comma [0] 2 5 2 3 3 9 2" xfId="56651" xr:uid="{853B6DD1-2D0D-4402-B631-52DD87877682}"/>
    <cellStyle name="Comma [0] 2 5 2 3 4" xfId="3079" xr:uid="{4526117F-6B0A-46FD-BFB3-CED101E5E8A5}"/>
    <cellStyle name="Comma [0] 2 5 2 3 4 2" xfId="28074" xr:uid="{791752AD-EA16-4718-BC82-A67EEBE91202}"/>
    <cellStyle name="Comma [0] 2 5 2 3 4 2 2" xfId="58026" xr:uid="{7433DDF8-3139-433E-8604-28F34B6F1133}"/>
    <cellStyle name="Comma [0] 2 5 2 3 4 3" xfId="33072" xr:uid="{ED73775A-2E9D-4DA5-A3FC-A6A717295E1B}"/>
    <cellStyle name="Comma [0] 2 5 2 3 5" xfId="6027" xr:uid="{62C584DB-7B5A-4162-81D4-DE10FB003B13}"/>
    <cellStyle name="Comma [0] 2 5 2 3 5 2" xfId="35982" xr:uid="{E0523ED1-DF4C-40D2-AD61-90C9CEFFA428}"/>
    <cellStyle name="Comma [0] 2 5 2 3 6" xfId="8809" xr:uid="{267D3A52-6884-4E00-8CB0-9EF4DEF547D7}"/>
    <cellStyle name="Comma [0] 2 5 2 3 6 2" xfId="38764" xr:uid="{242F39D1-BC65-49AC-AC83-9F8D93113F69}"/>
    <cellStyle name="Comma [0] 2 5 2 3 7" xfId="11591" xr:uid="{08FF9CA6-A261-4CB7-AEE7-56FD80B0C32B}"/>
    <cellStyle name="Comma [0] 2 5 2 3 7 2" xfId="41546" xr:uid="{414A22B0-5155-4B4C-A9B1-89AD3274D764}"/>
    <cellStyle name="Comma [0] 2 5 2 3 8" xfId="14326" xr:uid="{35F59FDC-1626-47A9-B890-806F16AB3B99}"/>
    <cellStyle name="Comma [0] 2 5 2 3 8 2" xfId="44281" xr:uid="{F1AB36C2-DECC-416A-9AD5-C0E999B6B3AF}"/>
    <cellStyle name="Comma [0] 2 5 2 3 9" xfId="17074" xr:uid="{1C50992D-67B3-4481-A1DE-B673F87C52D7}"/>
    <cellStyle name="Comma [0] 2 5 2 3 9 2" xfId="47027" xr:uid="{9F8CD404-7C0C-4AC1-A2B2-1145EB3ED32D}"/>
    <cellStyle name="Comma [0] 2 5 2 4" xfId="1624" xr:uid="{2D04975E-B9C5-40B6-A290-C71854AEE1C2}"/>
    <cellStyle name="Comma [0] 2 5 2 4 10" xfId="22937" xr:uid="{D4383885-F5C3-4A9E-9398-4D51D88C9055}"/>
    <cellStyle name="Comma [0] 2 5 2 4 10 2" xfId="52889" xr:uid="{23C089A8-3493-44A8-BC62-9ADE1F6A6A7D}"/>
    <cellStyle name="Comma [0] 2 5 2 4 11" xfId="25673" xr:uid="{4A0CDD4F-9B36-4C04-B044-5E15D31DB881}"/>
    <cellStyle name="Comma [0] 2 5 2 4 11 2" xfId="55625" xr:uid="{DAFE6CAC-51E9-4CFF-BC1E-82ABA87FCB5F}"/>
    <cellStyle name="Comma [0] 2 5 2 4 12" xfId="31629" xr:uid="{E420B7BF-A720-4FE7-95C1-FCA57844C48D}"/>
    <cellStyle name="Comma [0] 2 5 2 4 2" xfId="4789" xr:uid="{A22B8DF2-5113-47DC-BCB0-983EF21514E4}"/>
    <cellStyle name="Comma [0] 2 5 2 4 2 10" xfId="34782" xr:uid="{96F348DB-225C-483F-A68C-F3D2EAEF44D2}"/>
    <cellStyle name="Comma [0] 2 5 2 4 2 2" xfId="7737" xr:uid="{F2B11D04-0BAF-486F-80E8-C9EAF5029B5E}"/>
    <cellStyle name="Comma [0] 2 5 2 4 2 2 2" xfId="29784" xr:uid="{CA154463-04B7-47EA-93F0-054425C7FF72}"/>
    <cellStyle name="Comma [0] 2 5 2 4 2 2 2 2" xfId="59736" xr:uid="{E7A84526-493B-4682-AACF-18AAC1E4CD89}"/>
    <cellStyle name="Comma [0] 2 5 2 4 2 2 3" xfId="37692" xr:uid="{312AD784-E050-4B2E-BAAD-36F7A4B24585}"/>
    <cellStyle name="Comma [0] 2 5 2 4 2 3" xfId="10519" xr:uid="{E2C86055-BDC5-4E8C-9055-845B8D575BCD}"/>
    <cellStyle name="Comma [0] 2 5 2 4 2 3 2" xfId="40474" xr:uid="{1172BA25-76F6-47A5-9114-BB3C1F7D7D48}"/>
    <cellStyle name="Comma [0] 2 5 2 4 2 4" xfId="13301" xr:uid="{19FDDE11-C29C-4AF6-A723-C844C710E308}"/>
    <cellStyle name="Comma [0] 2 5 2 4 2 4 2" xfId="43256" xr:uid="{1F66963E-7F07-4668-A98C-7AE892B147A8}"/>
    <cellStyle name="Comma [0] 2 5 2 4 2 5" xfId="16036" xr:uid="{BEC1D152-64C4-4D42-BBEC-1872B669A098}"/>
    <cellStyle name="Comma [0] 2 5 2 4 2 5 2" xfId="45991" xr:uid="{7166E681-8562-4246-82CA-2D9822CB3B38}"/>
    <cellStyle name="Comma [0] 2 5 2 4 2 6" xfId="18784" xr:uid="{8BE39C87-9223-4174-B514-7B98FEE931CE}"/>
    <cellStyle name="Comma [0] 2 5 2 4 2 6 2" xfId="48737" xr:uid="{F1B9729F-F3EB-4833-95B7-F16B90DBE841}"/>
    <cellStyle name="Comma [0] 2 5 2 4 2 7" xfId="21567" xr:uid="{CDCE2D66-2F36-447B-8A56-91F61A299330}"/>
    <cellStyle name="Comma [0] 2 5 2 4 2 7 2" xfId="51519" xr:uid="{13EC137D-38B6-4BF2-8E62-4BCF7BDB51FE}"/>
    <cellStyle name="Comma [0] 2 5 2 4 2 8" xfId="24305" xr:uid="{8ADCCFF6-EF78-430A-A71E-C9F673EC31BE}"/>
    <cellStyle name="Comma [0] 2 5 2 4 2 8 2" xfId="54257" xr:uid="{E3093F69-10BA-4D9B-86AC-1D22D1FD3966}"/>
    <cellStyle name="Comma [0] 2 5 2 4 2 9" xfId="27041" xr:uid="{F340AF39-F4E9-4838-B891-C1DD17EC084D}"/>
    <cellStyle name="Comma [0] 2 5 2 4 2 9 2" xfId="56993" xr:uid="{A30C064D-6744-42BF-A934-6E96B2602F8A}"/>
    <cellStyle name="Comma [0] 2 5 2 4 3" xfId="3421" xr:uid="{CC540A24-D17B-4103-ACAF-E617A40AA318}"/>
    <cellStyle name="Comma [0] 2 5 2 4 3 2" xfId="28416" xr:uid="{C63F8FD6-C85F-44C5-BC12-C6DE5845EAD4}"/>
    <cellStyle name="Comma [0] 2 5 2 4 3 2 2" xfId="58368" xr:uid="{2EA1D98E-5B84-4065-88CD-19DF17139DD3}"/>
    <cellStyle name="Comma [0] 2 5 2 4 3 3" xfId="33414" xr:uid="{5F032AF9-5E66-4481-B97F-CB465DD8FBAB}"/>
    <cellStyle name="Comma [0] 2 5 2 4 4" xfId="6369" xr:uid="{E75F840F-6C71-4A50-A85E-A4F659407378}"/>
    <cellStyle name="Comma [0] 2 5 2 4 4 2" xfId="36324" xr:uid="{63EA24F1-32C9-49A1-9711-CCD9508058C1}"/>
    <cellStyle name="Comma [0] 2 5 2 4 5" xfId="9151" xr:uid="{896F6E1D-7094-41FC-B978-C86FA2D8DAEB}"/>
    <cellStyle name="Comma [0] 2 5 2 4 5 2" xfId="39106" xr:uid="{61F7E48D-71F4-4E57-9769-7181BFB95B46}"/>
    <cellStyle name="Comma [0] 2 5 2 4 6" xfId="11933" xr:uid="{3810FFB6-6906-455C-8F75-0E12639E7C43}"/>
    <cellStyle name="Comma [0] 2 5 2 4 6 2" xfId="41888" xr:uid="{D188862E-6831-4EDE-A433-741BA93EF285}"/>
    <cellStyle name="Comma [0] 2 5 2 4 7" xfId="14668" xr:uid="{3CCAF633-B227-4CE1-95E1-A4CE25EC31E4}"/>
    <cellStyle name="Comma [0] 2 5 2 4 7 2" xfId="44623" xr:uid="{0483F157-98C1-4063-8EAE-7049FAE86669}"/>
    <cellStyle name="Comma [0] 2 5 2 4 8" xfId="17416" xr:uid="{8AFD3889-F5A5-490D-B0A2-7A26FE69EB45}"/>
    <cellStyle name="Comma [0] 2 5 2 4 8 2" xfId="47369" xr:uid="{884C0D7C-6090-4E9A-AA8A-5F1B808FE82C}"/>
    <cellStyle name="Comma [0] 2 5 2 4 9" xfId="20199" xr:uid="{53665B7E-AB6B-4253-95AE-CE26FD951CDD}"/>
    <cellStyle name="Comma [0] 2 5 2 4 9 2" xfId="50151" xr:uid="{D1E0C7A9-06DF-4B43-B562-30820C051006}"/>
    <cellStyle name="Comma [0] 2 5 2 5" xfId="2120" xr:uid="{D91F8895-B7B9-4275-9751-75F068A12FF0}"/>
    <cellStyle name="Comma [0] 2 5 2 5 10" xfId="26357" xr:uid="{FD55CBF8-8B03-4199-A9E6-1D71AB829E08}"/>
    <cellStyle name="Comma [0] 2 5 2 5 10 2" xfId="56309" xr:uid="{65387F70-1AD3-4097-AAE6-6D9B3A430ADC}"/>
    <cellStyle name="Comma [0] 2 5 2 5 11" xfId="32123" xr:uid="{9F53C64B-3CFA-4579-944A-F895791A1320}"/>
    <cellStyle name="Comma [0] 2 5 2 5 2" xfId="4105" xr:uid="{EC1AD04A-0AAA-4A37-A2A6-D69D15EAE72A}"/>
    <cellStyle name="Comma [0] 2 5 2 5 2 2" xfId="29100" xr:uid="{950BFDEC-4FC9-4DF1-9A02-FE003C8095BB}"/>
    <cellStyle name="Comma [0] 2 5 2 5 2 2 2" xfId="59052" xr:uid="{0B3566C1-1D40-4336-8C91-5222AF7B9965}"/>
    <cellStyle name="Comma [0] 2 5 2 5 2 3" xfId="34098" xr:uid="{A35BE2B4-FAAB-4F02-B5EC-AA6EDA597738}"/>
    <cellStyle name="Comma [0] 2 5 2 5 3" xfId="7053" xr:uid="{EBD72DE0-24B6-4D22-B8B6-80628C67DE34}"/>
    <cellStyle name="Comma [0] 2 5 2 5 3 2" xfId="37008" xr:uid="{57B294C2-15A1-4EEC-9972-1F60BF330C53}"/>
    <cellStyle name="Comma [0] 2 5 2 5 4" xfId="9835" xr:uid="{17E71235-C864-45E6-A71D-52AF387A7492}"/>
    <cellStyle name="Comma [0] 2 5 2 5 4 2" xfId="39790" xr:uid="{A813C332-FC5C-4A33-9E3C-81360F14DBDC}"/>
    <cellStyle name="Comma [0] 2 5 2 5 5" xfId="12617" xr:uid="{31FFF433-3574-40E0-AD1D-C5F12481A3C8}"/>
    <cellStyle name="Comma [0] 2 5 2 5 5 2" xfId="42572" xr:uid="{F0A54DA2-D3F5-4591-8C59-A206F4D2856F}"/>
    <cellStyle name="Comma [0] 2 5 2 5 6" xfId="15352" xr:uid="{3E05D880-48AB-4BE6-B44E-F7E124E3A7F1}"/>
    <cellStyle name="Comma [0] 2 5 2 5 6 2" xfId="45307" xr:uid="{C02A9C52-485D-4FF3-8D04-C5A3A9A62056}"/>
    <cellStyle name="Comma [0] 2 5 2 5 7" xfId="18100" xr:uid="{39CF87B2-89B0-4B38-AF99-D49051F12AA0}"/>
    <cellStyle name="Comma [0] 2 5 2 5 7 2" xfId="48053" xr:uid="{70DC1D3D-A21C-430B-ABF0-9165C97A962F}"/>
    <cellStyle name="Comma [0] 2 5 2 5 8" xfId="20883" xr:uid="{BCE24802-AC01-4512-8E02-072B33EBEB1F}"/>
    <cellStyle name="Comma [0] 2 5 2 5 8 2" xfId="50835" xr:uid="{C2443387-6981-41C2-B896-4C65250506A3}"/>
    <cellStyle name="Comma [0] 2 5 2 5 9" xfId="23621" xr:uid="{5DFEE6AF-9B61-436E-BF74-0A8A2FA73A12}"/>
    <cellStyle name="Comma [0] 2 5 2 5 9 2" xfId="53573" xr:uid="{48888C13-2381-440E-BB0E-8E6DC242ED4C}"/>
    <cellStyle name="Comma [0] 2 5 2 6" xfId="2299" xr:uid="{1F5A669A-70BB-4F54-AB3D-4424DF6C4F42}"/>
    <cellStyle name="Comma [0] 2 5 2 6 2" xfId="27732" xr:uid="{A0FBB7B2-2437-4B66-877A-8D88FEF9536A}"/>
    <cellStyle name="Comma [0] 2 5 2 6 2 2" xfId="57684" xr:uid="{54426A28-753F-490C-BACA-A9DCCB9F2371}"/>
    <cellStyle name="Comma [0] 2 5 2 6 3" xfId="32299" xr:uid="{3A6AB30E-AC7F-4706-8885-C53585CAD55D}"/>
    <cellStyle name="Comma [0] 2 5 2 7" xfId="2737" xr:uid="{C7F35B68-BF71-4661-A5E3-BE7CAB5EC14D}"/>
    <cellStyle name="Comma [0] 2 5 2 7 2" xfId="32730" xr:uid="{0CAF5C6C-0993-4AD9-9870-EC222A6166F5}"/>
    <cellStyle name="Comma [0] 2 5 2 8" xfId="5685" xr:uid="{9EBB8E2E-30EC-4595-AAF6-0D9F485CC3D6}"/>
    <cellStyle name="Comma [0] 2 5 2 8 2" xfId="35640" xr:uid="{6CD845B7-EE52-4C20-8EAD-CFF3F586DF93}"/>
    <cellStyle name="Comma [0] 2 5 2 9" xfId="8467" xr:uid="{DD581C97-6A52-4E61-A099-54B4D6E2A325}"/>
    <cellStyle name="Comma [0] 2 5 2 9 2" xfId="38422" xr:uid="{40E0028B-D538-4BB7-AF43-6B936D817F68}"/>
    <cellStyle name="Comma [0] 2 5 3" xfId="770" xr:uid="{9B8F284D-B227-4369-9A44-C8A60E46AFA6}"/>
    <cellStyle name="Comma [0] 2 5 3 10" xfId="16818" xr:uid="{67856C79-9CD9-44C0-8CF8-9D4B48FFDC6E}"/>
    <cellStyle name="Comma [0] 2 5 3 10 2" xfId="46771" xr:uid="{A0F55F7C-CA9A-46EB-9E88-0B9F58916603}"/>
    <cellStyle name="Comma [0] 2 5 3 11" xfId="19601" xr:uid="{7439A69A-BC84-4C1C-AA4F-74079EAAA3F7}"/>
    <cellStyle name="Comma [0] 2 5 3 11 2" xfId="49553" xr:uid="{40CD5407-74B4-44B7-88FF-A66907DDB060}"/>
    <cellStyle name="Comma [0] 2 5 3 12" xfId="22339" xr:uid="{FCC8A6C7-F6CB-49AC-8B48-9FD8D8293C54}"/>
    <cellStyle name="Comma [0] 2 5 3 12 2" xfId="52291" xr:uid="{5C9F0F0D-0457-4DA7-8DB6-13B64B6CC584}"/>
    <cellStyle name="Comma [0] 2 5 3 13" xfId="25075" xr:uid="{796E4576-BEE6-4F81-B86A-65BB3F026CCD}"/>
    <cellStyle name="Comma [0] 2 5 3 13 2" xfId="55027" xr:uid="{CD2748AC-9143-4494-82FD-F6C0A284D133}"/>
    <cellStyle name="Comma [0] 2 5 3 14" xfId="30775" xr:uid="{5A62E1C1-47BD-43DC-AE1F-9A2050244986}"/>
    <cellStyle name="Comma [0] 2 5 3 2" xfId="1313" xr:uid="{CF36D906-846C-451E-85AB-55C335318155}"/>
    <cellStyle name="Comma [0] 2 5 3 2 10" xfId="19943" xr:uid="{C4B0A0A6-8D4A-45A8-A159-8B831D44D79B}"/>
    <cellStyle name="Comma [0] 2 5 3 2 10 2" xfId="49895" xr:uid="{29396E5A-434A-4C9A-9E88-13CCE6F934B8}"/>
    <cellStyle name="Comma [0] 2 5 3 2 11" xfId="22681" xr:uid="{8B0E8779-9659-4A2F-AF81-0722C3B93E8C}"/>
    <cellStyle name="Comma [0] 2 5 3 2 11 2" xfId="52633" xr:uid="{600C6EA0-D760-479D-84EB-064E4841CDC7}"/>
    <cellStyle name="Comma [0] 2 5 3 2 12" xfId="25417" xr:uid="{5B82606B-C311-46CD-AAEB-9D1FF5A066DB}"/>
    <cellStyle name="Comma [0] 2 5 3 2 12 2" xfId="55369" xr:uid="{C90DA7B8-F4FF-4034-9F79-872CBD60504B}"/>
    <cellStyle name="Comma [0] 2 5 3 2 13" xfId="31318" xr:uid="{597F0459-E2CF-478C-9FDD-B5A264D5A31E}"/>
    <cellStyle name="Comma [0] 2 5 3 2 2" xfId="3849" xr:uid="{452C4721-D10F-47A3-B30D-388FE84AB0C0}"/>
    <cellStyle name="Comma [0] 2 5 3 2 2 10" xfId="26101" xr:uid="{4BDAA79C-22A1-400B-99F0-3633474022AA}"/>
    <cellStyle name="Comma [0] 2 5 3 2 2 10 2" xfId="56053" xr:uid="{4134F839-18F9-431D-8670-2D7C426FF719}"/>
    <cellStyle name="Comma [0] 2 5 3 2 2 11" xfId="33842" xr:uid="{D6385AB0-FEA0-42B3-A633-19D5D27FF39D}"/>
    <cellStyle name="Comma [0] 2 5 3 2 2 2" xfId="5217" xr:uid="{C1DFA79A-3C68-4558-91BD-CE6BE4C58F39}"/>
    <cellStyle name="Comma [0] 2 5 3 2 2 2 10" xfId="35210" xr:uid="{8E2F68E2-863B-4EDB-954A-451A9E970B96}"/>
    <cellStyle name="Comma [0] 2 5 3 2 2 2 2" xfId="8165" xr:uid="{0D6A46DD-FE57-4FBB-92F1-252A36C82D35}"/>
    <cellStyle name="Comma [0] 2 5 3 2 2 2 2 2" xfId="30212" xr:uid="{647D4FF2-91CD-4C6B-9205-731692A4C792}"/>
    <cellStyle name="Comma [0] 2 5 3 2 2 2 2 2 2" xfId="60164" xr:uid="{C49A1E02-824E-4937-897B-AABEDF94C820}"/>
    <cellStyle name="Comma [0] 2 5 3 2 2 2 2 3" xfId="38120" xr:uid="{843E062D-474D-4C86-BA59-E58E8F0EEBB2}"/>
    <cellStyle name="Comma [0] 2 5 3 2 2 2 3" xfId="10947" xr:uid="{443C51F1-06B1-4ECC-AF94-774059C0B655}"/>
    <cellStyle name="Comma [0] 2 5 3 2 2 2 3 2" xfId="40902" xr:uid="{7716F264-A92E-4E45-9B0C-3C869FF36EB7}"/>
    <cellStyle name="Comma [0] 2 5 3 2 2 2 4" xfId="13729" xr:uid="{0BDD93F5-1369-4489-85E5-1571CE69B448}"/>
    <cellStyle name="Comma [0] 2 5 3 2 2 2 4 2" xfId="43684" xr:uid="{B157D5D0-A1F8-4E04-A35D-B49B6364B6B6}"/>
    <cellStyle name="Comma [0] 2 5 3 2 2 2 5" xfId="16464" xr:uid="{93E359A8-647B-4065-8353-71DA1987DAEA}"/>
    <cellStyle name="Comma [0] 2 5 3 2 2 2 5 2" xfId="46419" xr:uid="{8A42FCF8-9D70-42EF-BC92-7A8F571A75AA}"/>
    <cellStyle name="Comma [0] 2 5 3 2 2 2 6" xfId="19212" xr:uid="{27A5DD37-214A-4CFB-88DD-B4C6367557D3}"/>
    <cellStyle name="Comma [0] 2 5 3 2 2 2 6 2" xfId="49165" xr:uid="{AE34544A-50CF-4FDE-B953-858A789009BF}"/>
    <cellStyle name="Comma [0] 2 5 3 2 2 2 7" xfId="21995" xr:uid="{D50E9B52-63CF-461E-BF02-EF2879634F75}"/>
    <cellStyle name="Comma [0] 2 5 3 2 2 2 7 2" xfId="51947" xr:uid="{44954F14-DD11-43C5-9828-C6A69B974C22}"/>
    <cellStyle name="Comma [0] 2 5 3 2 2 2 8" xfId="24733" xr:uid="{4A5B2F32-3232-4863-A045-015121A1EA2E}"/>
    <cellStyle name="Comma [0] 2 5 3 2 2 2 8 2" xfId="54685" xr:uid="{EBDDE5F8-4F1C-4C3E-B57A-B302A56EA6BD}"/>
    <cellStyle name="Comma [0] 2 5 3 2 2 2 9" xfId="27469" xr:uid="{0BEB1015-F86D-4F6F-94EB-203854FCF88D}"/>
    <cellStyle name="Comma [0] 2 5 3 2 2 2 9 2" xfId="57421" xr:uid="{0B0524FB-9EF1-4B31-BA13-01CDB3E45A02}"/>
    <cellStyle name="Comma [0] 2 5 3 2 2 3" xfId="6797" xr:uid="{4F259B3C-92E5-4AC1-8913-16F3CAE24CF9}"/>
    <cellStyle name="Comma [0] 2 5 3 2 2 3 2" xfId="28844" xr:uid="{E34C755F-F04B-468E-BD63-4F7A03375A5D}"/>
    <cellStyle name="Comma [0] 2 5 3 2 2 3 2 2" xfId="58796" xr:uid="{BE3BE45B-9E69-48E9-A544-B10916A12603}"/>
    <cellStyle name="Comma [0] 2 5 3 2 2 3 3" xfId="36752" xr:uid="{955741C1-4C16-428B-A221-BCBD2225FB56}"/>
    <cellStyle name="Comma [0] 2 5 3 2 2 4" xfId="9579" xr:uid="{BFCA0BC2-4A23-4C0A-898F-C6F5A4D32D6B}"/>
    <cellStyle name="Comma [0] 2 5 3 2 2 4 2" xfId="39534" xr:uid="{4C106CED-AF44-4312-8324-16B00F20DC6A}"/>
    <cellStyle name="Comma [0] 2 5 3 2 2 5" xfId="12361" xr:uid="{3EEB90B2-B3A0-4D54-90E2-C0E2617FEE16}"/>
    <cellStyle name="Comma [0] 2 5 3 2 2 5 2" xfId="42316" xr:uid="{91F5812E-DA5B-4D07-B290-52888B91FEED}"/>
    <cellStyle name="Comma [0] 2 5 3 2 2 6" xfId="15096" xr:uid="{374BB198-5A2E-43FF-8708-69E6E95933F8}"/>
    <cellStyle name="Comma [0] 2 5 3 2 2 6 2" xfId="45051" xr:uid="{F5FA9C4E-3B81-4D87-B628-9EB712ADD6F9}"/>
    <cellStyle name="Comma [0] 2 5 3 2 2 7" xfId="17844" xr:uid="{0556369B-25F5-4313-B162-6487A2C9B52E}"/>
    <cellStyle name="Comma [0] 2 5 3 2 2 7 2" xfId="47797" xr:uid="{672A8816-0BE8-48D1-AA6F-BB647371CE67}"/>
    <cellStyle name="Comma [0] 2 5 3 2 2 8" xfId="20627" xr:uid="{24D71785-87F3-43BD-BEF7-F27571771174}"/>
    <cellStyle name="Comma [0] 2 5 3 2 2 8 2" xfId="50579" xr:uid="{889CB48C-7ED5-4E91-BEEF-BAF367D1A262}"/>
    <cellStyle name="Comma [0] 2 5 3 2 2 9" xfId="23365" xr:uid="{75218A51-D9AE-45DA-B4B8-A062E6E0559F}"/>
    <cellStyle name="Comma [0] 2 5 3 2 2 9 2" xfId="53317" xr:uid="{E0BF97CE-2198-43A0-9782-19D7D8896D87}"/>
    <cellStyle name="Comma [0] 2 5 3 2 3" xfId="4533" xr:uid="{A0ADBB86-6675-49E2-A816-19574675BE1E}"/>
    <cellStyle name="Comma [0] 2 5 3 2 3 10" xfId="34526" xr:uid="{E04BEF06-B121-48C7-8E63-F267E7B7468D}"/>
    <cellStyle name="Comma [0] 2 5 3 2 3 2" xfId="7481" xr:uid="{77ABC35B-5517-41F0-952B-077DE2CE8EF0}"/>
    <cellStyle name="Comma [0] 2 5 3 2 3 2 2" xfId="29528" xr:uid="{B8BE8211-7B32-4F28-A75C-78FB59463097}"/>
    <cellStyle name="Comma [0] 2 5 3 2 3 2 2 2" xfId="59480" xr:uid="{69606E3B-7374-4F35-A79D-4ECC85DD3A06}"/>
    <cellStyle name="Comma [0] 2 5 3 2 3 2 3" xfId="37436" xr:uid="{A45099C4-A190-491B-AEB2-979EFFD95C40}"/>
    <cellStyle name="Comma [0] 2 5 3 2 3 3" xfId="10263" xr:uid="{10F0F6EA-3787-4106-9665-03F7ECA2D502}"/>
    <cellStyle name="Comma [0] 2 5 3 2 3 3 2" xfId="40218" xr:uid="{364BFCF7-5AE8-40C7-AB21-8EF311C79914}"/>
    <cellStyle name="Comma [0] 2 5 3 2 3 4" xfId="13045" xr:uid="{49F74D9C-BA70-4475-B8BD-5BBE029F1D2D}"/>
    <cellStyle name="Comma [0] 2 5 3 2 3 4 2" xfId="43000" xr:uid="{0212F367-549C-437C-9812-4D1CBF980BE9}"/>
    <cellStyle name="Comma [0] 2 5 3 2 3 5" xfId="15780" xr:uid="{10F50455-013B-4DB7-BD8F-8A0A962CA17F}"/>
    <cellStyle name="Comma [0] 2 5 3 2 3 5 2" xfId="45735" xr:uid="{3DA4186A-C0C7-4A33-A0DB-AA7C93723735}"/>
    <cellStyle name="Comma [0] 2 5 3 2 3 6" xfId="18528" xr:uid="{78F4A188-1BE7-4AA2-B5C1-8F0A2DA2E194}"/>
    <cellStyle name="Comma [0] 2 5 3 2 3 6 2" xfId="48481" xr:uid="{8E848359-48A5-4568-AB0F-E1820E4FCF02}"/>
    <cellStyle name="Comma [0] 2 5 3 2 3 7" xfId="21311" xr:uid="{0CFC0F81-5731-4DB1-BB1D-2A9A78E272A3}"/>
    <cellStyle name="Comma [0] 2 5 3 2 3 7 2" xfId="51263" xr:uid="{AFE33286-699C-4249-82A8-E6BCACEC4CB0}"/>
    <cellStyle name="Comma [0] 2 5 3 2 3 8" xfId="24049" xr:uid="{EF01D466-A80F-4769-AA3D-A609E40A7E6B}"/>
    <cellStyle name="Comma [0] 2 5 3 2 3 8 2" xfId="54001" xr:uid="{A37B6FA2-C0D7-4053-9D5D-A827DFAB6C6A}"/>
    <cellStyle name="Comma [0] 2 5 3 2 3 9" xfId="26785" xr:uid="{B4985749-97AE-48CC-B2B1-3DB2F573DF99}"/>
    <cellStyle name="Comma [0] 2 5 3 2 3 9 2" xfId="56737" xr:uid="{0FB85D69-0B8B-49FB-8B90-1899E74FE4AD}"/>
    <cellStyle name="Comma [0] 2 5 3 2 4" xfId="3165" xr:uid="{24936028-5958-4E43-9A6C-D5E67D372658}"/>
    <cellStyle name="Comma [0] 2 5 3 2 4 2" xfId="28160" xr:uid="{87D21BC0-62B6-406B-A07C-280218F4D22F}"/>
    <cellStyle name="Comma [0] 2 5 3 2 4 2 2" xfId="58112" xr:uid="{C10DF170-B52A-473E-9309-7EBDBE202207}"/>
    <cellStyle name="Comma [0] 2 5 3 2 4 3" xfId="33158" xr:uid="{ED630401-5A00-41D7-AFBB-B9DA8FCA62DB}"/>
    <cellStyle name="Comma [0] 2 5 3 2 5" xfId="6113" xr:uid="{9428F432-E259-492B-A649-A517C1619880}"/>
    <cellStyle name="Comma [0] 2 5 3 2 5 2" xfId="36068" xr:uid="{53617863-35B6-43D7-83FE-D3150D1276A9}"/>
    <cellStyle name="Comma [0] 2 5 3 2 6" xfId="8895" xr:uid="{03E1FCA5-A4FD-42DB-ACAE-D709467EF672}"/>
    <cellStyle name="Comma [0] 2 5 3 2 6 2" xfId="38850" xr:uid="{81E0D4D9-C015-4DBC-AA5F-8011A6E68302}"/>
    <cellStyle name="Comma [0] 2 5 3 2 7" xfId="11677" xr:uid="{39816ECC-6C89-4879-B85E-B015B1BB1388}"/>
    <cellStyle name="Comma [0] 2 5 3 2 7 2" xfId="41632" xr:uid="{F517C7CD-A757-4A94-A0A9-2D3DC7A21F51}"/>
    <cellStyle name="Comma [0] 2 5 3 2 8" xfId="14412" xr:uid="{8FCCFC6C-D7A1-41E5-B249-301905F42BF8}"/>
    <cellStyle name="Comma [0] 2 5 3 2 8 2" xfId="44367" xr:uid="{C195BA99-DDD2-463B-B60F-D1FCFAF9FEFE}"/>
    <cellStyle name="Comma [0] 2 5 3 2 9" xfId="17160" xr:uid="{35C1AC4D-66D3-484A-AE55-73A70E984B4B}"/>
    <cellStyle name="Comma [0] 2 5 3 2 9 2" xfId="47113" xr:uid="{526EF954-6BB1-4DEB-B0A3-85D5CEFB68B4}"/>
    <cellStyle name="Comma [0] 2 5 3 3" xfId="1855" xr:uid="{7211D56C-D140-4E79-AB54-38D24B315981}"/>
    <cellStyle name="Comma [0] 2 5 3 3 10" xfId="23023" xr:uid="{5E55E66D-0FD5-44DD-B9B2-26733945FE14}"/>
    <cellStyle name="Comma [0] 2 5 3 3 10 2" xfId="52975" xr:uid="{2120067C-CF55-481C-8469-7A608EB04D11}"/>
    <cellStyle name="Comma [0] 2 5 3 3 11" xfId="25759" xr:uid="{60915D75-C41A-4B68-9512-51D4C12D42C5}"/>
    <cellStyle name="Comma [0] 2 5 3 3 11 2" xfId="55711" xr:uid="{E4574C20-EC6D-4C25-8325-BCE6B8F5C927}"/>
    <cellStyle name="Comma [0] 2 5 3 3 12" xfId="31860" xr:uid="{A38DF725-70CE-42D6-AD8E-C6C4B7B27FD1}"/>
    <cellStyle name="Comma [0] 2 5 3 3 2" xfId="4875" xr:uid="{537A99AC-6665-4CA8-851A-711A402A20EC}"/>
    <cellStyle name="Comma [0] 2 5 3 3 2 10" xfId="34868" xr:uid="{69EA3E00-8890-40E4-ACD8-B679A43E3614}"/>
    <cellStyle name="Comma [0] 2 5 3 3 2 2" xfId="7823" xr:uid="{F82FB2B3-0BAE-4E88-AD69-652B9D1D620A}"/>
    <cellStyle name="Comma [0] 2 5 3 3 2 2 2" xfId="29870" xr:uid="{14D2CAE3-089B-438C-BF4A-B4B59F70443A}"/>
    <cellStyle name="Comma [0] 2 5 3 3 2 2 2 2" xfId="59822" xr:uid="{B6A47A22-3D20-4252-B732-4AF452057E96}"/>
    <cellStyle name="Comma [0] 2 5 3 3 2 2 3" xfId="37778" xr:uid="{6A6439F0-6980-40B7-B478-9D1AD349EFFD}"/>
    <cellStyle name="Comma [0] 2 5 3 3 2 3" xfId="10605" xr:uid="{64B69DB7-831D-4FB7-AC16-F46ADAE0D622}"/>
    <cellStyle name="Comma [0] 2 5 3 3 2 3 2" xfId="40560" xr:uid="{5E701FB2-DCB7-4D12-8BE4-369F8E579793}"/>
    <cellStyle name="Comma [0] 2 5 3 3 2 4" xfId="13387" xr:uid="{98774CF2-4B57-483C-B13B-EAE9585A47C8}"/>
    <cellStyle name="Comma [0] 2 5 3 3 2 4 2" xfId="43342" xr:uid="{E8433867-FC5C-40BA-BBCF-94F256E906BC}"/>
    <cellStyle name="Comma [0] 2 5 3 3 2 5" xfId="16122" xr:uid="{CD472DF6-A033-4D8B-8B90-2A367A085BAA}"/>
    <cellStyle name="Comma [0] 2 5 3 3 2 5 2" xfId="46077" xr:uid="{34509F4A-28A0-461E-AFE6-2208810D0606}"/>
    <cellStyle name="Comma [0] 2 5 3 3 2 6" xfId="18870" xr:uid="{FB705EC1-788E-4E09-9FD4-E08E62EBAF4F}"/>
    <cellStyle name="Comma [0] 2 5 3 3 2 6 2" xfId="48823" xr:uid="{0F34048B-8117-4370-99AD-87CD0298A3C0}"/>
    <cellStyle name="Comma [0] 2 5 3 3 2 7" xfId="21653" xr:uid="{04D99DAB-F29D-4E93-A0FA-02DAA031DB01}"/>
    <cellStyle name="Comma [0] 2 5 3 3 2 7 2" xfId="51605" xr:uid="{10D0F842-7EE5-4812-83B9-161CF981073A}"/>
    <cellStyle name="Comma [0] 2 5 3 3 2 8" xfId="24391" xr:uid="{267F9BFF-19F1-4F39-85C0-0192D9EE6FF4}"/>
    <cellStyle name="Comma [0] 2 5 3 3 2 8 2" xfId="54343" xr:uid="{8B99C250-E5AD-493B-BC05-6251DEBF0F6A}"/>
    <cellStyle name="Comma [0] 2 5 3 3 2 9" xfId="27127" xr:uid="{BD24B353-B90B-4205-9F3D-BDBA791F203C}"/>
    <cellStyle name="Comma [0] 2 5 3 3 2 9 2" xfId="57079" xr:uid="{6978FEFB-210F-4219-9C8A-B9A55040A2D6}"/>
    <cellStyle name="Comma [0] 2 5 3 3 3" xfId="3507" xr:uid="{6A198BB4-B900-461A-A052-CFAAF21FAFDA}"/>
    <cellStyle name="Comma [0] 2 5 3 3 3 2" xfId="28502" xr:uid="{BA36D697-4109-4576-B152-381E659DEC15}"/>
    <cellStyle name="Comma [0] 2 5 3 3 3 2 2" xfId="58454" xr:uid="{7E3A3BA7-5606-47BD-B2DB-63853D1FDB8D}"/>
    <cellStyle name="Comma [0] 2 5 3 3 3 3" xfId="33500" xr:uid="{1FD9D3A1-ADC2-4AAC-81C9-0A5BE1BD199B}"/>
    <cellStyle name="Comma [0] 2 5 3 3 4" xfId="6455" xr:uid="{C6D8EE3D-F993-478D-A1F7-1F4618E2506A}"/>
    <cellStyle name="Comma [0] 2 5 3 3 4 2" xfId="36410" xr:uid="{AD8F8570-7F6B-4599-BAE2-05D3C8485E8A}"/>
    <cellStyle name="Comma [0] 2 5 3 3 5" xfId="9237" xr:uid="{E8923E66-A9F4-4CF7-BBD5-325AF2BBB1EE}"/>
    <cellStyle name="Comma [0] 2 5 3 3 5 2" xfId="39192" xr:uid="{FA0BE7B9-0749-421C-BC17-CA69FF9CBCA1}"/>
    <cellStyle name="Comma [0] 2 5 3 3 6" xfId="12019" xr:uid="{523438CC-9702-468E-9F33-0222F58A5999}"/>
    <cellStyle name="Comma [0] 2 5 3 3 6 2" xfId="41974" xr:uid="{B513CE19-5278-41A1-BEC8-AD8477DA0004}"/>
    <cellStyle name="Comma [0] 2 5 3 3 7" xfId="14754" xr:uid="{0886A7CA-804C-48B2-8325-FD7E243FF881}"/>
    <cellStyle name="Comma [0] 2 5 3 3 7 2" xfId="44709" xr:uid="{0B0D1EF0-77A0-45BE-9B59-5EE5F8FCAC9D}"/>
    <cellStyle name="Comma [0] 2 5 3 3 8" xfId="17502" xr:uid="{C7EB67CB-65D8-46CE-A2EC-815CCA946023}"/>
    <cellStyle name="Comma [0] 2 5 3 3 8 2" xfId="47455" xr:uid="{F355630D-433A-438B-AF79-4AB4E57918C4}"/>
    <cellStyle name="Comma [0] 2 5 3 3 9" xfId="20285" xr:uid="{44576D7E-7181-4FA5-BE60-83B7AB978E03}"/>
    <cellStyle name="Comma [0] 2 5 3 3 9 2" xfId="50237" xr:uid="{EDBAF404-6431-4B33-8BC2-E8EAF0B738BB}"/>
    <cellStyle name="Comma [0] 2 5 3 4" xfId="2386" xr:uid="{2A77AB4C-DAE9-4CD3-83D3-26E6A3351393}"/>
    <cellStyle name="Comma [0] 2 5 3 4 10" xfId="26443" xr:uid="{37AB429E-6B3D-4061-AB36-58CB8D714B1E}"/>
    <cellStyle name="Comma [0] 2 5 3 4 10 2" xfId="56395" xr:uid="{4EF19BC1-A49C-4FAD-B5E6-4B2401B95D4C}"/>
    <cellStyle name="Comma [0] 2 5 3 4 11" xfId="32385" xr:uid="{8E4C2C1B-F2E9-4190-8242-E47DB177AA4F}"/>
    <cellStyle name="Comma [0] 2 5 3 4 2" xfId="4191" xr:uid="{78EC8101-5510-4FB1-9683-890AE6F84BAE}"/>
    <cellStyle name="Comma [0] 2 5 3 4 2 2" xfId="29186" xr:uid="{3DCA23E7-995B-4C9A-B0BC-EBE4FCBE3C0F}"/>
    <cellStyle name="Comma [0] 2 5 3 4 2 2 2" xfId="59138" xr:uid="{83D473B7-2458-4D3A-9E17-6FEDA244CAE8}"/>
    <cellStyle name="Comma [0] 2 5 3 4 2 3" xfId="34184" xr:uid="{B7CAFC14-DB11-4A4C-BD96-55B02896A5AD}"/>
    <cellStyle name="Comma [0] 2 5 3 4 3" xfId="7139" xr:uid="{399AD52E-AD0D-4E30-AAF6-09E79D5AA4A1}"/>
    <cellStyle name="Comma [0] 2 5 3 4 3 2" xfId="37094" xr:uid="{6D281C4F-0D37-4530-9A53-BD54CEC7EC3F}"/>
    <cellStyle name="Comma [0] 2 5 3 4 4" xfId="9921" xr:uid="{8CF54B43-C1C4-424C-88F3-02357FEAD8A4}"/>
    <cellStyle name="Comma [0] 2 5 3 4 4 2" xfId="39876" xr:uid="{822D0512-EE17-4935-B88D-0C3C81DBFD1B}"/>
    <cellStyle name="Comma [0] 2 5 3 4 5" xfId="12703" xr:uid="{C00BE2F5-8CF0-4C63-9D04-59505DC68998}"/>
    <cellStyle name="Comma [0] 2 5 3 4 5 2" xfId="42658" xr:uid="{8B426BFF-B1C2-4BD4-B180-D317C0C15589}"/>
    <cellStyle name="Comma [0] 2 5 3 4 6" xfId="15438" xr:uid="{B9C9EC4F-AC7C-4C49-95EA-C1269021E1D4}"/>
    <cellStyle name="Comma [0] 2 5 3 4 6 2" xfId="45393" xr:uid="{A26A288C-9CA8-4B86-85F8-69E9D5181F1D}"/>
    <cellStyle name="Comma [0] 2 5 3 4 7" xfId="18186" xr:uid="{9B333457-02BB-40A5-BFE2-C5EE4AE6C6A1}"/>
    <cellStyle name="Comma [0] 2 5 3 4 7 2" xfId="48139" xr:uid="{E58DF296-CF38-4D6D-A71B-0ADFB3AD6589}"/>
    <cellStyle name="Comma [0] 2 5 3 4 8" xfId="20969" xr:uid="{A84895FB-45A9-408C-9E36-2F15785C62DF}"/>
    <cellStyle name="Comma [0] 2 5 3 4 8 2" xfId="50921" xr:uid="{3C920F71-24DC-46D5-9BC0-5874676BF452}"/>
    <cellStyle name="Comma [0] 2 5 3 4 9" xfId="23707" xr:uid="{F56DC6BD-C7FE-4514-87B8-A37AB7BEDE9E}"/>
    <cellStyle name="Comma [0] 2 5 3 4 9 2" xfId="53659" xr:uid="{382830D4-A9D2-4189-BD69-83C90463EC81}"/>
    <cellStyle name="Comma [0] 2 5 3 5" xfId="2823" xr:uid="{C29E9C93-2468-4281-BF0F-ABF961C15827}"/>
    <cellStyle name="Comma [0] 2 5 3 5 2" xfId="27818" xr:uid="{124216B2-D3B6-4CBD-AB74-B56540324733}"/>
    <cellStyle name="Comma [0] 2 5 3 5 2 2" xfId="57770" xr:uid="{362D3141-B096-414A-9EE0-F5D1FEDB29E6}"/>
    <cellStyle name="Comma [0] 2 5 3 5 3" xfId="32816" xr:uid="{48F06565-5FE5-4D13-9281-45C6218DF4AB}"/>
    <cellStyle name="Comma [0] 2 5 3 6" xfId="5771" xr:uid="{D402E8A7-4AB0-43C8-954C-E77904D194DA}"/>
    <cellStyle name="Comma [0] 2 5 3 6 2" xfId="35726" xr:uid="{E4654FFA-DF2F-4AAE-A7AE-FC2C5A84887E}"/>
    <cellStyle name="Comma [0] 2 5 3 7" xfId="8553" xr:uid="{26668EA9-AEFB-4F86-9059-6CC47B3AE258}"/>
    <cellStyle name="Comma [0] 2 5 3 7 2" xfId="38508" xr:uid="{3BC5F1C3-87C8-4370-820E-6E3D14D7CD4E}"/>
    <cellStyle name="Comma [0] 2 5 3 8" xfId="11335" xr:uid="{05D961FF-4B6C-4D4F-A4A2-4F4305CA9D58}"/>
    <cellStyle name="Comma [0] 2 5 3 8 2" xfId="41290" xr:uid="{D8175F30-2A48-4CF1-BFB1-565B1CD46C68}"/>
    <cellStyle name="Comma [0] 2 5 3 9" xfId="14070" xr:uid="{265F263C-9F1E-4419-AF07-C7524AA0EB2A}"/>
    <cellStyle name="Comma [0] 2 5 3 9 2" xfId="44025" xr:uid="{DB39AB36-DEE3-4914-91B1-BD2AEEB53A41}"/>
    <cellStyle name="Comma [0] 2 5 4" xfId="943" xr:uid="{18115E2F-CD25-417B-9607-4CA04B4BAFF6}"/>
    <cellStyle name="Comma [0] 2 5 4 10" xfId="19772" xr:uid="{C4A66448-7600-49EE-9353-FEF937A36918}"/>
    <cellStyle name="Comma [0] 2 5 4 10 2" xfId="49724" xr:uid="{3BFC09FF-CB02-4126-8502-F537115ACA30}"/>
    <cellStyle name="Comma [0] 2 5 4 11" xfId="22510" xr:uid="{20E254FA-499A-4677-8D86-B655FE3C1745}"/>
    <cellStyle name="Comma [0] 2 5 4 11 2" xfId="52462" xr:uid="{C9EC5C9F-5E0C-41DD-A4D4-5FF0B31E98FC}"/>
    <cellStyle name="Comma [0] 2 5 4 12" xfId="25246" xr:uid="{08706175-A41C-4C6A-B8C2-5691B5E710A1}"/>
    <cellStyle name="Comma [0] 2 5 4 12 2" xfId="55198" xr:uid="{73E72F2F-E90D-4A54-AD33-611C54536FFA}"/>
    <cellStyle name="Comma [0] 2 5 4 13" xfId="30948" xr:uid="{847B74AC-FCF4-42EF-8D2F-C4D0EB07220C}"/>
    <cellStyle name="Comma [0] 2 5 4 2" xfId="3678" xr:uid="{B306F120-1D1F-467E-A03E-2C4C2BE79B43}"/>
    <cellStyle name="Comma [0] 2 5 4 2 10" xfId="25930" xr:uid="{56DDDF3B-7357-43EB-B2F0-57203B7CC0CD}"/>
    <cellStyle name="Comma [0] 2 5 4 2 10 2" xfId="55882" xr:uid="{B95B9DD5-5E51-4877-B2CA-124A690E8EFF}"/>
    <cellStyle name="Comma [0] 2 5 4 2 11" xfId="33671" xr:uid="{553CA0F2-55F2-47BD-9023-6D7607EB4E2C}"/>
    <cellStyle name="Comma [0] 2 5 4 2 2" xfId="5046" xr:uid="{C91A0AA9-EF2C-474E-A8EA-FE56A47E968A}"/>
    <cellStyle name="Comma [0] 2 5 4 2 2 10" xfId="35039" xr:uid="{8883D764-08A2-44D4-AC00-5FA4336AE8F2}"/>
    <cellStyle name="Comma [0] 2 5 4 2 2 2" xfId="7994" xr:uid="{3B65BC63-10C6-4EE0-81A9-19B632138E98}"/>
    <cellStyle name="Comma [0] 2 5 4 2 2 2 2" xfId="30041" xr:uid="{D6E793BF-9D18-4CC5-828C-C48AFA0D75AF}"/>
    <cellStyle name="Comma [0] 2 5 4 2 2 2 2 2" xfId="59993" xr:uid="{F8C2188E-0F99-4EA2-94F6-8BF889748DD1}"/>
    <cellStyle name="Comma [0] 2 5 4 2 2 2 3" xfId="37949" xr:uid="{EB118007-2DD4-4126-9449-53D519053A9F}"/>
    <cellStyle name="Comma [0] 2 5 4 2 2 3" xfId="10776" xr:uid="{D3C89D99-A87E-4E92-B64B-54EB0CBA3B69}"/>
    <cellStyle name="Comma [0] 2 5 4 2 2 3 2" xfId="40731" xr:uid="{3E8C14EC-534F-4974-A784-6F060CAD8942}"/>
    <cellStyle name="Comma [0] 2 5 4 2 2 4" xfId="13558" xr:uid="{3A197B76-0CC8-4598-800A-7807A3F40CF5}"/>
    <cellStyle name="Comma [0] 2 5 4 2 2 4 2" xfId="43513" xr:uid="{FF5F6594-748E-476F-9CC8-72FCC66AF846}"/>
    <cellStyle name="Comma [0] 2 5 4 2 2 5" xfId="16293" xr:uid="{CB2D099B-09CB-4239-B360-35113F049C38}"/>
    <cellStyle name="Comma [0] 2 5 4 2 2 5 2" xfId="46248" xr:uid="{5311C268-797C-47FC-8DC4-39048B6FE48A}"/>
    <cellStyle name="Comma [0] 2 5 4 2 2 6" xfId="19041" xr:uid="{5AFA4C54-EA2B-456C-9BBA-CFB9244AC283}"/>
    <cellStyle name="Comma [0] 2 5 4 2 2 6 2" xfId="48994" xr:uid="{9901086D-5260-4190-82A6-57854123A97E}"/>
    <cellStyle name="Comma [0] 2 5 4 2 2 7" xfId="21824" xr:uid="{66F90618-6E61-429A-95E3-9945A06A16AB}"/>
    <cellStyle name="Comma [0] 2 5 4 2 2 7 2" xfId="51776" xr:uid="{F7CE6EF2-DF32-432D-9BFB-657912CCF3F9}"/>
    <cellStyle name="Comma [0] 2 5 4 2 2 8" xfId="24562" xr:uid="{96B69295-798D-4182-ADC8-07108F07540A}"/>
    <cellStyle name="Comma [0] 2 5 4 2 2 8 2" xfId="54514" xr:uid="{C363B3CD-C182-43F0-B43D-558E4D732DDE}"/>
    <cellStyle name="Comma [0] 2 5 4 2 2 9" xfId="27298" xr:uid="{9F470BD6-3B97-4300-A4FE-0F960F996A8D}"/>
    <cellStyle name="Comma [0] 2 5 4 2 2 9 2" xfId="57250" xr:uid="{953F4B8C-DE8E-47CB-9FAA-D6AC833AEFD9}"/>
    <cellStyle name="Comma [0] 2 5 4 2 3" xfId="6626" xr:uid="{9E9971DB-6B46-4E46-BE13-68963C364FAB}"/>
    <cellStyle name="Comma [0] 2 5 4 2 3 2" xfId="28673" xr:uid="{82A05C6F-C8F9-475A-9BC9-85270BF98D63}"/>
    <cellStyle name="Comma [0] 2 5 4 2 3 2 2" xfId="58625" xr:uid="{BA084635-E7B7-4109-BBED-DCACBCCD5410}"/>
    <cellStyle name="Comma [0] 2 5 4 2 3 3" xfId="36581" xr:uid="{C5671A59-052E-41B7-B07D-9E5ADB940E7C}"/>
    <cellStyle name="Comma [0] 2 5 4 2 4" xfId="9408" xr:uid="{DC6080A5-7905-477C-89EC-7051D993E83B}"/>
    <cellStyle name="Comma [0] 2 5 4 2 4 2" xfId="39363" xr:uid="{D1E2FD81-283E-4C48-9C33-AE8321462402}"/>
    <cellStyle name="Comma [0] 2 5 4 2 5" xfId="12190" xr:uid="{E8C077EB-4E91-426C-8556-6C655EB81CFD}"/>
    <cellStyle name="Comma [0] 2 5 4 2 5 2" xfId="42145" xr:uid="{ABD3FA53-0113-494B-A3BD-699E650F690D}"/>
    <cellStyle name="Comma [0] 2 5 4 2 6" xfId="14925" xr:uid="{D4408554-B2BA-4B8E-AE80-3CC77AB27144}"/>
    <cellStyle name="Comma [0] 2 5 4 2 6 2" xfId="44880" xr:uid="{F80114C4-1804-47EB-B419-239D5908E688}"/>
    <cellStyle name="Comma [0] 2 5 4 2 7" xfId="17673" xr:uid="{F7EF5966-5D94-4147-9002-836251213389}"/>
    <cellStyle name="Comma [0] 2 5 4 2 7 2" xfId="47626" xr:uid="{0A9F694F-612F-46DD-8B5E-72C1DB7786A0}"/>
    <cellStyle name="Comma [0] 2 5 4 2 8" xfId="20456" xr:uid="{41CAAE28-BFDF-4ACD-AAA0-D14138C1BB56}"/>
    <cellStyle name="Comma [0] 2 5 4 2 8 2" xfId="50408" xr:uid="{9183A617-D151-4234-9B1C-04FEDCAC17C3}"/>
    <cellStyle name="Comma [0] 2 5 4 2 9" xfId="23194" xr:uid="{6EBDE54F-CEB2-47C7-A7F2-5C0E68CA388C}"/>
    <cellStyle name="Comma [0] 2 5 4 2 9 2" xfId="53146" xr:uid="{45F140CB-9E71-408E-A416-5100353CEF21}"/>
    <cellStyle name="Comma [0] 2 5 4 3" xfId="4362" xr:uid="{AAA1B3F1-AA0A-44B0-BA10-BD758EE3E1D4}"/>
    <cellStyle name="Comma [0] 2 5 4 3 10" xfId="34355" xr:uid="{7448369D-7C85-4F3C-AD1A-26407F43DF11}"/>
    <cellStyle name="Comma [0] 2 5 4 3 2" xfId="7310" xr:uid="{C61C7D5B-58AA-4065-8A86-8A4F06AC0113}"/>
    <cellStyle name="Comma [0] 2 5 4 3 2 2" xfId="29357" xr:uid="{41E85B85-98D5-4BC1-B6AF-03712F3DEE8D}"/>
    <cellStyle name="Comma [0] 2 5 4 3 2 2 2" xfId="59309" xr:uid="{220E8C91-7D42-4BC2-B008-CF5FBBB014C2}"/>
    <cellStyle name="Comma [0] 2 5 4 3 2 3" xfId="37265" xr:uid="{0586130E-5692-4FA7-83DC-6111F54D518F}"/>
    <cellStyle name="Comma [0] 2 5 4 3 3" xfId="10092" xr:uid="{02D91C52-B411-4946-BCF4-0711D2BECF1A}"/>
    <cellStyle name="Comma [0] 2 5 4 3 3 2" xfId="40047" xr:uid="{BCB4C859-8E50-4B14-A115-74F875EE487E}"/>
    <cellStyle name="Comma [0] 2 5 4 3 4" xfId="12874" xr:uid="{58290601-88A9-4532-88CE-80AE6A95B81A}"/>
    <cellStyle name="Comma [0] 2 5 4 3 4 2" xfId="42829" xr:uid="{1F3DBB4E-66F9-4AE7-89BC-A92731764498}"/>
    <cellStyle name="Comma [0] 2 5 4 3 5" xfId="15609" xr:uid="{0839BFBD-F217-47F7-A7DE-779BEA91E83B}"/>
    <cellStyle name="Comma [0] 2 5 4 3 5 2" xfId="45564" xr:uid="{4DEC6856-8777-41E2-9BDA-13B61D16F960}"/>
    <cellStyle name="Comma [0] 2 5 4 3 6" xfId="18357" xr:uid="{688F4D3C-3DA0-4882-8DA7-79FBD89B0A50}"/>
    <cellStyle name="Comma [0] 2 5 4 3 6 2" xfId="48310" xr:uid="{6CC076E7-8B9F-4B35-BF9F-333230BEDD5A}"/>
    <cellStyle name="Comma [0] 2 5 4 3 7" xfId="21140" xr:uid="{0BD7CC56-E0F5-42C9-8AA7-996292B8F1B4}"/>
    <cellStyle name="Comma [0] 2 5 4 3 7 2" xfId="51092" xr:uid="{506BD5F5-760E-410A-83B6-8C2815E7BD1C}"/>
    <cellStyle name="Comma [0] 2 5 4 3 8" xfId="23878" xr:uid="{C5C9E47C-00BD-4921-9594-B7276A0CAF4D}"/>
    <cellStyle name="Comma [0] 2 5 4 3 8 2" xfId="53830" xr:uid="{27397E3C-3C51-49AF-B345-FBC03C612B34}"/>
    <cellStyle name="Comma [0] 2 5 4 3 9" xfId="26614" xr:uid="{AE563E76-355E-4A7C-86B9-68297E2E0A4D}"/>
    <cellStyle name="Comma [0] 2 5 4 3 9 2" xfId="56566" xr:uid="{24D463E1-270B-4972-9049-1872B4B5D8A4}"/>
    <cellStyle name="Comma [0] 2 5 4 4" xfId="2994" xr:uid="{CA0A09CF-ADEF-4D8D-9D2C-E51274146D1D}"/>
    <cellStyle name="Comma [0] 2 5 4 4 2" xfId="27989" xr:uid="{DBE4FA35-E260-4214-A0C6-D26541E95352}"/>
    <cellStyle name="Comma [0] 2 5 4 4 2 2" xfId="57941" xr:uid="{66F96C1B-98EA-48F0-A482-525B67F26C18}"/>
    <cellStyle name="Comma [0] 2 5 4 4 3" xfId="32987" xr:uid="{5C3DD260-5432-41AA-9995-ADF44220961A}"/>
    <cellStyle name="Comma [0] 2 5 4 5" xfId="5942" xr:uid="{A5801A18-8369-484B-A2C9-82638055CFB2}"/>
    <cellStyle name="Comma [0] 2 5 4 5 2" xfId="35897" xr:uid="{85970FD0-635F-40FD-923C-B8813657E151}"/>
    <cellStyle name="Comma [0] 2 5 4 6" xfId="8724" xr:uid="{E7716E29-9807-45EB-A28D-B4C9BAD27F41}"/>
    <cellStyle name="Comma [0] 2 5 4 6 2" xfId="38679" xr:uid="{6BE7523B-EB1A-4F4E-97EA-687E0B876848}"/>
    <cellStyle name="Comma [0] 2 5 4 7" xfId="11506" xr:uid="{5DABD0E5-2A2C-401B-BA9F-61776D7ABF55}"/>
    <cellStyle name="Comma [0] 2 5 4 7 2" xfId="41461" xr:uid="{1F01C8F5-94DF-4FCC-B56E-145F82774CB1}"/>
    <cellStyle name="Comma [0] 2 5 4 8" xfId="14241" xr:uid="{E3A41DD8-7C0C-421F-9586-496F4F1205F8}"/>
    <cellStyle name="Comma [0] 2 5 4 8 2" xfId="44196" xr:uid="{558EDE4B-BA6E-45CB-8B68-B19CE28297BF}"/>
    <cellStyle name="Comma [0] 2 5 4 9" xfId="16989" xr:uid="{4F849BA5-538A-43C5-BEE0-CF588526AF84}"/>
    <cellStyle name="Comma [0] 2 5 4 9 2" xfId="46942" xr:uid="{08D9FC2D-251A-4E3C-8A64-8398CEBDF4B7}"/>
    <cellStyle name="Comma [0] 2 5 5" xfId="1485" xr:uid="{B9D84593-CBAA-405F-AB9F-2FDDE1E6C42A}"/>
    <cellStyle name="Comma [0] 2 5 5 10" xfId="22852" xr:uid="{19229991-9FFE-429C-874A-271BB450AAFB}"/>
    <cellStyle name="Comma [0] 2 5 5 10 2" xfId="52804" xr:uid="{B25EA96D-DE94-4D54-BDA9-35DB5A46B0B4}"/>
    <cellStyle name="Comma [0] 2 5 5 11" xfId="25588" xr:uid="{AB9155D7-F353-4732-BE11-7507CA7D520A}"/>
    <cellStyle name="Comma [0] 2 5 5 11 2" xfId="55540" xr:uid="{78972C66-D72C-4CAF-8024-AB63F9F078F1}"/>
    <cellStyle name="Comma [0] 2 5 5 12" xfId="31490" xr:uid="{85C6B5D3-FE6B-486D-93DE-E3DF730C9CC9}"/>
    <cellStyle name="Comma [0] 2 5 5 2" xfId="4704" xr:uid="{BD465AB0-04AA-4A31-8882-93AA62F6EFD6}"/>
    <cellStyle name="Comma [0] 2 5 5 2 10" xfId="34697" xr:uid="{1073277B-463A-4D38-B5C7-6810C8D10453}"/>
    <cellStyle name="Comma [0] 2 5 5 2 2" xfId="7652" xr:uid="{F02BB110-39C4-4205-8FAA-D79BC73F1954}"/>
    <cellStyle name="Comma [0] 2 5 5 2 2 2" xfId="29699" xr:uid="{249B56B4-D9E0-4A43-A9F2-045E50A82AD7}"/>
    <cellStyle name="Comma [0] 2 5 5 2 2 2 2" xfId="59651" xr:uid="{642C426B-8168-4B52-B7BD-4F531D03413A}"/>
    <cellStyle name="Comma [0] 2 5 5 2 2 3" xfId="37607" xr:uid="{A836B344-25FE-4BEE-940E-48366FA43EE5}"/>
    <cellStyle name="Comma [0] 2 5 5 2 3" xfId="10434" xr:uid="{3ACCE107-F1E9-42BF-BF99-BE4A96015C20}"/>
    <cellStyle name="Comma [0] 2 5 5 2 3 2" xfId="40389" xr:uid="{BB3C9A39-2B3F-4BD1-ABF9-7DF0C0EA2DFD}"/>
    <cellStyle name="Comma [0] 2 5 5 2 4" xfId="13216" xr:uid="{9D6F4D51-1075-46A6-9280-051D771FE7DE}"/>
    <cellStyle name="Comma [0] 2 5 5 2 4 2" xfId="43171" xr:uid="{81492D06-3E02-4237-A07A-2CC071F1B49D}"/>
    <cellStyle name="Comma [0] 2 5 5 2 5" xfId="15951" xr:uid="{BCDCCD47-CAB1-437E-95D4-2B3A3ACA7DD5}"/>
    <cellStyle name="Comma [0] 2 5 5 2 5 2" xfId="45906" xr:uid="{C889B81D-919B-4512-85F3-37B96E75B76C}"/>
    <cellStyle name="Comma [0] 2 5 5 2 6" xfId="18699" xr:uid="{56434908-5168-49A8-9160-89058B869063}"/>
    <cellStyle name="Comma [0] 2 5 5 2 6 2" xfId="48652" xr:uid="{AC767527-6C79-4A34-B8A7-941CF66E5CE0}"/>
    <cellStyle name="Comma [0] 2 5 5 2 7" xfId="21482" xr:uid="{AA561879-4ED7-4261-928F-B059CF1FA609}"/>
    <cellStyle name="Comma [0] 2 5 5 2 7 2" xfId="51434" xr:uid="{51FB0DB1-F0E1-4557-A11D-EC06418CFAAF}"/>
    <cellStyle name="Comma [0] 2 5 5 2 8" xfId="24220" xr:uid="{ED46CC7C-0407-40EC-A6A6-AFE1C7961727}"/>
    <cellStyle name="Comma [0] 2 5 5 2 8 2" xfId="54172" xr:uid="{B865B409-DE7E-4D3E-932F-CF6448BF816B}"/>
    <cellStyle name="Comma [0] 2 5 5 2 9" xfId="26956" xr:uid="{6AF674CF-0225-4C41-8530-27580EA5D30E}"/>
    <cellStyle name="Comma [0] 2 5 5 2 9 2" xfId="56908" xr:uid="{59A9266C-E140-486A-9155-76540588E45C}"/>
    <cellStyle name="Comma [0] 2 5 5 3" xfId="3336" xr:uid="{B3FC4DCB-BD97-4AC8-A591-CFBCE62AD477}"/>
    <cellStyle name="Comma [0] 2 5 5 3 2" xfId="28331" xr:uid="{EC354DA9-3F68-4809-8A62-DCF3CA5EDFC6}"/>
    <cellStyle name="Comma [0] 2 5 5 3 2 2" xfId="58283" xr:uid="{9F9C3D1A-7888-4FA5-895F-D5AD99CA16FD}"/>
    <cellStyle name="Comma [0] 2 5 5 3 3" xfId="33329" xr:uid="{BBD3D57A-096D-48AB-8264-10A2625D1153}"/>
    <cellStyle name="Comma [0] 2 5 5 4" xfId="6284" xr:uid="{C23C5419-2ABF-47F3-B97F-3E7AD3F80D37}"/>
    <cellStyle name="Comma [0] 2 5 5 4 2" xfId="36239" xr:uid="{B3B04AD4-8CB6-4054-957C-1FD5F6DDBF29}"/>
    <cellStyle name="Comma [0] 2 5 5 5" xfId="9066" xr:uid="{92194CA5-B320-4F6D-BE87-728FB1465E84}"/>
    <cellStyle name="Comma [0] 2 5 5 5 2" xfId="39021" xr:uid="{0CFCCDB8-AAA0-4619-B1A3-EBE792DBB10F}"/>
    <cellStyle name="Comma [0] 2 5 5 6" xfId="11848" xr:uid="{53FF22DB-2C72-45E4-BDDD-782213CDC1B1}"/>
    <cellStyle name="Comma [0] 2 5 5 6 2" xfId="41803" xr:uid="{FB7D0BF0-87B0-4277-B20C-EE5B0031D31F}"/>
    <cellStyle name="Comma [0] 2 5 5 7" xfId="14583" xr:uid="{9C418AE0-31E3-41D6-B860-389687092A7F}"/>
    <cellStyle name="Comma [0] 2 5 5 7 2" xfId="44538" xr:uid="{C2445FD5-CDAA-420E-9422-D2EAB6EA30A9}"/>
    <cellStyle name="Comma [0] 2 5 5 8" xfId="17331" xr:uid="{ECE98904-BFCA-4446-A01F-21E08E007DC3}"/>
    <cellStyle name="Comma [0] 2 5 5 8 2" xfId="47284" xr:uid="{97AD3DC4-EA4A-49A4-A8A3-3C57125EFCC9}"/>
    <cellStyle name="Comma [0] 2 5 5 9" xfId="20114" xr:uid="{B8DF8BCA-DD64-45F9-AB80-E603A5489EAA}"/>
    <cellStyle name="Comma [0] 2 5 5 9 2" xfId="50066" xr:uid="{D13EB398-0F64-4729-97E8-43F585F638EB}"/>
    <cellStyle name="Comma [0] 2 5 6" xfId="2035" xr:uid="{5051D625-F7D8-4485-8EFD-6FA2619DF320}"/>
    <cellStyle name="Comma [0] 2 5 6 10" xfId="26272" xr:uid="{A696EC92-EEEE-421F-9558-4AB9C87E0A7B}"/>
    <cellStyle name="Comma [0] 2 5 6 10 2" xfId="56224" xr:uid="{426C4A07-B6AD-497D-B90D-01C37343FB1F}"/>
    <cellStyle name="Comma [0] 2 5 6 11" xfId="32038" xr:uid="{3E0AEEF6-DCA8-44CF-A064-47AF09636133}"/>
    <cellStyle name="Comma [0] 2 5 6 2" xfId="4020" xr:uid="{52486B43-8485-4B65-A291-B7F265D548A5}"/>
    <cellStyle name="Comma [0] 2 5 6 2 2" xfId="29015" xr:uid="{C63D36BC-F762-456B-9802-677B03C4B730}"/>
    <cellStyle name="Comma [0] 2 5 6 2 2 2" xfId="58967" xr:uid="{76CA753E-08BA-4220-9060-AD00C72A3D17}"/>
    <cellStyle name="Comma [0] 2 5 6 2 3" xfId="34013" xr:uid="{66C1D060-EB9F-4CE4-9174-1768C261EED6}"/>
    <cellStyle name="Comma [0] 2 5 6 3" xfId="6968" xr:uid="{F970FC1D-AF4A-47AB-B8B3-355774150E6F}"/>
    <cellStyle name="Comma [0] 2 5 6 3 2" xfId="36923" xr:uid="{008740FF-36F5-4322-B6D3-752210693951}"/>
    <cellStyle name="Comma [0] 2 5 6 4" xfId="9750" xr:uid="{61CCD67D-B55B-4CAE-8C35-D9DDE8F2FEDA}"/>
    <cellStyle name="Comma [0] 2 5 6 4 2" xfId="39705" xr:uid="{58C1F299-9C76-4182-8509-6FC0E9279204}"/>
    <cellStyle name="Comma [0] 2 5 6 5" xfId="12532" xr:uid="{B21BD779-C5C3-454F-AAA1-3C3B12743F3C}"/>
    <cellStyle name="Comma [0] 2 5 6 5 2" xfId="42487" xr:uid="{280A0000-42E7-46C5-9D34-BF42769834BB}"/>
    <cellStyle name="Comma [0] 2 5 6 6" xfId="15267" xr:uid="{EDCCE1E8-B5AA-4221-A6BE-AB8415B40EC5}"/>
    <cellStyle name="Comma [0] 2 5 6 6 2" xfId="45222" xr:uid="{577E0BE2-650C-45E3-A069-09994DF24F80}"/>
    <cellStyle name="Comma [0] 2 5 6 7" xfId="18015" xr:uid="{F8172A87-086C-40BA-8E90-AE744BDC326E}"/>
    <cellStyle name="Comma [0] 2 5 6 7 2" xfId="47968" xr:uid="{CBB6FF0D-B7DB-41D7-B6E3-E6A3D1AC0A30}"/>
    <cellStyle name="Comma [0] 2 5 6 8" xfId="20798" xr:uid="{7AE8B4F7-9D31-4AB5-BFCB-5A9C4C13E82C}"/>
    <cellStyle name="Comma [0] 2 5 6 8 2" xfId="50750" xr:uid="{DB21FA4F-F586-4010-89CA-88084B2ABB9E}"/>
    <cellStyle name="Comma [0] 2 5 6 9" xfId="23536" xr:uid="{75AC14F3-0950-4E37-B2B5-6507F6FFEC59}"/>
    <cellStyle name="Comma [0] 2 5 6 9 2" xfId="53488" xr:uid="{EA6E6931-4A99-408F-997D-1D6C1C7B423C}"/>
    <cellStyle name="Comma [0] 2 5 7" xfId="2214" xr:uid="{51135985-6E09-4DD2-8891-221885A9E851}"/>
    <cellStyle name="Comma [0] 2 5 7 2" xfId="27647" xr:uid="{A318AA9C-C247-4758-839E-12AC65E48DCA}"/>
    <cellStyle name="Comma [0] 2 5 7 2 2" xfId="57599" xr:uid="{9BFBB194-7F0B-421A-A038-27CCE2C1F7ED}"/>
    <cellStyle name="Comma [0] 2 5 7 3" xfId="32214" xr:uid="{797B280D-AA2F-4643-9D27-3DF08675EE71}"/>
    <cellStyle name="Comma [0] 2 5 8" xfId="2652" xr:uid="{ED4ED3CD-B1C3-4060-B322-6A5F95588214}"/>
    <cellStyle name="Comma [0] 2 5 8 2" xfId="32645" xr:uid="{B083760A-86FE-46E9-BBD5-9B34647DA1EB}"/>
    <cellStyle name="Comma [0] 2 5 9" xfId="5462" xr:uid="{2997AE95-1CD3-4924-BDD9-80A709A282DC}"/>
    <cellStyle name="Comma [0] 2 5 9 2" xfId="35438" xr:uid="{FC006ADE-1393-47A9-A813-E8530C77FF63}"/>
    <cellStyle name="Comma [0] 2 6" xfId="437" xr:uid="{E7E30310-5C9F-49FE-9D5D-63E56D6F6598}"/>
    <cellStyle name="Comma [0] 2 6 10" xfId="5643" xr:uid="{E42B158F-5045-4F5E-85C5-492011EE95AD}"/>
    <cellStyle name="Comma [0] 2 6 10 2" xfId="35598" xr:uid="{53D7775C-5291-4882-8278-C05F344D839C}"/>
    <cellStyle name="Comma [0] 2 6 11" xfId="8425" xr:uid="{46200F05-0964-46FA-B36A-365CD59698A5}"/>
    <cellStyle name="Comma [0] 2 6 11 2" xfId="38380" xr:uid="{FDDFA910-7F31-470D-9B20-106F911A0337}"/>
    <cellStyle name="Comma [0] 2 6 12" xfId="11207" xr:uid="{39BED8AC-0887-4692-90E1-44AF00D45627}"/>
    <cellStyle name="Comma [0] 2 6 12 2" xfId="41162" xr:uid="{9D9AEE56-DAC6-4774-B3CE-4BEC5C9235A0}"/>
    <cellStyle name="Comma [0] 2 6 13" xfId="13942" xr:uid="{BFEBE256-4077-40A6-8211-AC5E0FA921A5}"/>
    <cellStyle name="Comma [0] 2 6 13 2" xfId="43897" xr:uid="{0726842A-866A-4545-B9B0-A5384969DBD1}"/>
    <cellStyle name="Comma [0] 2 6 14" xfId="16690" xr:uid="{5D5F9BC7-306C-44D5-8D15-5868637E7899}"/>
    <cellStyle name="Comma [0] 2 6 14 2" xfId="46643" xr:uid="{13A55A02-9C44-4E92-88DF-FCF0264AB8C1}"/>
    <cellStyle name="Comma [0] 2 6 15" xfId="19473" xr:uid="{07C9269D-FA95-402F-9DEE-B12AFD6D0117}"/>
    <cellStyle name="Comma [0] 2 6 15 2" xfId="49425" xr:uid="{F063E8C2-B7BF-45F3-AB6D-77081C5F54D6}"/>
    <cellStyle name="Comma [0] 2 6 16" xfId="22211" xr:uid="{2EF39712-3933-4AC2-9BB0-F67DE07C553B}"/>
    <cellStyle name="Comma [0] 2 6 16 2" xfId="52163" xr:uid="{62D541FA-E3A6-48B2-91E9-35803F5168E2}"/>
    <cellStyle name="Comma [0] 2 6 17" xfId="24947" xr:uid="{1EE63CD2-4CA6-404D-AF11-E122181992FA}"/>
    <cellStyle name="Comma [0] 2 6 17 2" xfId="54899" xr:uid="{B8A7DEA4-5D60-4A1A-AE98-430FE1B3C271}"/>
    <cellStyle name="Comma [0] 2 6 18" xfId="30450" xr:uid="{F01704D9-09FC-43C6-8874-6B0213F812CE}"/>
    <cellStyle name="Comma [0] 2 6 2" xfId="579" xr:uid="{6BA1F8C0-EB3A-4446-AA75-4207C2B359B5}"/>
    <cellStyle name="Comma [0] 2 6 2 10" xfId="16861" xr:uid="{69B60486-518D-48B9-8234-9B9889467E98}"/>
    <cellStyle name="Comma [0] 2 6 2 10 2" xfId="46814" xr:uid="{79395EA5-883B-418B-BF6B-62085D739112}"/>
    <cellStyle name="Comma [0] 2 6 2 11" xfId="19644" xr:uid="{524BF30B-8C0D-4EF8-85D9-3E4141CCC13D}"/>
    <cellStyle name="Comma [0] 2 6 2 11 2" xfId="49596" xr:uid="{6C98BFB1-2A07-4DB9-BB6E-A534A7DFD0F0}"/>
    <cellStyle name="Comma [0] 2 6 2 12" xfId="22382" xr:uid="{AEEA2420-891F-4C09-A3EC-507EE0EE188A}"/>
    <cellStyle name="Comma [0] 2 6 2 12 2" xfId="52334" xr:uid="{6C0C5AAE-8117-4B68-9760-7931A2F80243}"/>
    <cellStyle name="Comma [0] 2 6 2 13" xfId="25118" xr:uid="{EE42C964-434D-486F-AC53-36983F87231E}"/>
    <cellStyle name="Comma [0] 2 6 2 13 2" xfId="55070" xr:uid="{A9004B96-85B3-40D8-AD8A-295B34D82868}"/>
    <cellStyle name="Comma [0] 2 6 2 14" xfId="30589" xr:uid="{CBBE666F-7C51-4F56-AA31-EEC28957DFB9}"/>
    <cellStyle name="Comma [0] 2 6 2 2" xfId="1127" xr:uid="{9AB11669-08D4-494C-9AFE-CAA2EA4746E9}"/>
    <cellStyle name="Comma [0] 2 6 2 2 10" xfId="19986" xr:uid="{2DA10F14-8975-47AA-8655-94A94AE5D1CB}"/>
    <cellStyle name="Comma [0] 2 6 2 2 10 2" xfId="49938" xr:uid="{2AD25D07-5D7C-41E0-9651-22D18F5E8DEF}"/>
    <cellStyle name="Comma [0] 2 6 2 2 11" xfId="22724" xr:uid="{66D3F11D-3F4B-4FFC-B37E-0C7350AFF8A7}"/>
    <cellStyle name="Comma [0] 2 6 2 2 11 2" xfId="52676" xr:uid="{916EB0BF-59C4-4D39-9E82-0DB5B42BAB98}"/>
    <cellStyle name="Comma [0] 2 6 2 2 12" xfId="25460" xr:uid="{9C74EA1A-E9DE-4200-990E-DF45B2B28286}"/>
    <cellStyle name="Comma [0] 2 6 2 2 12 2" xfId="55412" xr:uid="{B2E37671-3EA4-453E-8AEE-E57E467D381D}"/>
    <cellStyle name="Comma [0] 2 6 2 2 13" xfId="31132" xr:uid="{AA041A37-A064-44F7-A366-945169CEDDA1}"/>
    <cellStyle name="Comma [0] 2 6 2 2 2" xfId="3892" xr:uid="{147FE3E1-0D0E-4715-9F85-3338692D16E7}"/>
    <cellStyle name="Comma [0] 2 6 2 2 2 10" xfId="26144" xr:uid="{B8BD2214-5F5F-4F51-B3DC-DC9B9E4F49AF}"/>
    <cellStyle name="Comma [0] 2 6 2 2 2 10 2" xfId="56096" xr:uid="{B612E2CF-D00F-4403-BC4A-C8B70B3122EA}"/>
    <cellStyle name="Comma [0] 2 6 2 2 2 11" xfId="33885" xr:uid="{70D39897-F07C-4DE7-BFB0-651F4EE5FDE7}"/>
    <cellStyle name="Comma [0] 2 6 2 2 2 2" xfId="5260" xr:uid="{2952EE35-9700-4012-86C6-EEEB8FEF167F}"/>
    <cellStyle name="Comma [0] 2 6 2 2 2 2 10" xfId="35253" xr:uid="{9E03C95B-36A4-4C3E-BFE6-0F8347679FAD}"/>
    <cellStyle name="Comma [0] 2 6 2 2 2 2 2" xfId="8208" xr:uid="{A722ECB0-267E-440F-8884-0B3886B4279B}"/>
    <cellStyle name="Comma [0] 2 6 2 2 2 2 2 2" xfId="30255" xr:uid="{6BA33B39-00AB-436E-A3D1-A15ECA8009DE}"/>
    <cellStyle name="Comma [0] 2 6 2 2 2 2 2 2 2" xfId="60207" xr:uid="{F0F075ED-1225-4F9C-8F74-06DB9A179E7D}"/>
    <cellStyle name="Comma [0] 2 6 2 2 2 2 2 3" xfId="38163" xr:uid="{79973D27-B66E-49C4-B5AB-A9EDCF4A01A5}"/>
    <cellStyle name="Comma [0] 2 6 2 2 2 2 3" xfId="10990" xr:uid="{1327B1CD-A438-4849-9DC7-C5AC64B52FCF}"/>
    <cellStyle name="Comma [0] 2 6 2 2 2 2 3 2" xfId="40945" xr:uid="{7D1CE3BD-54AB-42E9-8DCE-6E6DC3B8E015}"/>
    <cellStyle name="Comma [0] 2 6 2 2 2 2 4" xfId="13772" xr:uid="{8DE5B85A-AFA0-4C03-A872-1E44339443D0}"/>
    <cellStyle name="Comma [0] 2 6 2 2 2 2 4 2" xfId="43727" xr:uid="{84FCBDD0-B476-461C-8042-0412EA920A2B}"/>
    <cellStyle name="Comma [0] 2 6 2 2 2 2 5" xfId="16507" xr:uid="{BDF7717E-73B6-4CD3-9AD1-44B30E60FC73}"/>
    <cellStyle name="Comma [0] 2 6 2 2 2 2 5 2" xfId="46462" xr:uid="{0CCC7CB3-2EAE-424D-B6F6-E71ACBD1F71B}"/>
    <cellStyle name="Comma [0] 2 6 2 2 2 2 6" xfId="19255" xr:uid="{FFD0C332-B0D0-424F-9A7E-CF72CCEEAD58}"/>
    <cellStyle name="Comma [0] 2 6 2 2 2 2 6 2" xfId="49208" xr:uid="{DCA17A6F-977D-40FB-BC6C-C18C5CDDCAF2}"/>
    <cellStyle name="Comma [0] 2 6 2 2 2 2 7" xfId="22038" xr:uid="{B54EB0D7-D968-4E7D-B023-DB19F151712D}"/>
    <cellStyle name="Comma [0] 2 6 2 2 2 2 7 2" xfId="51990" xr:uid="{215E7431-A921-4858-B0A7-5D4BA5433235}"/>
    <cellStyle name="Comma [0] 2 6 2 2 2 2 8" xfId="24776" xr:uid="{C358A2DD-7091-43BB-934B-8F322FFA8C36}"/>
    <cellStyle name="Comma [0] 2 6 2 2 2 2 8 2" xfId="54728" xr:uid="{37976C4E-8E41-4AF8-8142-A57F876F929C}"/>
    <cellStyle name="Comma [0] 2 6 2 2 2 2 9" xfId="27512" xr:uid="{B0B9CE75-4170-4772-85B1-C00833B71063}"/>
    <cellStyle name="Comma [0] 2 6 2 2 2 2 9 2" xfId="57464" xr:uid="{8BC1A783-1436-4FA9-BBC1-762AB0DB4668}"/>
    <cellStyle name="Comma [0] 2 6 2 2 2 3" xfId="6840" xr:uid="{B2CDD4B9-9A00-4C01-BDD2-A094C54E5E9C}"/>
    <cellStyle name="Comma [0] 2 6 2 2 2 3 2" xfId="28887" xr:uid="{F4CFC5D7-0D6E-4A33-AF7C-77A1A7BF12F0}"/>
    <cellStyle name="Comma [0] 2 6 2 2 2 3 2 2" xfId="58839" xr:uid="{D140B14B-0F6F-415C-B0B7-491BA5DB018F}"/>
    <cellStyle name="Comma [0] 2 6 2 2 2 3 3" xfId="36795" xr:uid="{ED33090D-08C0-4586-895F-B62E083B6BEE}"/>
    <cellStyle name="Comma [0] 2 6 2 2 2 4" xfId="9622" xr:uid="{451CD579-5C01-4F22-8A00-1E3325BB82DF}"/>
    <cellStyle name="Comma [0] 2 6 2 2 2 4 2" xfId="39577" xr:uid="{389C27E7-426D-40F9-9D6B-76EBC3E5DA05}"/>
    <cellStyle name="Comma [0] 2 6 2 2 2 5" xfId="12404" xr:uid="{61470D31-1B53-4AB6-968E-66091FCEA91A}"/>
    <cellStyle name="Comma [0] 2 6 2 2 2 5 2" xfId="42359" xr:uid="{E7A98FBA-7A74-4C8C-BBC8-7D7D58223AF2}"/>
    <cellStyle name="Comma [0] 2 6 2 2 2 6" xfId="15139" xr:uid="{D95CAF14-0CAE-4575-85EE-E43584FB4201}"/>
    <cellStyle name="Comma [0] 2 6 2 2 2 6 2" xfId="45094" xr:uid="{997BCCA9-070C-493A-91CF-0765B38C9AEA}"/>
    <cellStyle name="Comma [0] 2 6 2 2 2 7" xfId="17887" xr:uid="{B9802163-E126-409E-9866-98FB941425A9}"/>
    <cellStyle name="Comma [0] 2 6 2 2 2 7 2" xfId="47840" xr:uid="{E6D970A1-3F9C-48EF-81D8-D427CB9233CC}"/>
    <cellStyle name="Comma [0] 2 6 2 2 2 8" xfId="20670" xr:uid="{4AF3FB24-6719-4F9F-81ED-5A75C26208ED}"/>
    <cellStyle name="Comma [0] 2 6 2 2 2 8 2" xfId="50622" xr:uid="{28A61593-0A6E-4B64-8843-AC772E9F9AF8}"/>
    <cellStyle name="Comma [0] 2 6 2 2 2 9" xfId="23408" xr:uid="{E754DBC1-9FBC-48E1-80FC-4F4D14CDF7CC}"/>
    <cellStyle name="Comma [0] 2 6 2 2 2 9 2" xfId="53360" xr:uid="{EF817CB1-E1A2-439C-BEE8-8776C0CF3246}"/>
    <cellStyle name="Comma [0] 2 6 2 2 3" xfId="4576" xr:uid="{9C011749-426F-4483-B78F-E309CBE8DF34}"/>
    <cellStyle name="Comma [0] 2 6 2 2 3 10" xfId="34569" xr:uid="{83EDF3EA-5B00-4CD0-A027-5C6E40DEEDAD}"/>
    <cellStyle name="Comma [0] 2 6 2 2 3 2" xfId="7524" xr:uid="{29E0D418-E0B3-40A9-B172-ABFF67AFCF5E}"/>
    <cellStyle name="Comma [0] 2 6 2 2 3 2 2" xfId="29571" xr:uid="{EF08634A-24AA-4413-B5A2-F967610DEDBF}"/>
    <cellStyle name="Comma [0] 2 6 2 2 3 2 2 2" xfId="59523" xr:uid="{35154134-EE3F-4893-8E5D-8948C0F50A6B}"/>
    <cellStyle name="Comma [0] 2 6 2 2 3 2 3" xfId="37479" xr:uid="{398AC9F1-5C10-4350-B656-FEA71FD1B487}"/>
    <cellStyle name="Comma [0] 2 6 2 2 3 3" xfId="10306" xr:uid="{69084381-2153-420E-91C8-E8E2997B426E}"/>
    <cellStyle name="Comma [0] 2 6 2 2 3 3 2" xfId="40261" xr:uid="{127FE477-8062-41A0-A873-CC0608FEB82C}"/>
    <cellStyle name="Comma [0] 2 6 2 2 3 4" xfId="13088" xr:uid="{7AF8EFC3-E84F-4CA0-A58E-CEE71947E5B1}"/>
    <cellStyle name="Comma [0] 2 6 2 2 3 4 2" xfId="43043" xr:uid="{5E04FFB2-1AF9-4628-947E-36F6521074FE}"/>
    <cellStyle name="Comma [0] 2 6 2 2 3 5" xfId="15823" xr:uid="{543131FD-C887-4FCE-AECE-D92AF33EDD19}"/>
    <cellStyle name="Comma [0] 2 6 2 2 3 5 2" xfId="45778" xr:uid="{6C205F99-CB5A-4907-838A-DF2640FB79E6}"/>
    <cellStyle name="Comma [0] 2 6 2 2 3 6" xfId="18571" xr:uid="{83D78D6C-D536-4DC5-A6E4-EC3A24404647}"/>
    <cellStyle name="Comma [0] 2 6 2 2 3 6 2" xfId="48524" xr:uid="{435274D5-556B-4149-A4C7-493A0ECD49DA}"/>
    <cellStyle name="Comma [0] 2 6 2 2 3 7" xfId="21354" xr:uid="{6D83F888-D430-490D-AFDB-59D6332252FE}"/>
    <cellStyle name="Comma [0] 2 6 2 2 3 7 2" xfId="51306" xr:uid="{6BF9A913-C5C9-4D4B-919D-3FEE2B26BF75}"/>
    <cellStyle name="Comma [0] 2 6 2 2 3 8" xfId="24092" xr:uid="{2938391E-DADF-4AC7-9FD3-ABAA08182B68}"/>
    <cellStyle name="Comma [0] 2 6 2 2 3 8 2" xfId="54044" xr:uid="{36C236ED-08D9-4C4C-A839-F308D1C3AD02}"/>
    <cellStyle name="Comma [0] 2 6 2 2 3 9" xfId="26828" xr:uid="{B8CB6546-BB7A-4CE4-8E2F-AAFDEDD63642}"/>
    <cellStyle name="Comma [0] 2 6 2 2 3 9 2" xfId="56780" xr:uid="{2EC513FC-F857-4855-87F6-511358C6E424}"/>
    <cellStyle name="Comma [0] 2 6 2 2 4" xfId="3208" xr:uid="{8B705715-05D7-4D34-9CB5-E27A37D71EA3}"/>
    <cellStyle name="Comma [0] 2 6 2 2 4 2" xfId="28203" xr:uid="{15E22F78-95A2-4D9E-BF7D-2B93624A2239}"/>
    <cellStyle name="Comma [0] 2 6 2 2 4 2 2" xfId="58155" xr:uid="{E67930F6-3CAD-45D8-AE8C-6CEE3C71BD0F}"/>
    <cellStyle name="Comma [0] 2 6 2 2 4 3" xfId="33201" xr:uid="{5F4A51AB-4B28-4C25-9EC0-80D64665DA0D}"/>
    <cellStyle name="Comma [0] 2 6 2 2 5" xfId="6156" xr:uid="{51BC33B4-DDBD-493C-B0A7-7372A20D4632}"/>
    <cellStyle name="Comma [0] 2 6 2 2 5 2" xfId="36111" xr:uid="{97A10DF0-8989-45ED-864F-8E622AC835C1}"/>
    <cellStyle name="Comma [0] 2 6 2 2 6" xfId="8938" xr:uid="{5F54C8E5-9EF2-41A3-A66D-32B51FF58717}"/>
    <cellStyle name="Comma [0] 2 6 2 2 6 2" xfId="38893" xr:uid="{4C5052AC-D895-4E5C-ABA2-56BEE34AA931}"/>
    <cellStyle name="Comma [0] 2 6 2 2 7" xfId="11720" xr:uid="{67C05DF2-6110-45B1-85A7-89039F464D22}"/>
    <cellStyle name="Comma [0] 2 6 2 2 7 2" xfId="41675" xr:uid="{9F0C3D3C-B7DD-4E6D-84C7-52F44C2C7976}"/>
    <cellStyle name="Comma [0] 2 6 2 2 8" xfId="14455" xr:uid="{395ED26E-B97A-4F21-BFF7-EFB1F07B1F24}"/>
    <cellStyle name="Comma [0] 2 6 2 2 8 2" xfId="44410" xr:uid="{97AAA3E5-463B-41B8-B2C8-E2E66CEB43A6}"/>
    <cellStyle name="Comma [0] 2 6 2 2 9" xfId="17203" xr:uid="{89DF9B14-704F-4FDC-B404-7B1ADEF34F5E}"/>
    <cellStyle name="Comma [0] 2 6 2 2 9 2" xfId="47156" xr:uid="{C9957DD2-3F9C-4952-8A84-2F3E04CB6205}"/>
    <cellStyle name="Comma [0] 2 6 2 3" xfId="1669" xr:uid="{27C06FDF-18E0-4FCA-B0CF-02FEE1641DA5}"/>
    <cellStyle name="Comma [0] 2 6 2 3 10" xfId="23066" xr:uid="{DBA62468-A993-4ED9-83B6-361AC632F073}"/>
    <cellStyle name="Comma [0] 2 6 2 3 10 2" xfId="53018" xr:uid="{220FA778-124B-49AF-8054-CD47F50408F2}"/>
    <cellStyle name="Comma [0] 2 6 2 3 11" xfId="25802" xr:uid="{3A74D187-BD72-4611-BA2C-79B28C2C6777}"/>
    <cellStyle name="Comma [0] 2 6 2 3 11 2" xfId="55754" xr:uid="{4A33E571-D051-4F99-A119-E5E16AF2F780}"/>
    <cellStyle name="Comma [0] 2 6 2 3 12" xfId="31674" xr:uid="{E3EF7C15-C4C8-4DF7-B70F-B4CD7C6F5B14}"/>
    <cellStyle name="Comma [0] 2 6 2 3 2" xfId="4918" xr:uid="{57513D5C-37BC-4021-A95F-13F7BC15F8D5}"/>
    <cellStyle name="Comma [0] 2 6 2 3 2 10" xfId="34911" xr:uid="{B16D8ACA-5B34-4AE2-BFDA-DD6239EE6448}"/>
    <cellStyle name="Comma [0] 2 6 2 3 2 2" xfId="7866" xr:uid="{76A54F27-3440-4967-ACED-A90A377A9EBA}"/>
    <cellStyle name="Comma [0] 2 6 2 3 2 2 2" xfId="29913" xr:uid="{DD44DF8B-71A2-4947-B2FB-8BAC0E96961E}"/>
    <cellStyle name="Comma [0] 2 6 2 3 2 2 2 2" xfId="59865" xr:uid="{A81AF911-BC27-46FC-B96C-0779531CB532}"/>
    <cellStyle name="Comma [0] 2 6 2 3 2 2 3" xfId="37821" xr:uid="{DD6EACD7-7F9B-491D-B737-6CBBE719307B}"/>
    <cellStyle name="Comma [0] 2 6 2 3 2 3" xfId="10648" xr:uid="{31BB5009-3875-4EF3-9C46-781AE73A1DA8}"/>
    <cellStyle name="Comma [0] 2 6 2 3 2 3 2" xfId="40603" xr:uid="{2209BB1A-7551-4A46-A1D8-8BFE791981FF}"/>
    <cellStyle name="Comma [0] 2 6 2 3 2 4" xfId="13430" xr:uid="{76BCAFCC-1E93-4B85-9D3F-1DC329CA3082}"/>
    <cellStyle name="Comma [0] 2 6 2 3 2 4 2" xfId="43385" xr:uid="{5441FE70-9E64-4EF1-9553-9DEA58AB611A}"/>
    <cellStyle name="Comma [0] 2 6 2 3 2 5" xfId="16165" xr:uid="{3EB44709-3CE5-4C1A-A3FE-B8645CDB20F8}"/>
    <cellStyle name="Comma [0] 2 6 2 3 2 5 2" xfId="46120" xr:uid="{BF5CF2A0-5224-403E-B856-DDB58B9AC455}"/>
    <cellStyle name="Comma [0] 2 6 2 3 2 6" xfId="18913" xr:uid="{FFE5D65B-B19C-4DE2-8764-E48A4B5CEAE2}"/>
    <cellStyle name="Comma [0] 2 6 2 3 2 6 2" xfId="48866" xr:uid="{6AD4393C-FD36-4BA3-81ED-7A811704D86B}"/>
    <cellStyle name="Comma [0] 2 6 2 3 2 7" xfId="21696" xr:uid="{1FFB4860-0F52-4949-AAF6-A76128921C15}"/>
    <cellStyle name="Comma [0] 2 6 2 3 2 7 2" xfId="51648" xr:uid="{FCB16619-05F1-459B-9DA3-A6242BB8F3B0}"/>
    <cellStyle name="Comma [0] 2 6 2 3 2 8" xfId="24434" xr:uid="{356F8F34-C0E3-43B3-891D-AD7575CCC290}"/>
    <cellStyle name="Comma [0] 2 6 2 3 2 8 2" xfId="54386" xr:uid="{C6CEF636-95E7-4A71-B7EC-BEDF452CE4E7}"/>
    <cellStyle name="Comma [0] 2 6 2 3 2 9" xfId="27170" xr:uid="{13A553EA-CD4F-45CD-B41C-DED1D00791B0}"/>
    <cellStyle name="Comma [0] 2 6 2 3 2 9 2" xfId="57122" xr:uid="{9264C5C2-4277-4A86-A7F8-7721ACB8D09E}"/>
    <cellStyle name="Comma [0] 2 6 2 3 3" xfId="3550" xr:uid="{84C6676F-446E-4404-8F84-4E3BA1F03E29}"/>
    <cellStyle name="Comma [0] 2 6 2 3 3 2" xfId="28545" xr:uid="{FDE36AC1-BFF3-4BBD-BBAE-36F0BBFB088C}"/>
    <cellStyle name="Comma [0] 2 6 2 3 3 2 2" xfId="58497" xr:uid="{01502B28-1BC7-4C0D-8230-BE8F945F5F82}"/>
    <cellStyle name="Comma [0] 2 6 2 3 3 3" xfId="33543" xr:uid="{ADAFECA8-EB78-4CE6-871C-3A1F18522A59}"/>
    <cellStyle name="Comma [0] 2 6 2 3 4" xfId="6498" xr:uid="{B95A3D75-101F-4EFC-AD92-3B9BEF21C545}"/>
    <cellStyle name="Comma [0] 2 6 2 3 4 2" xfId="36453" xr:uid="{28776C60-678C-49EB-A081-8947693A105F}"/>
    <cellStyle name="Comma [0] 2 6 2 3 5" xfId="9280" xr:uid="{6222162B-59B4-4C85-A70A-B806B46F11FD}"/>
    <cellStyle name="Comma [0] 2 6 2 3 5 2" xfId="39235" xr:uid="{493E0CF3-5C79-4A8B-9031-CF1FBBF3CF6B}"/>
    <cellStyle name="Comma [0] 2 6 2 3 6" xfId="12062" xr:uid="{E4460F30-83C8-48D2-856B-61C4B456D37E}"/>
    <cellStyle name="Comma [0] 2 6 2 3 6 2" xfId="42017" xr:uid="{72FC64CB-421E-4DD8-A740-DBA6CB10CF7E}"/>
    <cellStyle name="Comma [0] 2 6 2 3 7" xfId="14797" xr:uid="{095D509F-0B93-4C3F-8DAB-B5C10E00D871}"/>
    <cellStyle name="Comma [0] 2 6 2 3 7 2" xfId="44752" xr:uid="{63B0A1E4-E579-46C4-A5B6-0B13C069D122}"/>
    <cellStyle name="Comma [0] 2 6 2 3 8" xfId="17545" xr:uid="{9E483D6D-CD68-40C1-B413-DC85A7CA7B83}"/>
    <cellStyle name="Comma [0] 2 6 2 3 8 2" xfId="47498" xr:uid="{98A483E3-273E-4CE8-9854-46A3C76C4FE8}"/>
    <cellStyle name="Comma [0] 2 6 2 3 9" xfId="20328" xr:uid="{22505F81-E35C-4DDD-AD2E-501696E4428C}"/>
    <cellStyle name="Comma [0] 2 6 2 3 9 2" xfId="50280" xr:uid="{39D941D8-BD87-4E41-A46A-0D9BDC1DAB8C}"/>
    <cellStyle name="Comma [0] 2 6 2 4" xfId="2429" xr:uid="{F1190215-2F67-421F-BF63-0E18BFEB2276}"/>
    <cellStyle name="Comma [0] 2 6 2 4 10" xfId="26486" xr:uid="{57AAA7C6-A937-4316-940E-BB0F46A3740E}"/>
    <cellStyle name="Comma [0] 2 6 2 4 10 2" xfId="56438" xr:uid="{24DA0868-850A-4434-A121-C6EF44D2FC94}"/>
    <cellStyle name="Comma [0] 2 6 2 4 11" xfId="32428" xr:uid="{7D793DD2-C671-419D-A8DC-37D2CA292AEB}"/>
    <cellStyle name="Comma [0] 2 6 2 4 2" xfId="4234" xr:uid="{1686361A-972F-46A2-9AF3-00DA9AAA48A1}"/>
    <cellStyle name="Comma [0] 2 6 2 4 2 2" xfId="29229" xr:uid="{3FC0EA4C-A6E0-4B0A-96E2-44F27B7036AB}"/>
    <cellStyle name="Comma [0] 2 6 2 4 2 2 2" xfId="59181" xr:uid="{866BB6FD-42CC-4121-9652-5BD12A4923B3}"/>
    <cellStyle name="Comma [0] 2 6 2 4 2 3" xfId="34227" xr:uid="{A9D33F1B-EE80-4341-97E2-3C9725D49A37}"/>
    <cellStyle name="Comma [0] 2 6 2 4 3" xfId="7182" xr:uid="{FB0AE286-ED70-4B94-A8FF-73486F03421E}"/>
    <cellStyle name="Comma [0] 2 6 2 4 3 2" xfId="37137" xr:uid="{ECD6060A-0DB9-414B-BC45-49B9D0D96D1A}"/>
    <cellStyle name="Comma [0] 2 6 2 4 4" xfId="9964" xr:uid="{7C9102B8-2316-43F2-901F-9DB023173B26}"/>
    <cellStyle name="Comma [0] 2 6 2 4 4 2" xfId="39919" xr:uid="{FD4565C5-F142-4EC9-8FC4-7EBD85FEB476}"/>
    <cellStyle name="Comma [0] 2 6 2 4 5" xfId="12746" xr:uid="{176144DE-5410-4590-870E-72E512F5BAD2}"/>
    <cellStyle name="Comma [0] 2 6 2 4 5 2" xfId="42701" xr:uid="{FB88440A-75C0-4959-A461-D140ECB6D862}"/>
    <cellStyle name="Comma [0] 2 6 2 4 6" xfId="15481" xr:uid="{36B6191D-09C4-4652-B6B3-EEEB2A1BA14B}"/>
    <cellStyle name="Comma [0] 2 6 2 4 6 2" xfId="45436" xr:uid="{B97E25AD-0061-486B-9DD7-A9EF83CA8816}"/>
    <cellStyle name="Comma [0] 2 6 2 4 7" xfId="18229" xr:uid="{DEE3DF43-E9AF-4DC0-B536-2161ABA68C1B}"/>
    <cellStyle name="Comma [0] 2 6 2 4 7 2" xfId="48182" xr:uid="{F861EC78-CE32-4B1D-BC86-8DADC7F4283D}"/>
    <cellStyle name="Comma [0] 2 6 2 4 8" xfId="21012" xr:uid="{FCBBF81B-4E7D-4ED0-9804-8E0464F35DCB}"/>
    <cellStyle name="Comma [0] 2 6 2 4 8 2" xfId="50964" xr:uid="{84FE053F-22CF-499C-8EAE-1C64A84B0C88}"/>
    <cellStyle name="Comma [0] 2 6 2 4 9" xfId="23750" xr:uid="{B8B4D61F-8213-4AC8-B9E5-B96D4A889C1A}"/>
    <cellStyle name="Comma [0] 2 6 2 4 9 2" xfId="53702" xr:uid="{B3A8F301-305C-4C8C-93BA-D22859B60507}"/>
    <cellStyle name="Comma [0] 2 6 2 5" xfId="2866" xr:uid="{377B4E61-3E2C-43C7-9F79-40B15A13DF23}"/>
    <cellStyle name="Comma [0] 2 6 2 5 2" xfId="27861" xr:uid="{ED1D37AE-49CD-4A93-81B6-195A3F2B6C57}"/>
    <cellStyle name="Comma [0] 2 6 2 5 2 2" xfId="57813" xr:uid="{D89E6DE3-8A51-4ACD-9E42-D6130FF99B4A}"/>
    <cellStyle name="Comma [0] 2 6 2 5 3" xfId="32859" xr:uid="{4899EF39-A335-498D-A0EE-DDB3DF9DE5DA}"/>
    <cellStyle name="Comma [0] 2 6 2 6" xfId="5814" xr:uid="{32A41C32-B2DD-468A-A943-69A8DD29D48B}"/>
    <cellStyle name="Comma [0] 2 6 2 6 2" xfId="35769" xr:uid="{6B22AA14-566A-4C17-902E-21D00B5DC08D}"/>
    <cellStyle name="Comma [0] 2 6 2 7" xfId="8596" xr:uid="{5C570C67-932F-48F1-9AF9-5548B2CE2D16}"/>
    <cellStyle name="Comma [0] 2 6 2 7 2" xfId="38551" xr:uid="{C3871A44-A5FD-418B-B8AC-8C96CC71BAD3}"/>
    <cellStyle name="Comma [0] 2 6 2 8" xfId="11378" xr:uid="{2103966E-DBF2-4E11-9232-A555A61640BC}"/>
    <cellStyle name="Comma [0] 2 6 2 8 2" xfId="41333" xr:uid="{982609C1-00F6-453E-B37B-BF413A7E8876}"/>
    <cellStyle name="Comma [0] 2 6 2 9" xfId="14113" xr:uid="{74820235-40CF-4CFC-A83F-C75C70D3DE2C}"/>
    <cellStyle name="Comma [0] 2 6 2 9 2" xfId="44068" xr:uid="{64E0A842-17DA-4B1E-8022-989168FB1944}"/>
    <cellStyle name="Comma [0] 2 6 3" xfId="813" xr:uid="{7EA5D6E8-2E56-41F4-BACE-0EDAEDACA41F}"/>
    <cellStyle name="Comma [0] 2 6 3 10" xfId="19815" xr:uid="{9A20DC4E-AF31-423F-BD67-64CF69617AE3}"/>
    <cellStyle name="Comma [0] 2 6 3 10 2" xfId="49767" xr:uid="{42B8C024-C097-4060-8FBC-623C74DC6F0D}"/>
    <cellStyle name="Comma [0] 2 6 3 11" xfId="22553" xr:uid="{3DCA5252-F64F-49EF-A49A-EA93833B1BB9}"/>
    <cellStyle name="Comma [0] 2 6 3 11 2" xfId="52505" xr:uid="{B7817022-5EA1-448F-8882-33154C70416B}"/>
    <cellStyle name="Comma [0] 2 6 3 12" xfId="25289" xr:uid="{45C0DFAB-F6E5-4E44-95FC-32065D377929}"/>
    <cellStyle name="Comma [0] 2 6 3 12 2" xfId="55241" xr:uid="{016B32B6-304F-4DD1-926C-0EE0F30815FD}"/>
    <cellStyle name="Comma [0] 2 6 3 13" xfId="30818" xr:uid="{C74D0C3C-7E1B-4378-935F-FE746077598C}"/>
    <cellStyle name="Comma [0] 2 6 3 2" xfId="1356" xr:uid="{27807016-0FF4-407A-AEDE-0F55B17693A7}"/>
    <cellStyle name="Comma [0] 2 6 3 2 10" xfId="23237" xr:uid="{08585E9B-2ABC-4142-9B61-EF1108AE145F}"/>
    <cellStyle name="Comma [0] 2 6 3 2 10 2" xfId="53189" xr:uid="{54C0D8AE-99B5-417A-86DC-C43AE0E0FA7B}"/>
    <cellStyle name="Comma [0] 2 6 3 2 11" xfId="25973" xr:uid="{053AD490-A7AB-46A1-BB35-48BE709D7F65}"/>
    <cellStyle name="Comma [0] 2 6 3 2 11 2" xfId="55925" xr:uid="{ABECE36D-3C3C-43C7-B7E4-AD0376A3FE52}"/>
    <cellStyle name="Comma [0] 2 6 3 2 12" xfId="31361" xr:uid="{952DBC38-437A-4C2C-9F02-85C62AC031C3}"/>
    <cellStyle name="Comma [0] 2 6 3 2 2" xfId="5089" xr:uid="{9AE2C873-6724-4DC6-AF55-C8ADE3168D77}"/>
    <cellStyle name="Comma [0] 2 6 3 2 2 10" xfId="35082" xr:uid="{141C5CDF-F703-4145-AE0A-11927CC150E9}"/>
    <cellStyle name="Comma [0] 2 6 3 2 2 2" xfId="8037" xr:uid="{FFCD8B55-F0BE-44DC-BE48-9A9B5D9C228C}"/>
    <cellStyle name="Comma [0] 2 6 3 2 2 2 2" xfId="30084" xr:uid="{F5E67C90-B00E-4F02-958E-6F5FEF9A255E}"/>
    <cellStyle name="Comma [0] 2 6 3 2 2 2 2 2" xfId="60036" xr:uid="{47362EB1-1BC1-4F55-A76B-58E72C451B12}"/>
    <cellStyle name="Comma [0] 2 6 3 2 2 2 3" xfId="37992" xr:uid="{38BCE5FD-32D9-4BBF-A95E-3E3BF396A0EF}"/>
    <cellStyle name="Comma [0] 2 6 3 2 2 3" xfId="10819" xr:uid="{583F593A-8817-440D-9A71-CA98ABECD4A0}"/>
    <cellStyle name="Comma [0] 2 6 3 2 2 3 2" xfId="40774" xr:uid="{9278551F-46E3-4FD0-BB24-E4241912A18E}"/>
    <cellStyle name="Comma [0] 2 6 3 2 2 4" xfId="13601" xr:uid="{F48D38EA-43B2-4505-9E7A-E60BDCB6FA17}"/>
    <cellStyle name="Comma [0] 2 6 3 2 2 4 2" xfId="43556" xr:uid="{4CAED8EF-EC3E-435F-8A0F-020BD36C79E6}"/>
    <cellStyle name="Comma [0] 2 6 3 2 2 5" xfId="16336" xr:uid="{CF8F9489-9D10-4771-BB8E-9C74A7907B1B}"/>
    <cellStyle name="Comma [0] 2 6 3 2 2 5 2" xfId="46291" xr:uid="{E9524334-B0CD-4393-B072-1ABCC5E54FC8}"/>
    <cellStyle name="Comma [0] 2 6 3 2 2 6" xfId="19084" xr:uid="{5569C38C-5D2B-49A1-9C84-0940B81BF45E}"/>
    <cellStyle name="Comma [0] 2 6 3 2 2 6 2" xfId="49037" xr:uid="{3E86A7E9-481E-4A7A-AC8A-9F933CA5693D}"/>
    <cellStyle name="Comma [0] 2 6 3 2 2 7" xfId="21867" xr:uid="{8B0DF08B-BFAD-40F8-8F85-D0496C4B4A66}"/>
    <cellStyle name="Comma [0] 2 6 3 2 2 7 2" xfId="51819" xr:uid="{049B627A-330D-49CE-A509-8EE2F8C3874D}"/>
    <cellStyle name="Comma [0] 2 6 3 2 2 8" xfId="24605" xr:uid="{C642A8DF-2AB4-4F3F-9CFA-AFC84F1C864D}"/>
    <cellStyle name="Comma [0] 2 6 3 2 2 8 2" xfId="54557" xr:uid="{E258D86E-BBD5-464F-B039-E375F4E4FFC5}"/>
    <cellStyle name="Comma [0] 2 6 3 2 2 9" xfId="27341" xr:uid="{F1E3821E-F126-4FDD-A764-8AFE4F6D2075}"/>
    <cellStyle name="Comma [0] 2 6 3 2 2 9 2" xfId="57293" xr:uid="{230054CA-2671-4A4F-8D17-9F5A09E085D0}"/>
    <cellStyle name="Comma [0] 2 6 3 2 3" xfId="3721" xr:uid="{1ACD8611-A6B9-42FE-A1B3-5FE95A590408}"/>
    <cellStyle name="Comma [0] 2 6 3 2 3 2" xfId="28716" xr:uid="{2D9C8C39-C613-4C2F-8091-C646EB2ECCCF}"/>
    <cellStyle name="Comma [0] 2 6 3 2 3 2 2" xfId="58668" xr:uid="{C39BE030-EBE9-406C-98FE-14401272D437}"/>
    <cellStyle name="Comma [0] 2 6 3 2 3 3" xfId="33714" xr:uid="{09428892-7605-4E17-A4F2-CB2D5B4CA90E}"/>
    <cellStyle name="Comma [0] 2 6 3 2 4" xfId="6669" xr:uid="{D135E9FE-6FD1-483B-A20E-26729E38CC4A}"/>
    <cellStyle name="Comma [0] 2 6 3 2 4 2" xfId="36624" xr:uid="{63FE52F8-82C9-4D0F-99DF-2E83F83FB425}"/>
    <cellStyle name="Comma [0] 2 6 3 2 5" xfId="9451" xr:uid="{DFF4C5E1-66BD-4532-980F-3B09E0E0070D}"/>
    <cellStyle name="Comma [0] 2 6 3 2 5 2" xfId="39406" xr:uid="{679D4DD4-8814-4CAE-95A1-7A7DA21E6134}"/>
    <cellStyle name="Comma [0] 2 6 3 2 6" xfId="12233" xr:uid="{BD1AD31D-AAAB-4897-B461-D9BE0E65267B}"/>
    <cellStyle name="Comma [0] 2 6 3 2 6 2" xfId="42188" xr:uid="{CCE46EAF-C093-4561-8D75-4337B21CA30F}"/>
    <cellStyle name="Comma [0] 2 6 3 2 7" xfId="14968" xr:uid="{F890078E-CDC9-422B-97CB-D9ACE3EC21AC}"/>
    <cellStyle name="Comma [0] 2 6 3 2 7 2" xfId="44923" xr:uid="{AB78D145-CE71-4C82-92EE-01A3F50695E1}"/>
    <cellStyle name="Comma [0] 2 6 3 2 8" xfId="17716" xr:uid="{E4CB4871-977B-4B13-A42B-B8E81A8D1E12}"/>
    <cellStyle name="Comma [0] 2 6 3 2 8 2" xfId="47669" xr:uid="{1C5E50C4-93EF-4FF0-B61D-ACA2A128E57B}"/>
    <cellStyle name="Comma [0] 2 6 3 2 9" xfId="20499" xr:uid="{E2160C00-8F45-4DCD-B980-AA74202CA077}"/>
    <cellStyle name="Comma [0] 2 6 3 2 9 2" xfId="50451" xr:uid="{5A9E562E-FFC7-441C-9FC1-6875DFDABBBF}"/>
    <cellStyle name="Comma [0] 2 6 3 3" xfId="1898" xr:uid="{923EE752-1C1D-454A-87B1-5447F6A1F9F3}"/>
    <cellStyle name="Comma [0] 2 6 3 3 10" xfId="26657" xr:uid="{257FFC08-C421-48A7-9C01-156DA3643A96}"/>
    <cellStyle name="Comma [0] 2 6 3 3 10 2" xfId="56609" xr:uid="{A4ED72EF-1C46-40CD-B291-FAE1703C36FE}"/>
    <cellStyle name="Comma [0] 2 6 3 3 11" xfId="31903" xr:uid="{C6C1CEF6-9E9C-4AF0-A040-DDACB03167D2}"/>
    <cellStyle name="Comma [0] 2 6 3 3 2" xfId="4405" xr:uid="{26E84FF9-BF42-478F-BE34-5660FA97E7D8}"/>
    <cellStyle name="Comma [0] 2 6 3 3 2 2" xfId="29400" xr:uid="{78E24FB8-3743-4395-AC65-2B7564953B3E}"/>
    <cellStyle name="Comma [0] 2 6 3 3 2 2 2" xfId="59352" xr:uid="{0625F8FE-9C0E-4F60-A9FC-720C6D724C17}"/>
    <cellStyle name="Comma [0] 2 6 3 3 2 3" xfId="34398" xr:uid="{3462E077-73DB-479D-941A-A826001B4F92}"/>
    <cellStyle name="Comma [0] 2 6 3 3 3" xfId="7353" xr:uid="{C164AC43-9F69-40D8-A4B3-C15C89B801DE}"/>
    <cellStyle name="Comma [0] 2 6 3 3 3 2" xfId="37308" xr:uid="{6788DC9A-A213-4D13-A8FB-041D586058A5}"/>
    <cellStyle name="Comma [0] 2 6 3 3 4" xfId="10135" xr:uid="{AE004581-FCF0-469A-B666-85DA5F40288D}"/>
    <cellStyle name="Comma [0] 2 6 3 3 4 2" xfId="40090" xr:uid="{89605857-6629-41B9-9659-561ACF9D516C}"/>
    <cellStyle name="Comma [0] 2 6 3 3 5" xfId="12917" xr:uid="{10DF08BD-33DF-4E85-B1E2-832FA6E24C02}"/>
    <cellStyle name="Comma [0] 2 6 3 3 5 2" xfId="42872" xr:uid="{E8365684-A3B8-43DF-B342-DEE5F6F83DE5}"/>
    <cellStyle name="Comma [0] 2 6 3 3 6" xfId="15652" xr:uid="{3F3314F1-ECC6-4727-9EF5-AD412CF3CDDC}"/>
    <cellStyle name="Comma [0] 2 6 3 3 6 2" xfId="45607" xr:uid="{789E9769-1220-4033-9B33-B5416072FCCC}"/>
    <cellStyle name="Comma [0] 2 6 3 3 7" xfId="18400" xr:uid="{4E4031B6-4882-4FD2-9A41-50AB4AD74FC4}"/>
    <cellStyle name="Comma [0] 2 6 3 3 7 2" xfId="48353" xr:uid="{21C5F5B7-C15D-4A43-B864-37E4C41F16AF}"/>
    <cellStyle name="Comma [0] 2 6 3 3 8" xfId="21183" xr:uid="{76FFFD8D-C5F4-4E24-8CB1-F1DFAA62D435}"/>
    <cellStyle name="Comma [0] 2 6 3 3 8 2" xfId="51135" xr:uid="{3D4A14BE-4093-40A8-ACAC-17874F577744}"/>
    <cellStyle name="Comma [0] 2 6 3 3 9" xfId="23921" xr:uid="{9AF49A47-29D9-42E0-8E07-9925157D233E}"/>
    <cellStyle name="Comma [0] 2 6 3 3 9 2" xfId="53873" xr:uid="{E2A24719-619B-44D9-A641-6FD27666058B}"/>
    <cellStyle name="Comma [0] 2 6 3 4" xfId="3037" xr:uid="{D919491A-7FDC-4335-B5BC-DF718BEBBEF4}"/>
    <cellStyle name="Comma [0] 2 6 3 4 2" xfId="28032" xr:uid="{A5829491-9A38-4D2F-8E64-0C788CBAB2C2}"/>
    <cellStyle name="Comma [0] 2 6 3 4 2 2" xfId="57984" xr:uid="{B5A55FE4-E327-4FFF-A23A-DF0C3F9F9242}"/>
    <cellStyle name="Comma [0] 2 6 3 4 3" xfId="33030" xr:uid="{A7A92512-7F00-4B62-9555-825D9F84E0C6}"/>
    <cellStyle name="Comma [0] 2 6 3 5" xfId="5985" xr:uid="{0D7D193D-CF63-498B-ABCB-ECAD2BC97F08}"/>
    <cellStyle name="Comma [0] 2 6 3 5 2" xfId="35940" xr:uid="{A3F6966E-8745-415D-8D0B-1B0AF8EF9240}"/>
    <cellStyle name="Comma [0] 2 6 3 6" xfId="8767" xr:uid="{12C0F902-9A36-4685-9245-F82EBB471B0F}"/>
    <cellStyle name="Comma [0] 2 6 3 6 2" xfId="38722" xr:uid="{20A1FBEE-880E-44CE-B31F-37E92067757C}"/>
    <cellStyle name="Comma [0] 2 6 3 7" xfId="11549" xr:uid="{24F06363-C91E-44A3-84EE-4197BADFC555}"/>
    <cellStyle name="Comma [0] 2 6 3 7 2" xfId="41504" xr:uid="{0680CF0A-5831-4ED1-8139-23846AFCBE66}"/>
    <cellStyle name="Comma [0] 2 6 3 8" xfId="14284" xr:uid="{35C2D918-D1DD-44E8-B032-C54E1F701E87}"/>
    <cellStyle name="Comma [0] 2 6 3 8 2" xfId="44239" xr:uid="{E5ED4CEE-26C5-4393-918C-C8CDE3F0B5D4}"/>
    <cellStyle name="Comma [0] 2 6 3 9" xfId="17032" xr:uid="{E5C17E22-3A79-4AC7-8FE4-83FE0D215707}"/>
    <cellStyle name="Comma [0] 2 6 3 9 2" xfId="46985" xr:uid="{94406C7E-4DD7-4716-8FC3-26B63F544D8D}"/>
    <cellStyle name="Comma [0] 2 6 4" xfId="988" xr:uid="{36A7ACE6-2765-47A4-AC98-9ABF9490C8C7}"/>
    <cellStyle name="Comma [0] 2 6 4 10" xfId="22895" xr:uid="{0541E6A0-468D-4B13-9154-DD21D7D813A7}"/>
    <cellStyle name="Comma [0] 2 6 4 10 2" xfId="52847" xr:uid="{220C0FF2-A7A5-4DE1-8C71-F5900B45D2BD}"/>
    <cellStyle name="Comma [0] 2 6 4 11" xfId="25631" xr:uid="{8F38AC71-7EBB-4D32-89CC-C3EC26D4BB43}"/>
    <cellStyle name="Comma [0] 2 6 4 11 2" xfId="55583" xr:uid="{2CCDD716-91D7-44CD-B871-C8DB738F3719}"/>
    <cellStyle name="Comma [0] 2 6 4 12" xfId="30993" xr:uid="{3853C4C4-E89A-4FCA-9DD8-83BA5A2811CF}"/>
    <cellStyle name="Comma [0] 2 6 4 2" xfId="4747" xr:uid="{28F0F217-1378-4FDF-AF2A-3AF7E18205FE}"/>
    <cellStyle name="Comma [0] 2 6 4 2 10" xfId="34740" xr:uid="{022D752E-33F6-408F-A4D3-B66561D948A6}"/>
    <cellStyle name="Comma [0] 2 6 4 2 2" xfId="7695" xr:uid="{5F928DD6-CFC7-4AFD-B33F-948E47C8F507}"/>
    <cellStyle name="Comma [0] 2 6 4 2 2 2" xfId="29742" xr:uid="{A6CD1F56-FFB5-4755-89E5-38C36F50F1F8}"/>
    <cellStyle name="Comma [0] 2 6 4 2 2 2 2" xfId="59694" xr:uid="{5883517B-127C-40EE-AFC5-6882D1D3DCD3}"/>
    <cellStyle name="Comma [0] 2 6 4 2 2 3" xfId="37650" xr:uid="{575CAAD2-AC09-458A-91A3-A6E993D703F9}"/>
    <cellStyle name="Comma [0] 2 6 4 2 3" xfId="10477" xr:uid="{ED623BA3-1EA1-49CC-A571-E7EDC512AC9B}"/>
    <cellStyle name="Comma [0] 2 6 4 2 3 2" xfId="40432" xr:uid="{3035032C-4826-4363-B56F-8AA951B1D5E8}"/>
    <cellStyle name="Comma [0] 2 6 4 2 4" xfId="13259" xr:uid="{F31036F2-CFF1-4E8C-8A12-2E487F86E439}"/>
    <cellStyle name="Comma [0] 2 6 4 2 4 2" xfId="43214" xr:uid="{A3BE8343-E458-4DBE-8FF1-B561039C803D}"/>
    <cellStyle name="Comma [0] 2 6 4 2 5" xfId="15994" xr:uid="{A3DF2BF1-E29D-4E17-B115-79CFAEFE4656}"/>
    <cellStyle name="Comma [0] 2 6 4 2 5 2" xfId="45949" xr:uid="{B1B87541-C2C1-4169-BC35-CE149D75A932}"/>
    <cellStyle name="Comma [0] 2 6 4 2 6" xfId="18742" xr:uid="{8D1C007A-4A86-4F59-8D15-DD8A40A5DE48}"/>
    <cellStyle name="Comma [0] 2 6 4 2 6 2" xfId="48695" xr:uid="{130EB1A7-5E63-4B6A-8C85-EB0D735D197C}"/>
    <cellStyle name="Comma [0] 2 6 4 2 7" xfId="21525" xr:uid="{1E804DE7-CD29-4E99-8FD2-3CB382704F54}"/>
    <cellStyle name="Comma [0] 2 6 4 2 7 2" xfId="51477" xr:uid="{B26FB95D-48A5-46A7-80D1-EE22A1C73818}"/>
    <cellStyle name="Comma [0] 2 6 4 2 8" xfId="24263" xr:uid="{6EA190F7-E3B8-4ED3-9E91-4F5424F404AE}"/>
    <cellStyle name="Comma [0] 2 6 4 2 8 2" xfId="54215" xr:uid="{7BA32A93-FBE4-4B66-AFA9-27AC860D8FF3}"/>
    <cellStyle name="Comma [0] 2 6 4 2 9" xfId="26999" xr:uid="{98C0336A-60F5-4F5F-BC4C-C6CCAC62B19B}"/>
    <cellStyle name="Comma [0] 2 6 4 2 9 2" xfId="56951" xr:uid="{29B39E7E-8E39-4276-B1D9-52FD04C11BBC}"/>
    <cellStyle name="Comma [0] 2 6 4 3" xfId="3379" xr:uid="{ECFC300A-2E18-49C7-AB98-A59E62E8BEC7}"/>
    <cellStyle name="Comma [0] 2 6 4 3 2" xfId="28374" xr:uid="{77FEFFC7-7624-40FE-BC1E-810535B9EFED}"/>
    <cellStyle name="Comma [0] 2 6 4 3 2 2" xfId="58326" xr:uid="{2CBDA215-6F9A-4D97-947A-F98673B890F9}"/>
    <cellStyle name="Comma [0] 2 6 4 3 3" xfId="33372" xr:uid="{0137B50B-E6CC-4BF8-8935-304C63EFA870}"/>
    <cellStyle name="Comma [0] 2 6 4 4" xfId="6327" xr:uid="{B1D9DDE4-8C0B-4EFF-9115-A99A874F0AEE}"/>
    <cellStyle name="Comma [0] 2 6 4 4 2" xfId="36282" xr:uid="{5B396E1F-2B8A-4C4E-ACAE-367198867EF4}"/>
    <cellStyle name="Comma [0] 2 6 4 5" xfId="9109" xr:uid="{FAEB39F4-38C4-44B9-B941-DC7240139E4A}"/>
    <cellStyle name="Comma [0] 2 6 4 5 2" xfId="39064" xr:uid="{4338BB3B-C630-4D0B-80CA-1A3BAB96BFFE}"/>
    <cellStyle name="Comma [0] 2 6 4 6" xfId="11891" xr:uid="{FC28CA7E-FF6C-4B77-B1FC-4C437AB1ED1D}"/>
    <cellStyle name="Comma [0] 2 6 4 6 2" xfId="41846" xr:uid="{CCF2575A-A70F-45A6-87B0-1A8F6AD792A9}"/>
    <cellStyle name="Comma [0] 2 6 4 7" xfId="14626" xr:uid="{DBE28FE8-2F80-424B-8A91-5FE56B60A0EA}"/>
    <cellStyle name="Comma [0] 2 6 4 7 2" xfId="44581" xr:uid="{3EAE9F18-9172-4164-B87D-FE3B0D1A8D04}"/>
    <cellStyle name="Comma [0] 2 6 4 8" xfId="17374" xr:uid="{38F51C9C-C4FC-4735-8328-93171D7453F5}"/>
    <cellStyle name="Comma [0] 2 6 4 8 2" xfId="47327" xr:uid="{A6508DB1-16BC-4A3D-8BF0-4778D80F9532}"/>
    <cellStyle name="Comma [0] 2 6 4 9" xfId="20157" xr:uid="{D1C68478-8385-476B-84E6-6728BF63A6A0}"/>
    <cellStyle name="Comma [0] 2 6 4 9 2" xfId="50109" xr:uid="{A30B6263-6DC2-4C03-A35F-5100A2117CAB}"/>
    <cellStyle name="Comma [0] 2 6 5" xfId="1530" xr:uid="{7C655400-D8C7-42E3-8511-AA26ABA74B90}"/>
    <cellStyle name="Comma [0] 2 6 5 10" xfId="26315" xr:uid="{FCE07911-DE73-45BB-A276-D6B02A6AA89C}"/>
    <cellStyle name="Comma [0] 2 6 5 10 2" xfId="56267" xr:uid="{C2CFB10A-F88E-4AC1-BA61-DF83353D758F}"/>
    <cellStyle name="Comma [0] 2 6 5 11" xfId="31535" xr:uid="{25EB979D-04E8-4E95-A2E7-D3837893AB5E}"/>
    <cellStyle name="Comma [0] 2 6 5 2" xfId="4063" xr:uid="{2909D619-F660-452D-81DA-3B76C472355D}"/>
    <cellStyle name="Comma [0] 2 6 5 2 2" xfId="29058" xr:uid="{A913E351-93DD-4006-832F-D1187E6FC880}"/>
    <cellStyle name="Comma [0] 2 6 5 2 2 2" xfId="59010" xr:uid="{B3A4C53C-B861-4A96-91EE-E3CCB6F23574}"/>
    <cellStyle name="Comma [0] 2 6 5 2 3" xfId="34056" xr:uid="{FE6A3486-EC7F-4392-8137-090A257DE70E}"/>
    <cellStyle name="Comma [0] 2 6 5 3" xfId="7011" xr:uid="{F58A253D-C788-4563-8837-42532D2764DA}"/>
    <cellStyle name="Comma [0] 2 6 5 3 2" xfId="36966" xr:uid="{364BB126-F0F1-4640-9D20-8BD7127E72A5}"/>
    <cellStyle name="Comma [0] 2 6 5 4" xfId="9793" xr:uid="{A1CFF1E8-F42E-4AD8-B8A8-C64FD95EF478}"/>
    <cellStyle name="Comma [0] 2 6 5 4 2" xfId="39748" xr:uid="{A9C638C1-E86C-4A7E-895F-747587CF90DE}"/>
    <cellStyle name="Comma [0] 2 6 5 5" xfId="12575" xr:uid="{4B6CD980-4ACA-41E7-A495-A674684E483F}"/>
    <cellStyle name="Comma [0] 2 6 5 5 2" xfId="42530" xr:uid="{E63D8494-4899-404E-97D1-A6D0E91AE068}"/>
    <cellStyle name="Comma [0] 2 6 5 6" xfId="15310" xr:uid="{EB3EC012-8924-4C34-9242-4D55ECE879DD}"/>
    <cellStyle name="Comma [0] 2 6 5 6 2" xfId="45265" xr:uid="{53562DA2-F83D-4905-89D8-28DF0B805037}"/>
    <cellStyle name="Comma [0] 2 6 5 7" xfId="18058" xr:uid="{407D0F2D-4B20-465C-B332-DAB1F8838CB2}"/>
    <cellStyle name="Comma [0] 2 6 5 7 2" xfId="48011" xr:uid="{8CB150CA-E468-4C68-A508-479B3225FD1E}"/>
    <cellStyle name="Comma [0] 2 6 5 8" xfId="20841" xr:uid="{27ADEFE0-6CDB-4297-8F58-9B93AE7CC0C4}"/>
    <cellStyle name="Comma [0] 2 6 5 8 2" xfId="50793" xr:uid="{0B83827E-20DE-4C72-8B4E-CFBAB83E27DF}"/>
    <cellStyle name="Comma [0] 2 6 5 9" xfId="23579" xr:uid="{A2AE4C1D-EBD9-4D15-AAF3-6FC5652AB5D3}"/>
    <cellStyle name="Comma [0] 2 6 5 9 2" xfId="53531" xr:uid="{3C59AF44-4DA1-4E38-9723-6F44335F6303}"/>
    <cellStyle name="Comma [0] 2 6 6" xfId="2078" xr:uid="{099E569F-EC59-49E0-AF88-8F0E23E47357}"/>
    <cellStyle name="Comma [0] 2 6 6 2" xfId="27690" xr:uid="{02A2A006-73C4-436B-8D07-1814DF62B316}"/>
    <cellStyle name="Comma [0] 2 6 6 2 2" xfId="57642" xr:uid="{0CBC805F-6386-41F5-A887-9D3D627B3EBC}"/>
    <cellStyle name="Comma [0] 2 6 6 3" xfId="32081" xr:uid="{82B9337C-8053-46DB-B89E-8831F192ABC6}"/>
    <cellStyle name="Comma [0] 2 6 7" xfId="2257" xr:uid="{47CC5B07-CAB6-43B8-A874-B796D424AA74}"/>
    <cellStyle name="Comma [0] 2 6 7 2" xfId="32257" xr:uid="{7A0834EC-B1AB-4FC5-8A47-4A75E1F4F05D}"/>
    <cellStyle name="Comma [0] 2 6 8" xfId="2695" xr:uid="{AAF17F99-90FA-4032-B81D-155E544AC092}"/>
    <cellStyle name="Comma [0] 2 6 8 2" xfId="32688" xr:uid="{9F84F039-A048-48BF-A168-197146551C96}"/>
    <cellStyle name="Comma [0] 2 6 9" xfId="5521" xr:uid="{7D3FE585-C899-4FDA-9ED8-1408DE4467D4}"/>
    <cellStyle name="Comma [0] 2 6 9 2" xfId="35480" xr:uid="{FD90792A-EE4D-4C53-9509-60F010A3B9F4}"/>
    <cellStyle name="Comma [0] 2 7" xfId="488" xr:uid="{2D741667-F61B-43EB-A86B-01C9392397F6}"/>
    <cellStyle name="Comma [0] 2 7 10" xfId="16775" xr:uid="{32A6893C-7BEE-44BD-AE3E-CE662724132C}"/>
    <cellStyle name="Comma [0] 2 7 10 2" xfId="46728" xr:uid="{9865B47D-FD1E-43A1-92C3-767984772CCA}"/>
    <cellStyle name="Comma [0] 2 7 11" xfId="19558" xr:uid="{9D4B8F6C-D422-41DC-8FFC-9A7C07B1BEF1}"/>
    <cellStyle name="Comma [0] 2 7 11 2" xfId="49510" xr:uid="{1DA48103-D5E4-463D-8C7E-5A6B191A3AFD}"/>
    <cellStyle name="Comma [0] 2 7 12" xfId="22296" xr:uid="{02642C9D-5A82-4913-903C-4B002CD667BC}"/>
    <cellStyle name="Comma [0] 2 7 12 2" xfId="52248" xr:uid="{6C825526-07AA-48BF-AC6D-E2B3E83772C1}"/>
    <cellStyle name="Comma [0] 2 7 13" xfId="25032" xr:uid="{203D08FE-AC34-4B12-8342-E5E490605A43}"/>
    <cellStyle name="Comma [0] 2 7 13 2" xfId="54984" xr:uid="{CD9BA720-116F-43A1-B042-473E789D9BB5}"/>
    <cellStyle name="Comma [0] 2 7 14" xfId="30498" xr:uid="{FA3F729E-E11D-4918-A1BE-9FC4B779A00C}"/>
    <cellStyle name="Comma [0] 2 7 2" xfId="1036" xr:uid="{7507CDF2-4209-47BC-92AE-05ACEBD3192B}"/>
    <cellStyle name="Comma [0] 2 7 2 10" xfId="19900" xr:uid="{3272C54A-980E-4D77-9EDF-C1BC22B6CA09}"/>
    <cellStyle name="Comma [0] 2 7 2 10 2" xfId="49852" xr:uid="{D25EC01F-34BD-49FB-9574-3EDB01E46B2F}"/>
    <cellStyle name="Comma [0] 2 7 2 11" xfId="22638" xr:uid="{CC7D5E84-E11E-4FFC-AC97-07E285618325}"/>
    <cellStyle name="Comma [0] 2 7 2 11 2" xfId="52590" xr:uid="{042A1F94-905D-4C9D-84B8-77A04A64E1CF}"/>
    <cellStyle name="Comma [0] 2 7 2 12" xfId="25374" xr:uid="{1B1B5C53-2F73-441C-848F-84345C4089E8}"/>
    <cellStyle name="Comma [0] 2 7 2 12 2" xfId="55326" xr:uid="{79774AE1-F830-442E-8718-92B57DE20D1C}"/>
    <cellStyle name="Comma [0] 2 7 2 13" xfId="31041" xr:uid="{33BAE1C0-0004-4E31-9113-9A4606FC7250}"/>
    <cellStyle name="Comma [0] 2 7 2 2" xfId="3806" xr:uid="{52D0F16F-17DE-495B-9C3F-966C6462DC99}"/>
    <cellStyle name="Comma [0] 2 7 2 2 10" xfId="26058" xr:uid="{499387F1-F046-4A5A-87BB-B636E9A30B06}"/>
    <cellStyle name="Comma [0] 2 7 2 2 10 2" xfId="56010" xr:uid="{4C98D10A-6B0B-4DEA-B638-DF9173A8225D}"/>
    <cellStyle name="Comma [0] 2 7 2 2 11" xfId="33799" xr:uid="{06F7F9E5-DADA-4654-B745-5F9AE6C1BBE3}"/>
    <cellStyle name="Comma [0] 2 7 2 2 2" xfId="5174" xr:uid="{86D52323-93E3-4819-BD98-6E252326BE66}"/>
    <cellStyle name="Comma [0] 2 7 2 2 2 10" xfId="35167" xr:uid="{7F70B40D-981E-4482-B1FF-4E2B942CFE87}"/>
    <cellStyle name="Comma [0] 2 7 2 2 2 2" xfId="8122" xr:uid="{BCB9608A-7CC6-4E76-B87B-1170BD827EA9}"/>
    <cellStyle name="Comma [0] 2 7 2 2 2 2 2" xfId="30169" xr:uid="{5B201322-6C73-4F55-931A-FB0E2CF06541}"/>
    <cellStyle name="Comma [0] 2 7 2 2 2 2 2 2" xfId="60121" xr:uid="{0392C3DF-9871-4EE8-B5FB-2001CD25A958}"/>
    <cellStyle name="Comma [0] 2 7 2 2 2 2 3" xfId="38077" xr:uid="{F18D1F0A-64E7-43CC-BB47-F1FBFAB8209D}"/>
    <cellStyle name="Comma [0] 2 7 2 2 2 3" xfId="10904" xr:uid="{7850D14C-DD81-447F-B9F3-CA1430E053B0}"/>
    <cellStyle name="Comma [0] 2 7 2 2 2 3 2" xfId="40859" xr:uid="{A1BB7FF4-4BAC-4231-B45B-E0CE2C84C4ED}"/>
    <cellStyle name="Comma [0] 2 7 2 2 2 4" xfId="13686" xr:uid="{1FA3050B-FDC2-4D87-A10C-466CDA1C313D}"/>
    <cellStyle name="Comma [0] 2 7 2 2 2 4 2" xfId="43641" xr:uid="{EC727CEC-D816-4706-95D7-89DC76069008}"/>
    <cellStyle name="Comma [0] 2 7 2 2 2 5" xfId="16421" xr:uid="{9A3AE0A0-B07E-4B37-BC30-F00819187CCC}"/>
    <cellStyle name="Comma [0] 2 7 2 2 2 5 2" xfId="46376" xr:uid="{D10B0A76-81F6-45F6-AE5C-93F49EAF2603}"/>
    <cellStyle name="Comma [0] 2 7 2 2 2 6" xfId="19169" xr:uid="{013B10EB-54E4-4C49-935F-395DC066AC2D}"/>
    <cellStyle name="Comma [0] 2 7 2 2 2 6 2" xfId="49122" xr:uid="{AE554008-F77F-40AA-99C5-143D8521916B}"/>
    <cellStyle name="Comma [0] 2 7 2 2 2 7" xfId="21952" xr:uid="{B1EC203C-022D-46C4-A2C6-236CE448DE5A}"/>
    <cellStyle name="Comma [0] 2 7 2 2 2 7 2" xfId="51904" xr:uid="{E7CD38A9-9B0F-4C45-9603-E170C14CA26E}"/>
    <cellStyle name="Comma [0] 2 7 2 2 2 8" xfId="24690" xr:uid="{8B20AEC0-8F70-4514-AF05-1C789A8A697A}"/>
    <cellStyle name="Comma [0] 2 7 2 2 2 8 2" xfId="54642" xr:uid="{533B285B-558C-48AC-8E71-BAA4E5A4BD21}"/>
    <cellStyle name="Comma [0] 2 7 2 2 2 9" xfId="27426" xr:uid="{96646265-91F7-4F04-8B04-B6A0E8F3D30D}"/>
    <cellStyle name="Comma [0] 2 7 2 2 2 9 2" xfId="57378" xr:uid="{12230DAB-6750-4647-BECA-7FD7799F46F8}"/>
    <cellStyle name="Comma [0] 2 7 2 2 3" xfId="6754" xr:uid="{BCE067C5-15BD-4014-B276-BA164397A6BF}"/>
    <cellStyle name="Comma [0] 2 7 2 2 3 2" xfId="28801" xr:uid="{F9F6D1BA-8882-4801-9978-39B682D8DEF2}"/>
    <cellStyle name="Comma [0] 2 7 2 2 3 2 2" xfId="58753" xr:uid="{D7D76632-14F9-4F70-84A4-B55DB7322A81}"/>
    <cellStyle name="Comma [0] 2 7 2 2 3 3" xfId="36709" xr:uid="{AE7495FA-A839-45D4-B49E-75565FB85ED0}"/>
    <cellStyle name="Comma [0] 2 7 2 2 4" xfId="9536" xr:uid="{904FB294-CCBA-479C-B189-9FDF5691CFAD}"/>
    <cellStyle name="Comma [0] 2 7 2 2 4 2" xfId="39491" xr:uid="{991D06DF-E99D-4D62-9BDF-16208AF9A9E3}"/>
    <cellStyle name="Comma [0] 2 7 2 2 5" xfId="12318" xr:uid="{B157B912-D64D-4C23-93F5-9DD0625A4B10}"/>
    <cellStyle name="Comma [0] 2 7 2 2 5 2" xfId="42273" xr:uid="{AA38438E-173D-4B85-BAF4-599413BBB059}"/>
    <cellStyle name="Comma [0] 2 7 2 2 6" xfId="15053" xr:uid="{15F19D68-14E4-48B1-842F-FF5A1F80F067}"/>
    <cellStyle name="Comma [0] 2 7 2 2 6 2" xfId="45008" xr:uid="{99102B1E-C5E9-4DC9-8B94-053908C6799A}"/>
    <cellStyle name="Comma [0] 2 7 2 2 7" xfId="17801" xr:uid="{3020DDE4-2891-4F2E-8DAF-68971A8F6AC4}"/>
    <cellStyle name="Comma [0] 2 7 2 2 7 2" xfId="47754" xr:uid="{5FBA8C27-8724-4C73-805D-206E29319BC2}"/>
    <cellStyle name="Comma [0] 2 7 2 2 8" xfId="20584" xr:uid="{6B92076A-FD3B-48C6-A012-58BDFA07E856}"/>
    <cellStyle name="Comma [0] 2 7 2 2 8 2" xfId="50536" xr:uid="{EB3273DE-B373-4DA4-98E6-F3B5AB638321}"/>
    <cellStyle name="Comma [0] 2 7 2 2 9" xfId="23322" xr:uid="{4D4262CE-907B-4E0C-BB56-40BC9DF3215D}"/>
    <cellStyle name="Comma [0] 2 7 2 2 9 2" xfId="53274" xr:uid="{2AA4ABF6-7D0F-4E66-A69F-D485C1C75B8D}"/>
    <cellStyle name="Comma [0] 2 7 2 3" xfId="4490" xr:uid="{999D5534-3F83-4C66-97ED-6E255E168D91}"/>
    <cellStyle name="Comma [0] 2 7 2 3 10" xfId="34483" xr:uid="{5FB74BCE-7E0B-4AA6-8E3E-AFC7636D1B4B}"/>
    <cellStyle name="Comma [0] 2 7 2 3 2" xfId="7438" xr:uid="{BB272B90-2FF3-42D7-9481-6F572D9E8145}"/>
    <cellStyle name="Comma [0] 2 7 2 3 2 2" xfId="29485" xr:uid="{E24C60E8-0892-4479-912A-FF6C137FFBB6}"/>
    <cellStyle name="Comma [0] 2 7 2 3 2 2 2" xfId="59437" xr:uid="{86F9AAAC-C2D9-4CCF-9C7F-F8B063BC1166}"/>
    <cellStyle name="Comma [0] 2 7 2 3 2 3" xfId="37393" xr:uid="{AFC1A192-6F05-4E51-9A40-E0D0967401EE}"/>
    <cellStyle name="Comma [0] 2 7 2 3 3" xfId="10220" xr:uid="{31EC12B6-E59B-4838-8788-92D200127C08}"/>
    <cellStyle name="Comma [0] 2 7 2 3 3 2" xfId="40175" xr:uid="{C880084A-F59F-49DD-AF3B-3AF70A47C1FE}"/>
    <cellStyle name="Comma [0] 2 7 2 3 4" xfId="13002" xr:uid="{529DB7C3-341D-4D49-9911-A187EE14A328}"/>
    <cellStyle name="Comma [0] 2 7 2 3 4 2" xfId="42957" xr:uid="{F2A691D3-6111-452B-A7BD-CA38899D86F2}"/>
    <cellStyle name="Comma [0] 2 7 2 3 5" xfId="15737" xr:uid="{13ADD5D3-E704-49ED-8D4A-61F2BFBDD54A}"/>
    <cellStyle name="Comma [0] 2 7 2 3 5 2" xfId="45692" xr:uid="{42E86ABE-00D3-45F8-9258-57CBFFFE2EDD}"/>
    <cellStyle name="Comma [0] 2 7 2 3 6" xfId="18485" xr:uid="{F65B79BA-43CE-44DF-AED8-223F26A95EB6}"/>
    <cellStyle name="Comma [0] 2 7 2 3 6 2" xfId="48438" xr:uid="{53045C7E-46E6-43DF-8289-05A5FFC855E3}"/>
    <cellStyle name="Comma [0] 2 7 2 3 7" xfId="21268" xr:uid="{7A2D8887-8F7D-41D8-BD24-F85219241D69}"/>
    <cellStyle name="Comma [0] 2 7 2 3 7 2" xfId="51220" xr:uid="{5AE9B4AB-B38F-462A-98E4-DF51EACB50B0}"/>
    <cellStyle name="Comma [0] 2 7 2 3 8" xfId="24006" xr:uid="{770DE06A-B481-4817-9A4E-22F003323614}"/>
    <cellStyle name="Comma [0] 2 7 2 3 8 2" xfId="53958" xr:uid="{0AAB1886-305F-47DC-BF8C-A016DC760D24}"/>
    <cellStyle name="Comma [0] 2 7 2 3 9" xfId="26742" xr:uid="{78C55980-8D92-4138-BCC0-99F2015AC20C}"/>
    <cellStyle name="Comma [0] 2 7 2 3 9 2" xfId="56694" xr:uid="{1C5B01D7-FEF5-4851-9290-728E8A758DC1}"/>
    <cellStyle name="Comma [0] 2 7 2 4" xfId="3122" xr:uid="{BC236C64-8A2F-4D76-96F5-B79C016F4E53}"/>
    <cellStyle name="Comma [0] 2 7 2 4 2" xfId="28117" xr:uid="{8F6E7C86-611F-435C-AC41-42604EB2A2F4}"/>
    <cellStyle name="Comma [0] 2 7 2 4 2 2" xfId="58069" xr:uid="{1BC2E225-14ED-4EC0-B8B5-2736936DD79A}"/>
    <cellStyle name="Comma [0] 2 7 2 4 3" xfId="33115" xr:uid="{D6A269E3-7ECA-4651-89B0-E9121D5A6690}"/>
    <cellStyle name="Comma [0] 2 7 2 5" xfId="6070" xr:uid="{55B64A3C-EB89-4B92-AAC6-3B281E6EF00F}"/>
    <cellStyle name="Comma [0] 2 7 2 5 2" xfId="36025" xr:uid="{0D22A704-4E20-4F94-BF07-40AC80E9D0FD}"/>
    <cellStyle name="Comma [0] 2 7 2 6" xfId="8852" xr:uid="{9D0AA47C-5348-4C1C-8C8C-E75A87295926}"/>
    <cellStyle name="Comma [0] 2 7 2 6 2" xfId="38807" xr:uid="{21557264-79A1-4E12-A79B-F9E8CB12B122}"/>
    <cellStyle name="Comma [0] 2 7 2 7" xfId="11634" xr:uid="{63C16C9F-6D9E-46AE-BE6C-20DCB9932EDD}"/>
    <cellStyle name="Comma [0] 2 7 2 7 2" xfId="41589" xr:uid="{B114AAFD-2CBA-4FBB-8563-AA4F8CD8E1E8}"/>
    <cellStyle name="Comma [0] 2 7 2 8" xfId="14369" xr:uid="{60A16369-9995-434B-AD7D-F5653798C0B1}"/>
    <cellStyle name="Comma [0] 2 7 2 8 2" xfId="44324" xr:uid="{7097730B-07B5-4ABC-8756-8D194CB4E761}"/>
    <cellStyle name="Comma [0] 2 7 2 9" xfId="17117" xr:uid="{EE7C5B23-63E5-4CCD-994F-AB2C672EAD53}"/>
    <cellStyle name="Comma [0] 2 7 2 9 2" xfId="47070" xr:uid="{99ADEFF5-297C-45A2-B19B-EADCF1BC03CA}"/>
    <cellStyle name="Comma [0] 2 7 3" xfId="1578" xr:uid="{AE1DEB3C-6D2C-4E70-8277-B5A88D99D707}"/>
    <cellStyle name="Comma [0] 2 7 3 10" xfId="22980" xr:uid="{2173507B-CD5F-453F-B9C0-208931E679E4}"/>
    <cellStyle name="Comma [0] 2 7 3 10 2" xfId="52932" xr:uid="{C80874C1-CF12-4093-8C72-31DF7C1A9952}"/>
    <cellStyle name="Comma [0] 2 7 3 11" xfId="25716" xr:uid="{92E93088-F755-4ED8-99A4-74B94294D357}"/>
    <cellStyle name="Comma [0] 2 7 3 11 2" xfId="55668" xr:uid="{80D1732B-5E26-45BC-ACA2-561DA1BE046E}"/>
    <cellStyle name="Comma [0] 2 7 3 12" xfId="31583" xr:uid="{109B941C-6C18-4CC4-9983-05858D909922}"/>
    <cellStyle name="Comma [0] 2 7 3 2" xfId="4832" xr:uid="{CCCB64E6-85A8-49C3-AF7E-35C6AEA6EF64}"/>
    <cellStyle name="Comma [0] 2 7 3 2 10" xfId="34825" xr:uid="{80D1CB46-6F87-4683-B666-4A4F2C8DAAE4}"/>
    <cellStyle name="Comma [0] 2 7 3 2 2" xfId="7780" xr:uid="{7294A0FD-D699-42E2-9AD9-C4886DE82D38}"/>
    <cellStyle name="Comma [0] 2 7 3 2 2 2" xfId="29827" xr:uid="{3EC52F13-4FAE-4065-9038-860CFC50C146}"/>
    <cellStyle name="Comma [0] 2 7 3 2 2 2 2" xfId="59779" xr:uid="{4EB88D74-2DEB-42F4-A30D-7EE3980D2540}"/>
    <cellStyle name="Comma [0] 2 7 3 2 2 3" xfId="37735" xr:uid="{BFAA9F3C-013D-4C92-B21A-126B48CF5461}"/>
    <cellStyle name="Comma [0] 2 7 3 2 3" xfId="10562" xr:uid="{92AE10AA-1951-457E-AB5D-E50A522A92BA}"/>
    <cellStyle name="Comma [0] 2 7 3 2 3 2" xfId="40517" xr:uid="{17CB6F12-2AAA-4F5A-BB59-BEA6C1A78963}"/>
    <cellStyle name="Comma [0] 2 7 3 2 4" xfId="13344" xr:uid="{DEBC466D-859B-4087-856B-430F379C3598}"/>
    <cellStyle name="Comma [0] 2 7 3 2 4 2" xfId="43299" xr:uid="{C0A6E4BF-582E-4F11-9F63-E17269BDF77E}"/>
    <cellStyle name="Comma [0] 2 7 3 2 5" xfId="16079" xr:uid="{8D6E2087-6520-4D14-AF4A-E541F63C73AF}"/>
    <cellStyle name="Comma [0] 2 7 3 2 5 2" xfId="46034" xr:uid="{EF7DB8CF-D983-4575-892B-3368AA6F5ED4}"/>
    <cellStyle name="Comma [0] 2 7 3 2 6" xfId="18827" xr:uid="{04155164-C210-4F38-A682-FDFD8D6B3E8E}"/>
    <cellStyle name="Comma [0] 2 7 3 2 6 2" xfId="48780" xr:uid="{040E4DC1-1FF0-4367-9ED4-2950776E84FA}"/>
    <cellStyle name="Comma [0] 2 7 3 2 7" xfId="21610" xr:uid="{474018BD-E8D8-434C-8137-0340781FB216}"/>
    <cellStyle name="Comma [0] 2 7 3 2 7 2" xfId="51562" xr:uid="{67D80B27-97FB-43D7-A717-CD0F2932D0D5}"/>
    <cellStyle name="Comma [0] 2 7 3 2 8" xfId="24348" xr:uid="{FBD918D1-C2B8-43A6-AFDF-12BE75748B32}"/>
    <cellStyle name="Comma [0] 2 7 3 2 8 2" xfId="54300" xr:uid="{447AB401-4A5B-4B4F-A091-61252FDA5BFE}"/>
    <cellStyle name="Comma [0] 2 7 3 2 9" xfId="27084" xr:uid="{A7EA58C3-1006-4718-817B-0EAC53FB873F}"/>
    <cellStyle name="Comma [0] 2 7 3 2 9 2" xfId="57036" xr:uid="{4282EF57-555A-49D8-83FD-A02708CB117F}"/>
    <cellStyle name="Comma [0] 2 7 3 3" xfId="3464" xr:uid="{2ACD6E8F-29F5-47C2-9A8A-9F83183B6518}"/>
    <cellStyle name="Comma [0] 2 7 3 3 2" xfId="28459" xr:uid="{62C227B7-40AB-4463-98EE-3C4C5C737C14}"/>
    <cellStyle name="Comma [0] 2 7 3 3 2 2" xfId="58411" xr:uid="{64058CA4-8E43-45AC-BF21-9963D1E93ADA}"/>
    <cellStyle name="Comma [0] 2 7 3 3 3" xfId="33457" xr:uid="{DC264845-CF5F-4239-B194-69F4869EE57D}"/>
    <cellStyle name="Comma [0] 2 7 3 4" xfId="6412" xr:uid="{35E6BE96-DE8F-4E69-8B4B-5CF34F3C819E}"/>
    <cellStyle name="Comma [0] 2 7 3 4 2" xfId="36367" xr:uid="{EC934120-B901-4885-91C4-1505D684CE24}"/>
    <cellStyle name="Comma [0] 2 7 3 5" xfId="9194" xr:uid="{E6CE460B-6B64-4566-80C5-3559F657E1F5}"/>
    <cellStyle name="Comma [0] 2 7 3 5 2" xfId="39149" xr:uid="{5FAE7E1D-5EFD-41F5-AEC6-D0DA3088E9FD}"/>
    <cellStyle name="Comma [0] 2 7 3 6" xfId="11976" xr:uid="{16D23057-E727-402F-A666-DDC6F97C35AD}"/>
    <cellStyle name="Comma [0] 2 7 3 6 2" xfId="41931" xr:uid="{BD6DDB37-4405-49E8-8602-222AF7041AC9}"/>
    <cellStyle name="Comma [0] 2 7 3 7" xfId="14711" xr:uid="{F533F530-BC20-4E11-BFF0-555894C80BBA}"/>
    <cellStyle name="Comma [0] 2 7 3 7 2" xfId="44666" xr:uid="{EE22E171-FA6A-4253-8841-66EBE8328DBA}"/>
    <cellStyle name="Comma [0] 2 7 3 8" xfId="17459" xr:uid="{6F2CDE97-103E-4B25-807D-B916B828089A}"/>
    <cellStyle name="Comma [0] 2 7 3 8 2" xfId="47412" xr:uid="{5D95ACA6-5F77-4DF4-9FE0-4D2F6FAE93F1}"/>
    <cellStyle name="Comma [0] 2 7 3 9" xfId="20242" xr:uid="{B9F9EA8F-6F35-41DE-9C8B-8C36766D9017}"/>
    <cellStyle name="Comma [0] 2 7 3 9 2" xfId="50194" xr:uid="{D809C07E-C6BC-438B-8FD7-B5FB67CF3844}"/>
    <cellStyle name="Comma [0] 2 7 4" xfId="2342" xr:uid="{3C9747A3-521B-43A1-8848-6B041E5727BA}"/>
    <cellStyle name="Comma [0] 2 7 4 10" xfId="26400" xr:uid="{A7AB587B-B8D6-458B-98F0-99924C2CBD7A}"/>
    <cellStyle name="Comma [0] 2 7 4 10 2" xfId="56352" xr:uid="{B5CC2D3A-4006-458C-B56C-0940A9429481}"/>
    <cellStyle name="Comma [0] 2 7 4 11" xfId="32342" xr:uid="{8017E425-7CC1-47E2-9061-1CF68DAE6647}"/>
    <cellStyle name="Comma [0] 2 7 4 2" xfId="4148" xr:uid="{6AAAA591-65F9-4019-948D-004CD2942F51}"/>
    <cellStyle name="Comma [0] 2 7 4 2 2" xfId="29143" xr:uid="{D7D2390C-C992-4DBD-9657-AFF747EB081B}"/>
    <cellStyle name="Comma [0] 2 7 4 2 2 2" xfId="59095" xr:uid="{4E467C40-13F8-45B8-A08C-BE2031019D4A}"/>
    <cellStyle name="Comma [0] 2 7 4 2 3" xfId="34141" xr:uid="{6B5A797F-F826-462D-BAF2-517E37014615}"/>
    <cellStyle name="Comma [0] 2 7 4 3" xfId="7096" xr:uid="{A1950F0A-D290-425C-BFFC-59F6E2009CC5}"/>
    <cellStyle name="Comma [0] 2 7 4 3 2" xfId="37051" xr:uid="{67D1A5BF-61ED-4447-BD06-AD78241DAD0A}"/>
    <cellStyle name="Comma [0] 2 7 4 4" xfId="9878" xr:uid="{01D0ED9B-3EB1-4D95-AE9A-A052BE049823}"/>
    <cellStyle name="Comma [0] 2 7 4 4 2" xfId="39833" xr:uid="{B2698442-9F3B-488D-B490-878431C98FD2}"/>
    <cellStyle name="Comma [0] 2 7 4 5" xfId="12660" xr:uid="{167904F0-D0A9-4408-BEB7-B35C5358613F}"/>
    <cellStyle name="Comma [0] 2 7 4 5 2" xfId="42615" xr:uid="{CF9F5274-E8BF-4383-85C9-B01F5071E096}"/>
    <cellStyle name="Comma [0] 2 7 4 6" xfId="15395" xr:uid="{2B98C54E-27E3-495F-ABD3-337EA3D8CCE3}"/>
    <cellStyle name="Comma [0] 2 7 4 6 2" xfId="45350" xr:uid="{712359D7-C4AF-4B6D-AC73-B0D8C6BD3B23}"/>
    <cellStyle name="Comma [0] 2 7 4 7" xfId="18143" xr:uid="{C5638791-E257-47B2-9709-43EAB90E7CDC}"/>
    <cellStyle name="Comma [0] 2 7 4 7 2" xfId="48096" xr:uid="{1C823367-3F84-4D13-90EE-CCC7523568EE}"/>
    <cellStyle name="Comma [0] 2 7 4 8" xfId="20926" xr:uid="{24CE8619-8C8B-456B-8A0F-192E87946621}"/>
    <cellStyle name="Comma [0] 2 7 4 8 2" xfId="50878" xr:uid="{2DB6594B-7C63-443B-A5E7-5C0B8D68D430}"/>
    <cellStyle name="Comma [0] 2 7 4 9" xfId="23664" xr:uid="{227B29F8-1E72-4CCC-AA7F-DCFB5CE85BD2}"/>
    <cellStyle name="Comma [0] 2 7 4 9 2" xfId="53616" xr:uid="{0102E5E7-1DA2-476F-B3EC-2446D1EE46E1}"/>
    <cellStyle name="Comma [0] 2 7 5" xfId="2780" xr:uid="{1067CF6D-136A-4990-9016-A79C9BEF069A}"/>
    <cellStyle name="Comma [0] 2 7 5 2" xfId="27775" xr:uid="{6F20C7A1-4DA7-4E48-AE50-C7646509B65B}"/>
    <cellStyle name="Comma [0] 2 7 5 2 2" xfId="57727" xr:uid="{56BA7297-8FC7-42FA-AD1A-566BE03F6D61}"/>
    <cellStyle name="Comma [0] 2 7 5 3" xfId="32773" xr:uid="{51100394-CA33-4B56-B268-68FE8D1C58CA}"/>
    <cellStyle name="Comma [0] 2 7 6" xfId="5728" xr:uid="{400811D5-6D51-4677-9E10-1FCD4EFAB942}"/>
    <cellStyle name="Comma [0] 2 7 6 2" xfId="35683" xr:uid="{F7F5DE4D-195D-42D8-BFED-6BC78B4D6ED8}"/>
    <cellStyle name="Comma [0] 2 7 7" xfId="8510" xr:uid="{A28862A5-4294-41A7-8720-E87587384BB0}"/>
    <cellStyle name="Comma [0] 2 7 7 2" xfId="38465" xr:uid="{67F5D1FE-CA74-48EC-9D19-2FDB8F9A3B2F}"/>
    <cellStyle name="Comma [0] 2 7 8" xfId="11292" xr:uid="{5619E5B2-18C9-4553-9BC8-5435F060F18C}"/>
    <cellStyle name="Comma [0] 2 7 8 2" xfId="41247" xr:uid="{C5C5D202-D5A8-4155-AAC6-B22C6D6D7182}"/>
    <cellStyle name="Comma [0] 2 7 9" xfId="14027" xr:uid="{D85BAF99-CA79-4B57-BBA8-C7B7EAED773C}"/>
    <cellStyle name="Comma [0] 2 7 9 2" xfId="43982" xr:uid="{F800BA61-BC26-4705-BD85-082CBCF866A6}"/>
    <cellStyle name="Comma [0] 2 8" xfId="629" xr:uid="{3905EAB2-7E42-4889-8F4A-3C972ADAD796}"/>
    <cellStyle name="Comma [0] 2 8 10" xfId="19730" xr:uid="{109464F6-6C2E-4EAA-BBA6-0241288101CC}"/>
    <cellStyle name="Comma [0] 2 8 10 2" xfId="49682" xr:uid="{7CD7D4D7-71CE-44A6-AB25-62C1BE08F954}"/>
    <cellStyle name="Comma [0] 2 8 11" xfId="22468" xr:uid="{D4336199-2687-4E49-8AFF-873C5816687C}"/>
    <cellStyle name="Comma [0] 2 8 11 2" xfId="52420" xr:uid="{A0E52592-C447-48B8-B793-788169E0470D}"/>
    <cellStyle name="Comma [0] 2 8 12" xfId="25204" xr:uid="{6015B29E-CCAD-4292-B782-327F0ADFC492}"/>
    <cellStyle name="Comma [0] 2 8 12 2" xfId="55156" xr:uid="{585C48A1-2544-4270-90BA-FC887CC46B84}"/>
    <cellStyle name="Comma [0] 2 8 13" xfId="30639" xr:uid="{953E9A57-0FD5-4482-B5BC-66A111DA7B84}"/>
    <cellStyle name="Comma [0] 2 8 2" xfId="1177" xr:uid="{629D3A16-6563-4CC5-9141-762F29C56FEA}"/>
    <cellStyle name="Comma [0] 2 8 2 10" xfId="23152" xr:uid="{DCFA4BA3-D5D4-4BEF-A4DE-0024231D1AAD}"/>
    <cellStyle name="Comma [0] 2 8 2 10 2" xfId="53104" xr:uid="{8613A65B-CD46-46A1-83BF-9D540A3F0DBF}"/>
    <cellStyle name="Comma [0] 2 8 2 11" xfId="25888" xr:uid="{034A12F1-85AC-4F4E-9A4E-25D30D82674E}"/>
    <cellStyle name="Comma [0] 2 8 2 11 2" xfId="55840" xr:uid="{5E7BFBD2-4AD4-4888-82AC-42BDFEC41A56}"/>
    <cellStyle name="Comma [0] 2 8 2 12" xfId="31182" xr:uid="{4EC45CED-B0E9-4C69-9ECF-48318DBEED74}"/>
    <cellStyle name="Comma [0] 2 8 2 2" xfId="5004" xr:uid="{DAA95DD7-BF7A-4B9E-A3D3-B13C753A8B68}"/>
    <cellStyle name="Comma [0] 2 8 2 2 10" xfId="34997" xr:uid="{93FBE36E-F6D2-4DB3-A6EF-96A25982620F}"/>
    <cellStyle name="Comma [0] 2 8 2 2 2" xfId="7952" xr:uid="{6F75BCB9-45E3-4A00-AD8A-9B8127228044}"/>
    <cellStyle name="Comma [0] 2 8 2 2 2 2" xfId="29999" xr:uid="{8654E402-6B71-454B-959F-5DBD0C223BFF}"/>
    <cellStyle name="Comma [0] 2 8 2 2 2 2 2" xfId="59951" xr:uid="{86709FAC-42BA-46FE-B963-7E1823546E24}"/>
    <cellStyle name="Comma [0] 2 8 2 2 2 3" xfId="37907" xr:uid="{623E21D7-158B-44EC-A8E4-2F2FE6ABEE97}"/>
    <cellStyle name="Comma [0] 2 8 2 2 3" xfId="10734" xr:uid="{BD9F996C-29BF-4E3C-B041-081A1B6B145C}"/>
    <cellStyle name="Comma [0] 2 8 2 2 3 2" xfId="40689" xr:uid="{DD22FD39-20FF-4A63-9E11-7466446239E9}"/>
    <cellStyle name="Comma [0] 2 8 2 2 4" xfId="13516" xr:uid="{E7C2E153-4AB7-4A28-92B8-66A8D32FF945}"/>
    <cellStyle name="Comma [0] 2 8 2 2 4 2" xfId="43471" xr:uid="{B3C07AAB-8CBF-48DC-941B-2A83E5ACDA67}"/>
    <cellStyle name="Comma [0] 2 8 2 2 5" xfId="16251" xr:uid="{92C332D7-4A1C-48F9-BCCD-7E0E1027485B}"/>
    <cellStyle name="Comma [0] 2 8 2 2 5 2" xfId="46206" xr:uid="{E4A529B8-93F2-419A-9A02-299329C4E475}"/>
    <cellStyle name="Comma [0] 2 8 2 2 6" xfId="18999" xr:uid="{BB25EE57-C142-4A7F-8601-C8F12A0CA7FE}"/>
    <cellStyle name="Comma [0] 2 8 2 2 6 2" xfId="48952" xr:uid="{DB6E6F43-B3D9-4780-BDF7-D9AC2C818331}"/>
    <cellStyle name="Comma [0] 2 8 2 2 7" xfId="21782" xr:uid="{4F75AA12-B786-4C95-B240-149CAD04D045}"/>
    <cellStyle name="Comma [0] 2 8 2 2 7 2" xfId="51734" xr:uid="{C6D0594B-2CD0-4E77-A40A-97685A9A7801}"/>
    <cellStyle name="Comma [0] 2 8 2 2 8" xfId="24520" xr:uid="{594606C6-7681-4A92-8A60-FF53C43E07D6}"/>
    <cellStyle name="Comma [0] 2 8 2 2 8 2" xfId="54472" xr:uid="{ECD4B8BF-D5D4-4B10-AE4B-B252959E8820}"/>
    <cellStyle name="Comma [0] 2 8 2 2 9" xfId="27256" xr:uid="{DE1498EC-285B-4B94-9C3E-2AA696819742}"/>
    <cellStyle name="Comma [0] 2 8 2 2 9 2" xfId="57208" xr:uid="{B0AD209E-F3B1-4ED7-9A99-2B0978BD2E83}"/>
    <cellStyle name="Comma [0] 2 8 2 3" xfId="3636" xr:uid="{CC9207B9-411B-4A59-8805-2F71D4DC546D}"/>
    <cellStyle name="Comma [0] 2 8 2 3 2" xfId="28631" xr:uid="{584ECF18-37C6-4EF0-8521-73B487C1BB33}"/>
    <cellStyle name="Comma [0] 2 8 2 3 2 2" xfId="58583" xr:uid="{48473962-8158-4C9E-9B98-1B8C39BCB451}"/>
    <cellStyle name="Comma [0] 2 8 2 3 3" xfId="33629" xr:uid="{10A34279-CCB5-484A-848C-3FAC37EBC8E9}"/>
    <cellStyle name="Comma [0] 2 8 2 4" xfId="6584" xr:uid="{863DF74A-6B2D-4E10-9AE6-7A91D9E295B6}"/>
    <cellStyle name="Comma [0] 2 8 2 4 2" xfId="36539" xr:uid="{29DC573C-3E35-4003-B849-B1CA3EA5763D}"/>
    <cellStyle name="Comma [0] 2 8 2 5" xfId="9366" xr:uid="{25517C6A-352A-450D-99E0-45F984C1666B}"/>
    <cellStyle name="Comma [0] 2 8 2 5 2" xfId="39321" xr:uid="{4DE2A035-B4E3-413A-88DD-E1B2F370FD91}"/>
    <cellStyle name="Comma [0] 2 8 2 6" xfId="12148" xr:uid="{A2CBFFF8-1073-4215-BA3A-53816234073A}"/>
    <cellStyle name="Comma [0] 2 8 2 6 2" xfId="42103" xr:uid="{3D5D631A-AEAD-4CC4-BEAC-5F46A5DD32BB}"/>
    <cellStyle name="Comma [0] 2 8 2 7" xfId="14883" xr:uid="{556C7EBC-9DEE-4F97-A7FF-C1766D4C719D}"/>
    <cellStyle name="Comma [0] 2 8 2 7 2" xfId="44838" xr:uid="{36D314FB-2EB1-4B25-95E9-876E5C922ECF}"/>
    <cellStyle name="Comma [0] 2 8 2 8" xfId="17631" xr:uid="{243EC54F-3C79-4D05-8681-A49C935765D4}"/>
    <cellStyle name="Comma [0] 2 8 2 8 2" xfId="47584" xr:uid="{59D22F2B-0720-4522-A0BF-1566A86A36CA}"/>
    <cellStyle name="Comma [0] 2 8 2 9" xfId="20414" xr:uid="{C6FF6E0A-3D52-49CA-84B5-D2AE585EDD6D}"/>
    <cellStyle name="Comma [0] 2 8 2 9 2" xfId="50366" xr:uid="{25D50134-B720-43A7-91F3-EE8DFD00399A}"/>
    <cellStyle name="Comma [0] 2 8 3" xfId="1719" xr:uid="{E7F0DF4B-4779-40A9-9B4E-D42A12732205}"/>
    <cellStyle name="Comma [0] 2 8 3 10" xfId="26572" xr:uid="{BECC117E-FDCF-4BB0-A2E1-D244F69F509E}"/>
    <cellStyle name="Comma [0] 2 8 3 10 2" xfId="56524" xr:uid="{E10F602A-60B4-4CF1-89AF-3E081D0A802E}"/>
    <cellStyle name="Comma [0] 2 8 3 11" xfId="31724" xr:uid="{0545BAA1-6ECA-4D91-9DC3-D5DDBE2CCF94}"/>
    <cellStyle name="Comma [0] 2 8 3 2" xfId="4320" xr:uid="{504C34F2-625D-4189-8483-4AEAC33FA40C}"/>
    <cellStyle name="Comma [0] 2 8 3 2 2" xfId="29315" xr:uid="{78B67583-3B26-4A4E-B412-77BA3153E5A5}"/>
    <cellStyle name="Comma [0] 2 8 3 2 2 2" xfId="59267" xr:uid="{183E4E87-98E9-495B-92AD-5D72A718FEBE}"/>
    <cellStyle name="Comma [0] 2 8 3 2 3" xfId="34313" xr:uid="{462DA900-3767-400C-A740-34AFCB917358}"/>
    <cellStyle name="Comma [0] 2 8 3 3" xfId="7268" xr:uid="{465ECD23-D4C7-4A15-94E4-80A9151D88D2}"/>
    <cellStyle name="Comma [0] 2 8 3 3 2" xfId="37223" xr:uid="{848B4D1A-D593-41F3-B11C-4F4965DADB0E}"/>
    <cellStyle name="Comma [0] 2 8 3 4" xfId="10050" xr:uid="{C095001B-F573-4228-AB90-4B8021D70D75}"/>
    <cellStyle name="Comma [0] 2 8 3 4 2" xfId="40005" xr:uid="{F2BC792F-4F30-478A-8226-5E43F5CEC614}"/>
    <cellStyle name="Comma [0] 2 8 3 5" xfId="12832" xr:uid="{5C825537-65D2-4420-81FA-A4ED8A04359E}"/>
    <cellStyle name="Comma [0] 2 8 3 5 2" xfId="42787" xr:uid="{BF850F96-3D16-46E7-AABE-08D61F17461E}"/>
    <cellStyle name="Comma [0] 2 8 3 6" xfId="15567" xr:uid="{B24E1A2E-1E1E-4F0F-A193-F6DD9CBCEE71}"/>
    <cellStyle name="Comma [0] 2 8 3 6 2" xfId="45522" xr:uid="{E30E4552-3A79-4983-AE59-59CE50E6178F}"/>
    <cellStyle name="Comma [0] 2 8 3 7" xfId="18315" xr:uid="{139C53DA-BC73-4536-8CCD-F1F614895DAD}"/>
    <cellStyle name="Comma [0] 2 8 3 7 2" xfId="48268" xr:uid="{8BF53208-E174-4EA0-9AE5-21BD48D1CF42}"/>
    <cellStyle name="Comma [0] 2 8 3 8" xfId="21098" xr:uid="{90C98B70-975E-4F29-A3B5-CA880A9714DD}"/>
    <cellStyle name="Comma [0] 2 8 3 8 2" xfId="51050" xr:uid="{B820823A-2A59-46F4-8A3D-A34EF9B0CFD5}"/>
    <cellStyle name="Comma [0] 2 8 3 9" xfId="23836" xr:uid="{F8D6B0C1-8587-4262-A5DA-A2CEF997A63B}"/>
    <cellStyle name="Comma [0] 2 8 3 9 2" xfId="53788" xr:uid="{B0D19B11-C992-47F4-8081-5BA69F7575BA}"/>
    <cellStyle name="Comma [0] 2 8 4" xfId="2952" xr:uid="{4E0010F7-958B-4B54-A64E-4F52DC502372}"/>
    <cellStyle name="Comma [0] 2 8 4 2" xfId="27947" xr:uid="{28CF1EED-DAAA-47F0-B9D1-CE8D1F5D7A58}"/>
    <cellStyle name="Comma [0] 2 8 4 2 2" xfId="57899" xr:uid="{B40EEB7E-09CD-4139-8B10-17DB714C06F9}"/>
    <cellStyle name="Comma [0] 2 8 4 3" xfId="32945" xr:uid="{9836A889-CDE8-43DB-9A3F-472EECB1855F}"/>
    <cellStyle name="Comma [0] 2 8 5" xfId="5900" xr:uid="{3B341DEC-945C-4ABC-ACA4-094B7F05C43D}"/>
    <cellStyle name="Comma [0] 2 8 5 2" xfId="35855" xr:uid="{325AF889-472F-47D6-AB2A-804FE4BBB6F4}"/>
    <cellStyle name="Comma [0] 2 8 6" xfId="8682" xr:uid="{FED2C22E-234E-4BB1-A1AC-840180C025CC}"/>
    <cellStyle name="Comma [0] 2 8 6 2" xfId="38637" xr:uid="{A8B1DC1D-F3E7-4E88-B23C-734873A52E08}"/>
    <cellStyle name="Comma [0] 2 8 7" xfId="11464" xr:uid="{F3FC66D3-F717-40FD-841E-786F1FCA04A3}"/>
    <cellStyle name="Comma [0] 2 8 7 2" xfId="41419" xr:uid="{57DAE4D2-43C4-4FEB-96C2-5E337DF4E1C1}"/>
    <cellStyle name="Comma [0] 2 8 8" xfId="14199" xr:uid="{53F8C13A-5207-4862-91CB-618E9A15CF1F}"/>
    <cellStyle name="Comma [0] 2 8 8 2" xfId="44154" xr:uid="{8A5A1C24-043C-48AC-9F18-48CCF8C4C368}"/>
    <cellStyle name="Comma [0] 2 8 9" xfId="16947" xr:uid="{08E53CA5-2342-46C8-8BDF-AE02BEF304DE}"/>
    <cellStyle name="Comma [0] 2 8 9 2" xfId="46900" xr:uid="{A52813E4-359C-42CA-800A-EFA9A0B0F9BA}"/>
    <cellStyle name="Comma [0] 2 9" xfId="682" xr:uid="{F1C62A8E-2C26-4810-B9EC-FBAEA6ADF2DF}"/>
    <cellStyle name="Comma [0] 2 9 10" xfId="20072" xr:uid="{89CD060D-0A1B-4DD1-988E-4B9F4452703F}"/>
    <cellStyle name="Comma [0] 2 9 10 2" xfId="50024" xr:uid="{1E91217B-ECB0-47CE-9E84-DB347E2AEC42}"/>
    <cellStyle name="Comma [0] 2 9 11" xfId="22810" xr:uid="{C717B3CF-A4DF-4449-B1A0-30151C5F2547}"/>
    <cellStyle name="Comma [0] 2 9 11 2" xfId="52762" xr:uid="{0BA89B7E-041E-4DC3-AC39-6C310BA5932A}"/>
    <cellStyle name="Comma [0] 2 9 12" xfId="25546" xr:uid="{0963EE85-9C85-40C2-BAE7-DE0765BE4788}"/>
    <cellStyle name="Comma [0] 2 9 12 2" xfId="55498" xr:uid="{8B7DB100-7391-4CC6-A372-8D991C9426BB}"/>
    <cellStyle name="Comma [0] 2 9 13" xfId="30687" xr:uid="{406E821E-77E2-4093-843F-C5EF65BE4C31}"/>
    <cellStyle name="Comma [0] 2 9 2" xfId="1225" xr:uid="{CAFC5B35-FBA6-4766-9960-5D27CB79D810}"/>
    <cellStyle name="Comma [0] 2 9 2 10" xfId="26914" xr:uid="{5BB2FBA3-18C6-4FA9-9651-7DC9C4EC9D2C}"/>
    <cellStyle name="Comma [0] 2 9 2 10 2" xfId="56866" xr:uid="{172C2A20-ADDA-43BC-A3DF-5CA2205B0AC3}"/>
    <cellStyle name="Comma [0] 2 9 2 11" xfId="31230" xr:uid="{ECF70F01-8914-4FD5-A427-3D511DBFA0C8}"/>
    <cellStyle name="Comma [0] 2 9 2 2" xfId="4662" xr:uid="{B03270EE-C327-4FAE-9219-C793A26EAC4F}"/>
    <cellStyle name="Comma [0] 2 9 2 2 2" xfId="29657" xr:uid="{3829B92B-55A6-49CA-BBA3-F51E43E46B30}"/>
    <cellStyle name="Comma [0] 2 9 2 2 2 2" xfId="59609" xr:uid="{01A22555-82E0-464E-BBEB-92D8B31E9A81}"/>
    <cellStyle name="Comma [0] 2 9 2 2 3" xfId="34655" xr:uid="{9078B2A9-F8AD-4F32-A084-4AD8EA9F7E16}"/>
    <cellStyle name="Comma [0] 2 9 2 3" xfId="7610" xr:uid="{60BF4696-9E43-4DD3-BD35-ED955E531106}"/>
    <cellStyle name="Comma [0] 2 9 2 3 2" xfId="37565" xr:uid="{E90D9BB2-60C2-4977-A66B-A635EF658D36}"/>
    <cellStyle name="Comma [0] 2 9 2 4" xfId="10392" xr:uid="{9C31CA0A-6228-4D92-B08F-7E3AE0ED917E}"/>
    <cellStyle name="Comma [0] 2 9 2 4 2" xfId="40347" xr:uid="{2999E956-D4E6-4154-9C9D-38862B0EFC71}"/>
    <cellStyle name="Comma [0] 2 9 2 5" xfId="13174" xr:uid="{15C2CC74-02B6-4C53-8AEA-39437702A241}"/>
    <cellStyle name="Comma [0] 2 9 2 5 2" xfId="43129" xr:uid="{92E17975-7DF6-46A5-BB10-7479436969CD}"/>
    <cellStyle name="Comma [0] 2 9 2 6" xfId="15909" xr:uid="{987A5263-5D97-4F9A-80A3-CCBB42F3AB8A}"/>
    <cellStyle name="Comma [0] 2 9 2 6 2" xfId="45864" xr:uid="{53097260-DA22-43A7-83CD-23B771BAF324}"/>
    <cellStyle name="Comma [0] 2 9 2 7" xfId="18657" xr:uid="{3C371647-5622-47A8-B0F2-D50FDAAECF69}"/>
    <cellStyle name="Comma [0] 2 9 2 7 2" xfId="48610" xr:uid="{A5533DA2-E676-41C4-9F16-6765C123ACD4}"/>
    <cellStyle name="Comma [0] 2 9 2 8" xfId="21440" xr:uid="{3338FDEC-BC9D-4865-B88E-F448B9375D76}"/>
    <cellStyle name="Comma [0] 2 9 2 8 2" xfId="51392" xr:uid="{82D4635C-DD34-473F-9BBB-624EB1C75C6D}"/>
    <cellStyle name="Comma [0] 2 9 2 9" xfId="24178" xr:uid="{A07590B9-CBBC-4DA5-B2D2-17369A07BD3C}"/>
    <cellStyle name="Comma [0] 2 9 2 9 2" xfId="54130" xr:uid="{99BE83DE-07A1-4663-985D-A646A734EE81}"/>
    <cellStyle name="Comma [0] 2 9 3" xfId="1767" xr:uid="{F5A9F99F-0519-4C0E-B26C-CE1BEAD91789}"/>
    <cellStyle name="Comma [0] 2 9 3 2" xfId="28289" xr:uid="{ED9AC13E-906E-4E04-9F37-CAC556451C6E}"/>
    <cellStyle name="Comma [0] 2 9 3 2 2" xfId="58241" xr:uid="{AFBDE433-135E-4969-8F17-446E6C255209}"/>
    <cellStyle name="Comma [0] 2 9 3 3" xfId="31772" xr:uid="{A6D57D87-B28D-4A75-B4EC-896381BF37B9}"/>
    <cellStyle name="Comma [0] 2 9 4" xfId="3294" xr:uid="{670515F1-2884-4187-B3A6-F6FD48D1DB32}"/>
    <cellStyle name="Comma [0] 2 9 4 2" xfId="33287" xr:uid="{DF7B8322-1CA0-4DC9-BB4E-A0F246A75613}"/>
    <cellStyle name="Comma [0] 2 9 5" xfId="6242" xr:uid="{554D0B51-F94B-4C99-BEF9-1FE04AAC2A1B}"/>
    <cellStyle name="Comma [0] 2 9 5 2" xfId="36197" xr:uid="{62D90A08-F262-49C8-BAAA-48935E4F6ABE}"/>
    <cellStyle name="Comma [0] 2 9 6" xfId="9024" xr:uid="{32C9A788-F967-42CE-B872-FC0B70EC7FB9}"/>
    <cellStyle name="Comma [0] 2 9 6 2" xfId="38979" xr:uid="{D0029378-68CF-4A0A-AA99-FEA00B3282B2}"/>
    <cellStyle name="Comma [0] 2 9 7" xfId="11806" xr:uid="{8173F4AF-E4CA-4A09-98CA-057B859BFD30}"/>
    <cellStyle name="Comma [0] 2 9 7 2" xfId="41761" xr:uid="{D15B23CC-6D08-4C68-84DD-F7D2146261F8}"/>
    <cellStyle name="Comma [0] 2 9 8" xfId="14541" xr:uid="{0C8C2F2E-87A5-450F-A416-AB0043010D8E}"/>
    <cellStyle name="Comma [0] 2 9 8 2" xfId="44496" xr:uid="{4CEE9C5B-D04D-4F1A-9F2E-F66D257C06D8}"/>
    <cellStyle name="Comma [0] 2 9 9" xfId="17289" xr:uid="{F8B74BB4-BB3C-41B6-906D-C8DA7653ACE0}"/>
    <cellStyle name="Comma [0] 2 9 9 2" xfId="47242" xr:uid="{A753283C-13F8-487F-9D88-5A73FD566057}"/>
    <cellStyle name="Currency [0] 2" xfId="106" xr:uid="{4BA563CE-4950-49C9-9132-5AF8B3EEE762}"/>
    <cellStyle name="Currency [0] 2 10" xfId="725" xr:uid="{E5965B98-8DF0-4C07-AC2E-5136736E75AB}"/>
    <cellStyle name="Currency [0] 2 10 10" xfId="20757" xr:uid="{9AAE272C-FE49-48BC-9253-F29E8DBDD200}"/>
    <cellStyle name="Currency [0] 2 10 10 2" xfId="50709" xr:uid="{DAFFF64A-01D4-48D6-8C08-B576F3674794}"/>
    <cellStyle name="Currency [0] 2 10 11" xfId="23495" xr:uid="{DCEE00A7-67E4-4C8B-8F21-BED7F0C6071D}"/>
    <cellStyle name="Currency [0] 2 10 11 2" xfId="53447" xr:uid="{FAE41975-287B-4BDF-A1F5-E9860EDB3FF0}"/>
    <cellStyle name="Currency [0] 2 10 12" xfId="26231" xr:uid="{6F8BDAA5-81BA-4623-A39A-714FB9B66FBC}"/>
    <cellStyle name="Currency [0] 2 10 12 2" xfId="56183" xr:uid="{BDEA4EE8-C992-4B4C-9A79-C1718479AFC0}"/>
    <cellStyle name="Currency [0] 2 10 13" xfId="30730" xr:uid="{ABCAC668-7C4F-4DB6-9202-FB89EE54B06C}"/>
    <cellStyle name="Currency [0] 2 10 2" xfId="1268" xr:uid="{8442B46C-8687-4EE3-B001-AA4C7608FF55}"/>
    <cellStyle name="Currency [0] 2 10 2 2" xfId="28974" xr:uid="{A858F0B7-11FB-438F-8B4C-95C2FA10F736}"/>
    <cellStyle name="Currency [0] 2 10 2 2 2" xfId="58926" xr:uid="{ED7F194C-D8CF-40BE-9767-FAEB58C29214}"/>
    <cellStyle name="Currency [0] 2 10 2 3" xfId="31273" xr:uid="{4F5525D3-304A-4EDE-94E1-BE32F4B61649}"/>
    <cellStyle name="Currency [0] 2 10 3" xfId="1810" xr:uid="{203AD116-8D6D-4BBD-BB77-4D6FFC2C1D89}"/>
    <cellStyle name="Currency [0] 2 10 3 2" xfId="31815" xr:uid="{581D1CDB-6C17-4116-A81C-9AC0AC6BD799}"/>
    <cellStyle name="Currency [0] 2 10 4" xfId="3979" xr:uid="{5543A88D-FB69-4B25-A9EF-88589FC918CE}"/>
    <cellStyle name="Currency [0] 2 10 4 2" xfId="33972" xr:uid="{9E423F76-6B51-4EDE-B380-A459284CF6EE}"/>
    <cellStyle name="Currency [0] 2 10 5" xfId="6927" xr:uid="{36A2321F-2B9B-4242-BB70-82AEFDA24F69}"/>
    <cellStyle name="Currency [0] 2 10 5 2" xfId="36882" xr:uid="{964CB704-444B-4B63-B700-16456FEC3CE1}"/>
    <cellStyle name="Currency [0] 2 10 6" xfId="9709" xr:uid="{9D717A38-A177-4182-840B-8D1E177C285B}"/>
    <cellStyle name="Currency [0] 2 10 6 2" xfId="39664" xr:uid="{A69F2F36-1ED9-4E66-9F65-AC37160B12CB}"/>
    <cellStyle name="Currency [0] 2 10 7" xfId="12491" xr:uid="{D6D2D3CF-7227-43E0-BDB5-A1DC66DF2D4D}"/>
    <cellStyle name="Currency [0] 2 10 7 2" xfId="42446" xr:uid="{A7C1C9E2-932F-4F46-895E-976EE6F1EE8C}"/>
    <cellStyle name="Currency [0] 2 10 8" xfId="15226" xr:uid="{0FC2E471-D58E-41F8-96CB-890D7A42C9F4}"/>
    <cellStyle name="Currency [0] 2 10 8 2" xfId="45181" xr:uid="{B7FD471B-E580-4720-A88B-A5AEB0414D2A}"/>
    <cellStyle name="Currency [0] 2 10 9" xfId="17974" xr:uid="{6F8E2045-F478-4962-8732-AA0D469073C6}"/>
    <cellStyle name="Currency [0] 2 10 9 2" xfId="47927" xr:uid="{5E83E0F1-2700-499B-9C34-D129B0963D21}"/>
    <cellStyle name="Currency [0] 2 11" xfId="901" xr:uid="{30584841-3BD8-4CC3-A3A1-336363E31EDC}"/>
    <cellStyle name="Currency [0] 2 11 2" xfId="27605" xr:uid="{0CD55069-EAA9-42D2-AD30-44C24CFA45BB}"/>
    <cellStyle name="Currency [0] 2 11 2 2" xfId="57557" xr:uid="{8F093A82-6BB5-40AB-AEAD-92E9C8ACBDB0}"/>
    <cellStyle name="Currency [0] 2 11 3" xfId="30906" xr:uid="{D4659FC7-8975-4590-A4A1-8F56D0D1C37A}"/>
    <cellStyle name="Currency [0] 2 12" xfId="1444" xr:uid="{F46B0E3A-0EF6-47A1-BF54-31520DA925F1}"/>
    <cellStyle name="Currency [0] 2 12 2" xfId="31449" xr:uid="{4C4F3644-3D49-4C49-9F06-8EC1098B6633}"/>
    <cellStyle name="Currency [0] 2 13" xfId="1987" xr:uid="{9F4FA090-0E4F-4EB0-AF18-8766A7D14475}"/>
    <cellStyle name="Currency [0] 2 13 2" xfId="31992" xr:uid="{B47AD088-F4C7-40EB-8DD7-B704AEC855A2}"/>
    <cellStyle name="Currency [0] 2 14" xfId="2170" xr:uid="{C92394C3-E419-4306-8E2B-70FB5126D86A}"/>
    <cellStyle name="Currency [0] 2 14 2" xfId="32170" xr:uid="{1E665395-69E5-44E4-8CBB-C92569166560}"/>
    <cellStyle name="Currency [0] 2 15" xfId="2516" xr:uid="{7DBADB0B-FBDC-4B4E-B335-87FE4E695DD0}"/>
    <cellStyle name="Currency [0] 2 15 2" xfId="32515" xr:uid="{F6003A46-C766-47BF-83CE-C1AB5D73BDFB}"/>
    <cellStyle name="Currency [0] 2 16" xfId="2562" xr:uid="{F6C8A074-7992-4F88-9318-718FE566D760}"/>
    <cellStyle name="Currency [0] 2 16 2" xfId="32558" xr:uid="{3ED69211-16E0-4A2C-B3BF-DE9B877FFBA0}"/>
    <cellStyle name="Currency [0] 2 17" xfId="2610" xr:uid="{870A5C2C-CCA1-4F04-ADA1-13AD6967210B}"/>
    <cellStyle name="Currency [0] 2 17 2" xfId="32603" xr:uid="{BF515BDF-3C27-4AD8-9D9D-230702635659}"/>
    <cellStyle name="Currency [0] 2 18" xfId="5347" xr:uid="{149138AE-B8E1-4128-A0A3-C34FE72F4D27}"/>
    <cellStyle name="Currency [0] 2 18 2" xfId="35340" xr:uid="{E10E4308-7228-455E-AF8A-4C76090BE128}"/>
    <cellStyle name="Currency [0] 2 19" xfId="5389" xr:uid="{BB773868-C3C6-41D9-905F-C2DDC9EEC732}"/>
    <cellStyle name="Currency [0] 2 19 2" xfId="35382" xr:uid="{92331D37-B14F-45D7-9DF9-B9570D32A4DB}"/>
    <cellStyle name="Currency [0] 2 2" xfId="357" xr:uid="{44DC57EC-E441-4693-A967-19B426792751}"/>
    <cellStyle name="Currency [0] 2 2 10" xfId="1999" xr:uid="{629B8667-87FE-4813-B3D2-9E43A00D4EF1}"/>
    <cellStyle name="Currency [0] 2 2 10 2" xfId="32004" xr:uid="{74929F66-CD47-4526-A837-4195B38D0647}"/>
    <cellStyle name="Currency [0] 2 2 11" xfId="2182" xr:uid="{9A78B5B9-C1D3-4F93-AD6C-EA674EB08AC8}"/>
    <cellStyle name="Currency [0] 2 2 11 2" xfId="32182" xr:uid="{ED4865F3-16C7-416A-BDCA-9B85BEDF80CC}"/>
    <cellStyle name="Currency [0] 2 2 12" xfId="2527" xr:uid="{D0D36D21-5FE3-453E-81E9-1CD883F2F391}"/>
    <cellStyle name="Currency [0] 2 2 12 2" xfId="32526" xr:uid="{73180D12-0092-4A20-B0C8-891F9CAE1EDE}"/>
    <cellStyle name="Currency [0] 2 2 13" xfId="2575" xr:uid="{21BB6030-2B5A-45C8-B46F-22AB75CC145E}"/>
    <cellStyle name="Currency [0] 2 2 13 2" xfId="32570" xr:uid="{4AA20388-937C-4D68-B823-BC608B721E4D}"/>
    <cellStyle name="Currency [0] 2 2 14" xfId="2622" xr:uid="{9A0BD40B-9078-4F69-B93A-B0139A497554}"/>
    <cellStyle name="Currency [0] 2 2 14 2" xfId="32615" xr:uid="{F75EA7B4-BFE8-4366-8319-EDD85FA7FB64}"/>
    <cellStyle name="Currency [0] 2 2 15" xfId="5358" xr:uid="{BD6D4D50-229B-4FBA-B14F-B1C87CA721CC}"/>
    <cellStyle name="Currency [0] 2 2 15 2" xfId="35351" xr:uid="{C723F8CC-459C-4488-93E1-EA9E58525E77}"/>
    <cellStyle name="Currency [0] 2 2 16" xfId="5400" xr:uid="{4EFF1A5C-98A9-4872-B95E-31B908DB3863}"/>
    <cellStyle name="Currency [0] 2 2 16 2" xfId="35393" xr:uid="{F1D6474D-38A2-4D61-82EB-D5CFB4CFFC7D}"/>
    <cellStyle name="Currency [0] 2 2 17" xfId="5479" xr:uid="{A0EBFEB5-2452-4819-A48D-EDE23ABA7A3D}"/>
    <cellStyle name="Currency [0] 2 2 17 2" xfId="35450" xr:uid="{D2F17769-31CC-492D-ABB8-38C69E11318D}"/>
    <cellStyle name="Currency [0] 2 2 18" xfId="5570" xr:uid="{29E3C468-A5A2-4410-BC25-9395808A9C03}"/>
    <cellStyle name="Currency [0] 2 2 18 2" xfId="35525" xr:uid="{6C1A9EFC-686A-4178-8B12-7894F89DF7C5}"/>
    <cellStyle name="Currency [0] 2 2 19" xfId="8307" xr:uid="{B1EE48DE-F52B-4D2A-8CA2-C083AA087675}"/>
    <cellStyle name="Currency [0] 2 2 19 2" xfId="38262" xr:uid="{B17F0868-40CC-4DD9-B418-82D53EAEAEDE}"/>
    <cellStyle name="Currency [0] 2 2 2" xfId="403" xr:uid="{703DDB44-A0EE-45A8-ADE2-81CD8F79FFAC}"/>
    <cellStyle name="Currency [0] 2 2 2 10" xfId="8394" xr:uid="{97E3E5F4-A411-4DF2-AB17-3FD7E833A30D}"/>
    <cellStyle name="Currency [0] 2 2 2 10 2" xfId="38349" xr:uid="{60608D30-5EFA-46B3-97EB-52B923F3A889}"/>
    <cellStyle name="Currency [0] 2 2 2 11" xfId="11176" xr:uid="{A0D0FB7D-EA5E-4BF2-8B5D-1BD12B3DD692}"/>
    <cellStyle name="Currency [0] 2 2 2 11 2" xfId="41131" xr:uid="{3C040DCD-B8C0-4135-8CB2-8D3D68FBF361}"/>
    <cellStyle name="Currency [0] 2 2 2 12" xfId="13911" xr:uid="{A4FE157D-C2C0-4D22-9D34-0CC3FD3E8B21}"/>
    <cellStyle name="Currency [0] 2 2 2 12 2" xfId="43866" xr:uid="{2B4E9DFC-E867-4618-A092-9E3012A5CDBE}"/>
    <cellStyle name="Currency [0] 2 2 2 13" xfId="16659" xr:uid="{AAAE01D1-D5B3-4A67-81DE-E7C5B31A050B}"/>
    <cellStyle name="Currency [0] 2 2 2 13 2" xfId="46612" xr:uid="{2CEA04EC-2926-4942-BA2E-488FF9882C9F}"/>
    <cellStyle name="Currency [0] 2 2 2 14" xfId="19442" xr:uid="{FAC432A1-36DD-43F9-966C-E536308EE4CC}"/>
    <cellStyle name="Currency [0] 2 2 2 14 2" xfId="49394" xr:uid="{35A103A4-E53F-456A-B0C0-60B3C60868A9}"/>
    <cellStyle name="Currency [0] 2 2 2 15" xfId="22180" xr:uid="{8AEB3EB0-BD66-49F0-A0E2-D385D1A5512F}"/>
    <cellStyle name="Currency [0] 2 2 2 15 2" xfId="52132" xr:uid="{FF9B5270-07E5-4080-BE93-A2B3746E8091}"/>
    <cellStyle name="Currency [0] 2 2 2 16" xfId="24916" xr:uid="{99B75968-CB01-45A3-AF70-2E62708C0D37}"/>
    <cellStyle name="Currency [0] 2 2 2 16 2" xfId="54868" xr:uid="{2D240A18-B707-43D8-9439-89AA0F287413}"/>
    <cellStyle name="Currency [0] 2 2 2 17" xfId="30418" xr:uid="{6AC3B4D8-3544-4378-BB72-635A7A88D5CB}"/>
    <cellStyle name="Currency [0] 2 2 2 2" xfId="547" xr:uid="{36A5E400-FCDB-4919-A5A9-29F2262B955E}"/>
    <cellStyle name="Currency [0] 2 2 2 2 10" xfId="11261" xr:uid="{4120E556-41B9-43BF-B490-04DE31225128}"/>
    <cellStyle name="Currency [0] 2 2 2 2 10 2" xfId="41216" xr:uid="{5D09C358-51CA-42E6-B991-FF15176585EF}"/>
    <cellStyle name="Currency [0] 2 2 2 2 11" xfId="13996" xr:uid="{DC8D7C60-785C-4366-B469-5AD6F8CDC484}"/>
    <cellStyle name="Currency [0] 2 2 2 2 11 2" xfId="43951" xr:uid="{DC9053E7-DE02-43E2-A734-E379EABFF0D1}"/>
    <cellStyle name="Currency [0] 2 2 2 2 12" xfId="16744" xr:uid="{0A2651B0-2FC7-4427-A8D9-422A96124D32}"/>
    <cellStyle name="Currency [0] 2 2 2 2 12 2" xfId="46697" xr:uid="{D8CF231D-00A1-4239-B74C-F3C463CAECD9}"/>
    <cellStyle name="Currency [0] 2 2 2 2 13" xfId="19527" xr:uid="{54D9CD7C-4592-4D2E-8BD0-8961A8596A2E}"/>
    <cellStyle name="Currency [0] 2 2 2 2 13 2" xfId="49479" xr:uid="{94DE8933-66FE-4CB6-98EA-54844FC4C19E}"/>
    <cellStyle name="Currency [0] 2 2 2 2 14" xfId="22265" xr:uid="{8DF0185A-6583-493E-BC2A-0494E080B381}"/>
    <cellStyle name="Currency [0] 2 2 2 2 14 2" xfId="52217" xr:uid="{6BAE3C6F-60E1-40B1-937D-43F78AA9C058}"/>
    <cellStyle name="Currency [0] 2 2 2 2 15" xfId="25001" xr:uid="{573DB982-4DB4-42D1-97F7-CDB47940181D}"/>
    <cellStyle name="Currency [0] 2 2 2 2 15 2" xfId="54953" xr:uid="{893F97EF-87EC-4A4A-A315-C5E7DE99930B}"/>
    <cellStyle name="Currency [0] 2 2 2 2 16" xfId="30557" xr:uid="{B5C7249A-009C-4F20-A75D-C904DC504A0E}"/>
    <cellStyle name="Currency [0] 2 2 2 2 2" xfId="867" xr:uid="{A0E305EF-43F7-4758-AC7D-06831BF8222D}"/>
    <cellStyle name="Currency [0] 2 2 2 2 2 10" xfId="16915" xr:uid="{EDD749F8-C5BF-43BD-948A-A2F38C3F327B}"/>
    <cellStyle name="Currency [0] 2 2 2 2 2 10 2" xfId="46868" xr:uid="{E9CF7EBB-0380-4D74-A8E0-CAA96D7F77F0}"/>
    <cellStyle name="Currency [0] 2 2 2 2 2 11" xfId="19698" xr:uid="{4D6F3821-00F2-4FA3-A57C-358A2D7B90C7}"/>
    <cellStyle name="Currency [0] 2 2 2 2 2 11 2" xfId="49650" xr:uid="{BE8AC652-71D1-4941-8037-09AA115608EB}"/>
    <cellStyle name="Currency [0] 2 2 2 2 2 12" xfId="22436" xr:uid="{3A9C376A-A8D2-40C3-8F82-17561CCBE809}"/>
    <cellStyle name="Currency [0] 2 2 2 2 2 12 2" xfId="52388" xr:uid="{8C423EBE-5F6B-494B-B614-B71B71BD72AE}"/>
    <cellStyle name="Currency [0] 2 2 2 2 2 13" xfId="25172" xr:uid="{B5406331-8695-4D88-BCF3-659A7E2918E0}"/>
    <cellStyle name="Currency [0] 2 2 2 2 2 13 2" xfId="55124" xr:uid="{B73EC8E3-9447-4928-80AF-77B0592543E4}"/>
    <cellStyle name="Currency [0] 2 2 2 2 2 14" xfId="30872" xr:uid="{5476546C-0F81-42BE-BBD7-66AA95C6AACA}"/>
    <cellStyle name="Currency [0] 2 2 2 2 2 2" xfId="1410" xr:uid="{41FCF2E9-FDE8-4580-B79E-4837610EF2FF}"/>
    <cellStyle name="Currency [0] 2 2 2 2 2 2 10" xfId="20040" xr:uid="{8026BA92-71B9-4FC3-B3F6-8A6610380273}"/>
    <cellStyle name="Currency [0] 2 2 2 2 2 2 10 2" xfId="49992" xr:uid="{DA59DC8A-E279-44A3-9A66-59A807256B84}"/>
    <cellStyle name="Currency [0] 2 2 2 2 2 2 11" xfId="22778" xr:uid="{01751FEC-50E9-4243-AE69-D095561C9F2E}"/>
    <cellStyle name="Currency [0] 2 2 2 2 2 2 11 2" xfId="52730" xr:uid="{08FD194B-622C-4DCD-8192-2981DD951097}"/>
    <cellStyle name="Currency [0] 2 2 2 2 2 2 12" xfId="25514" xr:uid="{ED679C6B-7316-43E5-B3DA-D87B6812CF17}"/>
    <cellStyle name="Currency [0] 2 2 2 2 2 2 12 2" xfId="55466" xr:uid="{E87421E5-B5BD-42E7-B010-5864262A50B7}"/>
    <cellStyle name="Currency [0] 2 2 2 2 2 2 13" xfId="31415" xr:uid="{8F65C5F8-EDB5-40F1-8D1E-C2928AF4DF29}"/>
    <cellStyle name="Currency [0] 2 2 2 2 2 2 2" xfId="3946" xr:uid="{91854893-932C-4D5F-92D7-87DAC06AC7AC}"/>
    <cellStyle name="Currency [0] 2 2 2 2 2 2 2 10" xfId="26198" xr:uid="{68D872BF-376C-4C92-9ED7-5F45BC611122}"/>
    <cellStyle name="Currency [0] 2 2 2 2 2 2 2 10 2" xfId="56150" xr:uid="{BB175778-E366-4AB8-A9D3-5F8A99244AB7}"/>
    <cellStyle name="Currency [0] 2 2 2 2 2 2 2 11" xfId="33939" xr:uid="{8618E038-AB78-4458-883F-D7963A6B708B}"/>
    <cellStyle name="Currency [0] 2 2 2 2 2 2 2 2" xfId="5314" xr:uid="{57013E67-A0B9-48CB-9452-5AC56ED35246}"/>
    <cellStyle name="Currency [0] 2 2 2 2 2 2 2 2 10" xfId="35307" xr:uid="{5E9AA2A4-64EC-4DD8-9E7F-4D5ED88104C1}"/>
    <cellStyle name="Currency [0] 2 2 2 2 2 2 2 2 2" xfId="8262" xr:uid="{19476F19-9630-40DE-8712-C5BE7BA2A16E}"/>
    <cellStyle name="Currency [0] 2 2 2 2 2 2 2 2 2 2" xfId="30309" xr:uid="{91596F57-09F7-4766-8F82-2359BBD589D2}"/>
    <cellStyle name="Currency [0] 2 2 2 2 2 2 2 2 2 2 2" xfId="60261" xr:uid="{17CA50DB-4AFC-4987-A452-B7CCD30C3102}"/>
    <cellStyle name="Currency [0] 2 2 2 2 2 2 2 2 2 3" xfId="38217" xr:uid="{DD7F7B59-CA0D-4B20-9B47-85F02A541FB1}"/>
    <cellStyle name="Currency [0] 2 2 2 2 2 2 2 2 3" xfId="11044" xr:uid="{7F66B386-6CCB-4A78-8216-8A86B75D9F62}"/>
    <cellStyle name="Currency [0] 2 2 2 2 2 2 2 2 3 2" xfId="40999" xr:uid="{BE2A82D9-6611-452B-A66C-472419DC7B71}"/>
    <cellStyle name="Currency [0] 2 2 2 2 2 2 2 2 4" xfId="13826" xr:uid="{1E7E4DB5-8998-47BA-9260-3BF1F7E2B59F}"/>
    <cellStyle name="Currency [0] 2 2 2 2 2 2 2 2 4 2" xfId="43781" xr:uid="{7657654A-70CC-4F39-A5F1-7E251A1D35F6}"/>
    <cellStyle name="Currency [0] 2 2 2 2 2 2 2 2 5" xfId="16561" xr:uid="{73A42728-951F-4A59-B10D-A21B54F01730}"/>
    <cellStyle name="Currency [0] 2 2 2 2 2 2 2 2 5 2" xfId="46516" xr:uid="{F2FECBEF-EA8F-4F85-8E7C-722E6AED859C}"/>
    <cellStyle name="Currency [0] 2 2 2 2 2 2 2 2 6" xfId="19309" xr:uid="{43B3E4E0-69E4-4769-8A4B-F41EE93CDA98}"/>
    <cellStyle name="Currency [0] 2 2 2 2 2 2 2 2 6 2" xfId="49262" xr:uid="{F6D7A693-CCAD-4BF5-A009-957F9678AF0C}"/>
    <cellStyle name="Currency [0] 2 2 2 2 2 2 2 2 7" xfId="22092" xr:uid="{3CE62E2A-4A22-4BC9-9FA0-6E20299694A4}"/>
    <cellStyle name="Currency [0] 2 2 2 2 2 2 2 2 7 2" xfId="52044" xr:uid="{0BA77A3A-19C0-4A5B-94B8-339DE081D0E4}"/>
    <cellStyle name="Currency [0] 2 2 2 2 2 2 2 2 8" xfId="24830" xr:uid="{D09FFB9F-DDA8-4563-92D6-551EF83305FC}"/>
    <cellStyle name="Currency [0] 2 2 2 2 2 2 2 2 8 2" xfId="54782" xr:uid="{FB8DD53A-0C52-468E-B560-7FBCFA54E8A0}"/>
    <cellStyle name="Currency [0] 2 2 2 2 2 2 2 2 9" xfId="27566" xr:uid="{BF35EB73-9A20-4C99-8E3D-0875F968B257}"/>
    <cellStyle name="Currency [0] 2 2 2 2 2 2 2 2 9 2" xfId="57518" xr:uid="{A085D980-34B8-4133-AFD6-B7AEC8BDE916}"/>
    <cellStyle name="Currency [0] 2 2 2 2 2 2 2 3" xfId="6894" xr:uid="{B581556C-0A59-4CD4-A5D0-4842E6727095}"/>
    <cellStyle name="Currency [0] 2 2 2 2 2 2 2 3 2" xfId="28941" xr:uid="{BDF78547-F09E-4B5F-8952-2DCF7D3B61FE}"/>
    <cellStyle name="Currency [0] 2 2 2 2 2 2 2 3 2 2" xfId="58893" xr:uid="{D1F0973A-8B63-4A32-B99C-98C4793C686A}"/>
    <cellStyle name="Currency [0] 2 2 2 2 2 2 2 3 3" xfId="36849" xr:uid="{A362CEC0-A379-437C-816D-91A993B2CFEA}"/>
    <cellStyle name="Currency [0] 2 2 2 2 2 2 2 4" xfId="9676" xr:uid="{0BCD371D-0404-4042-BB62-A3E03976C207}"/>
    <cellStyle name="Currency [0] 2 2 2 2 2 2 2 4 2" xfId="39631" xr:uid="{801C4BDA-3107-4090-98C5-38CB83731D80}"/>
    <cellStyle name="Currency [0] 2 2 2 2 2 2 2 5" xfId="12458" xr:uid="{B484FAF3-7EFB-4C80-9EDE-166DB8D756AF}"/>
    <cellStyle name="Currency [0] 2 2 2 2 2 2 2 5 2" xfId="42413" xr:uid="{A5646CA1-FBD3-4522-B8E5-BC84022AA3F8}"/>
    <cellStyle name="Currency [0] 2 2 2 2 2 2 2 6" xfId="15193" xr:uid="{0CB9ADAE-4FCF-4A14-BADB-4D4109601766}"/>
    <cellStyle name="Currency [0] 2 2 2 2 2 2 2 6 2" xfId="45148" xr:uid="{32852633-677F-4BC0-BFEE-E15D4FAADD91}"/>
    <cellStyle name="Currency [0] 2 2 2 2 2 2 2 7" xfId="17941" xr:uid="{061B1C58-5AC6-4647-92C4-C4E755A638BA}"/>
    <cellStyle name="Currency [0] 2 2 2 2 2 2 2 7 2" xfId="47894" xr:uid="{E4081512-689D-440D-A451-F8271667040F}"/>
    <cellStyle name="Currency [0] 2 2 2 2 2 2 2 8" xfId="20724" xr:uid="{2C66E628-54E8-44CB-B5D6-58D142305E86}"/>
    <cellStyle name="Currency [0] 2 2 2 2 2 2 2 8 2" xfId="50676" xr:uid="{28E1791A-E3C1-482C-93FD-7735BDF31DDD}"/>
    <cellStyle name="Currency [0] 2 2 2 2 2 2 2 9" xfId="23462" xr:uid="{93530D1A-A01F-416E-8EAE-7EF0EDF519FC}"/>
    <cellStyle name="Currency [0] 2 2 2 2 2 2 2 9 2" xfId="53414" xr:uid="{92271341-7E95-4AAD-A8CF-877B97CB3941}"/>
    <cellStyle name="Currency [0] 2 2 2 2 2 2 3" xfId="4630" xr:uid="{8A6A735C-418E-40E7-A554-47178CDA4502}"/>
    <cellStyle name="Currency [0] 2 2 2 2 2 2 3 10" xfId="34623" xr:uid="{2E8C57F4-DCB0-4162-8535-83F22927582C}"/>
    <cellStyle name="Currency [0] 2 2 2 2 2 2 3 2" xfId="7578" xr:uid="{84EF0AF7-BE00-4CF2-996D-AEDBA5805283}"/>
    <cellStyle name="Currency [0] 2 2 2 2 2 2 3 2 2" xfId="29625" xr:uid="{5DCF7CE2-4558-451F-94C1-381FBFF9486D}"/>
    <cellStyle name="Currency [0] 2 2 2 2 2 2 3 2 2 2" xfId="59577" xr:uid="{BEFAD1AF-1AA5-41D8-B3A7-766CB89CE06A}"/>
    <cellStyle name="Currency [0] 2 2 2 2 2 2 3 2 3" xfId="37533" xr:uid="{7067DDE9-1CA4-442F-B96F-D41DD534E407}"/>
    <cellStyle name="Currency [0] 2 2 2 2 2 2 3 3" xfId="10360" xr:uid="{49CBCD67-1653-499E-8C10-1B40AC97D125}"/>
    <cellStyle name="Currency [0] 2 2 2 2 2 2 3 3 2" xfId="40315" xr:uid="{673CBAA7-9130-4469-94FE-ECE082758053}"/>
    <cellStyle name="Currency [0] 2 2 2 2 2 2 3 4" xfId="13142" xr:uid="{0B1C7F4E-99C3-46C0-B467-D269A8342724}"/>
    <cellStyle name="Currency [0] 2 2 2 2 2 2 3 4 2" xfId="43097" xr:uid="{4EB28D22-7FE6-40F4-8541-8E79F0B0D593}"/>
    <cellStyle name="Currency [0] 2 2 2 2 2 2 3 5" xfId="15877" xr:uid="{92D2E4FB-E79A-4292-A32B-BE5A895ACEAF}"/>
    <cellStyle name="Currency [0] 2 2 2 2 2 2 3 5 2" xfId="45832" xr:uid="{51015F53-2965-4DF8-B10C-669396B1971F}"/>
    <cellStyle name="Currency [0] 2 2 2 2 2 2 3 6" xfId="18625" xr:uid="{037346E4-523D-44DC-AC70-2AA3764970CC}"/>
    <cellStyle name="Currency [0] 2 2 2 2 2 2 3 6 2" xfId="48578" xr:uid="{D83FE41F-54D1-4147-841F-D871A72824DD}"/>
    <cellStyle name="Currency [0] 2 2 2 2 2 2 3 7" xfId="21408" xr:uid="{14BDC73E-9174-4B03-AD6B-9E131F8A9509}"/>
    <cellStyle name="Currency [0] 2 2 2 2 2 2 3 7 2" xfId="51360" xr:uid="{89869BD3-F209-4B0E-8E8C-A31F473F18D9}"/>
    <cellStyle name="Currency [0] 2 2 2 2 2 2 3 8" xfId="24146" xr:uid="{B8C7D02B-BE0E-405D-A265-4DA14A819B95}"/>
    <cellStyle name="Currency [0] 2 2 2 2 2 2 3 8 2" xfId="54098" xr:uid="{8CAADF2F-5691-436C-922C-F19149417ACA}"/>
    <cellStyle name="Currency [0] 2 2 2 2 2 2 3 9" xfId="26882" xr:uid="{00634C4E-1B87-4931-8655-4FEB507E9A29}"/>
    <cellStyle name="Currency [0] 2 2 2 2 2 2 3 9 2" xfId="56834" xr:uid="{A43251B7-1160-4153-9986-84DC96688E20}"/>
    <cellStyle name="Currency [0] 2 2 2 2 2 2 4" xfId="3262" xr:uid="{E9E5517D-49C8-4AC7-882B-6CA6CC5B5D1D}"/>
    <cellStyle name="Currency [0] 2 2 2 2 2 2 4 2" xfId="28257" xr:uid="{B7FE3980-8B97-4910-BC48-F98A9E9DF20E}"/>
    <cellStyle name="Currency [0] 2 2 2 2 2 2 4 2 2" xfId="58209" xr:uid="{060380B6-3366-408B-BA4A-78172AC99106}"/>
    <cellStyle name="Currency [0] 2 2 2 2 2 2 4 3" xfId="33255" xr:uid="{37A862E3-5523-48D4-AF08-788ACD82E350}"/>
    <cellStyle name="Currency [0] 2 2 2 2 2 2 5" xfId="6210" xr:uid="{A0BC0E71-37E1-49C0-97CC-9B2BBE3F3342}"/>
    <cellStyle name="Currency [0] 2 2 2 2 2 2 5 2" xfId="36165" xr:uid="{B3F5738F-F6BB-48E6-B4FA-3EE0663EFE3F}"/>
    <cellStyle name="Currency [0] 2 2 2 2 2 2 6" xfId="8992" xr:uid="{9E409534-C56D-4A54-8270-BF4754F08F75}"/>
    <cellStyle name="Currency [0] 2 2 2 2 2 2 6 2" xfId="38947" xr:uid="{CA7ACDBE-B67F-4598-A560-A777F7B90E0F}"/>
    <cellStyle name="Currency [0] 2 2 2 2 2 2 7" xfId="11774" xr:uid="{2F3BDE28-E828-4F89-B932-F35B725DB433}"/>
    <cellStyle name="Currency [0] 2 2 2 2 2 2 7 2" xfId="41729" xr:uid="{015EE65E-35E7-4075-883C-BDD7C3A2E1C0}"/>
    <cellStyle name="Currency [0] 2 2 2 2 2 2 8" xfId="14509" xr:uid="{1431E16A-0032-4211-B001-660EC61C7E65}"/>
    <cellStyle name="Currency [0] 2 2 2 2 2 2 8 2" xfId="44464" xr:uid="{89F2D8FB-34B5-44B7-9616-39806DBBF5DB}"/>
    <cellStyle name="Currency [0] 2 2 2 2 2 2 9" xfId="17257" xr:uid="{65065400-0BE4-48ED-BD68-3D7E7AE1858D}"/>
    <cellStyle name="Currency [0] 2 2 2 2 2 2 9 2" xfId="47210" xr:uid="{A11A3300-33FA-4493-9A26-706B4CC6B497}"/>
    <cellStyle name="Currency [0] 2 2 2 2 2 3" xfId="1952" xr:uid="{84D78611-4250-47BD-9DCB-F64AAB1D66DC}"/>
    <cellStyle name="Currency [0] 2 2 2 2 2 3 10" xfId="23120" xr:uid="{80DDFB77-CC3B-4AB8-A0DA-DAA38474CC47}"/>
    <cellStyle name="Currency [0] 2 2 2 2 2 3 10 2" xfId="53072" xr:uid="{1E8EA0BA-A396-4A2A-B5AF-523FDDD08DDD}"/>
    <cellStyle name="Currency [0] 2 2 2 2 2 3 11" xfId="25856" xr:uid="{279D06F9-516D-41CA-8B71-21CF747C09D6}"/>
    <cellStyle name="Currency [0] 2 2 2 2 2 3 11 2" xfId="55808" xr:uid="{61464B44-AE13-4A64-9269-1306D38ED560}"/>
    <cellStyle name="Currency [0] 2 2 2 2 2 3 12" xfId="31957" xr:uid="{28DEB9A7-646C-48FB-AEC7-0FCAB54146E8}"/>
    <cellStyle name="Currency [0] 2 2 2 2 2 3 2" xfId="4972" xr:uid="{C6BC16BE-C372-4CFC-92F6-51DDDB529B2B}"/>
    <cellStyle name="Currency [0] 2 2 2 2 2 3 2 10" xfId="34965" xr:uid="{7545B0F2-EB2C-472C-9D6A-11B97FD80D46}"/>
    <cellStyle name="Currency [0] 2 2 2 2 2 3 2 2" xfId="7920" xr:uid="{7B07AF80-75F5-4411-B0FA-E98A9B5DEDAA}"/>
    <cellStyle name="Currency [0] 2 2 2 2 2 3 2 2 2" xfId="29967" xr:uid="{0C0EA9F2-58C0-4220-8E40-29BF4F4D0B2B}"/>
    <cellStyle name="Currency [0] 2 2 2 2 2 3 2 2 2 2" xfId="59919" xr:uid="{72010911-CA8D-4D4D-BF4D-45878AFF249E}"/>
    <cellStyle name="Currency [0] 2 2 2 2 2 3 2 2 3" xfId="37875" xr:uid="{A4B29843-C370-4DB2-964A-5A9263BE6A56}"/>
    <cellStyle name="Currency [0] 2 2 2 2 2 3 2 3" xfId="10702" xr:uid="{E0013C1D-926B-46D1-9767-0C6967F058C6}"/>
    <cellStyle name="Currency [0] 2 2 2 2 2 3 2 3 2" xfId="40657" xr:uid="{992D59B1-1628-4EC2-988B-CFD9A92A9701}"/>
    <cellStyle name="Currency [0] 2 2 2 2 2 3 2 4" xfId="13484" xr:uid="{D87784BA-729D-4A12-9D2A-F0EA59E79E97}"/>
    <cellStyle name="Currency [0] 2 2 2 2 2 3 2 4 2" xfId="43439" xr:uid="{1585A7B6-B3BF-4EEC-9956-6E246A6A3B02}"/>
    <cellStyle name="Currency [0] 2 2 2 2 2 3 2 5" xfId="16219" xr:uid="{082DBCB0-23EE-4944-998E-014EA30E000D}"/>
    <cellStyle name="Currency [0] 2 2 2 2 2 3 2 5 2" xfId="46174" xr:uid="{234D478B-7078-4022-A3A6-FC3367ACB3AF}"/>
    <cellStyle name="Currency [0] 2 2 2 2 2 3 2 6" xfId="18967" xr:uid="{8D0DB599-2228-43BB-8987-1D62104A7CEE}"/>
    <cellStyle name="Currency [0] 2 2 2 2 2 3 2 6 2" xfId="48920" xr:uid="{364A39B7-0D98-4385-8182-0E65DB7185E9}"/>
    <cellStyle name="Currency [0] 2 2 2 2 2 3 2 7" xfId="21750" xr:uid="{2E5A739B-9AE8-4B13-A975-E1EAFEE6B3E4}"/>
    <cellStyle name="Currency [0] 2 2 2 2 2 3 2 7 2" xfId="51702" xr:uid="{1A4657E3-02B4-4656-843D-9E66668DD4C6}"/>
    <cellStyle name="Currency [0] 2 2 2 2 2 3 2 8" xfId="24488" xr:uid="{B19E1593-80D5-4504-8315-3DFA3B3BD4C6}"/>
    <cellStyle name="Currency [0] 2 2 2 2 2 3 2 8 2" xfId="54440" xr:uid="{7C4CE0CC-C510-436F-B352-5B90916E1431}"/>
    <cellStyle name="Currency [0] 2 2 2 2 2 3 2 9" xfId="27224" xr:uid="{1F7C5171-8414-4A97-BD56-3F215F579450}"/>
    <cellStyle name="Currency [0] 2 2 2 2 2 3 2 9 2" xfId="57176" xr:uid="{5B11C2D4-82F1-45F8-AE92-4E19ABE5F210}"/>
    <cellStyle name="Currency [0] 2 2 2 2 2 3 3" xfId="3604" xr:uid="{3EA2E70D-4C10-4696-8C4B-EC74F43A6FBF}"/>
    <cellStyle name="Currency [0] 2 2 2 2 2 3 3 2" xfId="28599" xr:uid="{E0FE32BA-7300-432B-A26A-66BC51C743B6}"/>
    <cellStyle name="Currency [0] 2 2 2 2 2 3 3 2 2" xfId="58551" xr:uid="{90DFD1F4-D67E-41D5-A0F5-2BF9BB498ECD}"/>
    <cellStyle name="Currency [0] 2 2 2 2 2 3 3 3" xfId="33597" xr:uid="{80168C4E-9A3B-4659-AB3C-250C3533C248}"/>
    <cellStyle name="Currency [0] 2 2 2 2 2 3 4" xfId="6552" xr:uid="{101EF953-F746-40D2-AF3B-A75C56905182}"/>
    <cellStyle name="Currency [0] 2 2 2 2 2 3 4 2" xfId="36507" xr:uid="{087ED69D-7460-4861-A6DB-794EF31311D4}"/>
    <cellStyle name="Currency [0] 2 2 2 2 2 3 5" xfId="9334" xr:uid="{FC41094F-111D-4BB3-936C-77F5D07CF0C2}"/>
    <cellStyle name="Currency [0] 2 2 2 2 2 3 5 2" xfId="39289" xr:uid="{8616F0C5-241A-4C76-9B63-0DFEA34D0A56}"/>
    <cellStyle name="Currency [0] 2 2 2 2 2 3 6" xfId="12116" xr:uid="{5307E5A3-AACF-4F41-96FA-E90F586B3A58}"/>
    <cellStyle name="Currency [0] 2 2 2 2 2 3 6 2" xfId="42071" xr:uid="{7691E188-3561-4AD5-AFFD-CC4F2734E46B}"/>
    <cellStyle name="Currency [0] 2 2 2 2 2 3 7" xfId="14851" xr:uid="{1BA04CE6-7626-4EFE-AC59-A718D2EF40FF}"/>
    <cellStyle name="Currency [0] 2 2 2 2 2 3 7 2" xfId="44806" xr:uid="{6D6F95F2-5E7C-444A-AB66-B19357E80528}"/>
    <cellStyle name="Currency [0] 2 2 2 2 2 3 8" xfId="17599" xr:uid="{3E8CDB4C-9198-4311-A090-B6499924C171}"/>
    <cellStyle name="Currency [0] 2 2 2 2 2 3 8 2" xfId="47552" xr:uid="{D20D9724-7D85-4E87-851A-229C6C11CE34}"/>
    <cellStyle name="Currency [0] 2 2 2 2 2 3 9" xfId="20382" xr:uid="{F2A6F7CA-A68D-42C4-9DF2-EBAEE62900ED}"/>
    <cellStyle name="Currency [0] 2 2 2 2 2 3 9 2" xfId="50334" xr:uid="{8BE4F585-8448-448C-8792-15158B32C38A}"/>
    <cellStyle name="Currency [0] 2 2 2 2 2 4" xfId="2483" xr:uid="{EDF11DF1-9CC7-4D63-A380-16A4AE94E211}"/>
    <cellStyle name="Currency [0] 2 2 2 2 2 4 10" xfId="26540" xr:uid="{1606100A-8560-42AE-BFB7-37687886FA1C}"/>
    <cellStyle name="Currency [0] 2 2 2 2 2 4 10 2" xfId="56492" xr:uid="{B5F73678-306F-4BA3-BA8A-AF8864C9325E}"/>
    <cellStyle name="Currency [0] 2 2 2 2 2 4 11" xfId="32482" xr:uid="{9A782DEA-A040-40FC-B461-9C9372BAB142}"/>
    <cellStyle name="Currency [0] 2 2 2 2 2 4 2" xfId="4288" xr:uid="{78B88CFD-C15F-4291-AC88-B9AA538C0353}"/>
    <cellStyle name="Currency [0] 2 2 2 2 2 4 2 2" xfId="29283" xr:uid="{365154F9-A814-44F4-B9B2-FEEFC85C3831}"/>
    <cellStyle name="Currency [0] 2 2 2 2 2 4 2 2 2" xfId="59235" xr:uid="{8CC23575-F009-4D1A-B956-05BF3C37744A}"/>
    <cellStyle name="Currency [0] 2 2 2 2 2 4 2 3" xfId="34281" xr:uid="{1BC642CC-0F99-4388-9485-AA195999E643}"/>
    <cellStyle name="Currency [0] 2 2 2 2 2 4 3" xfId="7236" xr:uid="{EDEE337B-57AF-43F6-BBD3-65CAF5D4EEBC}"/>
    <cellStyle name="Currency [0] 2 2 2 2 2 4 3 2" xfId="37191" xr:uid="{B4C90D46-ADDF-4162-A666-044F89F72465}"/>
    <cellStyle name="Currency [0] 2 2 2 2 2 4 4" xfId="10018" xr:uid="{9875FF67-6F1D-4E92-91FA-BF6B326DDAC7}"/>
    <cellStyle name="Currency [0] 2 2 2 2 2 4 4 2" xfId="39973" xr:uid="{A7BE9B35-7011-47A4-836D-8B280EC4BB17}"/>
    <cellStyle name="Currency [0] 2 2 2 2 2 4 5" xfId="12800" xr:uid="{4DCF026A-3D77-4440-958A-A22E310124B6}"/>
    <cellStyle name="Currency [0] 2 2 2 2 2 4 5 2" xfId="42755" xr:uid="{75F9B496-FB8A-4DA8-A5E4-6496DC502315}"/>
    <cellStyle name="Currency [0] 2 2 2 2 2 4 6" xfId="15535" xr:uid="{5B0B2407-003D-426D-A0A6-861FFED26303}"/>
    <cellStyle name="Currency [0] 2 2 2 2 2 4 6 2" xfId="45490" xr:uid="{CB758F66-0031-4CF7-ABD0-09D7A209DFF8}"/>
    <cellStyle name="Currency [0] 2 2 2 2 2 4 7" xfId="18283" xr:uid="{83B6C6F9-EE75-450B-8E6C-152F9F8DDCAC}"/>
    <cellStyle name="Currency [0] 2 2 2 2 2 4 7 2" xfId="48236" xr:uid="{1B273F10-A855-4529-9EF0-AFEFDE6EB220}"/>
    <cellStyle name="Currency [0] 2 2 2 2 2 4 8" xfId="21066" xr:uid="{8F85DF37-E077-4449-AACE-EF39525AC4D0}"/>
    <cellStyle name="Currency [0] 2 2 2 2 2 4 8 2" xfId="51018" xr:uid="{FEC9E493-A041-4D1C-BCED-6766B05A7FE6}"/>
    <cellStyle name="Currency [0] 2 2 2 2 2 4 9" xfId="23804" xr:uid="{D1E6ABAE-1747-433C-AB85-B14CD07C7A74}"/>
    <cellStyle name="Currency [0] 2 2 2 2 2 4 9 2" xfId="53756" xr:uid="{3CDC878D-C172-498C-973A-AEAE4B956F28}"/>
    <cellStyle name="Currency [0] 2 2 2 2 2 5" xfId="2920" xr:uid="{7185D024-704B-4E37-B2C5-E3CE40169F0D}"/>
    <cellStyle name="Currency [0] 2 2 2 2 2 5 2" xfId="27915" xr:uid="{F9D94F77-7D89-4C5C-BE3D-89AA4C35A712}"/>
    <cellStyle name="Currency [0] 2 2 2 2 2 5 2 2" xfId="57867" xr:uid="{5D592BA3-5EB5-4111-B780-0ADEF3A5D23B}"/>
    <cellStyle name="Currency [0] 2 2 2 2 2 5 3" xfId="32913" xr:uid="{C9E078A9-82A9-42F9-8674-48BA33CCFB45}"/>
    <cellStyle name="Currency [0] 2 2 2 2 2 6" xfId="5868" xr:uid="{A375332C-599A-4CB8-ABD1-3B37CB424BB1}"/>
    <cellStyle name="Currency [0] 2 2 2 2 2 6 2" xfId="35823" xr:uid="{0C5CC714-1C89-42D8-AD5D-89EBC41F75A5}"/>
    <cellStyle name="Currency [0] 2 2 2 2 2 7" xfId="8650" xr:uid="{E05D711C-F02F-468A-885D-B860CBF27A6E}"/>
    <cellStyle name="Currency [0] 2 2 2 2 2 7 2" xfId="38605" xr:uid="{F5688C11-0266-4624-AE63-9F2465A857F2}"/>
    <cellStyle name="Currency [0] 2 2 2 2 2 8" xfId="11432" xr:uid="{C5F3632B-8301-40C5-B7E7-CDF9245A07F7}"/>
    <cellStyle name="Currency [0] 2 2 2 2 2 8 2" xfId="41387" xr:uid="{BFAB2AA6-47DF-44C0-BCD8-A1F6764FECA4}"/>
    <cellStyle name="Currency [0] 2 2 2 2 2 9" xfId="14167" xr:uid="{60D26BD7-8B52-4BB1-8EB1-BBAA65E329AB}"/>
    <cellStyle name="Currency [0] 2 2 2 2 2 9 2" xfId="44122" xr:uid="{03E5CFE7-6870-4330-9CD2-7A6A42CCEDA3}"/>
    <cellStyle name="Currency [0] 2 2 2 2 3" xfId="1095" xr:uid="{229C8055-601C-4B25-BCC6-FDD699EDA358}"/>
    <cellStyle name="Currency [0] 2 2 2 2 3 10" xfId="19869" xr:uid="{34C02842-3B73-4BCB-B91B-6E9387E8FC0C}"/>
    <cellStyle name="Currency [0] 2 2 2 2 3 10 2" xfId="49821" xr:uid="{2566F9C1-701C-4253-BD7A-B10BA2B485EB}"/>
    <cellStyle name="Currency [0] 2 2 2 2 3 11" xfId="22607" xr:uid="{1612FC49-8B9D-4070-9324-6F0EEEDE673F}"/>
    <cellStyle name="Currency [0] 2 2 2 2 3 11 2" xfId="52559" xr:uid="{625BA34D-08CE-4FB6-85AB-777AD3E47B7A}"/>
    <cellStyle name="Currency [0] 2 2 2 2 3 12" xfId="25343" xr:uid="{3C6FCDF9-812E-4251-95B7-1E4DDF3CD41D}"/>
    <cellStyle name="Currency [0] 2 2 2 2 3 12 2" xfId="55295" xr:uid="{2293FF30-DFDC-4D2B-879C-1A823E4E7206}"/>
    <cellStyle name="Currency [0] 2 2 2 2 3 13" xfId="31100" xr:uid="{DF3AAD3B-CB5B-419E-BC09-85B6F451B9A4}"/>
    <cellStyle name="Currency [0] 2 2 2 2 3 2" xfId="3775" xr:uid="{1A0C3574-27CA-4FD3-9C16-965F084EFC7E}"/>
    <cellStyle name="Currency [0] 2 2 2 2 3 2 10" xfId="26027" xr:uid="{1B816AED-C315-418B-989B-4F283EFED6F1}"/>
    <cellStyle name="Currency [0] 2 2 2 2 3 2 10 2" xfId="55979" xr:uid="{FAFB7C50-060F-41C9-8E4E-7A3D01E40723}"/>
    <cellStyle name="Currency [0] 2 2 2 2 3 2 11" xfId="33768" xr:uid="{44CEE058-D50B-4F25-B002-7AE7D8585826}"/>
    <cellStyle name="Currency [0] 2 2 2 2 3 2 2" xfId="5143" xr:uid="{721AECE0-637A-439D-B66C-17A34A3CA0E7}"/>
    <cellStyle name="Currency [0] 2 2 2 2 3 2 2 10" xfId="35136" xr:uid="{58AF0B26-D73C-49A2-AB04-DDE240EE841D}"/>
    <cellStyle name="Currency [0] 2 2 2 2 3 2 2 2" xfId="8091" xr:uid="{73ADFF0E-F808-4DE9-9AF9-B59D96257503}"/>
    <cellStyle name="Currency [0] 2 2 2 2 3 2 2 2 2" xfId="30138" xr:uid="{63465F7C-41D6-46C7-A843-FDC0091DED57}"/>
    <cellStyle name="Currency [0] 2 2 2 2 3 2 2 2 2 2" xfId="60090" xr:uid="{58DE780E-5E24-44D2-A510-4C544430745A}"/>
    <cellStyle name="Currency [0] 2 2 2 2 3 2 2 2 3" xfId="38046" xr:uid="{7B0A477F-84BF-484A-8CAB-D2D10B95A010}"/>
    <cellStyle name="Currency [0] 2 2 2 2 3 2 2 3" xfId="10873" xr:uid="{37981E04-7ABA-4B99-8857-0E7F28F97620}"/>
    <cellStyle name="Currency [0] 2 2 2 2 3 2 2 3 2" xfId="40828" xr:uid="{67DD47B2-FC31-436D-AD10-600A97E9988C}"/>
    <cellStyle name="Currency [0] 2 2 2 2 3 2 2 4" xfId="13655" xr:uid="{DE8A4935-3023-4B7B-A1ED-9FEA4FB5CEE1}"/>
    <cellStyle name="Currency [0] 2 2 2 2 3 2 2 4 2" xfId="43610" xr:uid="{0B03FE00-E01D-490B-9E2F-C1BFD889229C}"/>
    <cellStyle name="Currency [0] 2 2 2 2 3 2 2 5" xfId="16390" xr:uid="{09283F75-1F62-4F98-B87A-DCC89CCA8189}"/>
    <cellStyle name="Currency [0] 2 2 2 2 3 2 2 5 2" xfId="46345" xr:uid="{67DBAC94-A1BE-4E32-B187-9649CE9E9640}"/>
    <cellStyle name="Currency [0] 2 2 2 2 3 2 2 6" xfId="19138" xr:uid="{5587F3AF-E08B-44DB-9507-3C3EFE214BA0}"/>
    <cellStyle name="Currency [0] 2 2 2 2 3 2 2 6 2" xfId="49091" xr:uid="{5A81D847-7DAC-4346-9B1D-4889D1E4C2D5}"/>
    <cellStyle name="Currency [0] 2 2 2 2 3 2 2 7" xfId="21921" xr:uid="{79DC85CC-1523-46C4-A1F7-38C98E9FB978}"/>
    <cellStyle name="Currency [0] 2 2 2 2 3 2 2 7 2" xfId="51873" xr:uid="{299A619F-AE55-4B25-9737-76E47F00E59A}"/>
    <cellStyle name="Currency [0] 2 2 2 2 3 2 2 8" xfId="24659" xr:uid="{7FE46411-37C7-4858-A2D8-934F69D33EFD}"/>
    <cellStyle name="Currency [0] 2 2 2 2 3 2 2 8 2" xfId="54611" xr:uid="{544DC605-AE87-4F74-BE3C-025B39EA7DE7}"/>
    <cellStyle name="Currency [0] 2 2 2 2 3 2 2 9" xfId="27395" xr:uid="{74F3AE1F-83E4-4570-8A63-8D8B8B8D6F81}"/>
    <cellStyle name="Currency [0] 2 2 2 2 3 2 2 9 2" xfId="57347" xr:uid="{4C9A24B8-4DED-45ED-AFBA-682A95D3770A}"/>
    <cellStyle name="Currency [0] 2 2 2 2 3 2 3" xfId="6723" xr:uid="{231BFB9C-840A-407E-B27C-2491FEB8430F}"/>
    <cellStyle name="Currency [0] 2 2 2 2 3 2 3 2" xfId="28770" xr:uid="{BC11AA4C-BFBE-420D-9671-ABF95CC2C14B}"/>
    <cellStyle name="Currency [0] 2 2 2 2 3 2 3 2 2" xfId="58722" xr:uid="{D768980A-6846-4646-90AA-4A924DE16764}"/>
    <cellStyle name="Currency [0] 2 2 2 2 3 2 3 3" xfId="36678" xr:uid="{5F22686F-F890-460B-A059-5CB22BFE6076}"/>
    <cellStyle name="Currency [0] 2 2 2 2 3 2 4" xfId="9505" xr:uid="{DE235EE9-5686-48D2-ACCE-742A260C4346}"/>
    <cellStyle name="Currency [0] 2 2 2 2 3 2 4 2" xfId="39460" xr:uid="{B190F524-7AE0-478D-90B5-8CD6F3E5024D}"/>
    <cellStyle name="Currency [0] 2 2 2 2 3 2 5" xfId="12287" xr:uid="{736CE89A-C7C6-471D-AEB2-21F9C7F3837B}"/>
    <cellStyle name="Currency [0] 2 2 2 2 3 2 5 2" xfId="42242" xr:uid="{7F0D27C0-26E4-4482-9B8B-81F889F465A4}"/>
    <cellStyle name="Currency [0] 2 2 2 2 3 2 6" xfId="15022" xr:uid="{022AEB00-1A27-4DB7-8581-6E033656B287}"/>
    <cellStyle name="Currency [0] 2 2 2 2 3 2 6 2" xfId="44977" xr:uid="{90BFC85D-8026-47D9-88FB-1D5B2EA117C1}"/>
    <cellStyle name="Currency [0] 2 2 2 2 3 2 7" xfId="17770" xr:uid="{8B1BB650-D5D5-4B49-AECD-8946233C7225}"/>
    <cellStyle name="Currency [0] 2 2 2 2 3 2 7 2" xfId="47723" xr:uid="{DF6FEFD5-1EC2-49E3-8C9B-00F458DF9C97}"/>
    <cellStyle name="Currency [0] 2 2 2 2 3 2 8" xfId="20553" xr:uid="{7B4716BF-8F6C-4CA0-B0A4-4C4B5058BDAA}"/>
    <cellStyle name="Currency [0] 2 2 2 2 3 2 8 2" xfId="50505" xr:uid="{DF0232A6-4F3F-4E61-BCF0-73B06903251D}"/>
    <cellStyle name="Currency [0] 2 2 2 2 3 2 9" xfId="23291" xr:uid="{2669EE6F-4A7B-4703-AA53-73D0DC137E3C}"/>
    <cellStyle name="Currency [0] 2 2 2 2 3 2 9 2" xfId="53243" xr:uid="{76BA1F48-838F-4F6E-923D-431258246E47}"/>
    <cellStyle name="Currency [0] 2 2 2 2 3 3" xfId="4459" xr:uid="{B0A68A12-EEC0-4050-A672-1CF8ABB12B4C}"/>
    <cellStyle name="Currency [0] 2 2 2 2 3 3 10" xfId="34452" xr:uid="{CBCA52CA-BCCA-484C-AF4A-F8050984621C}"/>
    <cellStyle name="Currency [0] 2 2 2 2 3 3 2" xfId="7407" xr:uid="{2B95E98C-90D2-4EB4-9264-7A87B48DF7CA}"/>
    <cellStyle name="Currency [0] 2 2 2 2 3 3 2 2" xfId="29454" xr:uid="{A8350CE4-9317-4EE4-B356-B48BD7946B45}"/>
    <cellStyle name="Currency [0] 2 2 2 2 3 3 2 2 2" xfId="59406" xr:uid="{BD350DF1-C330-4930-9F3D-D0A37892D705}"/>
    <cellStyle name="Currency [0] 2 2 2 2 3 3 2 3" xfId="37362" xr:uid="{A4F09257-60D5-438A-B99B-66F10992ED82}"/>
    <cellStyle name="Currency [0] 2 2 2 2 3 3 3" xfId="10189" xr:uid="{CB91DAEB-E34D-45BD-ADA9-C379AB4F7E61}"/>
    <cellStyle name="Currency [0] 2 2 2 2 3 3 3 2" xfId="40144" xr:uid="{5926103B-1456-42E0-839B-0B0A262B8155}"/>
    <cellStyle name="Currency [0] 2 2 2 2 3 3 4" xfId="12971" xr:uid="{E7CF4457-5014-4FF4-8D30-E3A27E02EE7C}"/>
    <cellStyle name="Currency [0] 2 2 2 2 3 3 4 2" xfId="42926" xr:uid="{B2BA140B-EE69-4FCB-A4D4-CA2A5FDCAE11}"/>
    <cellStyle name="Currency [0] 2 2 2 2 3 3 5" xfId="15706" xr:uid="{928D156E-7F01-4983-A267-EA1F73D18400}"/>
    <cellStyle name="Currency [0] 2 2 2 2 3 3 5 2" xfId="45661" xr:uid="{03CF828C-63DE-4839-85EC-243D4FAC3DFF}"/>
    <cellStyle name="Currency [0] 2 2 2 2 3 3 6" xfId="18454" xr:uid="{0281E953-747C-4046-BFD9-8DE971CEFF33}"/>
    <cellStyle name="Currency [0] 2 2 2 2 3 3 6 2" xfId="48407" xr:uid="{B078EBBD-BB79-45C4-975D-48788A9D3C18}"/>
    <cellStyle name="Currency [0] 2 2 2 2 3 3 7" xfId="21237" xr:uid="{9DDBF0DB-40A2-4B4F-96A1-822555CC3277}"/>
    <cellStyle name="Currency [0] 2 2 2 2 3 3 7 2" xfId="51189" xr:uid="{D9F5A418-343A-4A5E-A5D0-1D2655462D05}"/>
    <cellStyle name="Currency [0] 2 2 2 2 3 3 8" xfId="23975" xr:uid="{59501BB1-6200-4B88-8845-A16640B416C6}"/>
    <cellStyle name="Currency [0] 2 2 2 2 3 3 8 2" xfId="53927" xr:uid="{DD532FE2-E7E8-4020-8FA5-1810FD7C7F94}"/>
    <cellStyle name="Currency [0] 2 2 2 2 3 3 9" xfId="26711" xr:uid="{F699047E-3932-48A0-9EDB-14156181BBB0}"/>
    <cellStyle name="Currency [0] 2 2 2 2 3 3 9 2" xfId="56663" xr:uid="{90675EBF-CE09-414A-9BFF-32FBA8134BA2}"/>
    <cellStyle name="Currency [0] 2 2 2 2 3 4" xfId="3091" xr:uid="{3BABC18F-683B-4A3B-94DB-980B9E07308E}"/>
    <cellStyle name="Currency [0] 2 2 2 2 3 4 2" xfId="28086" xr:uid="{CA165D15-C429-4AAB-86DA-C9CDD0C1E292}"/>
    <cellStyle name="Currency [0] 2 2 2 2 3 4 2 2" xfId="58038" xr:uid="{CBE07613-5495-4220-9012-650FF46E1596}"/>
    <cellStyle name="Currency [0] 2 2 2 2 3 4 3" xfId="33084" xr:uid="{2D57142F-30C5-4DD3-B0EB-AC4E35988C23}"/>
    <cellStyle name="Currency [0] 2 2 2 2 3 5" xfId="6039" xr:uid="{92054313-805C-49A3-9834-4EEBFD8EF280}"/>
    <cellStyle name="Currency [0] 2 2 2 2 3 5 2" xfId="35994" xr:uid="{9800F4A8-8D08-46CF-9105-7197EBBFC979}"/>
    <cellStyle name="Currency [0] 2 2 2 2 3 6" xfId="8821" xr:uid="{9F80D604-FB5E-461D-999D-B37EB73BB181}"/>
    <cellStyle name="Currency [0] 2 2 2 2 3 6 2" xfId="38776" xr:uid="{33973C7B-2BEE-4841-9D5D-77F1827CED74}"/>
    <cellStyle name="Currency [0] 2 2 2 2 3 7" xfId="11603" xr:uid="{EBE5DDBA-F9A5-4F3B-BF82-0C0E26B2D463}"/>
    <cellStyle name="Currency [0] 2 2 2 2 3 7 2" xfId="41558" xr:uid="{BEAAFA9C-4908-461F-967D-1C3F1A32C7C5}"/>
    <cellStyle name="Currency [0] 2 2 2 2 3 8" xfId="14338" xr:uid="{65054C04-3932-41E9-A873-D08C9498542F}"/>
    <cellStyle name="Currency [0] 2 2 2 2 3 8 2" xfId="44293" xr:uid="{D139D87D-ADC7-4FCF-8D01-BBAE254F90FB}"/>
    <cellStyle name="Currency [0] 2 2 2 2 3 9" xfId="17086" xr:uid="{B688B466-502A-4C21-9F33-8A54D9296B4B}"/>
    <cellStyle name="Currency [0] 2 2 2 2 3 9 2" xfId="47039" xr:uid="{F6A18166-E46A-4FB9-9548-84B8D1E57F4B}"/>
    <cellStyle name="Currency [0] 2 2 2 2 4" xfId="1637" xr:uid="{3A0B4D6C-5E25-43D9-9370-2CE44AA7D74C}"/>
    <cellStyle name="Currency [0] 2 2 2 2 4 10" xfId="22949" xr:uid="{C88EB015-4FD2-4DBF-9CCC-3DA6722C980F}"/>
    <cellStyle name="Currency [0] 2 2 2 2 4 10 2" xfId="52901" xr:uid="{66D8A3F7-2F65-4B45-8607-BFA17B547AC5}"/>
    <cellStyle name="Currency [0] 2 2 2 2 4 11" xfId="25685" xr:uid="{E503AF46-BCF8-4292-AFB1-559CB98999A1}"/>
    <cellStyle name="Currency [0] 2 2 2 2 4 11 2" xfId="55637" xr:uid="{49442EC1-1A89-494E-B48F-812D0EBCB3DE}"/>
    <cellStyle name="Currency [0] 2 2 2 2 4 12" xfId="31642" xr:uid="{A8EC2164-BDE2-4A75-8FC5-B5FFCC84CAD0}"/>
    <cellStyle name="Currency [0] 2 2 2 2 4 2" xfId="4801" xr:uid="{B9627C00-64DF-4899-B8E6-BE41DAA1CD27}"/>
    <cellStyle name="Currency [0] 2 2 2 2 4 2 10" xfId="34794" xr:uid="{266D7D36-9A6E-4727-AF69-6C550DF1786A}"/>
    <cellStyle name="Currency [0] 2 2 2 2 4 2 2" xfId="7749" xr:uid="{18392F42-902E-4382-AB71-618C0C1D1668}"/>
    <cellStyle name="Currency [0] 2 2 2 2 4 2 2 2" xfId="29796" xr:uid="{8BE8E7D5-C45F-4094-BFBB-D7C77431D1EB}"/>
    <cellStyle name="Currency [0] 2 2 2 2 4 2 2 2 2" xfId="59748" xr:uid="{3D704DED-85F9-45BD-9907-41399D0921A3}"/>
    <cellStyle name="Currency [0] 2 2 2 2 4 2 2 3" xfId="37704" xr:uid="{A220622F-4EAE-4ECF-8255-0A7BB8E95B46}"/>
    <cellStyle name="Currency [0] 2 2 2 2 4 2 3" xfId="10531" xr:uid="{34E473BE-4885-425E-B8BA-D1115996B73F}"/>
    <cellStyle name="Currency [0] 2 2 2 2 4 2 3 2" xfId="40486" xr:uid="{9EA0C270-E54C-4324-A675-D705BF2B61DC}"/>
    <cellStyle name="Currency [0] 2 2 2 2 4 2 4" xfId="13313" xr:uid="{3C500061-26C8-447A-B422-827C94D8004F}"/>
    <cellStyle name="Currency [0] 2 2 2 2 4 2 4 2" xfId="43268" xr:uid="{BA1C7E0C-F00E-4456-9059-1B4CA6AE485C}"/>
    <cellStyle name="Currency [0] 2 2 2 2 4 2 5" xfId="16048" xr:uid="{3E09E79A-AA7B-45ED-8E34-548B0552B479}"/>
    <cellStyle name="Currency [0] 2 2 2 2 4 2 5 2" xfId="46003" xr:uid="{1247A1E8-9A0B-431F-A6F6-8512A9F120D3}"/>
    <cellStyle name="Currency [0] 2 2 2 2 4 2 6" xfId="18796" xr:uid="{FA498CB4-0A6B-4506-8332-7C00EE07E969}"/>
    <cellStyle name="Currency [0] 2 2 2 2 4 2 6 2" xfId="48749" xr:uid="{1E1E6E7C-4258-48E5-97C1-B9A17D8881A6}"/>
    <cellStyle name="Currency [0] 2 2 2 2 4 2 7" xfId="21579" xr:uid="{F0970D52-F8E7-4A60-8599-815BA4D9B5CA}"/>
    <cellStyle name="Currency [0] 2 2 2 2 4 2 7 2" xfId="51531" xr:uid="{CD5909F8-F995-463B-A69D-A70A7E8EB3C8}"/>
    <cellStyle name="Currency [0] 2 2 2 2 4 2 8" xfId="24317" xr:uid="{45975288-58B8-4662-9FB1-01473FE61156}"/>
    <cellStyle name="Currency [0] 2 2 2 2 4 2 8 2" xfId="54269" xr:uid="{7A48393B-6214-43FD-8AEC-5631BEB0A0ED}"/>
    <cellStyle name="Currency [0] 2 2 2 2 4 2 9" xfId="27053" xr:uid="{9FF51A8A-8FF3-4418-AAB6-8E87B37ED808}"/>
    <cellStyle name="Currency [0] 2 2 2 2 4 2 9 2" xfId="57005" xr:uid="{022F3907-A8FF-4D9C-8D8D-07AAE4B54F0E}"/>
    <cellStyle name="Currency [0] 2 2 2 2 4 3" xfId="3433" xr:uid="{009B9517-E555-4656-B1DE-B1BC6B019C4E}"/>
    <cellStyle name="Currency [0] 2 2 2 2 4 3 2" xfId="28428" xr:uid="{29F9F66C-6F02-46CC-B677-3A36095034AA}"/>
    <cellStyle name="Currency [0] 2 2 2 2 4 3 2 2" xfId="58380" xr:uid="{2E9CC58B-0394-4541-A12E-7C7A754A3D9E}"/>
    <cellStyle name="Currency [0] 2 2 2 2 4 3 3" xfId="33426" xr:uid="{1E17043A-343D-42E2-A229-4CE91C05BDDC}"/>
    <cellStyle name="Currency [0] 2 2 2 2 4 4" xfId="6381" xr:uid="{AB6CDBF4-CE12-49FD-ABDE-0259067497D3}"/>
    <cellStyle name="Currency [0] 2 2 2 2 4 4 2" xfId="36336" xr:uid="{ADB0A2D6-CA83-4A3D-8806-8E12E8D311DF}"/>
    <cellStyle name="Currency [0] 2 2 2 2 4 5" xfId="9163" xr:uid="{41AF64B5-FEBF-4656-8929-75838CE25690}"/>
    <cellStyle name="Currency [0] 2 2 2 2 4 5 2" xfId="39118" xr:uid="{872BF263-873F-4918-A230-D7E64A9583F1}"/>
    <cellStyle name="Currency [0] 2 2 2 2 4 6" xfId="11945" xr:uid="{13FC4C19-33FE-4C38-A691-88C660D20FBE}"/>
    <cellStyle name="Currency [0] 2 2 2 2 4 6 2" xfId="41900" xr:uid="{407717B2-DE33-497C-BD10-A6C97760E669}"/>
    <cellStyle name="Currency [0] 2 2 2 2 4 7" xfId="14680" xr:uid="{FCE22B9E-C567-4540-8053-7B26303DA9E5}"/>
    <cellStyle name="Currency [0] 2 2 2 2 4 7 2" xfId="44635" xr:uid="{7EA28E68-964F-49B6-BEB8-D38BD8F54217}"/>
    <cellStyle name="Currency [0] 2 2 2 2 4 8" xfId="17428" xr:uid="{55AFD1CF-1F5F-44A5-8EBC-672E01034A78}"/>
    <cellStyle name="Currency [0] 2 2 2 2 4 8 2" xfId="47381" xr:uid="{B66F4542-A5FE-45BE-9DFB-83DF0A544627}"/>
    <cellStyle name="Currency [0] 2 2 2 2 4 9" xfId="20211" xr:uid="{ADC7E36A-7DB5-4AC7-965A-1C4168C175D1}"/>
    <cellStyle name="Currency [0] 2 2 2 2 4 9 2" xfId="50163" xr:uid="{7D9FC84A-49AB-4E1D-8B26-6DE54BF68C55}"/>
    <cellStyle name="Currency [0] 2 2 2 2 5" xfId="2132" xr:uid="{7765A44A-22DF-44EE-8395-54E85EC1F1A5}"/>
    <cellStyle name="Currency [0] 2 2 2 2 5 10" xfId="26369" xr:uid="{F532D473-1C41-48A4-99A0-BD32445E2889}"/>
    <cellStyle name="Currency [0] 2 2 2 2 5 10 2" xfId="56321" xr:uid="{5CE36002-82D6-4CFE-BFB7-8E6541B38561}"/>
    <cellStyle name="Currency [0] 2 2 2 2 5 11" xfId="32135" xr:uid="{697AE413-459D-44BB-9959-242B63852750}"/>
    <cellStyle name="Currency [0] 2 2 2 2 5 2" xfId="4117" xr:uid="{AD2FC1E6-EB06-4957-9337-D70791A4DD3C}"/>
    <cellStyle name="Currency [0] 2 2 2 2 5 2 2" xfId="29112" xr:uid="{ED7C3856-0F75-45C5-974C-C029CB342E14}"/>
    <cellStyle name="Currency [0] 2 2 2 2 5 2 2 2" xfId="59064" xr:uid="{87BB6254-05BB-4BF6-844C-03FDC7DCFDEB}"/>
    <cellStyle name="Currency [0] 2 2 2 2 5 2 3" xfId="34110" xr:uid="{9563E217-E714-4151-BF36-AFBFE5C84538}"/>
    <cellStyle name="Currency [0] 2 2 2 2 5 3" xfId="7065" xr:uid="{BFD0ECE6-6679-4E6E-AAE3-AAA1EC456E91}"/>
    <cellStyle name="Currency [0] 2 2 2 2 5 3 2" xfId="37020" xr:uid="{6686A854-A4B2-49E3-A25C-C51DFAFA2FB3}"/>
    <cellStyle name="Currency [0] 2 2 2 2 5 4" xfId="9847" xr:uid="{0F4599DC-16C9-44CE-97B5-C938E67B0829}"/>
    <cellStyle name="Currency [0] 2 2 2 2 5 4 2" xfId="39802" xr:uid="{1A1FD09F-D686-4E44-B92E-1A5161DD0A09}"/>
    <cellStyle name="Currency [0] 2 2 2 2 5 5" xfId="12629" xr:uid="{AAB72699-CB3D-4CF2-A93A-7E346982D317}"/>
    <cellStyle name="Currency [0] 2 2 2 2 5 5 2" xfId="42584" xr:uid="{BF41BB04-3D90-4ADC-A3F4-1CCD839B92DE}"/>
    <cellStyle name="Currency [0] 2 2 2 2 5 6" xfId="15364" xr:uid="{ABED0E72-18D4-4170-8CB5-749814F6ADA8}"/>
    <cellStyle name="Currency [0] 2 2 2 2 5 6 2" xfId="45319" xr:uid="{31DC5C28-19C2-4C60-B81B-52F7699E5678}"/>
    <cellStyle name="Currency [0] 2 2 2 2 5 7" xfId="18112" xr:uid="{9E6E4C55-261E-466E-899C-DBFDD9D77946}"/>
    <cellStyle name="Currency [0] 2 2 2 2 5 7 2" xfId="48065" xr:uid="{CC254CDF-6A22-49D7-8BB6-B98CB22D684E}"/>
    <cellStyle name="Currency [0] 2 2 2 2 5 8" xfId="20895" xr:uid="{2CCF528D-C21A-4BED-9C9D-33B84A3BFA98}"/>
    <cellStyle name="Currency [0] 2 2 2 2 5 8 2" xfId="50847" xr:uid="{D81E0745-BE19-43A1-B53B-BA2A5D11B67A}"/>
    <cellStyle name="Currency [0] 2 2 2 2 5 9" xfId="23633" xr:uid="{1740ABE0-BC13-4734-90DD-4181F319F8D2}"/>
    <cellStyle name="Currency [0] 2 2 2 2 5 9 2" xfId="53585" xr:uid="{52C49BDA-75DB-44B2-929B-D6EB52020367}"/>
    <cellStyle name="Currency [0] 2 2 2 2 6" xfId="2311" xr:uid="{427580F5-2E5D-417E-BE8B-683D105DBF0D}"/>
    <cellStyle name="Currency [0] 2 2 2 2 6 2" xfId="27744" xr:uid="{C7CB1C18-31BB-4AB3-BECF-555BC7D0699C}"/>
    <cellStyle name="Currency [0] 2 2 2 2 6 2 2" xfId="57696" xr:uid="{8902C0D4-EE83-4A12-8446-7F2617EC6FF6}"/>
    <cellStyle name="Currency [0] 2 2 2 2 6 3" xfId="32311" xr:uid="{08A9FF95-2B7E-48FC-BFD1-77EC5ABB1193}"/>
    <cellStyle name="Currency [0] 2 2 2 2 7" xfId="2749" xr:uid="{96F65D69-B633-418D-BF7C-88CC9FE4D95B}"/>
    <cellStyle name="Currency [0] 2 2 2 2 7 2" xfId="32742" xr:uid="{94828889-5D69-4880-A79F-CA901E1A1FBB}"/>
    <cellStyle name="Currency [0] 2 2 2 2 8" xfId="5697" xr:uid="{F7890F2B-E28E-4B1D-B6BF-58A61C8DB133}"/>
    <cellStyle name="Currency [0] 2 2 2 2 8 2" xfId="35652" xr:uid="{CDFE5714-2723-4A7F-BA0A-267561166EE7}"/>
    <cellStyle name="Currency [0] 2 2 2 2 9" xfId="8479" xr:uid="{DBA406EC-91F5-4B6E-BE44-D7D73EB48C70}"/>
    <cellStyle name="Currency [0] 2 2 2 2 9 2" xfId="38434" xr:uid="{C5318403-1CD5-49BE-B86A-5354A015C1A2}"/>
    <cellStyle name="Currency [0] 2 2 2 3" xfId="782" xr:uid="{BC5AA306-DAF6-4A6D-8E73-2125B767094E}"/>
    <cellStyle name="Currency [0] 2 2 2 3 10" xfId="16830" xr:uid="{96A63E9E-9720-4D4D-B67C-FC8E5437DDED}"/>
    <cellStyle name="Currency [0] 2 2 2 3 10 2" xfId="46783" xr:uid="{F682E310-C506-439C-A134-22059B91EC67}"/>
    <cellStyle name="Currency [0] 2 2 2 3 11" xfId="19613" xr:uid="{1DB0CBA4-4265-49C7-A94F-4F3E2E992322}"/>
    <cellStyle name="Currency [0] 2 2 2 3 11 2" xfId="49565" xr:uid="{54C75CD8-1265-4323-A7D0-20830B726832}"/>
    <cellStyle name="Currency [0] 2 2 2 3 12" xfId="22351" xr:uid="{BA1DAD46-452F-4AE9-A1AA-D6976726F8E4}"/>
    <cellStyle name="Currency [0] 2 2 2 3 12 2" xfId="52303" xr:uid="{35D274DB-A31E-42C0-92F6-75BC4E675166}"/>
    <cellStyle name="Currency [0] 2 2 2 3 13" xfId="25087" xr:uid="{E6EA75A2-2C40-43D6-9AA6-75782F164BBE}"/>
    <cellStyle name="Currency [0] 2 2 2 3 13 2" xfId="55039" xr:uid="{C4F5B6E5-2498-47DE-A1F4-28A09CA6AE0E}"/>
    <cellStyle name="Currency [0] 2 2 2 3 14" xfId="30787" xr:uid="{4A5C9E34-0FF1-4CC2-86F1-D1FD6164B757}"/>
    <cellStyle name="Currency [0] 2 2 2 3 2" xfId="1325" xr:uid="{440EBD92-326F-4197-BFFC-691454775BC7}"/>
    <cellStyle name="Currency [0] 2 2 2 3 2 10" xfId="19955" xr:uid="{B5010941-0EAF-4206-BC07-13783C295838}"/>
    <cellStyle name="Currency [0] 2 2 2 3 2 10 2" xfId="49907" xr:uid="{4948732E-B16A-47A1-9E75-58F2F51C2CAB}"/>
    <cellStyle name="Currency [0] 2 2 2 3 2 11" xfId="22693" xr:uid="{BB9E5D09-172A-49D3-B78B-377810B61D44}"/>
    <cellStyle name="Currency [0] 2 2 2 3 2 11 2" xfId="52645" xr:uid="{CA7554D3-76E9-4291-BD59-54ABC89527B3}"/>
    <cellStyle name="Currency [0] 2 2 2 3 2 12" xfId="25429" xr:uid="{A40A6A65-4A35-4613-8F84-D2864F3E9ADF}"/>
    <cellStyle name="Currency [0] 2 2 2 3 2 12 2" xfId="55381" xr:uid="{D044CB9C-716F-453E-8ADB-379CAE551EA7}"/>
    <cellStyle name="Currency [0] 2 2 2 3 2 13" xfId="31330" xr:uid="{01400D41-2543-479E-8BA7-799EEF2E632C}"/>
    <cellStyle name="Currency [0] 2 2 2 3 2 2" xfId="3861" xr:uid="{1A748323-FD9E-41DA-BB40-8AAA64E5AFF4}"/>
    <cellStyle name="Currency [0] 2 2 2 3 2 2 10" xfId="26113" xr:uid="{D5E12931-A8C3-44BB-8EE8-CEBDBC5D62C8}"/>
    <cellStyle name="Currency [0] 2 2 2 3 2 2 10 2" xfId="56065" xr:uid="{08C8D333-E83E-4C7F-A4B0-453FE9D0F231}"/>
    <cellStyle name="Currency [0] 2 2 2 3 2 2 11" xfId="33854" xr:uid="{E8388CBC-3935-404D-A77C-6AFFA83849D0}"/>
    <cellStyle name="Currency [0] 2 2 2 3 2 2 2" xfId="5229" xr:uid="{AF375206-8F7E-43BE-85F6-13393BC91853}"/>
    <cellStyle name="Currency [0] 2 2 2 3 2 2 2 10" xfId="35222" xr:uid="{3012254F-39FD-40D6-8277-C436F845AFF1}"/>
    <cellStyle name="Currency [0] 2 2 2 3 2 2 2 2" xfId="8177" xr:uid="{0192D72C-D46C-4836-98A1-700130026990}"/>
    <cellStyle name="Currency [0] 2 2 2 3 2 2 2 2 2" xfId="30224" xr:uid="{E87BE102-40B5-4982-A3D7-439351AE6061}"/>
    <cellStyle name="Currency [0] 2 2 2 3 2 2 2 2 2 2" xfId="60176" xr:uid="{DB4FD1EF-642E-4816-897A-5CAD86DF94A0}"/>
    <cellStyle name="Currency [0] 2 2 2 3 2 2 2 2 3" xfId="38132" xr:uid="{32DCAFBC-FB89-44E7-8347-FDF9075B2658}"/>
    <cellStyle name="Currency [0] 2 2 2 3 2 2 2 3" xfId="10959" xr:uid="{E80B8358-0E21-4517-8216-FCB2D23413AE}"/>
    <cellStyle name="Currency [0] 2 2 2 3 2 2 2 3 2" xfId="40914" xr:uid="{422995E2-E01C-473B-BF3F-25966A1FDD6F}"/>
    <cellStyle name="Currency [0] 2 2 2 3 2 2 2 4" xfId="13741" xr:uid="{6F6E4F11-E26D-4070-9801-D427166EC21C}"/>
    <cellStyle name="Currency [0] 2 2 2 3 2 2 2 4 2" xfId="43696" xr:uid="{A9D62A19-542D-4B7C-AE06-A8EDD0543638}"/>
    <cellStyle name="Currency [0] 2 2 2 3 2 2 2 5" xfId="16476" xr:uid="{F26C160F-2C74-4319-834B-D5D34A9E2EA1}"/>
    <cellStyle name="Currency [0] 2 2 2 3 2 2 2 5 2" xfId="46431" xr:uid="{9118B718-4B1C-459A-B348-1551F0F93537}"/>
    <cellStyle name="Currency [0] 2 2 2 3 2 2 2 6" xfId="19224" xr:uid="{511BEBAD-01D5-45EB-B1C4-B62FFC54C942}"/>
    <cellStyle name="Currency [0] 2 2 2 3 2 2 2 6 2" xfId="49177" xr:uid="{4C40E66B-E2F4-4EB1-B3EA-F826817CC6DF}"/>
    <cellStyle name="Currency [0] 2 2 2 3 2 2 2 7" xfId="22007" xr:uid="{AFB105D7-1040-4085-88CA-6584384E01C4}"/>
    <cellStyle name="Currency [0] 2 2 2 3 2 2 2 7 2" xfId="51959" xr:uid="{E01E498B-7A3F-4C71-B11B-BDCD61BB3AE0}"/>
    <cellStyle name="Currency [0] 2 2 2 3 2 2 2 8" xfId="24745" xr:uid="{E8C8F93F-171C-4F0D-9832-E7DC84513887}"/>
    <cellStyle name="Currency [0] 2 2 2 3 2 2 2 8 2" xfId="54697" xr:uid="{04006F0D-C1D3-4B19-BA83-A2DE6849D38D}"/>
    <cellStyle name="Currency [0] 2 2 2 3 2 2 2 9" xfId="27481" xr:uid="{AC7DED83-DDB0-409F-9174-A4E8AA4093AC}"/>
    <cellStyle name="Currency [0] 2 2 2 3 2 2 2 9 2" xfId="57433" xr:uid="{BCCE67E6-59B2-4546-8555-4DE20EDAADFF}"/>
    <cellStyle name="Currency [0] 2 2 2 3 2 2 3" xfId="6809" xr:uid="{85DCADA0-6EA2-4438-9A35-A9AC87C97FB4}"/>
    <cellStyle name="Currency [0] 2 2 2 3 2 2 3 2" xfId="28856" xr:uid="{50141C91-7301-4A9D-8B3E-DD4828B86356}"/>
    <cellStyle name="Currency [0] 2 2 2 3 2 2 3 2 2" xfId="58808" xr:uid="{9E23AF75-2199-4390-8241-05F2DE6355CC}"/>
    <cellStyle name="Currency [0] 2 2 2 3 2 2 3 3" xfId="36764" xr:uid="{6F2B57F4-14C3-4856-9689-136A3B9CCFD4}"/>
    <cellStyle name="Currency [0] 2 2 2 3 2 2 4" xfId="9591" xr:uid="{35011B86-B865-46AE-A12D-D28639DABF00}"/>
    <cellStyle name="Currency [0] 2 2 2 3 2 2 4 2" xfId="39546" xr:uid="{9792456E-EE2C-473A-B6D3-2210EF6030AF}"/>
    <cellStyle name="Currency [0] 2 2 2 3 2 2 5" xfId="12373" xr:uid="{6BFE10D9-6BEE-4B38-B5D1-5D02333C5167}"/>
    <cellStyle name="Currency [0] 2 2 2 3 2 2 5 2" xfId="42328" xr:uid="{ACF4F27A-7E05-4102-9E00-887187147BF2}"/>
    <cellStyle name="Currency [0] 2 2 2 3 2 2 6" xfId="15108" xr:uid="{81F26A85-32EF-4A58-B795-F38DC54F2F76}"/>
    <cellStyle name="Currency [0] 2 2 2 3 2 2 6 2" xfId="45063" xr:uid="{E40EB5E9-B55D-4049-99E8-0B6819BBC87E}"/>
    <cellStyle name="Currency [0] 2 2 2 3 2 2 7" xfId="17856" xr:uid="{0F7DCF25-9963-4B90-A186-6F969CE5B19F}"/>
    <cellStyle name="Currency [0] 2 2 2 3 2 2 7 2" xfId="47809" xr:uid="{342E6A9B-0731-4666-B6EF-3AEED92CCC09}"/>
    <cellStyle name="Currency [0] 2 2 2 3 2 2 8" xfId="20639" xr:uid="{421A2B18-1221-402B-A596-65749E495958}"/>
    <cellStyle name="Currency [0] 2 2 2 3 2 2 8 2" xfId="50591" xr:uid="{46D77E66-C333-4848-90B9-9B4E2DD9F409}"/>
    <cellStyle name="Currency [0] 2 2 2 3 2 2 9" xfId="23377" xr:uid="{EAEEC8EC-50BA-406E-A791-27C2597915D3}"/>
    <cellStyle name="Currency [0] 2 2 2 3 2 2 9 2" xfId="53329" xr:uid="{27C3906B-3B41-410F-821F-56D6C118A176}"/>
    <cellStyle name="Currency [0] 2 2 2 3 2 3" xfId="4545" xr:uid="{6BAE3E46-9498-41AE-B38D-8EE198C0D90B}"/>
    <cellStyle name="Currency [0] 2 2 2 3 2 3 10" xfId="34538" xr:uid="{0F5D209F-61BD-4FE5-AE22-CDC51A91B3AD}"/>
    <cellStyle name="Currency [0] 2 2 2 3 2 3 2" xfId="7493" xr:uid="{1196B462-8ABB-4028-983D-8B654C948A30}"/>
    <cellStyle name="Currency [0] 2 2 2 3 2 3 2 2" xfId="29540" xr:uid="{8DBF3D12-45F5-4240-BBAF-64DED8254BC6}"/>
    <cellStyle name="Currency [0] 2 2 2 3 2 3 2 2 2" xfId="59492" xr:uid="{D4AEADDB-356B-4AA7-82F7-648FC210B7BA}"/>
    <cellStyle name="Currency [0] 2 2 2 3 2 3 2 3" xfId="37448" xr:uid="{C8868B23-5E53-4ABB-8A3D-E4A0146A6BD7}"/>
    <cellStyle name="Currency [0] 2 2 2 3 2 3 3" xfId="10275" xr:uid="{685419FB-C027-421A-B815-422B630922A8}"/>
    <cellStyle name="Currency [0] 2 2 2 3 2 3 3 2" xfId="40230" xr:uid="{16F70D60-56A6-4503-85A0-8A4D4C5CE90D}"/>
    <cellStyle name="Currency [0] 2 2 2 3 2 3 4" xfId="13057" xr:uid="{0EB506A5-0C31-42B0-93A0-56841BDBAFAB}"/>
    <cellStyle name="Currency [0] 2 2 2 3 2 3 4 2" xfId="43012" xr:uid="{AA0C3023-EFDF-4EAD-921C-5759C0869143}"/>
    <cellStyle name="Currency [0] 2 2 2 3 2 3 5" xfId="15792" xr:uid="{62545463-BF9B-4533-BEFC-4C50CD192B2D}"/>
    <cellStyle name="Currency [0] 2 2 2 3 2 3 5 2" xfId="45747" xr:uid="{1675AC83-3BCC-4936-86B0-6855CE39FA74}"/>
    <cellStyle name="Currency [0] 2 2 2 3 2 3 6" xfId="18540" xr:uid="{59F9436D-7D5F-40EC-9146-583E3F5C2E87}"/>
    <cellStyle name="Currency [0] 2 2 2 3 2 3 6 2" xfId="48493" xr:uid="{5763D5F8-5B8F-497F-AD0C-1E4BE9901FAD}"/>
    <cellStyle name="Currency [0] 2 2 2 3 2 3 7" xfId="21323" xr:uid="{E4A4C7A2-5055-4477-BE37-22F1FC594951}"/>
    <cellStyle name="Currency [0] 2 2 2 3 2 3 7 2" xfId="51275" xr:uid="{2BA48677-FF1A-4DF9-8D94-5B4C9708A81B}"/>
    <cellStyle name="Currency [0] 2 2 2 3 2 3 8" xfId="24061" xr:uid="{14E7462E-133F-437D-9289-190D4DF3F0D5}"/>
    <cellStyle name="Currency [0] 2 2 2 3 2 3 8 2" xfId="54013" xr:uid="{35A1CC13-B38D-492E-B24F-EFDB29D3F14E}"/>
    <cellStyle name="Currency [0] 2 2 2 3 2 3 9" xfId="26797" xr:uid="{3EF8B4DE-92F7-47C9-A4E4-E09139D234B2}"/>
    <cellStyle name="Currency [0] 2 2 2 3 2 3 9 2" xfId="56749" xr:uid="{15736FE7-656C-455F-B9CA-76F448440B61}"/>
    <cellStyle name="Currency [0] 2 2 2 3 2 4" xfId="3177" xr:uid="{C4F38FBE-D8AF-45FB-AC59-EEA81F59CCEE}"/>
    <cellStyle name="Currency [0] 2 2 2 3 2 4 2" xfId="28172" xr:uid="{E6C2F023-5F98-4263-AB3E-90FD4C8BF07B}"/>
    <cellStyle name="Currency [0] 2 2 2 3 2 4 2 2" xfId="58124" xr:uid="{C9350ED5-9C98-4ACF-BFF3-5A552AC571C0}"/>
    <cellStyle name="Currency [0] 2 2 2 3 2 4 3" xfId="33170" xr:uid="{46C369C3-943E-40DE-B984-819670B5B9A0}"/>
    <cellStyle name="Currency [0] 2 2 2 3 2 5" xfId="6125" xr:uid="{9EA7A95A-BC2A-4F26-B78D-31A98B08B02F}"/>
    <cellStyle name="Currency [0] 2 2 2 3 2 5 2" xfId="36080" xr:uid="{916DEE73-AEB0-4B81-9617-25AFFC0F3B5A}"/>
    <cellStyle name="Currency [0] 2 2 2 3 2 6" xfId="8907" xr:uid="{4A47947E-0316-4FC1-86EA-2552511C523D}"/>
    <cellStyle name="Currency [0] 2 2 2 3 2 6 2" xfId="38862" xr:uid="{B53126EA-A904-4883-8369-7C966977720A}"/>
    <cellStyle name="Currency [0] 2 2 2 3 2 7" xfId="11689" xr:uid="{B825CD0D-CE82-42D5-8C66-30CCD1F84F34}"/>
    <cellStyle name="Currency [0] 2 2 2 3 2 7 2" xfId="41644" xr:uid="{CE2E1A76-CF82-42B1-86F0-8E0BA1191CCB}"/>
    <cellStyle name="Currency [0] 2 2 2 3 2 8" xfId="14424" xr:uid="{1D05F05C-1B1E-4364-AC10-4A1A7F812FD4}"/>
    <cellStyle name="Currency [0] 2 2 2 3 2 8 2" xfId="44379" xr:uid="{4E05D4F1-B154-4315-87B9-F8D4E504C89F}"/>
    <cellStyle name="Currency [0] 2 2 2 3 2 9" xfId="17172" xr:uid="{D6D053F1-481B-44A6-8340-02A92C77D35B}"/>
    <cellStyle name="Currency [0] 2 2 2 3 2 9 2" xfId="47125" xr:uid="{04C3C841-FDF0-4602-8A8F-C8704E41099B}"/>
    <cellStyle name="Currency [0] 2 2 2 3 3" xfId="1867" xr:uid="{01735E48-1C67-42D9-BACC-4E9506DC9BBB}"/>
    <cellStyle name="Currency [0] 2 2 2 3 3 10" xfId="23035" xr:uid="{B50B7694-3516-4F27-A36F-8E3129E20D69}"/>
    <cellStyle name="Currency [0] 2 2 2 3 3 10 2" xfId="52987" xr:uid="{F9069DA6-BF4A-400E-AA34-6DD4F619D207}"/>
    <cellStyle name="Currency [0] 2 2 2 3 3 11" xfId="25771" xr:uid="{1EFBC2FC-4FC9-4ED0-9175-67CFE79F000D}"/>
    <cellStyle name="Currency [0] 2 2 2 3 3 11 2" xfId="55723" xr:uid="{E0EC3A89-7D52-4D8E-AB8A-CDEAFB08FEDF}"/>
    <cellStyle name="Currency [0] 2 2 2 3 3 12" xfId="31872" xr:uid="{22F18C9A-341C-4402-A1C3-86FD208E6B53}"/>
    <cellStyle name="Currency [0] 2 2 2 3 3 2" xfId="4887" xr:uid="{4F9FD622-B615-405B-9B49-0E3941D6C35E}"/>
    <cellStyle name="Currency [0] 2 2 2 3 3 2 10" xfId="34880" xr:uid="{F08B10C6-9C0D-43C3-9901-1FFFF5257DE9}"/>
    <cellStyle name="Currency [0] 2 2 2 3 3 2 2" xfId="7835" xr:uid="{5154F013-E579-47E6-B598-631EA67E6C8F}"/>
    <cellStyle name="Currency [0] 2 2 2 3 3 2 2 2" xfId="29882" xr:uid="{DC2D78BF-ACBD-41FF-B08B-B8C481ABA17B}"/>
    <cellStyle name="Currency [0] 2 2 2 3 3 2 2 2 2" xfId="59834" xr:uid="{D29A0C69-3FED-4FFC-921B-676ED6FB7647}"/>
    <cellStyle name="Currency [0] 2 2 2 3 3 2 2 3" xfId="37790" xr:uid="{BD6F9D07-F89D-4127-A602-66D75028394A}"/>
    <cellStyle name="Currency [0] 2 2 2 3 3 2 3" xfId="10617" xr:uid="{955560DD-0EE8-49C3-B9E2-813F7DBF2D52}"/>
    <cellStyle name="Currency [0] 2 2 2 3 3 2 3 2" xfId="40572" xr:uid="{4036030F-44B5-4A5D-96F6-EC7601DF76EA}"/>
    <cellStyle name="Currency [0] 2 2 2 3 3 2 4" xfId="13399" xr:uid="{B3E1D488-D12F-4EF5-BAB3-E07A573F7E30}"/>
    <cellStyle name="Currency [0] 2 2 2 3 3 2 4 2" xfId="43354" xr:uid="{DE2265E6-1A1E-4D32-BCA6-91E02CC4FB6A}"/>
    <cellStyle name="Currency [0] 2 2 2 3 3 2 5" xfId="16134" xr:uid="{BA791DB7-82CF-4826-9D32-D481E6F619B9}"/>
    <cellStyle name="Currency [0] 2 2 2 3 3 2 5 2" xfId="46089" xr:uid="{1545BC43-1889-4724-A0B5-6707AAAF8924}"/>
    <cellStyle name="Currency [0] 2 2 2 3 3 2 6" xfId="18882" xr:uid="{FB201E99-44B9-48BF-A99F-1FC421E542C4}"/>
    <cellStyle name="Currency [0] 2 2 2 3 3 2 6 2" xfId="48835" xr:uid="{BB0562AE-0F20-4C8E-B106-0D371BB73311}"/>
    <cellStyle name="Currency [0] 2 2 2 3 3 2 7" xfId="21665" xr:uid="{772E0E3D-CCA4-4713-A163-97B7BD53DFDC}"/>
    <cellStyle name="Currency [0] 2 2 2 3 3 2 7 2" xfId="51617" xr:uid="{D613CE4C-6820-40B9-82FF-C2B45BAAD051}"/>
    <cellStyle name="Currency [0] 2 2 2 3 3 2 8" xfId="24403" xr:uid="{4DE7F9B1-0947-4C5C-8567-1D4D633F4698}"/>
    <cellStyle name="Currency [0] 2 2 2 3 3 2 8 2" xfId="54355" xr:uid="{C0C36962-204D-494B-A917-23D0C50C53B6}"/>
    <cellStyle name="Currency [0] 2 2 2 3 3 2 9" xfId="27139" xr:uid="{04820DDC-B6B0-402A-AEDC-5920894E3E8A}"/>
    <cellStyle name="Currency [0] 2 2 2 3 3 2 9 2" xfId="57091" xr:uid="{6B6DB2FF-0DCD-4DD7-8B8A-D49B7C3862EE}"/>
    <cellStyle name="Currency [0] 2 2 2 3 3 3" xfId="3519" xr:uid="{C4DDF4BF-69CA-4F02-8696-21A2310AA6B4}"/>
    <cellStyle name="Currency [0] 2 2 2 3 3 3 2" xfId="28514" xr:uid="{2936C7B4-5A53-42C5-B6D6-3066B8827906}"/>
    <cellStyle name="Currency [0] 2 2 2 3 3 3 2 2" xfId="58466" xr:uid="{9F46EE3E-29FD-4A1F-8516-28C54DC58201}"/>
    <cellStyle name="Currency [0] 2 2 2 3 3 3 3" xfId="33512" xr:uid="{5F18761D-D283-443E-879A-D3E8303263F8}"/>
    <cellStyle name="Currency [0] 2 2 2 3 3 4" xfId="6467" xr:uid="{00293601-13BC-4F78-A064-0B68F39A9C1F}"/>
    <cellStyle name="Currency [0] 2 2 2 3 3 4 2" xfId="36422" xr:uid="{32ED61EA-3038-43A7-ACF1-A77D3A4DB573}"/>
    <cellStyle name="Currency [0] 2 2 2 3 3 5" xfId="9249" xr:uid="{9BF2868D-6A27-407C-BB5A-3EBA83B7D050}"/>
    <cellStyle name="Currency [0] 2 2 2 3 3 5 2" xfId="39204" xr:uid="{5976B10F-F15E-4C83-88FE-009DC69997AC}"/>
    <cellStyle name="Currency [0] 2 2 2 3 3 6" xfId="12031" xr:uid="{FA1203B3-2CBD-4322-9CD5-27014F3272DA}"/>
    <cellStyle name="Currency [0] 2 2 2 3 3 6 2" xfId="41986" xr:uid="{110ADD46-E72B-4805-8F86-F3A76F67E52E}"/>
    <cellStyle name="Currency [0] 2 2 2 3 3 7" xfId="14766" xr:uid="{24CA1C6C-6CDA-48B0-AD19-C60E5939345E}"/>
    <cellStyle name="Currency [0] 2 2 2 3 3 7 2" xfId="44721" xr:uid="{FA08181C-A739-47A7-970E-6B54B91489D5}"/>
    <cellStyle name="Currency [0] 2 2 2 3 3 8" xfId="17514" xr:uid="{E9E9864C-7EC2-4FED-8CF9-C47C266B9B19}"/>
    <cellStyle name="Currency [0] 2 2 2 3 3 8 2" xfId="47467" xr:uid="{9BDA8E68-71FB-499B-8056-CFEF13579578}"/>
    <cellStyle name="Currency [0] 2 2 2 3 3 9" xfId="20297" xr:uid="{4A88E79D-853D-4EC1-B6F3-AD712247FBF3}"/>
    <cellStyle name="Currency [0] 2 2 2 3 3 9 2" xfId="50249" xr:uid="{6BA66D89-25AC-4096-9157-3F1725027311}"/>
    <cellStyle name="Currency [0] 2 2 2 3 4" xfId="2398" xr:uid="{7D923BB4-AAA5-477B-B697-20131F487C29}"/>
    <cellStyle name="Currency [0] 2 2 2 3 4 10" xfId="26455" xr:uid="{9B16DCBA-FE77-4D0F-9ECD-B8044AB67EF9}"/>
    <cellStyle name="Currency [0] 2 2 2 3 4 10 2" xfId="56407" xr:uid="{23121CB1-BBB9-4B7C-80E1-94B0FAEF77DA}"/>
    <cellStyle name="Currency [0] 2 2 2 3 4 11" xfId="32397" xr:uid="{0155776B-CA93-4A27-AB09-B7D823CADF18}"/>
    <cellStyle name="Currency [0] 2 2 2 3 4 2" xfId="4203" xr:uid="{39814534-3154-42DF-87A6-906FCDA741F0}"/>
    <cellStyle name="Currency [0] 2 2 2 3 4 2 2" xfId="29198" xr:uid="{8FBBB68B-727B-4CCD-8957-61BF3BA0AD39}"/>
    <cellStyle name="Currency [0] 2 2 2 3 4 2 2 2" xfId="59150" xr:uid="{7AA56AE2-C2B5-47B9-A646-DAF4D8C4A983}"/>
    <cellStyle name="Currency [0] 2 2 2 3 4 2 3" xfId="34196" xr:uid="{20E5AF86-5010-4DD5-B293-86EBEA0B4F3C}"/>
    <cellStyle name="Currency [0] 2 2 2 3 4 3" xfId="7151" xr:uid="{74BC2D87-2E15-4E51-9335-0205A69C8C92}"/>
    <cellStyle name="Currency [0] 2 2 2 3 4 3 2" xfId="37106" xr:uid="{6C38ABAC-7BFA-4FEC-AC54-439841D63A32}"/>
    <cellStyle name="Currency [0] 2 2 2 3 4 4" xfId="9933" xr:uid="{73C20E2F-941D-4714-A5A3-8C5048759DBF}"/>
    <cellStyle name="Currency [0] 2 2 2 3 4 4 2" xfId="39888" xr:uid="{B0852255-5997-4B2D-9261-D519F8A2558A}"/>
    <cellStyle name="Currency [0] 2 2 2 3 4 5" xfId="12715" xr:uid="{04CDDF71-63FF-4C56-B1CB-7DFBA4CB9CEC}"/>
    <cellStyle name="Currency [0] 2 2 2 3 4 5 2" xfId="42670" xr:uid="{AF73E8AD-06A7-44EA-9D2B-5560A65A0E2F}"/>
    <cellStyle name="Currency [0] 2 2 2 3 4 6" xfId="15450" xr:uid="{7F69180D-8B7A-472F-A3EA-04F1A2F1A268}"/>
    <cellStyle name="Currency [0] 2 2 2 3 4 6 2" xfId="45405" xr:uid="{AB4108DE-5492-490E-BEA2-A13152685B55}"/>
    <cellStyle name="Currency [0] 2 2 2 3 4 7" xfId="18198" xr:uid="{9BE4DB36-7342-4F7C-84FC-A7D8D385C286}"/>
    <cellStyle name="Currency [0] 2 2 2 3 4 7 2" xfId="48151" xr:uid="{2A2F5F43-3031-4D1D-95F2-F38FE819CCDA}"/>
    <cellStyle name="Currency [0] 2 2 2 3 4 8" xfId="20981" xr:uid="{98F7D47E-6B1F-4301-9343-983DB79BBD40}"/>
    <cellStyle name="Currency [0] 2 2 2 3 4 8 2" xfId="50933" xr:uid="{550FD5B2-2C11-43C3-9360-A84B3F7230C7}"/>
    <cellStyle name="Currency [0] 2 2 2 3 4 9" xfId="23719" xr:uid="{ED996E0D-F1DB-49A2-AEAB-567395F3EF89}"/>
    <cellStyle name="Currency [0] 2 2 2 3 4 9 2" xfId="53671" xr:uid="{CC77BED1-7242-469C-BFFE-81C4B0158DA4}"/>
    <cellStyle name="Currency [0] 2 2 2 3 5" xfId="2835" xr:uid="{5805406B-8918-485A-B5D0-0E4F3B973121}"/>
    <cellStyle name="Currency [0] 2 2 2 3 5 2" xfId="27830" xr:uid="{B9CB18C7-C901-4683-9CD1-6B85CFA8491E}"/>
    <cellStyle name="Currency [0] 2 2 2 3 5 2 2" xfId="57782" xr:uid="{76C6D989-6780-4D0C-8466-0524A7D0ACA3}"/>
    <cellStyle name="Currency [0] 2 2 2 3 5 3" xfId="32828" xr:uid="{8EED1076-A6E9-4036-8059-0CBFCDDBF97C}"/>
    <cellStyle name="Currency [0] 2 2 2 3 6" xfId="5783" xr:uid="{1FA0EE75-629D-4EFD-BBAC-FDC99F9D433B}"/>
    <cellStyle name="Currency [0] 2 2 2 3 6 2" xfId="35738" xr:uid="{142DF133-7C06-4E99-A213-49160E58B5DB}"/>
    <cellStyle name="Currency [0] 2 2 2 3 7" xfId="8565" xr:uid="{D7DCB1B2-E1DE-4A10-BE88-B4D5B145A173}"/>
    <cellStyle name="Currency [0] 2 2 2 3 7 2" xfId="38520" xr:uid="{D85EB928-AAE6-4F84-A298-095879BDC62B}"/>
    <cellStyle name="Currency [0] 2 2 2 3 8" xfId="11347" xr:uid="{8ACD5172-5191-447B-9790-B60DB0BF4509}"/>
    <cellStyle name="Currency [0] 2 2 2 3 8 2" xfId="41302" xr:uid="{0C2391F1-A016-4F8C-A00C-F6FA50EB922E}"/>
    <cellStyle name="Currency [0] 2 2 2 3 9" xfId="14082" xr:uid="{39966AB2-D7B1-4119-9217-7220B824AF9B}"/>
    <cellStyle name="Currency [0] 2 2 2 3 9 2" xfId="44037" xr:uid="{7E1568A7-08AF-4E64-B105-53657E12C152}"/>
    <cellStyle name="Currency [0] 2 2 2 4" xfId="956" xr:uid="{AFE6B1E3-F60E-415A-A649-2B7C69B2FB25}"/>
    <cellStyle name="Currency [0] 2 2 2 4 10" xfId="19784" xr:uid="{F8C99F9B-710B-4647-AB68-C4B1D6E74649}"/>
    <cellStyle name="Currency [0] 2 2 2 4 10 2" xfId="49736" xr:uid="{17095222-28C8-4609-915B-9174F20729AD}"/>
    <cellStyle name="Currency [0] 2 2 2 4 11" xfId="22522" xr:uid="{DDBE317E-B39C-40FB-A83F-3C1C012648E8}"/>
    <cellStyle name="Currency [0] 2 2 2 4 11 2" xfId="52474" xr:uid="{0BBEBBC4-808E-47CF-9834-C8943FA6C67E}"/>
    <cellStyle name="Currency [0] 2 2 2 4 12" xfId="25258" xr:uid="{E8CFB58A-D347-45FB-A8B2-41C50430927B}"/>
    <cellStyle name="Currency [0] 2 2 2 4 12 2" xfId="55210" xr:uid="{8135A36A-217B-4D31-8F26-E069CFA64AE5}"/>
    <cellStyle name="Currency [0] 2 2 2 4 13" xfId="30961" xr:uid="{E83C3517-D627-41A2-BDE3-9DDED62C6EF2}"/>
    <cellStyle name="Currency [0] 2 2 2 4 2" xfId="3690" xr:uid="{789684AA-60E9-44F9-8CDF-A4B9FF08F4C2}"/>
    <cellStyle name="Currency [0] 2 2 2 4 2 10" xfId="25942" xr:uid="{8749D262-8523-4AC7-9962-0C1592656717}"/>
    <cellStyle name="Currency [0] 2 2 2 4 2 10 2" xfId="55894" xr:uid="{DFF4617B-B30E-4FCE-AF40-26E18496D41F}"/>
    <cellStyle name="Currency [0] 2 2 2 4 2 11" xfId="33683" xr:uid="{7E6D6458-CAF7-49A2-A73A-A7E2AC4DC3D2}"/>
    <cellStyle name="Currency [0] 2 2 2 4 2 2" xfId="5058" xr:uid="{9A8E494E-758C-4AF8-BF14-2E61A2B8A2A4}"/>
    <cellStyle name="Currency [0] 2 2 2 4 2 2 10" xfId="35051" xr:uid="{021FF729-6A8B-4C38-9C8B-D4D99B4CE8BA}"/>
    <cellStyle name="Currency [0] 2 2 2 4 2 2 2" xfId="8006" xr:uid="{6498EF6D-9EB1-4838-94C8-E01A4F764D97}"/>
    <cellStyle name="Currency [0] 2 2 2 4 2 2 2 2" xfId="30053" xr:uid="{82B92DCA-11D4-4D1E-8531-FC6BDAAA3BA6}"/>
    <cellStyle name="Currency [0] 2 2 2 4 2 2 2 2 2" xfId="60005" xr:uid="{8A0846CA-A696-47E3-A0FD-3A8E76CBFCDA}"/>
    <cellStyle name="Currency [0] 2 2 2 4 2 2 2 3" xfId="37961" xr:uid="{28A07D3D-F842-4779-B846-14DD2923DB30}"/>
    <cellStyle name="Currency [0] 2 2 2 4 2 2 3" xfId="10788" xr:uid="{9BFB20F1-B69F-497E-87F9-7DF6E9FCF6F5}"/>
    <cellStyle name="Currency [0] 2 2 2 4 2 2 3 2" xfId="40743" xr:uid="{2861A662-651E-4B8E-837F-DAF9E30D8E3A}"/>
    <cellStyle name="Currency [0] 2 2 2 4 2 2 4" xfId="13570" xr:uid="{DB4C375A-605B-4AAE-B088-47B55A48FF54}"/>
    <cellStyle name="Currency [0] 2 2 2 4 2 2 4 2" xfId="43525" xr:uid="{D2BC7678-7BF9-4696-90A6-E5F54159E5AA}"/>
    <cellStyle name="Currency [0] 2 2 2 4 2 2 5" xfId="16305" xr:uid="{7014BFB7-A33B-4AD4-9A7E-1E946AB6200D}"/>
    <cellStyle name="Currency [0] 2 2 2 4 2 2 5 2" xfId="46260" xr:uid="{EA9B34BC-C088-4839-91AA-FED873A75C1E}"/>
    <cellStyle name="Currency [0] 2 2 2 4 2 2 6" xfId="19053" xr:uid="{AD7C56B8-EA81-4C73-B5C5-45805FE7E4D0}"/>
    <cellStyle name="Currency [0] 2 2 2 4 2 2 6 2" xfId="49006" xr:uid="{C397AFBF-3304-48A0-AAA8-1C8509EAB3CE}"/>
    <cellStyle name="Currency [0] 2 2 2 4 2 2 7" xfId="21836" xr:uid="{126636EA-822A-4233-89E0-D68F4AF122C9}"/>
    <cellStyle name="Currency [0] 2 2 2 4 2 2 7 2" xfId="51788" xr:uid="{4A7C8B4D-20F4-44F4-805B-439501753BB8}"/>
    <cellStyle name="Currency [0] 2 2 2 4 2 2 8" xfId="24574" xr:uid="{045E124B-29AF-44B2-A3E8-074E545AFEFE}"/>
    <cellStyle name="Currency [0] 2 2 2 4 2 2 8 2" xfId="54526" xr:uid="{AD128BEE-8B0F-4302-B666-7031A57FB5E9}"/>
    <cellStyle name="Currency [0] 2 2 2 4 2 2 9" xfId="27310" xr:uid="{30F6F80C-3349-4C16-9A74-E77535B5FA1A}"/>
    <cellStyle name="Currency [0] 2 2 2 4 2 2 9 2" xfId="57262" xr:uid="{1623222F-C898-439A-A597-762B06DDAC63}"/>
    <cellStyle name="Currency [0] 2 2 2 4 2 3" xfId="6638" xr:uid="{229A3D6F-6D59-457E-A262-2B0DF5694B3A}"/>
    <cellStyle name="Currency [0] 2 2 2 4 2 3 2" xfId="28685" xr:uid="{38675BCA-9E8E-4836-841D-19A41B2DE76F}"/>
    <cellStyle name="Currency [0] 2 2 2 4 2 3 2 2" xfId="58637" xr:uid="{E3E1F669-5DD2-4DCB-9851-7E54AEAE7CCC}"/>
    <cellStyle name="Currency [0] 2 2 2 4 2 3 3" xfId="36593" xr:uid="{A484C13B-496E-4562-AED5-A8D9B32E06BB}"/>
    <cellStyle name="Currency [0] 2 2 2 4 2 4" xfId="9420" xr:uid="{05DE30E6-1F53-472E-93F6-0FFE54C2FC4C}"/>
    <cellStyle name="Currency [0] 2 2 2 4 2 4 2" xfId="39375" xr:uid="{2DD4C6EE-374A-4367-98FD-722056282FE9}"/>
    <cellStyle name="Currency [0] 2 2 2 4 2 5" xfId="12202" xr:uid="{2C7FE9E6-9416-45B5-B16C-53AEF564E4F4}"/>
    <cellStyle name="Currency [0] 2 2 2 4 2 5 2" xfId="42157" xr:uid="{8B862535-5A6C-493C-BC19-5094B77687B3}"/>
    <cellStyle name="Currency [0] 2 2 2 4 2 6" xfId="14937" xr:uid="{4F4058B2-C8E9-417A-BB02-F5BDE88AF265}"/>
    <cellStyle name="Currency [0] 2 2 2 4 2 6 2" xfId="44892" xr:uid="{D0ED595F-7FCA-4257-B023-42D3835F8F14}"/>
    <cellStyle name="Currency [0] 2 2 2 4 2 7" xfId="17685" xr:uid="{A480BCE1-DA18-49A7-B716-C996C9BC7F44}"/>
    <cellStyle name="Currency [0] 2 2 2 4 2 7 2" xfId="47638" xr:uid="{EA846825-48AA-456F-A75B-790EE944DDCA}"/>
    <cellStyle name="Currency [0] 2 2 2 4 2 8" xfId="20468" xr:uid="{8B9C8B5A-FF5F-4247-89E8-8FFCD9617FB3}"/>
    <cellStyle name="Currency [0] 2 2 2 4 2 8 2" xfId="50420" xr:uid="{F41E0FB1-3E7C-4340-A3B0-4DEF126C0106}"/>
    <cellStyle name="Currency [0] 2 2 2 4 2 9" xfId="23206" xr:uid="{D022B623-0923-4C6D-8E48-5A81AD6F1F08}"/>
    <cellStyle name="Currency [0] 2 2 2 4 2 9 2" xfId="53158" xr:uid="{CD56F7A6-BAD6-40C4-94A1-01F982774071}"/>
    <cellStyle name="Currency [0] 2 2 2 4 3" xfId="4374" xr:uid="{6669FB36-50E7-4327-B2BD-BA8CF432A306}"/>
    <cellStyle name="Currency [0] 2 2 2 4 3 10" xfId="34367" xr:uid="{A844F735-CA90-42E2-8CE3-1878E6CEAB89}"/>
    <cellStyle name="Currency [0] 2 2 2 4 3 2" xfId="7322" xr:uid="{60D057A2-6DD9-4CCD-ACC2-06DCAE415637}"/>
    <cellStyle name="Currency [0] 2 2 2 4 3 2 2" xfId="29369" xr:uid="{5E38BD4C-E575-426B-A348-8DB918AD79D2}"/>
    <cellStyle name="Currency [0] 2 2 2 4 3 2 2 2" xfId="59321" xr:uid="{4E46B4C0-0848-40E3-AA2A-F3D758D9C439}"/>
    <cellStyle name="Currency [0] 2 2 2 4 3 2 3" xfId="37277" xr:uid="{26519F85-858E-4A96-B2B6-7D667450AFB3}"/>
    <cellStyle name="Currency [0] 2 2 2 4 3 3" xfId="10104" xr:uid="{306B318D-4614-4122-808C-286B11669BAC}"/>
    <cellStyle name="Currency [0] 2 2 2 4 3 3 2" xfId="40059" xr:uid="{DF1308BF-3F99-439E-9454-609E02FD175C}"/>
    <cellStyle name="Currency [0] 2 2 2 4 3 4" xfId="12886" xr:uid="{940FAB5D-EE3F-45B6-BB69-F856B460BD1B}"/>
    <cellStyle name="Currency [0] 2 2 2 4 3 4 2" xfId="42841" xr:uid="{FABCE9BA-0E4A-4112-9E8B-92159CD80DAB}"/>
    <cellStyle name="Currency [0] 2 2 2 4 3 5" xfId="15621" xr:uid="{53D97D5C-4827-474C-90EC-315EE43824EF}"/>
    <cellStyle name="Currency [0] 2 2 2 4 3 5 2" xfId="45576" xr:uid="{66056073-4417-4F34-A3F2-4E3347BB705B}"/>
    <cellStyle name="Currency [0] 2 2 2 4 3 6" xfId="18369" xr:uid="{B70F7F59-ADAE-41C1-982C-EA66272EA5D0}"/>
    <cellStyle name="Currency [0] 2 2 2 4 3 6 2" xfId="48322" xr:uid="{5858CC8C-08C8-4861-82D4-B9454100A811}"/>
    <cellStyle name="Currency [0] 2 2 2 4 3 7" xfId="21152" xr:uid="{044EF559-4CE0-4FD7-85C4-34FDDDA06074}"/>
    <cellStyle name="Currency [0] 2 2 2 4 3 7 2" xfId="51104" xr:uid="{4E807F19-1BD4-4B7A-BB4D-74748F2E5A85}"/>
    <cellStyle name="Currency [0] 2 2 2 4 3 8" xfId="23890" xr:uid="{50B47998-997C-4F49-AD58-9FFCA1383A9A}"/>
    <cellStyle name="Currency [0] 2 2 2 4 3 8 2" xfId="53842" xr:uid="{976DA3AF-9DE5-4E97-BAA8-BDB93DB005D1}"/>
    <cellStyle name="Currency [0] 2 2 2 4 3 9" xfId="26626" xr:uid="{91872D4C-EBB9-46A6-9D03-F811CA376D42}"/>
    <cellStyle name="Currency [0] 2 2 2 4 3 9 2" xfId="56578" xr:uid="{49C2EAC5-E1CB-45AB-A8CB-657AAE4014FF}"/>
    <cellStyle name="Currency [0] 2 2 2 4 4" xfId="3006" xr:uid="{54198D88-702E-4806-B354-836D276F34E1}"/>
    <cellStyle name="Currency [0] 2 2 2 4 4 2" xfId="28001" xr:uid="{A9D1D933-349B-4DFC-8E84-0F8B61761E45}"/>
    <cellStyle name="Currency [0] 2 2 2 4 4 2 2" xfId="57953" xr:uid="{D0657D68-3787-42AD-B296-3C378264CB11}"/>
    <cellStyle name="Currency [0] 2 2 2 4 4 3" xfId="32999" xr:uid="{BD148B01-1589-4CBA-AF9C-F76C7497F449}"/>
    <cellStyle name="Currency [0] 2 2 2 4 5" xfId="5954" xr:uid="{3F359862-2E53-4319-9059-AFBDDAAFB297}"/>
    <cellStyle name="Currency [0] 2 2 2 4 5 2" xfId="35909" xr:uid="{D575A6AA-8BC2-4544-A38A-3A5473D9B9E8}"/>
    <cellStyle name="Currency [0] 2 2 2 4 6" xfId="8736" xr:uid="{16AE005E-0CA6-4CEB-93F8-FD1499F03928}"/>
    <cellStyle name="Currency [0] 2 2 2 4 6 2" xfId="38691" xr:uid="{9131E9B4-5612-4F92-97E5-615F8CC41B6E}"/>
    <cellStyle name="Currency [0] 2 2 2 4 7" xfId="11518" xr:uid="{1D1230B4-D2F6-4B11-A7B8-B6B52762EBCD}"/>
    <cellStyle name="Currency [0] 2 2 2 4 7 2" xfId="41473" xr:uid="{8C77B6E5-F92A-4F97-8C2D-4E91030C09FD}"/>
    <cellStyle name="Currency [0] 2 2 2 4 8" xfId="14253" xr:uid="{AA8382B0-2D64-46DA-8203-94139DD17209}"/>
    <cellStyle name="Currency [0] 2 2 2 4 8 2" xfId="44208" xr:uid="{82CAEB3C-D9A9-43EC-BC40-516497722992}"/>
    <cellStyle name="Currency [0] 2 2 2 4 9" xfId="17001" xr:uid="{EFDAD8B2-36D2-4252-87E8-E0049A11C13A}"/>
    <cellStyle name="Currency [0] 2 2 2 4 9 2" xfId="46954" xr:uid="{BF3F65EE-2700-49A1-BF85-0D11C97C1B04}"/>
    <cellStyle name="Currency [0] 2 2 2 5" xfId="1498" xr:uid="{8211F89F-4CE7-41A2-826B-849ADE2C45D4}"/>
    <cellStyle name="Currency [0] 2 2 2 5 10" xfId="22864" xr:uid="{413EC0CF-D7CE-4D88-BB2C-83E345244E39}"/>
    <cellStyle name="Currency [0] 2 2 2 5 10 2" xfId="52816" xr:uid="{603EDA4A-28C9-44F1-B46A-3ABA18036C39}"/>
    <cellStyle name="Currency [0] 2 2 2 5 11" xfId="25600" xr:uid="{F69035BF-7280-4DEE-9DE8-58D379B7C812}"/>
    <cellStyle name="Currency [0] 2 2 2 5 11 2" xfId="55552" xr:uid="{B861F7BD-298B-4CC9-B83F-34B05532E906}"/>
    <cellStyle name="Currency [0] 2 2 2 5 12" xfId="31503" xr:uid="{5FEBD806-812C-455A-B3BE-D8C2E5C63A3D}"/>
    <cellStyle name="Currency [0] 2 2 2 5 2" xfId="4716" xr:uid="{BAB7ED40-5F5D-4504-9E23-703B97BA641D}"/>
    <cellStyle name="Currency [0] 2 2 2 5 2 10" xfId="34709" xr:uid="{6074C52C-8CA9-4BEE-A78B-7515737E08C8}"/>
    <cellStyle name="Currency [0] 2 2 2 5 2 2" xfId="7664" xr:uid="{81746AC5-6BC3-444A-8874-F9312F69B454}"/>
    <cellStyle name="Currency [0] 2 2 2 5 2 2 2" xfId="29711" xr:uid="{EF1C69EE-31A4-4D89-BDD0-97EE7C3B5926}"/>
    <cellStyle name="Currency [0] 2 2 2 5 2 2 2 2" xfId="59663" xr:uid="{7A08559A-8582-4BAD-90BF-FFAAB56590D2}"/>
    <cellStyle name="Currency [0] 2 2 2 5 2 2 3" xfId="37619" xr:uid="{BD0D7666-B54C-4355-87B0-45DA0E4DF877}"/>
    <cellStyle name="Currency [0] 2 2 2 5 2 3" xfId="10446" xr:uid="{34B6D48C-90C8-4C2B-8732-9276610F1CE6}"/>
    <cellStyle name="Currency [0] 2 2 2 5 2 3 2" xfId="40401" xr:uid="{188A2BEB-4A45-4032-8FFE-41AB255FA82E}"/>
    <cellStyle name="Currency [0] 2 2 2 5 2 4" xfId="13228" xr:uid="{FF326D61-EED5-4111-AD08-EDA0CAED6AEE}"/>
    <cellStyle name="Currency [0] 2 2 2 5 2 4 2" xfId="43183" xr:uid="{7C5C0A11-84F6-46C6-8DB2-0076A7C202C0}"/>
    <cellStyle name="Currency [0] 2 2 2 5 2 5" xfId="15963" xr:uid="{8CE3F55C-A10D-4A0E-AC64-FBCBEABF7E4F}"/>
    <cellStyle name="Currency [0] 2 2 2 5 2 5 2" xfId="45918" xr:uid="{605DA3EC-2B39-4A06-91D9-3A57153C95D0}"/>
    <cellStyle name="Currency [0] 2 2 2 5 2 6" xfId="18711" xr:uid="{6E057F51-FE0F-4211-96B1-4F885A122E6F}"/>
    <cellStyle name="Currency [0] 2 2 2 5 2 6 2" xfId="48664" xr:uid="{A03B8805-A808-437B-8ADC-0FFBFC68574D}"/>
    <cellStyle name="Currency [0] 2 2 2 5 2 7" xfId="21494" xr:uid="{5ED4EDC4-0DB2-4515-AB16-7D358A3A7B3A}"/>
    <cellStyle name="Currency [0] 2 2 2 5 2 7 2" xfId="51446" xr:uid="{FA840734-68A1-4352-A9DA-726142E08527}"/>
    <cellStyle name="Currency [0] 2 2 2 5 2 8" xfId="24232" xr:uid="{63F05914-8AFF-4507-9BBF-44E787B5ECEC}"/>
    <cellStyle name="Currency [0] 2 2 2 5 2 8 2" xfId="54184" xr:uid="{6B5B8496-7036-45D2-B523-FB3A786E6CD5}"/>
    <cellStyle name="Currency [0] 2 2 2 5 2 9" xfId="26968" xr:uid="{67FA954E-A140-4F80-8473-80AEFFC578AC}"/>
    <cellStyle name="Currency [0] 2 2 2 5 2 9 2" xfId="56920" xr:uid="{4920CCE4-4F65-4AED-9367-346909EE993E}"/>
    <cellStyle name="Currency [0] 2 2 2 5 3" xfId="3348" xr:uid="{E5DDFAF6-7065-4755-ABDB-31B0DA4682D7}"/>
    <cellStyle name="Currency [0] 2 2 2 5 3 2" xfId="28343" xr:uid="{A7FDA7A2-3C3E-4569-857E-40C3E53999DB}"/>
    <cellStyle name="Currency [0] 2 2 2 5 3 2 2" xfId="58295" xr:uid="{87E2C693-18B4-42AC-A18A-692EC7BEC43D}"/>
    <cellStyle name="Currency [0] 2 2 2 5 3 3" xfId="33341" xr:uid="{F877AB7A-B9CA-485C-B346-147C8FF8BDDA}"/>
    <cellStyle name="Currency [0] 2 2 2 5 4" xfId="6296" xr:uid="{2627BE11-9395-4E63-8F0E-FE6280D8C166}"/>
    <cellStyle name="Currency [0] 2 2 2 5 4 2" xfId="36251" xr:uid="{9BE7D43D-A4E1-4730-98E4-9A694A3A1FB8}"/>
    <cellStyle name="Currency [0] 2 2 2 5 5" xfId="9078" xr:uid="{ABF440CD-AD69-46BE-8D0A-4EDFB1A70E78}"/>
    <cellStyle name="Currency [0] 2 2 2 5 5 2" xfId="39033" xr:uid="{D38C3E8C-A16C-4416-B8FC-0EF15E50FC73}"/>
    <cellStyle name="Currency [0] 2 2 2 5 6" xfId="11860" xr:uid="{468B10B4-AC37-4DA6-A791-9CE8560AF3A5}"/>
    <cellStyle name="Currency [0] 2 2 2 5 6 2" xfId="41815" xr:uid="{63FF52E4-A7BB-4CA6-999A-2217623B22DE}"/>
    <cellStyle name="Currency [0] 2 2 2 5 7" xfId="14595" xr:uid="{B5820150-5046-4559-848C-E14736E6EDC2}"/>
    <cellStyle name="Currency [0] 2 2 2 5 7 2" xfId="44550" xr:uid="{A854AC15-D49B-40A3-B336-ECF95D06D712}"/>
    <cellStyle name="Currency [0] 2 2 2 5 8" xfId="17343" xr:uid="{44CBC9CD-4B1A-4D7E-A390-49C1A5764FE4}"/>
    <cellStyle name="Currency [0] 2 2 2 5 8 2" xfId="47296" xr:uid="{85EA2237-38ED-432F-A3FD-C04841888769}"/>
    <cellStyle name="Currency [0] 2 2 2 5 9" xfId="20126" xr:uid="{A957C741-DA1C-447A-A3AF-20A6A46C508B}"/>
    <cellStyle name="Currency [0] 2 2 2 5 9 2" xfId="50078" xr:uid="{415A2A19-5D13-48F2-951A-9C90F5B371EF}"/>
    <cellStyle name="Currency [0] 2 2 2 6" xfId="2047" xr:uid="{DC297CAB-60CF-406E-82D7-51FD49557AEC}"/>
    <cellStyle name="Currency [0] 2 2 2 6 10" xfId="26284" xr:uid="{13C4B416-52BE-4C38-B662-630E3F1E6DDD}"/>
    <cellStyle name="Currency [0] 2 2 2 6 10 2" xfId="56236" xr:uid="{4A738054-3200-4F81-A512-DAF9C6EA8583}"/>
    <cellStyle name="Currency [0] 2 2 2 6 11" xfId="32050" xr:uid="{5D176BEA-ACEE-4952-983C-E8D41D3A6FB9}"/>
    <cellStyle name="Currency [0] 2 2 2 6 2" xfId="4032" xr:uid="{067BF752-2E91-4A56-85ED-360F268B91BF}"/>
    <cellStyle name="Currency [0] 2 2 2 6 2 2" xfId="29027" xr:uid="{50F6293E-67D1-4133-B172-23DF8BAA36CD}"/>
    <cellStyle name="Currency [0] 2 2 2 6 2 2 2" xfId="58979" xr:uid="{370BBF44-74A3-491B-88DF-9F84FCEBB3CF}"/>
    <cellStyle name="Currency [0] 2 2 2 6 2 3" xfId="34025" xr:uid="{542949D0-9E78-4B49-8CD8-E0AF530D5EDF}"/>
    <cellStyle name="Currency [0] 2 2 2 6 3" xfId="6980" xr:uid="{583BB7F5-2C82-4ED6-8816-A8AF8DB64C33}"/>
    <cellStyle name="Currency [0] 2 2 2 6 3 2" xfId="36935" xr:uid="{BE900C6E-8779-46D9-A359-30DFAFF3061A}"/>
    <cellStyle name="Currency [0] 2 2 2 6 4" xfId="9762" xr:uid="{10CB2F65-65FA-43D1-A446-DD83ABE67E13}"/>
    <cellStyle name="Currency [0] 2 2 2 6 4 2" xfId="39717" xr:uid="{B5DB1F24-BCF5-4961-8B3B-82F805E06D60}"/>
    <cellStyle name="Currency [0] 2 2 2 6 5" xfId="12544" xr:uid="{A59D0C85-8B98-4999-8689-4D3AF79FDF63}"/>
    <cellStyle name="Currency [0] 2 2 2 6 5 2" xfId="42499" xr:uid="{38AF3A5A-0503-4808-BCB0-9788F9851A25}"/>
    <cellStyle name="Currency [0] 2 2 2 6 6" xfId="15279" xr:uid="{20D0E1A7-C8E0-4FC4-A7F3-CD90C9C80984}"/>
    <cellStyle name="Currency [0] 2 2 2 6 6 2" xfId="45234" xr:uid="{88F97276-A106-494F-B487-60845D88F1F5}"/>
    <cellStyle name="Currency [0] 2 2 2 6 7" xfId="18027" xr:uid="{C6068FB7-C22F-4C73-B676-1C9B502FAB59}"/>
    <cellStyle name="Currency [0] 2 2 2 6 7 2" xfId="47980" xr:uid="{99EC2E38-6A30-4DEB-B836-1F4C418DD94C}"/>
    <cellStyle name="Currency [0] 2 2 2 6 8" xfId="20810" xr:uid="{8A479252-753A-4973-8104-918CA6754C7C}"/>
    <cellStyle name="Currency [0] 2 2 2 6 8 2" xfId="50762" xr:uid="{5BBC60B4-E5DC-4577-A5F8-ABC452675537}"/>
    <cellStyle name="Currency [0] 2 2 2 6 9" xfId="23548" xr:uid="{ABB37707-606D-4A0A-B48B-36ECD33E3627}"/>
    <cellStyle name="Currency [0] 2 2 2 6 9 2" xfId="53500" xr:uid="{1D6C25E6-24B5-462D-B1F8-0385F2AF3358}"/>
    <cellStyle name="Currency [0] 2 2 2 7" xfId="2226" xr:uid="{C79E28BE-65A9-4FF9-A1ED-22901FC371B7}"/>
    <cellStyle name="Currency [0] 2 2 2 7 2" xfId="27659" xr:uid="{B1ED476F-FC3B-41B3-BD32-BA6BED92B3F9}"/>
    <cellStyle name="Currency [0] 2 2 2 7 2 2" xfId="57611" xr:uid="{F148C12A-DBF8-498E-B185-B3F7ADAF4307}"/>
    <cellStyle name="Currency [0] 2 2 2 7 3" xfId="32226" xr:uid="{F2104774-F5A5-47D5-A4CF-481C215546DB}"/>
    <cellStyle name="Currency [0] 2 2 2 8" xfId="2664" xr:uid="{194C2D67-19FE-4054-9F27-CCE3DC8F4815}"/>
    <cellStyle name="Currency [0] 2 2 2 8 2" xfId="32657" xr:uid="{B7CBCF56-296C-4AB2-B7FF-0C8F777A7175}"/>
    <cellStyle name="Currency [0] 2 2 2 9" xfId="5612" xr:uid="{52693DAE-D9D3-4237-8022-80D23B09A2B8}"/>
    <cellStyle name="Currency [0] 2 2 2 9 2" xfId="35567" xr:uid="{E71B61EC-1313-49BA-84FC-3A94125E636E}"/>
    <cellStyle name="Currency [0] 2 2 20" xfId="8352" xr:uid="{4A04F644-1087-45F2-B80B-69E7F7D1A90B}"/>
    <cellStyle name="Currency [0] 2 2 20 2" xfId="38307" xr:uid="{DFE4C07C-DFD3-46CE-A33B-E4A41F95804B}"/>
    <cellStyle name="Currency [0] 2 2 21" xfId="11090" xr:uid="{AE97A88F-7D26-4674-B206-AA230564417E}"/>
    <cellStyle name="Currency [0] 2 2 21 2" xfId="41045" xr:uid="{9D1CFCDC-A884-47E4-A610-67201294807B}"/>
    <cellStyle name="Currency [0] 2 2 22" xfId="11134" xr:uid="{005831DE-ED9E-47B0-A8B5-101AF0054994}"/>
    <cellStyle name="Currency [0] 2 2 22 2" xfId="41089" xr:uid="{B38C7F22-DED5-4D46-B9AA-0403F2959E4A}"/>
    <cellStyle name="Currency [0] 2 2 23" xfId="13869" xr:uid="{7036B831-E548-4251-A7E1-6DDC6E01B005}"/>
    <cellStyle name="Currency [0] 2 2 23 2" xfId="43824" xr:uid="{7363A64A-89AC-4F1A-8910-15532346D792}"/>
    <cellStyle name="Currency [0] 2 2 24" xfId="16615" xr:uid="{2F9A10D2-6272-4D05-A0DF-6D533526B6A4}"/>
    <cellStyle name="Currency [0] 2 2 24 2" xfId="46568" xr:uid="{B70C8EBF-32EB-46B9-AD85-B0FDE643E772}"/>
    <cellStyle name="Currency [0] 2 2 25" xfId="19353" xr:uid="{163FF0D4-6A4D-4F2C-BFFE-A11F669928BE}"/>
    <cellStyle name="Currency [0] 2 2 25 2" xfId="49306" xr:uid="{ED6AD99A-D64B-4351-B8D2-A7C66E038CAA}"/>
    <cellStyle name="Currency [0] 2 2 26" xfId="19398" xr:uid="{C170800F-A9C4-4B7E-8F8B-E62681FFADE4}"/>
    <cellStyle name="Currency [0] 2 2 26 2" xfId="49350" xr:uid="{F14043F5-4629-438B-9486-4328CF1997A3}"/>
    <cellStyle name="Currency [0] 2 2 27" xfId="22138" xr:uid="{A618BE87-D314-4FDA-AEAE-3E7C05B1CC17}"/>
    <cellStyle name="Currency [0] 2 2 27 2" xfId="52090" xr:uid="{DB0D2ECD-ABCF-4631-AD7C-BA489FB4986A}"/>
    <cellStyle name="Currency [0] 2 2 28" xfId="24874" xr:uid="{65F902A5-BA96-4B01-8E9E-DAACAC33758C}"/>
    <cellStyle name="Currency [0] 2 2 28 2" xfId="54826" xr:uid="{9E79ECDE-F5BB-4318-8EB2-AFFDBDEB13FA}"/>
    <cellStyle name="Currency [0] 2 2 29" xfId="30374" xr:uid="{A090F9B5-8C2E-4D16-BB31-7B698418A893}"/>
    <cellStyle name="Currency [0] 2 2 3" xfId="450" xr:uid="{80F8C910-AF3B-4582-960A-E3DE3F23E566}"/>
    <cellStyle name="Currency [0] 2 2 3 10" xfId="8437" xr:uid="{6400AD7C-7250-42D5-83F8-1A409C301D5B}"/>
    <cellStyle name="Currency [0] 2 2 3 10 2" xfId="38392" xr:uid="{EE4AB328-2D39-4746-9427-BDECF562F3EB}"/>
    <cellStyle name="Currency [0] 2 2 3 11" xfId="11219" xr:uid="{DEB15CFD-C82E-4E04-99D7-DF6DF4852A4F}"/>
    <cellStyle name="Currency [0] 2 2 3 11 2" xfId="41174" xr:uid="{C2E5B1AD-33EC-4913-BA92-0A42CD5307D5}"/>
    <cellStyle name="Currency [0] 2 2 3 12" xfId="13954" xr:uid="{5150C2E5-990B-4C0F-8525-74EDD26F01D1}"/>
    <cellStyle name="Currency [0] 2 2 3 12 2" xfId="43909" xr:uid="{292563C3-BEBC-4FD5-B386-6292D2543F06}"/>
    <cellStyle name="Currency [0] 2 2 3 13" xfId="16702" xr:uid="{4DA09CEE-93B8-4CB4-A713-3C9D12DD6322}"/>
    <cellStyle name="Currency [0] 2 2 3 13 2" xfId="46655" xr:uid="{CAED9365-898A-4271-BD40-3A1858AAFDCA}"/>
    <cellStyle name="Currency [0] 2 2 3 14" xfId="19485" xr:uid="{C90D2013-9773-4968-8450-DB913AD25131}"/>
    <cellStyle name="Currency [0] 2 2 3 14 2" xfId="49437" xr:uid="{E68897F3-DC37-47D6-959E-33D104E0AC41}"/>
    <cellStyle name="Currency [0] 2 2 3 15" xfId="22223" xr:uid="{10D98F6A-57FA-4CD8-844A-CC8726906277}"/>
    <cellStyle name="Currency [0] 2 2 3 15 2" xfId="52175" xr:uid="{59BFE1AF-AABF-40C6-BEF2-86F268B5D0ED}"/>
    <cellStyle name="Currency [0] 2 2 3 16" xfId="24959" xr:uid="{0EC67E50-2F3E-4468-9559-5D33EC551B46}"/>
    <cellStyle name="Currency [0] 2 2 3 16 2" xfId="54911" xr:uid="{3EE86027-41B6-4E4C-A838-2CBE7293F912}"/>
    <cellStyle name="Currency [0] 2 2 3 17" xfId="30463" xr:uid="{B375D47F-26F7-4FA6-BFB3-1A639194CE2F}"/>
    <cellStyle name="Currency [0] 2 2 3 2" xfId="592" xr:uid="{C711F89B-78E0-4A8B-82ED-A066ADA17E7A}"/>
    <cellStyle name="Currency [0] 2 2 3 2 10" xfId="16873" xr:uid="{CC8B9765-5755-4F5B-8219-028C1A48310B}"/>
    <cellStyle name="Currency [0] 2 2 3 2 10 2" xfId="46826" xr:uid="{FCD946DD-5763-4735-84B2-5D004F0B96B7}"/>
    <cellStyle name="Currency [0] 2 2 3 2 11" xfId="19656" xr:uid="{E9157C5E-0BAD-4ADD-A8CB-76E7DC91B60C}"/>
    <cellStyle name="Currency [0] 2 2 3 2 11 2" xfId="49608" xr:uid="{AF169051-68C3-4340-855B-19A1C77F74FA}"/>
    <cellStyle name="Currency [0] 2 2 3 2 12" xfId="22394" xr:uid="{0F1E1059-D114-4075-8019-9A166B321A63}"/>
    <cellStyle name="Currency [0] 2 2 3 2 12 2" xfId="52346" xr:uid="{F72DF304-19CB-4EC8-923B-90E91C5FB68E}"/>
    <cellStyle name="Currency [0] 2 2 3 2 13" xfId="25130" xr:uid="{CC57F698-111B-4C37-9AC4-3CFAA570D8A8}"/>
    <cellStyle name="Currency [0] 2 2 3 2 13 2" xfId="55082" xr:uid="{05E4E5B7-9DC5-46E9-AF2D-1D24312F3E9B}"/>
    <cellStyle name="Currency [0] 2 2 3 2 14" xfId="30602" xr:uid="{78B402D2-063E-4410-AA94-CF7D813C5E3F}"/>
    <cellStyle name="Currency [0] 2 2 3 2 2" xfId="1140" xr:uid="{B9311ED5-9400-415D-955F-DA93A3E3C127}"/>
    <cellStyle name="Currency [0] 2 2 3 2 2 10" xfId="19998" xr:uid="{B32A00EA-9D2A-46DC-AF24-8F5E6A259F92}"/>
    <cellStyle name="Currency [0] 2 2 3 2 2 10 2" xfId="49950" xr:uid="{3857C7F0-3594-4FBD-B996-B15D16FC8315}"/>
    <cellStyle name="Currency [0] 2 2 3 2 2 11" xfId="22736" xr:uid="{6BFA07A6-9B42-4DDB-B08A-527E8E6EA32E}"/>
    <cellStyle name="Currency [0] 2 2 3 2 2 11 2" xfId="52688" xr:uid="{5839D02E-8B7E-48B2-BBEF-2B65D43DABC0}"/>
    <cellStyle name="Currency [0] 2 2 3 2 2 12" xfId="25472" xr:uid="{F59B240C-AF98-4972-A47B-39732233EFF4}"/>
    <cellStyle name="Currency [0] 2 2 3 2 2 12 2" xfId="55424" xr:uid="{716D22A4-CFE9-4142-AAE6-9A8B358C0820}"/>
    <cellStyle name="Currency [0] 2 2 3 2 2 13" xfId="31145" xr:uid="{15F8EC56-0AD3-48A5-AB3B-37E3553D7898}"/>
    <cellStyle name="Currency [0] 2 2 3 2 2 2" xfId="3904" xr:uid="{F1A4E7EF-9422-463B-B8B8-39968E0579DE}"/>
    <cellStyle name="Currency [0] 2 2 3 2 2 2 10" xfId="26156" xr:uid="{7DECBE04-F6E7-4154-94AF-3375DCC9F44D}"/>
    <cellStyle name="Currency [0] 2 2 3 2 2 2 10 2" xfId="56108" xr:uid="{D8E43007-B4B3-4D1A-AC23-A14CB9C0F1D9}"/>
    <cellStyle name="Currency [0] 2 2 3 2 2 2 11" xfId="33897" xr:uid="{1A62A87C-EDF0-49C4-9462-0C5319848DEA}"/>
    <cellStyle name="Currency [0] 2 2 3 2 2 2 2" xfId="5272" xr:uid="{C4BD7A97-17A4-415E-8BDC-7DFF32B35E9A}"/>
    <cellStyle name="Currency [0] 2 2 3 2 2 2 2 10" xfId="35265" xr:uid="{47A136B0-9B55-40DC-8CD3-4B4208E62DF8}"/>
    <cellStyle name="Currency [0] 2 2 3 2 2 2 2 2" xfId="8220" xr:uid="{6A635BA8-7CC3-4434-B758-B2EFEBDE9C76}"/>
    <cellStyle name="Currency [0] 2 2 3 2 2 2 2 2 2" xfId="30267" xr:uid="{BE7AA61B-82E9-49F2-9D55-F0A0C2903D41}"/>
    <cellStyle name="Currency [0] 2 2 3 2 2 2 2 2 2 2" xfId="60219" xr:uid="{D15D3E66-4B5F-4031-B686-95F107779190}"/>
    <cellStyle name="Currency [0] 2 2 3 2 2 2 2 2 3" xfId="38175" xr:uid="{8313F291-D744-4C27-B920-73033ED71CF6}"/>
    <cellStyle name="Currency [0] 2 2 3 2 2 2 2 3" xfId="11002" xr:uid="{A3F011C5-319D-4A6C-8EF2-A6CA066CD1AB}"/>
    <cellStyle name="Currency [0] 2 2 3 2 2 2 2 3 2" xfId="40957" xr:uid="{18CC86BF-1526-4303-87DC-E1A61B3AA81C}"/>
    <cellStyle name="Currency [0] 2 2 3 2 2 2 2 4" xfId="13784" xr:uid="{119F1CF4-C97B-4DC8-9584-596CA1964AEB}"/>
    <cellStyle name="Currency [0] 2 2 3 2 2 2 2 4 2" xfId="43739" xr:uid="{9A2ECD0B-CB52-4CEE-8A8D-916D4C95578D}"/>
    <cellStyle name="Currency [0] 2 2 3 2 2 2 2 5" xfId="16519" xr:uid="{D7163003-46C0-46EA-BEDC-39CC00CA3D11}"/>
    <cellStyle name="Currency [0] 2 2 3 2 2 2 2 5 2" xfId="46474" xr:uid="{EB6C5490-DCD0-4479-98E0-EDB2368CCE68}"/>
    <cellStyle name="Currency [0] 2 2 3 2 2 2 2 6" xfId="19267" xr:uid="{1ADDD988-7B69-4750-95E2-AE4DB6790AE4}"/>
    <cellStyle name="Currency [0] 2 2 3 2 2 2 2 6 2" xfId="49220" xr:uid="{7D419A09-6AB7-4201-BD13-4931B81EFA32}"/>
    <cellStyle name="Currency [0] 2 2 3 2 2 2 2 7" xfId="22050" xr:uid="{EFAE4141-0786-4A33-89F5-E702ECF905CF}"/>
    <cellStyle name="Currency [0] 2 2 3 2 2 2 2 7 2" xfId="52002" xr:uid="{62DE5A07-5734-4779-AFC3-DE6B2AD647E6}"/>
    <cellStyle name="Currency [0] 2 2 3 2 2 2 2 8" xfId="24788" xr:uid="{86D9EFFD-2778-4CC3-BC71-F8C3B2E0CA56}"/>
    <cellStyle name="Currency [0] 2 2 3 2 2 2 2 8 2" xfId="54740" xr:uid="{8081013D-288D-4691-8DB8-FAEBE2B2B05D}"/>
    <cellStyle name="Currency [0] 2 2 3 2 2 2 2 9" xfId="27524" xr:uid="{119FD78C-B7E1-4F7A-B8A1-E20811936202}"/>
    <cellStyle name="Currency [0] 2 2 3 2 2 2 2 9 2" xfId="57476" xr:uid="{1E080292-5C78-48F1-BEDB-AE7728E8F9BC}"/>
    <cellStyle name="Currency [0] 2 2 3 2 2 2 3" xfId="6852" xr:uid="{C512E420-AE16-428A-954E-C75F60C9C24B}"/>
    <cellStyle name="Currency [0] 2 2 3 2 2 2 3 2" xfId="28899" xr:uid="{493A736F-7497-40AD-9A27-F5A9F257CF3A}"/>
    <cellStyle name="Currency [0] 2 2 3 2 2 2 3 2 2" xfId="58851" xr:uid="{CFEBD9FE-3F25-4F0E-A604-2F20EAA07DA5}"/>
    <cellStyle name="Currency [0] 2 2 3 2 2 2 3 3" xfId="36807" xr:uid="{8563CF7A-FD50-487D-B64C-3DABAAE1B90B}"/>
    <cellStyle name="Currency [0] 2 2 3 2 2 2 4" xfId="9634" xr:uid="{AEA41519-DBBD-4153-A1A9-E005CE4344DD}"/>
    <cellStyle name="Currency [0] 2 2 3 2 2 2 4 2" xfId="39589" xr:uid="{E141AB9C-B20A-4DAB-BFBF-37E8D0EC8A1C}"/>
    <cellStyle name="Currency [0] 2 2 3 2 2 2 5" xfId="12416" xr:uid="{651AE23F-8577-411B-80E4-CEA6D0785594}"/>
    <cellStyle name="Currency [0] 2 2 3 2 2 2 5 2" xfId="42371" xr:uid="{4C384F20-2576-49C3-905B-3529EFAF31D5}"/>
    <cellStyle name="Currency [0] 2 2 3 2 2 2 6" xfId="15151" xr:uid="{C055C2E0-E31F-4238-AA09-A2380B78CE9E}"/>
    <cellStyle name="Currency [0] 2 2 3 2 2 2 6 2" xfId="45106" xr:uid="{7948FCFA-D045-4109-A56F-143D5668E8F6}"/>
    <cellStyle name="Currency [0] 2 2 3 2 2 2 7" xfId="17899" xr:uid="{D715360A-0B12-44CA-A165-2C28CB607A93}"/>
    <cellStyle name="Currency [0] 2 2 3 2 2 2 7 2" xfId="47852" xr:uid="{30A91093-55F7-42F6-8F29-B67B495866FE}"/>
    <cellStyle name="Currency [0] 2 2 3 2 2 2 8" xfId="20682" xr:uid="{9EF06767-5AEA-49E7-95C3-5EA9151EA5D1}"/>
    <cellStyle name="Currency [0] 2 2 3 2 2 2 8 2" xfId="50634" xr:uid="{E229DD6A-BEF6-4EAE-A062-F56CBBD1B702}"/>
    <cellStyle name="Currency [0] 2 2 3 2 2 2 9" xfId="23420" xr:uid="{4A774498-4F33-466E-85E8-23A4F6176B47}"/>
    <cellStyle name="Currency [0] 2 2 3 2 2 2 9 2" xfId="53372" xr:uid="{0504B4BD-0249-4D45-819C-785DEAB379B2}"/>
    <cellStyle name="Currency [0] 2 2 3 2 2 3" xfId="4588" xr:uid="{FF43DDC8-8422-4997-9CE5-8427480E54AC}"/>
    <cellStyle name="Currency [0] 2 2 3 2 2 3 10" xfId="34581" xr:uid="{709154D7-E0D7-4F65-A33A-7CDB2B0E95B9}"/>
    <cellStyle name="Currency [0] 2 2 3 2 2 3 2" xfId="7536" xr:uid="{3F71774D-ADD4-4C01-B5A8-AA9EEC0EA1B7}"/>
    <cellStyle name="Currency [0] 2 2 3 2 2 3 2 2" xfId="29583" xr:uid="{EECA04A9-4EE9-4DD6-AB4D-D59AC8344178}"/>
    <cellStyle name="Currency [0] 2 2 3 2 2 3 2 2 2" xfId="59535" xr:uid="{FB9784CF-5BC6-4EF6-A4D5-8092346A7AD5}"/>
    <cellStyle name="Currency [0] 2 2 3 2 2 3 2 3" xfId="37491" xr:uid="{21EF2720-56BE-434F-8E45-4A04F1101CE5}"/>
    <cellStyle name="Currency [0] 2 2 3 2 2 3 3" xfId="10318" xr:uid="{29ED3F09-5BE9-4F2E-889E-C59DF42FA7BB}"/>
    <cellStyle name="Currency [0] 2 2 3 2 2 3 3 2" xfId="40273" xr:uid="{DE291A27-F182-4F6C-80CB-03B9572707C9}"/>
    <cellStyle name="Currency [0] 2 2 3 2 2 3 4" xfId="13100" xr:uid="{601A73EC-A636-4D71-A928-2E6D1C27107A}"/>
    <cellStyle name="Currency [0] 2 2 3 2 2 3 4 2" xfId="43055" xr:uid="{13A8AAFB-DD09-4390-B523-93A7D12B95B4}"/>
    <cellStyle name="Currency [0] 2 2 3 2 2 3 5" xfId="15835" xr:uid="{91206D79-717B-41ED-A54E-7BF30E99F7D6}"/>
    <cellStyle name="Currency [0] 2 2 3 2 2 3 5 2" xfId="45790" xr:uid="{5B62F5EF-F727-4228-8F38-8853DB8377DD}"/>
    <cellStyle name="Currency [0] 2 2 3 2 2 3 6" xfId="18583" xr:uid="{80B7F423-21E1-40FB-9466-751C270227E7}"/>
    <cellStyle name="Currency [0] 2 2 3 2 2 3 6 2" xfId="48536" xr:uid="{E837FB83-45E5-4E02-872E-CA864E88D2AF}"/>
    <cellStyle name="Currency [0] 2 2 3 2 2 3 7" xfId="21366" xr:uid="{9E3FE5D5-F3B1-431D-876C-0DEDBC1539B5}"/>
    <cellStyle name="Currency [0] 2 2 3 2 2 3 7 2" xfId="51318" xr:uid="{B33E46E8-8AFA-41AD-80C5-061FAE985899}"/>
    <cellStyle name="Currency [0] 2 2 3 2 2 3 8" xfId="24104" xr:uid="{91690C47-3A2B-4C1C-9D1F-B736ADF64A4B}"/>
    <cellStyle name="Currency [0] 2 2 3 2 2 3 8 2" xfId="54056" xr:uid="{0CE68941-4EAA-4B54-B5AD-371F0AF81378}"/>
    <cellStyle name="Currency [0] 2 2 3 2 2 3 9" xfId="26840" xr:uid="{C8DBCC19-9017-46FC-90F9-7D30517363A2}"/>
    <cellStyle name="Currency [0] 2 2 3 2 2 3 9 2" xfId="56792" xr:uid="{D7D09DFB-8D15-45B1-B950-E35277E079FD}"/>
    <cellStyle name="Currency [0] 2 2 3 2 2 4" xfId="3220" xr:uid="{BFED7186-5BDD-48FF-922F-251A49CCE77A}"/>
    <cellStyle name="Currency [0] 2 2 3 2 2 4 2" xfId="28215" xr:uid="{793D9870-B34B-4EBD-B919-34B6DA475019}"/>
    <cellStyle name="Currency [0] 2 2 3 2 2 4 2 2" xfId="58167" xr:uid="{4AA45912-6401-46C4-BB4A-BDB72F61D27E}"/>
    <cellStyle name="Currency [0] 2 2 3 2 2 4 3" xfId="33213" xr:uid="{488124F0-F687-4450-B00E-D9F0E9904A11}"/>
    <cellStyle name="Currency [0] 2 2 3 2 2 5" xfId="6168" xr:uid="{6C394E79-30A6-48AB-807B-1DE11EC8B1A1}"/>
    <cellStyle name="Currency [0] 2 2 3 2 2 5 2" xfId="36123" xr:uid="{7628E7DE-724A-4EC9-9510-09F89D39A849}"/>
    <cellStyle name="Currency [0] 2 2 3 2 2 6" xfId="8950" xr:uid="{9FDC0288-EA86-4EC6-B2A7-1BE79147927F}"/>
    <cellStyle name="Currency [0] 2 2 3 2 2 6 2" xfId="38905" xr:uid="{BA33ECCF-BCFE-416D-9531-F4B2ECA8DE13}"/>
    <cellStyle name="Currency [0] 2 2 3 2 2 7" xfId="11732" xr:uid="{650D0069-755A-4F2D-A12A-1A34899173C4}"/>
    <cellStyle name="Currency [0] 2 2 3 2 2 7 2" xfId="41687" xr:uid="{D71E93D4-D504-40FE-9673-3BEE8C2E323E}"/>
    <cellStyle name="Currency [0] 2 2 3 2 2 8" xfId="14467" xr:uid="{12539779-9BBE-4AE0-A902-A451E6F6EFB1}"/>
    <cellStyle name="Currency [0] 2 2 3 2 2 8 2" xfId="44422" xr:uid="{87C87D94-9421-4F85-BDB8-FB3A9554732F}"/>
    <cellStyle name="Currency [0] 2 2 3 2 2 9" xfId="17215" xr:uid="{D751560D-3DCD-44F9-97BE-771447C1FA43}"/>
    <cellStyle name="Currency [0] 2 2 3 2 2 9 2" xfId="47168" xr:uid="{6C2F2A24-32AF-44CA-8F3B-F3B8941DBC58}"/>
    <cellStyle name="Currency [0] 2 2 3 2 3" xfId="1682" xr:uid="{E819DDE1-3B4A-4AD9-B1FE-AE717AFDE1BC}"/>
    <cellStyle name="Currency [0] 2 2 3 2 3 10" xfId="23078" xr:uid="{9A153EF6-FDE6-4468-A5F6-46FC2AD6A7EF}"/>
    <cellStyle name="Currency [0] 2 2 3 2 3 10 2" xfId="53030" xr:uid="{9DC71C02-E008-4B63-BF0C-5BEA310A60DF}"/>
    <cellStyle name="Currency [0] 2 2 3 2 3 11" xfId="25814" xr:uid="{9DB0D034-8C7B-48E6-AB84-EEF19AB3190E}"/>
    <cellStyle name="Currency [0] 2 2 3 2 3 11 2" xfId="55766" xr:uid="{FC2D8220-0878-43B7-B604-5F02A2923DCC}"/>
    <cellStyle name="Currency [0] 2 2 3 2 3 12" xfId="31687" xr:uid="{8D1A51A4-4071-4D81-BBF4-47C9EF336411}"/>
    <cellStyle name="Currency [0] 2 2 3 2 3 2" xfId="4930" xr:uid="{4C5D4019-3094-423A-86FD-057E27BBEE87}"/>
    <cellStyle name="Currency [0] 2 2 3 2 3 2 10" xfId="34923" xr:uid="{B29DF9FB-7E33-4323-BAAE-B83CB757751D}"/>
    <cellStyle name="Currency [0] 2 2 3 2 3 2 2" xfId="7878" xr:uid="{ABD67329-1E76-4197-9C9A-602A8B6127E2}"/>
    <cellStyle name="Currency [0] 2 2 3 2 3 2 2 2" xfId="29925" xr:uid="{A3191EA8-8629-41B1-A442-65352C455E14}"/>
    <cellStyle name="Currency [0] 2 2 3 2 3 2 2 2 2" xfId="59877" xr:uid="{9B5DC46D-F1D3-4F88-87A6-1CC571CB69B5}"/>
    <cellStyle name="Currency [0] 2 2 3 2 3 2 2 3" xfId="37833" xr:uid="{9FF5C731-3D4A-4CC3-91AA-A6BB637753C2}"/>
    <cellStyle name="Currency [0] 2 2 3 2 3 2 3" xfId="10660" xr:uid="{499E4515-06F9-4A94-B3E0-AE59DC3E5EFC}"/>
    <cellStyle name="Currency [0] 2 2 3 2 3 2 3 2" xfId="40615" xr:uid="{1784FD13-45F2-4712-B42C-F695B51FC29E}"/>
    <cellStyle name="Currency [0] 2 2 3 2 3 2 4" xfId="13442" xr:uid="{66F9EAB2-7B7D-434E-80C9-7590993847F9}"/>
    <cellStyle name="Currency [0] 2 2 3 2 3 2 4 2" xfId="43397" xr:uid="{154EACD3-A213-406B-B9D9-69BF92355907}"/>
    <cellStyle name="Currency [0] 2 2 3 2 3 2 5" xfId="16177" xr:uid="{C4A6ABC5-039E-4988-97FD-3B39C23C1FBE}"/>
    <cellStyle name="Currency [0] 2 2 3 2 3 2 5 2" xfId="46132" xr:uid="{83EC7449-97D1-4273-B122-1D105D5A0B8F}"/>
    <cellStyle name="Currency [0] 2 2 3 2 3 2 6" xfId="18925" xr:uid="{C4951620-33AA-4003-B82D-8C3886905D67}"/>
    <cellStyle name="Currency [0] 2 2 3 2 3 2 6 2" xfId="48878" xr:uid="{448D40B2-1F7F-4651-AFEE-F487808AE076}"/>
    <cellStyle name="Currency [0] 2 2 3 2 3 2 7" xfId="21708" xr:uid="{909B1CFB-19EE-4BA1-8457-9BAA6E0517D0}"/>
    <cellStyle name="Currency [0] 2 2 3 2 3 2 7 2" xfId="51660" xr:uid="{9064A6EE-9B8F-48CA-A6E3-52CEACEFAC6F}"/>
    <cellStyle name="Currency [0] 2 2 3 2 3 2 8" xfId="24446" xr:uid="{E1D3128A-56C3-412A-B30B-D502E3362379}"/>
    <cellStyle name="Currency [0] 2 2 3 2 3 2 8 2" xfId="54398" xr:uid="{E57278B2-4810-456B-8CFC-621B68A25669}"/>
    <cellStyle name="Currency [0] 2 2 3 2 3 2 9" xfId="27182" xr:uid="{1F071C12-9C1F-46A6-9970-415115F6B621}"/>
    <cellStyle name="Currency [0] 2 2 3 2 3 2 9 2" xfId="57134" xr:uid="{CCE2ACA8-0745-4A87-A117-6B45208826AF}"/>
    <cellStyle name="Currency [0] 2 2 3 2 3 3" xfId="3562" xr:uid="{B73BC66F-D1BD-49E8-9B4E-1464153A530E}"/>
    <cellStyle name="Currency [0] 2 2 3 2 3 3 2" xfId="28557" xr:uid="{4FCD82E2-E51A-45A9-9556-D72496819304}"/>
    <cellStyle name="Currency [0] 2 2 3 2 3 3 2 2" xfId="58509" xr:uid="{3DE42422-37DD-4014-8D87-A4B194621FA4}"/>
    <cellStyle name="Currency [0] 2 2 3 2 3 3 3" xfId="33555" xr:uid="{5FD77F51-130D-4706-83DE-C38DECB57A6F}"/>
    <cellStyle name="Currency [0] 2 2 3 2 3 4" xfId="6510" xr:uid="{CA03F66F-A43C-4317-8140-6024BAABB77F}"/>
    <cellStyle name="Currency [0] 2 2 3 2 3 4 2" xfId="36465" xr:uid="{423FBF31-B92D-4965-A1F6-57AA1DC6A5F2}"/>
    <cellStyle name="Currency [0] 2 2 3 2 3 5" xfId="9292" xr:uid="{FF91AB02-B6E1-40B2-B006-249E87F8B38A}"/>
    <cellStyle name="Currency [0] 2 2 3 2 3 5 2" xfId="39247" xr:uid="{35F22066-7C94-423B-8477-6BA113BE1BFD}"/>
    <cellStyle name="Currency [0] 2 2 3 2 3 6" xfId="12074" xr:uid="{A14B5038-126D-418A-8DF4-DE65AF8297CC}"/>
    <cellStyle name="Currency [0] 2 2 3 2 3 6 2" xfId="42029" xr:uid="{B13BA4A5-6D74-47EC-8923-8B1B493ED215}"/>
    <cellStyle name="Currency [0] 2 2 3 2 3 7" xfId="14809" xr:uid="{998EBECC-C8F5-43FA-813E-FC2BF5DBDCF1}"/>
    <cellStyle name="Currency [0] 2 2 3 2 3 7 2" xfId="44764" xr:uid="{79922B88-0EA5-451C-9891-74A60A0F5E14}"/>
    <cellStyle name="Currency [0] 2 2 3 2 3 8" xfId="17557" xr:uid="{E748B164-991D-4C92-8DEF-1696EC4AC4DD}"/>
    <cellStyle name="Currency [0] 2 2 3 2 3 8 2" xfId="47510" xr:uid="{7C596D1B-4F6D-47AB-94FB-5D7F6E598121}"/>
    <cellStyle name="Currency [0] 2 2 3 2 3 9" xfId="20340" xr:uid="{AC40D401-3CD7-4A6A-8921-F990509BB520}"/>
    <cellStyle name="Currency [0] 2 2 3 2 3 9 2" xfId="50292" xr:uid="{632B1B3E-ABC9-4C88-9D36-D57CFB50A5CA}"/>
    <cellStyle name="Currency [0] 2 2 3 2 4" xfId="2441" xr:uid="{12969B7A-E630-45CC-9B14-3D1E3A4900BD}"/>
    <cellStyle name="Currency [0] 2 2 3 2 4 10" xfId="26498" xr:uid="{CCE557F8-0F85-4155-A881-1AF0947F5D87}"/>
    <cellStyle name="Currency [0] 2 2 3 2 4 10 2" xfId="56450" xr:uid="{3F89FAD0-50EF-4182-B9B2-9852587AC6C3}"/>
    <cellStyle name="Currency [0] 2 2 3 2 4 11" xfId="32440" xr:uid="{D7E3E90F-CEE2-4157-9F24-D3D0928D227A}"/>
    <cellStyle name="Currency [0] 2 2 3 2 4 2" xfId="4246" xr:uid="{A895C0E5-7044-46A9-AA8E-5432F53D68BC}"/>
    <cellStyle name="Currency [0] 2 2 3 2 4 2 2" xfId="29241" xr:uid="{B8E82E49-45FE-429A-A623-B7730B836122}"/>
    <cellStyle name="Currency [0] 2 2 3 2 4 2 2 2" xfId="59193" xr:uid="{5BEBA3D5-0C11-4700-AC96-9BA164CDEC7C}"/>
    <cellStyle name="Currency [0] 2 2 3 2 4 2 3" xfId="34239" xr:uid="{20CC887D-5C68-490A-897D-AC080DD9E771}"/>
    <cellStyle name="Currency [0] 2 2 3 2 4 3" xfId="7194" xr:uid="{1C9DDD12-8327-402E-8221-024747CA10CD}"/>
    <cellStyle name="Currency [0] 2 2 3 2 4 3 2" xfId="37149" xr:uid="{09D6710C-4034-4CEB-96AD-C61BD61591DE}"/>
    <cellStyle name="Currency [0] 2 2 3 2 4 4" xfId="9976" xr:uid="{382A0976-09A9-4CDC-B696-ED54337B8E0F}"/>
    <cellStyle name="Currency [0] 2 2 3 2 4 4 2" xfId="39931" xr:uid="{5D05DDDA-6A9B-4FD3-9538-58A63A2F0C90}"/>
    <cellStyle name="Currency [0] 2 2 3 2 4 5" xfId="12758" xr:uid="{22C1337C-AFD9-4E50-86A9-E902A7356473}"/>
    <cellStyle name="Currency [0] 2 2 3 2 4 5 2" xfId="42713" xr:uid="{58C34FC4-695C-4C38-9D04-D17A1C5ACE60}"/>
    <cellStyle name="Currency [0] 2 2 3 2 4 6" xfId="15493" xr:uid="{B0E750C8-67E2-4E12-8C6B-6C18616AD931}"/>
    <cellStyle name="Currency [0] 2 2 3 2 4 6 2" xfId="45448" xr:uid="{FD392310-6A58-47C9-876A-4F487C45EDF1}"/>
    <cellStyle name="Currency [0] 2 2 3 2 4 7" xfId="18241" xr:uid="{4F0E8FDE-B1DC-4C15-B4E9-A77285B607A6}"/>
    <cellStyle name="Currency [0] 2 2 3 2 4 7 2" xfId="48194" xr:uid="{AD619972-888B-4D67-9514-B6C29161C03C}"/>
    <cellStyle name="Currency [0] 2 2 3 2 4 8" xfId="21024" xr:uid="{D3DA9F6A-5173-4835-B3A7-022387EE37BE}"/>
    <cellStyle name="Currency [0] 2 2 3 2 4 8 2" xfId="50976" xr:uid="{7564B2A0-7308-4B57-A963-1477D4956442}"/>
    <cellStyle name="Currency [0] 2 2 3 2 4 9" xfId="23762" xr:uid="{BA80FDE6-1778-4F03-96E0-33A5523D848A}"/>
    <cellStyle name="Currency [0] 2 2 3 2 4 9 2" xfId="53714" xr:uid="{E1ACE5A1-8E46-4BDA-9CEA-D737A9914986}"/>
    <cellStyle name="Currency [0] 2 2 3 2 5" xfId="2878" xr:uid="{6A038BF1-F746-4A34-9012-EC4A7538F82B}"/>
    <cellStyle name="Currency [0] 2 2 3 2 5 2" xfId="27873" xr:uid="{22CD5AE7-E48D-4CED-825A-06D329CCBE69}"/>
    <cellStyle name="Currency [0] 2 2 3 2 5 2 2" xfId="57825" xr:uid="{4770F5C9-8B2A-4A2D-A359-05B6161C24A5}"/>
    <cellStyle name="Currency [0] 2 2 3 2 5 3" xfId="32871" xr:uid="{0C32D8C5-D204-4179-BF4F-A3A01E2962B3}"/>
    <cellStyle name="Currency [0] 2 2 3 2 6" xfId="5826" xr:uid="{DB346087-C7AE-4F63-A29F-56C7B2BC1A63}"/>
    <cellStyle name="Currency [0] 2 2 3 2 6 2" xfId="35781" xr:uid="{5AA1F723-45BC-4385-9F24-6FAEC97738EE}"/>
    <cellStyle name="Currency [0] 2 2 3 2 7" xfId="8608" xr:uid="{BCF91D3B-7AA3-4A1E-A579-DF3F37A74C1C}"/>
    <cellStyle name="Currency [0] 2 2 3 2 7 2" xfId="38563" xr:uid="{72878977-495D-486B-848B-E8F0F345E962}"/>
    <cellStyle name="Currency [0] 2 2 3 2 8" xfId="11390" xr:uid="{7A69BA4C-9B1D-4593-9FF0-AF421D9F7A01}"/>
    <cellStyle name="Currency [0] 2 2 3 2 8 2" xfId="41345" xr:uid="{5BE573EA-0B44-464D-93BE-3D59ADB4C02B}"/>
    <cellStyle name="Currency [0] 2 2 3 2 9" xfId="14125" xr:uid="{5C239CC7-2CCD-4578-A871-EDC636C4A556}"/>
    <cellStyle name="Currency [0] 2 2 3 2 9 2" xfId="44080" xr:uid="{E8FCB104-56AC-4A07-A541-AC33BA37A12F}"/>
    <cellStyle name="Currency [0] 2 2 3 3" xfId="825" xr:uid="{672C4EC1-7343-4CE7-A25A-71C3CA323823}"/>
    <cellStyle name="Currency [0] 2 2 3 3 10" xfId="19827" xr:uid="{5F4635A6-72F1-4D48-8D6F-1CDBB9E0CD73}"/>
    <cellStyle name="Currency [0] 2 2 3 3 10 2" xfId="49779" xr:uid="{3A9E5E73-0E4B-4FDD-A63D-D05E69D525B4}"/>
    <cellStyle name="Currency [0] 2 2 3 3 11" xfId="22565" xr:uid="{9A5FA7A4-B566-4A5A-B6CD-82D06C9C446D}"/>
    <cellStyle name="Currency [0] 2 2 3 3 11 2" xfId="52517" xr:uid="{60D99F33-5609-4FA7-88DB-23BD3E27400A}"/>
    <cellStyle name="Currency [0] 2 2 3 3 12" xfId="25301" xr:uid="{E5590A8F-04DD-4AD1-A9FB-07ECEC1A8F94}"/>
    <cellStyle name="Currency [0] 2 2 3 3 12 2" xfId="55253" xr:uid="{405848C3-3889-44D5-A980-B622285C1664}"/>
    <cellStyle name="Currency [0] 2 2 3 3 13" xfId="30830" xr:uid="{D3940F49-DA98-42BA-B480-99129F9BF496}"/>
    <cellStyle name="Currency [0] 2 2 3 3 2" xfId="1368" xr:uid="{F2EBC954-6310-4BEA-A1FB-AEA64584B2E2}"/>
    <cellStyle name="Currency [0] 2 2 3 3 2 10" xfId="23249" xr:uid="{8F27C219-888A-4A88-9356-E30D2330699E}"/>
    <cellStyle name="Currency [0] 2 2 3 3 2 10 2" xfId="53201" xr:uid="{F9C999EA-3823-44BC-ABBA-0AB5F3FBC735}"/>
    <cellStyle name="Currency [0] 2 2 3 3 2 11" xfId="25985" xr:uid="{D64C4D35-5DE5-4A2E-B554-2BF8907CF57E}"/>
    <cellStyle name="Currency [0] 2 2 3 3 2 11 2" xfId="55937" xr:uid="{866AA8F2-5684-459B-B030-6AFF784B884F}"/>
    <cellStyle name="Currency [0] 2 2 3 3 2 12" xfId="31373" xr:uid="{130E9A9A-0E13-4146-8C73-C49938C2D35C}"/>
    <cellStyle name="Currency [0] 2 2 3 3 2 2" xfId="5101" xr:uid="{A59F16DF-D696-4516-A61D-22BD1E05FC54}"/>
    <cellStyle name="Currency [0] 2 2 3 3 2 2 10" xfId="35094" xr:uid="{EB628E4D-8ABC-4E75-9431-9E5BCED8DADF}"/>
    <cellStyle name="Currency [0] 2 2 3 3 2 2 2" xfId="8049" xr:uid="{8ADE9699-80FC-4E20-8B17-6B7D048A22C7}"/>
    <cellStyle name="Currency [0] 2 2 3 3 2 2 2 2" xfId="30096" xr:uid="{BF02639E-C981-4A7A-B13C-9659E4E0BA58}"/>
    <cellStyle name="Currency [0] 2 2 3 3 2 2 2 2 2" xfId="60048" xr:uid="{7E474A8B-8168-4263-AD9C-47DEF81704CC}"/>
    <cellStyle name="Currency [0] 2 2 3 3 2 2 2 3" xfId="38004" xr:uid="{7B6A42CF-2FA3-403A-BA7F-008437242EE3}"/>
    <cellStyle name="Currency [0] 2 2 3 3 2 2 3" xfId="10831" xr:uid="{4B331E48-92D5-4819-B50E-F1B08876712A}"/>
    <cellStyle name="Currency [0] 2 2 3 3 2 2 3 2" xfId="40786" xr:uid="{29DD2C62-63DF-4B9E-BB2C-0DD8860CBF89}"/>
    <cellStyle name="Currency [0] 2 2 3 3 2 2 4" xfId="13613" xr:uid="{8B250414-14BB-48D8-82DD-09005EA9DE0F}"/>
    <cellStyle name="Currency [0] 2 2 3 3 2 2 4 2" xfId="43568" xr:uid="{8E467590-295D-4A21-AD8D-CC67989A2A42}"/>
    <cellStyle name="Currency [0] 2 2 3 3 2 2 5" xfId="16348" xr:uid="{D84D4C0F-8784-4AD8-83BB-1FC0E970642E}"/>
    <cellStyle name="Currency [0] 2 2 3 3 2 2 5 2" xfId="46303" xr:uid="{84C016C7-21BB-45CD-8460-83C252514CE0}"/>
    <cellStyle name="Currency [0] 2 2 3 3 2 2 6" xfId="19096" xr:uid="{69D95313-49E9-4E11-8EBF-98AFCDA9C14A}"/>
    <cellStyle name="Currency [0] 2 2 3 3 2 2 6 2" xfId="49049" xr:uid="{DCFCC008-6DB5-444B-A630-8B097DE25E7D}"/>
    <cellStyle name="Currency [0] 2 2 3 3 2 2 7" xfId="21879" xr:uid="{2D97893D-B0AB-41AD-8900-2E77F10C11AF}"/>
    <cellStyle name="Currency [0] 2 2 3 3 2 2 7 2" xfId="51831" xr:uid="{45FD080F-A299-4B74-907C-B45B4CAB2DFE}"/>
    <cellStyle name="Currency [0] 2 2 3 3 2 2 8" xfId="24617" xr:uid="{29D57B24-507D-42EB-86DB-4F055DB17643}"/>
    <cellStyle name="Currency [0] 2 2 3 3 2 2 8 2" xfId="54569" xr:uid="{7FC7FA71-62AA-4F51-919B-CEB0ABEDAF18}"/>
    <cellStyle name="Currency [0] 2 2 3 3 2 2 9" xfId="27353" xr:uid="{24C18F0B-7E90-467C-BEA0-1B3DF7ED6FB9}"/>
    <cellStyle name="Currency [0] 2 2 3 3 2 2 9 2" xfId="57305" xr:uid="{DC2C0CCE-5110-4118-B36B-3D0D1EE02174}"/>
    <cellStyle name="Currency [0] 2 2 3 3 2 3" xfId="3733" xr:uid="{9B7FC71C-2459-4304-98C0-61868BC32D73}"/>
    <cellStyle name="Currency [0] 2 2 3 3 2 3 2" xfId="28728" xr:uid="{BEC975A7-F7C8-4A14-87AD-14746D0A4411}"/>
    <cellStyle name="Currency [0] 2 2 3 3 2 3 2 2" xfId="58680" xr:uid="{75120DEC-3672-491B-85C2-80535717A6AB}"/>
    <cellStyle name="Currency [0] 2 2 3 3 2 3 3" xfId="33726" xr:uid="{DF56FF9C-80D5-44D3-B184-BCEFEE2BE2CD}"/>
    <cellStyle name="Currency [0] 2 2 3 3 2 4" xfId="6681" xr:uid="{C51450B4-144D-4CF8-B534-0DE8EB014632}"/>
    <cellStyle name="Currency [0] 2 2 3 3 2 4 2" xfId="36636" xr:uid="{318A82F5-753A-4652-88F6-7C43E19F7097}"/>
    <cellStyle name="Currency [0] 2 2 3 3 2 5" xfId="9463" xr:uid="{4A6F9B8A-B500-4F1E-8DBE-BB1848ED9AA6}"/>
    <cellStyle name="Currency [0] 2 2 3 3 2 5 2" xfId="39418" xr:uid="{7A2CC158-6D43-4D1D-812F-6D15944A41D8}"/>
    <cellStyle name="Currency [0] 2 2 3 3 2 6" xfId="12245" xr:uid="{3E1AC860-9F9E-4319-89DF-1BD043CC4A45}"/>
    <cellStyle name="Currency [0] 2 2 3 3 2 6 2" xfId="42200" xr:uid="{3C588F22-6AAB-4F14-BB2A-8E2B03FD96DF}"/>
    <cellStyle name="Currency [0] 2 2 3 3 2 7" xfId="14980" xr:uid="{428D70FF-A96F-4116-AFF2-7DC184605BB0}"/>
    <cellStyle name="Currency [0] 2 2 3 3 2 7 2" xfId="44935" xr:uid="{1EF409B4-EFCC-48B0-9C50-53EB0FE58E0B}"/>
    <cellStyle name="Currency [0] 2 2 3 3 2 8" xfId="17728" xr:uid="{AC16A475-525C-4B63-A309-5BB5F8FF2CCD}"/>
    <cellStyle name="Currency [0] 2 2 3 3 2 8 2" xfId="47681" xr:uid="{25E6AACC-8E91-41BC-A91E-14481AD9F6DE}"/>
    <cellStyle name="Currency [0] 2 2 3 3 2 9" xfId="20511" xr:uid="{074E453B-69BD-460A-9264-C6820CC03423}"/>
    <cellStyle name="Currency [0] 2 2 3 3 2 9 2" xfId="50463" xr:uid="{49E0F7AB-6E11-4310-9E1D-1E66619AB4B1}"/>
    <cellStyle name="Currency [0] 2 2 3 3 3" xfId="1910" xr:uid="{E094A37A-A73D-4A4D-855A-900F42EC9794}"/>
    <cellStyle name="Currency [0] 2 2 3 3 3 10" xfId="26669" xr:uid="{CDC70C6C-6D3B-47AD-8645-344CA7ADB1A2}"/>
    <cellStyle name="Currency [0] 2 2 3 3 3 10 2" xfId="56621" xr:uid="{B0B7CC05-100F-4EE5-A76E-1620DD25AF30}"/>
    <cellStyle name="Currency [0] 2 2 3 3 3 11" xfId="31915" xr:uid="{BE0B0F00-5055-44E6-AC45-1A625B6FC2CF}"/>
    <cellStyle name="Currency [0] 2 2 3 3 3 2" xfId="4417" xr:uid="{5B59D1AF-9B6C-4249-A76C-F3D65F67271A}"/>
    <cellStyle name="Currency [0] 2 2 3 3 3 2 2" xfId="29412" xr:uid="{9717BA51-E9F0-44FC-9D9A-4FB6880C6994}"/>
    <cellStyle name="Currency [0] 2 2 3 3 3 2 2 2" xfId="59364" xr:uid="{AC530599-5A7A-4D42-9E87-4C0BC1E920C1}"/>
    <cellStyle name="Currency [0] 2 2 3 3 3 2 3" xfId="34410" xr:uid="{E6880658-6143-4770-A83C-F099B040DD05}"/>
    <cellStyle name="Currency [0] 2 2 3 3 3 3" xfId="7365" xr:uid="{B6B39138-1514-41A7-981A-321E732F8BA0}"/>
    <cellStyle name="Currency [0] 2 2 3 3 3 3 2" xfId="37320" xr:uid="{47C67DAC-B15B-4BAE-88EF-F70A547A8126}"/>
    <cellStyle name="Currency [0] 2 2 3 3 3 4" xfId="10147" xr:uid="{0728BD41-9FCE-40CF-AB6F-C3FAE22F7DEC}"/>
    <cellStyle name="Currency [0] 2 2 3 3 3 4 2" xfId="40102" xr:uid="{E0AA601A-5C34-4480-88C4-0F49BF2A425A}"/>
    <cellStyle name="Currency [0] 2 2 3 3 3 5" xfId="12929" xr:uid="{FFC75777-ED36-49A4-98DE-833379197ED2}"/>
    <cellStyle name="Currency [0] 2 2 3 3 3 5 2" xfId="42884" xr:uid="{F184626C-4420-403B-B504-930377762361}"/>
    <cellStyle name="Currency [0] 2 2 3 3 3 6" xfId="15664" xr:uid="{9FCC7E38-2D95-4F22-962D-7EA35DBE15AA}"/>
    <cellStyle name="Currency [0] 2 2 3 3 3 6 2" xfId="45619" xr:uid="{070D96C5-ABB7-4645-8D32-3BCDDB3EE22A}"/>
    <cellStyle name="Currency [0] 2 2 3 3 3 7" xfId="18412" xr:uid="{81E30648-7E26-4594-9316-4F0A0B71B468}"/>
    <cellStyle name="Currency [0] 2 2 3 3 3 7 2" xfId="48365" xr:uid="{CFA5BFC4-4A4B-47C5-A5B2-7BFB4F65C2D8}"/>
    <cellStyle name="Currency [0] 2 2 3 3 3 8" xfId="21195" xr:uid="{045ED64F-3951-4818-82E6-8B8EC9D21D23}"/>
    <cellStyle name="Currency [0] 2 2 3 3 3 8 2" xfId="51147" xr:uid="{19ADDBC3-6124-4B1B-8979-FB855DB85F0B}"/>
    <cellStyle name="Currency [0] 2 2 3 3 3 9" xfId="23933" xr:uid="{E7ABFF4B-F292-4482-BBAC-C9C882A7926C}"/>
    <cellStyle name="Currency [0] 2 2 3 3 3 9 2" xfId="53885" xr:uid="{59FCF2E7-9DAB-42D4-B6FB-F7D32537BAEB}"/>
    <cellStyle name="Currency [0] 2 2 3 3 4" xfId="3049" xr:uid="{26D0F846-C7F3-47AB-B19F-F3CC522AEDF3}"/>
    <cellStyle name="Currency [0] 2 2 3 3 4 2" xfId="28044" xr:uid="{5EECD617-2D2D-40B8-B272-FEAD76CF40DB}"/>
    <cellStyle name="Currency [0] 2 2 3 3 4 2 2" xfId="57996" xr:uid="{D51CC66B-094B-4338-93E5-98B6FE930328}"/>
    <cellStyle name="Currency [0] 2 2 3 3 4 3" xfId="33042" xr:uid="{E688C91C-12B4-475F-8703-8D0B0D32AB02}"/>
    <cellStyle name="Currency [0] 2 2 3 3 5" xfId="5997" xr:uid="{416D63F8-82CB-475B-8C90-3D924A63D0E7}"/>
    <cellStyle name="Currency [0] 2 2 3 3 5 2" xfId="35952" xr:uid="{9004675B-1025-4074-BBCE-C576060D842C}"/>
    <cellStyle name="Currency [0] 2 2 3 3 6" xfId="8779" xr:uid="{4C495240-FD7C-47B4-846A-FBDA1C125814}"/>
    <cellStyle name="Currency [0] 2 2 3 3 6 2" xfId="38734" xr:uid="{1C3C38DF-AAD8-4B46-8319-232E02887958}"/>
    <cellStyle name="Currency [0] 2 2 3 3 7" xfId="11561" xr:uid="{69B9F6FB-1B9C-4834-810B-5106568F59E1}"/>
    <cellStyle name="Currency [0] 2 2 3 3 7 2" xfId="41516" xr:uid="{5A3078C3-32DA-4EA3-8EAA-8A1F62B7A9B7}"/>
    <cellStyle name="Currency [0] 2 2 3 3 8" xfId="14296" xr:uid="{EBFB94DA-EFD8-4344-91F3-0E3B17DC8BD2}"/>
    <cellStyle name="Currency [0] 2 2 3 3 8 2" xfId="44251" xr:uid="{1FB2109B-7D70-4E88-89AE-4E29E5A1D3D9}"/>
    <cellStyle name="Currency [0] 2 2 3 3 9" xfId="17044" xr:uid="{ECC10A35-9710-464B-B7FE-FD38AEB29726}"/>
    <cellStyle name="Currency [0] 2 2 3 3 9 2" xfId="46997" xr:uid="{11464B27-400D-45D6-A663-911D1B27F8B7}"/>
    <cellStyle name="Currency [0] 2 2 3 4" xfId="1001" xr:uid="{0DC0A285-E612-4573-A7DF-72F4717AEAFA}"/>
    <cellStyle name="Currency [0] 2 2 3 4 10" xfId="22907" xr:uid="{C6C46ACC-7987-4619-85E1-2A264C3486CF}"/>
    <cellStyle name="Currency [0] 2 2 3 4 10 2" xfId="52859" xr:uid="{2477BDB1-D159-4579-87D4-7EC7A578B90F}"/>
    <cellStyle name="Currency [0] 2 2 3 4 11" xfId="25643" xr:uid="{AEB2DF6B-3EE1-4C66-9DAF-3C80C6E6FF0E}"/>
    <cellStyle name="Currency [0] 2 2 3 4 11 2" xfId="55595" xr:uid="{B25B48BF-28D8-43AC-9CF4-33DF70132790}"/>
    <cellStyle name="Currency [0] 2 2 3 4 12" xfId="31006" xr:uid="{F2C1585A-DF20-44B7-B5FC-C875A72B9741}"/>
    <cellStyle name="Currency [0] 2 2 3 4 2" xfId="4759" xr:uid="{AE3F2F2F-281D-4382-AF28-9F78F30CDC8C}"/>
    <cellStyle name="Currency [0] 2 2 3 4 2 10" xfId="34752" xr:uid="{7FCC9295-3C5C-4ABB-A7EE-2BB284145715}"/>
    <cellStyle name="Currency [0] 2 2 3 4 2 2" xfId="7707" xr:uid="{0AF91EC4-2C5E-415C-9D08-C10A3D3E3444}"/>
    <cellStyle name="Currency [0] 2 2 3 4 2 2 2" xfId="29754" xr:uid="{70C6807A-D63A-4010-BB05-DFE4FC562717}"/>
    <cellStyle name="Currency [0] 2 2 3 4 2 2 2 2" xfId="59706" xr:uid="{40F9E0BE-170E-4EDF-94C9-372B7AFF9C63}"/>
    <cellStyle name="Currency [0] 2 2 3 4 2 2 3" xfId="37662" xr:uid="{F599562B-56D4-444F-90FE-268BF859A541}"/>
    <cellStyle name="Currency [0] 2 2 3 4 2 3" xfId="10489" xr:uid="{FD5D7014-16F4-47B7-8215-1447311F0CE3}"/>
    <cellStyle name="Currency [0] 2 2 3 4 2 3 2" xfId="40444" xr:uid="{0CF1FFD7-5416-4E9D-895A-415FAEBE9E20}"/>
    <cellStyle name="Currency [0] 2 2 3 4 2 4" xfId="13271" xr:uid="{0788811E-4719-44C4-B133-59EA0D2A10B9}"/>
    <cellStyle name="Currency [0] 2 2 3 4 2 4 2" xfId="43226" xr:uid="{998C7D19-467C-464E-9FAD-C1A7CDD20AAD}"/>
    <cellStyle name="Currency [0] 2 2 3 4 2 5" xfId="16006" xr:uid="{A3683F72-4137-44E7-B011-3643A3CB83FB}"/>
    <cellStyle name="Currency [0] 2 2 3 4 2 5 2" xfId="45961" xr:uid="{AD2AC975-A812-4700-836A-C2E99DF4CBF4}"/>
    <cellStyle name="Currency [0] 2 2 3 4 2 6" xfId="18754" xr:uid="{5BDC5D64-B49C-4157-A489-7EA03D071824}"/>
    <cellStyle name="Currency [0] 2 2 3 4 2 6 2" xfId="48707" xr:uid="{39B29972-92CE-4ACF-9C0B-26FC8BB002E1}"/>
    <cellStyle name="Currency [0] 2 2 3 4 2 7" xfId="21537" xr:uid="{2E365FBF-9AA9-42E5-A16D-01C251667C0B}"/>
    <cellStyle name="Currency [0] 2 2 3 4 2 7 2" xfId="51489" xr:uid="{14F4AC3B-CD20-4C2D-9795-8DB1F130D1F2}"/>
    <cellStyle name="Currency [0] 2 2 3 4 2 8" xfId="24275" xr:uid="{7C7C953E-AECE-4988-940D-84301A2FA6A2}"/>
    <cellStyle name="Currency [0] 2 2 3 4 2 8 2" xfId="54227" xr:uid="{E151F9C3-3D1C-4E58-A475-B3EE9B071897}"/>
    <cellStyle name="Currency [0] 2 2 3 4 2 9" xfId="27011" xr:uid="{2F3CD634-6B0A-47B8-AD7B-7EDB427B1539}"/>
    <cellStyle name="Currency [0] 2 2 3 4 2 9 2" xfId="56963" xr:uid="{CB231E3C-EC5F-4BD7-8815-5EB66176D95D}"/>
    <cellStyle name="Currency [0] 2 2 3 4 3" xfId="3391" xr:uid="{FC87E0B7-5E35-4499-B520-B862863224C6}"/>
    <cellStyle name="Currency [0] 2 2 3 4 3 2" xfId="28386" xr:uid="{58BE00E2-8653-4C87-B943-F3817990A8B5}"/>
    <cellStyle name="Currency [0] 2 2 3 4 3 2 2" xfId="58338" xr:uid="{504F84E1-F94C-4B3A-8770-925FFE17EC48}"/>
    <cellStyle name="Currency [0] 2 2 3 4 3 3" xfId="33384" xr:uid="{81B9AE4E-201A-4E3B-A446-4A9BA6D45E67}"/>
    <cellStyle name="Currency [0] 2 2 3 4 4" xfId="6339" xr:uid="{34EADE6F-D4B6-4D62-91F7-70BA4753C2BC}"/>
    <cellStyle name="Currency [0] 2 2 3 4 4 2" xfId="36294" xr:uid="{2F77F6D6-5BAE-4153-B650-758397B1CD75}"/>
    <cellStyle name="Currency [0] 2 2 3 4 5" xfId="9121" xr:uid="{3314EDFD-9500-4A4B-B93A-321038FF3BB6}"/>
    <cellStyle name="Currency [0] 2 2 3 4 5 2" xfId="39076" xr:uid="{90CBCC82-12B6-4CAF-8117-898C0F0C0480}"/>
    <cellStyle name="Currency [0] 2 2 3 4 6" xfId="11903" xr:uid="{44EE7A07-9756-494D-940A-AC67D46F2DB7}"/>
    <cellStyle name="Currency [0] 2 2 3 4 6 2" xfId="41858" xr:uid="{A48E57E1-E507-4BC5-BEFF-9E28DC529980}"/>
    <cellStyle name="Currency [0] 2 2 3 4 7" xfId="14638" xr:uid="{CBCCB2FB-B863-4F30-A4EA-1D2B2F013875}"/>
    <cellStyle name="Currency [0] 2 2 3 4 7 2" xfId="44593" xr:uid="{50F5D41C-3FF5-4C63-B40F-C4C6C5229008}"/>
    <cellStyle name="Currency [0] 2 2 3 4 8" xfId="17386" xr:uid="{1E0AE25F-BE86-4AEF-AB88-3A08D611AA22}"/>
    <cellStyle name="Currency [0] 2 2 3 4 8 2" xfId="47339" xr:uid="{9B2C58A7-6CDB-40D4-A4BA-F51E05A9028E}"/>
    <cellStyle name="Currency [0] 2 2 3 4 9" xfId="20169" xr:uid="{E68AE021-C998-4909-B87A-B5999FBF3FF5}"/>
    <cellStyle name="Currency [0] 2 2 3 4 9 2" xfId="50121" xr:uid="{42996239-A227-4A33-9C89-BECCB0849EC4}"/>
    <cellStyle name="Currency [0] 2 2 3 5" xfId="1543" xr:uid="{6F549834-4FBE-4195-AF44-B581FF12558D}"/>
    <cellStyle name="Currency [0] 2 2 3 5 10" xfId="26327" xr:uid="{3A367D50-840B-4639-B33B-0805DA3F4EE3}"/>
    <cellStyle name="Currency [0] 2 2 3 5 10 2" xfId="56279" xr:uid="{C21FF41B-04AD-4ABE-A628-0D1D4226F8EE}"/>
    <cellStyle name="Currency [0] 2 2 3 5 11" xfId="31548" xr:uid="{2E2CEF32-EE45-408F-B711-8F1276A7B960}"/>
    <cellStyle name="Currency [0] 2 2 3 5 2" xfId="4075" xr:uid="{3AFC2236-D2E0-478A-B4F7-4D2876D79491}"/>
    <cellStyle name="Currency [0] 2 2 3 5 2 2" xfId="29070" xr:uid="{3A032087-16D9-423C-B558-4156761648BB}"/>
    <cellStyle name="Currency [0] 2 2 3 5 2 2 2" xfId="59022" xr:uid="{80BB409B-7852-4AD7-B9C8-EBFE2C1EA37A}"/>
    <cellStyle name="Currency [0] 2 2 3 5 2 3" xfId="34068" xr:uid="{F8769E5B-C171-49D4-8B61-0E973C60BFC0}"/>
    <cellStyle name="Currency [0] 2 2 3 5 3" xfId="7023" xr:uid="{E210341E-824C-4418-96DD-E7B119D74BAA}"/>
    <cellStyle name="Currency [0] 2 2 3 5 3 2" xfId="36978" xr:uid="{A28982A3-CFA8-4516-AE90-065E2B74E6F9}"/>
    <cellStyle name="Currency [0] 2 2 3 5 4" xfId="9805" xr:uid="{FD87C345-1BEC-42AC-8494-ECC8998B3A6F}"/>
    <cellStyle name="Currency [0] 2 2 3 5 4 2" xfId="39760" xr:uid="{B4F23BC3-A461-4D17-8D98-91127612BC2C}"/>
    <cellStyle name="Currency [0] 2 2 3 5 5" xfId="12587" xr:uid="{F705048D-B847-4074-B075-E47DBF2AC0FC}"/>
    <cellStyle name="Currency [0] 2 2 3 5 5 2" xfId="42542" xr:uid="{D6FF5A20-67D5-469F-B753-2A5CD7053E60}"/>
    <cellStyle name="Currency [0] 2 2 3 5 6" xfId="15322" xr:uid="{99F7ECF5-4694-4249-B481-62CB78468347}"/>
    <cellStyle name="Currency [0] 2 2 3 5 6 2" xfId="45277" xr:uid="{1D4274FD-A2F5-4334-80C5-019092D82743}"/>
    <cellStyle name="Currency [0] 2 2 3 5 7" xfId="18070" xr:uid="{2821ECD8-E57D-42B6-97BA-2B45F6171F32}"/>
    <cellStyle name="Currency [0] 2 2 3 5 7 2" xfId="48023" xr:uid="{668DC116-8B79-4B43-8DCE-990C6B8303B7}"/>
    <cellStyle name="Currency [0] 2 2 3 5 8" xfId="20853" xr:uid="{8044CACE-BF5B-4C45-B081-20BEE9C5BC68}"/>
    <cellStyle name="Currency [0] 2 2 3 5 8 2" xfId="50805" xr:uid="{245E8262-4AEA-4405-8904-34609A9CFBA1}"/>
    <cellStyle name="Currency [0] 2 2 3 5 9" xfId="23591" xr:uid="{E8C91D43-A1E6-4176-A443-4B7850FCADE9}"/>
    <cellStyle name="Currency [0] 2 2 3 5 9 2" xfId="53543" xr:uid="{96C85879-2BA6-46D3-8EE4-89C0EE53A397}"/>
    <cellStyle name="Currency [0] 2 2 3 6" xfId="2090" xr:uid="{8C257263-A37B-4BAC-B61C-9D1F0183A6B2}"/>
    <cellStyle name="Currency [0] 2 2 3 6 2" xfId="27702" xr:uid="{92B199CB-ECB8-46C0-87DD-9FB3317A2F32}"/>
    <cellStyle name="Currency [0] 2 2 3 6 2 2" xfId="57654" xr:uid="{9A90141E-A03D-48CC-8D9C-25B2058647F9}"/>
    <cellStyle name="Currency [0] 2 2 3 6 3" xfId="32093" xr:uid="{E18E6558-75F5-4006-A518-EF343F7DA28F}"/>
    <cellStyle name="Currency [0] 2 2 3 7" xfId="2269" xr:uid="{A2955C30-CE69-4B21-8E47-4D2E572B8083}"/>
    <cellStyle name="Currency [0] 2 2 3 7 2" xfId="32269" xr:uid="{ACEE38D5-F555-47D0-B6B1-73C1A654ABE7}"/>
    <cellStyle name="Currency [0] 2 2 3 8" xfId="2707" xr:uid="{6E73CB09-795E-4202-9BF1-15BFE24A2522}"/>
    <cellStyle name="Currency [0] 2 2 3 8 2" xfId="32700" xr:uid="{6084D33A-2E25-4A6F-8A4F-CDACCC9051A2}"/>
    <cellStyle name="Currency [0] 2 2 3 9" xfId="5655" xr:uid="{EF812BDC-5879-4AF7-98FE-82DE44379B5E}"/>
    <cellStyle name="Currency [0] 2 2 3 9 2" xfId="35610" xr:uid="{AA31E54C-3C51-44E4-A29A-D1727793AABB}"/>
    <cellStyle name="Currency [0] 2 2 4" xfId="503" xr:uid="{A6280624-478C-48B5-BC47-E011416B6263}"/>
    <cellStyle name="Currency [0] 2 2 4 10" xfId="16788" xr:uid="{D9BA8748-7A41-44AA-8CEB-7B8A68E18D04}"/>
    <cellStyle name="Currency [0] 2 2 4 10 2" xfId="46741" xr:uid="{774EE59A-D961-4BFF-8635-2B674D2CBAD3}"/>
    <cellStyle name="Currency [0] 2 2 4 11" xfId="19571" xr:uid="{0715538D-03F3-4E7D-B4B5-E502BD8AC7D2}"/>
    <cellStyle name="Currency [0] 2 2 4 11 2" xfId="49523" xr:uid="{29709588-1E25-444E-8C28-5D2ACB0B7AFA}"/>
    <cellStyle name="Currency [0] 2 2 4 12" xfId="22309" xr:uid="{FEB77594-38FE-42A1-AC34-8A57B033092D}"/>
    <cellStyle name="Currency [0] 2 2 4 12 2" xfId="52261" xr:uid="{9A879ACD-5683-4FFC-943E-0410398AC3D9}"/>
    <cellStyle name="Currency [0] 2 2 4 13" xfId="25045" xr:uid="{B189C887-8DF4-4839-97C3-B00E6B8012C5}"/>
    <cellStyle name="Currency [0] 2 2 4 13 2" xfId="54997" xr:uid="{099063F6-0D6E-47BB-BF1D-E377BA72AA9E}"/>
    <cellStyle name="Currency [0] 2 2 4 14" xfId="30513" xr:uid="{F1E827BA-7361-4708-A444-C41B4522B0EF}"/>
    <cellStyle name="Currency [0] 2 2 4 2" xfId="1051" xr:uid="{3481956E-E4F4-47C4-9A4E-804043460B55}"/>
    <cellStyle name="Currency [0] 2 2 4 2 10" xfId="19913" xr:uid="{D2F4526D-40B0-475D-9FCE-5B2E9F06C9AB}"/>
    <cellStyle name="Currency [0] 2 2 4 2 10 2" xfId="49865" xr:uid="{3DE2D0D0-214C-45AF-9A2B-2C245CE65676}"/>
    <cellStyle name="Currency [0] 2 2 4 2 11" xfId="22651" xr:uid="{C9198719-80A1-478F-82CD-4029DAB74A92}"/>
    <cellStyle name="Currency [0] 2 2 4 2 11 2" xfId="52603" xr:uid="{8485DB52-032F-406E-9269-8EC77DAD4BD5}"/>
    <cellStyle name="Currency [0] 2 2 4 2 12" xfId="25387" xr:uid="{20905C47-4668-46E3-A273-86CE6316EDC6}"/>
    <cellStyle name="Currency [0] 2 2 4 2 12 2" xfId="55339" xr:uid="{2792AFA8-89CF-4517-98BA-A6D854216D93}"/>
    <cellStyle name="Currency [0] 2 2 4 2 13" xfId="31056" xr:uid="{669C7974-4EEB-4FB3-96A5-6ED3EC0CE19B}"/>
    <cellStyle name="Currency [0] 2 2 4 2 2" xfId="3819" xr:uid="{27CA481A-1B67-43E2-9FE7-EE62EE56D618}"/>
    <cellStyle name="Currency [0] 2 2 4 2 2 10" xfId="26071" xr:uid="{D0266340-A9EF-47CA-A234-079BA07BB6D5}"/>
    <cellStyle name="Currency [0] 2 2 4 2 2 10 2" xfId="56023" xr:uid="{0DF129F7-E947-4E2C-B99B-4E283D5700D9}"/>
    <cellStyle name="Currency [0] 2 2 4 2 2 11" xfId="33812" xr:uid="{0F18C64E-FB7A-4F97-8602-FA8682B48BF6}"/>
    <cellStyle name="Currency [0] 2 2 4 2 2 2" xfId="5187" xr:uid="{814D55CC-3878-4A3D-8736-B093AD967C94}"/>
    <cellStyle name="Currency [0] 2 2 4 2 2 2 10" xfId="35180" xr:uid="{690B02E0-EAB3-46B4-B287-741E2E6F70D2}"/>
    <cellStyle name="Currency [0] 2 2 4 2 2 2 2" xfId="8135" xr:uid="{3AE2CED2-B088-4100-B556-5D61444FE4EB}"/>
    <cellStyle name="Currency [0] 2 2 4 2 2 2 2 2" xfId="30182" xr:uid="{733F03A8-38C2-46A4-B192-07FBBB7CF275}"/>
    <cellStyle name="Currency [0] 2 2 4 2 2 2 2 2 2" xfId="60134" xr:uid="{B68DB3A6-A08B-4EE2-A236-1015CF2BED8A}"/>
    <cellStyle name="Currency [0] 2 2 4 2 2 2 2 3" xfId="38090" xr:uid="{09AFD607-0B65-470D-A53E-C207A2E68F91}"/>
    <cellStyle name="Currency [0] 2 2 4 2 2 2 3" xfId="10917" xr:uid="{2C6DB6F5-D0AB-49E8-8BEA-AAFC8DA203B6}"/>
    <cellStyle name="Currency [0] 2 2 4 2 2 2 3 2" xfId="40872" xr:uid="{1646237D-B417-47B7-94E9-92969532181B}"/>
    <cellStyle name="Currency [0] 2 2 4 2 2 2 4" xfId="13699" xr:uid="{45638A91-8C76-4A86-8CAA-CA08B573C311}"/>
    <cellStyle name="Currency [0] 2 2 4 2 2 2 4 2" xfId="43654" xr:uid="{76C22A16-A66B-449C-AED3-5CCA3FB78B16}"/>
    <cellStyle name="Currency [0] 2 2 4 2 2 2 5" xfId="16434" xr:uid="{67B989FB-3CA5-4716-BC0A-A49CF80ECDA7}"/>
    <cellStyle name="Currency [0] 2 2 4 2 2 2 5 2" xfId="46389" xr:uid="{EF1DB87A-0DDB-4838-9753-A1A4B61D23CB}"/>
    <cellStyle name="Currency [0] 2 2 4 2 2 2 6" xfId="19182" xr:uid="{39319BC9-1680-403A-A9F3-DAD674255B11}"/>
    <cellStyle name="Currency [0] 2 2 4 2 2 2 6 2" xfId="49135" xr:uid="{69731733-145A-413B-9BAF-D29EB197720E}"/>
    <cellStyle name="Currency [0] 2 2 4 2 2 2 7" xfId="21965" xr:uid="{F62262DF-1E5D-4CB1-B324-8647E197FFB7}"/>
    <cellStyle name="Currency [0] 2 2 4 2 2 2 7 2" xfId="51917" xr:uid="{F12C3D30-1EC2-4A3D-A6FE-A69D5A9FD3BA}"/>
    <cellStyle name="Currency [0] 2 2 4 2 2 2 8" xfId="24703" xr:uid="{8845C56B-70E2-4DE6-96E2-9BC23A3A0ECE}"/>
    <cellStyle name="Currency [0] 2 2 4 2 2 2 8 2" xfId="54655" xr:uid="{6FE9FB7E-70AA-440E-8B8C-BD010E746455}"/>
    <cellStyle name="Currency [0] 2 2 4 2 2 2 9" xfId="27439" xr:uid="{5E292A8E-CBA7-4EDF-BEA3-57D419C33AE0}"/>
    <cellStyle name="Currency [0] 2 2 4 2 2 2 9 2" xfId="57391" xr:uid="{2EB19069-F8B7-4034-9E51-B5201086F56F}"/>
    <cellStyle name="Currency [0] 2 2 4 2 2 3" xfId="6767" xr:uid="{97B4F930-7F1F-425E-9167-82209A3AEE52}"/>
    <cellStyle name="Currency [0] 2 2 4 2 2 3 2" xfId="28814" xr:uid="{2D3D32F6-EB84-4A94-A6E6-4ACEF470E527}"/>
    <cellStyle name="Currency [0] 2 2 4 2 2 3 2 2" xfId="58766" xr:uid="{11AB1E5C-B567-4DB2-A51A-255889B3BDDD}"/>
    <cellStyle name="Currency [0] 2 2 4 2 2 3 3" xfId="36722" xr:uid="{63844790-E631-4FC3-8CD7-2CAC8126535B}"/>
    <cellStyle name="Currency [0] 2 2 4 2 2 4" xfId="9549" xr:uid="{744FA323-169C-43B0-89F6-457C9013AF83}"/>
    <cellStyle name="Currency [0] 2 2 4 2 2 4 2" xfId="39504" xr:uid="{F0AC4D62-D945-4E25-9AE9-8648B4B0F343}"/>
    <cellStyle name="Currency [0] 2 2 4 2 2 5" xfId="12331" xr:uid="{E651B75D-853C-413F-971F-F90BBD3C804C}"/>
    <cellStyle name="Currency [0] 2 2 4 2 2 5 2" xfId="42286" xr:uid="{BBED7D22-12D8-4277-88FF-D7FA8DC6A8CD}"/>
    <cellStyle name="Currency [0] 2 2 4 2 2 6" xfId="15066" xr:uid="{DB93096B-CAD4-411E-BCB8-F432879A02B1}"/>
    <cellStyle name="Currency [0] 2 2 4 2 2 6 2" xfId="45021" xr:uid="{5A0BB861-7C75-48F7-A1A0-9F0FD300029C}"/>
    <cellStyle name="Currency [0] 2 2 4 2 2 7" xfId="17814" xr:uid="{B1F3B309-8E7F-444A-92B3-3316BA8573BE}"/>
    <cellStyle name="Currency [0] 2 2 4 2 2 7 2" xfId="47767" xr:uid="{2F29E1D3-3FA9-415A-A86D-C09189DDA3C4}"/>
    <cellStyle name="Currency [0] 2 2 4 2 2 8" xfId="20597" xr:uid="{7E1F4F42-0407-445F-94F6-6EB5A0FBE466}"/>
    <cellStyle name="Currency [0] 2 2 4 2 2 8 2" xfId="50549" xr:uid="{22938613-D64A-480E-B063-C419263440C2}"/>
    <cellStyle name="Currency [0] 2 2 4 2 2 9" xfId="23335" xr:uid="{44D22B7F-B2C6-43B6-8122-9699CFF0E776}"/>
    <cellStyle name="Currency [0] 2 2 4 2 2 9 2" xfId="53287" xr:uid="{34B1B0F4-30E5-43BD-A143-354C8A9CB8B8}"/>
    <cellStyle name="Currency [0] 2 2 4 2 3" xfId="4503" xr:uid="{72EF924D-D861-4749-A9A6-7E3218461655}"/>
    <cellStyle name="Currency [0] 2 2 4 2 3 10" xfId="34496" xr:uid="{41D06A8A-4171-48A5-818B-E3672D3E42E2}"/>
    <cellStyle name="Currency [0] 2 2 4 2 3 2" xfId="7451" xr:uid="{D1D2293D-745D-4A4C-A0EB-FEA93EDD3F12}"/>
    <cellStyle name="Currency [0] 2 2 4 2 3 2 2" xfId="29498" xr:uid="{AEAA7056-F6BE-4143-B49B-EB704F730D64}"/>
    <cellStyle name="Currency [0] 2 2 4 2 3 2 2 2" xfId="59450" xr:uid="{72D55568-B487-43A9-BA46-C4859FE40A65}"/>
    <cellStyle name="Currency [0] 2 2 4 2 3 2 3" xfId="37406" xr:uid="{F35EFFD1-3409-47C9-A8FC-6760D4D7A64A}"/>
    <cellStyle name="Currency [0] 2 2 4 2 3 3" xfId="10233" xr:uid="{DAC5DFC9-0E4D-454B-A02D-78311AFC2A1E}"/>
    <cellStyle name="Currency [0] 2 2 4 2 3 3 2" xfId="40188" xr:uid="{FC8D2CAA-81F4-47C1-AA40-32580CD5A087}"/>
    <cellStyle name="Currency [0] 2 2 4 2 3 4" xfId="13015" xr:uid="{2751F4D2-1518-424D-B5B6-A6736E8ECDAF}"/>
    <cellStyle name="Currency [0] 2 2 4 2 3 4 2" xfId="42970" xr:uid="{A24346D6-CF7F-4DC0-8D95-B902C42E42F3}"/>
    <cellStyle name="Currency [0] 2 2 4 2 3 5" xfId="15750" xr:uid="{E9CF6749-8C53-4E4D-9443-018B15047CE3}"/>
    <cellStyle name="Currency [0] 2 2 4 2 3 5 2" xfId="45705" xr:uid="{948755D2-4DF7-434A-8C18-89C01585B9A9}"/>
    <cellStyle name="Currency [0] 2 2 4 2 3 6" xfId="18498" xr:uid="{9AB7EEEF-D376-4EBE-8BE4-4340FD462511}"/>
    <cellStyle name="Currency [0] 2 2 4 2 3 6 2" xfId="48451" xr:uid="{893AB253-E3A5-469A-A1D2-41D152A5455F}"/>
    <cellStyle name="Currency [0] 2 2 4 2 3 7" xfId="21281" xr:uid="{DAA8543D-3F28-4F53-88C5-BDADFD66C234}"/>
    <cellStyle name="Currency [0] 2 2 4 2 3 7 2" xfId="51233" xr:uid="{BCC8A9F4-9A55-41CD-A6DB-408731C5D6EE}"/>
    <cellStyle name="Currency [0] 2 2 4 2 3 8" xfId="24019" xr:uid="{183DC970-1517-48C6-960E-F70B4B59525D}"/>
    <cellStyle name="Currency [0] 2 2 4 2 3 8 2" xfId="53971" xr:uid="{EE09E717-05B6-48B9-95E0-0F66B3A84CC7}"/>
    <cellStyle name="Currency [0] 2 2 4 2 3 9" xfId="26755" xr:uid="{19E7062C-291B-4874-AA87-9B20EA135B64}"/>
    <cellStyle name="Currency [0] 2 2 4 2 3 9 2" xfId="56707" xr:uid="{0DD0A343-976E-44C2-9D01-86BBE9A777EF}"/>
    <cellStyle name="Currency [0] 2 2 4 2 4" xfId="3135" xr:uid="{776FE842-4A2C-4635-A70E-3BC84083F7DC}"/>
    <cellStyle name="Currency [0] 2 2 4 2 4 2" xfId="28130" xr:uid="{8C739896-BD88-4BA8-8722-1099D420964A}"/>
    <cellStyle name="Currency [0] 2 2 4 2 4 2 2" xfId="58082" xr:uid="{838FAD39-13A9-4A08-9D29-440D64514C9A}"/>
    <cellStyle name="Currency [0] 2 2 4 2 4 3" xfId="33128" xr:uid="{6E4419EF-A71C-4E46-BB99-7D4983990372}"/>
    <cellStyle name="Currency [0] 2 2 4 2 5" xfId="6083" xr:uid="{2B57DA31-4065-4B2F-B198-DEFB77EFDF38}"/>
    <cellStyle name="Currency [0] 2 2 4 2 5 2" xfId="36038" xr:uid="{73CF5D4F-D64C-423C-8796-0EB35E1487F0}"/>
    <cellStyle name="Currency [0] 2 2 4 2 6" xfId="8865" xr:uid="{AA56CB13-D590-430A-A8F6-065AD1D5DB87}"/>
    <cellStyle name="Currency [0] 2 2 4 2 6 2" xfId="38820" xr:uid="{2E2951AB-630A-4E1F-8E50-86697068734B}"/>
    <cellStyle name="Currency [0] 2 2 4 2 7" xfId="11647" xr:uid="{45C7A2BB-91FD-4C7A-8BD9-8FB136D6432C}"/>
    <cellStyle name="Currency [0] 2 2 4 2 7 2" xfId="41602" xr:uid="{E0CDC80C-2430-401D-A469-5202AAB917E2}"/>
    <cellStyle name="Currency [0] 2 2 4 2 8" xfId="14382" xr:uid="{F8DF3BDA-9A02-40C0-A098-8E0BC84768E4}"/>
    <cellStyle name="Currency [0] 2 2 4 2 8 2" xfId="44337" xr:uid="{70CFBA0F-6D55-48B5-9AB0-2BFEE5D23918}"/>
    <cellStyle name="Currency [0] 2 2 4 2 9" xfId="17130" xr:uid="{1167548F-AE8B-4433-837E-E043C2A1C7CB}"/>
    <cellStyle name="Currency [0] 2 2 4 2 9 2" xfId="47083" xr:uid="{28A34E9B-86F3-46C0-BA60-9CDBDBFAD948}"/>
    <cellStyle name="Currency [0] 2 2 4 3" xfId="1593" xr:uid="{5B85C083-A639-4681-BDF4-FCD545FBA954}"/>
    <cellStyle name="Currency [0] 2 2 4 3 10" xfId="22993" xr:uid="{9510D216-0181-458B-8616-6FDE5CB78DFA}"/>
    <cellStyle name="Currency [0] 2 2 4 3 10 2" xfId="52945" xr:uid="{932DE130-E953-436E-BA00-EEE70E2AD72D}"/>
    <cellStyle name="Currency [0] 2 2 4 3 11" xfId="25729" xr:uid="{51DC7BF1-C3C3-4EB9-B174-07BC1B705031}"/>
    <cellStyle name="Currency [0] 2 2 4 3 11 2" xfId="55681" xr:uid="{43368725-0A72-43A4-B6A0-761D572FB3E3}"/>
    <cellStyle name="Currency [0] 2 2 4 3 12" xfId="31598" xr:uid="{3DBB2830-9915-47DC-B825-2C4A3D76F996}"/>
    <cellStyle name="Currency [0] 2 2 4 3 2" xfId="4845" xr:uid="{CF5BC0AF-BB61-4507-9258-460E33A68656}"/>
    <cellStyle name="Currency [0] 2 2 4 3 2 10" xfId="34838" xr:uid="{090C2838-B1A7-423A-9066-72237B5DCC99}"/>
    <cellStyle name="Currency [0] 2 2 4 3 2 2" xfId="7793" xr:uid="{5462EF75-C86B-45AB-9873-84CDBE1CAB2E}"/>
    <cellStyle name="Currency [0] 2 2 4 3 2 2 2" xfId="29840" xr:uid="{F5EF5F0E-76BE-4FB8-96B7-29D06018FEF2}"/>
    <cellStyle name="Currency [0] 2 2 4 3 2 2 2 2" xfId="59792" xr:uid="{4DC0E58C-A474-4337-8277-6435109F2949}"/>
    <cellStyle name="Currency [0] 2 2 4 3 2 2 3" xfId="37748" xr:uid="{1EA00694-AE35-46F6-92FF-135A3E4142FC}"/>
    <cellStyle name="Currency [0] 2 2 4 3 2 3" xfId="10575" xr:uid="{1B56025C-B57C-4D23-AD3B-46A52224836A}"/>
    <cellStyle name="Currency [0] 2 2 4 3 2 3 2" xfId="40530" xr:uid="{164DA5E9-A714-46E6-9D95-EB48208E11E3}"/>
    <cellStyle name="Currency [0] 2 2 4 3 2 4" xfId="13357" xr:uid="{B672634A-E153-4A86-A750-943C660A0280}"/>
    <cellStyle name="Currency [0] 2 2 4 3 2 4 2" xfId="43312" xr:uid="{12CBC330-3CB3-4FA9-A0EE-E5CE793D8968}"/>
    <cellStyle name="Currency [0] 2 2 4 3 2 5" xfId="16092" xr:uid="{577C8E70-7BDD-4D41-91F8-A727E0221948}"/>
    <cellStyle name="Currency [0] 2 2 4 3 2 5 2" xfId="46047" xr:uid="{77F961AC-C5FC-48E3-A4A0-65678E9F8D6E}"/>
    <cellStyle name="Currency [0] 2 2 4 3 2 6" xfId="18840" xr:uid="{E0672553-C7DA-4794-A221-E72D3097BCBC}"/>
    <cellStyle name="Currency [0] 2 2 4 3 2 6 2" xfId="48793" xr:uid="{545C6700-CF0A-4445-AB9F-6FA473202EA2}"/>
    <cellStyle name="Currency [0] 2 2 4 3 2 7" xfId="21623" xr:uid="{0DE4D5FF-0FE2-44BE-9549-DB90377C4F43}"/>
    <cellStyle name="Currency [0] 2 2 4 3 2 7 2" xfId="51575" xr:uid="{DB3E8E20-60D4-4C91-8B65-698160B92480}"/>
    <cellStyle name="Currency [0] 2 2 4 3 2 8" xfId="24361" xr:uid="{601E1BAC-07B3-4001-893C-749BD896BE76}"/>
    <cellStyle name="Currency [0] 2 2 4 3 2 8 2" xfId="54313" xr:uid="{10184C88-5605-44CA-BC1C-AB0F5DFBE589}"/>
    <cellStyle name="Currency [0] 2 2 4 3 2 9" xfId="27097" xr:uid="{98582850-66C5-4E9A-894D-201768C93B1F}"/>
    <cellStyle name="Currency [0] 2 2 4 3 2 9 2" xfId="57049" xr:uid="{48B1D94D-A0AA-4139-B0C7-6C5FE3911434}"/>
    <cellStyle name="Currency [0] 2 2 4 3 3" xfId="3477" xr:uid="{89D7F06F-8B73-4E08-82ED-AB82FD0252C4}"/>
    <cellStyle name="Currency [0] 2 2 4 3 3 2" xfId="28472" xr:uid="{2FD0D64D-C948-4342-9157-01494EA07059}"/>
    <cellStyle name="Currency [0] 2 2 4 3 3 2 2" xfId="58424" xr:uid="{A9689E70-A96C-4392-99CE-8555C71BC627}"/>
    <cellStyle name="Currency [0] 2 2 4 3 3 3" xfId="33470" xr:uid="{1C1B382E-6356-4966-AA05-2FF9D642E448}"/>
    <cellStyle name="Currency [0] 2 2 4 3 4" xfId="6425" xr:uid="{ED440BEC-6A53-440D-BEC9-AA1547417B80}"/>
    <cellStyle name="Currency [0] 2 2 4 3 4 2" xfId="36380" xr:uid="{675F78AD-714B-44A7-ACB5-F00EDBECDCC6}"/>
    <cellStyle name="Currency [0] 2 2 4 3 5" xfId="9207" xr:uid="{F03E711D-CB3D-4647-97E9-ED69795EA313}"/>
    <cellStyle name="Currency [0] 2 2 4 3 5 2" xfId="39162" xr:uid="{F69550C3-FDBD-4234-B0A9-59B9104D745E}"/>
    <cellStyle name="Currency [0] 2 2 4 3 6" xfId="11989" xr:uid="{49684CF7-B847-4064-A794-61A739B8D187}"/>
    <cellStyle name="Currency [0] 2 2 4 3 6 2" xfId="41944" xr:uid="{F6C0EEAD-CE56-4748-A4D6-0038FFF70FBF}"/>
    <cellStyle name="Currency [0] 2 2 4 3 7" xfId="14724" xr:uid="{59BC87DD-1963-4107-B550-723928B02EE2}"/>
    <cellStyle name="Currency [0] 2 2 4 3 7 2" xfId="44679" xr:uid="{7C7AF24C-EEF5-47A5-95C7-D93CE4C909B0}"/>
    <cellStyle name="Currency [0] 2 2 4 3 8" xfId="17472" xr:uid="{77993CCC-1ED6-443D-AF98-36560A6104D3}"/>
    <cellStyle name="Currency [0] 2 2 4 3 8 2" xfId="47425" xr:uid="{22ADC77C-B38B-4AC8-9490-706DFECC3617}"/>
    <cellStyle name="Currency [0] 2 2 4 3 9" xfId="20255" xr:uid="{F5A28BF8-D0A3-4436-87BC-205FA4775F8D}"/>
    <cellStyle name="Currency [0] 2 2 4 3 9 2" xfId="50207" xr:uid="{CAED3CB7-99CC-4898-8F13-64076697AF6C}"/>
    <cellStyle name="Currency [0] 2 2 4 4" xfId="2356" xr:uid="{8FA283B3-3AB2-43BD-BB0F-D954793C818E}"/>
    <cellStyle name="Currency [0] 2 2 4 4 10" xfId="26413" xr:uid="{BEAB5694-7AFC-4EF0-9059-0E7424B25BE1}"/>
    <cellStyle name="Currency [0] 2 2 4 4 10 2" xfId="56365" xr:uid="{43407C89-83F2-4F83-AF53-D548F65ED4A7}"/>
    <cellStyle name="Currency [0] 2 2 4 4 11" xfId="32355" xr:uid="{3D11968A-F6BD-4670-A4BC-600B71995672}"/>
    <cellStyle name="Currency [0] 2 2 4 4 2" xfId="4161" xr:uid="{D632FCA6-2D85-44FA-86CA-39897418F487}"/>
    <cellStyle name="Currency [0] 2 2 4 4 2 2" xfId="29156" xr:uid="{2EB05D65-310D-4BF0-AC9F-F35E779991FA}"/>
    <cellStyle name="Currency [0] 2 2 4 4 2 2 2" xfId="59108" xr:uid="{D6B89496-9367-46E3-B0ED-A20819C4EF8D}"/>
    <cellStyle name="Currency [0] 2 2 4 4 2 3" xfId="34154" xr:uid="{2D14F1F0-A54C-4575-9DCB-581A05E5F903}"/>
    <cellStyle name="Currency [0] 2 2 4 4 3" xfId="7109" xr:uid="{287C4C70-96D3-49F3-9C58-B6B48325029B}"/>
    <cellStyle name="Currency [0] 2 2 4 4 3 2" xfId="37064" xr:uid="{B2F0DD5F-884E-4875-99D3-549D33789DD1}"/>
    <cellStyle name="Currency [0] 2 2 4 4 4" xfId="9891" xr:uid="{3CA40B59-AC42-4C1C-8F99-DF56A64F23B5}"/>
    <cellStyle name="Currency [0] 2 2 4 4 4 2" xfId="39846" xr:uid="{F5CD006A-6548-431B-90B9-3671EE88E3FE}"/>
    <cellStyle name="Currency [0] 2 2 4 4 5" xfId="12673" xr:uid="{D63FD39E-8823-4DBC-AFED-738A0128F1A1}"/>
    <cellStyle name="Currency [0] 2 2 4 4 5 2" xfId="42628" xr:uid="{D8148291-5511-40D1-9B34-B4470739A946}"/>
    <cellStyle name="Currency [0] 2 2 4 4 6" xfId="15408" xr:uid="{95DB53E0-9E50-4781-808A-B20924AD7448}"/>
    <cellStyle name="Currency [0] 2 2 4 4 6 2" xfId="45363" xr:uid="{7E14A704-D768-4B99-BCC8-C813AB21C7D2}"/>
    <cellStyle name="Currency [0] 2 2 4 4 7" xfId="18156" xr:uid="{F7BE2DC5-B5C8-4121-ABC9-EC8B7F67D126}"/>
    <cellStyle name="Currency [0] 2 2 4 4 7 2" xfId="48109" xr:uid="{6F147F7C-99CA-4AE6-AFE5-CFB339395A2E}"/>
    <cellStyle name="Currency [0] 2 2 4 4 8" xfId="20939" xr:uid="{57BF80BB-7DC7-4628-AF87-F10A70B91F89}"/>
    <cellStyle name="Currency [0] 2 2 4 4 8 2" xfId="50891" xr:uid="{BDCAB1E9-5DD0-49F1-8BE5-A2ACC1051369}"/>
    <cellStyle name="Currency [0] 2 2 4 4 9" xfId="23677" xr:uid="{50A4AA9D-985E-42B6-9473-806200E8AA5C}"/>
    <cellStyle name="Currency [0] 2 2 4 4 9 2" xfId="53629" xr:uid="{7DCC6748-1261-4188-AEA9-A5161505BC4A}"/>
    <cellStyle name="Currency [0] 2 2 4 5" xfId="2793" xr:uid="{597B6615-D0CB-459A-8C45-3D116ABB139D}"/>
    <cellStyle name="Currency [0] 2 2 4 5 2" xfId="27788" xr:uid="{6BD119B5-F09F-425F-8422-1551CD8D34CB}"/>
    <cellStyle name="Currency [0] 2 2 4 5 2 2" xfId="57740" xr:uid="{59BE1FCC-9209-4ED8-87FB-7FF1F2D26521}"/>
    <cellStyle name="Currency [0] 2 2 4 5 3" xfId="32786" xr:uid="{74A718BE-B8C1-4D82-A5B0-E51B9960B504}"/>
    <cellStyle name="Currency [0] 2 2 4 6" xfId="5741" xr:uid="{7E243A6C-B548-419A-B54F-2A6551C60282}"/>
    <cellStyle name="Currency [0] 2 2 4 6 2" xfId="35696" xr:uid="{9846D401-9486-4179-9685-883791ECDBD1}"/>
    <cellStyle name="Currency [0] 2 2 4 7" xfId="8523" xr:uid="{1AAB50CF-974B-4ABD-9930-0CF97AE74070}"/>
    <cellStyle name="Currency [0] 2 2 4 7 2" xfId="38478" xr:uid="{52F8A079-8B30-439E-9DAC-0FFCC20E7CDD}"/>
    <cellStyle name="Currency [0] 2 2 4 8" xfId="11305" xr:uid="{874D0EEF-B145-481A-B570-AB023B174D39}"/>
    <cellStyle name="Currency [0] 2 2 4 8 2" xfId="41260" xr:uid="{8F2E8F0E-0480-4296-8B93-87D85705EDE5}"/>
    <cellStyle name="Currency [0] 2 2 4 9" xfId="14040" xr:uid="{B59BA7D1-7D34-4BEC-BA1E-247BC06D4AE7}"/>
    <cellStyle name="Currency [0] 2 2 4 9 2" xfId="43995" xr:uid="{4A679670-BFEF-4515-8B00-4F3193D23437}"/>
    <cellStyle name="Currency [0] 2 2 5" xfId="644" xr:uid="{E74B79E0-0087-4F62-9D2E-FA8A8F61415B}"/>
    <cellStyle name="Currency [0] 2 2 5 10" xfId="19742" xr:uid="{E532DE01-EBF9-48C8-A469-ED46D19B9F39}"/>
    <cellStyle name="Currency [0] 2 2 5 10 2" xfId="49694" xr:uid="{58916195-D08B-46FE-AA68-BA1AFFB396EC}"/>
    <cellStyle name="Currency [0] 2 2 5 11" xfId="22480" xr:uid="{EDE0C503-EBE5-4104-B773-295A6992FC06}"/>
    <cellStyle name="Currency [0] 2 2 5 11 2" xfId="52432" xr:uid="{20C2CAF5-6B59-484D-A2C2-8886529DA02C}"/>
    <cellStyle name="Currency [0] 2 2 5 12" xfId="25216" xr:uid="{8538F955-6D50-43D3-9BD0-A7677EDC3B82}"/>
    <cellStyle name="Currency [0] 2 2 5 12 2" xfId="55168" xr:uid="{F1FA7E9E-C2B8-488F-A969-1D66E78778D0}"/>
    <cellStyle name="Currency [0] 2 2 5 13" xfId="30654" xr:uid="{77C3FB3B-71FA-421A-8353-42798600ED93}"/>
    <cellStyle name="Currency [0] 2 2 5 2" xfId="1192" xr:uid="{ECB520FE-CA5E-4CE6-93C5-909CB21A4A2C}"/>
    <cellStyle name="Currency [0] 2 2 5 2 10" xfId="23164" xr:uid="{E370FB6D-EBC7-43DC-B0F4-F1A5CE368C82}"/>
    <cellStyle name="Currency [0] 2 2 5 2 10 2" xfId="53116" xr:uid="{0304EC9C-3934-45F0-A4C6-6456D105A2EA}"/>
    <cellStyle name="Currency [0] 2 2 5 2 11" xfId="25900" xr:uid="{11581FDE-4FDC-477C-A6D3-DBBD97BE32D3}"/>
    <cellStyle name="Currency [0] 2 2 5 2 11 2" xfId="55852" xr:uid="{039B0707-A4E8-4A23-A130-2738BD79B9E9}"/>
    <cellStyle name="Currency [0] 2 2 5 2 12" xfId="31197" xr:uid="{B6054BB6-BF38-40D0-9330-C3B0AA053016}"/>
    <cellStyle name="Currency [0] 2 2 5 2 2" xfId="5016" xr:uid="{20B0CDF7-C678-4FAD-A14A-5867EBA6A741}"/>
    <cellStyle name="Currency [0] 2 2 5 2 2 10" xfId="35009" xr:uid="{74CEDBFD-6A04-468E-BAD1-FDF42E45607D}"/>
    <cellStyle name="Currency [0] 2 2 5 2 2 2" xfId="7964" xr:uid="{8C1D55BD-CBDE-4E50-82FD-1E49C9F55953}"/>
    <cellStyle name="Currency [0] 2 2 5 2 2 2 2" xfId="30011" xr:uid="{932EE899-2551-4C35-8730-1AE83D87DB6E}"/>
    <cellStyle name="Currency [0] 2 2 5 2 2 2 2 2" xfId="59963" xr:uid="{9D69761A-8AF6-43E5-8838-92B787AF0805}"/>
    <cellStyle name="Currency [0] 2 2 5 2 2 2 3" xfId="37919" xr:uid="{3DBE029A-E3D3-4D0B-BE9A-F932E3F47FA2}"/>
    <cellStyle name="Currency [0] 2 2 5 2 2 3" xfId="10746" xr:uid="{AF88AAE5-A643-4F94-B40E-C974780673F2}"/>
    <cellStyle name="Currency [0] 2 2 5 2 2 3 2" xfId="40701" xr:uid="{11317816-2B37-4D6E-8E81-3BE0E756070F}"/>
    <cellStyle name="Currency [0] 2 2 5 2 2 4" xfId="13528" xr:uid="{CB39002A-90D0-4447-A583-9A778E57D51C}"/>
    <cellStyle name="Currency [0] 2 2 5 2 2 4 2" xfId="43483" xr:uid="{19ADA857-0131-4435-9428-48FA728B71AB}"/>
    <cellStyle name="Currency [0] 2 2 5 2 2 5" xfId="16263" xr:uid="{A36EB5DE-9A72-4F48-BFDA-ED817D1D6E41}"/>
    <cellStyle name="Currency [0] 2 2 5 2 2 5 2" xfId="46218" xr:uid="{80B07E1A-F3C1-4F9F-9905-21490A066550}"/>
    <cellStyle name="Currency [0] 2 2 5 2 2 6" xfId="19011" xr:uid="{BBC51EB9-99C5-49F9-9815-4F96B80A0C76}"/>
    <cellStyle name="Currency [0] 2 2 5 2 2 6 2" xfId="48964" xr:uid="{FBC79102-B186-45CF-8556-656A2D9668B6}"/>
    <cellStyle name="Currency [0] 2 2 5 2 2 7" xfId="21794" xr:uid="{4B001F0B-97B5-4297-B209-63286D6F7998}"/>
    <cellStyle name="Currency [0] 2 2 5 2 2 7 2" xfId="51746" xr:uid="{F8F88DD0-58E1-4859-87EB-FEBD688644F5}"/>
    <cellStyle name="Currency [0] 2 2 5 2 2 8" xfId="24532" xr:uid="{3746114B-8DA7-4D73-8365-1F9E0EEAC135}"/>
    <cellStyle name="Currency [0] 2 2 5 2 2 8 2" xfId="54484" xr:uid="{3EA65F0E-B7C8-4FFC-8AFD-5B479CF60C5D}"/>
    <cellStyle name="Currency [0] 2 2 5 2 2 9" xfId="27268" xr:uid="{EBB2C111-291D-4B5D-9CB0-D5B19D1C0733}"/>
    <cellStyle name="Currency [0] 2 2 5 2 2 9 2" xfId="57220" xr:uid="{DE365DEF-979F-477A-921C-94DF9E2BCAC4}"/>
    <cellStyle name="Currency [0] 2 2 5 2 3" xfId="3648" xr:uid="{1C34ADBE-6031-4569-B6CC-79A22462FDF5}"/>
    <cellStyle name="Currency [0] 2 2 5 2 3 2" xfId="28643" xr:uid="{122771FB-7349-49E7-987B-D58C453D7EC0}"/>
    <cellStyle name="Currency [0] 2 2 5 2 3 2 2" xfId="58595" xr:uid="{17D8C6A7-27D8-42D4-B60A-2A354F499ED8}"/>
    <cellStyle name="Currency [0] 2 2 5 2 3 3" xfId="33641" xr:uid="{F1FE6ECD-92F3-469F-BF25-46735FD985B9}"/>
    <cellStyle name="Currency [0] 2 2 5 2 4" xfId="6596" xr:uid="{79E94A3B-9E9C-4EFF-BB5B-DEFF4290EB57}"/>
    <cellStyle name="Currency [0] 2 2 5 2 4 2" xfId="36551" xr:uid="{97FC5901-75D4-4A9D-8D41-D4F1F063006F}"/>
    <cellStyle name="Currency [0] 2 2 5 2 5" xfId="9378" xr:uid="{5426545C-F825-435A-898E-3F6E4D38A759}"/>
    <cellStyle name="Currency [0] 2 2 5 2 5 2" xfId="39333" xr:uid="{286C371F-81D4-4787-9E3E-090869983C8A}"/>
    <cellStyle name="Currency [0] 2 2 5 2 6" xfId="12160" xr:uid="{DFCBB1B7-B31D-4E5B-972D-765513C2D470}"/>
    <cellStyle name="Currency [0] 2 2 5 2 6 2" xfId="42115" xr:uid="{E5A13C88-C2AA-4440-9C54-EA6DA5B5FC57}"/>
    <cellStyle name="Currency [0] 2 2 5 2 7" xfId="14895" xr:uid="{BF30FBB9-D6BB-49BA-AD61-A6B87EE837E7}"/>
    <cellStyle name="Currency [0] 2 2 5 2 7 2" xfId="44850" xr:uid="{7D475EEF-DE06-49D4-914A-651A8D7D6571}"/>
    <cellStyle name="Currency [0] 2 2 5 2 8" xfId="17643" xr:uid="{C3897922-3807-486F-BB55-B5D31A8669F8}"/>
    <cellStyle name="Currency [0] 2 2 5 2 8 2" xfId="47596" xr:uid="{F71DE725-B706-4F47-B9C1-41C0F0C4B682}"/>
    <cellStyle name="Currency [0] 2 2 5 2 9" xfId="20426" xr:uid="{DBA8685B-56CF-4E6A-BA67-F0ECB37A7D0C}"/>
    <cellStyle name="Currency [0] 2 2 5 2 9 2" xfId="50378" xr:uid="{D149ABE8-2FC8-4201-942C-790F5CD2BA2C}"/>
    <cellStyle name="Currency [0] 2 2 5 3" xfId="1734" xr:uid="{B96F938F-8B8C-4015-894E-69E053F919FF}"/>
    <cellStyle name="Currency [0] 2 2 5 3 10" xfId="26584" xr:uid="{585B61AE-F571-4438-A7E8-3A37EE29503F}"/>
    <cellStyle name="Currency [0] 2 2 5 3 10 2" xfId="56536" xr:uid="{FAAFA986-30C0-43DE-B177-5BA364D38B43}"/>
    <cellStyle name="Currency [0] 2 2 5 3 11" xfId="31739" xr:uid="{71FB5771-EA61-4352-8373-901362CB56FB}"/>
    <cellStyle name="Currency [0] 2 2 5 3 2" xfId="4332" xr:uid="{3B5034AE-27A2-484D-BA59-3C09ED72B2F5}"/>
    <cellStyle name="Currency [0] 2 2 5 3 2 2" xfId="29327" xr:uid="{0D2E1B59-EA4E-4CF6-AACE-86AE6F023614}"/>
    <cellStyle name="Currency [0] 2 2 5 3 2 2 2" xfId="59279" xr:uid="{6C8D3359-E5AE-4903-857B-45638F55CC1A}"/>
    <cellStyle name="Currency [0] 2 2 5 3 2 3" xfId="34325" xr:uid="{8870F334-D66D-4830-A856-622EA0618845}"/>
    <cellStyle name="Currency [0] 2 2 5 3 3" xfId="7280" xr:uid="{0AF29CA8-4A75-47B2-B2A8-F04C3CE50BBC}"/>
    <cellStyle name="Currency [0] 2 2 5 3 3 2" xfId="37235" xr:uid="{D5E7F110-ED3E-412B-AF16-034306220D0F}"/>
    <cellStyle name="Currency [0] 2 2 5 3 4" xfId="10062" xr:uid="{A44341CE-70BB-4A43-B444-3F94D44048B3}"/>
    <cellStyle name="Currency [0] 2 2 5 3 4 2" xfId="40017" xr:uid="{AC2C0063-0BC1-4573-BF9F-F42FCAB27511}"/>
    <cellStyle name="Currency [0] 2 2 5 3 5" xfId="12844" xr:uid="{493396E7-CE24-45E5-ACB9-7312D813A542}"/>
    <cellStyle name="Currency [0] 2 2 5 3 5 2" xfId="42799" xr:uid="{BE45A0E6-D887-4538-85D0-89FBA8BD87E1}"/>
    <cellStyle name="Currency [0] 2 2 5 3 6" xfId="15579" xr:uid="{2A785AB5-E6E0-4FB1-AC8D-82150CA21C1C}"/>
    <cellStyle name="Currency [0] 2 2 5 3 6 2" xfId="45534" xr:uid="{553F7FC1-D946-4513-AD5E-1737AE5B4258}"/>
    <cellStyle name="Currency [0] 2 2 5 3 7" xfId="18327" xr:uid="{2E6127B6-A097-4796-94D1-7DA30792D783}"/>
    <cellStyle name="Currency [0] 2 2 5 3 7 2" xfId="48280" xr:uid="{D4412AA4-812D-408D-9C11-944E530AAE57}"/>
    <cellStyle name="Currency [0] 2 2 5 3 8" xfId="21110" xr:uid="{237DA45F-EE75-4C07-A85E-3326B25FC6BA}"/>
    <cellStyle name="Currency [0] 2 2 5 3 8 2" xfId="51062" xr:uid="{FA4C8532-60C1-4216-A417-11E2992B3AF6}"/>
    <cellStyle name="Currency [0] 2 2 5 3 9" xfId="23848" xr:uid="{19050019-E7D3-4BC3-A1B5-E11BC1CEA133}"/>
    <cellStyle name="Currency [0] 2 2 5 3 9 2" xfId="53800" xr:uid="{AD5BE67F-363E-4E58-A76C-386F66E7B2D5}"/>
    <cellStyle name="Currency [0] 2 2 5 4" xfId="2964" xr:uid="{2FBD3E1F-8F7F-4883-AE29-A98780286709}"/>
    <cellStyle name="Currency [0] 2 2 5 4 2" xfId="27959" xr:uid="{562A9C81-B7A0-47B3-A4D1-66BEA3A30CE2}"/>
    <cellStyle name="Currency [0] 2 2 5 4 2 2" xfId="57911" xr:uid="{9EFDD570-D421-433A-90BE-9E73867288CC}"/>
    <cellStyle name="Currency [0] 2 2 5 4 3" xfId="32957" xr:uid="{006DB122-0DD6-4C75-9939-9863E9857CAA}"/>
    <cellStyle name="Currency [0] 2 2 5 5" xfId="5912" xr:uid="{D1F67893-5EEE-4631-B24C-CB7365D6420F}"/>
    <cellStyle name="Currency [0] 2 2 5 5 2" xfId="35867" xr:uid="{ED9935BF-0DBF-4DAC-B7D3-CB8E325FE1E7}"/>
    <cellStyle name="Currency [0] 2 2 5 6" xfId="8694" xr:uid="{9EA04F9B-76CE-487A-BE2F-C44EAA2A40D2}"/>
    <cellStyle name="Currency [0] 2 2 5 6 2" xfId="38649" xr:uid="{75F68D1D-F377-4C55-8CF3-50ECD77D434F}"/>
    <cellStyle name="Currency [0] 2 2 5 7" xfId="11476" xr:uid="{5786DA3F-43EC-4BC7-8E3B-FA6C8BB223DC}"/>
    <cellStyle name="Currency [0] 2 2 5 7 2" xfId="41431" xr:uid="{C15DAB7E-11E2-4BF0-964F-717EA0BAC4F4}"/>
    <cellStyle name="Currency [0] 2 2 5 8" xfId="14211" xr:uid="{2C4664D2-4FF7-4CF5-8744-4651851EC21D}"/>
    <cellStyle name="Currency [0] 2 2 5 8 2" xfId="44166" xr:uid="{DB64C046-6E58-4D2B-94D6-51EF9B8A45B2}"/>
    <cellStyle name="Currency [0] 2 2 5 9" xfId="16959" xr:uid="{572921D2-9F18-4A1A-9B7C-BBC57340260F}"/>
    <cellStyle name="Currency [0] 2 2 5 9 2" xfId="46912" xr:uid="{AF326A68-9969-45AB-A565-A14C96365D48}"/>
    <cellStyle name="Currency [0] 2 2 6" xfId="694" xr:uid="{604C1DE9-A53B-4762-9FC8-1AF50E865397}"/>
    <cellStyle name="Currency [0] 2 2 6 10" xfId="20084" xr:uid="{11F2AC3A-08CC-4DD1-984D-160FCC53FD43}"/>
    <cellStyle name="Currency [0] 2 2 6 10 2" xfId="50036" xr:uid="{52A10472-BB95-4C4E-9058-DACE407A88BE}"/>
    <cellStyle name="Currency [0] 2 2 6 11" xfId="22822" xr:uid="{51D8EEB2-5B38-47C2-B16A-F3A15E3BAD3B}"/>
    <cellStyle name="Currency [0] 2 2 6 11 2" xfId="52774" xr:uid="{FD1EE28B-8658-4A25-8323-DED334EE3FDB}"/>
    <cellStyle name="Currency [0] 2 2 6 12" xfId="25558" xr:uid="{1DB3BBF2-E132-4EA1-B391-F7EFB76668C9}"/>
    <cellStyle name="Currency [0] 2 2 6 12 2" xfId="55510" xr:uid="{D10B157F-2BB6-4D00-804B-991836DC90A8}"/>
    <cellStyle name="Currency [0] 2 2 6 13" xfId="30699" xr:uid="{5D5ACD36-3D8D-4DC8-8B7E-1F3A5ECBB0A4}"/>
    <cellStyle name="Currency [0] 2 2 6 2" xfId="1237" xr:uid="{2CD065E7-3CCC-4DB9-A05F-5FBC3EA5E0D3}"/>
    <cellStyle name="Currency [0] 2 2 6 2 10" xfId="26926" xr:uid="{2AFE9E21-5975-4A9D-BAF0-EB5C683C3E9C}"/>
    <cellStyle name="Currency [0] 2 2 6 2 10 2" xfId="56878" xr:uid="{26B01ED4-6EFF-4D6F-9AFB-8CAC484439E8}"/>
    <cellStyle name="Currency [0] 2 2 6 2 11" xfId="31242" xr:uid="{6001A9F2-ABDB-4BFA-9F90-4D6063DDD98E}"/>
    <cellStyle name="Currency [0] 2 2 6 2 2" xfId="4674" xr:uid="{98B63949-0033-432E-97AE-08EA9C6F7859}"/>
    <cellStyle name="Currency [0] 2 2 6 2 2 2" xfId="29669" xr:uid="{AECD37D8-BC80-420F-8FD1-B89F82B0D148}"/>
    <cellStyle name="Currency [0] 2 2 6 2 2 2 2" xfId="59621" xr:uid="{4BA55171-65CA-4979-9BE0-D181E6DD5FEA}"/>
    <cellStyle name="Currency [0] 2 2 6 2 2 3" xfId="34667" xr:uid="{E5B6F0B4-AD2A-4441-87A3-7FDB4898E607}"/>
    <cellStyle name="Currency [0] 2 2 6 2 3" xfId="7622" xr:uid="{2E8903BD-12FD-4DE2-B44C-02EDD275D9EC}"/>
    <cellStyle name="Currency [0] 2 2 6 2 3 2" xfId="37577" xr:uid="{0411D025-D79B-4EB4-9B84-153A5AB97A6A}"/>
    <cellStyle name="Currency [0] 2 2 6 2 4" xfId="10404" xr:uid="{895C5F54-CD5E-40C0-9EBC-E37D1C1217A8}"/>
    <cellStyle name="Currency [0] 2 2 6 2 4 2" xfId="40359" xr:uid="{771D82BD-1513-478F-A4DD-759F2DB3D0CB}"/>
    <cellStyle name="Currency [0] 2 2 6 2 5" xfId="13186" xr:uid="{0657FA51-627F-49E6-A2EF-F0D43D73509F}"/>
    <cellStyle name="Currency [0] 2 2 6 2 5 2" xfId="43141" xr:uid="{A8E68C8E-AC9B-4829-BB85-B33DCA55E4CE}"/>
    <cellStyle name="Currency [0] 2 2 6 2 6" xfId="15921" xr:uid="{F47A8B8C-88D9-4EF3-AE19-EE376B876798}"/>
    <cellStyle name="Currency [0] 2 2 6 2 6 2" xfId="45876" xr:uid="{F1F15B35-DE3F-46FF-A865-EB917C8B1D0C}"/>
    <cellStyle name="Currency [0] 2 2 6 2 7" xfId="18669" xr:uid="{9931731B-CDC7-4D7C-8D44-4F567E7FC174}"/>
    <cellStyle name="Currency [0] 2 2 6 2 7 2" xfId="48622" xr:uid="{5E7B82CD-5046-4A64-8031-1A1DA17CC217}"/>
    <cellStyle name="Currency [0] 2 2 6 2 8" xfId="21452" xr:uid="{0782AD40-D8CF-495D-ABB5-82D651A0A014}"/>
    <cellStyle name="Currency [0] 2 2 6 2 8 2" xfId="51404" xr:uid="{88065935-B542-44D0-B740-2529933B68C0}"/>
    <cellStyle name="Currency [0] 2 2 6 2 9" xfId="24190" xr:uid="{FE91C906-D907-4A7B-875F-BBB48CE9E5C1}"/>
    <cellStyle name="Currency [0] 2 2 6 2 9 2" xfId="54142" xr:uid="{6735EB21-B2AE-48CE-B704-A4E41481E4F7}"/>
    <cellStyle name="Currency [0] 2 2 6 3" xfId="1779" xr:uid="{AA346CDB-64BC-42E5-8425-C46917D2F140}"/>
    <cellStyle name="Currency [0] 2 2 6 3 2" xfId="28301" xr:uid="{926078A9-795B-437B-8797-9154103C46B7}"/>
    <cellStyle name="Currency [0] 2 2 6 3 2 2" xfId="58253" xr:uid="{B3506C99-C3DB-4E0B-B04C-B017BAE0FC09}"/>
    <cellStyle name="Currency [0] 2 2 6 3 3" xfId="31784" xr:uid="{6B3C5228-A3E1-4E21-8B80-8B552FF9A857}"/>
    <cellStyle name="Currency [0] 2 2 6 4" xfId="3306" xr:uid="{7BC6D06E-0A02-45E0-AB33-BFAB4FE0AAA7}"/>
    <cellStyle name="Currency [0] 2 2 6 4 2" xfId="33299" xr:uid="{2692BB2E-7E76-4029-85CF-CAEF2754D4CC}"/>
    <cellStyle name="Currency [0] 2 2 6 5" xfId="6254" xr:uid="{7369F800-3E57-41AF-8493-78EF5B7A02D1}"/>
    <cellStyle name="Currency [0] 2 2 6 5 2" xfId="36209" xr:uid="{437C9D9D-3E72-4633-A4BB-8425FCA8620A}"/>
    <cellStyle name="Currency [0] 2 2 6 6" xfId="9036" xr:uid="{5E45BC72-2168-4D6C-93D9-0995999DD409}"/>
    <cellStyle name="Currency [0] 2 2 6 6 2" xfId="38991" xr:uid="{CD17A785-C1E3-4482-8AEB-1B116243DB35}"/>
    <cellStyle name="Currency [0] 2 2 6 7" xfId="11818" xr:uid="{F394ED60-1BB9-4605-BE77-78659B90D351}"/>
    <cellStyle name="Currency [0] 2 2 6 7 2" xfId="41773" xr:uid="{157B8F90-C6AF-41C5-AA9F-ADDD111C8861}"/>
    <cellStyle name="Currency [0] 2 2 6 8" xfId="14553" xr:uid="{27ABC048-8208-496D-A788-A1D5A8CA2C29}"/>
    <cellStyle name="Currency [0] 2 2 6 8 2" xfId="44508" xr:uid="{B374F075-407C-4A57-8239-37BA6A8F6255}"/>
    <cellStyle name="Currency [0] 2 2 6 9" xfId="17301" xr:uid="{9AA2D90F-B5A0-45A5-B49E-0998BA5C9AAA}"/>
    <cellStyle name="Currency [0] 2 2 6 9 2" xfId="47254" xr:uid="{611BCC07-313B-402B-9205-D4C38E8C2727}"/>
    <cellStyle name="Currency [0] 2 2 7" xfId="740" xr:uid="{5E968926-4806-4756-9396-EE8498C88301}"/>
    <cellStyle name="Currency [0] 2 2 7 10" xfId="20768" xr:uid="{AA8B346D-4B54-4611-A933-85C69EE8FF6A}"/>
    <cellStyle name="Currency [0] 2 2 7 10 2" xfId="50720" xr:uid="{EC281C63-47E8-4B7F-AE8A-AB0711205A59}"/>
    <cellStyle name="Currency [0] 2 2 7 11" xfId="23506" xr:uid="{12813265-D587-4D46-9239-AD98F6F0F4FF}"/>
    <cellStyle name="Currency [0] 2 2 7 11 2" xfId="53458" xr:uid="{A2776289-09B6-4196-B368-4E031F2A84C2}"/>
    <cellStyle name="Currency [0] 2 2 7 12" xfId="26242" xr:uid="{E35DC663-2F8D-4E7C-B2D6-93B820D447D1}"/>
    <cellStyle name="Currency [0] 2 2 7 12 2" xfId="56194" xr:uid="{5E348F82-B8A9-4AE6-BBAD-223C6327C5C8}"/>
    <cellStyle name="Currency [0] 2 2 7 13" xfId="30745" xr:uid="{FFB8B2D3-5B16-47AC-BED9-9F90E1DB7777}"/>
    <cellStyle name="Currency [0] 2 2 7 2" xfId="1283" xr:uid="{2E900996-51AB-4ADE-8F9B-631C484819FD}"/>
    <cellStyle name="Currency [0] 2 2 7 2 2" xfId="28985" xr:uid="{DE63101B-ABCE-4149-A196-072719565A53}"/>
    <cellStyle name="Currency [0] 2 2 7 2 2 2" xfId="58937" xr:uid="{85353DB7-6E26-4F30-BE92-AE78AB967BB3}"/>
    <cellStyle name="Currency [0] 2 2 7 2 3" xfId="31288" xr:uid="{52F7F9DB-315F-4DBE-88E8-CD7955A8013B}"/>
    <cellStyle name="Currency [0] 2 2 7 3" xfId="1825" xr:uid="{E1BAB20E-D5C6-4B97-AB41-E411649C3223}"/>
    <cellStyle name="Currency [0] 2 2 7 3 2" xfId="31830" xr:uid="{4450AD7F-F8AA-4ACC-9AAC-52C3333F41F6}"/>
    <cellStyle name="Currency [0] 2 2 7 4" xfId="3990" xr:uid="{57940EFD-D3E9-4161-AB38-B24B10F73B6D}"/>
    <cellStyle name="Currency [0] 2 2 7 4 2" xfId="33983" xr:uid="{0D771DAA-D5AE-4D76-BF3E-E6520BDAB07A}"/>
    <cellStyle name="Currency [0] 2 2 7 5" xfId="6938" xr:uid="{6CDD576E-5342-47CC-BECA-39E5BB07D0D9}"/>
    <cellStyle name="Currency [0] 2 2 7 5 2" xfId="36893" xr:uid="{C9690958-F928-4862-914E-F9322FC5F181}"/>
    <cellStyle name="Currency [0] 2 2 7 6" xfId="9720" xr:uid="{7E6F90FC-4EC6-42E7-BEB9-449A79981A05}"/>
    <cellStyle name="Currency [0] 2 2 7 6 2" xfId="39675" xr:uid="{78E82086-0BCD-4E1D-8851-8F460C90CB50}"/>
    <cellStyle name="Currency [0] 2 2 7 7" xfId="12502" xr:uid="{7F8CCCDC-797A-44E4-9FF6-D50156DE936F}"/>
    <cellStyle name="Currency [0] 2 2 7 7 2" xfId="42457" xr:uid="{9A2B0315-3804-4F9D-9EB6-BD5668C694CD}"/>
    <cellStyle name="Currency [0] 2 2 7 8" xfId="15237" xr:uid="{00ACE003-8098-4563-A80F-F1DD0638ECE2}"/>
    <cellStyle name="Currency [0] 2 2 7 8 2" xfId="45192" xr:uid="{B2AA3C95-3D18-4C23-A70A-8C7405F26619}"/>
    <cellStyle name="Currency [0] 2 2 7 9" xfId="17985" xr:uid="{05857EF1-9870-40ED-93D7-2639A6846D10}"/>
    <cellStyle name="Currency [0] 2 2 7 9 2" xfId="47938" xr:uid="{6345995A-03F2-41EA-8E26-AD61B01066FD}"/>
    <cellStyle name="Currency [0] 2 2 8" xfId="913" xr:uid="{41EFA37A-5EEB-4E76-A526-544B99D243CA}"/>
    <cellStyle name="Currency [0] 2 2 8 2" xfId="27617" xr:uid="{CCA7F940-0FB4-4EB4-8C2E-B9E2B23F93FA}"/>
    <cellStyle name="Currency [0] 2 2 8 2 2" xfId="57569" xr:uid="{085DDC24-98EF-474F-A58E-F1BEC755DC22}"/>
    <cellStyle name="Currency [0] 2 2 8 3" xfId="30918" xr:uid="{DB9B6541-CFBE-4EF4-862F-0578F63A901C}"/>
    <cellStyle name="Currency [0] 2 2 9" xfId="1455" xr:uid="{9EDAC10A-B6E6-4CFC-8366-9C7C91BFB1C4}"/>
    <cellStyle name="Currency [0] 2 2 9 2" xfId="31460" xr:uid="{C7CDAF04-7697-4812-BDEB-D09000392A1C}"/>
    <cellStyle name="Currency [0] 2 20" xfId="5434" xr:uid="{4EA42049-9981-47C6-8C61-5041773E150F}"/>
    <cellStyle name="Currency [0] 2 20 2" xfId="35426" xr:uid="{5C7DB3C0-F1A7-480E-B13A-FB722F99F4AA}"/>
    <cellStyle name="Currency [0] 2 21" xfId="5558" xr:uid="{EA52F284-7A5D-468E-87FF-F49987BE975A}"/>
    <cellStyle name="Currency [0] 2 21 2" xfId="35513" xr:uid="{E11BBE31-A295-4CA1-9112-255B2AE6E2B3}"/>
    <cellStyle name="Currency [0] 2 22" xfId="8295" xr:uid="{629C54C7-BEE9-4A3E-AB3A-362D088FE25C}"/>
    <cellStyle name="Currency [0] 2 22 2" xfId="38250" xr:uid="{6B2D8265-799B-404F-843D-AC53C793F3FA}"/>
    <cellStyle name="Currency [0] 2 23" xfId="8338" xr:uid="{4866510A-DF89-4D1E-9931-2DDDEA492C3B}"/>
    <cellStyle name="Currency [0] 2 23 2" xfId="38293" xr:uid="{E571D1C6-CB92-4BC7-8C45-B23411D4A6CC}"/>
    <cellStyle name="Currency [0] 2 24" xfId="11079" xr:uid="{21BDEF0C-992C-48B9-B319-4FC967276254}"/>
    <cellStyle name="Currency [0] 2 24 2" xfId="41034" xr:uid="{29F2E1F9-BCD3-4871-80A8-DD96184B9776}"/>
    <cellStyle name="Currency [0] 2 25" xfId="11123" xr:uid="{E3C0E072-B9EE-4346-A0C0-B40B1CD638F8}"/>
    <cellStyle name="Currency [0] 2 25 2" xfId="41078" xr:uid="{57258611-3E57-42FE-82ED-080E73F96D4B}"/>
    <cellStyle name="Currency [0] 2 26" xfId="13858" xr:uid="{61C7AEA4-5EED-4F69-B29C-31460BE58DEB}"/>
    <cellStyle name="Currency [0] 2 26 2" xfId="43813" xr:uid="{3003B42B-E3F3-4CC3-8E3E-20E4C58BF04F}"/>
    <cellStyle name="Currency [0] 2 27" xfId="16602" xr:uid="{3F010D93-A243-46A5-AC16-DF0F9057FB78}"/>
    <cellStyle name="Currency [0] 2 27 2" xfId="46555" xr:uid="{7B2EB0BB-7600-4336-A55D-2263C90005CE}"/>
    <cellStyle name="Currency [0] 2 28" xfId="19342" xr:uid="{0F5AA105-4DC4-4C5A-9C1C-ED4BFBC7A4B2}"/>
    <cellStyle name="Currency [0] 2 28 2" xfId="49295" xr:uid="{A365FBB1-B314-490A-BCC9-4A07E3AD0A54}"/>
    <cellStyle name="Currency [0] 2 29" xfId="19386" xr:uid="{67492C1D-8155-4334-9366-2F9F7F8B9AF7}"/>
    <cellStyle name="Currency [0] 2 29 2" xfId="49338" xr:uid="{25800AB5-B89A-44DC-9BB3-8A1FCA4DD67F}"/>
    <cellStyle name="Currency [0] 2 3" xfId="367" xr:uid="{A106BF01-A62A-4D5F-9B72-A3D531B8DCA5}"/>
    <cellStyle name="Currency [0] 2 3 10" xfId="2009" xr:uid="{D93992AC-00AF-48C3-AE5C-40A22E133712}"/>
    <cellStyle name="Currency [0] 2 3 10 2" xfId="32014" xr:uid="{651BB10F-B1D3-4D20-B701-7C7DC2D5F825}"/>
    <cellStyle name="Currency [0] 2 3 11" xfId="2192" xr:uid="{1549E28A-DC99-486B-A835-0CD2C01B65AE}"/>
    <cellStyle name="Currency [0] 2 3 11 2" xfId="32192" xr:uid="{208AF970-4894-49F9-BCBF-4A99CBBA480D}"/>
    <cellStyle name="Currency [0] 2 3 12" xfId="2537" xr:uid="{A61201C5-01CA-4DA6-86F0-0005D1093528}"/>
    <cellStyle name="Currency [0] 2 3 12 2" xfId="32536" xr:uid="{D316E43B-759B-4E53-831E-AD04B5BCF8A3}"/>
    <cellStyle name="Currency [0] 2 3 13" xfId="2585" xr:uid="{7E4A88E5-A4DE-4DD9-8B1F-BE005823F035}"/>
    <cellStyle name="Currency [0] 2 3 13 2" xfId="32580" xr:uid="{13AC407B-81CC-4360-9297-8E7DA1D95CA4}"/>
    <cellStyle name="Currency [0] 2 3 14" xfId="2632" xr:uid="{D87E9062-D65E-40AD-A302-8CAD5541AEEE}"/>
    <cellStyle name="Currency [0] 2 3 14 2" xfId="32625" xr:uid="{CDA7100A-8E25-4258-8745-8E0F3B160478}"/>
    <cellStyle name="Currency [0] 2 3 15" xfId="5368" xr:uid="{FF78B95F-DCBD-4FB6-B9CE-139CE2D85709}"/>
    <cellStyle name="Currency [0] 2 3 15 2" xfId="35361" xr:uid="{878AF233-B913-413C-B39B-4D51402E43A3}"/>
    <cellStyle name="Currency [0] 2 3 16" xfId="5410" xr:uid="{3E232887-DB38-4A41-86AA-7C52E81FCB9A}"/>
    <cellStyle name="Currency [0] 2 3 16 2" xfId="35403" xr:uid="{2102C95C-D2A1-4D0F-A08F-F37699B5E697}"/>
    <cellStyle name="Currency [0] 2 3 17" xfId="5489" xr:uid="{67CB77AA-991D-43A4-A08B-88ECE5696F64}"/>
    <cellStyle name="Currency [0] 2 3 17 2" xfId="35460" xr:uid="{DAAEFCEB-85A9-4538-8D7E-5D8F56B09E22}"/>
    <cellStyle name="Currency [0] 2 3 18" xfId="5580" xr:uid="{3F229718-3FBA-4D41-8144-96E12BFFF914}"/>
    <cellStyle name="Currency [0] 2 3 18 2" xfId="35535" xr:uid="{57AAFB56-1361-4091-81EB-1D95C3733D40}"/>
    <cellStyle name="Currency [0] 2 3 19" xfId="8317" xr:uid="{0C9B458B-7257-4572-B4E2-8A4B2AE9FA57}"/>
    <cellStyle name="Currency [0] 2 3 19 2" xfId="38272" xr:uid="{F6D15707-A3D1-498E-A3A6-903B6FE11F48}"/>
    <cellStyle name="Currency [0] 2 3 2" xfId="413" xr:uid="{3A20FC6A-CD8C-47D5-9FC1-ADF3BB061717}"/>
    <cellStyle name="Currency [0] 2 3 2 10" xfId="8404" xr:uid="{943D0D67-0BE5-44D4-9ABB-D6977E32A13B}"/>
    <cellStyle name="Currency [0] 2 3 2 10 2" xfId="38359" xr:uid="{2A551DD9-F372-49CC-8795-AEDC884F30D4}"/>
    <cellStyle name="Currency [0] 2 3 2 11" xfId="11186" xr:uid="{751C0E96-2D50-40BE-BD93-6BE44A8802F8}"/>
    <cellStyle name="Currency [0] 2 3 2 11 2" xfId="41141" xr:uid="{94A61B3D-13D7-43C2-9824-4A51A71D34CA}"/>
    <cellStyle name="Currency [0] 2 3 2 12" xfId="13921" xr:uid="{92DFC4B0-FDE7-447B-9E0A-3EE926616962}"/>
    <cellStyle name="Currency [0] 2 3 2 12 2" xfId="43876" xr:uid="{D980193A-34F4-4454-A4D8-D306B8AB34C7}"/>
    <cellStyle name="Currency [0] 2 3 2 13" xfId="16669" xr:uid="{8639A64B-9E54-40FD-96C4-5F5EDC27F97A}"/>
    <cellStyle name="Currency [0] 2 3 2 13 2" xfId="46622" xr:uid="{FF9AA4AA-A638-4FF8-8373-C29E36E765D7}"/>
    <cellStyle name="Currency [0] 2 3 2 14" xfId="19452" xr:uid="{43E1C167-E2F1-47BF-A660-D9F71FFFA937}"/>
    <cellStyle name="Currency [0] 2 3 2 14 2" xfId="49404" xr:uid="{7A6AF4B7-A6E1-4996-ACCD-8DBFA93620CD}"/>
    <cellStyle name="Currency [0] 2 3 2 15" xfId="22190" xr:uid="{9C9948D3-EA4F-48FA-9BFB-2637EEECD9A4}"/>
    <cellStyle name="Currency [0] 2 3 2 15 2" xfId="52142" xr:uid="{C723824D-650F-47C2-98DE-12AE56C3C5EC}"/>
    <cellStyle name="Currency [0] 2 3 2 16" xfId="24926" xr:uid="{AB939A89-0CE5-48B7-8893-23F5E88D8746}"/>
    <cellStyle name="Currency [0] 2 3 2 16 2" xfId="54878" xr:uid="{6F8A330F-5AFA-4EE7-9D9A-C945B1B046DB}"/>
    <cellStyle name="Currency [0] 2 3 2 17" xfId="30428" xr:uid="{7382F2BA-2B21-4191-B1A1-96D71CD59FF8}"/>
    <cellStyle name="Currency [0] 2 3 2 2" xfId="557" xr:uid="{3575C168-47B0-46BD-97F6-458C81ADBE31}"/>
    <cellStyle name="Currency [0] 2 3 2 2 10" xfId="11271" xr:uid="{21FBA10E-9339-417B-B63B-183B1A22D7D4}"/>
    <cellStyle name="Currency [0] 2 3 2 2 10 2" xfId="41226" xr:uid="{4AF74B30-20F5-4616-AFDE-A0D7E19ECA7C}"/>
    <cellStyle name="Currency [0] 2 3 2 2 11" xfId="14006" xr:uid="{9D844055-EF40-4405-9D3A-CB800D9A01E2}"/>
    <cellStyle name="Currency [0] 2 3 2 2 11 2" xfId="43961" xr:uid="{7A4BB238-227D-48C9-BD4E-809861FFB654}"/>
    <cellStyle name="Currency [0] 2 3 2 2 12" xfId="16754" xr:uid="{C9A5B3D4-C2E3-426A-885B-1AB424202A10}"/>
    <cellStyle name="Currency [0] 2 3 2 2 12 2" xfId="46707" xr:uid="{71647FC0-58E9-4078-ACC4-583A0D6621B7}"/>
    <cellStyle name="Currency [0] 2 3 2 2 13" xfId="19537" xr:uid="{09F3A18D-BBC7-4138-9837-BA52B4635E34}"/>
    <cellStyle name="Currency [0] 2 3 2 2 13 2" xfId="49489" xr:uid="{A4A96E9A-623A-4B23-8AA1-54BEF7313519}"/>
    <cellStyle name="Currency [0] 2 3 2 2 14" xfId="22275" xr:uid="{417D7CFF-564D-40D2-AC05-85F69FEE2712}"/>
    <cellStyle name="Currency [0] 2 3 2 2 14 2" xfId="52227" xr:uid="{2118DAD8-D631-4486-BF14-93818644DC04}"/>
    <cellStyle name="Currency [0] 2 3 2 2 15" xfId="25011" xr:uid="{640E4AFC-0C07-4555-92FC-BF8B0F9E1D44}"/>
    <cellStyle name="Currency [0] 2 3 2 2 15 2" xfId="54963" xr:uid="{D3F83EE7-30FA-4203-BEB3-C7154DAA00D3}"/>
    <cellStyle name="Currency [0] 2 3 2 2 16" xfId="30567" xr:uid="{404C9A57-C177-4100-9B4D-6B6609FDD198}"/>
    <cellStyle name="Currency [0] 2 3 2 2 2" xfId="877" xr:uid="{7F5EE45D-CA30-4D71-B793-8AA8B29D8915}"/>
    <cellStyle name="Currency [0] 2 3 2 2 2 10" xfId="16925" xr:uid="{F1D48228-6AFC-4D46-B280-4986156D0101}"/>
    <cellStyle name="Currency [0] 2 3 2 2 2 10 2" xfId="46878" xr:uid="{CE8D9050-F5EB-4F41-A460-CBA3A8A3D2BC}"/>
    <cellStyle name="Currency [0] 2 3 2 2 2 11" xfId="19708" xr:uid="{DCFF40EB-7691-47C4-BE1E-020D541D4FB6}"/>
    <cellStyle name="Currency [0] 2 3 2 2 2 11 2" xfId="49660" xr:uid="{8F213169-077C-4414-932C-6C1AFBB33923}"/>
    <cellStyle name="Currency [0] 2 3 2 2 2 12" xfId="22446" xr:uid="{0D5B3174-5B53-481A-8351-E508F3EB2F4B}"/>
    <cellStyle name="Currency [0] 2 3 2 2 2 12 2" xfId="52398" xr:uid="{5BBE81F2-22ED-4513-89FD-B3497329F7C3}"/>
    <cellStyle name="Currency [0] 2 3 2 2 2 13" xfId="25182" xr:uid="{5A12DADA-04B1-4FFC-B72D-561727293A1D}"/>
    <cellStyle name="Currency [0] 2 3 2 2 2 13 2" xfId="55134" xr:uid="{651601F4-8865-4E81-95FC-CAA683A30128}"/>
    <cellStyle name="Currency [0] 2 3 2 2 2 14" xfId="30882" xr:uid="{51E961B6-4F82-4169-92A6-4D25C55DD8BA}"/>
    <cellStyle name="Currency [0] 2 3 2 2 2 2" xfId="1420" xr:uid="{8412933D-6519-4906-89A3-5492A04AD5AA}"/>
    <cellStyle name="Currency [0] 2 3 2 2 2 2 10" xfId="20050" xr:uid="{20212179-0CF8-41C2-9374-7A3E782B3617}"/>
    <cellStyle name="Currency [0] 2 3 2 2 2 2 10 2" xfId="50002" xr:uid="{EE4676D7-492D-4F5D-BCDB-2FB45990D5AA}"/>
    <cellStyle name="Currency [0] 2 3 2 2 2 2 11" xfId="22788" xr:uid="{04A77408-56DE-4B90-AAB3-6FE5221C7D95}"/>
    <cellStyle name="Currency [0] 2 3 2 2 2 2 11 2" xfId="52740" xr:uid="{B2B641CC-1095-4EAA-94C2-D12CFC68B1AB}"/>
    <cellStyle name="Currency [0] 2 3 2 2 2 2 12" xfId="25524" xr:uid="{FBC85BF0-BA3B-411A-BD27-51F661F93DEA}"/>
    <cellStyle name="Currency [0] 2 3 2 2 2 2 12 2" xfId="55476" xr:uid="{4AE504C1-3647-44C0-B23A-6BCB002E4868}"/>
    <cellStyle name="Currency [0] 2 3 2 2 2 2 13" xfId="31425" xr:uid="{B9BAA070-67D8-4F17-A0F9-ACBC392CB8F8}"/>
    <cellStyle name="Currency [0] 2 3 2 2 2 2 2" xfId="3956" xr:uid="{D5A1852E-0C9C-4C9D-9DD7-9E7DAF91381A}"/>
    <cellStyle name="Currency [0] 2 3 2 2 2 2 2 10" xfId="26208" xr:uid="{49A90A41-E24F-4872-932A-B3108F096226}"/>
    <cellStyle name="Currency [0] 2 3 2 2 2 2 2 10 2" xfId="56160" xr:uid="{B0308102-FB9C-409A-B016-95F51D88A7D4}"/>
    <cellStyle name="Currency [0] 2 3 2 2 2 2 2 11" xfId="33949" xr:uid="{63B47B9A-565C-4824-82A4-2EAA01FE0FA7}"/>
    <cellStyle name="Currency [0] 2 3 2 2 2 2 2 2" xfId="5324" xr:uid="{B155FA17-E552-42BC-8E5E-50D50657801C}"/>
    <cellStyle name="Currency [0] 2 3 2 2 2 2 2 2 10" xfId="35317" xr:uid="{BDC38873-AEF0-4C80-A060-15F4BEBF14EA}"/>
    <cellStyle name="Currency [0] 2 3 2 2 2 2 2 2 2" xfId="8272" xr:uid="{AC082143-6A6E-4F38-90A5-976CFC03E4EA}"/>
    <cellStyle name="Currency [0] 2 3 2 2 2 2 2 2 2 2" xfId="30319" xr:uid="{2D2DA7C8-1313-46FA-B3BB-C654FE0C98AF}"/>
    <cellStyle name="Currency [0] 2 3 2 2 2 2 2 2 2 2 2" xfId="60271" xr:uid="{AF2F68DF-F61B-4744-8DEA-F162590F3C2C}"/>
    <cellStyle name="Currency [0] 2 3 2 2 2 2 2 2 2 3" xfId="38227" xr:uid="{2EB6CCAC-E318-470F-8436-CC9D17868D5F}"/>
    <cellStyle name="Currency [0] 2 3 2 2 2 2 2 2 3" xfId="11054" xr:uid="{D0E5BEF8-D55F-42A0-92C0-50AAF3237A8D}"/>
    <cellStyle name="Currency [0] 2 3 2 2 2 2 2 2 3 2" xfId="41009" xr:uid="{F049B785-7FB6-4E72-98EB-C2EF7DD312FF}"/>
    <cellStyle name="Currency [0] 2 3 2 2 2 2 2 2 4" xfId="13836" xr:uid="{01DD1D49-177C-44D6-A36E-FFB93FA4C7E6}"/>
    <cellStyle name="Currency [0] 2 3 2 2 2 2 2 2 4 2" xfId="43791" xr:uid="{DEFB5212-9BC7-44CB-A1EA-863C71939699}"/>
    <cellStyle name="Currency [0] 2 3 2 2 2 2 2 2 5" xfId="16571" xr:uid="{BED6AD23-FDE1-4E31-BEE1-40F9135B45E1}"/>
    <cellStyle name="Currency [0] 2 3 2 2 2 2 2 2 5 2" xfId="46526" xr:uid="{9862A78C-2C6F-4438-AD1D-66549FC63B53}"/>
    <cellStyle name="Currency [0] 2 3 2 2 2 2 2 2 6" xfId="19319" xr:uid="{1FE68BE2-B2B1-49D5-B422-B67351A46D34}"/>
    <cellStyle name="Currency [0] 2 3 2 2 2 2 2 2 6 2" xfId="49272" xr:uid="{F1B0015B-3819-4278-BB6A-EB001C67CEF1}"/>
    <cellStyle name="Currency [0] 2 3 2 2 2 2 2 2 7" xfId="22102" xr:uid="{CBDFCE3E-3929-40CC-9A81-95D5C15926B2}"/>
    <cellStyle name="Currency [0] 2 3 2 2 2 2 2 2 7 2" xfId="52054" xr:uid="{06C1F6B2-F75C-4084-8AF1-0665CA5F30AB}"/>
    <cellStyle name="Currency [0] 2 3 2 2 2 2 2 2 8" xfId="24840" xr:uid="{7A67D675-2C9C-4AE0-9791-BC660FDD0008}"/>
    <cellStyle name="Currency [0] 2 3 2 2 2 2 2 2 8 2" xfId="54792" xr:uid="{16A7AE5F-B0B9-4042-97AB-0F6492893658}"/>
    <cellStyle name="Currency [0] 2 3 2 2 2 2 2 2 9" xfId="27576" xr:uid="{00BEE428-42CE-4E43-BCEE-8165A3CFC62A}"/>
    <cellStyle name="Currency [0] 2 3 2 2 2 2 2 2 9 2" xfId="57528" xr:uid="{5EE2876D-147B-46F3-9DF2-372D4D56F660}"/>
    <cellStyle name="Currency [0] 2 3 2 2 2 2 2 3" xfId="6904" xr:uid="{22F29B4D-E17E-4585-A3CD-8970A7C54FC4}"/>
    <cellStyle name="Currency [0] 2 3 2 2 2 2 2 3 2" xfId="28951" xr:uid="{129B4583-4047-41D0-9A3D-30E7E323C064}"/>
    <cellStyle name="Currency [0] 2 3 2 2 2 2 2 3 2 2" xfId="58903" xr:uid="{311B9CC9-A8E6-4E46-90DB-C3C70EA134A9}"/>
    <cellStyle name="Currency [0] 2 3 2 2 2 2 2 3 3" xfId="36859" xr:uid="{F60DA497-9B89-47CA-B0F6-E2A1070A5EF5}"/>
    <cellStyle name="Currency [0] 2 3 2 2 2 2 2 4" xfId="9686" xr:uid="{0CCB3531-6B4F-458B-B0FF-F6202A3B26C4}"/>
    <cellStyle name="Currency [0] 2 3 2 2 2 2 2 4 2" xfId="39641" xr:uid="{32BAAA1F-320C-49A3-9874-A823B6FEDEA9}"/>
    <cellStyle name="Currency [0] 2 3 2 2 2 2 2 5" xfId="12468" xr:uid="{CEEC5871-C824-4109-B3CA-B94338D36D6F}"/>
    <cellStyle name="Currency [0] 2 3 2 2 2 2 2 5 2" xfId="42423" xr:uid="{B073A366-5238-4BBD-8AF7-0B8E9329C85B}"/>
    <cellStyle name="Currency [0] 2 3 2 2 2 2 2 6" xfId="15203" xr:uid="{3D5DCF00-B18C-44C6-A65A-6F604196AA61}"/>
    <cellStyle name="Currency [0] 2 3 2 2 2 2 2 6 2" xfId="45158" xr:uid="{0956DAFA-736E-4B30-A9EE-7756CF9097C1}"/>
    <cellStyle name="Currency [0] 2 3 2 2 2 2 2 7" xfId="17951" xr:uid="{6A21F6BD-CDEF-49E4-AB73-14E5CE0563A2}"/>
    <cellStyle name="Currency [0] 2 3 2 2 2 2 2 7 2" xfId="47904" xr:uid="{C4D77D40-26F3-4D8B-A46F-4BFE8103BF82}"/>
    <cellStyle name="Currency [0] 2 3 2 2 2 2 2 8" xfId="20734" xr:uid="{F33AEF19-104D-4E28-87C6-FDD39A9398BA}"/>
    <cellStyle name="Currency [0] 2 3 2 2 2 2 2 8 2" xfId="50686" xr:uid="{6FD3D850-9869-4724-8D92-99A719FC7552}"/>
    <cellStyle name="Currency [0] 2 3 2 2 2 2 2 9" xfId="23472" xr:uid="{F85631D5-4750-47A5-9C12-FCD665DF0887}"/>
    <cellStyle name="Currency [0] 2 3 2 2 2 2 2 9 2" xfId="53424" xr:uid="{3118CDFA-D969-43C6-8AC1-30D0AC410D1A}"/>
    <cellStyle name="Currency [0] 2 3 2 2 2 2 3" xfId="4640" xr:uid="{FC7B7B2B-8C40-4FBE-9B1F-A5502A67F184}"/>
    <cellStyle name="Currency [0] 2 3 2 2 2 2 3 10" xfId="34633" xr:uid="{86D47D1E-4A20-4F4E-9F05-AA6944F24F6C}"/>
    <cellStyle name="Currency [0] 2 3 2 2 2 2 3 2" xfId="7588" xr:uid="{57B749E2-B90C-42A8-9E32-E855D6EB2459}"/>
    <cellStyle name="Currency [0] 2 3 2 2 2 2 3 2 2" xfId="29635" xr:uid="{3D33D319-BE52-4104-8473-E68C7CF2CF00}"/>
    <cellStyle name="Currency [0] 2 3 2 2 2 2 3 2 2 2" xfId="59587" xr:uid="{9BFAD9D8-77F6-4042-81D8-9AB2EAB357B6}"/>
    <cellStyle name="Currency [0] 2 3 2 2 2 2 3 2 3" xfId="37543" xr:uid="{8B445875-9A5D-4790-94E0-55D07C3C6D50}"/>
    <cellStyle name="Currency [0] 2 3 2 2 2 2 3 3" xfId="10370" xr:uid="{3CA2D672-7A15-40C9-A8DB-DA765434EAE8}"/>
    <cellStyle name="Currency [0] 2 3 2 2 2 2 3 3 2" xfId="40325" xr:uid="{C438A447-42A5-4A47-A085-4B72C526D225}"/>
    <cellStyle name="Currency [0] 2 3 2 2 2 2 3 4" xfId="13152" xr:uid="{919A1908-5AF5-4C30-AB8D-E135A7189BA7}"/>
    <cellStyle name="Currency [0] 2 3 2 2 2 2 3 4 2" xfId="43107" xr:uid="{F8C39B9B-D817-4F32-8ED2-99D609C192AE}"/>
    <cellStyle name="Currency [0] 2 3 2 2 2 2 3 5" xfId="15887" xr:uid="{91B731C7-5C72-4D29-B981-7AA0EED20A7D}"/>
    <cellStyle name="Currency [0] 2 3 2 2 2 2 3 5 2" xfId="45842" xr:uid="{8B0AB2AE-E2BB-4F1E-A3B1-9DCC73F260E4}"/>
    <cellStyle name="Currency [0] 2 3 2 2 2 2 3 6" xfId="18635" xr:uid="{B01F4045-6DFD-4296-873E-7B2DC37C9C04}"/>
    <cellStyle name="Currency [0] 2 3 2 2 2 2 3 6 2" xfId="48588" xr:uid="{B001A199-A7D1-4E35-B862-8097C4AE1B5F}"/>
    <cellStyle name="Currency [0] 2 3 2 2 2 2 3 7" xfId="21418" xr:uid="{66F94CDB-1959-4443-8561-F437ED56F993}"/>
    <cellStyle name="Currency [0] 2 3 2 2 2 2 3 7 2" xfId="51370" xr:uid="{8A3954B5-1CAB-4A73-B5AE-2AD3BD679513}"/>
    <cellStyle name="Currency [0] 2 3 2 2 2 2 3 8" xfId="24156" xr:uid="{89159A85-D1A7-4486-8DF9-6985D79E0843}"/>
    <cellStyle name="Currency [0] 2 3 2 2 2 2 3 8 2" xfId="54108" xr:uid="{916D4A31-6A0D-4BC1-8716-51DFFD19A033}"/>
    <cellStyle name="Currency [0] 2 3 2 2 2 2 3 9" xfId="26892" xr:uid="{6255F9BE-7818-4E33-9A9F-2594EF6EFE00}"/>
    <cellStyle name="Currency [0] 2 3 2 2 2 2 3 9 2" xfId="56844" xr:uid="{544D1E05-F67C-487B-BFD8-C0071F92A6C6}"/>
    <cellStyle name="Currency [0] 2 3 2 2 2 2 4" xfId="3272" xr:uid="{0A3C8F20-5EC9-4A7C-946E-4F3CB4FF3A25}"/>
    <cellStyle name="Currency [0] 2 3 2 2 2 2 4 2" xfId="28267" xr:uid="{77457B7D-3DCE-4198-945B-D615B61ADA50}"/>
    <cellStyle name="Currency [0] 2 3 2 2 2 2 4 2 2" xfId="58219" xr:uid="{AFD421E4-6926-452C-B6A5-49F5DFFBEF6F}"/>
    <cellStyle name="Currency [0] 2 3 2 2 2 2 4 3" xfId="33265" xr:uid="{FEEE997F-E083-41F7-84B5-8F430FA62846}"/>
    <cellStyle name="Currency [0] 2 3 2 2 2 2 5" xfId="6220" xr:uid="{AFAB3886-D1DE-48AB-BAC1-6BD70DADDE36}"/>
    <cellStyle name="Currency [0] 2 3 2 2 2 2 5 2" xfId="36175" xr:uid="{FF07FC00-9FF8-4C26-9E17-95240E0EF8B2}"/>
    <cellStyle name="Currency [0] 2 3 2 2 2 2 6" xfId="9002" xr:uid="{23D30BE9-FE59-4309-B065-5C699B0A4C1E}"/>
    <cellStyle name="Currency [0] 2 3 2 2 2 2 6 2" xfId="38957" xr:uid="{2618BD53-58A1-42EF-BB15-85FC121BA0A6}"/>
    <cellStyle name="Currency [0] 2 3 2 2 2 2 7" xfId="11784" xr:uid="{9FCE2F71-B32C-4596-AFA0-47D032D59DF3}"/>
    <cellStyle name="Currency [0] 2 3 2 2 2 2 7 2" xfId="41739" xr:uid="{2C89D94C-FF2A-4C29-A739-C8A926F712AE}"/>
    <cellStyle name="Currency [0] 2 3 2 2 2 2 8" xfId="14519" xr:uid="{65C46B3E-0B58-456C-85C5-7381B66A5F7C}"/>
    <cellStyle name="Currency [0] 2 3 2 2 2 2 8 2" xfId="44474" xr:uid="{0DCA5E63-793D-4768-BB14-29DC2AE5F597}"/>
    <cellStyle name="Currency [0] 2 3 2 2 2 2 9" xfId="17267" xr:uid="{5AE0FAB7-73DA-4774-84A3-BF2DAF042704}"/>
    <cellStyle name="Currency [0] 2 3 2 2 2 2 9 2" xfId="47220" xr:uid="{F63B716F-1922-4823-A48D-F4A8F126A903}"/>
    <cellStyle name="Currency [0] 2 3 2 2 2 3" xfId="1962" xr:uid="{679FFD82-1504-4E56-B6FE-A2EFD634ECCF}"/>
    <cellStyle name="Currency [0] 2 3 2 2 2 3 10" xfId="23130" xr:uid="{367BAEF4-0ACE-4F30-B937-B44D10992C01}"/>
    <cellStyle name="Currency [0] 2 3 2 2 2 3 10 2" xfId="53082" xr:uid="{2C0C96DD-F275-4A76-9BFE-7CC10C06C265}"/>
    <cellStyle name="Currency [0] 2 3 2 2 2 3 11" xfId="25866" xr:uid="{0DEC05BF-F45B-4942-932F-9A097C2AF9F5}"/>
    <cellStyle name="Currency [0] 2 3 2 2 2 3 11 2" xfId="55818" xr:uid="{07AF416F-2155-4A46-9ED2-AFBA4C998CAC}"/>
    <cellStyle name="Currency [0] 2 3 2 2 2 3 12" xfId="31967" xr:uid="{20CB41C5-353F-4788-AEE2-9CE60ED06814}"/>
    <cellStyle name="Currency [0] 2 3 2 2 2 3 2" xfId="4982" xr:uid="{ACAA1789-C691-4713-BB09-746893B123A9}"/>
    <cellStyle name="Currency [0] 2 3 2 2 2 3 2 10" xfId="34975" xr:uid="{FCFF8D3C-97D7-4D09-9725-D77242CEBC00}"/>
    <cellStyle name="Currency [0] 2 3 2 2 2 3 2 2" xfId="7930" xr:uid="{4860F6FB-0778-4B0D-9002-AA94D74241F6}"/>
    <cellStyle name="Currency [0] 2 3 2 2 2 3 2 2 2" xfId="29977" xr:uid="{A89861EB-84AD-40ED-AC29-F4F44029F46E}"/>
    <cellStyle name="Currency [0] 2 3 2 2 2 3 2 2 2 2" xfId="59929" xr:uid="{AC6FEA02-1E4D-4029-82DB-27C39C8A26CE}"/>
    <cellStyle name="Currency [0] 2 3 2 2 2 3 2 2 3" xfId="37885" xr:uid="{9D3CC266-9CD5-449E-B4F8-14B70E2A78C4}"/>
    <cellStyle name="Currency [0] 2 3 2 2 2 3 2 3" xfId="10712" xr:uid="{185A6749-5F6D-4857-B345-B3BD91268221}"/>
    <cellStyle name="Currency [0] 2 3 2 2 2 3 2 3 2" xfId="40667" xr:uid="{1CA74CD6-27F3-4A53-88F4-3DDCB330106C}"/>
    <cellStyle name="Currency [0] 2 3 2 2 2 3 2 4" xfId="13494" xr:uid="{C16EB7A9-F73A-4A23-BF45-07F038A3242B}"/>
    <cellStyle name="Currency [0] 2 3 2 2 2 3 2 4 2" xfId="43449" xr:uid="{9A8F5401-46D0-4E63-98DE-4FC83E407C2E}"/>
    <cellStyle name="Currency [0] 2 3 2 2 2 3 2 5" xfId="16229" xr:uid="{6DE8809F-2058-4671-9116-5F4EC1F73265}"/>
    <cellStyle name="Currency [0] 2 3 2 2 2 3 2 5 2" xfId="46184" xr:uid="{7053EB98-C0CF-41A9-A9DF-9D5779290969}"/>
    <cellStyle name="Currency [0] 2 3 2 2 2 3 2 6" xfId="18977" xr:uid="{E4FC75E1-7066-485F-838B-3CEF6999FF8D}"/>
    <cellStyle name="Currency [0] 2 3 2 2 2 3 2 6 2" xfId="48930" xr:uid="{24799030-A9A2-4E96-B14B-BF3EF8CA7A30}"/>
    <cellStyle name="Currency [0] 2 3 2 2 2 3 2 7" xfId="21760" xr:uid="{755EF3AA-33D4-49D0-8A92-3C89BD112E28}"/>
    <cellStyle name="Currency [0] 2 3 2 2 2 3 2 7 2" xfId="51712" xr:uid="{0F9EC996-53F8-463E-9979-B1C7AB7C63BB}"/>
    <cellStyle name="Currency [0] 2 3 2 2 2 3 2 8" xfId="24498" xr:uid="{E23BE55E-5ADE-43D8-ACED-5CD0A9702970}"/>
    <cellStyle name="Currency [0] 2 3 2 2 2 3 2 8 2" xfId="54450" xr:uid="{049799F6-0DE5-4865-828D-BBDBAEF5A3C5}"/>
    <cellStyle name="Currency [0] 2 3 2 2 2 3 2 9" xfId="27234" xr:uid="{BE7B53C5-CE91-41A3-9B1A-C5FED2059B6E}"/>
    <cellStyle name="Currency [0] 2 3 2 2 2 3 2 9 2" xfId="57186" xr:uid="{41FE92B5-8680-4154-AB58-D21BFBEABC61}"/>
    <cellStyle name="Currency [0] 2 3 2 2 2 3 3" xfId="3614" xr:uid="{173E6A72-7893-4BCE-BD11-6F49E30AD8D8}"/>
    <cellStyle name="Currency [0] 2 3 2 2 2 3 3 2" xfId="28609" xr:uid="{111B4C38-9093-4708-B498-BF9C0AD76089}"/>
    <cellStyle name="Currency [0] 2 3 2 2 2 3 3 2 2" xfId="58561" xr:uid="{4C931F13-8793-426D-BEC6-520C50B8F096}"/>
    <cellStyle name="Currency [0] 2 3 2 2 2 3 3 3" xfId="33607" xr:uid="{43213D8B-D8CD-4D01-A064-37678B772673}"/>
    <cellStyle name="Currency [0] 2 3 2 2 2 3 4" xfId="6562" xr:uid="{DDB0C304-D325-4620-A7A3-1E87DB4DF338}"/>
    <cellStyle name="Currency [0] 2 3 2 2 2 3 4 2" xfId="36517" xr:uid="{996841C8-22D4-4A51-BE7E-F8BDE3AF21AF}"/>
    <cellStyle name="Currency [0] 2 3 2 2 2 3 5" xfId="9344" xr:uid="{E3A0C402-7799-46D0-88A0-3EE8BAF9B595}"/>
    <cellStyle name="Currency [0] 2 3 2 2 2 3 5 2" xfId="39299" xr:uid="{38D80C72-B0B3-4B90-B573-3B59D9A06F47}"/>
    <cellStyle name="Currency [0] 2 3 2 2 2 3 6" xfId="12126" xr:uid="{29929EDE-16D3-440B-9997-B945E5DF00F5}"/>
    <cellStyle name="Currency [0] 2 3 2 2 2 3 6 2" xfId="42081" xr:uid="{A98063C2-C3BA-488E-9B13-9624E10A11B4}"/>
    <cellStyle name="Currency [0] 2 3 2 2 2 3 7" xfId="14861" xr:uid="{DDAD0620-B778-41B1-9DE0-2E1C5D81046C}"/>
    <cellStyle name="Currency [0] 2 3 2 2 2 3 7 2" xfId="44816" xr:uid="{EAC2216F-01FE-490E-8BB4-78C32A4D5280}"/>
    <cellStyle name="Currency [0] 2 3 2 2 2 3 8" xfId="17609" xr:uid="{02060BDD-6556-4499-BE3E-89B01D89CD74}"/>
    <cellStyle name="Currency [0] 2 3 2 2 2 3 8 2" xfId="47562" xr:uid="{5BAAB661-002A-4B21-BDDC-9994502E222A}"/>
    <cellStyle name="Currency [0] 2 3 2 2 2 3 9" xfId="20392" xr:uid="{20717386-4D5D-4025-9A5B-900F948A3AD8}"/>
    <cellStyle name="Currency [0] 2 3 2 2 2 3 9 2" xfId="50344" xr:uid="{6E29D188-498D-48B0-8643-78C8464F12DF}"/>
    <cellStyle name="Currency [0] 2 3 2 2 2 4" xfId="2493" xr:uid="{96AA41B1-7EC0-4C36-AC1C-7D2360072603}"/>
    <cellStyle name="Currency [0] 2 3 2 2 2 4 10" xfId="26550" xr:uid="{6054B694-7AC2-4121-8011-B4917FA6624D}"/>
    <cellStyle name="Currency [0] 2 3 2 2 2 4 10 2" xfId="56502" xr:uid="{0A04419E-BF92-4BA2-A0DF-B017167FFDFA}"/>
    <cellStyle name="Currency [0] 2 3 2 2 2 4 11" xfId="32492" xr:uid="{41FF9DE7-199C-42C2-9D20-57060488BFC0}"/>
    <cellStyle name="Currency [0] 2 3 2 2 2 4 2" xfId="4298" xr:uid="{5CE908FF-2D8A-4697-890C-9838C9D1B6FF}"/>
    <cellStyle name="Currency [0] 2 3 2 2 2 4 2 2" xfId="29293" xr:uid="{F40565A2-E8C3-43FA-93EE-2EA928030D7F}"/>
    <cellStyle name="Currency [0] 2 3 2 2 2 4 2 2 2" xfId="59245" xr:uid="{85924231-8EC9-4A4A-86B4-B2AF3CE1F184}"/>
    <cellStyle name="Currency [0] 2 3 2 2 2 4 2 3" xfId="34291" xr:uid="{653E48EE-3990-44F1-8B84-DB34BECDF69C}"/>
    <cellStyle name="Currency [0] 2 3 2 2 2 4 3" xfId="7246" xr:uid="{7FF60580-DD43-44A3-8B09-DEB45788D5DF}"/>
    <cellStyle name="Currency [0] 2 3 2 2 2 4 3 2" xfId="37201" xr:uid="{8B32D235-8F4C-4BF4-B648-2A712D7FFD1E}"/>
    <cellStyle name="Currency [0] 2 3 2 2 2 4 4" xfId="10028" xr:uid="{CA8E2709-A61A-482E-8716-59D670EDE721}"/>
    <cellStyle name="Currency [0] 2 3 2 2 2 4 4 2" xfId="39983" xr:uid="{DA63617C-46A7-412F-9405-8C567CB0105F}"/>
    <cellStyle name="Currency [0] 2 3 2 2 2 4 5" xfId="12810" xr:uid="{6A902023-F37D-4F73-AA52-5D6FFE7624C0}"/>
    <cellStyle name="Currency [0] 2 3 2 2 2 4 5 2" xfId="42765" xr:uid="{FEDA278D-CAB5-4E80-8773-1354A624DAFC}"/>
    <cellStyle name="Currency [0] 2 3 2 2 2 4 6" xfId="15545" xr:uid="{295582B7-329C-4814-B205-847E10A164DC}"/>
    <cellStyle name="Currency [0] 2 3 2 2 2 4 6 2" xfId="45500" xr:uid="{AE8F32E9-2FA6-4719-B433-5FC4B0E8F8DF}"/>
    <cellStyle name="Currency [0] 2 3 2 2 2 4 7" xfId="18293" xr:uid="{ADF16C79-9810-494E-9A8D-BC530E72D47B}"/>
    <cellStyle name="Currency [0] 2 3 2 2 2 4 7 2" xfId="48246" xr:uid="{581BA50E-9978-421F-BBB3-B3E4B60B6AF6}"/>
    <cellStyle name="Currency [0] 2 3 2 2 2 4 8" xfId="21076" xr:uid="{F6C707F5-07C5-4309-8594-5F7ACAF1C900}"/>
    <cellStyle name="Currency [0] 2 3 2 2 2 4 8 2" xfId="51028" xr:uid="{7C9F26E2-0675-4C39-8502-31C097EEE5BB}"/>
    <cellStyle name="Currency [0] 2 3 2 2 2 4 9" xfId="23814" xr:uid="{42287180-0020-4012-B290-2A9B79ACCB11}"/>
    <cellStyle name="Currency [0] 2 3 2 2 2 4 9 2" xfId="53766" xr:uid="{E3C49B90-1B9D-4B27-A83B-57F5068B9F15}"/>
    <cellStyle name="Currency [0] 2 3 2 2 2 5" xfId="2930" xr:uid="{D13ADE9D-6A8F-4083-AA20-8C6D8CCDF7E0}"/>
    <cellStyle name="Currency [0] 2 3 2 2 2 5 2" xfId="27925" xr:uid="{28F4AD84-1AB8-46D4-B1E1-5602AF61278E}"/>
    <cellStyle name="Currency [0] 2 3 2 2 2 5 2 2" xfId="57877" xr:uid="{240BEDA6-6C02-422E-AE90-27958FBD3D07}"/>
    <cellStyle name="Currency [0] 2 3 2 2 2 5 3" xfId="32923" xr:uid="{8415F64A-4BC2-4407-894B-B2EA6A63DCCE}"/>
    <cellStyle name="Currency [0] 2 3 2 2 2 6" xfId="5878" xr:uid="{78110100-4EDC-4017-BD60-C71CDB77E342}"/>
    <cellStyle name="Currency [0] 2 3 2 2 2 6 2" xfId="35833" xr:uid="{DB773A58-7E3B-434D-B1FD-B35ED4AE8233}"/>
    <cellStyle name="Currency [0] 2 3 2 2 2 7" xfId="8660" xr:uid="{16E8983D-5FB9-4858-8AD1-32EBAFFD9292}"/>
    <cellStyle name="Currency [0] 2 3 2 2 2 7 2" xfId="38615" xr:uid="{0EA1FE6F-F635-4230-BAEA-F5469D2D6880}"/>
    <cellStyle name="Currency [0] 2 3 2 2 2 8" xfId="11442" xr:uid="{68BC9F91-9072-4053-BDBD-84B3C8542DDD}"/>
    <cellStyle name="Currency [0] 2 3 2 2 2 8 2" xfId="41397" xr:uid="{8A815AAA-D331-4B1E-9145-7CD71860328A}"/>
    <cellStyle name="Currency [0] 2 3 2 2 2 9" xfId="14177" xr:uid="{8A2AFF06-DF65-4D10-BF25-F01EC3ECBFE8}"/>
    <cellStyle name="Currency [0] 2 3 2 2 2 9 2" xfId="44132" xr:uid="{A2EBBEB8-6DDE-4BF6-AF8E-E206AD286137}"/>
    <cellStyle name="Currency [0] 2 3 2 2 3" xfId="1105" xr:uid="{890002F0-9BD6-46D1-B504-E7ADDE9CCAAB}"/>
    <cellStyle name="Currency [0] 2 3 2 2 3 10" xfId="19879" xr:uid="{A5CE9D59-3BCB-4548-8BCA-CE822CD9FFB4}"/>
    <cellStyle name="Currency [0] 2 3 2 2 3 10 2" xfId="49831" xr:uid="{3288EC83-F454-4865-A0DF-6CE94A900B0E}"/>
    <cellStyle name="Currency [0] 2 3 2 2 3 11" xfId="22617" xr:uid="{06D2CF2F-CFD6-4BB7-99B6-D87D5D8601AD}"/>
    <cellStyle name="Currency [0] 2 3 2 2 3 11 2" xfId="52569" xr:uid="{5C183028-57BA-4E32-9ABC-7B7B0B1A818B}"/>
    <cellStyle name="Currency [0] 2 3 2 2 3 12" xfId="25353" xr:uid="{043F31ED-9FD7-427E-866B-C5DC0A653ED6}"/>
    <cellStyle name="Currency [0] 2 3 2 2 3 12 2" xfId="55305" xr:uid="{A35EF0D8-25AB-43F6-9DBD-6298E34A7FC8}"/>
    <cellStyle name="Currency [0] 2 3 2 2 3 13" xfId="31110" xr:uid="{A43908CC-6BC3-443D-8D5C-CE262FC82BBD}"/>
    <cellStyle name="Currency [0] 2 3 2 2 3 2" xfId="3785" xr:uid="{041FE3AD-3EC2-49B7-A161-35414876BEF8}"/>
    <cellStyle name="Currency [0] 2 3 2 2 3 2 10" xfId="26037" xr:uid="{308A0DDC-3C79-4FE8-8C4B-27642855B420}"/>
    <cellStyle name="Currency [0] 2 3 2 2 3 2 10 2" xfId="55989" xr:uid="{3362A316-7336-43D0-8789-91B4B67CBF62}"/>
    <cellStyle name="Currency [0] 2 3 2 2 3 2 11" xfId="33778" xr:uid="{F72E19D6-E62A-4A21-A8FC-0FDEA59B9DDE}"/>
    <cellStyle name="Currency [0] 2 3 2 2 3 2 2" xfId="5153" xr:uid="{4AFFDAD5-00FC-45F0-B9A8-CA457337C2CB}"/>
    <cellStyle name="Currency [0] 2 3 2 2 3 2 2 10" xfId="35146" xr:uid="{90BEA284-373C-4D09-B3E9-4556C7BAE8A7}"/>
    <cellStyle name="Currency [0] 2 3 2 2 3 2 2 2" xfId="8101" xr:uid="{44271D38-1077-4353-AA5D-47B3FEAFB60A}"/>
    <cellStyle name="Currency [0] 2 3 2 2 3 2 2 2 2" xfId="30148" xr:uid="{D379F27D-10E2-4A36-8C16-4328340D0B78}"/>
    <cellStyle name="Currency [0] 2 3 2 2 3 2 2 2 2 2" xfId="60100" xr:uid="{FC772F65-0B50-4D37-9D11-C7CCBE60B5B7}"/>
    <cellStyle name="Currency [0] 2 3 2 2 3 2 2 2 3" xfId="38056" xr:uid="{C88FAC24-604C-4577-A37F-1E7DE711E8BC}"/>
    <cellStyle name="Currency [0] 2 3 2 2 3 2 2 3" xfId="10883" xr:uid="{A87D35E2-EA2D-419F-9DD8-1711E08F6CB9}"/>
    <cellStyle name="Currency [0] 2 3 2 2 3 2 2 3 2" xfId="40838" xr:uid="{EFA724FB-C0B4-4B66-91E5-7A2A06BBC327}"/>
    <cellStyle name="Currency [0] 2 3 2 2 3 2 2 4" xfId="13665" xr:uid="{8EE84DE9-28EB-477F-A7C0-A5B007882CA4}"/>
    <cellStyle name="Currency [0] 2 3 2 2 3 2 2 4 2" xfId="43620" xr:uid="{D3EDA42B-83F2-4A63-BBC2-8368CADF415A}"/>
    <cellStyle name="Currency [0] 2 3 2 2 3 2 2 5" xfId="16400" xr:uid="{4AF0397A-B399-459C-8881-54062D753E10}"/>
    <cellStyle name="Currency [0] 2 3 2 2 3 2 2 5 2" xfId="46355" xr:uid="{A95CE4F2-8D8B-4A15-A479-3CF2BE99AF29}"/>
    <cellStyle name="Currency [0] 2 3 2 2 3 2 2 6" xfId="19148" xr:uid="{82AAC117-55C4-495F-BD34-71F44168F82D}"/>
    <cellStyle name="Currency [0] 2 3 2 2 3 2 2 6 2" xfId="49101" xr:uid="{2B132FD2-C935-40B6-A1B4-1C63948BE597}"/>
    <cellStyle name="Currency [0] 2 3 2 2 3 2 2 7" xfId="21931" xr:uid="{FC76E437-190E-432B-B722-ED1FCE468DC3}"/>
    <cellStyle name="Currency [0] 2 3 2 2 3 2 2 7 2" xfId="51883" xr:uid="{35BE624F-9227-4FD1-B0C6-F58EDB42A4C0}"/>
    <cellStyle name="Currency [0] 2 3 2 2 3 2 2 8" xfId="24669" xr:uid="{AD0D8ECC-6610-4816-A76D-0210BD3A3AFE}"/>
    <cellStyle name="Currency [0] 2 3 2 2 3 2 2 8 2" xfId="54621" xr:uid="{8C62913C-8027-42A9-A53A-68BD6C8D74FC}"/>
    <cellStyle name="Currency [0] 2 3 2 2 3 2 2 9" xfId="27405" xr:uid="{CC1F5283-7545-4195-8231-08DD2D80538D}"/>
    <cellStyle name="Currency [0] 2 3 2 2 3 2 2 9 2" xfId="57357" xr:uid="{A77B37FE-609A-495B-8431-49310A026CE5}"/>
    <cellStyle name="Currency [0] 2 3 2 2 3 2 3" xfId="6733" xr:uid="{E0C7D3A1-A790-47BB-B5DA-66C5A56D1D57}"/>
    <cellStyle name="Currency [0] 2 3 2 2 3 2 3 2" xfId="28780" xr:uid="{E84F0347-FC03-4D4C-9F73-CD5F8081AA34}"/>
    <cellStyle name="Currency [0] 2 3 2 2 3 2 3 2 2" xfId="58732" xr:uid="{90A84E76-E3AD-4475-AB39-49BC18BF7734}"/>
    <cellStyle name="Currency [0] 2 3 2 2 3 2 3 3" xfId="36688" xr:uid="{D30C96D2-42AB-43B0-90BE-407B366B4C42}"/>
    <cellStyle name="Currency [0] 2 3 2 2 3 2 4" xfId="9515" xr:uid="{059E5632-4430-4739-8394-055A80EC3A1C}"/>
    <cellStyle name="Currency [0] 2 3 2 2 3 2 4 2" xfId="39470" xr:uid="{65CEA5B2-4E4E-4B8D-A54C-4F9280238FD5}"/>
    <cellStyle name="Currency [0] 2 3 2 2 3 2 5" xfId="12297" xr:uid="{C7639EE3-5158-423C-B76E-90213880E93F}"/>
    <cellStyle name="Currency [0] 2 3 2 2 3 2 5 2" xfId="42252" xr:uid="{290D62BB-530D-410C-8D8E-03644F26B884}"/>
    <cellStyle name="Currency [0] 2 3 2 2 3 2 6" xfId="15032" xr:uid="{3D8175B8-E788-42D8-AEDC-E48EBF0CB50C}"/>
    <cellStyle name="Currency [0] 2 3 2 2 3 2 6 2" xfId="44987" xr:uid="{51671EB2-AE73-4AC1-9CA5-316B2BEE3AEC}"/>
    <cellStyle name="Currency [0] 2 3 2 2 3 2 7" xfId="17780" xr:uid="{4B467ABD-50ED-4F83-8FC4-DCA23E39FBCC}"/>
    <cellStyle name="Currency [0] 2 3 2 2 3 2 7 2" xfId="47733" xr:uid="{2EA290F3-6549-4632-8B00-E91824B6502A}"/>
    <cellStyle name="Currency [0] 2 3 2 2 3 2 8" xfId="20563" xr:uid="{5A842DE6-69BD-4F29-9FAC-67F8BE34F05E}"/>
    <cellStyle name="Currency [0] 2 3 2 2 3 2 8 2" xfId="50515" xr:uid="{0DE03491-B86F-4E90-BF13-CA895D94C462}"/>
    <cellStyle name="Currency [0] 2 3 2 2 3 2 9" xfId="23301" xr:uid="{74D666BD-0F65-45D1-9F62-562687F61BB0}"/>
    <cellStyle name="Currency [0] 2 3 2 2 3 2 9 2" xfId="53253" xr:uid="{9119355B-FB06-433D-BA05-EB37F6481C06}"/>
    <cellStyle name="Currency [0] 2 3 2 2 3 3" xfId="4469" xr:uid="{00332F88-3F08-4567-A952-881F2AFA16C1}"/>
    <cellStyle name="Currency [0] 2 3 2 2 3 3 10" xfId="34462" xr:uid="{AC1E9B64-EEBE-466B-B4F0-2C6EB78C3767}"/>
    <cellStyle name="Currency [0] 2 3 2 2 3 3 2" xfId="7417" xr:uid="{E485E1B2-39B3-4C11-95B2-A0F71D4A105D}"/>
    <cellStyle name="Currency [0] 2 3 2 2 3 3 2 2" xfId="29464" xr:uid="{28487631-757A-4DCE-93B1-28AC432C66F9}"/>
    <cellStyle name="Currency [0] 2 3 2 2 3 3 2 2 2" xfId="59416" xr:uid="{32EEF764-29F5-4B08-9899-A48DA2642F72}"/>
    <cellStyle name="Currency [0] 2 3 2 2 3 3 2 3" xfId="37372" xr:uid="{C7C8A064-4999-434E-A11E-E5D682C9793C}"/>
    <cellStyle name="Currency [0] 2 3 2 2 3 3 3" xfId="10199" xr:uid="{1CDF713C-67AC-497B-B93F-02C2A8A3200E}"/>
    <cellStyle name="Currency [0] 2 3 2 2 3 3 3 2" xfId="40154" xr:uid="{BE67A996-5562-480F-AC09-4F1E5FBE7F69}"/>
    <cellStyle name="Currency [0] 2 3 2 2 3 3 4" xfId="12981" xr:uid="{40FC5241-B2FD-4AAB-AC22-CD711E29246D}"/>
    <cellStyle name="Currency [0] 2 3 2 2 3 3 4 2" xfId="42936" xr:uid="{CD28D24E-B1C6-469B-800E-2AB96091BEC5}"/>
    <cellStyle name="Currency [0] 2 3 2 2 3 3 5" xfId="15716" xr:uid="{FA7936C6-A037-4CDC-8433-04D9B6DA5216}"/>
    <cellStyle name="Currency [0] 2 3 2 2 3 3 5 2" xfId="45671" xr:uid="{E8D1088E-4A35-41DC-90D5-015AD0880959}"/>
    <cellStyle name="Currency [0] 2 3 2 2 3 3 6" xfId="18464" xr:uid="{58C1D5F7-41A1-42B4-A9C5-5D1A82E6B39D}"/>
    <cellStyle name="Currency [0] 2 3 2 2 3 3 6 2" xfId="48417" xr:uid="{446E9768-992D-4E6A-A4B2-5C8CBBC6AF3F}"/>
    <cellStyle name="Currency [0] 2 3 2 2 3 3 7" xfId="21247" xr:uid="{E1C3E1BD-3376-4E36-A0AD-F4A263226692}"/>
    <cellStyle name="Currency [0] 2 3 2 2 3 3 7 2" xfId="51199" xr:uid="{1ADB28A4-5F9A-4888-88B8-3558C26E032A}"/>
    <cellStyle name="Currency [0] 2 3 2 2 3 3 8" xfId="23985" xr:uid="{808C3165-E4CB-4B2E-9876-1677999B087B}"/>
    <cellStyle name="Currency [0] 2 3 2 2 3 3 8 2" xfId="53937" xr:uid="{DCBC48B5-BD7E-4F7F-BF6E-5A6D9B9E4F6E}"/>
    <cellStyle name="Currency [0] 2 3 2 2 3 3 9" xfId="26721" xr:uid="{36081BF0-12B2-4308-A085-9CABADD8CCA6}"/>
    <cellStyle name="Currency [0] 2 3 2 2 3 3 9 2" xfId="56673" xr:uid="{EAA601EF-DD96-4108-8E09-AF63D877D409}"/>
    <cellStyle name="Currency [0] 2 3 2 2 3 4" xfId="3101" xr:uid="{A2F21AF0-9A00-4543-A0CC-56F3CF535AD4}"/>
    <cellStyle name="Currency [0] 2 3 2 2 3 4 2" xfId="28096" xr:uid="{3F06A62D-9592-497F-84B0-253A8D06E2F8}"/>
    <cellStyle name="Currency [0] 2 3 2 2 3 4 2 2" xfId="58048" xr:uid="{B5ACD743-EF7C-406A-8665-7E895954E546}"/>
    <cellStyle name="Currency [0] 2 3 2 2 3 4 3" xfId="33094" xr:uid="{16D3999F-661F-40C1-97DD-FF6F104B536B}"/>
    <cellStyle name="Currency [0] 2 3 2 2 3 5" xfId="6049" xr:uid="{D3B849E4-A944-43B7-B0ED-5456DAEA37EE}"/>
    <cellStyle name="Currency [0] 2 3 2 2 3 5 2" xfId="36004" xr:uid="{CB18A87C-5187-4C9B-8A72-2D44280D83AB}"/>
    <cellStyle name="Currency [0] 2 3 2 2 3 6" xfId="8831" xr:uid="{BB392F59-9077-45AE-ABDD-4B80F9EA6F69}"/>
    <cellStyle name="Currency [0] 2 3 2 2 3 6 2" xfId="38786" xr:uid="{A890D799-567A-4E0F-A07F-2476EDC3A853}"/>
    <cellStyle name="Currency [0] 2 3 2 2 3 7" xfId="11613" xr:uid="{EAA728A0-86B1-455E-B73C-FD398ADB96C2}"/>
    <cellStyle name="Currency [0] 2 3 2 2 3 7 2" xfId="41568" xr:uid="{313DDB56-393E-4223-80C9-0DD9EBF08EB1}"/>
    <cellStyle name="Currency [0] 2 3 2 2 3 8" xfId="14348" xr:uid="{5FA873F3-F1A1-4F3D-AA69-15C4FBC30137}"/>
    <cellStyle name="Currency [0] 2 3 2 2 3 8 2" xfId="44303" xr:uid="{47845BFA-380B-4FE0-80BC-FEA1D5F9EEAE}"/>
    <cellStyle name="Currency [0] 2 3 2 2 3 9" xfId="17096" xr:uid="{6854A559-9F26-40C2-9B30-A13383100245}"/>
    <cellStyle name="Currency [0] 2 3 2 2 3 9 2" xfId="47049" xr:uid="{E6BE81FB-6177-49C8-BC94-34FE03540397}"/>
    <cellStyle name="Currency [0] 2 3 2 2 4" xfId="1647" xr:uid="{0D621BDC-2A81-4EDC-A595-C4346EF33789}"/>
    <cellStyle name="Currency [0] 2 3 2 2 4 10" xfId="22959" xr:uid="{4F4C99E0-18F3-4800-9761-2247EE7D6359}"/>
    <cellStyle name="Currency [0] 2 3 2 2 4 10 2" xfId="52911" xr:uid="{3352D55D-DB26-46DB-A813-19EAE86AE4E7}"/>
    <cellStyle name="Currency [0] 2 3 2 2 4 11" xfId="25695" xr:uid="{0549D0F5-A8DC-47F9-A3CF-35C43E878B31}"/>
    <cellStyle name="Currency [0] 2 3 2 2 4 11 2" xfId="55647" xr:uid="{7B14DB5D-7F02-411F-9B7B-60917858239E}"/>
    <cellStyle name="Currency [0] 2 3 2 2 4 12" xfId="31652" xr:uid="{5E93D6FB-1BC2-4101-AA6D-2A8108E9AACA}"/>
    <cellStyle name="Currency [0] 2 3 2 2 4 2" xfId="4811" xr:uid="{59EAA2BC-2518-45D4-A1AE-24D986D6D428}"/>
    <cellStyle name="Currency [0] 2 3 2 2 4 2 10" xfId="34804" xr:uid="{C0C843D0-35F3-49C0-8F1B-4295DD0E306D}"/>
    <cellStyle name="Currency [0] 2 3 2 2 4 2 2" xfId="7759" xr:uid="{CB0022D9-EC22-4840-9888-7E82BD0F2BA1}"/>
    <cellStyle name="Currency [0] 2 3 2 2 4 2 2 2" xfId="29806" xr:uid="{28FCF31F-6CC7-4751-A62B-12891FD921C1}"/>
    <cellStyle name="Currency [0] 2 3 2 2 4 2 2 2 2" xfId="59758" xr:uid="{4B2417E4-45D0-4CA0-85A2-E0E74866411D}"/>
    <cellStyle name="Currency [0] 2 3 2 2 4 2 2 3" xfId="37714" xr:uid="{35C31DEC-866E-4686-BC75-7447F2742EAC}"/>
    <cellStyle name="Currency [0] 2 3 2 2 4 2 3" xfId="10541" xr:uid="{B00A992A-8204-420D-BFB2-57B262A05201}"/>
    <cellStyle name="Currency [0] 2 3 2 2 4 2 3 2" xfId="40496" xr:uid="{FC384606-F760-4A34-B3FA-1CE659794CB0}"/>
    <cellStyle name="Currency [0] 2 3 2 2 4 2 4" xfId="13323" xr:uid="{57E80647-820B-4390-83DA-ECF4DEDB4393}"/>
    <cellStyle name="Currency [0] 2 3 2 2 4 2 4 2" xfId="43278" xr:uid="{78D9B27E-254B-4AD9-ACF1-B9FCB0157FED}"/>
    <cellStyle name="Currency [0] 2 3 2 2 4 2 5" xfId="16058" xr:uid="{492861BB-C620-4B31-A689-E3D227453EFF}"/>
    <cellStyle name="Currency [0] 2 3 2 2 4 2 5 2" xfId="46013" xr:uid="{E8F7C1A0-69CF-4A30-8023-6D30C2A419A8}"/>
    <cellStyle name="Currency [0] 2 3 2 2 4 2 6" xfId="18806" xr:uid="{F9F52D16-AB6A-4A22-B52B-BAD5C64D93AD}"/>
    <cellStyle name="Currency [0] 2 3 2 2 4 2 6 2" xfId="48759" xr:uid="{DEA0BA05-9DDD-42ED-9680-0DDCE6F92437}"/>
    <cellStyle name="Currency [0] 2 3 2 2 4 2 7" xfId="21589" xr:uid="{34A87FCB-2AF9-4F99-B63E-EE3B8A1B4D28}"/>
    <cellStyle name="Currency [0] 2 3 2 2 4 2 7 2" xfId="51541" xr:uid="{E607BD79-D184-4FBA-81FF-536BC4E48C40}"/>
    <cellStyle name="Currency [0] 2 3 2 2 4 2 8" xfId="24327" xr:uid="{A5C4054F-5365-4D10-A916-E02B4FEA6B49}"/>
    <cellStyle name="Currency [0] 2 3 2 2 4 2 8 2" xfId="54279" xr:uid="{6E6F5677-7712-4800-B31F-6DC397130C42}"/>
    <cellStyle name="Currency [0] 2 3 2 2 4 2 9" xfId="27063" xr:uid="{8D32E025-EA9F-4D4E-BADE-69E861972E16}"/>
    <cellStyle name="Currency [0] 2 3 2 2 4 2 9 2" xfId="57015" xr:uid="{BCBBB474-978D-4896-99F4-DB80B3C3DE4C}"/>
    <cellStyle name="Currency [0] 2 3 2 2 4 3" xfId="3443" xr:uid="{06D25DBC-9C72-430D-AC63-AB95C8A92FEA}"/>
    <cellStyle name="Currency [0] 2 3 2 2 4 3 2" xfId="28438" xr:uid="{E41F8DE6-C49B-4FB5-AE12-44BACE9D996C}"/>
    <cellStyle name="Currency [0] 2 3 2 2 4 3 2 2" xfId="58390" xr:uid="{0B99ADCB-4E20-49D2-A9EA-3E6A6079568D}"/>
    <cellStyle name="Currency [0] 2 3 2 2 4 3 3" xfId="33436" xr:uid="{DB21274E-133C-4B1D-9344-7C15863A8DC7}"/>
    <cellStyle name="Currency [0] 2 3 2 2 4 4" xfId="6391" xr:uid="{78DFEF57-73CB-4CBE-9463-0B391F8377F4}"/>
    <cellStyle name="Currency [0] 2 3 2 2 4 4 2" xfId="36346" xr:uid="{F508B099-FEBD-4899-A5AA-5E418DFC7D26}"/>
    <cellStyle name="Currency [0] 2 3 2 2 4 5" xfId="9173" xr:uid="{E2739567-3405-41FD-A3C6-E7E56424DD76}"/>
    <cellStyle name="Currency [0] 2 3 2 2 4 5 2" xfId="39128" xr:uid="{04656D0C-0DC8-4235-91AA-B9DF3B028B39}"/>
    <cellStyle name="Currency [0] 2 3 2 2 4 6" xfId="11955" xr:uid="{0A485622-5AAC-41F5-ADC1-C140787470A0}"/>
    <cellStyle name="Currency [0] 2 3 2 2 4 6 2" xfId="41910" xr:uid="{FC66CEA3-5ED3-474A-B87C-20676B02E22B}"/>
    <cellStyle name="Currency [0] 2 3 2 2 4 7" xfId="14690" xr:uid="{3D1A6815-C22B-414F-8871-9A59FFFA5431}"/>
    <cellStyle name="Currency [0] 2 3 2 2 4 7 2" xfId="44645" xr:uid="{FB5B20C2-0E88-46C0-AD8D-8217EFBD1D67}"/>
    <cellStyle name="Currency [0] 2 3 2 2 4 8" xfId="17438" xr:uid="{34AA81FA-76BC-4455-81C4-A8BD782BBE9C}"/>
    <cellStyle name="Currency [0] 2 3 2 2 4 8 2" xfId="47391" xr:uid="{D7732603-7593-4162-9270-18102CC348C0}"/>
    <cellStyle name="Currency [0] 2 3 2 2 4 9" xfId="20221" xr:uid="{A73D2DC9-AD2A-4E44-BB22-0D4ADC78B9E8}"/>
    <cellStyle name="Currency [0] 2 3 2 2 4 9 2" xfId="50173" xr:uid="{CC442D7F-B885-49F8-A9DF-8EABCDD37786}"/>
    <cellStyle name="Currency [0] 2 3 2 2 5" xfId="2142" xr:uid="{7E19C6DA-866D-41DF-83DE-C8412EDD4C4A}"/>
    <cellStyle name="Currency [0] 2 3 2 2 5 10" xfId="26379" xr:uid="{CA2B1200-FBD5-4A48-8421-0EBD489EB53B}"/>
    <cellStyle name="Currency [0] 2 3 2 2 5 10 2" xfId="56331" xr:uid="{4A6DC79C-7FAD-4949-945E-EC59C6412F46}"/>
    <cellStyle name="Currency [0] 2 3 2 2 5 11" xfId="32145" xr:uid="{E1107DEE-2AFD-43F9-A2D1-B99CF79E659C}"/>
    <cellStyle name="Currency [0] 2 3 2 2 5 2" xfId="4127" xr:uid="{E8337859-A195-4570-AB5A-ABACDEF8E236}"/>
    <cellStyle name="Currency [0] 2 3 2 2 5 2 2" xfId="29122" xr:uid="{313639BB-660C-4FB5-A9A6-5A9B4A19B8FA}"/>
    <cellStyle name="Currency [0] 2 3 2 2 5 2 2 2" xfId="59074" xr:uid="{6C362527-EE14-48A2-A142-0D5BC3D47EF5}"/>
    <cellStyle name="Currency [0] 2 3 2 2 5 2 3" xfId="34120" xr:uid="{B60E7A61-45CC-45B4-AD0C-ACC52EEADB8E}"/>
    <cellStyle name="Currency [0] 2 3 2 2 5 3" xfId="7075" xr:uid="{0D1F6552-D525-412D-90A5-814843B72A2B}"/>
    <cellStyle name="Currency [0] 2 3 2 2 5 3 2" xfId="37030" xr:uid="{19388F11-294F-4044-B44A-7B42EB658D12}"/>
    <cellStyle name="Currency [0] 2 3 2 2 5 4" xfId="9857" xr:uid="{3753F90B-2792-42D2-BF11-300C5F022E7E}"/>
    <cellStyle name="Currency [0] 2 3 2 2 5 4 2" xfId="39812" xr:uid="{58E7241A-326F-4C5E-814F-4B09AD691921}"/>
    <cellStyle name="Currency [0] 2 3 2 2 5 5" xfId="12639" xr:uid="{CFA1FFA3-CC6D-4483-92B0-E8309336AE2C}"/>
    <cellStyle name="Currency [0] 2 3 2 2 5 5 2" xfId="42594" xr:uid="{C7DA53F6-EB4C-4B07-A8CB-92BA9504A046}"/>
    <cellStyle name="Currency [0] 2 3 2 2 5 6" xfId="15374" xr:uid="{72316B6A-E7BD-4ABB-BA99-D6218D198D47}"/>
    <cellStyle name="Currency [0] 2 3 2 2 5 6 2" xfId="45329" xr:uid="{4761E08D-876F-4EAA-A1DE-070A9A3C0AE1}"/>
    <cellStyle name="Currency [0] 2 3 2 2 5 7" xfId="18122" xr:uid="{D043D798-9082-46EC-A152-143A4E07180F}"/>
    <cellStyle name="Currency [0] 2 3 2 2 5 7 2" xfId="48075" xr:uid="{C0EA2B1C-8D65-4919-8F63-2EC5924B54C5}"/>
    <cellStyle name="Currency [0] 2 3 2 2 5 8" xfId="20905" xr:uid="{14B1E807-107F-4D10-AD0B-18A62DA6486F}"/>
    <cellStyle name="Currency [0] 2 3 2 2 5 8 2" xfId="50857" xr:uid="{A3504075-04E4-4FB5-989F-94150A958110}"/>
    <cellStyle name="Currency [0] 2 3 2 2 5 9" xfId="23643" xr:uid="{7902952C-475E-4319-909A-437D3B1D2485}"/>
    <cellStyle name="Currency [0] 2 3 2 2 5 9 2" xfId="53595" xr:uid="{94C5CE9B-76C1-4389-A847-9C69C2663A37}"/>
    <cellStyle name="Currency [0] 2 3 2 2 6" xfId="2321" xr:uid="{7A789629-BCDE-416B-B594-5E41A3657739}"/>
    <cellStyle name="Currency [0] 2 3 2 2 6 2" xfId="27754" xr:uid="{14BD0B34-EEE6-414A-9191-39C18A9C78D7}"/>
    <cellStyle name="Currency [0] 2 3 2 2 6 2 2" xfId="57706" xr:uid="{579D7245-CCF3-45CB-A5F7-9A0637CBE5C7}"/>
    <cellStyle name="Currency [0] 2 3 2 2 6 3" xfId="32321" xr:uid="{394F5B17-AAE5-4B98-8AD8-15346F0F7112}"/>
    <cellStyle name="Currency [0] 2 3 2 2 7" xfId="2759" xr:uid="{55DFB8B4-E03A-42BA-91EE-AE04CA149DE4}"/>
    <cellStyle name="Currency [0] 2 3 2 2 7 2" xfId="32752" xr:uid="{75F73219-EBE2-469F-BDC3-E7E8136CD233}"/>
    <cellStyle name="Currency [0] 2 3 2 2 8" xfId="5707" xr:uid="{044CB3D4-F207-41D5-AA1A-5938677471B3}"/>
    <cellStyle name="Currency [0] 2 3 2 2 8 2" xfId="35662" xr:uid="{A16397A7-A5AC-496C-875B-1CA3265791C5}"/>
    <cellStyle name="Currency [0] 2 3 2 2 9" xfId="8489" xr:uid="{199411F8-2E21-4FC4-8401-28C4AF5CF01F}"/>
    <cellStyle name="Currency [0] 2 3 2 2 9 2" xfId="38444" xr:uid="{084A0180-2765-482F-B104-40C455CB5EB7}"/>
    <cellStyle name="Currency [0] 2 3 2 3" xfId="792" xr:uid="{B56C804F-7AF4-4260-A254-A2049303D607}"/>
    <cellStyle name="Currency [0] 2 3 2 3 10" xfId="16840" xr:uid="{4A1D228B-2500-4F09-90A4-CEB0F185C995}"/>
    <cellStyle name="Currency [0] 2 3 2 3 10 2" xfId="46793" xr:uid="{2008C0DF-6F59-4BE7-B825-FA84E352CB0F}"/>
    <cellStyle name="Currency [0] 2 3 2 3 11" xfId="19623" xr:uid="{6DFC205F-300A-4EBA-B20E-37032A997666}"/>
    <cellStyle name="Currency [0] 2 3 2 3 11 2" xfId="49575" xr:uid="{BECE7662-1713-4719-A6AC-46C34959FAD3}"/>
    <cellStyle name="Currency [0] 2 3 2 3 12" xfId="22361" xr:uid="{33234A14-73D3-4588-B1E6-0E0636C36D15}"/>
    <cellStyle name="Currency [0] 2 3 2 3 12 2" xfId="52313" xr:uid="{E3A30F15-FF11-4467-8746-29BE138DED14}"/>
    <cellStyle name="Currency [0] 2 3 2 3 13" xfId="25097" xr:uid="{47DDF247-0B2B-4513-AAB5-88161CE2CA34}"/>
    <cellStyle name="Currency [0] 2 3 2 3 13 2" xfId="55049" xr:uid="{A05AE4E4-CBCC-4147-8A17-8E2CD4DFDBA0}"/>
    <cellStyle name="Currency [0] 2 3 2 3 14" xfId="30797" xr:uid="{CD7A040D-6ED7-4EA2-B77B-797EEF0BAD44}"/>
    <cellStyle name="Currency [0] 2 3 2 3 2" xfId="1335" xr:uid="{2B3FE04C-54C9-4E0D-8703-10C1211C13E5}"/>
    <cellStyle name="Currency [0] 2 3 2 3 2 10" xfId="19965" xr:uid="{AC9FAF07-9AA1-4E76-BDE5-629E2F8A4F96}"/>
    <cellStyle name="Currency [0] 2 3 2 3 2 10 2" xfId="49917" xr:uid="{049BA6B0-6B9B-4C6B-9F10-332540C359B5}"/>
    <cellStyle name="Currency [0] 2 3 2 3 2 11" xfId="22703" xr:uid="{D2A39514-B089-4DC4-8D4F-8AF907E424DF}"/>
    <cellStyle name="Currency [0] 2 3 2 3 2 11 2" xfId="52655" xr:uid="{87D9B21B-12D8-4C69-B643-8FBAD3923776}"/>
    <cellStyle name="Currency [0] 2 3 2 3 2 12" xfId="25439" xr:uid="{93FC3293-C49C-46BC-9E87-053150D57B73}"/>
    <cellStyle name="Currency [0] 2 3 2 3 2 12 2" xfId="55391" xr:uid="{C4B96FC6-0BCD-46F3-B599-360EC943FB22}"/>
    <cellStyle name="Currency [0] 2 3 2 3 2 13" xfId="31340" xr:uid="{442B9CEA-A053-4949-AA2A-9F4479B2401B}"/>
    <cellStyle name="Currency [0] 2 3 2 3 2 2" xfId="3871" xr:uid="{FBED8F23-FF3D-4C79-871A-5853B372F1D4}"/>
    <cellStyle name="Currency [0] 2 3 2 3 2 2 10" xfId="26123" xr:uid="{16A093E0-80AF-4E25-9902-8BAF53C17DB3}"/>
    <cellStyle name="Currency [0] 2 3 2 3 2 2 10 2" xfId="56075" xr:uid="{5771AC27-9792-4CBB-9BA0-66729B7C4EA1}"/>
    <cellStyle name="Currency [0] 2 3 2 3 2 2 11" xfId="33864" xr:uid="{B2D82670-16EA-40FA-8DAA-BD076DD0AB36}"/>
    <cellStyle name="Currency [0] 2 3 2 3 2 2 2" xfId="5239" xr:uid="{8AA19D16-182F-4670-ADD0-FED36F8BC829}"/>
    <cellStyle name="Currency [0] 2 3 2 3 2 2 2 10" xfId="35232" xr:uid="{95BEC287-FC4B-418C-A5DD-9B42119A8F46}"/>
    <cellStyle name="Currency [0] 2 3 2 3 2 2 2 2" xfId="8187" xr:uid="{C99E950A-51BE-49DF-8EC5-B1755F9191F0}"/>
    <cellStyle name="Currency [0] 2 3 2 3 2 2 2 2 2" xfId="30234" xr:uid="{B934E071-6D6F-4C3A-A77B-2CADF21985F5}"/>
    <cellStyle name="Currency [0] 2 3 2 3 2 2 2 2 2 2" xfId="60186" xr:uid="{59F4ABFC-50A2-47F0-AF1D-D84DA74D3810}"/>
    <cellStyle name="Currency [0] 2 3 2 3 2 2 2 2 3" xfId="38142" xr:uid="{6E4E5D78-1357-470A-A84A-74CB984ED5EE}"/>
    <cellStyle name="Currency [0] 2 3 2 3 2 2 2 3" xfId="10969" xr:uid="{D733703F-CF60-47A1-A9B5-F7F7036E3C5E}"/>
    <cellStyle name="Currency [0] 2 3 2 3 2 2 2 3 2" xfId="40924" xr:uid="{1E424552-10B8-429E-8F6A-2C04A8F7962F}"/>
    <cellStyle name="Currency [0] 2 3 2 3 2 2 2 4" xfId="13751" xr:uid="{B3C3C0C5-4257-47D8-9563-679A879AE0CB}"/>
    <cellStyle name="Currency [0] 2 3 2 3 2 2 2 4 2" xfId="43706" xr:uid="{094419C3-4B12-436C-8CB2-DA7AC00551A6}"/>
    <cellStyle name="Currency [0] 2 3 2 3 2 2 2 5" xfId="16486" xr:uid="{E0731277-7950-4DCA-8278-2FFE027D4769}"/>
    <cellStyle name="Currency [0] 2 3 2 3 2 2 2 5 2" xfId="46441" xr:uid="{BD592D6C-DAB4-43E5-9FC1-F8979185B137}"/>
    <cellStyle name="Currency [0] 2 3 2 3 2 2 2 6" xfId="19234" xr:uid="{59BF8AAE-5297-4746-966E-5CF9E8D9D6F3}"/>
    <cellStyle name="Currency [0] 2 3 2 3 2 2 2 6 2" xfId="49187" xr:uid="{CCC233A4-FEB5-463C-83FD-D48332425111}"/>
    <cellStyle name="Currency [0] 2 3 2 3 2 2 2 7" xfId="22017" xr:uid="{AC1D3190-7A01-4EFA-8132-94F8C9FB21BC}"/>
    <cellStyle name="Currency [0] 2 3 2 3 2 2 2 7 2" xfId="51969" xr:uid="{29D9C318-1540-47B1-AE33-2196EF3B64ED}"/>
    <cellStyle name="Currency [0] 2 3 2 3 2 2 2 8" xfId="24755" xr:uid="{618F6465-86C0-488A-AD36-77282F922CA3}"/>
    <cellStyle name="Currency [0] 2 3 2 3 2 2 2 8 2" xfId="54707" xr:uid="{79FB0AB0-E81F-40D4-90D8-D02E25832B45}"/>
    <cellStyle name="Currency [0] 2 3 2 3 2 2 2 9" xfId="27491" xr:uid="{15A95E79-33C3-42D0-9BD8-678C8C54C193}"/>
    <cellStyle name="Currency [0] 2 3 2 3 2 2 2 9 2" xfId="57443" xr:uid="{495039EC-169A-47FF-B77C-BAC3FF378EB5}"/>
    <cellStyle name="Currency [0] 2 3 2 3 2 2 3" xfId="6819" xr:uid="{72948753-F44D-4734-938D-89BD29A286D2}"/>
    <cellStyle name="Currency [0] 2 3 2 3 2 2 3 2" xfId="28866" xr:uid="{391082A3-0DC1-44C9-8EB9-8D9191A8C392}"/>
    <cellStyle name="Currency [0] 2 3 2 3 2 2 3 2 2" xfId="58818" xr:uid="{9F7CE6A1-49FE-4758-AF67-791F224D4921}"/>
    <cellStyle name="Currency [0] 2 3 2 3 2 2 3 3" xfId="36774" xr:uid="{10454D56-D242-4748-BE48-6B05282C0B19}"/>
    <cellStyle name="Currency [0] 2 3 2 3 2 2 4" xfId="9601" xr:uid="{C3FA4A71-A847-4A54-BDD7-5794EED826C0}"/>
    <cellStyle name="Currency [0] 2 3 2 3 2 2 4 2" xfId="39556" xr:uid="{D82DD59B-6E05-43DB-A4A9-A1C02C2862D5}"/>
    <cellStyle name="Currency [0] 2 3 2 3 2 2 5" xfId="12383" xr:uid="{2B2BD24D-9C5B-4DD3-9570-532EDD70B431}"/>
    <cellStyle name="Currency [0] 2 3 2 3 2 2 5 2" xfId="42338" xr:uid="{B8FF86BB-0D00-4958-8A5E-4217424068E1}"/>
    <cellStyle name="Currency [0] 2 3 2 3 2 2 6" xfId="15118" xr:uid="{5E4815E0-0136-4507-A3DC-F5737F679074}"/>
    <cellStyle name="Currency [0] 2 3 2 3 2 2 6 2" xfId="45073" xr:uid="{C0DA779F-EE6E-47D1-A1A2-C14B0F1BABC6}"/>
    <cellStyle name="Currency [0] 2 3 2 3 2 2 7" xfId="17866" xr:uid="{080E6C01-6EE5-4F81-B5AD-39BE344AD61A}"/>
    <cellStyle name="Currency [0] 2 3 2 3 2 2 7 2" xfId="47819" xr:uid="{31675357-2D44-4FAC-B2EB-1C694C6A3992}"/>
    <cellStyle name="Currency [0] 2 3 2 3 2 2 8" xfId="20649" xr:uid="{983B5307-24B2-4D99-BE4A-07C269BBA791}"/>
    <cellStyle name="Currency [0] 2 3 2 3 2 2 8 2" xfId="50601" xr:uid="{FBEF0166-4DB4-4391-9276-96A4FFA21A04}"/>
    <cellStyle name="Currency [0] 2 3 2 3 2 2 9" xfId="23387" xr:uid="{90366271-64AB-4BA9-AADE-B88001134153}"/>
    <cellStyle name="Currency [0] 2 3 2 3 2 2 9 2" xfId="53339" xr:uid="{710655BE-11BB-4B0D-913B-DD322E03B9C3}"/>
    <cellStyle name="Currency [0] 2 3 2 3 2 3" xfId="4555" xr:uid="{F43EA8A6-B89D-481B-8E0C-3B3AE43102FC}"/>
    <cellStyle name="Currency [0] 2 3 2 3 2 3 10" xfId="34548" xr:uid="{14F02C40-D06D-49A6-B277-94EAD2E4E89B}"/>
    <cellStyle name="Currency [0] 2 3 2 3 2 3 2" xfId="7503" xr:uid="{09961EA2-8D51-4EBB-8424-716846F526EB}"/>
    <cellStyle name="Currency [0] 2 3 2 3 2 3 2 2" xfId="29550" xr:uid="{A7462489-A249-437E-8B62-27C2229B5A87}"/>
    <cellStyle name="Currency [0] 2 3 2 3 2 3 2 2 2" xfId="59502" xr:uid="{2F802894-1983-4AAC-A513-66DE50706FDC}"/>
    <cellStyle name="Currency [0] 2 3 2 3 2 3 2 3" xfId="37458" xr:uid="{5E854102-2BB2-483B-83F5-2BE24E849437}"/>
    <cellStyle name="Currency [0] 2 3 2 3 2 3 3" xfId="10285" xr:uid="{80A166F3-6D69-420F-AA5F-E151210EF41A}"/>
    <cellStyle name="Currency [0] 2 3 2 3 2 3 3 2" xfId="40240" xr:uid="{6C86ABD1-88B1-4163-8F38-72CE5010567B}"/>
    <cellStyle name="Currency [0] 2 3 2 3 2 3 4" xfId="13067" xr:uid="{50EBCBBC-5D3F-4EF0-BB57-43ACD0510C9D}"/>
    <cellStyle name="Currency [0] 2 3 2 3 2 3 4 2" xfId="43022" xr:uid="{BD904745-9328-4650-8F64-4690FB2F87F3}"/>
    <cellStyle name="Currency [0] 2 3 2 3 2 3 5" xfId="15802" xr:uid="{C55D536D-EB34-4366-B8DC-AA8CF7F2FDE9}"/>
    <cellStyle name="Currency [0] 2 3 2 3 2 3 5 2" xfId="45757" xr:uid="{D837883B-6F0F-4FB5-BA02-69D51F5D269C}"/>
    <cellStyle name="Currency [0] 2 3 2 3 2 3 6" xfId="18550" xr:uid="{123747EC-B05E-4460-9162-8D659DFBE8E6}"/>
    <cellStyle name="Currency [0] 2 3 2 3 2 3 6 2" xfId="48503" xr:uid="{387297E7-8110-48F4-B69B-39972608F53C}"/>
    <cellStyle name="Currency [0] 2 3 2 3 2 3 7" xfId="21333" xr:uid="{BBECEFD0-0456-4419-95D1-B3EEE60730B0}"/>
    <cellStyle name="Currency [0] 2 3 2 3 2 3 7 2" xfId="51285" xr:uid="{90213BE4-412A-4FAA-B6D0-5476D7896497}"/>
    <cellStyle name="Currency [0] 2 3 2 3 2 3 8" xfId="24071" xr:uid="{5C5E31F3-335A-46DF-B6A1-480B6F3225D6}"/>
    <cellStyle name="Currency [0] 2 3 2 3 2 3 8 2" xfId="54023" xr:uid="{48F03FB9-4C6C-461F-82FE-C7BE47114345}"/>
    <cellStyle name="Currency [0] 2 3 2 3 2 3 9" xfId="26807" xr:uid="{A888E01D-F6AE-4C57-9787-ED747695AB7C}"/>
    <cellStyle name="Currency [0] 2 3 2 3 2 3 9 2" xfId="56759" xr:uid="{7BE9E7DF-608F-4C9A-B818-FDF1E1DC4749}"/>
    <cellStyle name="Currency [0] 2 3 2 3 2 4" xfId="3187" xr:uid="{D5A1BB6E-E1BB-4549-AADE-AB8CB5033C9E}"/>
    <cellStyle name="Currency [0] 2 3 2 3 2 4 2" xfId="28182" xr:uid="{3DB0C1B8-E8CA-4DC1-8BB7-7F4F3970EB5B}"/>
    <cellStyle name="Currency [0] 2 3 2 3 2 4 2 2" xfId="58134" xr:uid="{AD202F70-18A3-422D-9401-F1DFCC385FBE}"/>
    <cellStyle name="Currency [0] 2 3 2 3 2 4 3" xfId="33180" xr:uid="{B79EC31C-4431-44BF-9639-FBA16299D543}"/>
    <cellStyle name="Currency [0] 2 3 2 3 2 5" xfId="6135" xr:uid="{E8B1C1BA-0CF0-42A3-BE6F-38681A9EEEFD}"/>
    <cellStyle name="Currency [0] 2 3 2 3 2 5 2" xfId="36090" xr:uid="{CB7D7FC8-BD7A-4075-8645-E6332059DFA2}"/>
    <cellStyle name="Currency [0] 2 3 2 3 2 6" xfId="8917" xr:uid="{40B17AB3-9649-4732-9D89-C70E22CBDD79}"/>
    <cellStyle name="Currency [0] 2 3 2 3 2 6 2" xfId="38872" xr:uid="{97A720C4-6722-4453-88EA-016A201D2929}"/>
    <cellStyle name="Currency [0] 2 3 2 3 2 7" xfId="11699" xr:uid="{FE4FE3BC-1691-4FF1-897E-8BABBC8A0333}"/>
    <cellStyle name="Currency [0] 2 3 2 3 2 7 2" xfId="41654" xr:uid="{60F3CA18-33BC-4B85-87B2-B278B09E9D2C}"/>
    <cellStyle name="Currency [0] 2 3 2 3 2 8" xfId="14434" xr:uid="{0C118878-AF84-4F70-9DB7-406CA62B0677}"/>
    <cellStyle name="Currency [0] 2 3 2 3 2 8 2" xfId="44389" xr:uid="{E7B047A5-D984-46AD-9865-D26893775F20}"/>
    <cellStyle name="Currency [0] 2 3 2 3 2 9" xfId="17182" xr:uid="{8B0487B6-F6BF-4315-927A-D12A5F40B318}"/>
    <cellStyle name="Currency [0] 2 3 2 3 2 9 2" xfId="47135" xr:uid="{B507802F-7845-4D9D-8415-F05E9B44018D}"/>
    <cellStyle name="Currency [0] 2 3 2 3 3" xfId="1877" xr:uid="{34D5AD5E-2BCE-4F68-AB71-7A662D2AA1A8}"/>
    <cellStyle name="Currency [0] 2 3 2 3 3 10" xfId="23045" xr:uid="{E84722FB-361E-43E5-8088-A0C6C9A9BDC4}"/>
    <cellStyle name="Currency [0] 2 3 2 3 3 10 2" xfId="52997" xr:uid="{78317F95-EE2E-481D-AB6E-B62C7875DD93}"/>
    <cellStyle name="Currency [0] 2 3 2 3 3 11" xfId="25781" xr:uid="{76B3B17A-F96A-459E-8673-B09353203E0A}"/>
    <cellStyle name="Currency [0] 2 3 2 3 3 11 2" xfId="55733" xr:uid="{4BEC793D-2260-44E2-A624-D390021AF90C}"/>
    <cellStyle name="Currency [0] 2 3 2 3 3 12" xfId="31882" xr:uid="{3071462A-35D0-4082-A2BB-095D7CB9CA4F}"/>
    <cellStyle name="Currency [0] 2 3 2 3 3 2" xfId="4897" xr:uid="{0486F386-2701-4A65-9CFA-9E587E163938}"/>
    <cellStyle name="Currency [0] 2 3 2 3 3 2 10" xfId="34890" xr:uid="{E4A498F8-910D-4D43-A86E-4C1CF4133D75}"/>
    <cellStyle name="Currency [0] 2 3 2 3 3 2 2" xfId="7845" xr:uid="{AA3B6E07-7B04-410D-9D88-42A0384225D2}"/>
    <cellStyle name="Currency [0] 2 3 2 3 3 2 2 2" xfId="29892" xr:uid="{444717D6-5010-4CC7-AF5C-C7EAA8203E93}"/>
    <cellStyle name="Currency [0] 2 3 2 3 3 2 2 2 2" xfId="59844" xr:uid="{0D7C054D-889F-47D0-91C8-BA88C662D2E8}"/>
    <cellStyle name="Currency [0] 2 3 2 3 3 2 2 3" xfId="37800" xr:uid="{BA9818FC-F538-4DB1-9CB6-E34B57726C56}"/>
    <cellStyle name="Currency [0] 2 3 2 3 3 2 3" xfId="10627" xr:uid="{C2A501B5-D315-4F03-B238-C019775AD80C}"/>
    <cellStyle name="Currency [0] 2 3 2 3 3 2 3 2" xfId="40582" xr:uid="{23FDB80B-D030-4267-ADC5-0655FAF84EDE}"/>
    <cellStyle name="Currency [0] 2 3 2 3 3 2 4" xfId="13409" xr:uid="{DC8B772E-AB8B-4A5C-AAED-C5FDC561355F}"/>
    <cellStyle name="Currency [0] 2 3 2 3 3 2 4 2" xfId="43364" xr:uid="{6053B410-AA66-4476-9441-29E3744D5895}"/>
    <cellStyle name="Currency [0] 2 3 2 3 3 2 5" xfId="16144" xr:uid="{0ACD1CFA-D199-4C9E-A665-C7027A69352E}"/>
    <cellStyle name="Currency [0] 2 3 2 3 3 2 5 2" xfId="46099" xr:uid="{A3F454F6-26C3-407D-AB0D-2C157E0574CD}"/>
    <cellStyle name="Currency [0] 2 3 2 3 3 2 6" xfId="18892" xr:uid="{5A7D47FC-59A6-422E-9DE6-DE2EAA86038D}"/>
    <cellStyle name="Currency [0] 2 3 2 3 3 2 6 2" xfId="48845" xr:uid="{42B92656-0AA1-4F74-A116-A518546D30CE}"/>
    <cellStyle name="Currency [0] 2 3 2 3 3 2 7" xfId="21675" xr:uid="{AAC3E8EC-6D91-4030-9306-E8CDE42BA013}"/>
    <cellStyle name="Currency [0] 2 3 2 3 3 2 7 2" xfId="51627" xr:uid="{68E21D9E-4C82-4CEE-B2DB-E478FC6BCA44}"/>
    <cellStyle name="Currency [0] 2 3 2 3 3 2 8" xfId="24413" xr:uid="{4BDA9FB6-0CCF-47C9-8987-1852F858FA65}"/>
    <cellStyle name="Currency [0] 2 3 2 3 3 2 8 2" xfId="54365" xr:uid="{15A1C6CC-F72A-4FB7-85D8-E4378F0DA659}"/>
    <cellStyle name="Currency [0] 2 3 2 3 3 2 9" xfId="27149" xr:uid="{E79AF7F2-EE9C-41BE-A023-CC5EAB953D6E}"/>
    <cellStyle name="Currency [0] 2 3 2 3 3 2 9 2" xfId="57101" xr:uid="{A2C909F2-1DB3-434E-8D67-E4B7AE8FB060}"/>
    <cellStyle name="Currency [0] 2 3 2 3 3 3" xfId="3529" xr:uid="{92E46D50-D1A7-490A-A987-BDF4E28D2CE5}"/>
    <cellStyle name="Currency [0] 2 3 2 3 3 3 2" xfId="28524" xr:uid="{21BB0B20-F26F-45B1-A198-3382AD589B32}"/>
    <cellStyle name="Currency [0] 2 3 2 3 3 3 2 2" xfId="58476" xr:uid="{6A801867-5ADA-4B49-95B3-E9086B3E2E17}"/>
    <cellStyle name="Currency [0] 2 3 2 3 3 3 3" xfId="33522" xr:uid="{96597794-58F4-4274-B66F-F34E6572F525}"/>
    <cellStyle name="Currency [0] 2 3 2 3 3 4" xfId="6477" xr:uid="{9DFFDE28-8CB4-405C-B11A-C80291202B76}"/>
    <cellStyle name="Currency [0] 2 3 2 3 3 4 2" xfId="36432" xr:uid="{C5506A0E-60A3-4473-BA29-EC988BE29C52}"/>
    <cellStyle name="Currency [0] 2 3 2 3 3 5" xfId="9259" xr:uid="{C1421CF2-7016-43FB-9E3F-89CF94009587}"/>
    <cellStyle name="Currency [0] 2 3 2 3 3 5 2" xfId="39214" xr:uid="{37B2A651-0975-4A49-A1A1-451DA204B540}"/>
    <cellStyle name="Currency [0] 2 3 2 3 3 6" xfId="12041" xr:uid="{6B95B251-993B-4F47-B588-66EDCF0330FA}"/>
    <cellStyle name="Currency [0] 2 3 2 3 3 6 2" xfId="41996" xr:uid="{5788778E-B609-48ED-A45D-526A19959A63}"/>
    <cellStyle name="Currency [0] 2 3 2 3 3 7" xfId="14776" xr:uid="{2E50D9BA-C5AA-4793-A46B-994F6E10BCB0}"/>
    <cellStyle name="Currency [0] 2 3 2 3 3 7 2" xfId="44731" xr:uid="{FF511595-6F4B-452B-A797-A94BD038AB05}"/>
    <cellStyle name="Currency [0] 2 3 2 3 3 8" xfId="17524" xr:uid="{C7EEB979-5AAD-4012-9CF4-5AC3126EA842}"/>
    <cellStyle name="Currency [0] 2 3 2 3 3 8 2" xfId="47477" xr:uid="{FC6271F2-B55E-41E5-A74F-71D3CCC7FEB4}"/>
    <cellStyle name="Currency [0] 2 3 2 3 3 9" xfId="20307" xr:uid="{3BBD6D3C-D270-4824-ACDC-82C4D2947162}"/>
    <cellStyle name="Currency [0] 2 3 2 3 3 9 2" xfId="50259" xr:uid="{A99DF5D4-5BC9-447B-BEE3-6B1C9866EE7B}"/>
    <cellStyle name="Currency [0] 2 3 2 3 4" xfId="2408" xr:uid="{8338B017-2703-4568-80D2-4B03AFCAC389}"/>
    <cellStyle name="Currency [0] 2 3 2 3 4 10" xfId="26465" xr:uid="{6579FDA7-FC82-466D-B83E-1805C77BCAF9}"/>
    <cellStyle name="Currency [0] 2 3 2 3 4 10 2" xfId="56417" xr:uid="{8B61A028-B562-4ACD-9B08-598BC1000108}"/>
    <cellStyle name="Currency [0] 2 3 2 3 4 11" xfId="32407" xr:uid="{750FFE01-B5A2-4906-8472-2EDAE4846A4E}"/>
    <cellStyle name="Currency [0] 2 3 2 3 4 2" xfId="4213" xr:uid="{2FB86FAE-6E8E-4327-9006-BC81CD5D20B2}"/>
    <cellStyle name="Currency [0] 2 3 2 3 4 2 2" xfId="29208" xr:uid="{878FA775-BA25-48A2-BB93-762DD7739E1A}"/>
    <cellStyle name="Currency [0] 2 3 2 3 4 2 2 2" xfId="59160" xr:uid="{26F53EFC-EFD1-46AA-B965-7D55BBD11CB6}"/>
    <cellStyle name="Currency [0] 2 3 2 3 4 2 3" xfId="34206" xr:uid="{62CAC1A4-9F6E-4FCE-AFB8-137DFD9B61D1}"/>
    <cellStyle name="Currency [0] 2 3 2 3 4 3" xfId="7161" xr:uid="{9674AC2B-BED8-4E96-AC19-B69960DB1165}"/>
    <cellStyle name="Currency [0] 2 3 2 3 4 3 2" xfId="37116" xr:uid="{C1CBE5AD-A94F-4780-A2D5-88CB269EB563}"/>
    <cellStyle name="Currency [0] 2 3 2 3 4 4" xfId="9943" xr:uid="{A63EB978-2A8C-4870-B661-B1FB9A9D287B}"/>
    <cellStyle name="Currency [0] 2 3 2 3 4 4 2" xfId="39898" xr:uid="{31D0F08C-D351-4112-9EC7-BDE339E70925}"/>
    <cellStyle name="Currency [0] 2 3 2 3 4 5" xfId="12725" xr:uid="{FF132431-6FB9-451E-9A67-F6B15DDA442B}"/>
    <cellStyle name="Currency [0] 2 3 2 3 4 5 2" xfId="42680" xr:uid="{23110649-E93D-4F8E-950B-A22D6C279D92}"/>
    <cellStyle name="Currency [0] 2 3 2 3 4 6" xfId="15460" xr:uid="{62990307-BA21-4FB8-A725-02076AA03EDA}"/>
    <cellStyle name="Currency [0] 2 3 2 3 4 6 2" xfId="45415" xr:uid="{5048D9BB-A952-4619-B4F3-4E9041976531}"/>
    <cellStyle name="Currency [0] 2 3 2 3 4 7" xfId="18208" xr:uid="{9A5D9AA6-122E-43D1-8C5A-8C7195DA905B}"/>
    <cellStyle name="Currency [0] 2 3 2 3 4 7 2" xfId="48161" xr:uid="{E6B6DD8E-05AD-45A6-A7D7-5F0CA4101040}"/>
    <cellStyle name="Currency [0] 2 3 2 3 4 8" xfId="20991" xr:uid="{A359E0BD-136A-4FAA-BDD2-3582AC069507}"/>
    <cellStyle name="Currency [0] 2 3 2 3 4 8 2" xfId="50943" xr:uid="{2C09FACF-C159-46BA-B107-AC3901328ACD}"/>
    <cellStyle name="Currency [0] 2 3 2 3 4 9" xfId="23729" xr:uid="{932F480D-B622-4627-9D6D-3819098F830B}"/>
    <cellStyle name="Currency [0] 2 3 2 3 4 9 2" xfId="53681" xr:uid="{1F6419A6-90BA-4F6F-AA78-4AADD0415B69}"/>
    <cellStyle name="Currency [0] 2 3 2 3 5" xfId="2845" xr:uid="{4D00C7A1-D99C-4B25-8D0C-AE0686B23131}"/>
    <cellStyle name="Currency [0] 2 3 2 3 5 2" xfId="27840" xr:uid="{6519BA1F-553D-4565-BEFF-16E84D6102F9}"/>
    <cellStyle name="Currency [0] 2 3 2 3 5 2 2" xfId="57792" xr:uid="{A8394703-16C4-4EBA-B6AD-63B2173746F1}"/>
    <cellStyle name="Currency [0] 2 3 2 3 5 3" xfId="32838" xr:uid="{CB941707-DE03-48AD-A490-152A30F4CF4F}"/>
    <cellStyle name="Currency [0] 2 3 2 3 6" xfId="5793" xr:uid="{228AE846-6FFB-4F71-978D-65E8669006ED}"/>
    <cellStyle name="Currency [0] 2 3 2 3 6 2" xfId="35748" xr:uid="{F7643DEB-EB9C-4019-9591-76F1CE017319}"/>
    <cellStyle name="Currency [0] 2 3 2 3 7" xfId="8575" xr:uid="{733A9334-6D9B-4BFA-819A-446CDE58F319}"/>
    <cellStyle name="Currency [0] 2 3 2 3 7 2" xfId="38530" xr:uid="{32CB6157-6094-40AA-8738-AE9B48231EB7}"/>
    <cellStyle name="Currency [0] 2 3 2 3 8" xfId="11357" xr:uid="{8B5941A3-2AD6-4890-BB3E-0F8C2638217F}"/>
    <cellStyle name="Currency [0] 2 3 2 3 8 2" xfId="41312" xr:uid="{349FAA0B-D1E3-4938-BEF6-712A24C97443}"/>
    <cellStyle name="Currency [0] 2 3 2 3 9" xfId="14092" xr:uid="{0F6D79A4-6A69-4E89-A25A-4FAFD737EBA8}"/>
    <cellStyle name="Currency [0] 2 3 2 3 9 2" xfId="44047" xr:uid="{510CDD5E-7E80-4CD9-98E2-E5376608E549}"/>
    <cellStyle name="Currency [0] 2 3 2 4" xfId="966" xr:uid="{CB7B4CF6-560F-4C4A-B286-5385876646F0}"/>
    <cellStyle name="Currency [0] 2 3 2 4 10" xfId="19794" xr:uid="{8734CEEF-629F-49D5-BFE7-40171EE55B91}"/>
    <cellStyle name="Currency [0] 2 3 2 4 10 2" xfId="49746" xr:uid="{47B3867D-6442-4995-BA1E-CA531F94082E}"/>
    <cellStyle name="Currency [0] 2 3 2 4 11" xfId="22532" xr:uid="{2A117C5E-6DFD-4016-A981-4D1BEE151981}"/>
    <cellStyle name="Currency [0] 2 3 2 4 11 2" xfId="52484" xr:uid="{04A75601-5207-4F15-A752-BF7754BE29FA}"/>
    <cellStyle name="Currency [0] 2 3 2 4 12" xfId="25268" xr:uid="{4E42750A-539A-44F9-9343-D044DF0361F1}"/>
    <cellStyle name="Currency [0] 2 3 2 4 12 2" xfId="55220" xr:uid="{BBAC86B0-5255-410C-B95B-A8CC0D73221C}"/>
    <cellStyle name="Currency [0] 2 3 2 4 13" xfId="30971" xr:uid="{7A8517AD-7EC4-4EEC-B1CE-B48E584AFFFA}"/>
    <cellStyle name="Currency [0] 2 3 2 4 2" xfId="3700" xr:uid="{9D05816E-26A8-43A5-9ED1-7DC8D3A4F660}"/>
    <cellStyle name="Currency [0] 2 3 2 4 2 10" xfId="25952" xr:uid="{A88F57C8-CB6F-44D4-8481-31FE3B94A724}"/>
    <cellStyle name="Currency [0] 2 3 2 4 2 10 2" xfId="55904" xr:uid="{FC171B56-29DF-4E1C-8C0C-66D5FC904D15}"/>
    <cellStyle name="Currency [0] 2 3 2 4 2 11" xfId="33693" xr:uid="{173D15D7-A10E-436A-8F6B-B5C0A85500DD}"/>
    <cellStyle name="Currency [0] 2 3 2 4 2 2" xfId="5068" xr:uid="{1AE0A032-291F-4E2A-BB3C-864A59628CA6}"/>
    <cellStyle name="Currency [0] 2 3 2 4 2 2 10" xfId="35061" xr:uid="{52275C96-82DF-4388-AB88-D1BD28BE5B8B}"/>
    <cellStyle name="Currency [0] 2 3 2 4 2 2 2" xfId="8016" xr:uid="{3B325445-3967-4CF9-8E2A-EC2DC2A4925E}"/>
    <cellStyle name="Currency [0] 2 3 2 4 2 2 2 2" xfId="30063" xr:uid="{FFB63B0C-8C6E-4E41-AC75-53D12F5B33CC}"/>
    <cellStyle name="Currency [0] 2 3 2 4 2 2 2 2 2" xfId="60015" xr:uid="{529ECAB1-3A6D-481A-A4BF-0AC2DEFF46A4}"/>
    <cellStyle name="Currency [0] 2 3 2 4 2 2 2 3" xfId="37971" xr:uid="{701041C7-8F6F-4013-A5B8-1D255982E7A3}"/>
    <cellStyle name="Currency [0] 2 3 2 4 2 2 3" xfId="10798" xr:uid="{DEF88614-A19A-4746-8494-8041EF42ADA8}"/>
    <cellStyle name="Currency [0] 2 3 2 4 2 2 3 2" xfId="40753" xr:uid="{8312F739-B4E2-488A-8964-052604DD8511}"/>
    <cellStyle name="Currency [0] 2 3 2 4 2 2 4" xfId="13580" xr:uid="{4377416E-3FA0-44E5-B9C9-8642152D11C6}"/>
    <cellStyle name="Currency [0] 2 3 2 4 2 2 4 2" xfId="43535" xr:uid="{6F38A78A-B90D-4634-B5CB-1E618E3E1317}"/>
    <cellStyle name="Currency [0] 2 3 2 4 2 2 5" xfId="16315" xr:uid="{27B5FED9-5215-417A-BDBA-747553A364AA}"/>
    <cellStyle name="Currency [0] 2 3 2 4 2 2 5 2" xfId="46270" xr:uid="{E58AF2EF-FC5D-4275-87A3-EF2E1E0D30AC}"/>
    <cellStyle name="Currency [0] 2 3 2 4 2 2 6" xfId="19063" xr:uid="{9F8F15A1-DE37-429E-AB8B-460F9CEC6C32}"/>
    <cellStyle name="Currency [0] 2 3 2 4 2 2 6 2" xfId="49016" xr:uid="{1A30FC7F-7868-4E9B-92AB-E181EA11510F}"/>
    <cellStyle name="Currency [0] 2 3 2 4 2 2 7" xfId="21846" xr:uid="{4F5A1B24-F8FC-45EE-AAAA-70D168C317D7}"/>
    <cellStyle name="Currency [0] 2 3 2 4 2 2 7 2" xfId="51798" xr:uid="{0CAD3B6D-D9DD-4412-8BA6-FDA8EA89F687}"/>
    <cellStyle name="Currency [0] 2 3 2 4 2 2 8" xfId="24584" xr:uid="{1E7BC855-607A-4821-ADC3-531DB666B070}"/>
    <cellStyle name="Currency [0] 2 3 2 4 2 2 8 2" xfId="54536" xr:uid="{9EBACF83-104D-4434-AC85-A5C00995AE2D}"/>
    <cellStyle name="Currency [0] 2 3 2 4 2 2 9" xfId="27320" xr:uid="{B19142D5-D5B1-46EA-9B3C-B626DD112B1A}"/>
    <cellStyle name="Currency [0] 2 3 2 4 2 2 9 2" xfId="57272" xr:uid="{3C6321F2-A437-4056-847A-F789C08F2F78}"/>
    <cellStyle name="Currency [0] 2 3 2 4 2 3" xfId="6648" xr:uid="{78A056F5-2D0B-4715-9CD3-B7E8C8FE95CF}"/>
    <cellStyle name="Currency [0] 2 3 2 4 2 3 2" xfId="28695" xr:uid="{5397B5F4-F62F-46EF-9EE6-E88E978F71C0}"/>
    <cellStyle name="Currency [0] 2 3 2 4 2 3 2 2" xfId="58647" xr:uid="{DB1D6187-2179-4BA3-AF0C-DB2E7DC00D87}"/>
    <cellStyle name="Currency [0] 2 3 2 4 2 3 3" xfId="36603" xr:uid="{1F18F9FE-C452-474C-A0FC-2B565325D4B5}"/>
    <cellStyle name="Currency [0] 2 3 2 4 2 4" xfId="9430" xr:uid="{29A0F0D8-66FA-4CE3-942B-85B610D91ECD}"/>
    <cellStyle name="Currency [0] 2 3 2 4 2 4 2" xfId="39385" xr:uid="{557015A9-061E-4FF0-8D2D-28992B6C490B}"/>
    <cellStyle name="Currency [0] 2 3 2 4 2 5" xfId="12212" xr:uid="{EC0D4134-2C35-46CE-8F58-630EEE48B68C}"/>
    <cellStyle name="Currency [0] 2 3 2 4 2 5 2" xfId="42167" xr:uid="{C5E914A4-9200-45AD-B951-52393551D1FE}"/>
    <cellStyle name="Currency [0] 2 3 2 4 2 6" xfId="14947" xr:uid="{D682EB0F-BB95-4A9C-8140-3452DD7F90F3}"/>
    <cellStyle name="Currency [0] 2 3 2 4 2 6 2" xfId="44902" xr:uid="{712A2349-02F5-45B5-B6DC-0FBB95323F02}"/>
    <cellStyle name="Currency [0] 2 3 2 4 2 7" xfId="17695" xr:uid="{13D04C1D-919E-4791-8DB7-F5C9454B631A}"/>
    <cellStyle name="Currency [0] 2 3 2 4 2 7 2" xfId="47648" xr:uid="{06E6FBEC-6027-44A3-B2B8-4EA719E2836C}"/>
    <cellStyle name="Currency [0] 2 3 2 4 2 8" xfId="20478" xr:uid="{98C533CE-E41A-4617-970F-04499A5C4398}"/>
    <cellStyle name="Currency [0] 2 3 2 4 2 8 2" xfId="50430" xr:uid="{5D91EC1A-ABDC-4799-91DD-01BD628EF8BD}"/>
    <cellStyle name="Currency [0] 2 3 2 4 2 9" xfId="23216" xr:uid="{12A16F6C-4806-4C75-8896-9EC45BA30FE9}"/>
    <cellStyle name="Currency [0] 2 3 2 4 2 9 2" xfId="53168" xr:uid="{FBBB9A50-3EEE-4E9D-A8F5-44E7CDE4603B}"/>
    <cellStyle name="Currency [0] 2 3 2 4 3" xfId="4384" xr:uid="{B8F88360-DDDD-4FC6-897A-82AB69A8C8B2}"/>
    <cellStyle name="Currency [0] 2 3 2 4 3 10" xfId="34377" xr:uid="{526AA4B6-2CC4-49E2-B33D-FA89AE4F64B7}"/>
    <cellStyle name="Currency [0] 2 3 2 4 3 2" xfId="7332" xr:uid="{ED561939-E79B-48CE-9E10-34BB54D78B5C}"/>
    <cellStyle name="Currency [0] 2 3 2 4 3 2 2" xfId="29379" xr:uid="{7C4C3F15-0678-4F21-8680-F1A2C6368FA0}"/>
    <cellStyle name="Currency [0] 2 3 2 4 3 2 2 2" xfId="59331" xr:uid="{B77BC9A7-F648-4AC7-AF2A-02573CAA4101}"/>
    <cellStyle name="Currency [0] 2 3 2 4 3 2 3" xfId="37287" xr:uid="{9CBD8263-2086-4775-86D0-F78FC14B94D2}"/>
    <cellStyle name="Currency [0] 2 3 2 4 3 3" xfId="10114" xr:uid="{BC42C78D-E4F3-4166-B21A-E836E784067B}"/>
    <cellStyle name="Currency [0] 2 3 2 4 3 3 2" xfId="40069" xr:uid="{0E62AFA8-85E5-4416-A129-68E577600048}"/>
    <cellStyle name="Currency [0] 2 3 2 4 3 4" xfId="12896" xr:uid="{D44B1CF4-6515-4DFC-ABDC-F4ECB4B8CBF8}"/>
    <cellStyle name="Currency [0] 2 3 2 4 3 4 2" xfId="42851" xr:uid="{44696E7B-29AC-4B99-9189-74A178E85B05}"/>
    <cellStyle name="Currency [0] 2 3 2 4 3 5" xfId="15631" xr:uid="{74EB9B8E-077D-4B77-823F-35EE9D344FA9}"/>
    <cellStyle name="Currency [0] 2 3 2 4 3 5 2" xfId="45586" xr:uid="{B947032B-7012-446D-A914-98DCE280BCB4}"/>
    <cellStyle name="Currency [0] 2 3 2 4 3 6" xfId="18379" xr:uid="{A69BFF6D-9E75-4DEF-B23E-7EBF82E84E19}"/>
    <cellStyle name="Currency [0] 2 3 2 4 3 6 2" xfId="48332" xr:uid="{1EBCCCF9-C900-4134-B256-A02476339939}"/>
    <cellStyle name="Currency [0] 2 3 2 4 3 7" xfId="21162" xr:uid="{3C0596D4-2892-4EE3-88B2-4967A202379A}"/>
    <cellStyle name="Currency [0] 2 3 2 4 3 7 2" xfId="51114" xr:uid="{785ED051-6D2D-4BEF-92C2-F41ABF5DF79A}"/>
    <cellStyle name="Currency [0] 2 3 2 4 3 8" xfId="23900" xr:uid="{0A5F8023-ECC7-48B6-8586-C8C2902EF871}"/>
    <cellStyle name="Currency [0] 2 3 2 4 3 8 2" xfId="53852" xr:uid="{A483B466-5FD0-4C47-9CD7-0EE4D2A38448}"/>
    <cellStyle name="Currency [0] 2 3 2 4 3 9" xfId="26636" xr:uid="{3157DA01-8F68-4673-AC53-B689D02309FF}"/>
    <cellStyle name="Currency [0] 2 3 2 4 3 9 2" xfId="56588" xr:uid="{B969C680-D473-4757-A9CB-973CD0B6B7A8}"/>
    <cellStyle name="Currency [0] 2 3 2 4 4" xfId="3016" xr:uid="{C83D1ED0-3402-4A7E-B5DC-5972C9974575}"/>
    <cellStyle name="Currency [0] 2 3 2 4 4 2" xfId="28011" xr:uid="{C084327B-229E-42DC-B41C-E42DAE9E3BAB}"/>
    <cellStyle name="Currency [0] 2 3 2 4 4 2 2" xfId="57963" xr:uid="{8CFABDB3-1278-4DD1-844D-1321B68992D5}"/>
    <cellStyle name="Currency [0] 2 3 2 4 4 3" xfId="33009" xr:uid="{2AA19C83-4F80-400A-B810-CF7F8A343E17}"/>
    <cellStyle name="Currency [0] 2 3 2 4 5" xfId="5964" xr:uid="{D55C9F32-79B4-4A52-8CC7-2C18E3A26C9F}"/>
    <cellStyle name="Currency [0] 2 3 2 4 5 2" xfId="35919" xr:uid="{76695A79-6585-4777-807E-6FF4FE15CEE1}"/>
    <cellStyle name="Currency [0] 2 3 2 4 6" xfId="8746" xr:uid="{666BC86B-3CEB-4EF3-93C4-11FCB8258B1D}"/>
    <cellStyle name="Currency [0] 2 3 2 4 6 2" xfId="38701" xr:uid="{2879EA73-7C16-439A-B892-01A0B903F845}"/>
    <cellStyle name="Currency [0] 2 3 2 4 7" xfId="11528" xr:uid="{E6EE2FE8-09A1-4A9D-9F15-B0F18817962C}"/>
    <cellStyle name="Currency [0] 2 3 2 4 7 2" xfId="41483" xr:uid="{D0264312-E416-4F0E-8853-6D367CEE3E44}"/>
    <cellStyle name="Currency [0] 2 3 2 4 8" xfId="14263" xr:uid="{D01EAE37-0A08-48C2-B114-71CD75F47C20}"/>
    <cellStyle name="Currency [0] 2 3 2 4 8 2" xfId="44218" xr:uid="{16F8FCD1-6C08-4664-B808-5E6F31C44326}"/>
    <cellStyle name="Currency [0] 2 3 2 4 9" xfId="17011" xr:uid="{D61C31EC-38DB-433B-8FC8-D4ABD589BF7B}"/>
    <cellStyle name="Currency [0] 2 3 2 4 9 2" xfId="46964" xr:uid="{C8071D0E-590B-4AC7-AAFE-EBF80FFF97AA}"/>
    <cellStyle name="Currency [0] 2 3 2 5" xfId="1508" xr:uid="{DEE27D8F-46E8-40D1-917D-095F38D1FEC7}"/>
    <cellStyle name="Currency [0] 2 3 2 5 10" xfId="22874" xr:uid="{9DBA8682-79C7-444C-B74E-B49A0286E8A0}"/>
    <cellStyle name="Currency [0] 2 3 2 5 10 2" xfId="52826" xr:uid="{6C3AF327-57F6-4E49-B334-9DAC5B7655BC}"/>
    <cellStyle name="Currency [0] 2 3 2 5 11" xfId="25610" xr:uid="{E447F6DB-4706-4723-8339-45D9E590F369}"/>
    <cellStyle name="Currency [0] 2 3 2 5 11 2" xfId="55562" xr:uid="{DD4D5112-0F2D-4BF3-B522-253EF53383F2}"/>
    <cellStyle name="Currency [0] 2 3 2 5 12" xfId="31513" xr:uid="{F977F1F0-4130-4FB6-ADA2-6CD9B50857B9}"/>
    <cellStyle name="Currency [0] 2 3 2 5 2" xfId="4726" xr:uid="{53D8687E-461E-46A6-8340-A25247551710}"/>
    <cellStyle name="Currency [0] 2 3 2 5 2 10" xfId="34719" xr:uid="{A2B69100-264D-4251-940D-46EA4F8C1DDF}"/>
    <cellStyle name="Currency [0] 2 3 2 5 2 2" xfId="7674" xr:uid="{F3BBF4EB-3309-48AC-B389-2E0F57B2EAC3}"/>
    <cellStyle name="Currency [0] 2 3 2 5 2 2 2" xfId="29721" xr:uid="{CE1B1F68-9936-4B6D-8CC2-2A61B07CF5A9}"/>
    <cellStyle name="Currency [0] 2 3 2 5 2 2 2 2" xfId="59673" xr:uid="{74A8545F-F517-4454-9469-19BC87348818}"/>
    <cellStyle name="Currency [0] 2 3 2 5 2 2 3" xfId="37629" xr:uid="{4330B8F5-12EB-4E77-8799-632ECEAB7F07}"/>
    <cellStyle name="Currency [0] 2 3 2 5 2 3" xfId="10456" xr:uid="{37851FC8-95B9-4F5F-8D0C-242AB414123B}"/>
    <cellStyle name="Currency [0] 2 3 2 5 2 3 2" xfId="40411" xr:uid="{078DB179-AFFE-4C6C-82AC-27FEE94D2A18}"/>
    <cellStyle name="Currency [0] 2 3 2 5 2 4" xfId="13238" xr:uid="{1D2D95E8-DA1B-4AD5-B2DD-D9BD9D8D25B4}"/>
    <cellStyle name="Currency [0] 2 3 2 5 2 4 2" xfId="43193" xr:uid="{97FC1EA7-1C6D-468B-8224-0AC41CF55123}"/>
    <cellStyle name="Currency [0] 2 3 2 5 2 5" xfId="15973" xr:uid="{F2FE687B-6EE8-400E-8295-F4F61669A2AC}"/>
    <cellStyle name="Currency [0] 2 3 2 5 2 5 2" xfId="45928" xr:uid="{749A0963-D3D1-4A81-A0D1-82564B3FB3A8}"/>
    <cellStyle name="Currency [0] 2 3 2 5 2 6" xfId="18721" xr:uid="{76AE2609-E0FF-4674-A0A9-1A6D76A6EA00}"/>
    <cellStyle name="Currency [0] 2 3 2 5 2 6 2" xfId="48674" xr:uid="{BCCF7C31-6A33-4709-AC5C-D851FB3E6CCF}"/>
    <cellStyle name="Currency [0] 2 3 2 5 2 7" xfId="21504" xr:uid="{F5E05E04-A1A6-47C4-8EA1-5B5318B47594}"/>
    <cellStyle name="Currency [0] 2 3 2 5 2 7 2" xfId="51456" xr:uid="{825F870F-9747-430F-8E70-FFBC14E37DED}"/>
    <cellStyle name="Currency [0] 2 3 2 5 2 8" xfId="24242" xr:uid="{C5B0A54E-CC14-4F44-AE82-5D8B7E0ACCD6}"/>
    <cellStyle name="Currency [0] 2 3 2 5 2 8 2" xfId="54194" xr:uid="{8AA4BD06-E33E-4FBF-9221-6B7534554AAE}"/>
    <cellStyle name="Currency [0] 2 3 2 5 2 9" xfId="26978" xr:uid="{466B653B-983E-44B3-836E-023EA074B53D}"/>
    <cellStyle name="Currency [0] 2 3 2 5 2 9 2" xfId="56930" xr:uid="{ADFA1A90-3BF7-4ED1-B7AE-16D926F51925}"/>
    <cellStyle name="Currency [0] 2 3 2 5 3" xfId="3358" xr:uid="{B8E42397-D69E-4A21-B6A1-1AC867715724}"/>
    <cellStyle name="Currency [0] 2 3 2 5 3 2" xfId="28353" xr:uid="{B87B2F77-3B6C-4180-9A25-43205AD43803}"/>
    <cellStyle name="Currency [0] 2 3 2 5 3 2 2" xfId="58305" xr:uid="{E35DF433-74D0-463C-B701-EF88719EBAC7}"/>
    <cellStyle name="Currency [0] 2 3 2 5 3 3" xfId="33351" xr:uid="{C78E6560-80D5-4C13-930A-B81915AE62FB}"/>
    <cellStyle name="Currency [0] 2 3 2 5 4" xfId="6306" xr:uid="{92C7CCDC-AC28-40DB-9AF1-673DEDC98945}"/>
    <cellStyle name="Currency [0] 2 3 2 5 4 2" xfId="36261" xr:uid="{66550DC6-9C68-4513-B261-1A19F59421D0}"/>
    <cellStyle name="Currency [0] 2 3 2 5 5" xfId="9088" xr:uid="{6A19EBFD-E081-45FF-8391-EB160B7A83B9}"/>
    <cellStyle name="Currency [0] 2 3 2 5 5 2" xfId="39043" xr:uid="{A3069E0A-75E7-4295-8021-23D4B6671DC9}"/>
    <cellStyle name="Currency [0] 2 3 2 5 6" xfId="11870" xr:uid="{C09ACE54-A8BF-4791-B316-2FF303B4F241}"/>
    <cellStyle name="Currency [0] 2 3 2 5 6 2" xfId="41825" xr:uid="{74291A2D-1CBD-4F96-A39E-72C426673FBA}"/>
    <cellStyle name="Currency [0] 2 3 2 5 7" xfId="14605" xr:uid="{825D4953-71E2-4F42-AB17-CDF0B7B6BC64}"/>
    <cellStyle name="Currency [0] 2 3 2 5 7 2" xfId="44560" xr:uid="{DDE058A8-B78F-435B-9491-60E91DB33AA5}"/>
    <cellStyle name="Currency [0] 2 3 2 5 8" xfId="17353" xr:uid="{61C14F52-D4BA-4382-B086-5E228B5B4E65}"/>
    <cellStyle name="Currency [0] 2 3 2 5 8 2" xfId="47306" xr:uid="{C3C354B3-2E4A-4566-95BE-3BE47A8FE908}"/>
    <cellStyle name="Currency [0] 2 3 2 5 9" xfId="20136" xr:uid="{64B74F31-F085-4CE4-ACF6-6AA4D5304E1C}"/>
    <cellStyle name="Currency [0] 2 3 2 5 9 2" xfId="50088" xr:uid="{4DA8BD43-4F04-4E06-8871-FEB9CD1DB63E}"/>
    <cellStyle name="Currency [0] 2 3 2 6" xfId="2057" xr:uid="{B6F27171-C361-4DF7-8192-620262AA0F17}"/>
    <cellStyle name="Currency [0] 2 3 2 6 10" xfId="26294" xr:uid="{751FFF55-003B-4B69-95EA-4B958ACE2BF0}"/>
    <cellStyle name="Currency [0] 2 3 2 6 10 2" xfId="56246" xr:uid="{9551A1E1-E2AD-46AF-9AFF-CE79BD090E4D}"/>
    <cellStyle name="Currency [0] 2 3 2 6 11" xfId="32060" xr:uid="{D5729105-F684-4A78-8F89-361E501EC7EC}"/>
    <cellStyle name="Currency [0] 2 3 2 6 2" xfId="4042" xr:uid="{2C76E5D1-21C7-492E-8F42-113AA5769831}"/>
    <cellStyle name="Currency [0] 2 3 2 6 2 2" xfId="29037" xr:uid="{55BD7C49-C0D7-48E8-B812-B09E4F569D99}"/>
    <cellStyle name="Currency [0] 2 3 2 6 2 2 2" xfId="58989" xr:uid="{A855F916-F443-4AE6-AD47-C718FF4D2F2F}"/>
    <cellStyle name="Currency [0] 2 3 2 6 2 3" xfId="34035" xr:uid="{C4BC4D7E-32F3-4312-91B4-D13534A9DE8D}"/>
    <cellStyle name="Currency [0] 2 3 2 6 3" xfId="6990" xr:uid="{6815375F-C7A9-48E3-9791-7539B4857304}"/>
    <cellStyle name="Currency [0] 2 3 2 6 3 2" xfId="36945" xr:uid="{4F1E9220-EEC1-4AE3-B088-426EA4082F03}"/>
    <cellStyle name="Currency [0] 2 3 2 6 4" xfId="9772" xr:uid="{CB996ADB-FE83-47C4-B006-DC698EEEA5AF}"/>
    <cellStyle name="Currency [0] 2 3 2 6 4 2" xfId="39727" xr:uid="{D7012406-4C00-459F-A2CB-1D3C35D3DD52}"/>
    <cellStyle name="Currency [0] 2 3 2 6 5" xfId="12554" xr:uid="{EE33B610-4964-4865-9F9B-AFF921016036}"/>
    <cellStyle name="Currency [0] 2 3 2 6 5 2" xfId="42509" xr:uid="{ABF4C125-A8DE-484C-8E49-3E2F43E1C3E1}"/>
    <cellStyle name="Currency [0] 2 3 2 6 6" xfId="15289" xr:uid="{25C405A7-C88E-48CB-A703-00833BE535E3}"/>
    <cellStyle name="Currency [0] 2 3 2 6 6 2" xfId="45244" xr:uid="{1D841531-6B97-404A-AA77-295CDBB59F2F}"/>
    <cellStyle name="Currency [0] 2 3 2 6 7" xfId="18037" xr:uid="{EBB70ACE-6925-407C-AF0D-7CCBA4CD0FB5}"/>
    <cellStyle name="Currency [0] 2 3 2 6 7 2" xfId="47990" xr:uid="{221F749A-BBCC-44BB-92EC-1C14C1E44C37}"/>
    <cellStyle name="Currency [0] 2 3 2 6 8" xfId="20820" xr:uid="{25102E6A-1FC2-4436-81D3-44510F852C22}"/>
    <cellStyle name="Currency [0] 2 3 2 6 8 2" xfId="50772" xr:uid="{79E62E22-AC70-414A-95CD-30FE8297E70F}"/>
    <cellStyle name="Currency [0] 2 3 2 6 9" xfId="23558" xr:uid="{B5EEAE93-3FED-4986-BB6F-4E07597BF988}"/>
    <cellStyle name="Currency [0] 2 3 2 6 9 2" xfId="53510" xr:uid="{7D02FAD0-8409-47A4-B903-7E958856BDF6}"/>
    <cellStyle name="Currency [0] 2 3 2 7" xfId="2236" xr:uid="{F6A8F4B0-CA38-47CC-8143-AABA97D7F8DB}"/>
    <cellStyle name="Currency [0] 2 3 2 7 2" xfId="27669" xr:uid="{CE3ED2CB-4D71-4DCC-A8E2-864B2A1707C9}"/>
    <cellStyle name="Currency [0] 2 3 2 7 2 2" xfId="57621" xr:uid="{4894AE35-4881-4F9D-BBF0-4F3832F0D7F2}"/>
    <cellStyle name="Currency [0] 2 3 2 7 3" xfId="32236" xr:uid="{419090B6-BE1B-4324-8947-5E806D73E1FD}"/>
    <cellStyle name="Currency [0] 2 3 2 8" xfId="2674" xr:uid="{1C4F78BA-1486-4672-A536-9499F2FEC903}"/>
    <cellStyle name="Currency [0] 2 3 2 8 2" xfId="32667" xr:uid="{4935424E-CC31-44E8-A8F3-BA6EBCE694C7}"/>
    <cellStyle name="Currency [0] 2 3 2 9" xfId="5622" xr:uid="{2184297A-90D6-4839-8F20-BDDFC42D1BA0}"/>
    <cellStyle name="Currency [0] 2 3 2 9 2" xfId="35577" xr:uid="{E242F515-902A-4A4E-B0BD-2201724A5081}"/>
    <cellStyle name="Currency [0] 2 3 20" xfId="8362" xr:uid="{12333410-1162-48B4-9817-AD139C2C8C04}"/>
    <cellStyle name="Currency [0] 2 3 20 2" xfId="38317" xr:uid="{5A4ECB4C-81F9-4DE1-8F1F-11E28D2B9E68}"/>
    <cellStyle name="Currency [0] 2 3 21" xfId="11100" xr:uid="{B9F4D3E5-D760-441B-9899-25199808F9AA}"/>
    <cellStyle name="Currency [0] 2 3 21 2" xfId="41055" xr:uid="{D1D60A4F-24A9-4166-9A87-BB1A553014E7}"/>
    <cellStyle name="Currency [0] 2 3 22" xfId="11144" xr:uid="{AACAF4C6-EACB-4FB1-9CA7-D7DBC8772D99}"/>
    <cellStyle name="Currency [0] 2 3 22 2" xfId="41099" xr:uid="{B4B85758-5997-43AE-BC4A-7964066DA2D5}"/>
    <cellStyle name="Currency [0] 2 3 23" xfId="13879" xr:uid="{6663C9CA-527A-43D0-B8F6-C8AD8DAE616E}"/>
    <cellStyle name="Currency [0] 2 3 23 2" xfId="43834" xr:uid="{E954EEFD-EC61-478F-ACA3-4D39309B795D}"/>
    <cellStyle name="Currency [0] 2 3 24" xfId="16625" xr:uid="{678228D9-E426-495C-BF0E-5CCD091BFE31}"/>
    <cellStyle name="Currency [0] 2 3 24 2" xfId="46578" xr:uid="{B866E05B-B1CA-4929-ABB3-C0A99E7F83E4}"/>
    <cellStyle name="Currency [0] 2 3 25" xfId="19363" xr:uid="{6B7A6E98-1F35-4B1E-B756-AA447AFE41DA}"/>
    <cellStyle name="Currency [0] 2 3 25 2" xfId="49316" xr:uid="{5F87C4F3-389F-4A70-83C1-E81E3179888D}"/>
    <cellStyle name="Currency [0] 2 3 26" xfId="19408" xr:uid="{F61E9016-333F-4E43-9DC1-792372BC66B1}"/>
    <cellStyle name="Currency [0] 2 3 26 2" xfId="49360" xr:uid="{E3188B97-B86E-40C4-A821-320BD32AD80E}"/>
    <cellStyle name="Currency [0] 2 3 27" xfId="22148" xr:uid="{DBC01198-5572-4467-9CEC-606DA31C176E}"/>
    <cellStyle name="Currency [0] 2 3 27 2" xfId="52100" xr:uid="{B49E2649-2C99-4D8A-99CB-8AFCF384ABB9}"/>
    <cellStyle name="Currency [0] 2 3 28" xfId="24884" xr:uid="{7B169558-3CAD-4231-A585-5325A6AFFDE0}"/>
    <cellStyle name="Currency [0] 2 3 28 2" xfId="54836" xr:uid="{E128E3BE-B0CC-4F6B-A634-19BE4D4EBE34}"/>
    <cellStyle name="Currency [0] 2 3 29" xfId="30384" xr:uid="{05B60F49-F865-4D93-ADC2-DF6546EAE5CF}"/>
    <cellStyle name="Currency [0] 2 3 3" xfId="460" xr:uid="{6D80AB41-9383-4A08-B243-11C50FB6B53A}"/>
    <cellStyle name="Currency [0] 2 3 3 10" xfId="8447" xr:uid="{B213163A-6166-4EB4-BFCA-74E2AD93924C}"/>
    <cellStyle name="Currency [0] 2 3 3 10 2" xfId="38402" xr:uid="{AA4BA1DD-2C29-4D41-ACA2-8C345A0B9FD5}"/>
    <cellStyle name="Currency [0] 2 3 3 11" xfId="11229" xr:uid="{51428D0C-E9E3-489E-A17B-7200C32082DA}"/>
    <cellStyle name="Currency [0] 2 3 3 11 2" xfId="41184" xr:uid="{CC3BA3CD-004B-4AA4-80F3-025311659E87}"/>
    <cellStyle name="Currency [0] 2 3 3 12" xfId="13964" xr:uid="{30631202-EE32-4075-8FE5-42C73C052154}"/>
    <cellStyle name="Currency [0] 2 3 3 12 2" xfId="43919" xr:uid="{CA105727-466F-405D-A525-F1E807899634}"/>
    <cellStyle name="Currency [0] 2 3 3 13" xfId="16712" xr:uid="{621304CA-51E9-4116-B62E-97D5FA0C0343}"/>
    <cellStyle name="Currency [0] 2 3 3 13 2" xfId="46665" xr:uid="{150BF89D-E45C-4997-8927-40AE6CA1A308}"/>
    <cellStyle name="Currency [0] 2 3 3 14" xfId="19495" xr:uid="{B96D9DB1-E4F8-460D-9395-77C93FD75D00}"/>
    <cellStyle name="Currency [0] 2 3 3 14 2" xfId="49447" xr:uid="{64DD5E2E-7534-4284-AB5F-46FCA327A253}"/>
    <cellStyle name="Currency [0] 2 3 3 15" xfId="22233" xr:uid="{3EA15003-D504-4DB1-8722-6F6046CC40BD}"/>
    <cellStyle name="Currency [0] 2 3 3 15 2" xfId="52185" xr:uid="{D2DB2FFA-83AA-43BC-8095-62B1714AA098}"/>
    <cellStyle name="Currency [0] 2 3 3 16" xfId="24969" xr:uid="{15592FB7-C98C-4522-9FCE-7AE51F67B2F0}"/>
    <cellStyle name="Currency [0] 2 3 3 16 2" xfId="54921" xr:uid="{2ED50E96-949C-4336-96FF-E261255C342B}"/>
    <cellStyle name="Currency [0] 2 3 3 17" xfId="30473" xr:uid="{3B06E6A6-C9A1-4041-B268-ED036F7801A3}"/>
    <cellStyle name="Currency [0] 2 3 3 2" xfId="602" xr:uid="{6616B73C-94A2-44A8-98EE-261FF24EA144}"/>
    <cellStyle name="Currency [0] 2 3 3 2 10" xfId="16883" xr:uid="{E5776B61-A6FF-4E89-9A79-2E144092C51A}"/>
    <cellStyle name="Currency [0] 2 3 3 2 10 2" xfId="46836" xr:uid="{049702B2-BC9F-4148-83AF-D2EB22446E2C}"/>
    <cellStyle name="Currency [0] 2 3 3 2 11" xfId="19666" xr:uid="{6334BA95-066A-403C-851E-7C875D7FAAB3}"/>
    <cellStyle name="Currency [0] 2 3 3 2 11 2" xfId="49618" xr:uid="{1EE57D71-D109-40E3-9F51-7B636DDE71DC}"/>
    <cellStyle name="Currency [0] 2 3 3 2 12" xfId="22404" xr:uid="{02A4D231-011B-4F30-8564-9478F6409E8F}"/>
    <cellStyle name="Currency [0] 2 3 3 2 12 2" xfId="52356" xr:uid="{E35B6E43-AB8E-41C6-8FD1-D0F4AD35DAFD}"/>
    <cellStyle name="Currency [0] 2 3 3 2 13" xfId="25140" xr:uid="{6E772A94-B01E-46DE-B5D8-6B60020C6C15}"/>
    <cellStyle name="Currency [0] 2 3 3 2 13 2" xfId="55092" xr:uid="{902E4423-C854-49EE-A977-FC9E0C554EEC}"/>
    <cellStyle name="Currency [0] 2 3 3 2 14" xfId="30612" xr:uid="{419938BF-E60B-4AC5-B965-7E9E3C393A67}"/>
    <cellStyle name="Currency [0] 2 3 3 2 2" xfId="1150" xr:uid="{EF1B580B-9CEB-4462-8C5E-742D194CA609}"/>
    <cellStyle name="Currency [0] 2 3 3 2 2 10" xfId="20008" xr:uid="{F9D10365-5C0A-465B-B139-1149B24108B4}"/>
    <cellStyle name="Currency [0] 2 3 3 2 2 10 2" xfId="49960" xr:uid="{6FBDC9DA-AD9A-4817-B94B-D53129CB0B58}"/>
    <cellStyle name="Currency [0] 2 3 3 2 2 11" xfId="22746" xr:uid="{035FE952-648A-4077-BEDC-BDC7153F09F9}"/>
    <cellStyle name="Currency [0] 2 3 3 2 2 11 2" xfId="52698" xr:uid="{4B66C945-B48B-41D2-A1AC-53B96403A5B5}"/>
    <cellStyle name="Currency [0] 2 3 3 2 2 12" xfId="25482" xr:uid="{92E9236B-B989-42D7-9DC5-335E6D389F88}"/>
    <cellStyle name="Currency [0] 2 3 3 2 2 12 2" xfId="55434" xr:uid="{7A2763A8-632D-47E1-849E-03BEA9FC4170}"/>
    <cellStyle name="Currency [0] 2 3 3 2 2 13" xfId="31155" xr:uid="{5A7053C5-C2C4-43D0-B86D-328AAC1F6DC9}"/>
    <cellStyle name="Currency [0] 2 3 3 2 2 2" xfId="3914" xr:uid="{45335EB6-B9A2-4EE2-B6A3-2139F87AF14D}"/>
    <cellStyle name="Currency [0] 2 3 3 2 2 2 10" xfId="26166" xr:uid="{68BC6305-CFAA-485E-BF42-9C0B915F0572}"/>
    <cellStyle name="Currency [0] 2 3 3 2 2 2 10 2" xfId="56118" xr:uid="{7E166DEC-B8A1-4F92-868A-4D54841160B2}"/>
    <cellStyle name="Currency [0] 2 3 3 2 2 2 11" xfId="33907" xr:uid="{9087878A-41DD-448C-BBB8-0CBD3C2C0C31}"/>
    <cellStyle name="Currency [0] 2 3 3 2 2 2 2" xfId="5282" xr:uid="{A6452EB4-FA6F-4A09-82BD-1D4274B4414F}"/>
    <cellStyle name="Currency [0] 2 3 3 2 2 2 2 10" xfId="35275" xr:uid="{40C6CD78-3D0F-4234-906E-6BB10D6DF75F}"/>
    <cellStyle name="Currency [0] 2 3 3 2 2 2 2 2" xfId="8230" xr:uid="{4553CE9A-2707-4021-B9BA-1A784C72847C}"/>
    <cellStyle name="Currency [0] 2 3 3 2 2 2 2 2 2" xfId="30277" xr:uid="{F4E57730-10C7-47BD-B8BE-81B639340B75}"/>
    <cellStyle name="Currency [0] 2 3 3 2 2 2 2 2 2 2" xfId="60229" xr:uid="{DE98E2F7-12EA-4D64-864E-0135ECAA0784}"/>
    <cellStyle name="Currency [0] 2 3 3 2 2 2 2 2 3" xfId="38185" xr:uid="{60792011-4AC6-46BB-8CE5-047E80C7AECC}"/>
    <cellStyle name="Currency [0] 2 3 3 2 2 2 2 3" xfId="11012" xr:uid="{E2F25A5A-DFB1-4434-BC6A-C85B85AFA79E}"/>
    <cellStyle name="Currency [0] 2 3 3 2 2 2 2 3 2" xfId="40967" xr:uid="{E79307D1-78AD-49EE-A16B-4BD574232B89}"/>
    <cellStyle name="Currency [0] 2 3 3 2 2 2 2 4" xfId="13794" xr:uid="{BDC86DBF-B612-4FB3-BCB2-C8743FFFF3FA}"/>
    <cellStyle name="Currency [0] 2 3 3 2 2 2 2 4 2" xfId="43749" xr:uid="{B96B37E8-78B9-46F8-B1A0-CD34564140CD}"/>
    <cellStyle name="Currency [0] 2 3 3 2 2 2 2 5" xfId="16529" xr:uid="{F0389DE6-AF0E-4BF6-B8E9-A4987372971C}"/>
    <cellStyle name="Currency [0] 2 3 3 2 2 2 2 5 2" xfId="46484" xr:uid="{5F44177A-1B46-44B7-9967-40C2BEA54753}"/>
    <cellStyle name="Currency [0] 2 3 3 2 2 2 2 6" xfId="19277" xr:uid="{2C65FF81-CA69-4324-B17F-741C20A686E6}"/>
    <cellStyle name="Currency [0] 2 3 3 2 2 2 2 6 2" xfId="49230" xr:uid="{815B74A1-3148-4DAF-B16F-2E41094E5D86}"/>
    <cellStyle name="Currency [0] 2 3 3 2 2 2 2 7" xfId="22060" xr:uid="{C88048A0-C74A-4F8E-A7FC-5F5E995E3F58}"/>
    <cellStyle name="Currency [0] 2 3 3 2 2 2 2 7 2" xfId="52012" xr:uid="{0BD05C8D-D027-46C3-A4E3-1AD64C28644F}"/>
    <cellStyle name="Currency [0] 2 3 3 2 2 2 2 8" xfId="24798" xr:uid="{7DFD3EFC-75FB-4691-AC1D-334DE4A1C115}"/>
    <cellStyle name="Currency [0] 2 3 3 2 2 2 2 8 2" xfId="54750" xr:uid="{71DB873B-5FCE-46B9-8219-9D20FB97AB7A}"/>
    <cellStyle name="Currency [0] 2 3 3 2 2 2 2 9" xfId="27534" xr:uid="{2C1C6028-A2DC-46B1-B37C-C08CF10D10B4}"/>
    <cellStyle name="Currency [0] 2 3 3 2 2 2 2 9 2" xfId="57486" xr:uid="{933B2C64-7050-4C90-A98A-B494672FB1E3}"/>
    <cellStyle name="Currency [0] 2 3 3 2 2 2 3" xfId="6862" xr:uid="{04FBD9B6-6AA1-4D38-8B55-2472FB815CD2}"/>
    <cellStyle name="Currency [0] 2 3 3 2 2 2 3 2" xfId="28909" xr:uid="{FF9EA613-8BB0-4E9A-9D40-2B33A0D15760}"/>
    <cellStyle name="Currency [0] 2 3 3 2 2 2 3 2 2" xfId="58861" xr:uid="{174BF3CB-EC7B-41EB-AC68-21C9CF3B9F1D}"/>
    <cellStyle name="Currency [0] 2 3 3 2 2 2 3 3" xfId="36817" xr:uid="{349301E2-4DC2-4FB4-89EB-55C60AF544B0}"/>
    <cellStyle name="Currency [0] 2 3 3 2 2 2 4" xfId="9644" xr:uid="{6BF3FF4F-090C-42E9-837B-4B0D7086B8B3}"/>
    <cellStyle name="Currency [0] 2 3 3 2 2 2 4 2" xfId="39599" xr:uid="{B8535066-5434-4548-BE45-91A14B7833CD}"/>
    <cellStyle name="Currency [0] 2 3 3 2 2 2 5" xfId="12426" xr:uid="{09D639DB-DF86-408C-BE41-81094219B236}"/>
    <cellStyle name="Currency [0] 2 3 3 2 2 2 5 2" xfId="42381" xr:uid="{12DC110B-DDDF-48D2-8B37-5FFE60CFDC91}"/>
    <cellStyle name="Currency [0] 2 3 3 2 2 2 6" xfId="15161" xr:uid="{C1D016D4-105F-4FD9-9AE1-73AE51E39E67}"/>
    <cellStyle name="Currency [0] 2 3 3 2 2 2 6 2" xfId="45116" xr:uid="{20348524-F9DF-4E7A-8EBD-17A18C74A127}"/>
    <cellStyle name="Currency [0] 2 3 3 2 2 2 7" xfId="17909" xr:uid="{F21042F9-3B4B-4AE9-B56D-661251F6FB8C}"/>
    <cellStyle name="Currency [0] 2 3 3 2 2 2 7 2" xfId="47862" xr:uid="{94551C9B-3F16-4A1C-8E41-001D8ABDEAC5}"/>
    <cellStyle name="Currency [0] 2 3 3 2 2 2 8" xfId="20692" xr:uid="{B49E81C6-EF8E-4878-9E69-29EAC6D7F937}"/>
    <cellStyle name="Currency [0] 2 3 3 2 2 2 8 2" xfId="50644" xr:uid="{A6868863-FC7A-444F-A37F-3BE6ED72258B}"/>
    <cellStyle name="Currency [0] 2 3 3 2 2 2 9" xfId="23430" xr:uid="{B4CE2BEF-D951-4D55-8F23-6422E21744DF}"/>
    <cellStyle name="Currency [0] 2 3 3 2 2 2 9 2" xfId="53382" xr:uid="{7E66735C-6765-44A3-B677-B43E35AE4225}"/>
    <cellStyle name="Currency [0] 2 3 3 2 2 3" xfId="4598" xr:uid="{67DCE98E-7348-4FA3-A8F8-4891A3D6E594}"/>
    <cellStyle name="Currency [0] 2 3 3 2 2 3 10" xfId="34591" xr:uid="{A5ADDF0C-9EBE-42DF-A7C7-FC73D994CC41}"/>
    <cellStyle name="Currency [0] 2 3 3 2 2 3 2" xfId="7546" xr:uid="{394C3016-535F-45AC-B533-1FBF5D2EAE57}"/>
    <cellStyle name="Currency [0] 2 3 3 2 2 3 2 2" xfId="29593" xr:uid="{9E6977A5-1444-48E3-BF1D-9824409E6B5F}"/>
    <cellStyle name="Currency [0] 2 3 3 2 2 3 2 2 2" xfId="59545" xr:uid="{F7932269-1F31-4B4B-B539-5C3067E3D0C8}"/>
    <cellStyle name="Currency [0] 2 3 3 2 2 3 2 3" xfId="37501" xr:uid="{95B3CE48-137A-47E8-8DD2-623B59134D4F}"/>
    <cellStyle name="Currency [0] 2 3 3 2 2 3 3" xfId="10328" xr:uid="{C98A60B0-DEA4-4421-B39D-1E4C617D88F5}"/>
    <cellStyle name="Currency [0] 2 3 3 2 2 3 3 2" xfId="40283" xr:uid="{4A83487B-F379-40A0-9A69-EC075C864B82}"/>
    <cellStyle name="Currency [0] 2 3 3 2 2 3 4" xfId="13110" xr:uid="{B5C1F933-BA6F-4943-8B43-4009C568CD73}"/>
    <cellStyle name="Currency [0] 2 3 3 2 2 3 4 2" xfId="43065" xr:uid="{15E6AB59-598A-46C0-BB7F-DBABC968B9CF}"/>
    <cellStyle name="Currency [0] 2 3 3 2 2 3 5" xfId="15845" xr:uid="{25A12ECF-E3E9-4672-83A7-0D54EAA7EF3C}"/>
    <cellStyle name="Currency [0] 2 3 3 2 2 3 5 2" xfId="45800" xr:uid="{E29CACFA-7F7A-4F61-9564-5A37E55FFF37}"/>
    <cellStyle name="Currency [0] 2 3 3 2 2 3 6" xfId="18593" xr:uid="{D73C358F-FDB1-4E8B-BA5F-269B60ACAF5E}"/>
    <cellStyle name="Currency [0] 2 3 3 2 2 3 6 2" xfId="48546" xr:uid="{494851CA-555D-4D77-8541-4EF9527F800D}"/>
    <cellStyle name="Currency [0] 2 3 3 2 2 3 7" xfId="21376" xr:uid="{580D7F59-645A-4810-A4D2-805C3FA6D45B}"/>
    <cellStyle name="Currency [0] 2 3 3 2 2 3 7 2" xfId="51328" xr:uid="{921C2AF2-2B97-4E14-96F4-1715FBC05A9E}"/>
    <cellStyle name="Currency [0] 2 3 3 2 2 3 8" xfId="24114" xr:uid="{6E118340-F16B-4682-B3C6-90E0C74E4FF9}"/>
    <cellStyle name="Currency [0] 2 3 3 2 2 3 8 2" xfId="54066" xr:uid="{711260E7-0856-4197-BF19-6F24F9FE8CFE}"/>
    <cellStyle name="Currency [0] 2 3 3 2 2 3 9" xfId="26850" xr:uid="{E57E39EF-8BCB-4B4D-9B38-8864C4EAF730}"/>
    <cellStyle name="Currency [0] 2 3 3 2 2 3 9 2" xfId="56802" xr:uid="{2FA0B35A-FCCF-4471-AC99-4FB1B4221321}"/>
    <cellStyle name="Currency [0] 2 3 3 2 2 4" xfId="3230" xr:uid="{A864BB69-BC6B-4D09-AF1A-1ABF95BDC24D}"/>
    <cellStyle name="Currency [0] 2 3 3 2 2 4 2" xfId="28225" xr:uid="{2C63C250-AB9B-492B-93C3-6BAD94E69ACB}"/>
    <cellStyle name="Currency [0] 2 3 3 2 2 4 2 2" xfId="58177" xr:uid="{36DFC69C-43FC-497B-8EDB-5FD71EA39E1E}"/>
    <cellStyle name="Currency [0] 2 3 3 2 2 4 3" xfId="33223" xr:uid="{2D59C26A-E0A6-47D5-87F4-27587A4BAAA7}"/>
    <cellStyle name="Currency [0] 2 3 3 2 2 5" xfId="6178" xr:uid="{F68B88E9-74A1-4682-8315-D17CFC94BA0C}"/>
    <cellStyle name="Currency [0] 2 3 3 2 2 5 2" xfId="36133" xr:uid="{854F49C6-7093-4C30-98F2-E652CA415B92}"/>
    <cellStyle name="Currency [0] 2 3 3 2 2 6" xfId="8960" xr:uid="{B613881D-7A0F-43C4-8240-E91A64C7FFDD}"/>
    <cellStyle name="Currency [0] 2 3 3 2 2 6 2" xfId="38915" xr:uid="{708F2E9C-6213-4040-9690-B8C014038D12}"/>
    <cellStyle name="Currency [0] 2 3 3 2 2 7" xfId="11742" xr:uid="{981A4C34-563C-400C-98F4-D0CF0B58C90D}"/>
    <cellStyle name="Currency [0] 2 3 3 2 2 7 2" xfId="41697" xr:uid="{6C58CFF4-A5D6-4753-B497-550B61EAA9ED}"/>
    <cellStyle name="Currency [0] 2 3 3 2 2 8" xfId="14477" xr:uid="{FE8B6690-FC47-43A7-9018-5014EBDA62DB}"/>
    <cellStyle name="Currency [0] 2 3 3 2 2 8 2" xfId="44432" xr:uid="{0BA444C5-57AB-43D4-92B1-CBF49B2B77AD}"/>
    <cellStyle name="Currency [0] 2 3 3 2 2 9" xfId="17225" xr:uid="{DCFF3244-A41D-42FA-80B6-91B8DE951DD1}"/>
    <cellStyle name="Currency [0] 2 3 3 2 2 9 2" xfId="47178" xr:uid="{755979B2-271D-415B-8C63-D6731C765B9B}"/>
    <cellStyle name="Currency [0] 2 3 3 2 3" xfId="1692" xr:uid="{B1DDF585-6FEB-45BA-902E-6D18D1410E73}"/>
    <cellStyle name="Currency [0] 2 3 3 2 3 10" xfId="23088" xr:uid="{70833FC9-8B00-47EF-8427-5F2E62804BB5}"/>
    <cellStyle name="Currency [0] 2 3 3 2 3 10 2" xfId="53040" xr:uid="{6F774566-D55D-4EC4-86A3-E465FC2B4BBD}"/>
    <cellStyle name="Currency [0] 2 3 3 2 3 11" xfId="25824" xr:uid="{04B7E781-0C67-4EC9-B68A-8F150E9A94D6}"/>
    <cellStyle name="Currency [0] 2 3 3 2 3 11 2" xfId="55776" xr:uid="{F9F34F49-9A33-42E1-92C0-1BCCE7708E94}"/>
    <cellStyle name="Currency [0] 2 3 3 2 3 12" xfId="31697" xr:uid="{6647E1CE-0C17-42C7-A447-499A2B135BFD}"/>
    <cellStyle name="Currency [0] 2 3 3 2 3 2" xfId="4940" xr:uid="{4FD995D2-E979-42CA-BE40-02A473C7970C}"/>
    <cellStyle name="Currency [0] 2 3 3 2 3 2 10" xfId="34933" xr:uid="{DF7B807F-15A2-4ADA-8A46-2DDE92A5D726}"/>
    <cellStyle name="Currency [0] 2 3 3 2 3 2 2" xfId="7888" xr:uid="{9A20B93E-FD47-498B-876C-48C00EB28F7A}"/>
    <cellStyle name="Currency [0] 2 3 3 2 3 2 2 2" xfId="29935" xr:uid="{876DBB49-77C8-429E-B85A-3D72B11FDD29}"/>
    <cellStyle name="Currency [0] 2 3 3 2 3 2 2 2 2" xfId="59887" xr:uid="{23823A96-3A37-41D0-B8C2-641A94FD0B2B}"/>
    <cellStyle name="Currency [0] 2 3 3 2 3 2 2 3" xfId="37843" xr:uid="{238E9452-D8D4-494B-948B-0D3DF2C8CCA0}"/>
    <cellStyle name="Currency [0] 2 3 3 2 3 2 3" xfId="10670" xr:uid="{A10AC877-6AD9-4C3A-934F-479A757B9AB4}"/>
    <cellStyle name="Currency [0] 2 3 3 2 3 2 3 2" xfId="40625" xr:uid="{A8FC1737-F3A2-4262-93AE-1CA08BC46B7B}"/>
    <cellStyle name="Currency [0] 2 3 3 2 3 2 4" xfId="13452" xr:uid="{BAE8591D-7C93-4662-AA65-8966AE178C0F}"/>
    <cellStyle name="Currency [0] 2 3 3 2 3 2 4 2" xfId="43407" xr:uid="{79B2E495-86EE-4375-B979-40EC4C437D9B}"/>
    <cellStyle name="Currency [0] 2 3 3 2 3 2 5" xfId="16187" xr:uid="{5D502E33-FC09-4424-9B68-F85BC7880471}"/>
    <cellStyle name="Currency [0] 2 3 3 2 3 2 5 2" xfId="46142" xr:uid="{72C78FA6-D23A-4575-851B-3C5773C7FA74}"/>
    <cellStyle name="Currency [0] 2 3 3 2 3 2 6" xfId="18935" xr:uid="{931020D8-A9B6-4A58-B0FE-2D4B40AFD490}"/>
    <cellStyle name="Currency [0] 2 3 3 2 3 2 6 2" xfId="48888" xr:uid="{1EE9380E-17CB-4381-8CC4-D586CB43609B}"/>
    <cellStyle name="Currency [0] 2 3 3 2 3 2 7" xfId="21718" xr:uid="{BC53227B-8672-4FD4-84A2-1B925FF11B81}"/>
    <cellStyle name="Currency [0] 2 3 3 2 3 2 7 2" xfId="51670" xr:uid="{F487BB86-E5D2-4CAD-9A28-A169DA2420E4}"/>
    <cellStyle name="Currency [0] 2 3 3 2 3 2 8" xfId="24456" xr:uid="{A341D66D-261A-402C-A6FD-14CE2444E336}"/>
    <cellStyle name="Currency [0] 2 3 3 2 3 2 8 2" xfId="54408" xr:uid="{22C2C0CD-1396-4FF8-904C-D0A3A5EE6F9F}"/>
    <cellStyle name="Currency [0] 2 3 3 2 3 2 9" xfId="27192" xr:uid="{7882C132-1188-429C-AD58-11FD83F0C8E6}"/>
    <cellStyle name="Currency [0] 2 3 3 2 3 2 9 2" xfId="57144" xr:uid="{305E4543-1083-4D7A-9C77-4A186111CB1F}"/>
    <cellStyle name="Currency [0] 2 3 3 2 3 3" xfId="3572" xr:uid="{48DA03EB-57AC-4B8E-8DA4-7894FDB93ABF}"/>
    <cellStyle name="Currency [0] 2 3 3 2 3 3 2" xfId="28567" xr:uid="{3D22736B-DA0D-42CE-B5E1-9DADC6A0CA22}"/>
    <cellStyle name="Currency [0] 2 3 3 2 3 3 2 2" xfId="58519" xr:uid="{FEBF38E1-2B8B-4C49-A74C-BECF7E227973}"/>
    <cellStyle name="Currency [0] 2 3 3 2 3 3 3" xfId="33565" xr:uid="{2A31E25A-A3FF-495E-975D-70E3D7A64EE6}"/>
    <cellStyle name="Currency [0] 2 3 3 2 3 4" xfId="6520" xr:uid="{6D24E775-D536-4638-8910-6D41423B5930}"/>
    <cellStyle name="Currency [0] 2 3 3 2 3 4 2" xfId="36475" xr:uid="{A99B42B2-EECD-458C-A085-7F1D2340A1AF}"/>
    <cellStyle name="Currency [0] 2 3 3 2 3 5" xfId="9302" xr:uid="{0E2544C7-A33C-446C-A467-1E1FC8DDF3FA}"/>
    <cellStyle name="Currency [0] 2 3 3 2 3 5 2" xfId="39257" xr:uid="{10D76764-FB24-44F5-AA9E-9D30B543B449}"/>
    <cellStyle name="Currency [0] 2 3 3 2 3 6" xfId="12084" xr:uid="{45A316DF-EB97-4FBA-9679-7EAB5207D130}"/>
    <cellStyle name="Currency [0] 2 3 3 2 3 6 2" xfId="42039" xr:uid="{BA02448E-654C-45C3-BCBC-02C657AF198B}"/>
    <cellStyle name="Currency [0] 2 3 3 2 3 7" xfId="14819" xr:uid="{8BA6FB15-F2E0-4B27-832F-B7F44FD0988A}"/>
    <cellStyle name="Currency [0] 2 3 3 2 3 7 2" xfId="44774" xr:uid="{7F4D3877-0B8E-4873-9650-7866DF607F67}"/>
    <cellStyle name="Currency [0] 2 3 3 2 3 8" xfId="17567" xr:uid="{950E555F-BFD6-4B2D-B0C3-A3B9094A183F}"/>
    <cellStyle name="Currency [0] 2 3 3 2 3 8 2" xfId="47520" xr:uid="{BC0E452B-C22E-4DFE-9761-4EDC514CDFF2}"/>
    <cellStyle name="Currency [0] 2 3 3 2 3 9" xfId="20350" xr:uid="{2AD200F8-5FE2-4692-9BE2-EB2D03B640DE}"/>
    <cellStyle name="Currency [0] 2 3 3 2 3 9 2" xfId="50302" xr:uid="{F5C34876-66F4-4420-A4AE-D2BE4C1982E7}"/>
    <cellStyle name="Currency [0] 2 3 3 2 4" xfId="2451" xr:uid="{71050750-858E-4289-90FD-6A3050825E63}"/>
    <cellStyle name="Currency [0] 2 3 3 2 4 10" xfId="26508" xr:uid="{581898C4-AA09-410F-B18D-256F26F7CFF5}"/>
    <cellStyle name="Currency [0] 2 3 3 2 4 10 2" xfId="56460" xr:uid="{FC961C3E-0211-4A5C-AC06-5635F2534772}"/>
    <cellStyle name="Currency [0] 2 3 3 2 4 11" xfId="32450" xr:uid="{C431D20F-55BD-4D72-ADBB-C81DEEFC5677}"/>
    <cellStyle name="Currency [0] 2 3 3 2 4 2" xfId="4256" xr:uid="{5972D078-58C3-4AC1-A668-D4319B1A1F6B}"/>
    <cellStyle name="Currency [0] 2 3 3 2 4 2 2" xfId="29251" xr:uid="{4DB460DA-7FFC-4B6E-99BB-5FEF376BBCE0}"/>
    <cellStyle name="Currency [0] 2 3 3 2 4 2 2 2" xfId="59203" xr:uid="{F346541D-027A-49C8-8AA8-10274FA7FD34}"/>
    <cellStyle name="Currency [0] 2 3 3 2 4 2 3" xfId="34249" xr:uid="{FF9A49B1-E836-45D3-BBBF-CA13DD90D99D}"/>
    <cellStyle name="Currency [0] 2 3 3 2 4 3" xfId="7204" xr:uid="{67754006-E4AC-4401-981F-D5F6F5330CA3}"/>
    <cellStyle name="Currency [0] 2 3 3 2 4 3 2" xfId="37159" xr:uid="{624B8B67-3469-48AE-8FC9-28BC88A40D8D}"/>
    <cellStyle name="Currency [0] 2 3 3 2 4 4" xfId="9986" xr:uid="{0999A461-1D39-4DC8-8302-1EA5EE5B6A59}"/>
    <cellStyle name="Currency [0] 2 3 3 2 4 4 2" xfId="39941" xr:uid="{1851B656-64CF-47C1-ACD0-DCFF62B94D23}"/>
    <cellStyle name="Currency [0] 2 3 3 2 4 5" xfId="12768" xr:uid="{652A20FA-846C-4D46-962D-E2381F309AA3}"/>
    <cellStyle name="Currency [0] 2 3 3 2 4 5 2" xfId="42723" xr:uid="{27590E27-FC0B-4BD8-B667-4514753F0BBD}"/>
    <cellStyle name="Currency [0] 2 3 3 2 4 6" xfId="15503" xr:uid="{6FB94947-B69B-4176-B190-A54A116EBDA6}"/>
    <cellStyle name="Currency [0] 2 3 3 2 4 6 2" xfId="45458" xr:uid="{67C8E399-226F-4E49-A9C4-F634F10DF805}"/>
    <cellStyle name="Currency [0] 2 3 3 2 4 7" xfId="18251" xr:uid="{EDC1533B-3B25-465A-ADF3-FAF0EE684E0F}"/>
    <cellStyle name="Currency [0] 2 3 3 2 4 7 2" xfId="48204" xr:uid="{3ED30208-6671-45A1-849C-31A63B4C0066}"/>
    <cellStyle name="Currency [0] 2 3 3 2 4 8" xfId="21034" xr:uid="{13EE44D5-B738-43C5-909C-6D0886675D75}"/>
    <cellStyle name="Currency [0] 2 3 3 2 4 8 2" xfId="50986" xr:uid="{CE91EB61-1C1C-4875-9798-6AC2691C9D6F}"/>
    <cellStyle name="Currency [0] 2 3 3 2 4 9" xfId="23772" xr:uid="{62635243-7D5E-40EE-9CB3-560EA13BB1FF}"/>
    <cellStyle name="Currency [0] 2 3 3 2 4 9 2" xfId="53724" xr:uid="{EA4CEAFC-6E89-4D5D-BFA7-A440FE5DFDF3}"/>
    <cellStyle name="Currency [0] 2 3 3 2 5" xfId="2888" xr:uid="{7FFFC21F-D488-4C3C-9833-62C0C8F910C3}"/>
    <cellStyle name="Currency [0] 2 3 3 2 5 2" xfId="27883" xr:uid="{28DE534C-86AC-4FD4-826E-F8063FA83657}"/>
    <cellStyle name="Currency [0] 2 3 3 2 5 2 2" xfId="57835" xr:uid="{E2DBE42D-98AF-4D25-BF0D-74FB86C937BB}"/>
    <cellStyle name="Currency [0] 2 3 3 2 5 3" xfId="32881" xr:uid="{D1F1C86B-B5F6-48A8-8468-236452F63AB6}"/>
    <cellStyle name="Currency [0] 2 3 3 2 6" xfId="5836" xr:uid="{F379CB38-AF0C-4FD1-A4B4-B83D5554EA0A}"/>
    <cellStyle name="Currency [0] 2 3 3 2 6 2" xfId="35791" xr:uid="{3B3446F7-5ADD-4E97-A5B1-E48DDA2CC75A}"/>
    <cellStyle name="Currency [0] 2 3 3 2 7" xfId="8618" xr:uid="{E3B2A52A-8464-4279-9DB7-F980DDE362B4}"/>
    <cellStyle name="Currency [0] 2 3 3 2 7 2" xfId="38573" xr:uid="{6D411EFE-58EF-45FF-A44E-02BC0A5DF36F}"/>
    <cellStyle name="Currency [0] 2 3 3 2 8" xfId="11400" xr:uid="{0E3E5560-1235-4963-896D-65B200F33F6E}"/>
    <cellStyle name="Currency [0] 2 3 3 2 8 2" xfId="41355" xr:uid="{B9790C20-3C7C-426D-9846-2132C9813A2E}"/>
    <cellStyle name="Currency [0] 2 3 3 2 9" xfId="14135" xr:uid="{8E79939F-695C-4826-BEE7-633375E4BEED}"/>
    <cellStyle name="Currency [0] 2 3 3 2 9 2" xfId="44090" xr:uid="{7A5F9A71-0BFA-4FD2-976D-63034BD7D5F1}"/>
    <cellStyle name="Currency [0] 2 3 3 3" xfId="835" xr:uid="{071DFA9C-7078-494D-9D96-E83DE595DA21}"/>
    <cellStyle name="Currency [0] 2 3 3 3 10" xfId="19837" xr:uid="{88E0D40A-1D0B-4414-BB10-F3E3FEE88C8C}"/>
    <cellStyle name="Currency [0] 2 3 3 3 10 2" xfId="49789" xr:uid="{1B4CFF47-B83F-43D0-9598-61D65AE11D57}"/>
    <cellStyle name="Currency [0] 2 3 3 3 11" xfId="22575" xr:uid="{09ACEF39-F66D-43E4-A4A4-0A8F1157AB03}"/>
    <cellStyle name="Currency [0] 2 3 3 3 11 2" xfId="52527" xr:uid="{9309CF51-6AC6-4985-A551-3CF4BE4934D0}"/>
    <cellStyle name="Currency [0] 2 3 3 3 12" xfId="25311" xr:uid="{475ED531-0B26-4C5E-B019-5BD1DF513DCE}"/>
    <cellStyle name="Currency [0] 2 3 3 3 12 2" xfId="55263" xr:uid="{6F2F2856-C5B7-41DA-8433-1763DE14560A}"/>
    <cellStyle name="Currency [0] 2 3 3 3 13" xfId="30840" xr:uid="{AC208367-C1E1-4C02-9602-9DEE4D084054}"/>
    <cellStyle name="Currency [0] 2 3 3 3 2" xfId="1378" xr:uid="{4D95C8CA-6B88-41E4-A5FE-5A8ECAB26A7E}"/>
    <cellStyle name="Currency [0] 2 3 3 3 2 10" xfId="23259" xr:uid="{3C9B51DC-BF43-43F2-A2C9-CDAC9316C9BC}"/>
    <cellStyle name="Currency [0] 2 3 3 3 2 10 2" xfId="53211" xr:uid="{C7433A97-C047-42A1-9F13-33F8988FEBA6}"/>
    <cellStyle name="Currency [0] 2 3 3 3 2 11" xfId="25995" xr:uid="{9690A23A-9A1A-437D-B1A1-4E028889FB18}"/>
    <cellStyle name="Currency [0] 2 3 3 3 2 11 2" xfId="55947" xr:uid="{B9BD1269-749B-4656-A0DA-2A64A64FC2BD}"/>
    <cellStyle name="Currency [0] 2 3 3 3 2 12" xfId="31383" xr:uid="{63F4E96D-0B42-4A02-AD6E-03C6CE64CB4C}"/>
    <cellStyle name="Currency [0] 2 3 3 3 2 2" xfId="5111" xr:uid="{A86EF76C-D131-4C50-AD38-08DF71DED7DD}"/>
    <cellStyle name="Currency [0] 2 3 3 3 2 2 10" xfId="35104" xr:uid="{F9EDD67F-B9C8-4AC1-AB6E-4579C2482A97}"/>
    <cellStyle name="Currency [0] 2 3 3 3 2 2 2" xfId="8059" xr:uid="{927C4709-8666-4217-AFF6-85FA4E1DB4C7}"/>
    <cellStyle name="Currency [0] 2 3 3 3 2 2 2 2" xfId="30106" xr:uid="{D2920552-1170-43AF-86D9-61F97E4515B2}"/>
    <cellStyle name="Currency [0] 2 3 3 3 2 2 2 2 2" xfId="60058" xr:uid="{CD1AFC92-4603-4936-A348-CC7C67C0201E}"/>
    <cellStyle name="Currency [0] 2 3 3 3 2 2 2 3" xfId="38014" xr:uid="{8B0B543D-54AF-4587-BBD8-C1C7D7A2D549}"/>
    <cellStyle name="Currency [0] 2 3 3 3 2 2 3" xfId="10841" xr:uid="{66BA8938-091D-4749-936E-80712AD43DC6}"/>
    <cellStyle name="Currency [0] 2 3 3 3 2 2 3 2" xfId="40796" xr:uid="{8A78A883-D364-4B27-B615-D339CD2CDC35}"/>
    <cellStyle name="Currency [0] 2 3 3 3 2 2 4" xfId="13623" xr:uid="{3E06DE34-B902-4A3B-8DB2-986266742994}"/>
    <cellStyle name="Currency [0] 2 3 3 3 2 2 4 2" xfId="43578" xr:uid="{D2745873-7186-4281-9F58-C40974026557}"/>
    <cellStyle name="Currency [0] 2 3 3 3 2 2 5" xfId="16358" xr:uid="{D8E93E22-3B2F-494A-B2DB-CFDEEDE4C2B7}"/>
    <cellStyle name="Currency [0] 2 3 3 3 2 2 5 2" xfId="46313" xr:uid="{55CEDB10-DF9A-482A-A37D-00631BC55B8D}"/>
    <cellStyle name="Currency [0] 2 3 3 3 2 2 6" xfId="19106" xr:uid="{0F4DAE11-E212-471A-BA61-81747F020C33}"/>
    <cellStyle name="Currency [0] 2 3 3 3 2 2 6 2" xfId="49059" xr:uid="{7B9C7FF3-67F7-454C-8ADF-BE999150F0A4}"/>
    <cellStyle name="Currency [0] 2 3 3 3 2 2 7" xfId="21889" xr:uid="{570F8685-A2AF-413D-9FA4-82376A7CBAC4}"/>
    <cellStyle name="Currency [0] 2 3 3 3 2 2 7 2" xfId="51841" xr:uid="{37F7846D-832E-4AF9-BEFD-072D652C989B}"/>
    <cellStyle name="Currency [0] 2 3 3 3 2 2 8" xfId="24627" xr:uid="{A201A7C8-DECE-4DFE-B4BC-73BBDA82CE5C}"/>
    <cellStyle name="Currency [0] 2 3 3 3 2 2 8 2" xfId="54579" xr:uid="{42FD8644-A97D-4885-92C7-93814A186FBC}"/>
    <cellStyle name="Currency [0] 2 3 3 3 2 2 9" xfId="27363" xr:uid="{92CA9950-E78E-4AD7-9811-F65F65D82FD5}"/>
    <cellStyle name="Currency [0] 2 3 3 3 2 2 9 2" xfId="57315" xr:uid="{195E12B8-CF2A-4C5D-9053-7F295D249D35}"/>
    <cellStyle name="Currency [0] 2 3 3 3 2 3" xfId="3743" xr:uid="{2C958740-AF3C-4935-BC41-8295926185BD}"/>
    <cellStyle name="Currency [0] 2 3 3 3 2 3 2" xfId="28738" xr:uid="{6C6A5853-9DBC-43E6-8C39-DDA4984768DC}"/>
    <cellStyle name="Currency [0] 2 3 3 3 2 3 2 2" xfId="58690" xr:uid="{E08DBEB7-7680-4696-9368-8FC70C05E86C}"/>
    <cellStyle name="Currency [0] 2 3 3 3 2 3 3" xfId="33736" xr:uid="{DF2001C6-A16C-45B3-9776-8EB9636C2D3E}"/>
    <cellStyle name="Currency [0] 2 3 3 3 2 4" xfId="6691" xr:uid="{52CB6266-50E7-4406-A30F-6E386B7E9F37}"/>
    <cellStyle name="Currency [0] 2 3 3 3 2 4 2" xfId="36646" xr:uid="{BE72355E-43AB-4329-B752-4F9634E32B40}"/>
    <cellStyle name="Currency [0] 2 3 3 3 2 5" xfId="9473" xr:uid="{849D1D3B-D90D-48D5-83EE-9D8F991388D3}"/>
    <cellStyle name="Currency [0] 2 3 3 3 2 5 2" xfId="39428" xr:uid="{4814CCB9-17F9-4B75-8A61-C1761DBF5B96}"/>
    <cellStyle name="Currency [0] 2 3 3 3 2 6" xfId="12255" xr:uid="{46F21401-A116-442A-ABA9-02422B295DDF}"/>
    <cellStyle name="Currency [0] 2 3 3 3 2 6 2" xfId="42210" xr:uid="{4D574319-0928-4C57-A6EC-B67FACB5CB01}"/>
    <cellStyle name="Currency [0] 2 3 3 3 2 7" xfId="14990" xr:uid="{9794410D-BAC7-464B-8E5C-D2766FFA8890}"/>
    <cellStyle name="Currency [0] 2 3 3 3 2 7 2" xfId="44945" xr:uid="{FC7A96B3-267C-46E7-B7F0-2D350E8E6710}"/>
    <cellStyle name="Currency [0] 2 3 3 3 2 8" xfId="17738" xr:uid="{BFE67B7E-AEB3-4059-8D45-A6DB34705708}"/>
    <cellStyle name="Currency [0] 2 3 3 3 2 8 2" xfId="47691" xr:uid="{35BA3BA4-7126-4045-9B11-5DB686AB42E9}"/>
    <cellStyle name="Currency [0] 2 3 3 3 2 9" xfId="20521" xr:uid="{269BF8D9-2A99-4656-A3B1-913801CCC66B}"/>
    <cellStyle name="Currency [0] 2 3 3 3 2 9 2" xfId="50473" xr:uid="{BAD8F26A-627C-472F-8185-8DD434A915B7}"/>
    <cellStyle name="Currency [0] 2 3 3 3 3" xfId="1920" xr:uid="{799D649A-6741-4F31-9BC6-6DE5F7FD05B2}"/>
    <cellStyle name="Currency [0] 2 3 3 3 3 10" xfId="26679" xr:uid="{F8052AF5-9EFE-434C-937C-33AAE75AC8E4}"/>
    <cellStyle name="Currency [0] 2 3 3 3 3 10 2" xfId="56631" xr:uid="{7C798787-7AAD-414C-94AF-8FC34D2A9B66}"/>
    <cellStyle name="Currency [0] 2 3 3 3 3 11" xfId="31925" xr:uid="{48BBDD53-3BFE-4B32-AB38-74111B46E888}"/>
    <cellStyle name="Currency [0] 2 3 3 3 3 2" xfId="4427" xr:uid="{797B652A-FC54-4E6F-9658-35D9A931CD1E}"/>
    <cellStyle name="Currency [0] 2 3 3 3 3 2 2" xfId="29422" xr:uid="{E1B326FC-DF78-4D10-8124-D40DF7C5F586}"/>
    <cellStyle name="Currency [0] 2 3 3 3 3 2 2 2" xfId="59374" xr:uid="{B5A908F7-019E-4F0C-BC55-10DFAEA879DE}"/>
    <cellStyle name="Currency [0] 2 3 3 3 3 2 3" xfId="34420" xr:uid="{E196268C-DE3F-46AD-A4F2-B9347D64A290}"/>
    <cellStyle name="Currency [0] 2 3 3 3 3 3" xfId="7375" xr:uid="{6F15203B-9AF1-4559-9A4E-60A4A5A7522E}"/>
    <cellStyle name="Currency [0] 2 3 3 3 3 3 2" xfId="37330" xr:uid="{F6A73D14-4585-41BB-B93C-B2266B24692F}"/>
    <cellStyle name="Currency [0] 2 3 3 3 3 4" xfId="10157" xr:uid="{BC975F44-B574-453A-9496-1D13EC135DA9}"/>
    <cellStyle name="Currency [0] 2 3 3 3 3 4 2" xfId="40112" xr:uid="{131FB06B-AFE3-4A52-824F-77781DC65EBB}"/>
    <cellStyle name="Currency [0] 2 3 3 3 3 5" xfId="12939" xr:uid="{344D0AA3-1426-4137-991D-F3AF32E87235}"/>
    <cellStyle name="Currency [0] 2 3 3 3 3 5 2" xfId="42894" xr:uid="{48E949A3-F52B-40FA-92FA-0BFE5FECD30B}"/>
    <cellStyle name="Currency [0] 2 3 3 3 3 6" xfId="15674" xr:uid="{47084F15-5545-4E89-BBB3-86CE7D7A9B29}"/>
    <cellStyle name="Currency [0] 2 3 3 3 3 6 2" xfId="45629" xr:uid="{89FDC3AF-DD17-46B8-996F-F98059A6BFC7}"/>
    <cellStyle name="Currency [0] 2 3 3 3 3 7" xfId="18422" xr:uid="{C7E477F2-4D46-4A60-818D-732CC7D8ACE3}"/>
    <cellStyle name="Currency [0] 2 3 3 3 3 7 2" xfId="48375" xr:uid="{4B436F9B-86E2-41A5-9F45-0A99062BC107}"/>
    <cellStyle name="Currency [0] 2 3 3 3 3 8" xfId="21205" xr:uid="{1257012A-767A-4CA8-B05A-219637354685}"/>
    <cellStyle name="Currency [0] 2 3 3 3 3 8 2" xfId="51157" xr:uid="{F4540680-405B-4DB6-A6AE-71BAB40DEBD3}"/>
    <cellStyle name="Currency [0] 2 3 3 3 3 9" xfId="23943" xr:uid="{9024AFB3-ED93-474D-8CCC-F655033B596F}"/>
    <cellStyle name="Currency [0] 2 3 3 3 3 9 2" xfId="53895" xr:uid="{4F74BC03-C072-4E4A-ACA5-CC2D3AE13F0F}"/>
    <cellStyle name="Currency [0] 2 3 3 3 4" xfId="3059" xr:uid="{6BC3A0AA-D60C-4FAE-A82F-009886A5F8A3}"/>
    <cellStyle name="Currency [0] 2 3 3 3 4 2" xfId="28054" xr:uid="{D275D949-09A0-45AC-8B70-4BF82BAA1C59}"/>
    <cellStyle name="Currency [0] 2 3 3 3 4 2 2" xfId="58006" xr:uid="{DC787BC0-B52F-46FD-99AD-5BCC220E88FB}"/>
    <cellStyle name="Currency [0] 2 3 3 3 4 3" xfId="33052" xr:uid="{DC4F107B-99AC-414D-B97A-49456FCBA6F4}"/>
    <cellStyle name="Currency [0] 2 3 3 3 5" xfId="6007" xr:uid="{EF4F7441-6D28-4501-B93F-CD0D6876DC15}"/>
    <cellStyle name="Currency [0] 2 3 3 3 5 2" xfId="35962" xr:uid="{679375E7-20D1-4025-942D-96A964088195}"/>
    <cellStyle name="Currency [0] 2 3 3 3 6" xfId="8789" xr:uid="{72195737-EB6D-4952-8C17-C01C41A0A325}"/>
    <cellStyle name="Currency [0] 2 3 3 3 6 2" xfId="38744" xr:uid="{AB3CCD8D-57C1-4FFF-A83E-9542A36F0750}"/>
    <cellStyle name="Currency [0] 2 3 3 3 7" xfId="11571" xr:uid="{924F4EC0-1DA3-4F21-BE0B-FA6B92CA6569}"/>
    <cellStyle name="Currency [0] 2 3 3 3 7 2" xfId="41526" xr:uid="{AE5AD091-BA4B-4FB0-9D11-C775E9C987F0}"/>
    <cellStyle name="Currency [0] 2 3 3 3 8" xfId="14306" xr:uid="{4969616E-F110-46A2-A388-E764E202C591}"/>
    <cellStyle name="Currency [0] 2 3 3 3 8 2" xfId="44261" xr:uid="{EC7395F4-81FE-479F-A640-FBCD9F862A9A}"/>
    <cellStyle name="Currency [0] 2 3 3 3 9" xfId="17054" xr:uid="{C6973DAC-F822-48B2-BA1D-45DE7842A2BD}"/>
    <cellStyle name="Currency [0] 2 3 3 3 9 2" xfId="47007" xr:uid="{FA75E44E-CF00-4F61-A374-C95B3D942523}"/>
    <cellStyle name="Currency [0] 2 3 3 4" xfId="1011" xr:uid="{93DB724B-D8E8-42B7-B9F4-6F702C23C925}"/>
    <cellStyle name="Currency [0] 2 3 3 4 10" xfId="22917" xr:uid="{1ACB8FD8-3D9D-470E-8145-6DD5D4A1D790}"/>
    <cellStyle name="Currency [0] 2 3 3 4 10 2" xfId="52869" xr:uid="{A1A0064C-1B93-442E-9BB4-CBF70409FD88}"/>
    <cellStyle name="Currency [0] 2 3 3 4 11" xfId="25653" xr:uid="{5B74FDB2-1E31-4562-97FF-D6F2976F2CFC}"/>
    <cellStyle name="Currency [0] 2 3 3 4 11 2" xfId="55605" xr:uid="{21369A4D-3871-41AE-A237-64641DF3CF00}"/>
    <cellStyle name="Currency [0] 2 3 3 4 12" xfId="31016" xr:uid="{49C641FB-E9CF-4821-9543-AE7B415C0C45}"/>
    <cellStyle name="Currency [0] 2 3 3 4 2" xfId="4769" xr:uid="{821D4670-9116-4CE4-919F-90FC8BFBDEF7}"/>
    <cellStyle name="Currency [0] 2 3 3 4 2 10" xfId="34762" xr:uid="{7F320D62-B880-4252-AA0B-59DBDA324F9A}"/>
    <cellStyle name="Currency [0] 2 3 3 4 2 2" xfId="7717" xr:uid="{3CC26D21-B831-4D2A-B302-FEECC0ECD14A}"/>
    <cellStyle name="Currency [0] 2 3 3 4 2 2 2" xfId="29764" xr:uid="{4CA4DEF7-0ED7-445B-90ED-482EE248926C}"/>
    <cellStyle name="Currency [0] 2 3 3 4 2 2 2 2" xfId="59716" xr:uid="{FAE185E0-79D8-4036-B29C-3FB9FBB89C98}"/>
    <cellStyle name="Currency [0] 2 3 3 4 2 2 3" xfId="37672" xr:uid="{323E1B7B-6B92-4FF1-9F46-E5169D3F0C37}"/>
    <cellStyle name="Currency [0] 2 3 3 4 2 3" xfId="10499" xr:uid="{8866DE7C-4E37-401D-882B-D4CBE7DAEDD0}"/>
    <cellStyle name="Currency [0] 2 3 3 4 2 3 2" xfId="40454" xr:uid="{A9710314-9AA5-4AAE-AC21-81CF37EFB789}"/>
    <cellStyle name="Currency [0] 2 3 3 4 2 4" xfId="13281" xr:uid="{4A3CBCBC-DB51-4B04-9561-BE75D88BDAFF}"/>
    <cellStyle name="Currency [0] 2 3 3 4 2 4 2" xfId="43236" xr:uid="{88B410CF-3639-41C3-8A7B-EC7C7F27BADE}"/>
    <cellStyle name="Currency [0] 2 3 3 4 2 5" xfId="16016" xr:uid="{8043AFE4-FE02-4760-A69F-A536CC784A5C}"/>
    <cellStyle name="Currency [0] 2 3 3 4 2 5 2" xfId="45971" xr:uid="{BC97D16E-F6AD-4507-AD82-1FE3652B73F1}"/>
    <cellStyle name="Currency [0] 2 3 3 4 2 6" xfId="18764" xr:uid="{D2B13C86-BF85-42D7-A777-7867D07646A2}"/>
    <cellStyle name="Currency [0] 2 3 3 4 2 6 2" xfId="48717" xr:uid="{72A9A242-F169-4C14-96F1-C6DBA7751D9E}"/>
    <cellStyle name="Currency [0] 2 3 3 4 2 7" xfId="21547" xr:uid="{F4EC93A7-A180-48E9-9694-8D4A400EF3CA}"/>
    <cellStyle name="Currency [0] 2 3 3 4 2 7 2" xfId="51499" xr:uid="{B0CD24EC-2F37-46C1-8697-EF8E20DB2B8E}"/>
    <cellStyle name="Currency [0] 2 3 3 4 2 8" xfId="24285" xr:uid="{DAC9C8F4-5A61-4C20-9BD9-0DCE34B7F29E}"/>
    <cellStyle name="Currency [0] 2 3 3 4 2 8 2" xfId="54237" xr:uid="{128547C5-46E3-4764-B768-29F4A30A78AB}"/>
    <cellStyle name="Currency [0] 2 3 3 4 2 9" xfId="27021" xr:uid="{AE7692C0-589B-4B62-AF52-C5F219F48840}"/>
    <cellStyle name="Currency [0] 2 3 3 4 2 9 2" xfId="56973" xr:uid="{B9DBDC51-2C40-4AEA-A153-9D34F7304F78}"/>
    <cellStyle name="Currency [0] 2 3 3 4 3" xfId="3401" xr:uid="{6845CF22-BFBF-4FA1-AD5D-F7F6C978A3C5}"/>
    <cellStyle name="Currency [0] 2 3 3 4 3 2" xfId="28396" xr:uid="{275DDCE6-15CA-4593-8974-2379D0B47CB3}"/>
    <cellStyle name="Currency [0] 2 3 3 4 3 2 2" xfId="58348" xr:uid="{7F117D0A-212B-4608-AF6A-96F071FCCEBB}"/>
    <cellStyle name="Currency [0] 2 3 3 4 3 3" xfId="33394" xr:uid="{A979CBAB-0941-496E-83EB-FC9F54D48A4D}"/>
    <cellStyle name="Currency [0] 2 3 3 4 4" xfId="6349" xr:uid="{D11BF885-B7A2-454C-8061-188F32AD47FD}"/>
    <cellStyle name="Currency [0] 2 3 3 4 4 2" xfId="36304" xr:uid="{4200C5F8-2088-4931-958C-8ABCFB6081FB}"/>
    <cellStyle name="Currency [0] 2 3 3 4 5" xfId="9131" xr:uid="{599384B3-7C85-4F1A-B558-D9B5EF902002}"/>
    <cellStyle name="Currency [0] 2 3 3 4 5 2" xfId="39086" xr:uid="{3E8343B1-DE2E-4C10-92AA-8B12FD2572BA}"/>
    <cellStyle name="Currency [0] 2 3 3 4 6" xfId="11913" xr:uid="{D23F7FBF-4455-4962-85AE-EAF5B1F58BDC}"/>
    <cellStyle name="Currency [0] 2 3 3 4 6 2" xfId="41868" xr:uid="{17319460-114D-4DF6-B4F1-21CA916B1255}"/>
    <cellStyle name="Currency [0] 2 3 3 4 7" xfId="14648" xr:uid="{257A77B3-BCAA-44A8-838F-EA61FE02D1CC}"/>
    <cellStyle name="Currency [0] 2 3 3 4 7 2" xfId="44603" xr:uid="{F463E63A-F626-4DB7-BE68-760C2E76C33C}"/>
    <cellStyle name="Currency [0] 2 3 3 4 8" xfId="17396" xr:uid="{C42CE198-CFB6-4AD1-ABD1-69655A976879}"/>
    <cellStyle name="Currency [0] 2 3 3 4 8 2" xfId="47349" xr:uid="{1B42DFDD-2588-49DD-872D-DA06A154E0D3}"/>
    <cellStyle name="Currency [0] 2 3 3 4 9" xfId="20179" xr:uid="{B274FE66-1325-491C-BA4A-588B1D42DFF1}"/>
    <cellStyle name="Currency [0] 2 3 3 4 9 2" xfId="50131" xr:uid="{551D5943-0446-4641-A753-1250A58303C7}"/>
    <cellStyle name="Currency [0] 2 3 3 5" xfId="1553" xr:uid="{05DF5E7F-CC86-482A-9BC0-7770FD4B1D0F}"/>
    <cellStyle name="Currency [0] 2 3 3 5 10" xfId="26337" xr:uid="{CAE338B1-2D74-46BD-AF0D-8B2559422AF6}"/>
    <cellStyle name="Currency [0] 2 3 3 5 10 2" xfId="56289" xr:uid="{30671867-B020-4C47-B3B6-469357E9A967}"/>
    <cellStyle name="Currency [0] 2 3 3 5 11" xfId="31558" xr:uid="{091D1120-F7BA-4105-92AE-AD69D48FEA72}"/>
    <cellStyle name="Currency [0] 2 3 3 5 2" xfId="4085" xr:uid="{F0C6F2F5-7514-424F-BC1D-9D5264BBDEB1}"/>
    <cellStyle name="Currency [0] 2 3 3 5 2 2" xfId="29080" xr:uid="{9A70D87D-4218-4EDB-B649-34E15E5E4B22}"/>
    <cellStyle name="Currency [0] 2 3 3 5 2 2 2" xfId="59032" xr:uid="{EAB3F048-92C8-4E90-800E-9A2036AE2CB9}"/>
    <cellStyle name="Currency [0] 2 3 3 5 2 3" xfId="34078" xr:uid="{2EDC5CD7-564B-48B2-AA0C-42AE3A064F7C}"/>
    <cellStyle name="Currency [0] 2 3 3 5 3" xfId="7033" xr:uid="{569BEAC0-0C54-4E65-A844-D4D1373D9425}"/>
    <cellStyle name="Currency [0] 2 3 3 5 3 2" xfId="36988" xr:uid="{06B17273-38B5-4CF7-B54A-96A4483DA877}"/>
    <cellStyle name="Currency [0] 2 3 3 5 4" xfId="9815" xr:uid="{8124B37A-67B6-4B65-B108-741EC84704CD}"/>
    <cellStyle name="Currency [0] 2 3 3 5 4 2" xfId="39770" xr:uid="{E4413A53-F975-40C1-AF6B-87335CA41C34}"/>
    <cellStyle name="Currency [0] 2 3 3 5 5" xfId="12597" xr:uid="{87110F20-B05A-4E34-902B-9B6C646A026D}"/>
    <cellStyle name="Currency [0] 2 3 3 5 5 2" xfId="42552" xr:uid="{764B26D5-63E6-4E80-BDE1-9C55CAD60462}"/>
    <cellStyle name="Currency [0] 2 3 3 5 6" xfId="15332" xr:uid="{C72A9EFF-770E-4444-9FAE-83BC9C4E5224}"/>
    <cellStyle name="Currency [0] 2 3 3 5 6 2" xfId="45287" xr:uid="{C501BC18-982A-4A6D-8105-B6FB4DEC133D}"/>
    <cellStyle name="Currency [0] 2 3 3 5 7" xfId="18080" xr:uid="{791319C5-3F5A-4DB7-B895-90B0C240191F}"/>
    <cellStyle name="Currency [0] 2 3 3 5 7 2" xfId="48033" xr:uid="{2F3F1BEB-1B0C-4000-9124-606901C11771}"/>
    <cellStyle name="Currency [0] 2 3 3 5 8" xfId="20863" xr:uid="{3A893018-2388-4A47-99AC-6494A25B4C6F}"/>
    <cellStyle name="Currency [0] 2 3 3 5 8 2" xfId="50815" xr:uid="{709C2F03-6602-4B76-9EBD-3E6D83615EB6}"/>
    <cellStyle name="Currency [0] 2 3 3 5 9" xfId="23601" xr:uid="{030388BF-1A63-4482-A461-0F519F19C0B6}"/>
    <cellStyle name="Currency [0] 2 3 3 5 9 2" xfId="53553" xr:uid="{BE0E1218-6EDC-4EA0-B1A8-B53D5D07C3A2}"/>
    <cellStyle name="Currency [0] 2 3 3 6" xfId="2100" xr:uid="{8E9EE18B-63B2-4DA4-9795-920E346F6B7C}"/>
    <cellStyle name="Currency [0] 2 3 3 6 2" xfId="27712" xr:uid="{55B3602A-7D83-4AC5-9951-A353F59DFB25}"/>
    <cellStyle name="Currency [0] 2 3 3 6 2 2" xfId="57664" xr:uid="{4E719BF5-E79D-4EDC-B856-C89C6F481F94}"/>
    <cellStyle name="Currency [0] 2 3 3 6 3" xfId="32103" xr:uid="{1F0314C4-F8D2-43E7-BBCE-0D97A6D4787E}"/>
    <cellStyle name="Currency [0] 2 3 3 7" xfId="2279" xr:uid="{7A184EE0-A574-4979-9DE8-EB09248D2DAD}"/>
    <cellStyle name="Currency [0] 2 3 3 7 2" xfId="32279" xr:uid="{193F346D-845C-46A8-86DD-7BC47240A012}"/>
    <cellStyle name="Currency [0] 2 3 3 8" xfId="2717" xr:uid="{ED6C45BF-7D43-460B-95F2-E612F880343D}"/>
    <cellStyle name="Currency [0] 2 3 3 8 2" xfId="32710" xr:uid="{E22FAC7B-242F-48A0-AD66-FC517B1DF3B9}"/>
    <cellStyle name="Currency [0] 2 3 3 9" xfId="5665" xr:uid="{E0A88E21-77E8-46BD-AEAA-F2597C3C664A}"/>
    <cellStyle name="Currency [0] 2 3 3 9 2" xfId="35620" xr:uid="{263769D2-9E92-446C-99F5-7E1D2AB0F807}"/>
    <cellStyle name="Currency [0] 2 3 4" xfId="513" xr:uid="{14A83282-3EED-4F21-A045-4A5F3A8F109D}"/>
    <cellStyle name="Currency [0] 2 3 4 10" xfId="16798" xr:uid="{9B434382-8E5C-4BC5-88F4-C453F79A808A}"/>
    <cellStyle name="Currency [0] 2 3 4 10 2" xfId="46751" xr:uid="{DD44A4F1-D878-44AD-AAC7-106992A22510}"/>
    <cellStyle name="Currency [0] 2 3 4 11" xfId="19581" xr:uid="{CA7801B8-1B13-49BE-BC24-620A202CCBBC}"/>
    <cellStyle name="Currency [0] 2 3 4 11 2" xfId="49533" xr:uid="{CCB3F486-E590-4C13-9DA8-FB20B6536FC6}"/>
    <cellStyle name="Currency [0] 2 3 4 12" xfId="22319" xr:uid="{9FF7AF7C-58CC-4FD5-B302-1407A3084F28}"/>
    <cellStyle name="Currency [0] 2 3 4 12 2" xfId="52271" xr:uid="{62397812-C1FD-435E-938A-80FEBD9642AD}"/>
    <cellStyle name="Currency [0] 2 3 4 13" xfId="25055" xr:uid="{676D11F6-6FB2-4632-9668-B8FA659BA288}"/>
    <cellStyle name="Currency [0] 2 3 4 13 2" xfId="55007" xr:uid="{CB8F43D6-08C1-498E-AF70-6685B651472D}"/>
    <cellStyle name="Currency [0] 2 3 4 14" xfId="30523" xr:uid="{8C8031FE-771D-45CA-B390-C6B5A2143313}"/>
    <cellStyle name="Currency [0] 2 3 4 2" xfId="1061" xr:uid="{949E0C7E-3287-4701-86A5-BF4363BF0BD7}"/>
    <cellStyle name="Currency [0] 2 3 4 2 10" xfId="19923" xr:uid="{1FCF953D-F53D-4146-9E76-CFC60C68FDA3}"/>
    <cellStyle name="Currency [0] 2 3 4 2 10 2" xfId="49875" xr:uid="{0450800A-A082-492E-B685-7530141FB537}"/>
    <cellStyle name="Currency [0] 2 3 4 2 11" xfId="22661" xr:uid="{801C6914-05FE-4760-9EB2-8229BDB747EC}"/>
    <cellStyle name="Currency [0] 2 3 4 2 11 2" xfId="52613" xr:uid="{377E8A6B-3B1F-4635-B511-FB94AA184125}"/>
    <cellStyle name="Currency [0] 2 3 4 2 12" xfId="25397" xr:uid="{7AEBD519-0BD9-4984-AE99-3E7B3E73E1CA}"/>
    <cellStyle name="Currency [0] 2 3 4 2 12 2" xfId="55349" xr:uid="{0F5BA7C6-BC3C-4171-99D8-80E6C2543BB4}"/>
    <cellStyle name="Currency [0] 2 3 4 2 13" xfId="31066" xr:uid="{775165BB-CA5D-49AB-894D-4E8CA9123630}"/>
    <cellStyle name="Currency [0] 2 3 4 2 2" xfId="3829" xr:uid="{0760C0C6-A72D-41FF-AC5E-8F93FD305B32}"/>
    <cellStyle name="Currency [0] 2 3 4 2 2 10" xfId="26081" xr:uid="{CF85099B-EA07-4E57-B5CA-A00AE87795FF}"/>
    <cellStyle name="Currency [0] 2 3 4 2 2 10 2" xfId="56033" xr:uid="{6B19794C-1488-4769-B9D0-E02122D9AA71}"/>
    <cellStyle name="Currency [0] 2 3 4 2 2 11" xfId="33822" xr:uid="{70160A06-B573-481D-B0DB-6BC03A5F19F4}"/>
    <cellStyle name="Currency [0] 2 3 4 2 2 2" xfId="5197" xr:uid="{C504C37B-9CDA-43FC-BF36-D34E5F63E091}"/>
    <cellStyle name="Currency [0] 2 3 4 2 2 2 10" xfId="35190" xr:uid="{72A311DD-C120-4595-85DB-C5C03BFDF5D9}"/>
    <cellStyle name="Currency [0] 2 3 4 2 2 2 2" xfId="8145" xr:uid="{91EDC58F-8A73-4C67-9F27-B894AF13732E}"/>
    <cellStyle name="Currency [0] 2 3 4 2 2 2 2 2" xfId="30192" xr:uid="{9A8594A3-8533-4B5B-82D1-7539E2ECEAE1}"/>
    <cellStyle name="Currency [0] 2 3 4 2 2 2 2 2 2" xfId="60144" xr:uid="{5C3F3C02-D482-40FD-9B39-171937A8CDDA}"/>
    <cellStyle name="Currency [0] 2 3 4 2 2 2 2 3" xfId="38100" xr:uid="{1C62C7D1-4B9E-48D7-B570-420A4BC59213}"/>
    <cellStyle name="Currency [0] 2 3 4 2 2 2 3" xfId="10927" xr:uid="{19787EE4-5E7A-48C2-8A8D-EF3FD2F40B40}"/>
    <cellStyle name="Currency [0] 2 3 4 2 2 2 3 2" xfId="40882" xr:uid="{CD2ABD49-FA78-4B0D-A467-459E37B1B584}"/>
    <cellStyle name="Currency [0] 2 3 4 2 2 2 4" xfId="13709" xr:uid="{3AA9B1A7-186D-40FA-ADED-5959CFF86D24}"/>
    <cellStyle name="Currency [0] 2 3 4 2 2 2 4 2" xfId="43664" xr:uid="{8886AE0D-EF72-490A-9D85-DF80D35A57BC}"/>
    <cellStyle name="Currency [0] 2 3 4 2 2 2 5" xfId="16444" xr:uid="{51789792-D3EB-43BC-9D04-B504854C9ED0}"/>
    <cellStyle name="Currency [0] 2 3 4 2 2 2 5 2" xfId="46399" xr:uid="{1A94D3A8-9975-4E4F-8EC0-3E36CC77BC4B}"/>
    <cellStyle name="Currency [0] 2 3 4 2 2 2 6" xfId="19192" xr:uid="{6B38A66A-9490-40D8-91AC-8654D8BFDB29}"/>
    <cellStyle name="Currency [0] 2 3 4 2 2 2 6 2" xfId="49145" xr:uid="{633EEF88-9FF7-48DE-9B2F-42228A0ECE56}"/>
    <cellStyle name="Currency [0] 2 3 4 2 2 2 7" xfId="21975" xr:uid="{34851BAA-0AC7-4D4A-B893-8769A8770B8E}"/>
    <cellStyle name="Currency [0] 2 3 4 2 2 2 7 2" xfId="51927" xr:uid="{758F6361-07D2-4C3D-9E07-C187EDDF92C9}"/>
    <cellStyle name="Currency [0] 2 3 4 2 2 2 8" xfId="24713" xr:uid="{0E26CB9B-E53C-427D-9519-4A758E35A463}"/>
    <cellStyle name="Currency [0] 2 3 4 2 2 2 8 2" xfId="54665" xr:uid="{51250339-E566-4DF0-910B-F46134F3044C}"/>
    <cellStyle name="Currency [0] 2 3 4 2 2 2 9" xfId="27449" xr:uid="{675F8C9C-DC5A-4039-9F6D-2C58A147559A}"/>
    <cellStyle name="Currency [0] 2 3 4 2 2 2 9 2" xfId="57401" xr:uid="{F6D485E4-5FE1-4163-9C03-3CC80E1C5AE9}"/>
    <cellStyle name="Currency [0] 2 3 4 2 2 3" xfId="6777" xr:uid="{E5D28D8E-B2CE-4956-9788-B6E85CFD986A}"/>
    <cellStyle name="Currency [0] 2 3 4 2 2 3 2" xfId="28824" xr:uid="{18D98381-D4D2-4067-96E9-845DDE33F5D6}"/>
    <cellStyle name="Currency [0] 2 3 4 2 2 3 2 2" xfId="58776" xr:uid="{4AF39B22-D646-48DE-8BE8-752581FC0AEF}"/>
    <cellStyle name="Currency [0] 2 3 4 2 2 3 3" xfId="36732" xr:uid="{EAB52D1C-F0A2-4EAA-9E42-F9CD89CA2055}"/>
    <cellStyle name="Currency [0] 2 3 4 2 2 4" xfId="9559" xr:uid="{2F77B1FF-FA47-439D-AAAF-7536ACF36FF5}"/>
    <cellStyle name="Currency [0] 2 3 4 2 2 4 2" xfId="39514" xr:uid="{DD062AEF-5D0E-4865-821D-A521C46FDEEF}"/>
    <cellStyle name="Currency [0] 2 3 4 2 2 5" xfId="12341" xr:uid="{0CF5E2DD-34CE-4EC7-8859-2E0E2CE21576}"/>
    <cellStyle name="Currency [0] 2 3 4 2 2 5 2" xfId="42296" xr:uid="{9A7CBE08-413F-41E0-8088-2EB4A0C35E07}"/>
    <cellStyle name="Currency [0] 2 3 4 2 2 6" xfId="15076" xr:uid="{0991C7A4-2AE8-49B6-8AC3-B17BACA0D843}"/>
    <cellStyle name="Currency [0] 2 3 4 2 2 6 2" xfId="45031" xr:uid="{B5858762-F14B-43DE-8DAB-B8141051913E}"/>
    <cellStyle name="Currency [0] 2 3 4 2 2 7" xfId="17824" xr:uid="{A5D9448F-803C-4F16-86F2-C5359D526455}"/>
    <cellStyle name="Currency [0] 2 3 4 2 2 7 2" xfId="47777" xr:uid="{18CF13A0-7189-464A-8C21-94C0B4DEAC5F}"/>
    <cellStyle name="Currency [0] 2 3 4 2 2 8" xfId="20607" xr:uid="{72BA6309-8C29-47DA-8496-B8B9E84CB870}"/>
    <cellStyle name="Currency [0] 2 3 4 2 2 8 2" xfId="50559" xr:uid="{5450CA45-7915-4FCF-80A6-30435257F5B3}"/>
    <cellStyle name="Currency [0] 2 3 4 2 2 9" xfId="23345" xr:uid="{F6963126-03D0-43F9-846D-530B43CF0ED3}"/>
    <cellStyle name="Currency [0] 2 3 4 2 2 9 2" xfId="53297" xr:uid="{ABBE6587-D96F-4132-8A29-9ED309FDB9E2}"/>
    <cellStyle name="Currency [0] 2 3 4 2 3" xfId="4513" xr:uid="{3F809F82-C17F-4234-9376-03E1E070BC10}"/>
    <cellStyle name="Currency [0] 2 3 4 2 3 10" xfId="34506" xr:uid="{DD32ED1E-F096-4C2F-AC34-DA276831DFAA}"/>
    <cellStyle name="Currency [0] 2 3 4 2 3 2" xfId="7461" xr:uid="{045CC28B-D4FF-4BBF-9232-079ADDBB17A9}"/>
    <cellStyle name="Currency [0] 2 3 4 2 3 2 2" xfId="29508" xr:uid="{CADA774B-2DB1-4B06-A08F-17FCEE848F6E}"/>
    <cellStyle name="Currency [0] 2 3 4 2 3 2 2 2" xfId="59460" xr:uid="{8B54A43D-4174-4998-AB35-3F27A63BEAB6}"/>
    <cellStyle name="Currency [0] 2 3 4 2 3 2 3" xfId="37416" xr:uid="{C0D26A19-1412-4106-BC4F-E46B8BDC35C7}"/>
    <cellStyle name="Currency [0] 2 3 4 2 3 3" xfId="10243" xr:uid="{E9D74158-CD79-40D3-8268-B5091731304F}"/>
    <cellStyle name="Currency [0] 2 3 4 2 3 3 2" xfId="40198" xr:uid="{B8772C57-631C-4283-8626-97366AB54FA4}"/>
    <cellStyle name="Currency [0] 2 3 4 2 3 4" xfId="13025" xr:uid="{C987C901-B8C8-46A3-B689-3A3DD0C96B40}"/>
    <cellStyle name="Currency [0] 2 3 4 2 3 4 2" xfId="42980" xr:uid="{245A8EE0-3AD5-4661-94D8-9991422485D3}"/>
    <cellStyle name="Currency [0] 2 3 4 2 3 5" xfId="15760" xr:uid="{D13C579B-236C-430B-B55F-6BB07706F565}"/>
    <cellStyle name="Currency [0] 2 3 4 2 3 5 2" xfId="45715" xr:uid="{C0322716-BD59-4241-8C28-BF35578589D8}"/>
    <cellStyle name="Currency [0] 2 3 4 2 3 6" xfId="18508" xr:uid="{073F190A-83F9-438E-BDAB-C14CF37186E9}"/>
    <cellStyle name="Currency [0] 2 3 4 2 3 6 2" xfId="48461" xr:uid="{AE68686E-5905-4486-A7C9-C3B00317085F}"/>
    <cellStyle name="Currency [0] 2 3 4 2 3 7" xfId="21291" xr:uid="{91CA1902-AA10-4D45-B2CF-F2498D0D1194}"/>
    <cellStyle name="Currency [0] 2 3 4 2 3 7 2" xfId="51243" xr:uid="{BAAFA983-E540-4FB9-9679-70DFE46ABBBD}"/>
    <cellStyle name="Currency [0] 2 3 4 2 3 8" xfId="24029" xr:uid="{93D167AD-9AB2-41EC-920D-838CA3CAFFA4}"/>
    <cellStyle name="Currency [0] 2 3 4 2 3 8 2" xfId="53981" xr:uid="{19D8190E-9991-4385-A30B-A87577EDF7F6}"/>
    <cellStyle name="Currency [0] 2 3 4 2 3 9" xfId="26765" xr:uid="{82EBEBA0-F1F8-4441-9ACE-8886C87E5C89}"/>
    <cellStyle name="Currency [0] 2 3 4 2 3 9 2" xfId="56717" xr:uid="{61D01BD3-A8EC-4C73-9F51-BB77BF12E1E1}"/>
    <cellStyle name="Currency [0] 2 3 4 2 4" xfId="3145" xr:uid="{3059B1E7-677C-4E8B-9BA5-34073D9AA3A5}"/>
    <cellStyle name="Currency [0] 2 3 4 2 4 2" xfId="28140" xr:uid="{F74AD695-621B-4264-A0C6-FF820618CC32}"/>
    <cellStyle name="Currency [0] 2 3 4 2 4 2 2" xfId="58092" xr:uid="{4D861DB5-7CA4-4E1A-80DD-5232B1A0A62C}"/>
    <cellStyle name="Currency [0] 2 3 4 2 4 3" xfId="33138" xr:uid="{62997167-9D89-4317-BD68-C8AA1C4E3F82}"/>
    <cellStyle name="Currency [0] 2 3 4 2 5" xfId="6093" xr:uid="{F2BD831C-9C23-49F5-820D-E10A7AFA9DE9}"/>
    <cellStyle name="Currency [0] 2 3 4 2 5 2" xfId="36048" xr:uid="{834694C6-35C1-4A57-B384-CBD891C88EC9}"/>
    <cellStyle name="Currency [0] 2 3 4 2 6" xfId="8875" xr:uid="{EAA92EF2-A872-419A-A54C-AB4B7C2210F6}"/>
    <cellStyle name="Currency [0] 2 3 4 2 6 2" xfId="38830" xr:uid="{00B540C3-6BA3-418A-8F9A-69802B09169B}"/>
    <cellStyle name="Currency [0] 2 3 4 2 7" xfId="11657" xr:uid="{15F1AB8A-7CE1-409C-991F-52CEFEECE15D}"/>
    <cellStyle name="Currency [0] 2 3 4 2 7 2" xfId="41612" xr:uid="{540D1DBF-4144-4AFB-BC43-C4770E3F0085}"/>
    <cellStyle name="Currency [0] 2 3 4 2 8" xfId="14392" xr:uid="{A9DF2113-4E5C-499E-9DEC-1F39C8A80212}"/>
    <cellStyle name="Currency [0] 2 3 4 2 8 2" xfId="44347" xr:uid="{33BA53A5-049A-433C-8CC5-74BDC2A88EBF}"/>
    <cellStyle name="Currency [0] 2 3 4 2 9" xfId="17140" xr:uid="{FDE4B209-E8E4-4E12-8927-2658CB0C7D6D}"/>
    <cellStyle name="Currency [0] 2 3 4 2 9 2" xfId="47093" xr:uid="{1CCBDB33-56CD-476A-86FB-3FA5D15D1EF0}"/>
    <cellStyle name="Currency [0] 2 3 4 3" xfId="1603" xr:uid="{A3FD3716-9DC8-423A-A757-DC4CA0FAFD5E}"/>
    <cellStyle name="Currency [0] 2 3 4 3 10" xfId="23003" xr:uid="{53075510-BAF7-4A5B-A001-F5D7B1BF8429}"/>
    <cellStyle name="Currency [0] 2 3 4 3 10 2" xfId="52955" xr:uid="{7309567D-2773-47DC-A7DB-FB7CE27B1140}"/>
    <cellStyle name="Currency [0] 2 3 4 3 11" xfId="25739" xr:uid="{0805C732-A4FD-40B2-A351-B068751A8546}"/>
    <cellStyle name="Currency [0] 2 3 4 3 11 2" xfId="55691" xr:uid="{C27EA910-77DD-4B3F-A761-A74D45DC9A6B}"/>
    <cellStyle name="Currency [0] 2 3 4 3 12" xfId="31608" xr:uid="{76D24ED1-E348-49FD-B008-8179C37870A8}"/>
    <cellStyle name="Currency [0] 2 3 4 3 2" xfId="4855" xr:uid="{0AF1BC67-C284-4A24-9CAC-BC449FCED138}"/>
    <cellStyle name="Currency [0] 2 3 4 3 2 10" xfId="34848" xr:uid="{C18D70DA-2F31-4942-AE5D-9FD31CE2FAE2}"/>
    <cellStyle name="Currency [0] 2 3 4 3 2 2" xfId="7803" xr:uid="{3BC0F040-6C79-4B63-A993-CD0DFD32D14E}"/>
    <cellStyle name="Currency [0] 2 3 4 3 2 2 2" xfId="29850" xr:uid="{B1B0B5C0-C9A4-4FF5-8D32-1BEEFD270277}"/>
    <cellStyle name="Currency [0] 2 3 4 3 2 2 2 2" xfId="59802" xr:uid="{C0000D59-9606-49D9-A9D6-4B9BB0EE1E92}"/>
    <cellStyle name="Currency [0] 2 3 4 3 2 2 3" xfId="37758" xr:uid="{2307B69F-AF17-4A62-ABA4-7127D619BEF5}"/>
    <cellStyle name="Currency [0] 2 3 4 3 2 3" xfId="10585" xr:uid="{C77239EF-B4DE-4074-B165-1958D4736E5D}"/>
    <cellStyle name="Currency [0] 2 3 4 3 2 3 2" xfId="40540" xr:uid="{52E9DC42-36C6-4814-89D4-327F5197D108}"/>
    <cellStyle name="Currency [0] 2 3 4 3 2 4" xfId="13367" xr:uid="{C93A8A36-E219-40AC-B568-740D0143D37E}"/>
    <cellStyle name="Currency [0] 2 3 4 3 2 4 2" xfId="43322" xr:uid="{B2EE17D6-FD5D-44D3-ACF4-77E067C621BF}"/>
    <cellStyle name="Currency [0] 2 3 4 3 2 5" xfId="16102" xr:uid="{E871AC6C-350D-4276-90B4-300789083A22}"/>
    <cellStyle name="Currency [0] 2 3 4 3 2 5 2" xfId="46057" xr:uid="{1EC640C8-5A59-40B6-A816-ADCE2BE3B370}"/>
    <cellStyle name="Currency [0] 2 3 4 3 2 6" xfId="18850" xr:uid="{23E72295-E671-497D-999F-28DBD723D3B7}"/>
    <cellStyle name="Currency [0] 2 3 4 3 2 6 2" xfId="48803" xr:uid="{030F5501-3616-4377-8B79-ED8C4C6742ED}"/>
    <cellStyle name="Currency [0] 2 3 4 3 2 7" xfId="21633" xr:uid="{98CCBAA4-705C-484A-9A8A-1F8E1494A59D}"/>
    <cellStyle name="Currency [0] 2 3 4 3 2 7 2" xfId="51585" xr:uid="{5AFBFBA5-A3AD-4696-BA59-5110009FEE7D}"/>
    <cellStyle name="Currency [0] 2 3 4 3 2 8" xfId="24371" xr:uid="{EE8AA9BB-216B-4924-AD49-949C161A1E66}"/>
    <cellStyle name="Currency [0] 2 3 4 3 2 8 2" xfId="54323" xr:uid="{64A00D10-776A-4F83-9F22-E08405125443}"/>
    <cellStyle name="Currency [0] 2 3 4 3 2 9" xfId="27107" xr:uid="{1067EAF2-C3C9-4511-8527-FDA0FAF86B6E}"/>
    <cellStyle name="Currency [0] 2 3 4 3 2 9 2" xfId="57059" xr:uid="{5F67A4B1-1A51-4000-86F3-B04D0DBA7813}"/>
    <cellStyle name="Currency [0] 2 3 4 3 3" xfId="3487" xr:uid="{CBB77DBF-B119-40C9-8AD2-44F7983C668E}"/>
    <cellStyle name="Currency [0] 2 3 4 3 3 2" xfId="28482" xr:uid="{EB13F829-705B-4D01-B4DF-A6522C199CD3}"/>
    <cellStyle name="Currency [0] 2 3 4 3 3 2 2" xfId="58434" xr:uid="{DC62BD71-95FB-4A01-8CDE-23EDC54E5C2E}"/>
    <cellStyle name="Currency [0] 2 3 4 3 3 3" xfId="33480" xr:uid="{BEF92804-82A3-4BB9-9D5F-DBC472492F05}"/>
    <cellStyle name="Currency [0] 2 3 4 3 4" xfId="6435" xr:uid="{B1D5F217-7A9B-47A5-BD3B-EB7F64953F2B}"/>
    <cellStyle name="Currency [0] 2 3 4 3 4 2" xfId="36390" xr:uid="{0FB87CC4-3DDE-4B46-8679-B4DCF2BDF2EB}"/>
    <cellStyle name="Currency [0] 2 3 4 3 5" xfId="9217" xr:uid="{A6496020-12D1-4615-B630-927B91E4E887}"/>
    <cellStyle name="Currency [0] 2 3 4 3 5 2" xfId="39172" xr:uid="{34C4A391-C01F-42EA-9818-1CA2D3BCDD2D}"/>
    <cellStyle name="Currency [0] 2 3 4 3 6" xfId="11999" xr:uid="{A34C908C-8298-4C17-A609-52EA28332216}"/>
    <cellStyle name="Currency [0] 2 3 4 3 6 2" xfId="41954" xr:uid="{C637610F-F303-46D2-8A7C-806A7B249B2A}"/>
    <cellStyle name="Currency [0] 2 3 4 3 7" xfId="14734" xr:uid="{012D873C-6D61-4C4F-AA41-EFD235CB8357}"/>
    <cellStyle name="Currency [0] 2 3 4 3 7 2" xfId="44689" xr:uid="{2DFE9337-0C5B-4533-8963-887CF75AEF26}"/>
    <cellStyle name="Currency [0] 2 3 4 3 8" xfId="17482" xr:uid="{B27CD4DE-1386-425F-B589-35D69237FF92}"/>
    <cellStyle name="Currency [0] 2 3 4 3 8 2" xfId="47435" xr:uid="{2A940C87-DE44-4624-8553-780CB8F751A9}"/>
    <cellStyle name="Currency [0] 2 3 4 3 9" xfId="20265" xr:uid="{82A14214-4371-493F-BEC2-4FAF53B41A03}"/>
    <cellStyle name="Currency [0] 2 3 4 3 9 2" xfId="50217" xr:uid="{FC98B967-DF18-4D8D-968F-50D2FB11A13B}"/>
    <cellStyle name="Currency [0] 2 3 4 4" xfId="2366" xr:uid="{2B391CFE-F3C1-46D6-AF17-BC9053278AC9}"/>
    <cellStyle name="Currency [0] 2 3 4 4 10" xfId="26423" xr:uid="{D479276E-100E-4C23-A019-9E4CB23F482B}"/>
    <cellStyle name="Currency [0] 2 3 4 4 10 2" xfId="56375" xr:uid="{12383258-1C7E-46BA-9327-1323FEAA288F}"/>
    <cellStyle name="Currency [0] 2 3 4 4 11" xfId="32365" xr:uid="{C5E75733-5510-44F1-A224-A3A1C377118B}"/>
    <cellStyle name="Currency [0] 2 3 4 4 2" xfId="4171" xr:uid="{1E6377A7-D13E-4FEF-AA71-64FE532FAEF8}"/>
    <cellStyle name="Currency [0] 2 3 4 4 2 2" xfId="29166" xr:uid="{50240E18-0B75-4EED-A290-92A1684353C9}"/>
    <cellStyle name="Currency [0] 2 3 4 4 2 2 2" xfId="59118" xr:uid="{6B31423D-0B4A-498C-BAFA-B23669024F05}"/>
    <cellStyle name="Currency [0] 2 3 4 4 2 3" xfId="34164" xr:uid="{98D50B86-0751-4775-8CD3-A1B344E2B8D4}"/>
    <cellStyle name="Currency [0] 2 3 4 4 3" xfId="7119" xr:uid="{2C2CF9C9-5650-4649-B404-2CD288C299E1}"/>
    <cellStyle name="Currency [0] 2 3 4 4 3 2" xfId="37074" xr:uid="{176C3303-8D0D-49FD-8BDC-797B903E6E5F}"/>
    <cellStyle name="Currency [0] 2 3 4 4 4" xfId="9901" xr:uid="{7DFA4874-CE2E-42EF-AFBC-A3AFFC557597}"/>
    <cellStyle name="Currency [0] 2 3 4 4 4 2" xfId="39856" xr:uid="{894E8FD6-7CA7-492B-A408-6A732244F7E1}"/>
    <cellStyle name="Currency [0] 2 3 4 4 5" xfId="12683" xr:uid="{D6CA9026-F52C-4721-B267-16D7839FC348}"/>
    <cellStyle name="Currency [0] 2 3 4 4 5 2" xfId="42638" xr:uid="{D70E1170-2B32-4D44-90FA-4E1AC1C6C258}"/>
    <cellStyle name="Currency [0] 2 3 4 4 6" xfId="15418" xr:uid="{F1C3309B-2A7B-4E6C-821F-09E68939DC2F}"/>
    <cellStyle name="Currency [0] 2 3 4 4 6 2" xfId="45373" xr:uid="{69CA1DBE-831A-4F6D-ADD8-1366773E4671}"/>
    <cellStyle name="Currency [0] 2 3 4 4 7" xfId="18166" xr:uid="{DF96AD8D-185F-4BC6-84BB-0E197880DF87}"/>
    <cellStyle name="Currency [0] 2 3 4 4 7 2" xfId="48119" xr:uid="{EA885543-53C7-4F8F-AEC7-D73E62E7D17B}"/>
    <cellStyle name="Currency [0] 2 3 4 4 8" xfId="20949" xr:uid="{073DF8F6-40E3-4A07-9214-54DCD5C705D6}"/>
    <cellStyle name="Currency [0] 2 3 4 4 8 2" xfId="50901" xr:uid="{9480CB37-92EA-4A53-B656-3F6680DD1F03}"/>
    <cellStyle name="Currency [0] 2 3 4 4 9" xfId="23687" xr:uid="{E51F4706-5D67-42CE-B95B-E8D021D13162}"/>
    <cellStyle name="Currency [0] 2 3 4 4 9 2" xfId="53639" xr:uid="{FBFB2A91-C731-4F81-9038-780E93277528}"/>
    <cellStyle name="Currency [0] 2 3 4 5" xfId="2803" xr:uid="{CBDCC842-F6D0-42D8-B566-9B7E87787D6E}"/>
    <cellStyle name="Currency [0] 2 3 4 5 2" xfId="27798" xr:uid="{470A46FD-B5B1-4C83-AD48-721E9AAE5EB1}"/>
    <cellStyle name="Currency [0] 2 3 4 5 2 2" xfId="57750" xr:uid="{FBBD4B1C-DD93-499C-87E3-F7E302018B3B}"/>
    <cellStyle name="Currency [0] 2 3 4 5 3" xfId="32796" xr:uid="{FB87A6E3-7F78-42DC-AA1E-4E39AF14AB2F}"/>
    <cellStyle name="Currency [0] 2 3 4 6" xfId="5751" xr:uid="{2B72A12C-8873-4C6E-854A-34472BB58180}"/>
    <cellStyle name="Currency [0] 2 3 4 6 2" xfId="35706" xr:uid="{66B825E8-94C9-4A6C-BAB6-CDA314717BA1}"/>
    <cellStyle name="Currency [0] 2 3 4 7" xfId="8533" xr:uid="{19E7D243-EA7E-4633-9C66-20B405D1FC7C}"/>
    <cellStyle name="Currency [0] 2 3 4 7 2" xfId="38488" xr:uid="{BC270399-746A-42F0-B503-994131B744DD}"/>
    <cellStyle name="Currency [0] 2 3 4 8" xfId="11315" xr:uid="{A8CC6FB0-EEC0-4D37-8369-5F8B381EA490}"/>
    <cellStyle name="Currency [0] 2 3 4 8 2" xfId="41270" xr:uid="{2937884E-BBC0-445A-BEA5-66D2EF38976D}"/>
    <cellStyle name="Currency [0] 2 3 4 9" xfId="14050" xr:uid="{70F1608D-68AF-4158-BEE1-4F1E3A8789EF}"/>
    <cellStyle name="Currency [0] 2 3 4 9 2" xfId="44005" xr:uid="{01A0C6BB-7D0E-4744-B611-8E7832CAB3D1}"/>
    <cellStyle name="Currency [0] 2 3 5" xfId="654" xr:uid="{D06CD276-D5AE-4977-8F2F-40D6F9C3D310}"/>
    <cellStyle name="Currency [0] 2 3 5 10" xfId="19752" xr:uid="{87CDBECC-950D-442E-92AD-C881C7392964}"/>
    <cellStyle name="Currency [0] 2 3 5 10 2" xfId="49704" xr:uid="{39FC176F-3163-4D10-A6DD-B966C094A55F}"/>
    <cellStyle name="Currency [0] 2 3 5 11" xfId="22490" xr:uid="{376A8AFE-4DC6-4300-8A47-E4B56A8842E9}"/>
    <cellStyle name="Currency [0] 2 3 5 11 2" xfId="52442" xr:uid="{89C336F2-5E2A-4862-8060-7CE479BF33FF}"/>
    <cellStyle name="Currency [0] 2 3 5 12" xfId="25226" xr:uid="{C6B6B3E2-81C6-48CC-B5FC-0232C36F9DCC}"/>
    <cellStyle name="Currency [0] 2 3 5 12 2" xfId="55178" xr:uid="{D9A5C93B-D40F-4C59-918D-38831927C13A}"/>
    <cellStyle name="Currency [0] 2 3 5 13" xfId="30664" xr:uid="{9DD08D8E-FEAF-4BF3-B2C4-857743AD1CE2}"/>
    <cellStyle name="Currency [0] 2 3 5 2" xfId="1202" xr:uid="{F9D3038A-DBF9-45EB-B21A-B8C9599BE3BB}"/>
    <cellStyle name="Currency [0] 2 3 5 2 10" xfId="23174" xr:uid="{47AA245D-6A39-4616-82BD-2D05783FD0EB}"/>
    <cellStyle name="Currency [0] 2 3 5 2 10 2" xfId="53126" xr:uid="{5E47500B-6056-430F-982C-03BF404005F2}"/>
    <cellStyle name="Currency [0] 2 3 5 2 11" xfId="25910" xr:uid="{BE6D29F9-B890-4539-97B1-7C0D3A4486F5}"/>
    <cellStyle name="Currency [0] 2 3 5 2 11 2" xfId="55862" xr:uid="{114D643A-4C92-42BA-8943-D8F95542C8D2}"/>
    <cellStyle name="Currency [0] 2 3 5 2 12" xfId="31207" xr:uid="{802FEE37-AFFB-4AAA-90D1-68046FDA1BDC}"/>
    <cellStyle name="Currency [0] 2 3 5 2 2" xfId="5026" xr:uid="{34DAEA19-B9C3-4769-B0F9-6EB65403C6DD}"/>
    <cellStyle name="Currency [0] 2 3 5 2 2 10" xfId="35019" xr:uid="{D2162717-D48A-4924-AD67-4F669561EFFD}"/>
    <cellStyle name="Currency [0] 2 3 5 2 2 2" xfId="7974" xr:uid="{C31D28D9-B82A-44DB-B1B1-9BF80102DDD8}"/>
    <cellStyle name="Currency [0] 2 3 5 2 2 2 2" xfId="30021" xr:uid="{AC4E810E-897C-465F-B4C2-64B0A806766E}"/>
    <cellStyle name="Currency [0] 2 3 5 2 2 2 2 2" xfId="59973" xr:uid="{AFD4DA79-2A6A-4C49-AA94-27F8B3CB4D92}"/>
    <cellStyle name="Currency [0] 2 3 5 2 2 2 3" xfId="37929" xr:uid="{B4765570-285F-4ED5-922F-166AA1A6A5D3}"/>
    <cellStyle name="Currency [0] 2 3 5 2 2 3" xfId="10756" xr:uid="{CCC3B923-1FC2-46E8-BA6B-5C17ECAB42EB}"/>
    <cellStyle name="Currency [0] 2 3 5 2 2 3 2" xfId="40711" xr:uid="{2F82DCAC-3993-44EA-B204-AFF77E3EC10D}"/>
    <cellStyle name="Currency [0] 2 3 5 2 2 4" xfId="13538" xr:uid="{7AD1131E-C1B9-4CEB-BE75-010A11C89259}"/>
    <cellStyle name="Currency [0] 2 3 5 2 2 4 2" xfId="43493" xr:uid="{B9288A3A-6768-40B1-B689-8A05703FBA62}"/>
    <cellStyle name="Currency [0] 2 3 5 2 2 5" xfId="16273" xr:uid="{16EE48FC-0E79-4E93-BB4D-52D7FBCB1DF2}"/>
    <cellStyle name="Currency [0] 2 3 5 2 2 5 2" xfId="46228" xr:uid="{94DC372A-3F3C-46D3-BE90-C5E2FFC361CC}"/>
    <cellStyle name="Currency [0] 2 3 5 2 2 6" xfId="19021" xr:uid="{5DE505BA-CB52-40D7-AB2D-BCAC6B16970D}"/>
    <cellStyle name="Currency [0] 2 3 5 2 2 6 2" xfId="48974" xr:uid="{5F8D907E-C53C-4FCC-B12C-63F81AE08428}"/>
    <cellStyle name="Currency [0] 2 3 5 2 2 7" xfId="21804" xr:uid="{EB5020C4-E7A0-4CF4-BBBC-F097F38C0571}"/>
    <cellStyle name="Currency [0] 2 3 5 2 2 7 2" xfId="51756" xr:uid="{F750E723-7ED0-40B5-98C7-729E42E4B711}"/>
    <cellStyle name="Currency [0] 2 3 5 2 2 8" xfId="24542" xr:uid="{98868A8B-C0B8-4F61-A487-39CC8B9EF743}"/>
    <cellStyle name="Currency [0] 2 3 5 2 2 8 2" xfId="54494" xr:uid="{65371C09-2466-4297-8599-621D4FD5D28E}"/>
    <cellStyle name="Currency [0] 2 3 5 2 2 9" xfId="27278" xr:uid="{A49EC2B4-14FA-4B78-A8EE-E0D7930BC0CB}"/>
    <cellStyle name="Currency [0] 2 3 5 2 2 9 2" xfId="57230" xr:uid="{57296C0C-3E56-4955-A689-ECAD90B1B1AB}"/>
    <cellStyle name="Currency [0] 2 3 5 2 3" xfId="3658" xr:uid="{ECAAC7DA-12F0-4B67-ACB9-77596A988F05}"/>
    <cellStyle name="Currency [0] 2 3 5 2 3 2" xfId="28653" xr:uid="{32FB4CD6-C172-4E4D-860B-8BFD69A6D247}"/>
    <cellStyle name="Currency [0] 2 3 5 2 3 2 2" xfId="58605" xr:uid="{914A78C7-06AC-4ACF-B607-C6559A956131}"/>
    <cellStyle name="Currency [0] 2 3 5 2 3 3" xfId="33651" xr:uid="{0D2F55E0-E359-414C-92EF-F8675E4F6729}"/>
    <cellStyle name="Currency [0] 2 3 5 2 4" xfId="6606" xr:uid="{C9F79DC5-6B24-4D35-B26A-B3C05F6207C7}"/>
    <cellStyle name="Currency [0] 2 3 5 2 4 2" xfId="36561" xr:uid="{11CD7B48-FD2C-4EC0-A947-BD7FACE9AD98}"/>
    <cellStyle name="Currency [0] 2 3 5 2 5" xfId="9388" xr:uid="{8BC257C6-8957-4527-904F-7910D8665F47}"/>
    <cellStyle name="Currency [0] 2 3 5 2 5 2" xfId="39343" xr:uid="{2D206EAC-3DE0-46CC-B240-C5B41A145FC6}"/>
    <cellStyle name="Currency [0] 2 3 5 2 6" xfId="12170" xr:uid="{D36932DD-767E-47F0-8AF6-EAEAB7A014BD}"/>
    <cellStyle name="Currency [0] 2 3 5 2 6 2" xfId="42125" xr:uid="{94E7578A-60C4-4C63-B088-224169614508}"/>
    <cellStyle name="Currency [0] 2 3 5 2 7" xfId="14905" xr:uid="{B58F7408-53B7-41B9-A4D9-6565F280DC7D}"/>
    <cellStyle name="Currency [0] 2 3 5 2 7 2" xfId="44860" xr:uid="{EAD692C3-C805-4DB1-A541-9BCCBECCE132}"/>
    <cellStyle name="Currency [0] 2 3 5 2 8" xfId="17653" xr:uid="{996C9FF4-7DA3-4D1E-810B-3765D788D99F}"/>
    <cellStyle name="Currency [0] 2 3 5 2 8 2" xfId="47606" xr:uid="{25CFAB85-046F-4B23-B72B-10A6E9FFD6BF}"/>
    <cellStyle name="Currency [0] 2 3 5 2 9" xfId="20436" xr:uid="{61253600-5779-4A97-A179-DF282A31FE55}"/>
    <cellStyle name="Currency [0] 2 3 5 2 9 2" xfId="50388" xr:uid="{6DB7C7C1-FB4B-418C-BF26-FE0C88349292}"/>
    <cellStyle name="Currency [0] 2 3 5 3" xfId="1744" xr:uid="{17BCCBC5-5275-4E52-856F-564F5315A80A}"/>
    <cellStyle name="Currency [0] 2 3 5 3 10" xfId="26594" xr:uid="{A4EE1F95-1E0D-40FC-976B-5787223DE58A}"/>
    <cellStyle name="Currency [0] 2 3 5 3 10 2" xfId="56546" xr:uid="{18D8DB3E-0485-42A6-8011-B007069E3F6D}"/>
    <cellStyle name="Currency [0] 2 3 5 3 11" xfId="31749" xr:uid="{7CDA2B9E-371B-4828-970D-FD0F4D0F3DED}"/>
    <cellStyle name="Currency [0] 2 3 5 3 2" xfId="4342" xr:uid="{38E6C30B-F6E2-435D-BB60-935536B84F2A}"/>
    <cellStyle name="Currency [0] 2 3 5 3 2 2" xfId="29337" xr:uid="{4FCF032D-DA8C-40A9-BD52-B11994CF3DA9}"/>
    <cellStyle name="Currency [0] 2 3 5 3 2 2 2" xfId="59289" xr:uid="{30D939A2-75E7-4660-A5AB-D38A63959A60}"/>
    <cellStyle name="Currency [0] 2 3 5 3 2 3" xfId="34335" xr:uid="{4FB28C54-E0EE-49F0-AB30-A609108B4CFB}"/>
    <cellStyle name="Currency [0] 2 3 5 3 3" xfId="7290" xr:uid="{23AC5FAC-D43A-478B-A28D-FBE6E896D349}"/>
    <cellStyle name="Currency [0] 2 3 5 3 3 2" xfId="37245" xr:uid="{E122EE88-1821-48B3-9270-691386156371}"/>
    <cellStyle name="Currency [0] 2 3 5 3 4" xfId="10072" xr:uid="{74BC4F8C-46E6-416A-BC9D-AA8498952DED}"/>
    <cellStyle name="Currency [0] 2 3 5 3 4 2" xfId="40027" xr:uid="{42C56EB7-23DA-45A9-B32E-1C91DF839CE9}"/>
    <cellStyle name="Currency [0] 2 3 5 3 5" xfId="12854" xr:uid="{F5B2D14E-A126-4834-B5FD-DB3F97416D29}"/>
    <cellStyle name="Currency [0] 2 3 5 3 5 2" xfId="42809" xr:uid="{881F52D8-6F57-4401-A8A6-9F43E1E384FD}"/>
    <cellStyle name="Currency [0] 2 3 5 3 6" xfId="15589" xr:uid="{01B2AB1F-D3D1-48C5-A9BD-84DFE96FAB6D}"/>
    <cellStyle name="Currency [0] 2 3 5 3 6 2" xfId="45544" xr:uid="{C37C0EC9-D1BC-44CC-AFA6-D5D116FEB5D8}"/>
    <cellStyle name="Currency [0] 2 3 5 3 7" xfId="18337" xr:uid="{54E559C3-5F2D-4288-93D1-3E6426E04022}"/>
    <cellStyle name="Currency [0] 2 3 5 3 7 2" xfId="48290" xr:uid="{B4C810E1-9416-43F5-B70A-798F4923DDAA}"/>
    <cellStyle name="Currency [0] 2 3 5 3 8" xfId="21120" xr:uid="{E598EFD9-7CDD-4EFF-8999-7BA3554639A3}"/>
    <cellStyle name="Currency [0] 2 3 5 3 8 2" xfId="51072" xr:uid="{DF035D72-D357-4504-B117-E6046CCDD3D0}"/>
    <cellStyle name="Currency [0] 2 3 5 3 9" xfId="23858" xr:uid="{C482C08E-C8BD-4164-83F7-9972EC7BF95E}"/>
    <cellStyle name="Currency [0] 2 3 5 3 9 2" xfId="53810" xr:uid="{CB1D05C1-A532-47A6-8CC3-6A2D4F2F428C}"/>
    <cellStyle name="Currency [0] 2 3 5 4" xfId="2974" xr:uid="{F665177D-16D5-4360-B8EB-001410CE156A}"/>
    <cellStyle name="Currency [0] 2 3 5 4 2" xfId="27969" xr:uid="{6B512FE9-EA02-4695-A68D-4AE51D959B6C}"/>
    <cellStyle name="Currency [0] 2 3 5 4 2 2" xfId="57921" xr:uid="{9C09E165-26B1-4FDE-8355-FC104DF6A14E}"/>
    <cellStyle name="Currency [0] 2 3 5 4 3" xfId="32967" xr:uid="{5627BAE7-E8D3-48AC-ABB0-9EB650AD99BA}"/>
    <cellStyle name="Currency [0] 2 3 5 5" xfId="5922" xr:uid="{3EF7D03A-08F9-473B-82D1-AF04F4C3A885}"/>
    <cellStyle name="Currency [0] 2 3 5 5 2" xfId="35877" xr:uid="{A01CC707-D703-47A1-9445-FA30E882A4F2}"/>
    <cellStyle name="Currency [0] 2 3 5 6" xfId="8704" xr:uid="{3983D8D3-72C1-4C69-8AEF-CB3FE0613FEB}"/>
    <cellStyle name="Currency [0] 2 3 5 6 2" xfId="38659" xr:uid="{FFF8C7FF-2DD1-412F-A31A-06C204CC1B38}"/>
    <cellStyle name="Currency [0] 2 3 5 7" xfId="11486" xr:uid="{97910BD7-2B8C-4014-99BC-62492003E229}"/>
    <cellStyle name="Currency [0] 2 3 5 7 2" xfId="41441" xr:uid="{CA0D21E4-62DC-4B2F-885C-5F23B46F37F7}"/>
    <cellStyle name="Currency [0] 2 3 5 8" xfId="14221" xr:uid="{D194177C-C2FD-4C8E-9594-EF469DFF58BE}"/>
    <cellStyle name="Currency [0] 2 3 5 8 2" xfId="44176" xr:uid="{E63E0C51-2DFB-41CD-9869-0145EEEAC650}"/>
    <cellStyle name="Currency [0] 2 3 5 9" xfId="16969" xr:uid="{ACBA45A6-9326-41C1-B3F1-1498DEA6937A}"/>
    <cellStyle name="Currency [0] 2 3 5 9 2" xfId="46922" xr:uid="{9F09E908-2505-471A-BE28-60FCABA4249E}"/>
    <cellStyle name="Currency [0] 2 3 6" xfId="704" xr:uid="{16E62C8B-FD93-44E5-BEFA-37AE3EB5FC93}"/>
    <cellStyle name="Currency [0] 2 3 6 10" xfId="20094" xr:uid="{9EB6F6B9-40AD-4F0B-AF09-4A80ABEA1D67}"/>
    <cellStyle name="Currency [0] 2 3 6 10 2" xfId="50046" xr:uid="{3976AB68-0F3B-41EE-B71A-F499C8ABD687}"/>
    <cellStyle name="Currency [0] 2 3 6 11" xfId="22832" xr:uid="{20EDB710-FABD-46C1-AE00-C91CB557FDC1}"/>
    <cellStyle name="Currency [0] 2 3 6 11 2" xfId="52784" xr:uid="{98B23AEF-89AE-41E6-935E-D8F5BF045DB4}"/>
    <cellStyle name="Currency [0] 2 3 6 12" xfId="25568" xr:uid="{176ABF52-5F02-46B0-A90C-F1540A311446}"/>
    <cellStyle name="Currency [0] 2 3 6 12 2" xfId="55520" xr:uid="{7DAEE3BA-7F53-4C3C-9D67-78700914E955}"/>
    <cellStyle name="Currency [0] 2 3 6 13" xfId="30709" xr:uid="{784DB197-E0ED-468B-B074-0A4BFD5E0FF5}"/>
    <cellStyle name="Currency [0] 2 3 6 2" xfId="1247" xr:uid="{F0D5DE91-B836-40BA-B953-2ADEFBD119E1}"/>
    <cellStyle name="Currency [0] 2 3 6 2 10" xfId="26936" xr:uid="{35CF753C-9EF0-4810-B19F-9807A2E277A3}"/>
    <cellStyle name="Currency [0] 2 3 6 2 10 2" xfId="56888" xr:uid="{182F59B9-54BE-4A23-864F-8B07D21F8DBC}"/>
    <cellStyle name="Currency [0] 2 3 6 2 11" xfId="31252" xr:uid="{1AB806CB-B107-4036-AB03-7383AE9F9D20}"/>
    <cellStyle name="Currency [0] 2 3 6 2 2" xfId="4684" xr:uid="{7E82D05B-8BC2-4AD3-86C1-FC450A53B097}"/>
    <cellStyle name="Currency [0] 2 3 6 2 2 2" xfId="29679" xr:uid="{560B6DF3-0787-49E3-8F7B-1E478D4408DC}"/>
    <cellStyle name="Currency [0] 2 3 6 2 2 2 2" xfId="59631" xr:uid="{E138AFB6-4D7A-48E4-86A5-A824AC54DCAF}"/>
    <cellStyle name="Currency [0] 2 3 6 2 2 3" xfId="34677" xr:uid="{2B74DD07-36FF-4B31-B989-EC26ADE53EAD}"/>
    <cellStyle name="Currency [0] 2 3 6 2 3" xfId="7632" xr:uid="{BCAABC38-3B38-4394-8A44-D81FAFE0DBD0}"/>
    <cellStyle name="Currency [0] 2 3 6 2 3 2" xfId="37587" xr:uid="{7FA383A8-A21E-4D33-BEE4-295BF2AE20DE}"/>
    <cellStyle name="Currency [0] 2 3 6 2 4" xfId="10414" xr:uid="{E0CC2B5A-F134-4B35-90FA-FC893DE36E33}"/>
    <cellStyle name="Currency [0] 2 3 6 2 4 2" xfId="40369" xr:uid="{A91A495C-977D-4542-986E-379B2D4FD700}"/>
    <cellStyle name="Currency [0] 2 3 6 2 5" xfId="13196" xr:uid="{A007E634-CBD7-49BF-85E0-FD8461D41891}"/>
    <cellStyle name="Currency [0] 2 3 6 2 5 2" xfId="43151" xr:uid="{29ADF77B-F8D1-44EB-9800-5729B4A6CCF3}"/>
    <cellStyle name="Currency [0] 2 3 6 2 6" xfId="15931" xr:uid="{C0B196A1-A7B1-4A51-99C7-C927F25B5B01}"/>
    <cellStyle name="Currency [0] 2 3 6 2 6 2" xfId="45886" xr:uid="{4820DB5F-44D5-4251-BEB4-BB32CD8020C7}"/>
    <cellStyle name="Currency [0] 2 3 6 2 7" xfId="18679" xr:uid="{F7894825-9AB3-464A-9737-72C0EB3DAB6D}"/>
    <cellStyle name="Currency [0] 2 3 6 2 7 2" xfId="48632" xr:uid="{19E12B6A-2773-491E-BE34-A6A851E8200D}"/>
    <cellStyle name="Currency [0] 2 3 6 2 8" xfId="21462" xr:uid="{1134DD7A-D7D6-42EC-8CB7-3EAF2AAFBF43}"/>
    <cellStyle name="Currency [0] 2 3 6 2 8 2" xfId="51414" xr:uid="{94385571-CC2C-4906-A857-A73C1D630F6F}"/>
    <cellStyle name="Currency [0] 2 3 6 2 9" xfId="24200" xr:uid="{7FD454AB-312C-47C7-BBAC-4ED4C0C2065B}"/>
    <cellStyle name="Currency [0] 2 3 6 2 9 2" xfId="54152" xr:uid="{E0237DEF-B5D8-41FE-929E-4208AFD4DE10}"/>
    <cellStyle name="Currency [0] 2 3 6 3" xfId="1789" xr:uid="{EAAC94FD-0428-46D3-8FCC-DE16989BF959}"/>
    <cellStyle name="Currency [0] 2 3 6 3 2" xfId="28311" xr:uid="{819B033D-6986-4AAB-95B9-686BC634FE34}"/>
    <cellStyle name="Currency [0] 2 3 6 3 2 2" xfId="58263" xr:uid="{CEAF9689-A5DB-4EEC-B05A-8B59F2129803}"/>
    <cellStyle name="Currency [0] 2 3 6 3 3" xfId="31794" xr:uid="{2A775731-DCF4-4F5E-9747-8ADD38E5C141}"/>
    <cellStyle name="Currency [0] 2 3 6 4" xfId="3316" xr:uid="{3ABBE6D9-36ED-42D4-BFEC-4455CE5F3830}"/>
    <cellStyle name="Currency [0] 2 3 6 4 2" xfId="33309" xr:uid="{512EBC67-37DD-4B7B-8292-40B3E12671E6}"/>
    <cellStyle name="Currency [0] 2 3 6 5" xfId="6264" xr:uid="{B439DD39-AEF8-47BA-9087-9C72C82714B2}"/>
    <cellStyle name="Currency [0] 2 3 6 5 2" xfId="36219" xr:uid="{CDB77C7E-3563-4182-A971-60D15D82FF60}"/>
    <cellStyle name="Currency [0] 2 3 6 6" xfId="9046" xr:uid="{FA2C300E-5E3F-4869-B6B8-C271B7E05432}"/>
    <cellStyle name="Currency [0] 2 3 6 6 2" xfId="39001" xr:uid="{FFA29CB6-9D0D-4F4C-99FC-D518737B51A1}"/>
    <cellStyle name="Currency [0] 2 3 6 7" xfId="11828" xr:uid="{ED10F33C-CBB7-4577-A4ED-C72E60AA2F17}"/>
    <cellStyle name="Currency [0] 2 3 6 7 2" xfId="41783" xr:uid="{A962A7E3-E299-4D3B-B99D-22EEEF731A35}"/>
    <cellStyle name="Currency [0] 2 3 6 8" xfId="14563" xr:uid="{DD8B4AB0-05B6-4564-99FB-2CCA905BE8D1}"/>
    <cellStyle name="Currency [0] 2 3 6 8 2" xfId="44518" xr:uid="{45F6963C-2397-4A48-83CA-E3AC682181EA}"/>
    <cellStyle name="Currency [0] 2 3 6 9" xfId="17311" xr:uid="{9DB85AEA-6B1F-4F64-9227-42B560EDA70B}"/>
    <cellStyle name="Currency [0] 2 3 6 9 2" xfId="47264" xr:uid="{6B1CE99D-9DC3-4937-ADBD-1FE611514734}"/>
    <cellStyle name="Currency [0] 2 3 7" xfId="750" xr:uid="{6CD7D0D0-261B-4C16-8C8C-469800FB0CB4}"/>
    <cellStyle name="Currency [0] 2 3 7 10" xfId="20778" xr:uid="{6F8CCD4B-C373-443D-B7AF-96AF6583B606}"/>
    <cellStyle name="Currency [0] 2 3 7 10 2" xfId="50730" xr:uid="{23CB0E0B-E795-44E6-B229-4DC81391AC33}"/>
    <cellStyle name="Currency [0] 2 3 7 11" xfId="23516" xr:uid="{D0EE03BA-D200-4A09-9CA2-D50C59594161}"/>
    <cellStyle name="Currency [0] 2 3 7 11 2" xfId="53468" xr:uid="{BFECF210-7696-4023-82CC-73D37FD60124}"/>
    <cellStyle name="Currency [0] 2 3 7 12" xfId="26252" xr:uid="{77547B60-B137-4BCF-A235-C4759296445B}"/>
    <cellStyle name="Currency [0] 2 3 7 12 2" xfId="56204" xr:uid="{A1333329-2D38-4A2C-AA9B-4548CF4582A8}"/>
    <cellStyle name="Currency [0] 2 3 7 13" xfId="30755" xr:uid="{D7A6D53A-ACED-497B-91BE-6D4BCA8A34C2}"/>
    <cellStyle name="Currency [0] 2 3 7 2" xfId="1293" xr:uid="{C80E9275-3433-45DE-BD1F-EFC9CDFD9780}"/>
    <cellStyle name="Currency [0] 2 3 7 2 2" xfId="28995" xr:uid="{B228BBB1-7A82-4024-8857-09CCFE593234}"/>
    <cellStyle name="Currency [0] 2 3 7 2 2 2" xfId="58947" xr:uid="{887D2391-30C5-4DB8-A794-D8C498DE79E5}"/>
    <cellStyle name="Currency [0] 2 3 7 2 3" xfId="31298" xr:uid="{5C31E3F2-689C-4A02-96D5-C7EC5F0A4A69}"/>
    <cellStyle name="Currency [0] 2 3 7 3" xfId="1835" xr:uid="{9ACE7331-207B-44E6-8A0B-44764E3AEE3F}"/>
    <cellStyle name="Currency [0] 2 3 7 3 2" xfId="31840" xr:uid="{3DAD9A01-E518-4C9D-9E6F-6426F67230D1}"/>
    <cellStyle name="Currency [0] 2 3 7 4" xfId="4000" xr:uid="{21517245-AD43-46BF-95B3-037200A1C920}"/>
    <cellStyle name="Currency [0] 2 3 7 4 2" xfId="33993" xr:uid="{DCF31066-A167-456A-ADC6-6F37DBCB3F57}"/>
    <cellStyle name="Currency [0] 2 3 7 5" xfId="6948" xr:uid="{2A07DFC1-DC39-4021-8180-C0358DE2C4ED}"/>
    <cellStyle name="Currency [0] 2 3 7 5 2" xfId="36903" xr:uid="{028A42BA-1BE7-4DE0-AB0D-4E30B42DF73F}"/>
    <cellStyle name="Currency [0] 2 3 7 6" xfId="9730" xr:uid="{8CF23845-9A36-4B6E-8993-CB656FF56267}"/>
    <cellStyle name="Currency [0] 2 3 7 6 2" xfId="39685" xr:uid="{E8A0A349-2B33-4A7C-80F4-BCDCD3F5FD1B}"/>
    <cellStyle name="Currency [0] 2 3 7 7" xfId="12512" xr:uid="{B4C801CF-2C9B-4793-85DE-90875C40650B}"/>
    <cellStyle name="Currency [0] 2 3 7 7 2" xfId="42467" xr:uid="{12CE972E-E228-4EE9-89FD-259AAC334DFC}"/>
    <cellStyle name="Currency [0] 2 3 7 8" xfId="15247" xr:uid="{20817446-29A4-4160-9B0C-023F7D7A85A0}"/>
    <cellStyle name="Currency [0] 2 3 7 8 2" xfId="45202" xr:uid="{3612D0F7-A501-446D-A619-D550B5F2C3D3}"/>
    <cellStyle name="Currency [0] 2 3 7 9" xfId="17995" xr:uid="{1DA54BAF-355E-401F-A925-2229AFA8C2FB}"/>
    <cellStyle name="Currency [0] 2 3 7 9 2" xfId="47948" xr:uid="{5608B2C1-A804-4457-9FA8-204F7C480969}"/>
    <cellStyle name="Currency [0] 2 3 8" xfId="923" xr:uid="{E9B03AAF-EFBA-48D4-B380-6082A3A8A36D}"/>
    <cellStyle name="Currency [0] 2 3 8 2" xfId="27627" xr:uid="{38A5D3C6-F0A7-4EE7-BD99-30903C77DB40}"/>
    <cellStyle name="Currency [0] 2 3 8 2 2" xfId="57579" xr:uid="{B0D2B014-ECE1-4C46-A4F0-F02FE1CA793A}"/>
    <cellStyle name="Currency [0] 2 3 8 3" xfId="30928" xr:uid="{5E49841B-8873-4579-8F13-1ACC1F5C5ADB}"/>
    <cellStyle name="Currency [0] 2 3 9" xfId="1465" xr:uid="{74B16B73-4A65-480D-A122-96699CC12E02}"/>
    <cellStyle name="Currency [0] 2 3 9 2" xfId="31470" xr:uid="{CD72FEF5-D977-49CE-9974-717C21B04064}"/>
    <cellStyle name="Currency [0] 2 30" xfId="22127" xr:uid="{8CD00A86-C5BD-4E3D-8CBE-D83D863121F0}"/>
    <cellStyle name="Currency [0] 2 30 2" xfId="52079" xr:uid="{C990ADD4-6718-40CC-804B-0BF078C9DC5E}"/>
    <cellStyle name="Currency [0] 2 31" xfId="24862" xr:uid="{1E8716F9-7E41-46FD-89EB-BB644C59E1AE}"/>
    <cellStyle name="Currency [0] 2 31 2" xfId="54814" xr:uid="{71A44015-C56D-47EB-8C2B-27347F5D9925}"/>
    <cellStyle name="Currency [0] 2 32" xfId="30362" xr:uid="{6034B825-8346-4AE0-83CC-BA6B05BBB604}"/>
    <cellStyle name="Currency [0] 2 4" xfId="379" xr:uid="{4532ED6B-30BA-4165-A421-896BA14D73BB}"/>
    <cellStyle name="Currency [0] 2 4 10" xfId="2021" xr:uid="{412AFE3A-86DA-4EB8-A797-F1CE8AC641CF}"/>
    <cellStyle name="Currency [0] 2 4 10 2" xfId="32026" xr:uid="{817B4FF2-CE7D-46C7-8D4C-A42F765D6704}"/>
    <cellStyle name="Currency [0] 2 4 11" xfId="2204" xr:uid="{26859B30-4278-4A1F-892F-A2B6C9EB8C6C}"/>
    <cellStyle name="Currency [0] 2 4 11 2" xfId="32204" xr:uid="{CF3C0954-F756-4075-BF73-C0EFCFD50785}"/>
    <cellStyle name="Currency [0] 2 4 12" xfId="2548" xr:uid="{7558A571-930F-45A6-B3FD-AC9ADF73A59D}"/>
    <cellStyle name="Currency [0] 2 4 12 2" xfId="32547" xr:uid="{5A79C73F-5247-4000-902F-0D0B96FEB80A}"/>
    <cellStyle name="Currency [0] 2 4 13" xfId="2596" xr:uid="{5EDDE55A-F529-4A52-9655-F04600EFF237}"/>
    <cellStyle name="Currency [0] 2 4 13 2" xfId="32591" xr:uid="{A7309050-952F-4E85-9A78-975A83378C88}"/>
    <cellStyle name="Currency [0] 2 4 14" xfId="2643" xr:uid="{3D38B6C5-AB0F-46D5-9F38-C29A476D84F2}"/>
    <cellStyle name="Currency [0] 2 4 14 2" xfId="32636" xr:uid="{A54BE2C0-F51B-4C74-9175-9E5E26A13226}"/>
    <cellStyle name="Currency [0] 2 4 15" xfId="5379" xr:uid="{9DC1E59F-D2D6-4025-A67B-4F2941F5818F}"/>
    <cellStyle name="Currency [0] 2 4 15 2" xfId="35372" xr:uid="{13C72636-1777-42FC-AF55-4BBE30D9D7F5}"/>
    <cellStyle name="Currency [0] 2 4 16" xfId="5421" xr:uid="{EDFBC580-ACB7-4C90-823A-1F9C6DA04B35}"/>
    <cellStyle name="Currency [0] 2 4 16 2" xfId="35414" xr:uid="{B0A2CA9F-AB1A-4F25-A555-B620E590E6F8}"/>
    <cellStyle name="Currency [0] 2 4 17" xfId="5500" xr:uid="{E7F9D483-CB54-4F6E-8AB5-253AABA81763}"/>
    <cellStyle name="Currency [0] 2 4 17 2" xfId="35471" xr:uid="{95C6A2DC-1825-4244-B878-7DF6BEBC3E85}"/>
    <cellStyle name="Currency [0] 2 4 18" xfId="5591" xr:uid="{B426889C-4C95-4037-8147-B24240F81DBA}"/>
    <cellStyle name="Currency [0] 2 4 18 2" xfId="35546" xr:uid="{DB496729-DD11-4C85-8A8E-384670FB12A7}"/>
    <cellStyle name="Currency [0] 2 4 19" xfId="8328" xr:uid="{DD623838-022A-47CA-BAF8-3AF6BE946C4D}"/>
    <cellStyle name="Currency [0] 2 4 19 2" xfId="38283" xr:uid="{0F2E7C63-7F82-4913-B657-A6DA24D8A2CF}"/>
    <cellStyle name="Currency [0] 2 4 2" xfId="424" xr:uid="{48A37394-ED07-4B08-A3CA-1FDD6538C6E3}"/>
    <cellStyle name="Currency [0] 2 4 2 10" xfId="8416" xr:uid="{29EDF4E9-277D-493D-A2AB-14CDD0DC168D}"/>
    <cellStyle name="Currency [0] 2 4 2 10 2" xfId="38371" xr:uid="{02A2B574-D0AD-45A9-A3C8-F61C032D8518}"/>
    <cellStyle name="Currency [0] 2 4 2 11" xfId="11198" xr:uid="{6D0B279D-7842-443F-81C9-EE1B236BC7DD}"/>
    <cellStyle name="Currency [0] 2 4 2 11 2" xfId="41153" xr:uid="{4E5E04EC-C66F-432C-833F-EC2E869D7193}"/>
    <cellStyle name="Currency [0] 2 4 2 12" xfId="13933" xr:uid="{80F5A658-B5B1-41FA-9720-11B19F82D36B}"/>
    <cellStyle name="Currency [0] 2 4 2 12 2" xfId="43888" xr:uid="{FF5FDC11-2135-46E6-93EB-462046740534}"/>
    <cellStyle name="Currency [0] 2 4 2 13" xfId="16681" xr:uid="{D9DAB384-E050-4E70-B584-BC23F1E66E2B}"/>
    <cellStyle name="Currency [0] 2 4 2 13 2" xfId="46634" xr:uid="{CA926B7F-CAB9-4DE8-B07C-0C0C11526B91}"/>
    <cellStyle name="Currency [0] 2 4 2 14" xfId="19464" xr:uid="{50A31201-431F-45B2-A6BB-24FF89765F88}"/>
    <cellStyle name="Currency [0] 2 4 2 14 2" xfId="49416" xr:uid="{CD7E7DB2-908F-4117-98C2-699BEFA2F2CB}"/>
    <cellStyle name="Currency [0] 2 4 2 15" xfId="22202" xr:uid="{1BA4A81F-C56B-45B5-BBB7-95892574E9B0}"/>
    <cellStyle name="Currency [0] 2 4 2 15 2" xfId="52154" xr:uid="{507CF9BE-97B6-489F-B953-57A94EAFE584}"/>
    <cellStyle name="Currency [0] 2 4 2 16" xfId="24938" xr:uid="{1E04F75B-5C56-4036-9E06-6C0689D8F2BF}"/>
    <cellStyle name="Currency [0] 2 4 2 16 2" xfId="54890" xr:uid="{F93D3659-B2A2-49DD-9C74-38F1BB072A9F}"/>
    <cellStyle name="Currency [0] 2 4 2 17" xfId="30439" xr:uid="{2CC0BC31-0268-4CD4-A204-E3C3383785D7}"/>
    <cellStyle name="Currency [0] 2 4 2 2" xfId="568" xr:uid="{D45009F7-431D-4ABE-94B6-2CD90049AABF}"/>
    <cellStyle name="Currency [0] 2 4 2 2 10" xfId="11283" xr:uid="{143D1D30-4862-457C-B77B-ED2B7B936254}"/>
    <cellStyle name="Currency [0] 2 4 2 2 10 2" xfId="41238" xr:uid="{FF8F5522-CE12-4A77-A4BC-637809A40A98}"/>
    <cellStyle name="Currency [0] 2 4 2 2 11" xfId="14018" xr:uid="{401ABA73-C97A-407E-B383-9492BF1F2D5B}"/>
    <cellStyle name="Currency [0] 2 4 2 2 11 2" xfId="43973" xr:uid="{0EBCC643-93DE-415C-977A-D09156592B88}"/>
    <cellStyle name="Currency [0] 2 4 2 2 12" xfId="16766" xr:uid="{A35FFCE6-6061-492A-BCE6-4E278BF9F156}"/>
    <cellStyle name="Currency [0] 2 4 2 2 12 2" xfId="46719" xr:uid="{3C2F0EE6-9912-4F7F-B63F-1CDC3DB3479E}"/>
    <cellStyle name="Currency [0] 2 4 2 2 13" xfId="19549" xr:uid="{A81E2790-FDA8-4FCD-B1F6-5B186D51707A}"/>
    <cellStyle name="Currency [0] 2 4 2 2 13 2" xfId="49501" xr:uid="{93837D6E-F8DC-42C2-822A-AA6BA81A1659}"/>
    <cellStyle name="Currency [0] 2 4 2 2 14" xfId="22287" xr:uid="{FD61BD91-9683-4408-8A65-BE7B7E920E17}"/>
    <cellStyle name="Currency [0] 2 4 2 2 14 2" xfId="52239" xr:uid="{0DB5561B-F247-4173-BBAB-8DBE9B34F202}"/>
    <cellStyle name="Currency [0] 2 4 2 2 15" xfId="25023" xr:uid="{541066AE-7088-4731-A59E-C654412ED391}"/>
    <cellStyle name="Currency [0] 2 4 2 2 15 2" xfId="54975" xr:uid="{0117FC1D-F517-4DE9-9796-0BE583529D1A}"/>
    <cellStyle name="Currency [0] 2 4 2 2 16" xfId="30578" xr:uid="{277BDFE0-B439-45EF-B908-00116EC27F23}"/>
    <cellStyle name="Currency [0] 2 4 2 2 2" xfId="889" xr:uid="{EB7BF23F-F2B4-472B-9DBF-B0E2066038DE}"/>
    <cellStyle name="Currency [0] 2 4 2 2 2 10" xfId="16937" xr:uid="{1D672070-A2F5-4098-83A2-ED2635E882B2}"/>
    <cellStyle name="Currency [0] 2 4 2 2 2 10 2" xfId="46890" xr:uid="{13DC504A-E466-43AA-81B5-33970D248715}"/>
    <cellStyle name="Currency [0] 2 4 2 2 2 11" xfId="19720" xr:uid="{E73A6EA0-633C-4A3E-82FF-8714A72356F2}"/>
    <cellStyle name="Currency [0] 2 4 2 2 2 11 2" xfId="49672" xr:uid="{33C9635F-8D90-4187-9590-E87863145637}"/>
    <cellStyle name="Currency [0] 2 4 2 2 2 12" xfId="22458" xr:uid="{EC44B91B-6BD8-4A20-AB3C-5663BC88CE23}"/>
    <cellStyle name="Currency [0] 2 4 2 2 2 12 2" xfId="52410" xr:uid="{E09D408B-F1D0-4A23-957F-D0F4E7DB09EE}"/>
    <cellStyle name="Currency [0] 2 4 2 2 2 13" xfId="25194" xr:uid="{EEB923DD-EC5A-467F-B358-679ABA524EA3}"/>
    <cellStyle name="Currency [0] 2 4 2 2 2 13 2" xfId="55146" xr:uid="{DEB17EF2-C183-4920-B1DA-13D6F7BFD19C}"/>
    <cellStyle name="Currency [0] 2 4 2 2 2 14" xfId="30894" xr:uid="{4A970A8D-68F1-4883-9E8F-6865E30533C9}"/>
    <cellStyle name="Currency [0] 2 4 2 2 2 2" xfId="1432" xr:uid="{7FD0CAD1-F888-4587-AEFD-CFA9ECCC3A90}"/>
    <cellStyle name="Currency [0] 2 4 2 2 2 2 10" xfId="20062" xr:uid="{8BCF85ED-D610-4D3E-907C-04A621DE2744}"/>
    <cellStyle name="Currency [0] 2 4 2 2 2 2 10 2" xfId="50014" xr:uid="{DAC5C5CB-7F32-400D-AB1F-C8685E6E452C}"/>
    <cellStyle name="Currency [0] 2 4 2 2 2 2 11" xfId="22800" xr:uid="{B4FD8ADC-9DA8-4D31-A297-B41DC0CFE1B6}"/>
    <cellStyle name="Currency [0] 2 4 2 2 2 2 11 2" xfId="52752" xr:uid="{D238194E-4C79-49D8-AFA6-608D35CA9803}"/>
    <cellStyle name="Currency [0] 2 4 2 2 2 2 12" xfId="25536" xr:uid="{00B9D42C-2A73-4FAC-B094-34F27A4FC371}"/>
    <cellStyle name="Currency [0] 2 4 2 2 2 2 12 2" xfId="55488" xr:uid="{0A0BE081-BEB8-4359-B03E-CA6BB2D31AD0}"/>
    <cellStyle name="Currency [0] 2 4 2 2 2 2 13" xfId="31437" xr:uid="{148EF1C4-7D6C-4329-BD54-690E555CABF4}"/>
    <cellStyle name="Currency [0] 2 4 2 2 2 2 2" xfId="3968" xr:uid="{86F37569-279B-422A-BE7C-2348600934C1}"/>
    <cellStyle name="Currency [0] 2 4 2 2 2 2 2 10" xfId="26220" xr:uid="{A3883D0B-7597-46AD-BCCA-0EBE86C9A11E}"/>
    <cellStyle name="Currency [0] 2 4 2 2 2 2 2 10 2" xfId="56172" xr:uid="{FF6CB7A2-B3AC-4636-8F5A-17374F32658D}"/>
    <cellStyle name="Currency [0] 2 4 2 2 2 2 2 11" xfId="33961" xr:uid="{5EA9D36B-597B-4282-BC78-A86AEE0E120F}"/>
    <cellStyle name="Currency [0] 2 4 2 2 2 2 2 2" xfId="5336" xr:uid="{0E140F9C-7AF1-40D4-8FE3-4CF2A1EE1D6C}"/>
    <cellStyle name="Currency [0] 2 4 2 2 2 2 2 2 10" xfId="35329" xr:uid="{F6CA0060-BC76-4C4A-BD14-E122BA5DC941}"/>
    <cellStyle name="Currency [0] 2 4 2 2 2 2 2 2 2" xfId="8284" xr:uid="{18AE169C-E9D3-4A19-8D23-AC380E10A97F}"/>
    <cellStyle name="Currency [0] 2 4 2 2 2 2 2 2 2 2" xfId="30331" xr:uid="{44544BB4-9A65-4C18-B982-DCCC9227F60C}"/>
    <cellStyle name="Currency [0] 2 4 2 2 2 2 2 2 2 2 2" xfId="60283" xr:uid="{18E4F3C6-9752-4038-A0C6-CF3460E88EEA}"/>
    <cellStyle name="Currency [0] 2 4 2 2 2 2 2 2 2 3" xfId="38239" xr:uid="{D37A24DD-4950-46F8-BA6F-BEE9A6E8113F}"/>
    <cellStyle name="Currency [0] 2 4 2 2 2 2 2 2 3" xfId="11066" xr:uid="{2388137E-FC65-4E1F-A65A-6B94D98DA904}"/>
    <cellStyle name="Currency [0] 2 4 2 2 2 2 2 2 3 2" xfId="41021" xr:uid="{957FEF8A-67CE-4FED-AF51-698796B46AB6}"/>
    <cellStyle name="Currency [0] 2 4 2 2 2 2 2 2 4" xfId="13848" xr:uid="{61536D65-20FE-404B-A960-55D7F22CF9AF}"/>
    <cellStyle name="Currency [0] 2 4 2 2 2 2 2 2 4 2" xfId="43803" xr:uid="{A6FF25C8-3908-4FF0-9217-64646893A6BF}"/>
    <cellStyle name="Currency [0] 2 4 2 2 2 2 2 2 5" xfId="16583" xr:uid="{C6AF8C6C-CC6B-4D92-BB9C-F87FBC68443B}"/>
    <cellStyle name="Currency [0] 2 4 2 2 2 2 2 2 5 2" xfId="46538" xr:uid="{45AA3674-DBC0-4A81-90E4-9ECD5CB03CF6}"/>
    <cellStyle name="Currency [0] 2 4 2 2 2 2 2 2 6" xfId="19331" xr:uid="{9396C114-34CD-45EA-92F6-6F6BEDAB0D69}"/>
    <cellStyle name="Currency [0] 2 4 2 2 2 2 2 2 6 2" xfId="49284" xr:uid="{6E4951D0-0032-4225-8D0D-3532E0D9A5CA}"/>
    <cellStyle name="Currency [0] 2 4 2 2 2 2 2 2 7" xfId="22114" xr:uid="{00863A7C-0718-4894-9183-E790A1C2E600}"/>
    <cellStyle name="Currency [0] 2 4 2 2 2 2 2 2 7 2" xfId="52066" xr:uid="{2B79D87A-7764-43A4-8C54-7CD16AEC1706}"/>
    <cellStyle name="Currency [0] 2 4 2 2 2 2 2 2 8" xfId="24852" xr:uid="{616DC523-3A1F-41BE-AE6A-BD7990378449}"/>
    <cellStyle name="Currency [0] 2 4 2 2 2 2 2 2 8 2" xfId="54804" xr:uid="{4A124EF3-CF48-49D5-959C-7C11FFFCB917}"/>
    <cellStyle name="Currency [0] 2 4 2 2 2 2 2 2 9" xfId="27588" xr:uid="{5361740A-1533-4E2A-9D1E-C03AB637284F}"/>
    <cellStyle name="Currency [0] 2 4 2 2 2 2 2 2 9 2" xfId="57540" xr:uid="{D3206EDA-6487-4A8D-A08F-CF2EC159318C}"/>
    <cellStyle name="Currency [0] 2 4 2 2 2 2 2 3" xfId="6916" xr:uid="{FD191687-2E86-4E95-BECF-F292BBEB87E3}"/>
    <cellStyle name="Currency [0] 2 4 2 2 2 2 2 3 2" xfId="28963" xr:uid="{245B26A4-B433-44EE-AE91-E78DD435E754}"/>
    <cellStyle name="Currency [0] 2 4 2 2 2 2 2 3 2 2" xfId="58915" xr:uid="{8076981A-1BF7-44BB-81BD-E949F63712AF}"/>
    <cellStyle name="Currency [0] 2 4 2 2 2 2 2 3 3" xfId="36871" xr:uid="{330895B7-9A34-4D9D-B967-97250437F122}"/>
    <cellStyle name="Currency [0] 2 4 2 2 2 2 2 4" xfId="9698" xr:uid="{C4214CE4-7E29-4A13-9FA0-B1996D9470AB}"/>
    <cellStyle name="Currency [0] 2 4 2 2 2 2 2 4 2" xfId="39653" xr:uid="{F09F0F27-576D-4346-BB15-7ECAD9B1288B}"/>
    <cellStyle name="Currency [0] 2 4 2 2 2 2 2 5" xfId="12480" xr:uid="{D49217A1-8E61-49B0-A00F-EA5BDD74DA7F}"/>
    <cellStyle name="Currency [0] 2 4 2 2 2 2 2 5 2" xfId="42435" xr:uid="{6EEFF9B6-8B72-4459-8457-51B833C82E90}"/>
    <cellStyle name="Currency [0] 2 4 2 2 2 2 2 6" xfId="15215" xr:uid="{FADA10AE-CF3B-4A20-9DD4-1A0DC3AAF8A8}"/>
    <cellStyle name="Currency [0] 2 4 2 2 2 2 2 6 2" xfId="45170" xr:uid="{CE519FC3-229B-491D-B624-0E4C47714161}"/>
    <cellStyle name="Currency [0] 2 4 2 2 2 2 2 7" xfId="17963" xr:uid="{64045132-783D-4033-8031-F30FEC51AC25}"/>
    <cellStyle name="Currency [0] 2 4 2 2 2 2 2 7 2" xfId="47916" xr:uid="{D1011D71-0B12-4E39-A1AE-85B79D153340}"/>
    <cellStyle name="Currency [0] 2 4 2 2 2 2 2 8" xfId="20746" xr:uid="{6FF2158E-28B7-4A7C-9418-2F0F4EE59B73}"/>
    <cellStyle name="Currency [0] 2 4 2 2 2 2 2 8 2" xfId="50698" xr:uid="{FB4E8131-F157-48B5-AE08-CCCE03FE65FF}"/>
    <cellStyle name="Currency [0] 2 4 2 2 2 2 2 9" xfId="23484" xr:uid="{7D2A636D-99D1-4F81-BB69-93F9B2F01CA2}"/>
    <cellStyle name="Currency [0] 2 4 2 2 2 2 2 9 2" xfId="53436" xr:uid="{D574650F-97EC-4E8D-9D84-D884042E169B}"/>
    <cellStyle name="Currency [0] 2 4 2 2 2 2 3" xfId="4652" xr:uid="{3D7B881F-6533-4732-B8D2-E47D5C10BD6D}"/>
    <cellStyle name="Currency [0] 2 4 2 2 2 2 3 10" xfId="34645" xr:uid="{97AC6AA0-3B55-443D-9437-3672CA19A5CF}"/>
    <cellStyle name="Currency [0] 2 4 2 2 2 2 3 2" xfId="7600" xr:uid="{0C563C0D-6FF1-41A7-AA05-C30C87299CAD}"/>
    <cellStyle name="Currency [0] 2 4 2 2 2 2 3 2 2" xfId="29647" xr:uid="{33A5D640-7203-47BF-9412-2B61BB15D4E7}"/>
    <cellStyle name="Currency [0] 2 4 2 2 2 2 3 2 2 2" xfId="59599" xr:uid="{BB413D25-8B44-467E-9887-43979EA3C47D}"/>
    <cellStyle name="Currency [0] 2 4 2 2 2 2 3 2 3" xfId="37555" xr:uid="{6DDB27FD-4487-43B7-BE98-400D6992D129}"/>
    <cellStyle name="Currency [0] 2 4 2 2 2 2 3 3" xfId="10382" xr:uid="{C141F1B1-AEAC-4C2D-8676-4E1AF9C4B558}"/>
    <cellStyle name="Currency [0] 2 4 2 2 2 2 3 3 2" xfId="40337" xr:uid="{AE3B1FB1-7E90-4667-B176-3329CD97F47B}"/>
    <cellStyle name="Currency [0] 2 4 2 2 2 2 3 4" xfId="13164" xr:uid="{2F53F4C4-0C4A-4B12-AE08-D838CFD98661}"/>
    <cellStyle name="Currency [0] 2 4 2 2 2 2 3 4 2" xfId="43119" xr:uid="{0DEE5E7B-AE1C-40A0-948E-5848339B2229}"/>
    <cellStyle name="Currency [0] 2 4 2 2 2 2 3 5" xfId="15899" xr:uid="{75E119DF-FE71-4F40-89B7-A1FC59C366C6}"/>
    <cellStyle name="Currency [0] 2 4 2 2 2 2 3 5 2" xfId="45854" xr:uid="{5CAF6F21-3465-49D5-B749-2F76F24F1FF8}"/>
    <cellStyle name="Currency [0] 2 4 2 2 2 2 3 6" xfId="18647" xr:uid="{70768AD9-B9B9-43FB-AF48-6FF9BCBEA610}"/>
    <cellStyle name="Currency [0] 2 4 2 2 2 2 3 6 2" xfId="48600" xr:uid="{92A2E011-C7E0-4946-BD8A-BECBC1F3B6F7}"/>
    <cellStyle name="Currency [0] 2 4 2 2 2 2 3 7" xfId="21430" xr:uid="{8EDFB98E-F98A-45BE-951B-A14B525BF2D8}"/>
    <cellStyle name="Currency [0] 2 4 2 2 2 2 3 7 2" xfId="51382" xr:uid="{D3E2AA15-A81E-426D-87DA-A292CB2CBED2}"/>
    <cellStyle name="Currency [0] 2 4 2 2 2 2 3 8" xfId="24168" xr:uid="{88665EE5-E7CE-442E-BDC8-93784E95E1FE}"/>
    <cellStyle name="Currency [0] 2 4 2 2 2 2 3 8 2" xfId="54120" xr:uid="{9F1F941C-10EB-49D4-8A44-0066D05904FB}"/>
    <cellStyle name="Currency [0] 2 4 2 2 2 2 3 9" xfId="26904" xr:uid="{0F56E86B-0C7D-421E-9AEA-36A7821421B1}"/>
    <cellStyle name="Currency [0] 2 4 2 2 2 2 3 9 2" xfId="56856" xr:uid="{829664A0-C2C3-44D7-903A-C79AB0BA1398}"/>
    <cellStyle name="Currency [0] 2 4 2 2 2 2 4" xfId="3284" xr:uid="{77319B34-20E0-4FEE-8A80-66A91DE39E9A}"/>
    <cellStyle name="Currency [0] 2 4 2 2 2 2 4 2" xfId="28279" xr:uid="{3C4322FD-C142-438A-A608-055FD2C7502C}"/>
    <cellStyle name="Currency [0] 2 4 2 2 2 2 4 2 2" xfId="58231" xr:uid="{768882FA-9E98-43A5-96BF-766C6B93AC28}"/>
    <cellStyle name="Currency [0] 2 4 2 2 2 2 4 3" xfId="33277" xr:uid="{5EC8B1BB-9F96-4BAF-9E83-F22F47CAA3FC}"/>
    <cellStyle name="Currency [0] 2 4 2 2 2 2 5" xfId="6232" xr:uid="{D1698A51-FBC9-4239-AAA3-B226C6EBB892}"/>
    <cellStyle name="Currency [0] 2 4 2 2 2 2 5 2" xfId="36187" xr:uid="{87A21182-C98B-4B29-8E52-0ADCA4B19A69}"/>
    <cellStyle name="Currency [0] 2 4 2 2 2 2 6" xfId="9014" xr:uid="{F3D8D569-9AE3-46E9-B77F-7201D1CF6DE3}"/>
    <cellStyle name="Currency [0] 2 4 2 2 2 2 6 2" xfId="38969" xr:uid="{EE06CC7A-B9F8-47D9-88ED-5D89DAE2A884}"/>
    <cellStyle name="Currency [0] 2 4 2 2 2 2 7" xfId="11796" xr:uid="{E16F621E-E94D-4B20-9A16-3370D52E3FB8}"/>
    <cellStyle name="Currency [0] 2 4 2 2 2 2 7 2" xfId="41751" xr:uid="{798DD0DF-1AE9-4A10-A0F5-15ACAF83FA1C}"/>
    <cellStyle name="Currency [0] 2 4 2 2 2 2 8" xfId="14531" xr:uid="{2B83CE5B-7E8C-43A9-8038-75F24D6BDC7F}"/>
    <cellStyle name="Currency [0] 2 4 2 2 2 2 8 2" xfId="44486" xr:uid="{27EF74F0-75DC-47D8-8A8F-45878C89A4CA}"/>
    <cellStyle name="Currency [0] 2 4 2 2 2 2 9" xfId="17279" xr:uid="{15CED628-9EA3-42ED-866F-6796A77310CB}"/>
    <cellStyle name="Currency [0] 2 4 2 2 2 2 9 2" xfId="47232" xr:uid="{C495DF3A-5119-4AC1-A306-71A048C1A18E}"/>
    <cellStyle name="Currency [0] 2 4 2 2 2 3" xfId="1974" xr:uid="{7159624D-393A-4C8C-B5C2-FE2D9306EFA6}"/>
    <cellStyle name="Currency [0] 2 4 2 2 2 3 10" xfId="23142" xr:uid="{52A0CA79-1709-4680-811C-467C79E9A6A0}"/>
    <cellStyle name="Currency [0] 2 4 2 2 2 3 10 2" xfId="53094" xr:uid="{00C5D056-6AD3-41AB-A11C-776EB72AFDE9}"/>
    <cellStyle name="Currency [0] 2 4 2 2 2 3 11" xfId="25878" xr:uid="{2085156E-6D9E-49A8-B0F2-FA03A9FDE96B}"/>
    <cellStyle name="Currency [0] 2 4 2 2 2 3 11 2" xfId="55830" xr:uid="{AAB03D7B-CC17-4C7F-B438-F37AD46B20CE}"/>
    <cellStyle name="Currency [0] 2 4 2 2 2 3 12" xfId="31979" xr:uid="{6F924039-0F6F-467B-B2BD-42A721A9171C}"/>
    <cellStyle name="Currency [0] 2 4 2 2 2 3 2" xfId="4994" xr:uid="{1149DD8B-0CDB-4930-83DA-1F49091C59F2}"/>
    <cellStyle name="Currency [0] 2 4 2 2 2 3 2 10" xfId="34987" xr:uid="{AB8B7E0E-CD0E-4B54-8EB7-91B750FD1110}"/>
    <cellStyle name="Currency [0] 2 4 2 2 2 3 2 2" xfId="7942" xr:uid="{2E615807-50DC-4BC5-BCE9-100A4AF50717}"/>
    <cellStyle name="Currency [0] 2 4 2 2 2 3 2 2 2" xfId="29989" xr:uid="{F5681CE2-BCF1-4753-8E5A-FC60C07F01B6}"/>
    <cellStyle name="Currency [0] 2 4 2 2 2 3 2 2 2 2" xfId="59941" xr:uid="{BB8CB030-3B6E-4A1B-A244-63FD119274B1}"/>
    <cellStyle name="Currency [0] 2 4 2 2 2 3 2 2 3" xfId="37897" xr:uid="{7CEB2995-8669-4191-B52D-850DEF998110}"/>
    <cellStyle name="Currency [0] 2 4 2 2 2 3 2 3" xfId="10724" xr:uid="{6C6817B5-30AF-4182-B11C-814EC6DBC0BC}"/>
    <cellStyle name="Currency [0] 2 4 2 2 2 3 2 3 2" xfId="40679" xr:uid="{96196A58-43F8-4C6B-BE34-76FA3F26F245}"/>
    <cellStyle name="Currency [0] 2 4 2 2 2 3 2 4" xfId="13506" xr:uid="{15C58F8E-ECDD-4A7A-872D-A5CFFD1892E9}"/>
    <cellStyle name="Currency [0] 2 4 2 2 2 3 2 4 2" xfId="43461" xr:uid="{1C45D4AA-14C5-4144-A7FB-E4BE34FCE5D2}"/>
    <cellStyle name="Currency [0] 2 4 2 2 2 3 2 5" xfId="16241" xr:uid="{99D1623C-8B83-483C-925C-05BE6E793A06}"/>
    <cellStyle name="Currency [0] 2 4 2 2 2 3 2 5 2" xfId="46196" xr:uid="{1B2987A2-59CB-4F74-B2EA-7AF06135828E}"/>
    <cellStyle name="Currency [0] 2 4 2 2 2 3 2 6" xfId="18989" xr:uid="{46BE1A68-337F-442E-B616-D7D6516DBC89}"/>
    <cellStyle name="Currency [0] 2 4 2 2 2 3 2 6 2" xfId="48942" xr:uid="{784D2822-82DC-4C07-AE3F-0826E7A08C04}"/>
    <cellStyle name="Currency [0] 2 4 2 2 2 3 2 7" xfId="21772" xr:uid="{F1ABD5BF-B69E-4446-9905-6DAC4412CA93}"/>
    <cellStyle name="Currency [0] 2 4 2 2 2 3 2 7 2" xfId="51724" xr:uid="{1CB00E2E-FB45-427C-B6B4-7782F0CE25D1}"/>
    <cellStyle name="Currency [0] 2 4 2 2 2 3 2 8" xfId="24510" xr:uid="{1E6BFCBF-B644-4855-BCAA-0F26C6AB5D04}"/>
    <cellStyle name="Currency [0] 2 4 2 2 2 3 2 8 2" xfId="54462" xr:uid="{3C0A9FE3-A974-4969-BD49-ED1C066AF052}"/>
    <cellStyle name="Currency [0] 2 4 2 2 2 3 2 9" xfId="27246" xr:uid="{24874A7F-C35C-449D-85F5-099A57892AA5}"/>
    <cellStyle name="Currency [0] 2 4 2 2 2 3 2 9 2" xfId="57198" xr:uid="{1F18B1FD-5B79-4FBC-BA0C-1CD354B9EC81}"/>
    <cellStyle name="Currency [0] 2 4 2 2 2 3 3" xfId="3626" xr:uid="{84791D5D-2B22-4D20-ABAD-B1F99935E592}"/>
    <cellStyle name="Currency [0] 2 4 2 2 2 3 3 2" xfId="28621" xr:uid="{222C3CBB-1166-4F7B-8728-C12CD6421C0F}"/>
    <cellStyle name="Currency [0] 2 4 2 2 2 3 3 2 2" xfId="58573" xr:uid="{9104CBF9-3AA0-448E-9F7B-33F487307E5B}"/>
    <cellStyle name="Currency [0] 2 4 2 2 2 3 3 3" xfId="33619" xr:uid="{E3BC8842-6427-4C6A-9477-ACF9412F9724}"/>
    <cellStyle name="Currency [0] 2 4 2 2 2 3 4" xfId="6574" xr:uid="{DBC867CB-21FF-40C0-96F2-1A7F60BF8F75}"/>
    <cellStyle name="Currency [0] 2 4 2 2 2 3 4 2" xfId="36529" xr:uid="{C2F8B03B-BED7-4D8A-900F-F307E8BAC3F1}"/>
    <cellStyle name="Currency [0] 2 4 2 2 2 3 5" xfId="9356" xr:uid="{CA0E8A96-31BA-4F08-82B7-4BB1238AE3F6}"/>
    <cellStyle name="Currency [0] 2 4 2 2 2 3 5 2" xfId="39311" xr:uid="{7810D7F1-75E2-4828-9A4B-2A4F97A8EBED}"/>
    <cellStyle name="Currency [0] 2 4 2 2 2 3 6" xfId="12138" xr:uid="{236692F8-896A-4F53-9342-54B43A81DA71}"/>
    <cellStyle name="Currency [0] 2 4 2 2 2 3 6 2" xfId="42093" xr:uid="{F333A7CD-D009-424F-87A9-855349CEF558}"/>
    <cellStyle name="Currency [0] 2 4 2 2 2 3 7" xfId="14873" xr:uid="{6B6321CE-714B-4BC5-ABE4-1C1CDDEA6E4A}"/>
    <cellStyle name="Currency [0] 2 4 2 2 2 3 7 2" xfId="44828" xr:uid="{06AC39E4-EB3E-4FDF-BF21-4C89DBC72322}"/>
    <cellStyle name="Currency [0] 2 4 2 2 2 3 8" xfId="17621" xr:uid="{3178D7F8-628A-4405-8DF7-ACA2560996AF}"/>
    <cellStyle name="Currency [0] 2 4 2 2 2 3 8 2" xfId="47574" xr:uid="{01706391-0E25-4179-AAEA-ED21EF1A534C}"/>
    <cellStyle name="Currency [0] 2 4 2 2 2 3 9" xfId="20404" xr:uid="{381EE76F-4CB7-4B06-A57F-6AE832844ABD}"/>
    <cellStyle name="Currency [0] 2 4 2 2 2 3 9 2" xfId="50356" xr:uid="{1BB71FF4-5087-469B-A9A0-2476C5479DCB}"/>
    <cellStyle name="Currency [0] 2 4 2 2 2 4" xfId="2505" xr:uid="{153F5B6F-B322-4263-8707-32E0D7A0EEF7}"/>
    <cellStyle name="Currency [0] 2 4 2 2 2 4 10" xfId="26562" xr:uid="{A3E1B18F-30CD-41C8-8452-6F089100B5FA}"/>
    <cellStyle name="Currency [0] 2 4 2 2 2 4 10 2" xfId="56514" xr:uid="{E0D19A71-052F-473C-8AA6-F973167F6E82}"/>
    <cellStyle name="Currency [0] 2 4 2 2 2 4 11" xfId="32504" xr:uid="{D788691C-3129-4000-B0B3-B05E737EF6CC}"/>
    <cellStyle name="Currency [0] 2 4 2 2 2 4 2" xfId="4310" xr:uid="{7412A88C-836C-4C18-BBA3-E11ECF1B0EBC}"/>
    <cellStyle name="Currency [0] 2 4 2 2 2 4 2 2" xfId="29305" xr:uid="{02E9EA04-9F14-4759-86C2-56C971E22A86}"/>
    <cellStyle name="Currency [0] 2 4 2 2 2 4 2 2 2" xfId="59257" xr:uid="{D50FBBA1-2F7A-4D73-8D36-C517AEA4A0ED}"/>
    <cellStyle name="Currency [0] 2 4 2 2 2 4 2 3" xfId="34303" xr:uid="{6326D1D3-D6A7-4D45-BB77-8191F3D2A736}"/>
    <cellStyle name="Currency [0] 2 4 2 2 2 4 3" xfId="7258" xr:uid="{92325B73-9669-4CF6-855B-65485ABA4473}"/>
    <cellStyle name="Currency [0] 2 4 2 2 2 4 3 2" xfId="37213" xr:uid="{7FF8EF53-374D-456E-8799-C9ACCD588212}"/>
    <cellStyle name="Currency [0] 2 4 2 2 2 4 4" xfId="10040" xr:uid="{35B4768E-0CF8-4335-8403-FA2A3F15B260}"/>
    <cellStyle name="Currency [0] 2 4 2 2 2 4 4 2" xfId="39995" xr:uid="{5FB1238D-7548-4DD3-8180-D29E7261B98D}"/>
    <cellStyle name="Currency [0] 2 4 2 2 2 4 5" xfId="12822" xr:uid="{FFBA6914-9B98-4B5F-97F6-1DCA706EBF89}"/>
    <cellStyle name="Currency [0] 2 4 2 2 2 4 5 2" xfId="42777" xr:uid="{7B081C77-E51F-44B4-A53D-7EE6E0974441}"/>
    <cellStyle name="Currency [0] 2 4 2 2 2 4 6" xfId="15557" xr:uid="{0E3C026F-A11B-4DE8-9CDE-439CF3FD30A8}"/>
    <cellStyle name="Currency [0] 2 4 2 2 2 4 6 2" xfId="45512" xr:uid="{2CB7D5A9-870C-41DA-9C88-C4AD7811FAE8}"/>
    <cellStyle name="Currency [0] 2 4 2 2 2 4 7" xfId="18305" xr:uid="{58F7C411-926A-4D2F-B09E-A8ECFDC2BEE9}"/>
    <cellStyle name="Currency [0] 2 4 2 2 2 4 7 2" xfId="48258" xr:uid="{4781888A-D2C9-472F-9790-058005FFFB3B}"/>
    <cellStyle name="Currency [0] 2 4 2 2 2 4 8" xfId="21088" xr:uid="{FCDE71CE-2852-499E-8793-A1DFD7BE3DB1}"/>
    <cellStyle name="Currency [0] 2 4 2 2 2 4 8 2" xfId="51040" xr:uid="{EB96C1F0-1850-40FE-B34E-71E3EECAE6AF}"/>
    <cellStyle name="Currency [0] 2 4 2 2 2 4 9" xfId="23826" xr:uid="{50F30A0C-A2EA-47B3-86F8-D52F55565B22}"/>
    <cellStyle name="Currency [0] 2 4 2 2 2 4 9 2" xfId="53778" xr:uid="{829EDDA3-B749-4C35-B402-0E29E4A35DB1}"/>
    <cellStyle name="Currency [0] 2 4 2 2 2 5" xfId="2942" xr:uid="{BDE771FD-0F49-4FD9-B614-1B5636654300}"/>
    <cellStyle name="Currency [0] 2 4 2 2 2 5 2" xfId="27937" xr:uid="{22412E54-B70C-4C37-B5D0-43350D16B8CC}"/>
    <cellStyle name="Currency [0] 2 4 2 2 2 5 2 2" xfId="57889" xr:uid="{7C642D0B-B588-4146-9C74-3D004A0EC4AC}"/>
    <cellStyle name="Currency [0] 2 4 2 2 2 5 3" xfId="32935" xr:uid="{88A5FAF6-0C6A-4349-AF03-65174A61FC5A}"/>
    <cellStyle name="Currency [0] 2 4 2 2 2 6" xfId="5890" xr:uid="{863145DB-46FF-4FEC-ABDB-3C98B335B9A2}"/>
    <cellStyle name="Currency [0] 2 4 2 2 2 6 2" xfId="35845" xr:uid="{7C4148DE-64C5-45B9-B7DE-694416CF32D6}"/>
    <cellStyle name="Currency [0] 2 4 2 2 2 7" xfId="8672" xr:uid="{EFB3B1DA-6695-4278-B541-A30D3314A9F9}"/>
    <cellStyle name="Currency [0] 2 4 2 2 2 7 2" xfId="38627" xr:uid="{8B5A4072-B6F2-455B-910F-A3A9FCD8C97E}"/>
    <cellStyle name="Currency [0] 2 4 2 2 2 8" xfId="11454" xr:uid="{48AF8F23-8184-4D26-B6E9-00BC41DBAE76}"/>
    <cellStyle name="Currency [0] 2 4 2 2 2 8 2" xfId="41409" xr:uid="{DE4617A1-B5A5-447C-AB90-A4698DF63F81}"/>
    <cellStyle name="Currency [0] 2 4 2 2 2 9" xfId="14189" xr:uid="{86FBD3E8-303D-4B84-92A4-4025198CEDB6}"/>
    <cellStyle name="Currency [0] 2 4 2 2 2 9 2" xfId="44144" xr:uid="{FDE85E95-1CCA-4FC4-A71F-5D6D51F26557}"/>
    <cellStyle name="Currency [0] 2 4 2 2 3" xfId="1116" xr:uid="{66727E64-519A-4608-AADD-F23DD0CBB312}"/>
    <cellStyle name="Currency [0] 2 4 2 2 3 10" xfId="19891" xr:uid="{5A6049CE-5C3B-4966-9E94-94115F7B8690}"/>
    <cellStyle name="Currency [0] 2 4 2 2 3 10 2" xfId="49843" xr:uid="{163F5101-F525-48DE-A871-80C35C8FE2BA}"/>
    <cellStyle name="Currency [0] 2 4 2 2 3 11" xfId="22629" xr:uid="{93259950-3D5D-4B28-B8BC-CDFFAFC5FD0A}"/>
    <cellStyle name="Currency [0] 2 4 2 2 3 11 2" xfId="52581" xr:uid="{FE669BB5-466D-43A6-A547-48EABAD70E74}"/>
    <cellStyle name="Currency [0] 2 4 2 2 3 12" xfId="25365" xr:uid="{93997D9D-2F1F-454A-8964-522AD1784C87}"/>
    <cellStyle name="Currency [0] 2 4 2 2 3 12 2" xfId="55317" xr:uid="{7C47CD57-47E5-4AC9-9CF2-920FA52B3199}"/>
    <cellStyle name="Currency [0] 2 4 2 2 3 13" xfId="31121" xr:uid="{D599284B-8EF8-44EA-B2EE-4DABEA80DD33}"/>
    <cellStyle name="Currency [0] 2 4 2 2 3 2" xfId="3797" xr:uid="{8D827767-439C-471E-A71C-BE807F37080A}"/>
    <cellStyle name="Currency [0] 2 4 2 2 3 2 10" xfId="26049" xr:uid="{E169E649-4243-44AC-90EC-A9F55329F754}"/>
    <cellStyle name="Currency [0] 2 4 2 2 3 2 10 2" xfId="56001" xr:uid="{A200BAC4-F452-4CF5-B75C-48AE49FC5C56}"/>
    <cellStyle name="Currency [0] 2 4 2 2 3 2 11" xfId="33790" xr:uid="{6937C0E6-A4DA-433F-8934-BE9B88CE8C10}"/>
    <cellStyle name="Currency [0] 2 4 2 2 3 2 2" xfId="5165" xr:uid="{14BF173B-C259-4FE0-B941-B417C40317D9}"/>
    <cellStyle name="Currency [0] 2 4 2 2 3 2 2 10" xfId="35158" xr:uid="{2F5470E9-2BEF-45BA-99D1-8006F61C48DA}"/>
    <cellStyle name="Currency [0] 2 4 2 2 3 2 2 2" xfId="8113" xr:uid="{E0CE5BD8-606B-4C70-945D-7B65F484FABC}"/>
    <cellStyle name="Currency [0] 2 4 2 2 3 2 2 2 2" xfId="30160" xr:uid="{9E99DF32-CB6D-4810-A9B3-A27C3CD37CE1}"/>
    <cellStyle name="Currency [0] 2 4 2 2 3 2 2 2 2 2" xfId="60112" xr:uid="{C3339374-8F94-4105-8AF9-B908FEB740E1}"/>
    <cellStyle name="Currency [0] 2 4 2 2 3 2 2 2 3" xfId="38068" xr:uid="{D7DB8453-BD60-43B2-AC84-7E31E9585106}"/>
    <cellStyle name="Currency [0] 2 4 2 2 3 2 2 3" xfId="10895" xr:uid="{B8C51767-F510-4C04-A463-2EC10D86BF08}"/>
    <cellStyle name="Currency [0] 2 4 2 2 3 2 2 3 2" xfId="40850" xr:uid="{5F4CB528-F1C2-4C10-9F4A-D0D57EBFF191}"/>
    <cellStyle name="Currency [0] 2 4 2 2 3 2 2 4" xfId="13677" xr:uid="{0A46DBB1-141B-4546-B0C3-F2E90A43DF21}"/>
    <cellStyle name="Currency [0] 2 4 2 2 3 2 2 4 2" xfId="43632" xr:uid="{D49ECDB9-4ACA-4215-8F22-039E89186B6F}"/>
    <cellStyle name="Currency [0] 2 4 2 2 3 2 2 5" xfId="16412" xr:uid="{544D2B84-79F7-42EE-B29D-9A168A91ABFA}"/>
    <cellStyle name="Currency [0] 2 4 2 2 3 2 2 5 2" xfId="46367" xr:uid="{0C8D398A-8418-4347-B8D3-6877CFF89D6D}"/>
    <cellStyle name="Currency [0] 2 4 2 2 3 2 2 6" xfId="19160" xr:uid="{8F43FF67-4EED-4CFC-9CEA-B1EA22C9EE35}"/>
    <cellStyle name="Currency [0] 2 4 2 2 3 2 2 6 2" xfId="49113" xr:uid="{5F69A61A-1637-463D-81B8-E7B7CC59FBE7}"/>
    <cellStyle name="Currency [0] 2 4 2 2 3 2 2 7" xfId="21943" xr:uid="{6C5C423B-3011-4D8B-B246-97895AB3F98B}"/>
    <cellStyle name="Currency [0] 2 4 2 2 3 2 2 7 2" xfId="51895" xr:uid="{624FBCDD-2B54-4085-9013-3F13E28A67BB}"/>
    <cellStyle name="Currency [0] 2 4 2 2 3 2 2 8" xfId="24681" xr:uid="{6AEE8E73-A3EF-4F03-94E1-EC3693C65EAC}"/>
    <cellStyle name="Currency [0] 2 4 2 2 3 2 2 8 2" xfId="54633" xr:uid="{482AFCFC-3EAD-4AF7-968B-F3B87D40AB47}"/>
    <cellStyle name="Currency [0] 2 4 2 2 3 2 2 9" xfId="27417" xr:uid="{3D401942-3D5A-4D54-BFB8-C6D5066753C0}"/>
    <cellStyle name="Currency [0] 2 4 2 2 3 2 2 9 2" xfId="57369" xr:uid="{25140168-1966-4B14-BB20-4221EF5343CE}"/>
    <cellStyle name="Currency [0] 2 4 2 2 3 2 3" xfId="6745" xr:uid="{1EF1F34A-B05B-4D3C-835B-E870B6F383E8}"/>
    <cellStyle name="Currency [0] 2 4 2 2 3 2 3 2" xfId="28792" xr:uid="{A4CB27F7-5A84-4112-AB68-AD2F7A302B58}"/>
    <cellStyle name="Currency [0] 2 4 2 2 3 2 3 2 2" xfId="58744" xr:uid="{24A4883A-6D3E-4CDB-963F-6379AB8229EC}"/>
    <cellStyle name="Currency [0] 2 4 2 2 3 2 3 3" xfId="36700" xr:uid="{A08AB764-505E-45A8-BBB9-942A02416A09}"/>
    <cellStyle name="Currency [0] 2 4 2 2 3 2 4" xfId="9527" xr:uid="{FB712A60-DE30-432B-B171-3664907A4E75}"/>
    <cellStyle name="Currency [0] 2 4 2 2 3 2 4 2" xfId="39482" xr:uid="{A7F508C5-854E-404C-8209-0BA6D74DECC5}"/>
    <cellStyle name="Currency [0] 2 4 2 2 3 2 5" xfId="12309" xr:uid="{E6BAF302-1381-49F4-948E-CC0B294F9044}"/>
    <cellStyle name="Currency [0] 2 4 2 2 3 2 5 2" xfId="42264" xr:uid="{E902749B-02F7-4854-984A-B8C07852A21F}"/>
    <cellStyle name="Currency [0] 2 4 2 2 3 2 6" xfId="15044" xr:uid="{CAD0A153-5DB3-43D3-B881-F04A8A3805CC}"/>
    <cellStyle name="Currency [0] 2 4 2 2 3 2 6 2" xfId="44999" xr:uid="{D6B74367-AD18-4F7E-A397-BCF5C9E039D4}"/>
    <cellStyle name="Currency [0] 2 4 2 2 3 2 7" xfId="17792" xr:uid="{BFF750DE-C34C-40C5-9951-4255F4CC6C69}"/>
    <cellStyle name="Currency [0] 2 4 2 2 3 2 7 2" xfId="47745" xr:uid="{A5D231D4-4B7E-46C8-A89F-56DBEABB0741}"/>
    <cellStyle name="Currency [0] 2 4 2 2 3 2 8" xfId="20575" xr:uid="{4BE5C402-15AC-4424-B013-30214F23C8FF}"/>
    <cellStyle name="Currency [0] 2 4 2 2 3 2 8 2" xfId="50527" xr:uid="{8C1300CD-E41D-47F1-BD0F-27092FA6F94F}"/>
    <cellStyle name="Currency [0] 2 4 2 2 3 2 9" xfId="23313" xr:uid="{F2A914A4-B8EA-404E-B327-06C5DD4AA430}"/>
    <cellStyle name="Currency [0] 2 4 2 2 3 2 9 2" xfId="53265" xr:uid="{CE41815E-5936-4063-8F01-C3C420FFA573}"/>
    <cellStyle name="Currency [0] 2 4 2 2 3 3" xfId="4481" xr:uid="{4E58CD41-B1CD-41C1-A57C-7691B661A84A}"/>
    <cellStyle name="Currency [0] 2 4 2 2 3 3 10" xfId="34474" xr:uid="{CCF34D55-253C-4D2F-95FC-3471685C7581}"/>
    <cellStyle name="Currency [0] 2 4 2 2 3 3 2" xfId="7429" xr:uid="{57E2F934-D94B-4F04-B64A-7C87272B8ACC}"/>
    <cellStyle name="Currency [0] 2 4 2 2 3 3 2 2" xfId="29476" xr:uid="{6432BBD2-540B-4B4F-943B-951579C6122B}"/>
    <cellStyle name="Currency [0] 2 4 2 2 3 3 2 2 2" xfId="59428" xr:uid="{32322E1A-B267-4C92-8505-486E3354ABD7}"/>
    <cellStyle name="Currency [0] 2 4 2 2 3 3 2 3" xfId="37384" xr:uid="{0F8E7442-0113-4D46-98F6-FA4EE35CC92E}"/>
    <cellStyle name="Currency [0] 2 4 2 2 3 3 3" xfId="10211" xr:uid="{AE1E2B75-4E35-4D99-BDD6-1795BCC06AD3}"/>
    <cellStyle name="Currency [0] 2 4 2 2 3 3 3 2" xfId="40166" xr:uid="{D32DB9F4-ED27-43C3-828B-67FF3CBDA9BB}"/>
    <cellStyle name="Currency [0] 2 4 2 2 3 3 4" xfId="12993" xr:uid="{6214CF39-FC93-424F-940A-DE466D6EDA48}"/>
    <cellStyle name="Currency [0] 2 4 2 2 3 3 4 2" xfId="42948" xr:uid="{5C902B16-0BBF-4FE2-92C5-07AD194F9FA8}"/>
    <cellStyle name="Currency [0] 2 4 2 2 3 3 5" xfId="15728" xr:uid="{BA0E9B1A-58D2-4E7B-8C89-02C5DB52B742}"/>
    <cellStyle name="Currency [0] 2 4 2 2 3 3 5 2" xfId="45683" xr:uid="{3B8121D5-92EB-4329-8D07-2A58BD16421F}"/>
    <cellStyle name="Currency [0] 2 4 2 2 3 3 6" xfId="18476" xr:uid="{AD21C69C-2A33-4A64-A98F-84C7BEC0386D}"/>
    <cellStyle name="Currency [0] 2 4 2 2 3 3 6 2" xfId="48429" xr:uid="{4985E58B-978D-4197-9E37-BA522C38B446}"/>
    <cellStyle name="Currency [0] 2 4 2 2 3 3 7" xfId="21259" xr:uid="{D8158440-7B31-4FC8-94C3-25A9F1835662}"/>
    <cellStyle name="Currency [0] 2 4 2 2 3 3 7 2" xfId="51211" xr:uid="{B89EC8B9-7FBC-4F8A-8405-C40B7010C0D2}"/>
    <cellStyle name="Currency [0] 2 4 2 2 3 3 8" xfId="23997" xr:uid="{8B1EEE23-005E-4BE4-B79B-11A57CBB6CB4}"/>
    <cellStyle name="Currency [0] 2 4 2 2 3 3 8 2" xfId="53949" xr:uid="{F5673CD3-573C-4C00-BCB3-B30FC7D12B24}"/>
    <cellStyle name="Currency [0] 2 4 2 2 3 3 9" xfId="26733" xr:uid="{C26CD24F-49BC-48C4-BEC8-D14E698753D0}"/>
    <cellStyle name="Currency [0] 2 4 2 2 3 3 9 2" xfId="56685" xr:uid="{9DD18E60-D78C-4B9A-BA4A-E027C816813D}"/>
    <cellStyle name="Currency [0] 2 4 2 2 3 4" xfId="3113" xr:uid="{89EED3E4-80D6-4320-8AF1-82B6074B68A9}"/>
    <cellStyle name="Currency [0] 2 4 2 2 3 4 2" xfId="28108" xr:uid="{272F8B29-CAB5-4CCD-A852-138CCE276C90}"/>
    <cellStyle name="Currency [0] 2 4 2 2 3 4 2 2" xfId="58060" xr:uid="{85C2A032-610B-403D-ABD3-83D0222CA5B2}"/>
    <cellStyle name="Currency [0] 2 4 2 2 3 4 3" xfId="33106" xr:uid="{1326F300-9FE7-4E16-9609-21A31E155E9D}"/>
    <cellStyle name="Currency [0] 2 4 2 2 3 5" xfId="6061" xr:uid="{9B8154D9-D70B-484D-940A-AB675D3FE698}"/>
    <cellStyle name="Currency [0] 2 4 2 2 3 5 2" xfId="36016" xr:uid="{7ECB06DB-1424-4BAC-AD2D-2084AA72627B}"/>
    <cellStyle name="Currency [0] 2 4 2 2 3 6" xfId="8843" xr:uid="{EE8DF092-BDC6-48CF-98BC-AFFE2BFE1E40}"/>
    <cellStyle name="Currency [0] 2 4 2 2 3 6 2" xfId="38798" xr:uid="{E6BE8885-81A4-4E55-9095-DA50D7E172EF}"/>
    <cellStyle name="Currency [0] 2 4 2 2 3 7" xfId="11625" xr:uid="{59BCA426-BD6E-4412-90FC-BB16339F56CF}"/>
    <cellStyle name="Currency [0] 2 4 2 2 3 7 2" xfId="41580" xr:uid="{3936310D-6A2B-431C-84BB-B3711F7732F7}"/>
    <cellStyle name="Currency [0] 2 4 2 2 3 8" xfId="14360" xr:uid="{41AF6F4C-7B41-4547-A6E7-B0024577F8A3}"/>
    <cellStyle name="Currency [0] 2 4 2 2 3 8 2" xfId="44315" xr:uid="{400F7EDA-A796-4065-9B9B-621D90DFEE9D}"/>
    <cellStyle name="Currency [0] 2 4 2 2 3 9" xfId="17108" xr:uid="{A808ED40-BE71-481F-AE0C-8AE4A4CBDCC1}"/>
    <cellStyle name="Currency [0] 2 4 2 2 3 9 2" xfId="47061" xr:uid="{51BA826A-151A-4704-B9D4-1976F7092692}"/>
    <cellStyle name="Currency [0] 2 4 2 2 4" xfId="1658" xr:uid="{7A48429A-D52E-4EC7-B306-2EF40ECECB2A}"/>
    <cellStyle name="Currency [0] 2 4 2 2 4 10" xfId="22971" xr:uid="{F29B6585-A2A7-4A14-9974-74E6A24E661C}"/>
    <cellStyle name="Currency [0] 2 4 2 2 4 10 2" xfId="52923" xr:uid="{A6AFE08A-2947-444C-BAEA-BA41B4809DCA}"/>
    <cellStyle name="Currency [0] 2 4 2 2 4 11" xfId="25707" xr:uid="{F2933B47-E802-4830-870D-0D4835611932}"/>
    <cellStyle name="Currency [0] 2 4 2 2 4 11 2" xfId="55659" xr:uid="{77E4569A-9B57-4B32-BDE2-409F9DBE4895}"/>
    <cellStyle name="Currency [0] 2 4 2 2 4 12" xfId="31663" xr:uid="{E76103D6-5806-4846-8DBF-352D6CD94F3E}"/>
    <cellStyle name="Currency [0] 2 4 2 2 4 2" xfId="4823" xr:uid="{B506D882-B588-4747-8359-81F82A54285F}"/>
    <cellStyle name="Currency [0] 2 4 2 2 4 2 10" xfId="34816" xr:uid="{91FF09B1-1F03-4E85-966F-CD769AF815AA}"/>
    <cellStyle name="Currency [0] 2 4 2 2 4 2 2" xfId="7771" xr:uid="{353842BB-8383-4F0F-928F-4F071F838874}"/>
    <cellStyle name="Currency [0] 2 4 2 2 4 2 2 2" xfId="29818" xr:uid="{BAE25B24-4C6D-4208-9594-CA90B87589E5}"/>
    <cellStyle name="Currency [0] 2 4 2 2 4 2 2 2 2" xfId="59770" xr:uid="{26271F88-9327-4A0A-A86D-C0FF60A0A9F5}"/>
    <cellStyle name="Currency [0] 2 4 2 2 4 2 2 3" xfId="37726" xr:uid="{44F9B821-735F-4F85-946B-CF02F9F86314}"/>
    <cellStyle name="Currency [0] 2 4 2 2 4 2 3" xfId="10553" xr:uid="{7232D224-2BC7-455A-B798-E7570CACCAB5}"/>
    <cellStyle name="Currency [0] 2 4 2 2 4 2 3 2" xfId="40508" xr:uid="{BFFE29A5-F378-45AD-A74B-EC978012471C}"/>
    <cellStyle name="Currency [0] 2 4 2 2 4 2 4" xfId="13335" xr:uid="{73BA9929-A53D-401B-9E7B-8E41D844B0B5}"/>
    <cellStyle name="Currency [0] 2 4 2 2 4 2 4 2" xfId="43290" xr:uid="{F6B3D943-0704-40ED-B9C7-6426D85CF591}"/>
    <cellStyle name="Currency [0] 2 4 2 2 4 2 5" xfId="16070" xr:uid="{65BD4BDD-67F4-48F7-A2DC-21E73DDB7A7F}"/>
    <cellStyle name="Currency [0] 2 4 2 2 4 2 5 2" xfId="46025" xr:uid="{A09E21C1-15F2-4EA3-8D2D-E19EE391F9DC}"/>
    <cellStyle name="Currency [0] 2 4 2 2 4 2 6" xfId="18818" xr:uid="{766048D5-14CE-41DB-BA28-B5FAEAC5685A}"/>
    <cellStyle name="Currency [0] 2 4 2 2 4 2 6 2" xfId="48771" xr:uid="{51E5EFF1-42CF-4AD3-A014-B1A978480675}"/>
    <cellStyle name="Currency [0] 2 4 2 2 4 2 7" xfId="21601" xr:uid="{AC14ED92-28F0-472D-9A8C-60CAC86F21BC}"/>
    <cellStyle name="Currency [0] 2 4 2 2 4 2 7 2" xfId="51553" xr:uid="{834ECFB0-AAC4-4D10-82DC-E1D490FA3BB7}"/>
    <cellStyle name="Currency [0] 2 4 2 2 4 2 8" xfId="24339" xr:uid="{98DA73D5-634E-4418-9228-C580A99B60B2}"/>
    <cellStyle name="Currency [0] 2 4 2 2 4 2 8 2" xfId="54291" xr:uid="{D277417D-CB55-44CF-ABBE-59B9B98CE62D}"/>
    <cellStyle name="Currency [0] 2 4 2 2 4 2 9" xfId="27075" xr:uid="{D6005D3F-D0CF-4951-9CB9-B595E46B09D0}"/>
    <cellStyle name="Currency [0] 2 4 2 2 4 2 9 2" xfId="57027" xr:uid="{DD056F93-BFF8-406B-B20A-9F8CCE305967}"/>
    <cellStyle name="Currency [0] 2 4 2 2 4 3" xfId="3455" xr:uid="{3942E74D-4567-4A99-BEDD-17126DD59655}"/>
    <cellStyle name="Currency [0] 2 4 2 2 4 3 2" xfId="28450" xr:uid="{E504F465-BDDF-4E9F-A5A5-2AE8B4844906}"/>
    <cellStyle name="Currency [0] 2 4 2 2 4 3 2 2" xfId="58402" xr:uid="{6D6E90AB-2F52-44A1-A47C-C4230600E3AA}"/>
    <cellStyle name="Currency [0] 2 4 2 2 4 3 3" xfId="33448" xr:uid="{0883E837-2625-4163-82F6-60D85E18C9C1}"/>
    <cellStyle name="Currency [0] 2 4 2 2 4 4" xfId="6403" xr:uid="{0B87C27C-C091-44A6-9B1B-726768EE7280}"/>
    <cellStyle name="Currency [0] 2 4 2 2 4 4 2" xfId="36358" xr:uid="{BCEEB817-BEF5-42B0-A8D0-76214E76D540}"/>
    <cellStyle name="Currency [0] 2 4 2 2 4 5" xfId="9185" xr:uid="{23F87ED3-2AAA-4DBE-8338-D589B707E204}"/>
    <cellStyle name="Currency [0] 2 4 2 2 4 5 2" xfId="39140" xr:uid="{5419DA54-0045-4DBC-8441-ABD142D084C1}"/>
    <cellStyle name="Currency [0] 2 4 2 2 4 6" xfId="11967" xr:uid="{4187E99C-19DF-43F8-8399-315B53E02266}"/>
    <cellStyle name="Currency [0] 2 4 2 2 4 6 2" xfId="41922" xr:uid="{1BC04D31-B8CB-44BE-9A31-C31456DBD656}"/>
    <cellStyle name="Currency [0] 2 4 2 2 4 7" xfId="14702" xr:uid="{3B53A408-5D1F-4C27-88C9-53A4EEC5A904}"/>
    <cellStyle name="Currency [0] 2 4 2 2 4 7 2" xfId="44657" xr:uid="{EDC095FF-E6D8-4F60-856F-16E7291402A8}"/>
    <cellStyle name="Currency [0] 2 4 2 2 4 8" xfId="17450" xr:uid="{50E774B5-7DDA-427F-B364-86A233950CF8}"/>
    <cellStyle name="Currency [0] 2 4 2 2 4 8 2" xfId="47403" xr:uid="{14718126-28B8-49EC-B949-F02450D9D633}"/>
    <cellStyle name="Currency [0] 2 4 2 2 4 9" xfId="20233" xr:uid="{ED7CC27E-ABAF-44AE-B7CD-AB032EE026E0}"/>
    <cellStyle name="Currency [0] 2 4 2 2 4 9 2" xfId="50185" xr:uid="{B600C812-7746-48F5-8F5C-609A8E25EFA7}"/>
    <cellStyle name="Currency [0] 2 4 2 2 5" xfId="2154" xr:uid="{B84C1BED-6310-46BD-B397-1BA79E550AF8}"/>
    <cellStyle name="Currency [0] 2 4 2 2 5 10" xfId="26391" xr:uid="{E131976E-8A15-4FC9-B45D-9981961B8307}"/>
    <cellStyle name="Currency [0] 2 4 2 2 5 10 2" xfId="56343" xr:uid="{7E498896-321D-4F09-9005-F4CFB11F7F41}"/>
    <cellStyle name="Currency [0] 2 4 2 2 5 11" xfId="32157" xr:uid="{8CD6FBCB-2E2C-42C0-AB40-90F58FC206A0}"/>
    <cellStyle name="Currency [0] 2 4 2 2 5 2" xfId="4139" xr:uid="{482C8936-ED28-4D21-92AB-DEA7DCF5A135}"/>
    <cellStyle name="Currency [0] 2 4 2 2 5 2 2" xfId="29134" xr:uid="{B2F4C844-9811-47F3-AE36-48C3E1179265}"/>
    <cellStyle name="Currency [0] 2 4 2 2 5 2 2 2" xfId="59086" xr:uid="{BB88976A-5782-4BE8-A3DA-618938A0051A}"/>
    <cellStyle name="Currency [0] 2 4 2 2 5 2 3" xfId="34132" xr:uid="{BE064D64-79EB-4EFF-84DC-8CEF9DBD97BC}"/>
    <cellStyle name="Currency [0] 2 4 2 2 5 3" xfId="7087" xr:uid="{DB27BD2C-18AB-43C4-8626-A247E5671DD8}"/>
    <cellStyle name="Currency [0] 2 4 2 2 5 3 2" xfId="37042" xr:uid="{8A029221-6FDA-43F8-9F83-F67F533CD18A}"/>
    <cellStyle name="Currency [0] 2 4 2 2 5 4" xfId="9869" xr:uid="{3665BB99-D90D-4F9B-A9CE-772269CB5330}"/>
    <cellStyle name="Currency [0] 2 4 2 2 5 4 2" xfId="39824" xr:uid="{5225D0F5-1810-49DA-A752-7138B8908C78}"/>
    <cellStyle name="Currency [0] 2 4 2 2 5 5" xfId="12651" xr:uid="{F8D91DAD-6654-4392-9023-4D41EE134B92}"/>
    <cellStyle name="Currency [0] 2 4 2 2 5 5 2" xfId="42606" xr:uid="{890F8259-0687-40ED-B84F-9C52650BFCE9}"/>
    <cellStyle name="Currency [0] 2 4 2 2 5 6" xfId="15386" xr:uid="{49EACA32-2F28-40B9-9657-E2887E0654AD}"/>
    <cellStyle name="Currency [0] 2 4 2 2 5 6 2" xfId="45341" xr:uid="{BFFB6D42-DEAB-4291-9EF8-42BDA4FE8129}"/>
    <cellStyle name="Currency [0] 2 4 2 2 5 7" xfId="18134" xr:uid="{094DDA74-F1CC-4765-9EC3-299CCBEB0573}"/>
    <cellStyle name="Currency [0] 2 4 2 2 5 7 2" xfId="48087" xr:uid="{4C64F1B6-4E3D-4C35-A435-40256598F82D}"/>
    <cellStyle name="Currency [0] 2 4 2 2 5 8" xfId="20917" xr:uid="{6F03C5ED-B581-4173-9A41-9D8C8A4EBE69}"/>
    <cellStyle name="Currency [0] 2 4 2 2 5 8 2" xfId="50869" xr:uid="{AA59DBD1-764B-415B-B620-796BAB27ECFB}"/>
    <cellStyle name="Currency [0] 2 4 2 2 5 9" xfId="23655" xr:uid="{FC0D32BF-1900-4BB3-ADCD-E4F7ECDF2973}"/>
    <cellStyle name="Currency [0] 2 4 2 2 5 9 2" xfId="53607" xr:uid="{7F2467F7-C71A-44BB-A135-A5A2A3ABC0B0}"/>
    <cellStyle name="Currency [0] 2 4 2 2 6" xfId="2333" xr:uid="{277D0961-5CB0-4F67-96F4-14EF0400D20D}"/>
    <cellStyle name="Currency [0] 2 4 2 2 6 2" xfId="27766" xr:uid="{C3FD6090-2116-48E3-B155-8B7CD0DA6B69}"/>
    <cellStyle name="Currency [0] 2 4 2 2 6 2 2" xfId="57718" xr:uid="{4AD19EB0-D895-4583-9E96-FDC2623E4C6E}"/>
    <cellStyle name="Currency [0] 2 4 2 2 6 3" xfId="32333" xr:uid="{9E20C160-8F32-42EA-93C4-B665E5319A0C}"/>
    <cellStyle name="Currency [0] 2 4 2 2 7" xfId="2771" xr:uid="{96B977F9-7EE5-4DBA-B924-57FB1AC57BA7}"/>
    <cellStyle name="Currency [0] 2 4 2 2 7 2" xfId="32764" xr:uid="{77A09097-C256-4DE7-9E6A-73BB8C7BBF42}"/>
    <cellStyle name="Currency [0] 2 4 2 2 8" xfId="5719" xr:uid="{56AEBDBF-CC87-4E46-BF25-3741890182B0}"/>
    <cellStyle name="Currency [0] 2 4 2 2 8 2" xfId="35674" xr:uid="{EB7808CF-4D20-43E0-882D-EAADA5673592}"/>
    <cellStyle name="Currency [0] 2 4 2 2 9" xfId="8501" xr:uid="{70527712-4ADA-4B47-B934-13B68F4BC2F9}"/>
    <cellStyle name="Currency [0] 2 4 2 2 9 2" xfId="38456" xr:uid="{525BE291-D598-40CB-9C74-F1458A3470EA}"/>
    <cellStyle name="Currency [0] 2 4 2 3" xfId="804" xr:uid="{66B9F6E2-48D2-40D2-9D98-051D3FB29F9C}"/>
    <cellStyle name="Currency [0] 2 4 2 3 10" xfId="16852" xr:uid="{65436492-9DBA-4F80-9EAF-F62A3471F982}"/>
    <cellStyle name="Currency [0] 2 4 2 3 10 2" xfId="46805" xr:uid="{2C94C392-CD5B-401E-9355-201700BBA803}"/>
    <cellStyle name="Currency [0] 2 4 2 3 11" xfId="19635" xr:uid="{17978FB4-CEA2-4B3C-A10A-115002CAADE3}"/>
    <cellStyle name="Currency [0] 2 4 2 3 11 2" xfId="49587" xr:uid="{23B2FD9A-EA9B-4C00-B4A3-3BBE3495CBF5}"/>
    <cellStyle name="Currency [0] 2 4 2 3 12" xfId="22373" xr:uid="{1C687A3D-569B-465C-ACE7-7901C98E33D9}"/>
    <cellStyle name="Currency [0] 2 4 2 3 12 2" xfId="52325" xr:uid="{71CE6EEE-B3AF-4761-B017-9100E1600E9F}"/>
    <cellStyle name="Currency [0] 2 4 2 3 13" xfId="25109" xr:uid="{4EA5929D-6D87-4743-AA59-E6065B61E519}"/>
    <cellStyle name="Currency [0] 2 4 2 3 13 2" xfId="55061" xr:uid="{F79B18D3-BA4F-4D0E-872F-A1ADBF84D6CB}"/>
    <cellStyle name="Currency [0] 2 4 2 3 14" xfId="30809" xr:uid="{E8F9C7DD-A84A-4BB9-A1FC-F249A8430968}"/>
    <cellStyle name="Currency [0] 2 4 2 3 2" xfId="1347" xr:uid="{11AC31DA-BD98-4E90-A3D1-92E2D06E4706}"/>
    <cellStyle name="Currency [0] 2 4 2 3 2 10" xfId="19977" xr:uid="{5FC90B25-24AB-4859-9F57-C5F16F264532}"/>
    <cellStyle name="Currency [0] 2 4 2 3 2 10 2" xfId="49929" xr:uid="{540FEA6E-D773-4663-8358-C42D989287D3}"/>
    <cellStyle name="Currency [0] 2 4 2 3 2 11" xfId="22715" xr:uid="{8ADEF59F-F910-4C27-A133-A15FFEA30954}"/>
    <cellStyle name="Currency [0] 2 4 2 3 2 11 2" xfId="52667" xr:uid="{171692DF-B305-4D7F-8EDB-3DFB109D3EDE}"/>
    <cellStyle name="Currency [0] 2 4 2 3 2 12" xfId="25451" xr:uid="{B694402D-41A2-4061-ACB2-93DEC91AFCD4}"/>
    <cellStyle name="Currency [0] 2 4 2 3 2 12 2" xfId="55403" xr:uid="{2961A516-A2CE-475A-93B3-D349B8122427}"/>
    <cellStyle name="Currency [0] 2 4 2 3 2 13" xfId="31352" xr:uid="{026BDDFD-709F-43E6-92D0-98236E43E9FE}"/>
    <cellStyle name="Currency [0] 2 4 2 3 2 2" xfId="3883" xr:uid="{9C0AAA18-8EB7-45C8-89B6-458E78C4414C}"/>
    <cellStyle name="Currency [0] 2 4 2 3 2 2 10" xfId="26135" xr:uid="{888A7A08-B1B1-4F6E-BB87-64039EE1B6EB}"/>
    <cellStyle name="Currency [0] 2 4 2 3 2 2 10 2" xfId="56087" xr:uid="{67E94FF0-76A4-4F53-BB59-B2505C28F972}"/>
    <cellStyle name="Currency [0] 2 4 2 3 2 2 11" xfId="33876" xr:uid="{87ACCFF0-E2FF-4F13-92D1-97576A453511}"/>
    <cellStyle name="Currency [0] 2 4 2 3 2 2 2" xfId="5251" xr:uid="{E3F023BE-A649-4B78-9DD2-CD214FB94093}"/>
    <cellStyle name="Currency [0] 2 4 2 3 2 2 2 10" xfId="35244" xr:uid="{BE968EC3-EDA0-4208-999F-7176F4EC419A}"/>
    <cellStyle name="Currency [0] 2 4 2 3 2 2 2 2" xfId="8199" xr:uid="{B197F60E-2BDC-425D-887A-8BA01881DC84}"/>
    <cellStyle name="Currency [0] 2 4 2 3 2 2 2 2 2" xfId="30246" xr:uid="{61ADACB8-3BAF-46DE-B57C-3FFEBF4C761E}"/>
    <cellStyle name="Currency [0] 2 4 2 3 2 2 2 2 2 2" xfId="60198" xr:uid="{A8273C29-ED6A-4385-A11B-84F9A3328DE0}"/>
    <cellStyle name="Currency [0] 2 4 2 3 2 2 2 2 3" xfId="38154" xr:uid="{34AD0798-D012-4373-B4FF-BAF99875BCCB}"/>
    <cellStyle name="Currency [0] 2 4 2 3 2 2 2 3" xfId="10981" xr:uid="{C5F1269C-E29D-497C-89ED-E1F3C41BBA4D}"/>
    <cellStyle name="Currency [0] 2 4 2 3 2 2 2 3 2" xfId="40936" xr:uid="{EC039621-47BC-4565-BC67-EFD147BFDA53}"/>
    <cellStyle name="Currency [0] 2 4 2 3 2 2 2 4" xfId="13763" xr:uid="{153D1347-C54B-43F8-A1C0-10501D132627}"/>
    <cellStyle name="Currency [0] 2 4 2 3 2 2 2 4 2" xfId="43718" xr:uid="{2602809E-5426-483D-BE39-19EDCCBA776B}"/>
    <cellStyle name="Currency [0] 2 4 2 3 2 2 2 5" xfId="16498" xr:uid="{E6F5FDB5-6704-41D6-98FE-8E54436BD485}"/>
    <cellStyle name="Currency [0] 2 4 2 3 2 2 2 5 2" xfId="46453" xr:uid="{6DFBA0B6-DE8D-4319-B617-A08DDDDCEC50}"/>
    <cellStyle name="Currency [0] 2 4 2 3 2 2 2 6" xfId="19246" xr:uid="{19E7814F-4940-4D3C-80F2-2B1BAC29CDDB}"/>
    <cellStyle name="Currency [0] 2 4 2 3 2 2 2 6 2" xfId="49199" xr:uid="{86E394DD-95DB-450D-9F58-92B2B2D3BB85}"/>
    <cellStyle name="Currency [0] 2 4 2 3 2 2 2 7" xfId="22029" xr:uid="{32AD9C07-DD85-4E07-B3AC-EA68AE67637B}"/>
    <cellStyle name="Currency [0] 2 4 2 3 2 2 2 7 2" xfId="51981" xr:uid="{AECDE535-CB60-4027-A6FC-4C91F1ED10F6}"/>
    <cellStyle name="Currency [0] 2 4 2 3 2 2 2 8" xfId="24767" xr:uid="{F4B6B837-1999-4D22-AEC1-EE0B287AD964}"/>
    <cellStyle name="Currency [0] 2 4 2 3 2 2 2 8 2" xfId="54719" xr:uid="{DD4AD09F-0CDC-4761-AC1A-1FF2DE4C699E}"/>
    <cellStyle name="Currency [0] 2 4 2 3 2 2 2 9" xfId="27503" xr:uid="{7BE216A2-5314-4894-B657-BCC0CE74D650}"/>
    <cellStyle name="Currency [0] 2 4 2 3 2 2 2 9 2" xfId="57455" xr:uid="{94FBADB9-92C9-4AEE-ADC5-2753C8BC20A8}"/>
    <cellStyle name="Currency [0] 2 4 2 3 2 2 3" xfId="6831" xr:uid="{365542E5-415B-4FD9-80FD-00B50594D42A}"/>
    <cellStyle name="Currency [0] 2 4 2 3 2 2 3 2" xfId="28878" xr:uid="{37277C6A-3490-41B6-8265-CD3D4126B39B}"/>
    <cellStyle name="Currency [0] 2 4 2 3 2 2 3 2 2" xfId="58830" xr:uid="{63EA1A97-E7A3-4F46-AEEA-017274438274}"/>
    <cellStyle name="Currency [0] 2 4 2 3 2 2 3 3" xfId="36786" xr:uid="{B05EDF0F-26FA-417E-8D95-8657B8495ADD}"/>
    <cellStyle name="Currency [0] 2 4 2 3 2 2 4" xfId="9613" xr:uid="{177ACB3C-CE5F-461E-9A37-21291CC417B6}"/>
    <cellStyle name="Currency [0] 2 4 2 3 2 2 4 2" xfId="39568" xr:uid="{44AE41BB-A147-4F65-90CC-B9A9D601B56D}"/>
    <cellStyle name="Currency [0] 2 4 2 3 2 2 5" xfId="12395" xr:uid="{2DA6E3F1-B174-4275-BC3D-3FD2808886C7}"/>
    <cellStyle name="Currency [0] 2 4 2 3 2 2 5 2" xfId="42350" xr:uid="{043D5796-8BB7-448A-B173-24E25EC06BFA}"/>
    <cellStyle name="Currency [0] 2 4 2 3 2 2 6" xfId="15130" xr:uid="{D4C9C26C-82EF-47D3-A082-71A5FF4D1FEC}"/>
    <cellStyle name="Currency [0] 2 4 2 3 2 2 6 2" xfId="45085" xr:uid="{D2557933-3C56-49FB-A284-160BB391FD12}"/>
    <cellStyle name="Currency [0] 2 4 2 3 2 2 7" xfId="17878" xr:uid="{9667730A-B3B6-43AE-B929-6B5A3AFB1D1B}"/>
    <cellStyle name="Currency [0] 2 4 2 3 2 2 7 2" xfId="47831" xr:uid="{442D568A-08B9-4975-A555-96DC3AB24A84}"/>
    <cellStyle name="Currency [0] 2 4 2 3 2 2 8" xfId="20661" xr:uid="{A1ACE509-FDEF-4EEB-96DD-17F668B7CA42}"/>
    <cellStyle name="Currency [0] 2 4 2 3 2 2 8 2" xfId="50613" xr:uid="{D1F0E071-78BD-4BF0-B2BC-7FDE196EDF68}"/>
    <cellStyle name="Currency [0] 2 4 2 3 2 2 9" xfId="23399" xr:uid="{AA8D522D-A0C6-4C30-80D4-59FF388535C7}"/>
    <cellStyle name="Currency [0] 2 4 2 3 2 2 9 2" xfId="53351" xr:uid="{FCB55B5C-C6B2-4C36-A541-DADD475EA6A1}"/>
    <cellStyle name="Currency [0] 2 4 2 3 2 3" xfId="4567" xr:uid="{E5C5456D-374F-4880-B6B6-EF7C6214403C}"/>
    <cellStyle name="Currency [0] 2 4 2 3 2 3 10" xfId="34560" xr:uid="{9B6A162B-5573-4E54-BB0B-FDCF57188014}"/>
    <cellStyle name="Currency [0] 2 4 2 3 2 3 2" xfId="7515" xr:uid="{1E64F3B3-6FC2-490A-9884-A9B8D51F141C}"/>
    <cellStyle name="Currency [0] 2 4 2 3 2 3 2 2" xfId="29562" xr:uid="{D6315104-95C9-46CE-A8E1-4CBC0134EEDA}"/>
    <cellStyle name="Currency [0] 2 4 2 3 2 3 2 2 2" xfId="59514" xr:uid="{C513F997-6CD3-4C2F-9186-A7BD6A430A2A}"/>
    <cellStyle name="Currency [0] 2 4 2 3 2 3 2 3" xfId="37470" xr:uid="{599CE48D-DE11-4647-84CC-DF110C375684}"/>
    <cellStyle name="Currency [0] 2 4 2 3 2 3 3" xfId="10297" xr:uid="{2A65D588-7C72-4820-BA6C-8807BDC561B7}"/>
    <cellStyle name="Currency [0] 2 4 2 3 2 3 3 2" xfId="40252" xr:uid="{0D781071-ACD9-45C8-8709-040F3025D1B5}"/>
    <cellStyle name="Currency [0] 2 4 2 3 2 3 4" xfId="13079" xr:uid="{981E5D60-ECC1-479C-AB7C-FB10DF335A6F}"/>
    <cellStyle name="Currency [0] 2 4 2 3 2 3 4 2" xfId="43034" xr:uid="{34A4A43C-1C90-434A-AE7B-3DBA8BB1B5A2}"/>
    <cellStyle name="Currency [0] 2 4 2 3 2 3 5" xfId="15814" xr:uid="{DE34CAF0-2ADB-40E8-B3BC-F86ABD32F817}"/>
    <cellStyle name="Currency [0] 2 4 2 3 2 3 5 2" xfId="45769" xr:uid="{119219AA-FCB5-471C-BD90-E93D4DC89DD6}"/>
    <cellStyle name="Currency [0] 2 4 2 3 2 3 6" xfId="18562" xr:uid="{E1CC24BB-2DDB-4865-81A6-409DC324509F}"/>
    <cellStyle name="Currency [0] 2 4 2 3 2 3 6 2" xfId="48515" xr:uid="{45FE7998-1303-4F1C-8FAC-DB8D4A4E8C9E}"/>
    <cellStyle name="Currency [0] 2 4 2 3 2 3 7" xfId="21345" xr:uid="{63892E12-A7FA-4E67-A965-4D3CA268C24B}"/>
    <cellStyle name="Currency [0] 2 4 2 3 2 3 7 2" xfId="51297" xr:uid="{696FB847-76EA-4556-A720-60DC9FEB3B13}"/>
    <cellStyle name="Currency [0] 2 4 2 3 2 3 8" xfId="24083" xr:uid="{2BC67219-1D20-4A3B-8C28-675280FE928F}"/>
    <cellStyle name="Currency [0] 2 4 2 3 2 3 8 2" xfId="54035" xr:uid="{D8E8EB04-BB11-487A-8D9D-9A9DE491F707}"/>
    <cellStyle name="Currency [0] 2 4 2 3 2 3 9" xfId="26819" xr:uid="{562A9070-5AAB-4FE3-8333-1F660CC5902A}"/>
    <cellStyle name="Currency [0] 2 4 2 3 2 3 9 2" xfId="56771" xr:uid="{A6B358F1-1498-4080-B7E9-6997BA41018F}"/>
    <cellStyle name="Currency [0] 2 4 2 3 2 4" xfId="3199" xr:uid="{EB60D2EF-AAC3-4680-B46E-41E961076A2D}"/>
    <cellStyle name="Currency [0] 2 4 2 3 2 4 2" xfId="28194" xr:uid="{17DE968D-5EC7-4C7D-8352-9D9990F0E2BE}"/>
    <cellStyle name="Currency [0] 2 4 2 3 2 4 2 2" xfId="58146" xr:uid="{5CF1847D-2401-4A68-9A90-D7E90EE9A6FF}"/>
    <cellStyle name="Currency [0] 2 4 2 3 2 4 3" xfId="33192" xr:uid="{77DE5721-D2E7-494D-91A1-19F9682025DD}"/>
    <cellStyle name="Currency [0] 2 4 2 3 2 5" xfId="6147" xr:uid="{FB4212A9-B3A7-4F00-99D5-A3E5DE41BEC8}"/>
    <cellStyle name="Currency [0] 2 4 2 3 2 5 2" xfId="36102" xr:uid="{86EDD01A-DFE9-4B1F-8DE2-2D9CE9214080}"/>
    <cellStyle name="Currency [0] 2 4 2 3 2 6" xfId="8929" xr:uid="{8660FD26-0A00-4E5A-B862-820BE4C52AC0}"/>
    <cellStyle name="Currency [0] 2 4 2 3 2 6 2" xfId="38884" xr:uid="{82A42D7F-A4C1-4C01-8253-1A26D44822A8}"/>
    <cellStyle name="Currency [0] 2 4 2 3 2 7" xfId="11711" xr:uid="{39986B7D-1D34-47AD-A8BF-DBCF59E6F419}"/>
    <cellStyle name="Currency [0] 2 4 2 3 2 7 2" xfId="41666" xr:uid="{1EF0AFA4-00B6-4AE2-AD75-ED12922AC6C8}"/>
    <cellStyle name="Currency [0] 2 4 2 3 2 8" xfId="14446" xr:uid="{ABE7B548-38F0-4E8F-A02A-F51BD452C979}"/>
    <cellStyle name="Currency [0] 2 4 2 3 2 8 2" xfId="44401" xr:uid="{EF9D17E4-FB8D-4B6E-A038-2226769C0506}"/>
    <cellStyle name="Currency [0] 2 4 2 3 2 9" xfId="17194" xr:uid="{9E4F6DF9-84CE-4480-B278-FED649F3DDD2}"/>
    <cellStyle name="Currency [0] 2 4 2 3 2 9 2" xfId="47147" xr:uid="{DD7258C4-FC0E-4F3B-8363-689271740AA5}"/>
    <cellStyle name="Currency [0] 2 4 2 3 3" xfId="1889" xr:uid="{DD00AC06-F397-4C98-A3DA-F4FEE8C63DE3}"/>
    <cellStyle name="Currency [0] 2 4 2 3 3 10" xfId="23057" xr:uid="{3EC388D3-2F6D-4B6E-810C-1C4D73D64B86}"/>
    <cellStyle name="Currency [0] 2 4 2 3 3 10 2" xfId="53009" xr:uid="{B6630D8A-6353-4810-BF0F-1A30D47DEE63}"/>
    <cellStyle name="Currency [0] 2 4 2 3 3 11" xfId="25793" xr:uid="{657D2429-F6C3-4EA7-8039-C11497C4FC6E}"/>
    <cellStyle name="Currency [0] 2 4 2 3 3 11 2" xfId="55745" xr:uid="{BA3BA15F-ABB2-4E5F-9979-123E4784D76B}"/>
    <cellStyle name="Currency [0] 2 4 2 3 3 12" xfId="31894" xr:uid="{6D027A4F-913E-4C4D-B73F-5ACF19368838}"/>
    <cellStyle name="Currency [0] 2 4 2 3 3 2" xfId="4909" xr:uid="{F1472684-23B2-4F05-BB21-65E3B27D61D3}"/>
    <cellStyle name="Currency [0] 2 4 2 3 3 2 10" xfId="34902" xr:uid="{36AFD9DD-7DB5-42E8-8EDE-3920C262CDCE}"/>
    <cellStyle name="Currency [0] 2 4 2 3 3 2 2" xfId="7857" xr:uid="{AED05FDE-A27D-43DA-A121-32A635614F80}"/>
    <cellStyle name="Currency [0] 2 4 2 3 3 2 2 2" xfId="29904" xr:uid="{53C8A647-D288-4C4C-822A-2FDBD11910EA}"/>
    <cellStyle name="Currency [0] 2 4 2 3 3 2 2 2 2" xfId="59856" xr:uid="{7FB9D9B4-F4EC-48CB-9EC5-4E6E316D979A}"/>
    <cellStyle name="Currency [0] 2 4 2 3 3 2 2 3" xfId="37812" xr:uid="{0B3040BA-35BA-4EEF-910E-E35E0EFFB09F}"/>
    <cellStyle name="Currency [0] 2 4 2 3 3 2 3" xfId="10639" xr:uid="{B8134FF5-84D9-4EB7-BE22-6472B3F88107}"/>
    <cellStyle name="Currency [0] 2 4 2 3 3 2 3 2" xfId="40594" xr:uid="{FBB7CB60-57D4-4B57-B6AB-AE10D14E5C46}"/>
    <cellStyle name="Currency [0] 2 4 2 3 3 2 4" xfId="13421" xr:uid="{8A650259-7ED7-422F-AF5C-717CD506A1C0}"/>
    <cellStyle name="Currency [0] 2 4 2 3 3 2 4 2" xfId="43376" xr:uid="{365B1FA7-F8E5-4B8E-85AC-DC67D2CD200A}"/>
    <cellStyle name="Currency [0] 2 4 2 3 3 2 5" xfId="16156" xr:uid="{676374D5-1EAD-4BC3-92AD-574665B205A8}"/>
    <cellStyle name="Currency [0] 2 4 2 3 3 2 5 2" xfId="46111" xr:uid="{37866CFD-14DE-4FCB-B0AA-50F2369500B3}"/>
    <cellStyle name="Currency [0] 2 4 2 3 3 2 6" xfId="18904" xr:uid="{FDD74F50-CF76-498C-B563-31BAAE9EC802}"/>
    <cellStyle name="Currency [0] 2 4 2 3 3 2 6 2" xfId="48857" xr:uid="{B92C91E3-5E03-4674-A527-A1EC088AE2EF}"/>
    <cellStyle name="Currency [0] 2 4 2 3 3 2 7" xfId="21687" xr:uid="{DC44FBBB-0FDE-4E44-8A37-ADE172B3170E}"/>
    <cellStyle name="Currency [0] 2 4 2 3 3 2 7 2" xfId="51639" xr:uid="{96FF165B-D82A-4105-A927-E80BB96A6A49}"/>
    <cellStyle name="Currency [0] 2 4 2 3 3 2 8" xfId="24425" xr:uid="{A15B2465-DC2F-49C9-84C9-779C3F5B3E5C}"/>
    <cellStyle name="Currency [0] 2 4 2 3 3 2 8 2" xfId="54377" xr:uid="{282747E6-9676-43BB-A121-E32A9A9C2CFF}"/>
    <cellStyle name="Currency [0] 2 4 2 3 3 2 9" xfId="27161" xr:uid="{22F09766-7162-4BB9-A96B-93930C8F30D0}"/>
    <cellStyle name="Currency [0] 2 4 2 3 3 2 9 2" xfId="57113" xr:uid="{D979BF2B-01EB-48FB-85BC-835A4671A30E}"/>
    <cellStyle name="Currency [0] 2 4 2 3 3 3" xfId="3541" xr:uid="{CD9754D6-6D8D-4623-B619-D07BB3D65E01}"/>
    <cellStyle name="Currency [0] 2 4 2 3 3 3 2" xfId="28536" xr:uid="{984CA858-7429-4F1F-8E96-3DEDBDC39E97}"/>
    <cellStyle name="Currency [0] 2 4 2 3 3 3 2 2" xfId="58488" xr:uid="{D4CD3608-41E3-4618-BD04-D98AA45C9851}"/>
    <cellStyle name="Currency [0] 2 4 2 3 3 3 3" xfId="33534" xr:uid="{4CB90FCA-5B3F-4A86-8AE2-E07950ABC357}"/>
    <cellStyle name="Currency [0] 2 4 2 3 3 4" xfId="6489" xr:uid="{A6DFB230-C2B6-4D43-8CF5-C6D2A84158DA}"/>
    <cellStyle name="Currency [0] 2 4 2 3 3 4 2" xfId="36444" xr:uid="{DABF6219-4B8B-4230-BF7D-0979F27394CA}"/>
    <cellStyle name="Currency [0] 2 4 2 3 3 5" xfId="9271" xr:uid="{B81DFD05-DF07-4F04-A5B8-3123C843EC5E}"/>
    <cellStyle name="Currency [0] 2 4 2 3 3 5 2" xfId="39226" xr:uid="{B124BECF-79BF-4D49-9F14-8F1E995C69B7}"/>
    <cellStyle name="Currency [0] 2 4 2 3 3 6" xfId="12053" xr:uid="{0E246E6C-D97D-434E-A520-3AB789940E05}"/>
    <cellStyle name="Currency [0] 2 4 2 3 3 6 2" xfId="42008" xr:uid="{C71456ED-4E7D-4F78-A9DB-E03002C6509B}"/>
    <cellStyle name="Currency [0] 2 4 2 3 3 7" xfId="14788" xr:uid="{01C02487-5FCE-4118-9AED-24B730ACD927}"/>
    <cellStyle name="Currency [0] 2 4 2 3 3 7 2" xfId="44743" xr:uid="{190CACBB-7A5E-46F8-9618-8F0DF9BCD36C}"/>
    <cellStyle name="Currency [0] 2 4 2 3 3 8" xfId="17536" xr:uid="{D007124A-8483-4508-89BB-2C1858B76919}"/>
    <cellStyle name="Currency [0] 2 4 2 3 3 8 2" xfId="47489" xr:uid="{3CBBFE75-B768-47DA-BBB8-014345321041}"/>
    <cellStyle name="Currency [0] 2 4 2 3 3 9" xfId="20319" xr:uid="{B169C4F5-4295-4FD4-96EA-34B481A54938}"/>
    <cellStyle name="Currency [0] 2 4 2 3 3 9 2" xfId="50271" xr:uid="{A5AE8CD9-877D-4F6D-8B2C-73400EDC928D}"/>
    <cellStyle name="Currency [0] 2 4 2 3 4" xfId="2420" xr:uid="{5D63FFD8-DE0C-4F46-9B42-A235E5CC93DA}"/>
    <cellStyle name="Currency [0] 2 4 2 3 4 10" xfId="26477" xr:uid="{EA9B2F1C-CB89-4357-A6B4-499A7B77D955}"/>
    <cellStyle name="Currency [0] 2 4 2 3 4 10 2" xfId="56429" xr:uid="{2A84EBDC-0CF0-4F7E-A4BF-2375CCAE3886}"/>
    <cellStyle name="Currency [0] 2 4 2 3 4 11" xfId="32419" xr:uid="{6C59145A-9A70-49B3-8ABD-961BE43C8C00}"/>
    <cellStyle name="Currency [0] 2 4 2 3 4 2" xfId="4225" xr:uid="{EBC7FD62-C481-4B9C-B62D-E0B3AC308FFA}"/>
    <cellStyle name="Currency [0] 2 4 2 3 4 2 2" xfId="29220" xr:uid="{3ADB0A33-699D-4AF9-98EE-1A1855CC8445}"/>
    <cellStyle name="Currency [0] 2 4 2 3 4 2 2 2" xfId="59172" xr:uid="{B6F9395D-20D4-4513-BCBE-212C71CFF53C}"/>
    <cellStyle name="Currency [0] 2 4 2 3 4 2 3" xfId="34218" xr:uid="{F5DF0C3D-AEC3-4225-AAEB-D00C0C17D24D}"/>
    <cellStyle name="Currency [0] 2 4 2 3 4 3" xfId="7173" xr:uid="{2C5638E8-3183-44C6-9132-5DA6BB819797}"/>
    <cellStyle name="Currency [0] 2 4 2 3 4 3 2" xfId="37128" xr:uid="{37A2D316-468E-4983-A1A1-E22DB6198CC6}"/>
    <cellStyle name="Currency [0] 2 4 2 3 4 4" xfId="9955" xr:uid="{D35B1318-E264-4826-8484-A3680472576E}"/>
    <cellStyle name="Currency [0] 2 4 2 3 4 4 2" xfId="39910" xr:uid="{EFCBDAE0-C8E2-4B37-BD9A-F733D644133D}"/>
    <cellStyle name="Currency [0] 2 4 2 3 4 5" xfId="12737" xr:uid="{70448557-47DF-4C01-92D9-1BF7DADC4885}"/>
    <cellStyle name="Currency [0] 2 4 2 3 4 5 2" xfId="42692" xr:uid="{0204B6E7-661F-4F41-B1BE-3ECB1DBED275}"/>
    <cellStyle name="Currency [0] 2 4 2 3 4 6" xfId="15472" xr:uid="{2FB85FC0-829D-4443-98B9-02B129FB6966}"/>
    <cellStyle name="Currency [0] 2 4 2 3 4 6 2" xfId="45427" xr:uid="{02421614-D2B9-440F-82AD-3847E2E14088}"/>
    <cellStyle name="Currency [0] 2 4 2 3 4 7" xfId="18220" xr:uid="{6A1E1882-6C03-4980-8FFF-D8739C5A8C48}"/>
    <cellStyle name="Currency [0] 2 4 2 3 4 7 2" xfId="48173" xr:uid="{0B004DC7-511D-4476-8252-7F68DDD00BAC}"/>
    <cellStyle name="Currency [0] 2 4 2 3 4 8" xfId="21003" xr:uid="{4BBE1FB6-0124-4E92-898B-AD57B0DE17D8}"/>
    <cellStyle name="Currency [0] 2 4 2 3 4 8 2" xfId="50955" xr:uid="{A796DAC5-B682-418C-9847-DEB503D8346E}"/>
    <cellStyle name="Currency [0] 2 4 2 3 4 9" xfId="23741" xr:uid="{B868770C-59DD-42D0-A535-4E37DC85393A}"/>
    <cellStyle name="Currency [0] 2 4 2 3 4 9 2" xfId="53693" xr:uid="{B53FB3B6-1554-433B-99A4-6E5E0420F5CF}"/>
    <cellStyle name="Currency [0] 2 4 2 3 5" xfId="2857" xr:uid="{14C75C12-4269-4BE3-94BC-4A740E0315FC}"/>
    <cellStyle name="Currency [0] 2 4 2 3 5 2" xfId="27852" xr:uid="{3DF06A08-F288-486A-98B5-823F324611CA}"/>
    <cellStyle name="Currency [0] 2 4 2 3 5 2 2" xfId="57804" xr:uid="{B944DEA5-7245-4448-AB4B-5F5EA5502B5C}"/>
    <cellStyle name="Currency [0] 2 4 2 3 5 3" xfId="32850" xr:uid="{E6CEAA02-9CF0-4F8F-8285-93B3CC118F6A}"/>
    <cellStyle name="Currency [0] 2 4 2 3 6" xfId="5805" xr:uid="{58B208DD-C2D0-4257-A6DE-AF5506F4509C}"/>
    <cellStyle name="Currency [0] 2 4 2 3 6 2" xfId="35760" xr:uid="{68A2C977-13FA-48B2-AD79-39A666DFED6B}"/>
    <cellStyle name="Currency [0] 2 4 2 3 7" xfId="8587" xr:uid="{D845F6FE-9825-41C3-A465-4A6AC73D7AE8}"/>
    <cellStyle name="Currency [0] 2 4 2 3 7 2" xfId="38542" xr:uid="{74C3E32D-6647-4E99-ADC2-1133121BDD56}"/>
    <cellStyle name="Currency [0] 2 4 2 3 8" xfId="11369" xr:uid="{9638563C-A532-4454-AD03-54C338D47BA8}"/>
    <cellStyle name="Currency [0] 2 4 2 3 8 2" xfId="41324" xr:uid="{7F75619C-4680-4F7A-B073-74224949A4A5}"/>
    <cellStyle name="Currency [0] 2 4 2 3 9" xfId="14104" xr:uid="{31FDCDB1-9F42-4EC1-BC32-0FCC31D4F8F4}"/>
    <cellStyle name="Currency [0] 2 4 2 3 9 2" xfId="44059" xr:uid="{EEBB34FC-1921-4704-82C6-BCA40DAA16D3}"/>
    <cellStyle name="Currency [0] 2 4 2 4" xfId="977" xr:uid="{7704B238-5472-49C9-AB3C-E8C8873611C4}"/>
    <cellStyle name="Currency [0] 2 4 2 4 10" xfId="19806" xr:uid="{666A8C57-A469-4399-A3DF-CB67B171AEC6}"/>
    <cellStyle name="Currency [0] 2 4 2 4 10 2" xfId="49758" xr:uid="{738D8300-7E2E-424D-91BA-A04AD423FF8F}"/>
    <cellStyle name="Currency [0] 2 4 2 4 11" xfId="22544" xr:uid="{A7C0918B-F876-46DA-A56F-5CC4D60A538B}"/>
    <cellStyle name="Currency [0] 2 4 2 4 11 2" xfId="52496" xr:uid="{69896734-109C-4AB1-9C59-15755E2AE9D9}"/>
    <cellStyle name="Currency [0] 2 4 2 4 12" xfId="25280" xr:uid="{3C16C038-DB15-4D5D-9B38-73F123E8F32D}"/>
    <cellStyle name="Currency [0] 2 4 2 4 12 2" xfId="55232" xr:uid="{A6743F5B-B373-4744-8690-4D169E3D6B69}"/>
    <cellStyle name="Currency [0] 2 4 2 4 13" xfId="30982" xr:uid="{5AFF3C61-4749-4A98-8268-2DC63E597023}"/>
    <cellStyle name="Currency [0] 2 4 2 4 2" xfId="3712" xr:uid="{F899ABAC-D528-4BA9-A652-D68DE153B46D}"/>
    <cellStyle name="Currency [0] 2 4 2 4 2 10" xfId="25964" xr:uid="{4A9A2F1D-B55F-4E6C-8CB7-8A17EEDB7CBE}"/>
    <cellStyle name="Currency [0] 2 4 2 4 2 10 2" xfId="55916" xr:uid="{18CABD9E-1D7D-4438-953A-B461B89E543A}"/>
    <cellStyle name="Currency [0] 2 4 2 4 2 11" xfId="33705" xr:uid="{26A21215-10CE-441B-B0AA-CE5483F00FB0}"/>
    <cellStyle name="Currency [0] 2 4 2 4 2 2" xfId="5080" xr:uid="{6F175396-45D9-44DD-BD3B-ABFF476C8D6B}"/>
    <cellStyle name="Currency [0] 2 4 2 4 2 2 10" xfId="35073" xr:uid="{BF74BEE3-A2E4-4E44-930B-3F1BA8B10385}"/>
    <cellStyle name="Currency [0] 2 4 2 4 2 2 2" xfId="8028" xr:uid="{7E661A9B-5F03-4E06-9A55-446E3B3980C6}"/>
    <cellStyle name="Currency [0] 2 4 2 4 2 2 2 2" xfId="30075" xr:uid="{D9EAFADF-AAE4-442A-9192-5DDB901BF100}"/>
    <cellStyle name="Currency [0] 2 4 2 4 2 2 2 2 2" xfId="60027" xr:uid="{EF7343D0-555A-45EC-8236-7A9DCE3A909D}"/>
    <cellStyle name="Currency [0] 2 4 2 4 2 2 2 3" xfId="37983" xr:uid="{A0D49345-B976-46AF-B938-CCAE61FECCB5}"/>
    <cellStyle name="Currency [0] 2 4 2 4 2 2 3" xfId="10810" xr:uid="{E5A6B583-52FD-4771-ABA3-1B7012F48E3B}"/>
    <cellStyle name="Currency [0] 2 4 2 4 2 2 3 2" xfId="40765" xr:uid="{AF142B1B-E2FC-4DB7-B4D7-2171C574F9B3}"/>
    <cellStyle name="Currency [0] 2 4 2 4 2 2 4" xfId="13592" xr:uid="{CC0DBB34-9659-4837-99DF-467C39158759}"/>
    <cellStyle name="Currency [0] 2 4 2 4 2 2 4 2" xfId="43547" xr:uid="{2DC586B8-57AF-4D53-89BA-F4094A7EF53F}"/>
    <cellStyle name="Currency [0] 2 4 2 4 2 2 5" xfId="16327" xr:uid="{9EC37DB9-F4D0-4230-8311-8182BE44A372}"/>
    <cellStyle name="Currency [0] 2 4 2 4 2 2 5 2" xfId="46282" xr:uid="{04191DA9-B790-42B7-90E3-860C21546F54}"/>
    <cellStyle name="Currency [0] 2 4 2 4 2 2 6" xfId="19075" xr:uid="{53407934-5762-47AC-9027-14FDE268192B}"/>
    <cellStyle name="Currency [0] 2 4 2 4 2 2 6 2" xfId="49028" xr:uid="{235236F1-82B7-4825-9EE2-8407118C1AA6}"/>
    <cellStyle name="Currency [0] 2 4 2 4 2 2 7" xfId="21858" xr:uid="{3D568DEC-C2D6-4380-A1F5-3292E9A0C3F0}"/>
    <cellStyle name="Currency [0] 2 4 2 4 2 2 7 2" xfId="51810" xr:uid="{190BDBB9-2878-4C53-9862-DDBE5580B6D1}"/>
    <cellStyle name="Currency [0] 2 4 2 4 2 2 8" xfId="24596" xr:uid="{FC114903-C897-46A6-A392-31736B0010C6}"/>
    <cellStyle name="Currency [0] 2 4 2 4 2 2 8 2" xfId="54548" xr:uid="{FB8DD0ED-9E18-4034-96DF-1CD9B33835FA}"/>
    <cellStyle name="Currency [0] 2 4 2 4 2 2 9" xfId="27332" xr:uid="{E1B15610-035D-4F42-81FC-14338806747E}"/>
    <cellStyle name="Currency [0] 2 4 2 4 2 2 9 2" xfId="57284" xr:uid="{8F8132F2-7F6B-43D9-AD04-9EC9283C6B63}"/>
    <cellStyle name="Currency [0] 2 4 2 4 2 3" xfId="6660" xr:uid="{1877E480-F45E-4D06-B65A-1A1D2CA9A6CE}"/>
    <cellStyle name="Currency [0] 2 4 2 4 2 3 2" xfId="28707" xr:uid="{26F0CC19-C84C-467A-825B-7BABF7D48E0A}"/>
    <cellStyle name="Currency [0] 2 4 2 4 2 3 2 2" xfId="58659" xr:uid="{335C0F6C-55E3-49FA-A3D9-DCE4A3AB1461}"/>
    <cellStyle name="Currency [0] 2 4 2 4 2 3 3" xfId="36615" xr:uid="{788BA55C-0C30-49D7-B722-7ACEC426031B}"/>
    <cellStyle name="Currency [0] 2 4 2 4 2 4" xfId="9442" xr:uid="{6EA225AE-2F45-428C-B167-77CF3C15E7B9}"/>
    <cellStyle name="Currency [0] 2 4 2 4 2 4 2" xfId="39397" xr:uid="{19B1361F-BD8C-409F-91A2-B6A4FF684997}"/>
    <cellStyle name="Currency [0] 2 4 2 4 2 5" xfId="12224" xr:uid="{9E9CFA28-31E6-4EF1-8CB7-EE6EC7D77689}"/>
    <cellStyle name="Currency [0] 2 4 2 4 2 5 2" xfId="42179" xr:uid="{8B15D023-122C-4FA0-BA83-24F1F14E4ACE}"/>
    <cellStyle name="Currency [0] 2 4 2 4 2 6" xfId="14959" xr:uid="{8C1817DF-8F33-47E0-87D8-BD4FDA7AC7D3}"/>
    <cellStyle name="Currency [0] 2 4 2 4 2 6 2" xfId="44914" xr:uid="{FB6393D6-853C-4A4E-81E0-BC88E786F67F}"/>
    <cellStyle name="Currency [0] 2 4 2 4 2 7" xfId="17707" xr:uid="{FC56AAE8-7CCA-4112-9CEA-53121C91CDA1}"/>
    <cellStyle name="Currency [0] 2 4 2 4 2 7 2" xfId="47660" xr:uid="{7A2B5B53-6D30-4DAC-AD30-25105A075D7B}"/>
    <cellStyle name="Currency [0] 2 4 2 4 2 8" xfId="20490" xr:uid="{76D2773E-971A-4AE6-8438-005636819AC9}"/>
    <cellStyle name="Currency [0] 2 4 2 4 2 8 2" xfId="50442" xr:uid="{DBA3AFBF-DA81-4BE8-B0A9-151C7248D41B}"/>
    <cellStyle name="Currency [0] 2 4 2 4 2 9" xfId="23228" xr:uid="{53E8B89B-4EFA-4B66-B767-97B03263DE07}"/>
    <cellStyle name="Currency [0] 2 4 2 4 2 9 2" xfId="53180" xr:uid="{F69E71B9-0D3C-447D-B7B4-DD7EC556673E}"/>
    <cellStyle name="Currency [0] 2 4 2 4 3" xfId="4396" xr:uid="{7EEC7E65-1C18-4A20-A0BC-1C26348720DD}"/>
    <cellStyle name="Currency [0] 2 4 2 4 3 10" xfId="34389" xr:uid="{8727A29B-4CBC-4174-9CD9-928CF9705759}"/>
    <cellStyle name="Currency [0] 2 4 2 4 3 2" xfId="7344" xr:uid="{22314298-DE91-4800-873C-D62740C89BB3}"/>
    <cellStyle name="Currency [0] 2 4 2 4 3 2 2" xfId="29391" xr:uid="{C5FC989B-A7E0-42DF-9305-134CE878F0F8}"/>
    <cellStyle name="Currency [0] 2 4 2 4 3 2 2 2" xfId="59343" xr:uid="{FEDE8EBF-367E-4DAE-8FE7-9C2140648CDB}"/>
    <cellStyle name="Currency [0] 2 4 2 4 3 2 3" xfId="37299" xr:uid="{10F35C2E-532E-4C9F-87DF-356385E786AC}"/>
    <cellStyle name="Currency [0] 2 4 2 4 3 3" xfId="10126" xr:uid="{6FEC12D2-CC9A-4203-B48E-D55D5D3CC6B5}"/>
    <cellStyle name="Currency [0] 2 4 2 4 3 3 2" xfId="40081" xr:uid="{F7890449-BAB8-48CA-A128-2DE4FB403C10}"/>
    <cellStyle name="Currency [0] 2 4 2 4 3 4" xfId="12908" xr:uid="{85DAE325-F07F-4E7C-8A40-FFC1C463E6BE}"/>
    <cellStyle name="Currency [0] 2 4 2 4 3 4 2" xfId="42863" xr:uid="{3FD4884D-F079-448C-AD4A-C6BE26A42F01}"/>
    <cellStyle name="Currency [0] 2 4 2 4 3 5" xfId="15643" xr:uid="{5ADE86A5-A3F3-4264-A83A-B87530E21DA5}"/>
    <cellStyle name="Currency [0] 2 4 2 4 3 5 2" xfId="45598" xr:uid="{4580CB6F-3C65-469B-B4FB-7304FFEB698E}"/>
    <cellStyle name="Currency [0] 2 4 2 4 3 6" xfId="18391" xr:uid="{B9EA68E2-FFC2-4ED9-A3E6-02DADADBDD13}"/>
    <cellStyle name="Currency [0] 2 4 2 4 3 6 2" xfId="48344" xr:uid="{D58506AA-6C8A-49C0-B70D-8B7D5FF00C03}"/>
    <cellStyle name="Currency [0] 2 4 2 4 3 7" xfId="21174" xr:uid="{9B5D07CD-EBCD-4E84-B7B7-74156EF3CCDC}"/>
    <cellStyle name="Currency [0] 2 4 2 4 3 7 2" xfId="51126" xr:uid="{F55F2101-4B84-4C6C-AF60-8AF8A8C80FE2}"/>
    <cellStyle name="Currency [0] 2 4 2 4 3 8" xfId="23912" xr:uid="{D0B1E006-3910-48DF-A799-683550E29F6E}"/>
    <cellStyle name="Currency [0] 2 4 2 4 3 8 2" xfId="53864" xr:uid="{923E9D41-1F42-4821-9BFE-21521930AE18}"/>
    <cellStyle name="Currency [0] 2 4 2 4 3 9" xfId="26648" xr:uid="{200928F1-44D8-4454-9A94-36DB2CAF5133}"/>
    <cellStyle name="Currency [0] 2 4 2 4 3 9 2" xfId="56600" xr:uid="{36023248-B8FE-4085-84CB-D55F1837E8AF}"/>
    <cellStyle name="Currency [0] 2 4 2 4 4" xfId="3028" xr:uid="{678ED115-FCBF-483D-9C60-CDFA7A6A8146}"/>
    <cellStyle name="Currency [0] 2 4 2 4 4 2" xfId="28023" xr:uid="{DC88A25C-565B-4581-A5E2-8488A0E626A1}"/>
    <cellStyle name="Currency [0] 2 4 2 4 4 2 2" xfId="57975" xr:uid="{39BDF27C-7404-44F4-B345-CF8E0BB733BA}"/>
    <cellStyle name="Currency [0] 2 4 2 4 4 3" xfId="33021" xr:uid="{784ABA4C-9A72-429B-9E7B-A450E1F5520C}"/>
    <cellStyle name="Currency [0] 2 4 2 4 5" xfId="5976" xr:uid="{AF6858E8-B9DE-4150-995E-81153AFDF560}"/>
    <cellStyle name="Currency [0] 2 4 2 4 5 2" xfId="35931" xr:uid="{6C4753E5-66D2-4003-B687-89A62537B70F}"/>
    <cellStyle name="Currency [0] 2 4 2 4 6" xfId="8758" xr:uid="{EBF85350-4F6B-413F-A2AB-2E9D033B9E3D}"/>
    <cellStyle name="Currency [0] 2 4 2 4 6 2" xfId="38713" xr:uid="{D44FF277-EE0E-47FB-93C2-E65EED8FDC60}"/>
    <cellStyle name="Currency [0] 2 4 2 4 7" xfId="11540" xr:uid="{8F0FD883-D85D-4870-9AC6-A301C45AC143}"/>
    <cellStyle name="Currency [0] 2 4 2 4 7 2" xfId="41495" xr:uid="{60559DCA-CACE-4608-BCBC-8EA8900CE706}"/>
    <cellStyle name="Currency [0] 2 4 2 4 8" xfId="14275" xr:uid="{491A226C-D394-42BA-9F4B-434BDDBA7460}"/>
    <cellStyle name="Currency [0] 2 4 2 4 8 2" xfId="44230" xr:uid="{FD08D441-96E1-4BBA-A540-18CE9C4E49DA}"/>
    <cellStyle name="Currency [0] 2 4 2 4 9" xfId="17023" xr:uid="{F2E71DA5-F3A4-4B15-ACDE-C4598A839336}"/>
    <cellStyle name="Currency [0] 2 4 2 4 9 2" xfId="46976" xr:uid="{5EEE4DBD-E853-40F1-A6AF-22145188201A}"/>
    <cellStyle name="Currency [0] 2 4 2 5" xfId="1519" xr:uid="{C66D6977-CEF3-4DE4-ACB2-F2C9B1B2AB32}"/>
    <cellStyle name="Currency [0] 2 4 2 5 10" xfId="22886" xr:uid="{F81EFC9D-E45C-42FA-9972-09B84CEAEF61}"/>
    <cellStyle name="Currency [0] 2 4 2 5 10 2" xfId="52838" xr:uid="{5BA9E440-1DD0-45E2-A68F-35393B658AD1}"/>
    <cellStyle name="Currency [0] 2 4 2 5 11" xfId="25622" xr:uid="{4C17ACF1-7E04-47E3-A2DF-1A1EADA17C1E}"/>
    <cellStyle name="Currency [0] 2 4 2 5 11 2" xfId="55574" xr:uid="{6FD4C506-9395-40A7-8627-8519EA5FB495}"/>
    <cellStyle name="Currency [0] 2 4 2 5 12" xfId="31524" xr:uid="{F7F569A6-907B-4861-8120-B3946A33D27E}"/>
    <cellStyle name="Currency [0] 2 4 2 5 2" xfId="4738" xr:uid="{95332E84-A19B-4F33-A775-8674BE772C3B}"/>
    <cellStyle name="Currency [0] 2 4 2 5 2 10" xfId="34731" xr:uid="{ADC26F53-B791-4B2F-BC02-21BB36EA184B}"/>
    <cellStyle name="Currency [0] 2 4 2 5 2 2" xfId="7686" xr:uid="{EB6B2659-932C-4852-B3C3-75DC1787CA4D}"/>
    <cellStyle name="Currency [0] 2 4 2 5 2 2 2" xfId="29733" xr:uid="{27EEA639-4654-40F9-AF0D-00B047403FDF}"/>
    <cellStyle name="Currency [0] 2 4 2 5 2 2 2 2" xfId="59685" xr:uid="{8A04087B-1081-4E3E-8C58-362025FE04CB}"/>
    <cellStyle name="Currency [0] 2 4 2 5 2 2 3" xfId="37641" xr:uid="{D79968F7-FCDA-4FA2-B9E8-F6391661D50B}"/>
    <cellStyle name="Currency [0] 2 4 2 5 2 3" xfId="10468" xr:uid="{A5880437-2B02-4CD7-BC24-AD7396EFD15F}"/>
    <cellStyle name="Currency [0] 2 4 2 5 2 3 2" xfId="40423" xr:uid="{7AFBD49D-2599-43C4-9CC1-0DD0D58C56D3}"/>
    <cellStyle name="Currency [0] 2 4 2 5 2 4" xfId="13250" xr:uid="{02BEA9B3-B33A-49F2-AF7E-0083A0CC19F3}"/>
    <cellStyle name="Currency [0] 2 4 2 5 2 4 2" xfId="43205" xr:uid="{33069FC5-09CB-42CB-89F9-EDF7DD48F46F}"/>
    <cellStyle name="Currency [0] 2 4 2 5 2 5" xfId="15985" xr:uid="{D0FDAE43-805E-4210-B7EA-504D6F8A32AC}"/>
    <cellStyle name="Currency [0] 2 4 2 5 2 5 2" xfId="45940" xr:uid="{95A5D190-8648-43EB-833B-30FA7AE5CECD}"/>
    <cellStyle name="Currency [0] 2 4 2 5 2 6" xfId="18733" xr:uid="{9F8B6B99-8018-4007-88C2-BCA04D9A6F48}"/>
    <cellStyle name="Currency [0] 2 4 2 5 2 6 2" xfId="48686" xr:uid="{D188ED90-71CC-4D7E-901D-0262B70473BA}"/>
    <cellStyle name="Currency [0] 2 4 2 5 2 7" xfId="21516" xr:uid="{6D257BA8-24E3-410B-9D8D-0ECC3E89693C}"/>
    <cellStyle name="Currency [0] 2 4 2 5 2 7 2" xfId="51468" xr:uid="{0A4D5309-889A-4F90-8E25-AAA53023567B}"/>
    <cellStyle name="Currency [0] 2 4 2 5 2 8" xfId="24254" xr:uid="{18AEF41E-FDAF-44C7-9BCE-2A77493F9A30}"/>
    <cellStyle name="Currency [0] 2 4 2 5 2 8 2" xfId="54206" xr:uid="{DA322D93-8DC8-45E3-A892-9479979B6069}"/>
    <cellStyle name="Currency [0] 2 4 2 5 2 9" xfId="26990" xr:uid="{7342D375-DFF9-4FD9-885A-41AA54507C80}"/>
    <cellStyle name="Currency [0] 2 4 2 5 2 9 2" xfId="56942" xr:uid="{E02B82CF-E089-4BC7-9C15-4F4FCBBDBFBC}"/>
    <cellStyle name="Currency [0] 2 4 2 5 3" xfId="3370" xr:uid="{91E6EAC6-4695-4F14-8FC8-C795EFDA1705}"/>
    <cellStyle name="Currency [0] 2 4 2 5 3 2" xfId="28365" xr:uid="{87029F1D-60A0-41D6-BF6A-F4DD7FF0C1F1}"/>
    <cellStyle name="Currency [0] 2 4 2 5 3 2 2" xfId="58317" xr:uid="{A348D544-D3D4-4CDA-AE9A-FD74C5EED991}"/>
    <cellStyle name="Currency [0] 2 4 2 5 3 3" xfId="33363" xr:uid="{CC11DDF6-831C-4554-9DB8-214A7FBF678F}"/>
    <cellStyle name="Currency [0] 2 4 2 5 4" xfId="6318" xr:uid="{D64155C2-0ACF-4E45-A847-A08D2B8C9578}"/>
    <cellStyle name="Currency [0] 2 4 2 5 4 2" xfId="36273" xr:uid="{F00B66D2-0F64-41AF-8F49-48D41B183298}"/>
    <cellStyle name="Currency [0] 2 4 2 5 5" xfId="9100" xr:uid="{A67389FB-39EF-4E2E-83E0-832EA0580787}"/>
    <cellStyle name="Currency [0] 2 4 2 5 5 2" xfId="39055" xr:uid="{0FB4690D-98E7-401E-9539-33AA660BDB4C}"/>
    <cellStyle name="Currency [0] 2 4 2 5 6" xfId="11882" xr:uid="{881C5811-8978-4FE8-A910-F2463772A33E}"/>
    <cellStyle name="Currency [0] 2 4 2 5 6 2" xfId="41837" xr:uid="{09657590-EC07-451D-ABBB-5FF3EF990CE8}"/>
    <cellStyle name="Currency [0] 2 4 2 5 7" xfId="14617" xr:uid="{9AB0594C-5414-4346-BED9-E59BBA6ECC0C}"/>
    <cellStyle name="Currency [0] 2 4 2 5 7 2" xfId="44572" xr:uid="{A7D36315-4D25-4EDF-A408-8FF56F4BD721}"/>
    <cellStyle name="Currency [0] 2 4 2 5 8" xfId="17365" xr:uid="{65A47990-5725-4D59-935A-957A9B93ADCD}"/>
    <cellStyle name="Currency [0] 2 4 2 5 8 2" xfId="47318" xr:uid="{B2ABE6FE-9DB6-4F36-8210-DF2585900308}"/>
    <cellStyle name="Currency [0] 2 4 2 5 9" xfId="20148" xr:uid="{89818007-BD08-4F74-A11A-4150792F8384}"/>
    <cellStyle name="Currency [0] 2 4 2 5 9 2" xfId="50100" xr:uid="{EBCFCA95-BBD5-4BE0-AE7C-D1FA7E8C1D06}"/>
    <cellStyle name="Currency [0] 2 4 2 6" xfId="2069" xr:uid="{EFDF6577-97E0-4E34-941A-18CB2EACEB9A}"/>
    <cellStyle name="Currency [0] 2 4 2 6 10" xfId="26306" xr:uid="{5E0324BA-E1AF-4F2F-80F9-0C84686669B9}"/>
    <cellStyle name="Currency [0] 2 4 2 6 10 2" xfId="56258" xr:uid="{C775E047-45E9-41E7-AAB6-C40492335664}"/>
    <cellStyle name="Currency [0] 2 4 2 6 11" xfId="32072" xr:uid="{0472FAFA-5D9F-4281-B2F7-BDEA430D79BF}"/>
    <cellStyle name="Currency [0] 2 4 2 6 2" xfId="4054" xr:uid="{F6064566-9DBF-427B-85C8-C55F68E528D6}"/>
    <cellStyle name="Currency [0] 2 4 2 6 2 2" xfId="29049" xr:uid="{D3910D97-4BDB-4BE4-842C-20D5FE6A91A7}"/>
    <cellStyle name="Currency [0] 2 4 2 6 2 2 2" xfId="59001" xr:uid="{BE45A69B-B632-40C1-B381-5FE93D1FEF71}"/>
    <cellStyle name="Currency [0] 2 4 2 6 2 3" xfId="34047" xr:uid="{C16F9FF2-5199-4354-96C2-8E633297380B}"/>
    <cellStyle name="Currency [0] 2 4 2 6 3" xfId="7002" xr:uid="{BDC75F24-C337-462E-81D5-831CAFA5F5A4}"/>
    <cellStyle name="Currency [0] 2 4 2 6 3 2" xfId="36957" xr:uid="{B3A1787B-67F0-4910-8149-FEB5C35A0203}"/>
    <cellStyle name="Currency [0] 2 4 2 6 4" xfId="9784" xr:uid="{7C6A7633-0D3C-4DD6-8CB0-F0CB453C6CCC}"/>
    <cellStyle name="Currency [0] 2 4 2 6 4 2" xfId="39739" xr:uid="{F17437D7-FB84-4FD0-B6BB-2416D77A2D94}"/>
    <cellStyle name="Currency [0] 2 4 2 6 5" xfId="12566" xr:uid="{CAE268E9-DD52-4936-BA84-A06A66A22ACC}"/>
    <cellStyle name="Currency [0] 2 4 2 6 5 2" xfId="42521" xr:uid="{75C9CC73-3519-4873-97B3-C108F2A01C51}"/>
    <cellStyle name="Currency [0] 2 4 2 6 6" xfId="15301" xr:uid="{3DB0B472-BCD9-44BD-8610-4157A64924BE}"/>
    <cellStyle name="Currency [0] 2 4 2 6 6 2" xfId="45256" xr:uid="{C512E77D-43FA-4714-AC67-E2F5F72C7460}"/>
    <cellStyle name="Currency [0] 2 4 2 6 7" xfId="18049" xr:uid="{0AA5B6BB-5D40-4E57-B66E-F293C63F231C}"/>
    <cellStyle name="Currency [0] 2 4 2 6 7 2" xfId="48002" xr:uid="{4E43B2B2-0AFB-4811-B84A-16C0CBBDFA7D}"/>
    <cellStyle name="Currency [0] 2 4 2 6 8" xfId="20832" xr:uid="{A8D27111-3511-40B9-876E-821EEAB9BA34}"/>
    <cellStyle name="Currency [0] 2 4 2 6 8 2" xfId="50784" xr:uid="{984D204D-4E62-4891-88DD-F453A260E738}"/>
    <cellStyle name="Currency [0] 2 4 2 6 9" xfId="23570" xr:uid="{DE5FB047-7211-4FF3-AC64-94C8C029B8A5}"/>
    <cellStyle name="Currency [0] 2 4 2 6 9 2" xfId="53522" xr:uid="{4C0388F6-099F-4FC0-A353-8264E7D5B122}"/>
    <cellStyle name="Currency [0] 2 4 2 7" xfId="2248" xr:uid="{9ABCC342-E987-41E2-94CC-0D6866D04773}"/>
    <cellStyle name="Currency [0] 2 4 2 7 2" xfId="27681" xr:uid="{50357728-3704-48AD-A5EB-550439F41658}"/>
    <cellStyle name="Currency [0] 2 4 2 7 2 2" xfId="57633" xr:uid="{4822152C-1E6C-4FEA-B71E-0FE32B8B9EDA}"/>
    <cellStyle name="Currency [0] 2 4 2 7 3" xfId="32248" xr:uid="{820E6924-C480-4F86-9229-C34691401E96}"/>
    <cellStyle name="Currency [0] 2 4 2 8" xfId="2686" xr:uid="{8242C52F-3D96-4BB5-BDE4-9C379E8F1DE0}"/>
    <cellStyle name="Currency [0] 2 4 2 8 2" xfId="32679" xr:uid="{FEBE93D7-F35B-4A57-ABB3-DDFB14F9B21D}"/>
    <cellStyle name="Currency [0] 2 4 2 9" xfId="5634" xr:uid="{CAA228B7-81E6-4801-A5A7-DCC6C46133C1}"/>
    <cellStyle name="Currency [0] 2 4 2 9 2" xfId="35589" xr:uid="{282BEF15-A87A-4386-A5DE-97174A7A2382}"/>
    <cellStyle name="Currency [0] 2 4 20" xfId="8373" xr:uid="{9E7B9CC3-9DF7-429C-AF4C-37A78EF5C8E9}"/>
    <cellStyle name="Currency [0] 2 4 20 2" xfId="38328" xr:uid="{2D2CA9C4-BF09-420D-91D5-405CB508222C}"/>
    <cellStyle name="Currency [0] 2 4 21" xfId="11112" xr:uid="{12CAB876-D36D-4C77-906F-72F8C63435DA}"/>
    <cellStyle name="Currency [0] 2 4 21 2" xfId="41067" xr:uid="{2915E632-7AC3-4C3A-9375-1717E6F1CDBE}"/>
    <cellStyle name="Currency [0] 2 4 22" xfId="11155" xr:uid="{265D0DB0-5782-4893-B4E5-924B3C3AD58E}"/>
    <cellStyle name="Currency [0] 2 4 22 2" xfId="41110" xr:uid="{06589075-42A0-4BB0-9675-B504737B22E1}"/>
    <cellStyle name="Currency [0] 2 4 23" xfId="13890" xr:uid="{A472C745-8294-48D7-A88F-A35EBC30DDE5}"/>
    <cellStyle name="Currency [0] 2 4 23 2" xfId="43845" xr:uid="{CE651108-CEE6-41A3-8A06-426BA26FF2E1}"/>
    <cellStyle name="Currency [0] 2 4 24" xfId="16637" xr:uid="{A7BE00CB-913B-44F9-B7A8-98ECF52D70CA}"/>
    <cellStyle name="Currency [0] 2 4 24 2" xfId="46590" xr:uid="{356E0AC6-60AE-44A9-A40D-6A9CCC806F2A}"/>
    <cellStyle name="Currency [0] 2 4 25" xfId="19374" xr:uid="{F076C486-3BA1-4935-B22C-D433913EB3A5}"/>
    <cellStyle name="Currency [0] 2 4 25 2" xfId="49327" xr:uid="{B2C69598-C247-49A9-B214-403CD5363291}"/>
    <cellStyle name="Currency [0] 2 4 26" xfId="19420" xr:uid="{D62E78B6-9450-409A-AD56-21DF87317FDC}"/>
    <cellStyle name="Currency [0] 2 4 26 2" xfId="49372" xr:uid="{3CF0ABC1-C551-40EB-B9F5-B56D3C87AD09}"/>
    <cellStyle name="Currency [0] 2 4 27" xfId="22159" xr:uid="{D6354C30-4122-454C-8699-D5BDEB44E3D5}"/>
    <cellStyle name="Currency [0] 2 4 27 2" xfId="52111" xr:uid="{9B3F94DD-F591-4E98-8A4B-0081B2C923FB}"/>
    <cellStyle name="Currency [0] 2 4 28" xfId="24895" xr:uid="{0CA8EDF0-8D00-4CC6-AC9B-0C8D08CE6D2F}"/>
    <cellStyle name="Currency [0] 2 4 28 2" xfId="54847" xr:uid="{67E7388A-05FF-45DD-81E5-F736F07FA18B}"/>
    <cellStyle name="Currency [0] 2 4 29" xfId="30396" xr:uid="{52B07F0E-03E0-41F1-880F-87036FFFCD55}"/>
    <cellStyle name="Currency [0] 2 4 3" xfId="471" xr:uid="{1997E95F-8E55-4B6B-8754-CFF37A133FF9}"/>
    <cellStyle name="Currency [0] 2 4 3 10" xfId="8458" xr:uid="{4A9151F6-EB78-4197-B3DF-1882F930B832}"/>
    <cellStyle name="Currency [0] 2 4 3 10 2" xfId="38413" xr:uid="{606E36E0-6366-4997-A1BD-03B84526014F}"/>
    <cellStyle name="Currency [0] 2 4 3 11" xfId="11240" xr:uid="{C26A9934-7CF0-4604-B7A6-CF518FF64496}"/>
    <cellStyle name="Currency [0] 2 4 3 11 2" xfId="41195" xr:uid="{3776985A-94B0-4013-8E4C-70B2F6AEA9E7}"/>
    <cellStyle name="Currency [0] 2 4 3 12" xfId="13975" xr:uid="{C7D12CB2-4C5D-4C12-9CFF-132BB1C70802}"/>
    <cellStyle name="Currency [0] 2 4 3 12 2" xfId="43930" xr:uid="{1050AC0C-7F80-4706-B31C-EF8F3BCD3423}"/>
    <cellStyle name="Currency [0] 2 4 3 13" xfId="16723" xr:uid="{9C7E9B84-88E3-4CF5-ACFB-E7E7AF5E17AF}"/>
    <cellStyle name="Currency [0] 2 4 3 13 2" xfId="46676" xr:uid="{6B9881B3-A096-49E2-BF8B-470EFDAA5A15}"/>
    <cellStyle name="Currency [0] 2 4 3 14" xfId="19506" xr:uid="{40B1010E-05FD-4830-9845-FC0C73A29810}"/>
    <cellStyle name="Currency [0] 2 4 3 14 2" xfId="49458" xr:uid="{CA3E2861-EA79-4612-9E44-2D9E0CCB9E51}"/>
    <cellStyle name="Currency [0] 2 4 3 15" xfId="22244" xr:uid="{053B99FC-CB4A-4F47-9C53-E3023406FD0B}"/>
    <cellStyle name="Currency [0] 2 4 3 15 2" xfId="52196" xr:uid="{52C295A3-E117-468C-B343-0E4243BBA247}"/>
    <cellStyle name="Currency [0] 2 4 3 16" xfId="24980" xr:uid="{6EAA1E51-24E8-419B-BDDD-B506AA27EECD}"/>
    <cellStyle name="Currency [0] 2 4 3 16 2" xfId="54932" xr:uid="{EA9FCFB8-0DE0-4758-973E-79505B830888}"/>
    <cellStyle name="Currency [0] 2 4 3 17" xfId="30484" xr:uid="{579BA9E9-38E7-4ABB-AD2C-C85A86D7AA76}"/>
    <cellStyle name="Currency [0] 2 4 3 2" xfId="613" xr:uid="{F6DA4A0E-56E2-4269-970E-266215F97978}"/>
    <cellStyle name="Currency [0] 2 4 3 2 10" xfId="16894" xr:uid="{E9646733-1E78-47C8-99CE-031A8D6E87BC}"/>
    <cellStyle name="Currency [0] 2 4 3 2 10 2" xfId="46847" xr:uid="{C5A821E8-E2C8-4DA1-9DC6-0A6F55BCF618}"/>
    <cellStyle name="Currency [0] 2 4 3 2 11" xfId="19677" xr:uid="{57A73F46-3C67-495D-9064-85B93BBF5ADD}"/>
    <cellStyle name="Currency [0] 2 4 3 2 11 2" xfId="49629" xr:uid="{694DA5BA-1E3B-4A79-8131-9E0471A5C809}"/>
    <cellStyle name="Currency [0] 2 4 3 2 12" xfId="22415" xr:uid="{D4FE36E6-2A4F-4EF1-AFB8-0D3D395B1688}"/>
    <cellStyle name="Currency [0] 2 4 3 2 12 2" xfId="52367" xr:uid="{1B568A74-94AC-4692-8525-608D43154220}"/>
    <cellStyle name="Currency [0] 2 4 3 2 13" xfId="25151" xr:uid="{C2C122DC-78D1-4CBC-B0EC-C5CC47FE716C}"/>
    <cellStyle name="Currency [0] 2 4 3 2 13 2" xfId="55103" xr:uid="{77D1157B-1110-4671-B7EB-B29040A91194}"/>
    <cellStyle name="Currency [0] 2 4 3 2 14" xfId="30623" xr:uid="{B27511FA-CA2D-4AE1-9AC7-6230070CD0C1}"/>
    <cellStyle name="Currency [0] 2 4 3 2 2" xfId="1161" xr:uid="{C2489830-E3B8-4335-9868-D4B3EC544099}"/>
    <cellStyle name="Currency [0] 2 4 3 2 2 10" xfId="20019" xr:uid="{F221680E-FD37-4208-B937-41207F7C4919}"/>
    <cellStyle name="Currency [0] 2 4 3 2 2 10 2" xfId="49971" xr:uid="{CCA8C2EF-B9E3-48CE-A722-D18CBB89B7C1}"/>
    <cellStyle name="Currency [0] 2 4 3 2 2 11" xfId="22757" xr:uid="{E9B2D5C9-55B5-4DCD-A1FB-52BD5087ACB2}"/>
    <cellStyle name="Currency [0] 2 4 3 2 2 11 2" xfId="52709" xr:uid="{7E2C1C22-3823-44DD-8762-6F44A9A89EA3}"/>
    <cellStyle name="Currency [0] 2 4 3 2 2 12" xfId="25493" xr:uid="{759F3B89-AD72-461C-BC5F-930459B62CE1}"/>
    <cellStyle name="Currency [0] 2 4 3 2 2 12 2" xfId="55445" xr:uid="{718A20C7-C7C3-4394-BC4F-C07B60A40C07}"/>
    <cellStyle name="Currency [0] 2 4 3 2 2 13" xfId="31166" xr:uid="{D845A059-FF84-4D64-A018-361CC5A830FC}"/>
    <cellStyle name="Currency [0] 2 4 3 2 2 2" xfId="3925" xr:uid="{A538995F-09CD-4978-9B12-6678D9A65A62}"/>
    <cellStyle name="Currency [0] 2 4 3 2 2 2 10" xfId="26177" xr:uid="{E05A4A35-345E-4E92-A760-10BE207999A4}"/>
    <cellStyle name="Currency [0] 2 4 3 2 2 2 10 2" xfId="56129" xr:uid="{E3953F0D-F13A-491A-BBA1-51DA1B988E48}"/>
    <cellStyle name="Currency [0] 2 4 3 2 2 2 11" xfId="33918" xr:uid="{D9E28B5A-19E9-480A-8804-5FD510E4646C}"/>
    <cellStyle name="Currency [0] 2 4 3 2 2 2 2" xfId="5293" xr:uid="{FF9F4680-6B7B-4AFE-87B1-F45B3B9D3CE7}"/>
    <cellStyle name="Currency [0] 2 4 3 2 2 2 2 10" xfId="35286" xr:uid="{D010A5F7-0F28-4149-B088-880984A1517F}"/>
    <cellStyle name="Currency [0] 2 4 3 2 2 2 2 2" xfId="8241" xr:uid="{241996C7-9A47-43A4-BA4A-A3EE8DE64718}"/>
    <cellStyle name="Currency [0] 2 4 3 2 2 2 2 2 2" xfId="30288" xr:uid="{7EE8B0AD-DDE8-4BFC-A402-9CCD7C4752C8}"/>
    <cellStyle name="Currency [0] 2 4 3 2 2 2 2 2 2 2" xfId="60240" xr:uid="{8BCF3B44-6E4F-452E-A217-2F85194598F6}"/>
    <cellStyle name="Currency [0] 2 4 3 2 2 2 2 2 3" xfId="38196" xr:uid="{5014235B-6648-4112-B27B-552E7F7E6F44}"/>
    <cellStyle name="Currency [0] 2 4 3 2 2 2 2 3" xfId="11023" xr:uid="{AF1660E7-EEC2-45FE-BE83-849543B50923}"/>
    <cellStyle name="Currency [0] 2 4 3 2 2 2 2 3 2" xfId="40978" xr:uid="{92953C86-A233-43F2-923D-18308D1C621A}"/>
    <cellStyle name="Currency [0] 2 4 3 2 2 2 2 4" xfId="13805" xr:uid="{27DC7060-3B39-4C24-81C0-0FB4A92AEFE3}"/>
    <cellStyle name="Currency [0] 2 4 3 2 2 2 2 4 2" xfId="43760" xr:uid="{A7ABB492-6612-432D-83E1-0FDFD0991EA9}"/>
    <cellStyle name="Currency [0] 2 4 3 2 2 2 2 5" xfId="16540" xr:uid="{600910DB-E96E-49F4-858B-D2B7C37B3DE8}"/>
    <cellStyle name="Currency [0] 2 4 3 2 2 2 2 5 2" xfId="46495" xr:uid="{9B496AF7-94F1-4345-ACAA-3243F37CF3C3}"/>
    <cellStyle name="Currency [0] 2 4 3 2 2 2 2 6" xfId="19288" xr:uid="{7853D478-4FB7-4737-88C6-377474AB82D1}"/>
    <cellStyle name="Currency [0] 2 4 3 2 2 2 2 6 2" xfId="49241" xr:uid="{3A50F744-50FC-4CC2-9B52-DBFE4AC6647D}"/>
    <cellStyle name="Currency [0] 2 4 3 2 2 2 2 7" xfId="22071" xr:uid="{33F10DE8-CA98-4616-A309-F02299A3413E}"/>
    <cellStyle name="Currency [0] 2 4 3 2 2 2 2 7 2" xfId="52023" xr:uid="{63EB0095-E5A3-4741-A63B-76BF8DA29511}"/>
    <cellStyle name="Currency [0] 2 4 3 2 2 2 2 8" xfId="24809" xr:uid="{FF0DCE68-B47E-4B58-B62A-C3C75C45535C}"/>
    <cellStyle name="Currency [0] 2 4 3 2 2 2 2 8 2" xfId="54761" xr:uid="{EE8BB66D-5DB0-426A-AD64-29C6072FB254}"/>
    <cellStyle name="Currency [0] 2 4 3 2 2 2 2 9" xfId="27545" xr:uid="{F3B706FF-2C1D-45DC-8B5D-88A7B02D9C44}"/>
    <cellStyle name="Currency [0] 2 4 3 2 2 2 2 9 2" xfId="57497" xr:uid="{C2A2264A-8959-4FBA-A2A9-2382464AE4F6}"/>
    <cellStyle name="Currency [0] 2 4 3 2 2 2 3" xfId="6873" xr:uid="{669D2EC4-2FDB-479F-9432-920A2D9F7CC1}"/>
    <cellStyle name="Currency [0] 2 4 3 2 2 2 3 2" xfId="28920" xr:uid="{69B62188-92EA-4722-B45E-48CE7C973CF7}"/>
    <cellStyle name="Currency [0] 2 4 3 2 2 2 3 2 2" xfId="58872" xr:uid="{7F10C627-2E99-46CD-8B3B-2117C02B6369}"/>
    <cellStyle name="Currency [0] 2 4 3 2 2 2 3 3" xfId="36828" xr:uid="{4095C324-36E1-48D8-9C7E-4B3CB32E276D}"/>
    <cellStyle name="Currency [0] 2 4 3 2 2 2 4" xfId="9655" xr:uid="{384B9F2C-4C72-4F2F-A5C3-E88C68C4C99E}"/>
    <cellStyle name="Currency [0] 2 4 3 2 2 2 4 2" xfId="39610" xr:uid="{FD814D6A-BEE8-403D-BF30-18F766E21603}"/>
    <cellStyle name="Currency [0] 2 4 3 2 2 2 5" xfId="12437" xr:uid="{624255C6-8167-4E4C-AECC-D834E07717F0}"/>
    <cellStyle name="Currency [0] 2 4 3 2 2 2 5 2" xfId="42392" xr:uid="{59330BDF-1A9B-43F1-87C2-69CC37A610CD}"/>
    <cellStyle name="Currency [0] 2 4 3 2 2 2 6" xfId="15172" xr:uid="{53D9D404-B2C4-4177-8129-5D5E87136557}"/>
    <cellStyle name="Currency [0] 2 4 3 2 2 2 6 2" xfId="45127" xr:uid="{F87AC2A4-F428-4CC3-ABF1-260F6F348563}"/>
    <cellStyle name="Currency [0] 2 4 3 2 2 2 7" xfId="17920" xr:uid="{31683121-9EA8-4D31-ACEE-1B4F233C6FB1}"/>
    <cellStyle name="Currency [0] 2 4 3 2 2 2 7 2" xfId="47873" xr:uid="{C447FEBA-A745-4713-9D11-387A43C9A374}"/>
    <cellStyle name="Currency [0] 2 4 3 2 2 2 8" xfId="20703" xr:uid="{8908D30C-FB3F-41F4-9907-03CE9A41DC4F}"/>
    <cellStyle name="Currency [0] 2 4 3 2 2 2 8 2" xfId="50655" xr:uid="{8F7C770F-DD3F-47D1-91EE-30AF7096F707}"/>
    <cellStyle name="Currency [0] 2 4 3 2 2 2 9" xfId="23441" xr:uid="{B4FE6F03-C645-40EC-887E-0BBE2931EBC1}"/>
    <cellStyle name="Currency [0] 2 4 3 2 2 2 9 2" xfId="53393" xr:uid="{25D4B1D7-9EC1-4950-938B-42726E1223FE}"/>
    <cellStyle name="Currency [0] 2 4 3 2 2 3" xfId="4609" xr:uid="{A90C4FF8-DAF6-4318-8CC8-720EFFB28104}"/>
    <cellStyle name="Currency [0] 2 4 3 2 2 3 10" xfId="34602" xr:uid="{08D5AEEB-79B9-4305-872D-6C37E3F83C86}"/>
    <cellStyle name="Currency [0] 2 4 3 2 2 3 2" xfId="7557" xr:uid="{0DB4B1BF-EECE-4FE6-83A2-A6D627BE8187}"/>
    <cellStyle name="Currency [0] 2 4 3 2 2 3 2 2" xfId="29604" xr:uid="{29E80674-304C-4CDD-861A-7AA92AAA6C18}"/>
    <cellStyle name="Currency [0] 2 4 3 2 2 3 2 2 2" xfId="59556" xr:uid="{3EF26AB1-B0AF-4276-ABDD-1B4155A8E08C}"/>
    <cellStyle name="Currency [0] 2 4 3 2 2 3 2 3" xfId="37512" xr:uid="{D1F4B734-E7D3-49F7-9F38-3DFAAB51EEB3}"/>
    <cellStyle name="Currency [0] 2 4 3 2 2 3 3" xfId="10339" xr:uid="{3E97FD53-E7A0-4AB6-A943-2C4B5FFBEE1B}"/>
    <cellStyle name="Currency [0] 2 4 3 2 2 3 3 2" xfId="40294" xr:uid="{D745A82D-D1DF-4286-899A-6DFADB62CC92}"/>
    <cellStyle name="Currency [0] 2 4 3 2 2 3 4" xfId="13121" xr:uid="{8CDA5DA3-F4CD-4207-B105-19C59764335E}"/>
    <cellStyle name="Currency [0] 2 4 3 2 2 3 4 2" xfId="43076" xr:uid="{5A07A9D4-EA2D-46A9-AF55-24FCE2246501}"/>
    <cellStyle name="Currency [0] 2 4 3 2 2 3 5" xfId="15856" xr:uid="{FC098100-E34C-4068-A11F-58301984F62E}"/>
    <cellStyle name="Currency [0] 2 4 3 2 2 3 5 2" xfId="45811" xr:uid="{68900B67-43DE-4CE3-9652-C9F284DC7572}"/>
    <cellStyle name="Currency [0] 2 4 3 2 2 3 6" xfId="18604" xr:uid="{3584EC8B-8E34-4ACB-8456-0C06F492FB89}"/>
    <cellStyle name="Currency [0] 2 4 3 2 2 3 6 2" xfId="48557" xr:uid="{1594FE9A-5B12-45C1-A6B3-5E3813DE6CFD}"/>
    <cellStyle name="Currency [0] 2 4 3 2 2 3 7" xfId="21387" xr:uid="{15534CCF-F36E-4405-93AD-CEDE7CD95E82}"/>
    <cellStyle name="Currency [0] 2 4 3 2 2 3 7 2" xfId="51339" xr:uid="{8EE884E2-2F3B-434E-B3EA-8A6EA4C4ECA2}"/>
    <cellStyle name="Currency [0] 2 4 3 2 2 3 8" xfId="24125" xr:uid="{B100F781-5DEE-4980-9B44-589753CC8032}"/>
    <cellStyle name="Currency [0] 2 4 3 2 2 3 8 2" xfId="54077" xr:uid="{CB3BCCC9-2499-4693-AE09-6E15F3FDE90F}"/>
    <cellStyle name="Currency [0] 2 4 3 2 2 3 9" xfId="26861" xr:uid="{93C0C3AF-8C1D-4831-A685-11CA5670C428}"/>
    <cellStyle name="Currency [0] 2 4 3 2 2 3 9 2" xfId="56813" xr:uid="{E020914C-1C2C-4900-A41D-C8E8D83C7CDF}"/>
    <cellStyle name="Currency [0] 2 4 3 2 2 4" xfId="3241" xr:uid="{1E836927-C107-424C-B929-97AF4CEB4BFD}"/>
    <cellStyle name="Currency [0] 2 4 3 2 2 4 2" xfId="28236" xr:uid="{1C943A74-532C-4104-8D38-14B3A093D877}"/>
    <cellStyle name="Currency [0] 2 4 3 2 2 4 2 2" xfId="58188" xr:uid="{16077034-BF50-4877-AA21-ECFB6A656E19}"/>
    <cellStyle name="Currency [0] 2 4 3 2 2 4 3" xfId="33234" xr:uid="{A2AEF5EB-801A-4EF5-ACAD-0E1BC3D8508A}"/>
    <cellStyle name="Currency [0] 2 4 3 2 2 5" xfId="6189" xr:uid="{D9F1B144-852A-4130-AD60-4604B6DE466A}"/>
    <cellStyle name="Currency [0] 2 4 3 2 2 5 2" xfId="36144" xr:uid="{373F783F-2E25-4204-88C5-0213643C0035}"/>
    <cellStyle name="Currency [0] 2 4 3 2 2 6" xfId="8971" xr:uid="{9A2B0FBE-AD4A-4A1C-9863-CDB696E4E6F5}"/>
    <cellStyle name="Currency [0] 2 4 3 2 2 6 2" xfId="38926" xr:uid="{935744D1-128B-4FF0-9DEC-B4B9A966C92C}"/>
    <cellStyle name="Currency [0] 2 4 3 2 2 7" xfId="11753" xr:uid="{D9F80C10-54D6-4CF4-9D04-D3F87F53485E}"/>
    <cellStyle name="Currency [0] 2 4 3 2 2 7 2" xfId="41708" xr:uid="{534CFF97-1FDB-4216-AB7B-6E404EAEDB1F}"/>
    <cellStyle name="Currency [0] 2 4 3 2 2 8" xfId="14488" xr:uid="{56CBFBF5-BCFD-494E-9BA5-3D8B1601BC22}"/>
    <cellStyle name="Currency [0] 2 4 3 2 2 8 2" xfId="44443" xr:uid="{2F094787-A3AC-402A-BF01-2025F8ACCC69}"/>
    <cellStyle name="Currency [0] 2 4 3 2 2 9" xfId="17236" xr:uid="{DCE4CD7D-D648-4454-B137-FC11D8B1164D}"/>
    <cellStyle name="Currency [0] 2 4 3 2 2 9 2" xfId="47189" xr:uid="{D3C21225-7ED1-4FBE-9535-A8F5E7F9629B}"/>
    <cellStyle name="Currency [0] 2 4 3 2 3" xfId="1703" xr:uid="{2C9C3827-741A-4C31-9391-1D75A7956104}"/>
    <cellStyle name="Currency [0] 2 4 3 2 3 10" xfId="23099" xr:uid="{86A70538-3981-4C7B-96E2-FC3D1CFF4FB7}"/>
    <cellStyle name="Currency [0] 2 4 3 2 3 10 2" xfId="53051" xr:uid="{E118CD53-5B52-4424-9C81-BF50814C81D8}"/>
    <cellStyle name="Currency [0] 2 4 3 2 3 11" xfId="25835" xr:uid="{0D117A11-DF58-4D8D-9079-AFEBB0021A59}"/>
    <cellStyle name="Currency [0] 2 4 3 2 3 11 2" xfId="55787" xr:uid="{8CD3BB3C-B06F-4D68-BB29-A87355B19225}"/>
    <cellStyle name="Currency [0] 2 4 3 2 3 12" xfId="31708" xr:uid="{D02F26C5-67F6-44E7-B92F-36E90C8A93EA}"/>
    <cellStyle name="Currency [0] 2 4 3 2 3 2" xfId="4951" xr:uid="{7268A53F-2158-4C4E-A2FD-A5FFC1DE37C8}"/>
    <cellStyle name="Currency [0] 2 4 3 2 3 2 10" xfId="34944" xr:uid="{243E4C0E-DB6A-45B6-9372-EE339B233D13}"/>
    <cellStyle name="Currency [0] 2 4 3 2 3 2 2" xfId="7899" xr:uid="{73143546-B531-4DB0-ADE8-175ECABC85B8}"/>
    <cellStyle name="Currency [0] 2 4 3 2 3 2 2 2" xfId="29946" xr:uid="{CA4ED4E7-3F8B-4696-9FE5-BC86BEDC98B5}"/>
    <cellStyle name="Currency [0] 2 4 3 2 3 2 2 2 2" xfId="59898" xr:uid="{5E458BCD-D186-445D-AFA6-953E50E83113}"/>
    <cellStyle name="Currency [0] 2 4 3 2 3 2 2 3" xfId="37854" xr:uid="{78F40DB2-6814-45BD-BFA0-95C23A8611A1}"/>
    <cellStyle name="Currency [0] 2 4 3 2 3 2 3" xfId="10681" xr:uid="{93DB8CE6-E85F-4483-BE47-A7720A98FFD6}"/>
    <cellStyle name="Currency [0] 2 4 3 2 3 2 3 2" xfId="40636" xr:uid="{73056FF2-DFED-4ADC-8027-A818AE7FB454}"/>
    <cellStyle name="Currency [0] 2 4 3 2 3 2 4" xfId="13463" xr:uid="{8E6C6BB2-AE02-4ED6-A6CD-47A7DC7CACBC}"/>
    <cellStyle name="Currency [0] 2 4 3 2 3 2 4 2" xfId="43418" xr:uid="{C24C966F-8BF2-4811-8FBA-5F5A51E0C550}"/>
    <cellStyle name="Currency [0] 2 4 3 2 3 2 5" xfId="16198" xr:uid="{AEAEAA79-2CBE-42F4-9C0C-933436E2E185}"/>
    <cellStyle name="Currency [0] 2 4 3 2 3 2 5 2" xfId="46153" xr:uid="{734FC980-1BB1-42D4-B3C5-E4342088CE2A}"/>
    <cellStyle name="Currency [0] 2 4 3 2 3 2 6" xfId="18946" xr:uid="{8A5B0AD8-869A-450A-95D0-40E2CD6CD97E}"/>
    <cellStyle name="Currency [0] 2 4 3 2 3 2 6 2" xfId="48899" xr:uid="{AE885293-5527-4BCE-9C32-6501998B7C23}"/>
    <cellStyle name="Currency [0] 2 4 3 2 3 2 7" xfId="21729" xr:uid="{B9A30DE8-A45A-4A67-A828-34DF6C174983}"/>
    <cellStyle name="Currency [0] 2 4 3 2 3 2 7 2" xfId="51681" xr:uid="{04A7B69F-14CA-4FD8-A308-AC5268BC0963}"/>
    <cellStyle name="Currency [0] 2 4 3 2 3 2 8" xfId="24467" xr:uid="{C3414FC9-D631-411A-9C83-560B13CBB413}"/>
    <cellStyle name="Currency [0] 2 4 3 2 3 2 8 2" xfId="54419" xr:uid="{47AEF3B1-9AF5-4CB6-A80F-AC382AAD0CA0}"/>
    <cellStyle name="Currency [0] 2 4 3 2 3 2 9" xfId="27203" xr:uid="{F3BE8600-BD7F-4FAE-AF28-992CA0A4A00A}"/>
    <cellStyle name="Currency [0] 2 4 3 2 3 2 9 2" xfId="57155" xr:uid="{CEE3C97A-4497-45C9-974B-877D58B9599C}"/>
    <cellStyle name="Currency [0] 2 4 3 2 3 3" xfId="3583" xr:uid="{E30C4639-A0DB-49CF-8F83-DFDBAE85E30D}"/>
    <cellStyle name="Currency [0] 2 4 3 2 3 3 2" xfId="28578" xr:uid="{72F9FD03-B19D-4773-866B-900FA954C581}"/>
    <cellStyle name="Currency [0] 2 4 3 2 3 3 2 2" xfId="58530" xr:uid="{E1A1C01F-4F6F-4BA9-9600-08307ABB9303}"/>
    <cellStyle name="Currency [0] 2 4 3 2 3 3 3" xfId="33576" xr:uid="{D66FB18D-3DC7-4543-AC1F-26A3B20A5D83}"/>
    <cellStyle name="Currency [0] 2 4 3 2 3 4" xfId="6531" xr:uid="{786FFD5B-22F9-429B-86BE-FDA6226E79A6}"/>
    <cellStyle name="Currency [0] 2 4 3 2 3 4 2" xfId="36486" xr:uid="{1C785F87-844B-4F7D-8A52-2DF62BF0F8CB}"/>
    <cellStyle name="Currency [0] 2 4 3 2 3 5" xfId="9313" xr:uid="{318C4AB1-CBC3-441C-84C2-B521E9D04159}"/>
    <cellStyle name="Currency [0] 2 4 3 2 3 5 2" xfId="39268" xr:uid="{1D82BC54-A6C4-43E3-BBB5-4D28B769263A}"/>
    <cellStyle name="Currency [0] 2 4 3 2 3 6" xfId="12095" xr:uid="{E1BB96E8-C9C9-4C7D-919C-6F5D903B32D2}"/>
    <cellStyle name="Currency [0] 2 4 3 2 3 6 2" xfId="42050" xr:uid="{6F04FCBD-D893-47EB-8D41-B2FF4527641E}"/>
    <cellStyle name="Currency [0] 2 4 3 2 3 7" xfId="14830" xr:uid="{B53BFFCF-03B1-486F-BD91-4C6106900360}"/>
    <cellStyle name="Currency [0] 2 4 3 2 3 7 2" xfId="44785" xr:uid="{91DDBD09-3B2A-4DAC-82DF-D9D8FBEF56E2}"/>
    <cellStyle name="Currency [0] 2 4 3 2 3 8" xfId="17578" xr:uid="{BAF09579-55C3-459B-9D7C-6CF20FE9D0E8}"/>
    <cellStyle name="Currency [0] 2 4 3 2 3 8 2" xfId="47531" xr:uid="{E2A0E38F-038E-4493-9A80-1F4BBD43365A}"/>
    <cellStyle name="Currency [0] 2 4 3 2 3 9" xfId="20361" xr:uid="{54B7D8A3-909E-477E-ADFA-532C0FEC4F98}"/>
    <cellStyle name="Currency [0] 2 4 3 2 3 9 2" xfId="50313" xr:uid="{5CE8C25E-EB11-4E12-A5BF-08B6E5B0440A}"/>
    <cellStyle name="Currency [0] 2 4 3 2 4" xfId="2462" xr:uid="{8E44B211-AFE8-4960-B4B1-7BD19EE3F167}"/>
    <cellStyle name="Currency [0] 2 4 3 2 4 10" xfId="26519" xr:uid="{FD685545-57B3-4DD2-A100-628D766C11BA}"/>
    <cellStyle name="Currency [0] 2 4 3 2 4 10 2" xfId="56471" xr:uid="{92AE7E80-61BB-4C0B-B213-DDD61568658D}"/>
    <cellStyle name="Currency [0] 2 4 3 2 4 11" xfId="32461" xr:uid="{9382E0C6-9A97-405A-8EDE-BD39D2C2E134}"/>
    <cellStyle name="Currency [0] 2 4 3 2 4 2" xfId="4267" xr:uid="{79A081B1-1F97-4F89-9433-92C75A24C4C5}"/>
    <cellStyle name="Currency [0] 2 4 3 2 4 2 2" xfId="29262" xr:uid="{8953E380-AF08-44BB-A52D-58882C9B3166}"/>
    <cellStyle name="Currency [0] 2 4 3 2 4 2 2 2" xfId="59214" xr:uid="{2FA7169B-3117-4FC7-85D2-179C4EEED4B4}"/>
    <cellStyle name="Currency [0] 2 4 3 2 4 2 3" xfId="34260" xr:uid="{0B33E13D-AE5A-4C8A-BD13-6DD9E7D1DF72}"/>
    <cellStyle name="Currency [0] 2 4 3 2 4 3" xfId="7215" xr:uid="{F2FC7E9B-0DC6-4649-A88F-5F9FE56074CB}"/>
    <cellStyle name="Currency [0] 2 4 3 2 4 3 2" xfId="37170" xr:uid="{69FCE2A1-CB78-496C-AFF8-99A2DFA23F37}"/>
    <cellStyle name="Currency [0] 2 4 3 2 4 4" xfId="9997" xr:uid="{4FB16944-0C2D-43A3-B3F6-4EAD255C68B2}"/>
    <cellStyle name="Currency [0] 2 4 3 2 4 4 2" xfId="39952" xr:uid="{D3593583-4ABF-43D6-8A26-BCACB45CEB63}"/>
    <cellStyle name="Currency [0] 2 4 3 2 4 5" xfId="12779" xr:uid="{50198AB1-9129-4D9A-8CCE-8E8E55F869B0}"/>
    <cellStyle name="Currency [0] 2 4 3 2 4 5 2" xfId="42734" xr:uid="{73B7332F-EF73-40B9-B369-2BA01243058E}"/>
    <cellStyle name="Currency [0] 2 4 3 2 4 6" xfId="15514" xr:uid="{C59E285F-D701-4EA1-8F4F-F5E3EAA4F320}"/>
    <cellStyle name="Currency [0] 2 4 3 2 4 6 2" xfId="45469" xr:uid="{7DB28D78-DF8E-47AE-9783-08AEC6FFBC6C}"/>
    <cellStyle name="Currency [0] 2 4 3 2 4 7" xfId="18262" xr:uid="{A1918234-58E3-4C73-B724-3BC9C6111D43}"/>
    <cellStyle name="Currency [0] 2 4 3 2 4 7 2" xfId="48215" xr:uid="{8BA43B0E-0720-40F4-9C2C-78C700850FD9}"/>
    <cellStyle name="Currency [0] 2 4 3 2 4 8" xfId="21045" xr:uid="{472D7454-9E1D-48FB-8CF6-76C07F20FCE8}"/>
    <cellStyle name="Currency [0] 2 4 3 2 4 8 2" xfId="50997" xr:uid="{8917D116-2BE5-449A-AF52-0CAB7CBEA96A}"/>
    <cellStyle name="Currency [0] 2 4 3 2 4 9" xfId="23783" xr:uid="{85A53B08-E9DB-4224-A1C3-DE5C9E91F8F0}"/>
    <cellStyle name="Currency [0] 2 4 3 2 4 9 2" xfId="53735" xr:uid="{78DA6D4C-1A37-402E-84B0-529F86118C1A}"/>
    <cellStyle name="Currency [0] 2 4 3 2 5" xfId="2899" xr:uid="{1B1D8A36-13A5-4376-B93C-981AD0E4AE73}"/>
    <cellStyle name="Currency [0] 2 4 3 2 5 2" xfId="27894" xr:uid="{A91AFB49-AEF5-44F8-A74F-BF4335D9273C}"/>
    <cellStyle name="Currency [0] 2 4 3 2 5 2 2" xfId="57846" xr:uid="{F6025480-9567-44CD-925A-8290A871187A}"/>
    <cellStyle name="Currency [0] 2 4 3 2 5 3" xfId="32892" xr:uid="{8B6F3D9C-2A1C-49F0-BE28-B00809BDFA1E}"/>
    <cellStyle name="Currency [0] 2 4 3 2 6" xfId="5847" xr:uid="{3F9B5055-D9C9-4C96-985A-D8D59C3D4405}"/>
    <cellStyle name="Currency [0] 2 4 3 2 6 2" xfId="35802" xr:uid="{5918886D-54FC-4287-B569-9137232BD1E2}"/>
    <cellStyle name="Currency [0] 2 4 3 2 7" xfId="8629" xr:uid="{08D5D61A-17E7-4CA3-A4D3-911311B20D08}"/>
    <cellStyle name="Currency [0] 2 4 3 2 7 2" xfId="38584" xr:uid="{81528FFD-EEB5-4020-9937-2F2DF792837B}"/>
    <cellStyle name="Currency [0] 2 4 3 2 8" xfId="11411" xr:uid="{22CD27C6-A3B4-4BDB-BF5A-C68C79F53766}"/>
    <cellStyle name="Currency [0] 2 4 3 2 8 2" xfId="41366" xr:uid="{7E77F9D2-6925-426D-B342-2E86D10DF475}"/>
    <cellStyle name="Currency [0] 2 4 3 2 9" xfId="14146" xr:uid="{F507CC84-EDF3-4288-BC49-5E9FDE8457B0}"/>
    <cellStyle name="Currency [0] 2 4 3 2 9 2" xfId="44101" xr:uid="{E878E4C0-09AE-4B3F-AA25-FD64CB4FB2F6}"/>
    <cellStyle name="Currency [0] 2 4 3 3" xfId="846" xr:uid="{BA1ADA3C-160C-437E-A777-02A1CB2C7FB8}"/>
    <cellStyle name="Currency [0] 2 4 3 3 10" xfId="19848" xr:uid="{81464B71-97D6-47A7-8D5D-A8C03A395E83}"/>
    <cellStyle name="Currency [0] 2 4 3 3 10 2" xfId="49800" xr:uid="{2AFD6EEF-5E2C-431B-B221-2F85CBB32945}"/>
    <cellStyle name="Currency [0] 2 4 3 3 11" xfId="22586" xr:uid="{19A5C4DE-9645-4A45-AADE-306D293F29C3}"/>
    <cellStyle name="Currency [0] 2 4 3 3 11 2" xfId="52538" xr:uid="{C3A6E8ED-E381-4BF2-B9A5-1080539A9334}"/>
    <cellStyle name="Currency [0] 2 4 3 3 12" xfId="25322" xr:uid="{74E8B4E6-8B38-4B72-A38E-823A9860E161}"/>
    <cellStyle name="Currency [0] 2 4 3 3 12 2" xfId="55274" xr:uid="{244F16BD-6D0F-4791-B635-93E2E1526424}"/>
    <cellStyle name="Currency [0] 2 4 3 3 13" xfId="30851" xr:uid="{C3A1E672-F127-4B77-9577-64FC9121FCAB}"/>
    <cellStyle name="Currency [0] 2 4 3 3 2" xfId="1389" xr:uid="{3C83A961-DBEF-44C0-8300-961C81EE8BE5}"/>
    <cellStyle name="Currency [0] 2 4 3 3 2 10" xfId="23270" xr:uid="{4BD2CFC5-1D83-4AD5-98D3-2C528AF281C1}"/>
    <cellStyle name="Currency [0] 2 4 3 3 2 10 2" xfId="53222" xr:uid="{ADD7BD42-0B43-466D-9068-7C3F33C17241}"/>
    <cellStyle name="Currency [0] 2 4 3 3 2 11" xfId="26006" xr:uid="{D21AF2DC-6287-4A11-9953-1E5C0FE827F9}"/>
    <cellStyle name="Currency [0] 2 4 3 3 2 11 2" xfId="55958" xr:uid="{20EF389F-2130-4606-8222-6D8DAE74C26E}"/>
    <cellStyle name="Currency [0] 2 4 3 3 2 12" xfId="31394" xr:uid="{A1A72A53-2EA0-4311-8DBB-576620E3AAF6}"/>
    <cellStyle name="Currency [0] 2 4 3 3 2 2" xfId="5122" xr:uid="{CDDE1E61-D922-4849-98C9-4A8665EABF73}"/>
    <cellStyle name="Currency [0] 2 4 3 3 2 2 10" xfId="35115" xr:uid="{0B11266B-3CF8-4E2E-9E78-F8F5CA9509C4}"/>
    <cellStyle name="Currency [0] 2 4 3 3 2 2 2" xfId="8070" xr:uid="{E6B1E762-8786-4528-8243-7542691859E9}"/>
    <cellStyle name="Currency [0] 2 4 3 3 2 2 2 2" xfId="30117" xr:uid="{359BBFA9-77AE-4B17-88AC-B7B26636A680}"/>
    <cellStyle name="Currency [0] 2 4 3 3 2 2 2 2 2" xfId="60069" xr:uid="{6D1D0A78-6BCC-4CDE-B703-1F133BF1CC83}"/>
    <cellStyle name="Currency [0] 2 4 3 3 2 2 2 3" xfId="38025" xr:uid="{CE2D017F-B638-40A1-B98D-33CD003A1301}"/>
    <cellStyle name="Currency [0] 2 4 3 3 2 2 3" xfId="10852" xr:uid="{5F0A2E4C-F665-43E8-923D-763F4A1449E9}"/>
    <cellStyle name="Currency [0] 2 4 3 3 2 2 3 2" xfId="40807" xr:uid="{3723E654-DA13-44E3-98B8-728C130CEEAE}"/>
    <cellStyle name="Currency [0] 2 4 3 3 2 2 4" xfId="13634" xr:uid="{A6F6D01C-153C-45C8-B4E8-CF5454B457D3}"/>
    <cellStyle name="Currency [0] 2 4 3 3 2 2 4 2" xfId="43589" xr:uid="{90E2C2BB-7F32-4789-9D25-76330507D128}"/>
    <cellStyle name="Currency [0] 2 4 3 3 2 2 5" xfId="16369" xr:uid="{941E082D-397E-49B4-BD3B-0FD77F375B91}"/>
    <cellStyle name="Currency [0] 2 4 3 3 2 2 5 2" xfId="46324" xr:uid="{4882F815-D47F-4D18-B4E5-BE39C62EF523}"/>
    <cellStyle name="Currency [0] 2 4 3 3 2 2 6" xfId="19117" xr:uid="{17A20154-F611-49E0-BBCD-7DC7F4D84925}"/>
    <cellStyle name="Currency [0] 2 4 3 3 2 2 6 2" xfId="49070" xr:uid="{34FA9162-839C-4942-A89D-5809CEE6EB67}"/>
    <cellStyle name="Currency [0] 2 4 3 3 2 2 7" xfId="21900" xr:uid="{125DBEFE-87C6-4223-B5FD-EC3F340C4162}"/>
    <cellStyle name="Currency [0] 2 4 3 3 2 2 7 2" xfId="51852" xr:uid="{C8D615C6-571B-4930-97DD-1E538D10130F}"/>
    <cellStyle name="Currency [0] 2 4 3 3 2 2 8" xfId="24638" xr:uid="{1A0CB164-2EE0-479E-8D1F-413158D4AF38}"/>
    <cellStyle name="Currency [0] 2 4 3 3 2 2 8 2" xfId="54590" xr:uid="{10678A17-185A-4FD9-B36E-39ED47E2FDD4}"/>
    <cellStyle name="Currency [0] 2 4 3 3 2 2 9" xfId="27374" xr:uid="{B234A236-1662-4C55-BF76-9B41FC8E03CC}"/>
    <cellStyle name="Currency [0] 2 4 3 3 2 2 9 2" xfId="57326" xr:uid="{D7B5211B-8C39-4EB5-923B-454B4F80B19A}"/>
    <cellStyle name="Currency [0] 2 4 3 3 2 3" xfId="3754" xr:uid="{B174D5F7-E038-46C2-A54F-52F8F5275664}"/>
    <cellStyle name="Currency [0] 2 4 3 3 2 3 2" xfId="28749" xr:uid="{23C6DF74-3231-4566-8E58-FA69C8A217EF}"/>
    <cellStyle name="Currency [0] 2 4 3 3 2 3 2 2" xfId="58701" xr:uid="{A45FFB77-3324-4344-9B96-68ED384415E7}"/>
    <cellStyle name="Currency [0] 2 4 3 3 2 3 3" xfId="33747" xr:uid="{E4A08271-0619-4221-B1AF-8D755B8CBD5A}"/>
    <cellStyle name="Currency [0] 2 4 3 3 2 4" xfId="6702" xr:uid="{21E37EBF-E692-468F-8473-25027E4234D9}"/>
    <cellStyle name="Currency [0] 2 4 3 3 2 4 2" xfId="36657" xr:uid="{FAD7C686-143D-4589-9BCD-B2EFB0E0C197}"/>
    <cellStyle name="Currency [0] 2 4 3 3 2 5" xfId="9484" xr:uid="{4F782CE1-4F7E-4D29-99CB-8B10D66ADE64}"/>
    <cellStyle name="Currency [0] 2 4 3 3 2 5 2" xfId="39439" xr:uid="{C0108599-983D-44F9-9A08-EFB58A0517B5}"/>
    <cellStyle name="Currency [0] 2 4 3 3 2 6" xfId="12266" xr:uid="{739D225C-60E8-43EB-812E-EED19B5E193F}"/>
    <cellStyle name="Currency [0] 2 4 3 3 2 6 2" xfId="42221" xr:uid="{DD347D75-0CBC-4401-B366-844F6D3F1BC2}"/>
    <cellStyle name="Currency [0] 2 4 3 3 2 7" xfId="15001" xr:uid="{5789B042-8198-40D4-ACF3-9CCE3EC11F62}"/>
    <cellStyle name="Currency [0] 2 4 3 3 2 7 2" xfId="44956" xr:uid="{2F024685-403B-4BC7-BD07-0116094D5D8B}"/>
    <cellStyle name="Currency [0] 2 4 3 3 2 8" xfId="17749" xr:uid="{C3C54674-8866-474A-8E3F-B1F74CEC5199}"/>
    <cellStyle name="Currency [0] 2 4 3 3 2 8 2" xfId="47702" xr:uid="{785CACA4-E8F5-4F5E-AF27-22296179EF51}"/>
    <cellStyle name="Currency [0] 2 4 3 3 2 9" xfId="20532" xr:uid="{BE667610-7603-4E67-A5B0-FDA4B5C3C890}"/>
    <cellStyle name="Currency [0] 2 4 3 3 2 9 2" xfId="50484" xr:uid="{63736D5B-EB8D-440A-BFA2-5A9B12926B3D}"/>
    <cellStyle name="Currency [0] 2 4 3 3 3" xfId="1931" xr:uid="{5204551D-D087-4AA0-A0F0-5C41695F4B5E}"/>
    <cellStyle name="Currency [0] 2 4 3 3 3 10" xfId="26690" xr:uid="{DA62F781-43FE-4DE6-A4A2-C08B1E403F7A}"/>
    <cellStyle name="Currency [0] 2 4 3 3 3 10 2" xfId="56642" xr:uid="{1BE780BA-61C8-4B39-9F01-625814A9E592}"/>
    <cellStyle name="Currency [0] 2 4 3 3 3 11" xfId="31936" xr:uid="{0DE59D46-13E8-4CA5-9D25-1C9C0D30636B}"/>
    <cellStyle name="Currency [0] 2 4 3 3 3 2" xfId="4438" xr:uid="{928D748E-027B-469D-9CD8-44AE6D20369D}"/>
    <cellStyle name="Currency [0] 2 4 3 3 3 2 2" xfId="29433" xr:uid="{339FEC8A-3B97-43ED-9316-BCEBD908CB56}"/>
    <cellStyle name="Currency [0] 2 4 3 3 3 2 2 2" xfId="59385" xr:uid="{01D69E70-DE58-4DCB-893D-4E565E0DD7FB}"/>
    <cellStyle name="Currency [0] 2 4 3 3 3 2 3" xfId="34431" xr:uid="{CEA78455-A770-49D5-9257-AF97E9F78FD7}"/>
    <cellStyle name="Currency [0] 2 4 3 3 3 3" xfId="7386" xr:uid="{3EF86931-49D6-436B-912B-AD8A7D009C6A}"/>
    <cellStyle name="Currency [0] 2 4 3 3 3 3 2" xfId="37341" xr:uid="{60D5BE7C-FF11-48BD-944C-ABF5DD208CE3}"/>
    <cellStyle name="Currency [0] 2 4 3 3 3 4" xfId="10168" xr:uid="{2D2B5ADE-FB1E-4EEB-A8BD-D6F6F31B57F2}"/>
    <cellStyle name="Currency [0] 2 4 3 3 3 4 2" xfId="40123" xr:uid="{E1BE542D-EDC5-4DB5-818E-DE7DE7214DB2}"/>
    <cellStyle name="Currency [0] 2 4 3 3 3 5" xfId="12950" xr:uid="{24D65561-F3AE-4125-A735-B2EDB9A79E83}"/>
    <cellStyle name="Currency [0] 2 4 3 3 3 5 2" xfId="42905" xr:uid="{25537994-237E-43DA-994A-B5E71B0241BB}"/>
    <cellStyle name="Currency [0] 2 4 3 3 3 6" xfId="15685" xr:uid="{95A68DCD-899C-4CAF-AAD9-A4CA77249881}"/>
    <cellStyle name="Currency [0] 2 4 3 3 3 6 2" xfId="45640" xr:uid="{D9E47BA5-55F4-42FE-843B-245BB5C5DD2B}"/>
    <cellStyle name="Currency [0] 2 4 3 3 3 7" xfId="18433" xr:uid="{0321F627-7BBA-42A8-AABF-051FE43AB6EA}"/>
    <cellStyle name="Currency [0] 2 4 3 3 3 7 2" xfId="48386" xr:uid="{59E39BAA-4A47-4834-8E16-A6392017C869}"/>
    <cellStyle name="Currency [0] 2 4 3 3 3 8" xfId="21216" xr:uid="{3BE1AD9A-9098-40E4-9330-4AA33315ADA6}"/>
    <cellStyle name="Currency [0] 2 4 3 3 3 8 2" xfId="51168" xr:uid="{3A466B85-EDEA-4678-9914-BB9223B1C98A}"/>
    <cellStyle name="Currency [0] 2 4 3 3 3 9" xfId="23954" xr:uid="{E8F0D39B-FFB6-4888-A1A3-0B4165F886B3}"/>
    <cellStyle name="Currency [0] 2 4 3 3 3 9 2" xfId="53906" xr:uid="{D31F4C56-0AE7-4EB1-AFB8-AEE082DD9DD4}"/>
    <cellStyle name="Currency [0] 2 4 3 3 4" xfId="3070" xr:uid="{2A232BC9-1A4C-4598-A3B1-6416EB29C69A}"/>
    <cellStyle name="Currency [0] 2 4 3 3 4 2" xfId="28065" xr:uid="{9F4D7FF4-FFFC-41D2-B0B6-02ECBC86AF22}"/>
    <cellStyle name="Currency [0] 2 4 3 3 4 2 2" xfId="58017" xr:uid="{B446885A-8368-4FF9-88FF-9D1CB052C137}"/>
    <cellStyle name="Currency [0] 2 4 3 3 4 3" xfId="33063" xr:uid="{5B51D64C-A522-4BC5-AC1C-4F5435614322}"/>
    <cellStyle name="Currency [0] 2 4 3 3 5" xfId="6018" xr:uid="{0B5A8037-CBD8-47BC-ACAD-5C4367F6A53C}"/>
    <cellStyle name="Currency [0] 2 4 3 3 5 2" xfId="35973" xr:uid="{A89F8F81-F09A-43EB-9ADD-FF7619E9343F}"/>
    <cellStyle name="Currency [0] 2 4 3 3 6" xfId="8800" xr:uid="{87040C34-E6A5-45D6-B528-6EE5CCC44E8E}"/>
    <cellStyle name="Currency [0] 2 4 3 3 6 2" xfId="38755" xr:uid="{6FB9B398-7BF3-45CE-89F0-C687CF072563}"/>
    <cellStyle name="Currency [0] 2 4 3 3 7" xfId="11582" xr:uid="{CB3B85B2-6785-4766-B826-0C5AD9D3C754}"/>
    <cellStyle name="Currency [0] 2 4 3 3 7 2" xfId="41537" xr:uid="{698AFD7D-AEBA-455E-BEB9-882212093DCE}"/>
    <cellStyle name="Currency [0] 2 4 3 3 8" xfId="14317" xr:uid="{54AACC6D-F21C-4D23-98D2-54A9E8FF2A43}"/>
    <cellStyle name="Currency [0] 2 4 3 3 8 2" xfId="44272" xr:uid="{2169A1AD-8C61-40F2-83D1-F1FA96BB68AD}"/>
    <cellStyle name="Currency [0] 2 4 3 3 9" xfId="17065" xr:uid="{AECFE035-6CAA-4D8A-AAF9-D3B64467591A}"/>
    <cellStyle name="Currency [0] 2 4 3 3 9 2" xfId="47018" xr:uid="{FB8D01EB-DF1B-4A29-BE0D-CEA1DF0819D6}"/>
    <cellStyle name="Currency [0] 2 4 3 4" xfId="1022" xr:uid="{7490ECE4-DDC3-4DF4-A99F-E2A082510C55}"/>
    <cellStyle name="Currency [0] 2 4 3 4 10" xfId="22928" xr:uid="{DE39C211-BA8C-4E55-8C0B-70BADFA0738B}"/>
    <cellStyle name="Currency [0] 2 4 3 4 10 2" xfId="52880" xr:uid="{3C5F128F-4AE8-44F3-BF67-D89B4CA28DD2}"/>
    <cellStyle name="Currency [0] 2 4 3 4 11" xfId="25664" xr:uid="{26F3AFD0-BE31-411C-A1CF-D6E82AEC0B63}"/>
    <cellStyle name="Currency [0] 2 4 3 4 11 2" xfId="55616" xr:uid="{DF07DA04-9003-4204-8773-4CF126B850AB}"/>
    <cellStyle name="Currency [0] 2 4 3 4 12" xfId="31027" xr:uid="{CC209030-7085-4E14-814D-1BFA4395A8E8}"/>
    <cellStyle name="Currency [0] 2 4 3 4 2" xfId="4780" xr:uid="{82929BA8-B80C-4A4E-8E7E-89ECB9815561}"/>
    <cellStyle name="Currency [0] 2 4 3 4 2 10" xfId="34773" xr:uid="{89183542-3C02-43FC-9041-0ADD6BE7F14D}"/>
    <cellStyle name="Currency [0] 2 4 3 4 2 2" xfId="7728" xr:uid="{C30F5BE0-78F9-4751-B04A-070C067BC32E}"/>
    <cellStyle name="Currency [0] 2 4 3 4 2 2 2" xfId="29775" xr:uid="{953D7273-4486-4999-9CE4-348C077B2EC3}"/>
    <cellStyle name="Currency [0] 2 4 3 4 2 2 2 2" xfId="59727" xr:uid="{6EB985EB-4F1E-4023-B301-0AFCEDBDF0FF}"/>
    <cellStyle name="Currency [0] 2 4 3 4 2 2 3" xfId="37683" xr:uid="{2B2BB0D4-74F0-44E5-BCA0-C4AD84346375}"/>
    <cellStyle name="Currency [0] 2 4 3 4 2 3" xfId="10510" xr:uid="{B9CA691D-699C-4402-8ED5-BAAA787A3D68}"/>
    <cellStyle name="Currency [0] 2 4 3 4 2 3 2" xfId="40465" xr:uid="{47BB4BCE-5F68-4F65-8363-DCF56448D761}"/>
    <cellStyle name="Currency [0] 2 4 3 4 2 4" xfId="13292" xr:uid="{C0526F1B-C10C-48F9-82EB-27F0BFA01415}"/>
    <cellStyle name="Currency [0] 2 4 3 4 2 4 2" xfId="43247" xr:uid="{60F9972B-2328-42B7-85D3-A707A51BDCE6}"/>
    <cellStyle name="Currency [0] 2 4 3 4 2 5" xfId="16027" xr:uid="{F4CAB06B-AC0E-431C-8E8B-057E1233E343}"/>
    <cellStyle name="Currency [0] 2 4 3 4 2 5 2" xfId="45982" xr:uid="{9ACF6E12-E9A7-45A3-AA77-E18C6D2EECDE}"/>
    <cellStyle name="Currency [0] 2 4 3 4 2 6" xfId="18775" xr:uid="{806891C8-F9FD-470B-94DC-E14DCCF53125}"/>
    <cellStyle name="Currency [0] 2 4 3 4 2 6 2" xfId="48728" xr:uid="{53021829-0494-42F7-A9F2-0D7929564ADA}"/>
    <cellStyle name="Currency [0] 2 4 3 4 2 7" xfId="21558" xr:uid="{3F17E91F-0CB0-407E-9A20-0BAA821BBE2E}"/>
    <cellStyle name="Currency [0] 2 4 3 4 2 7 2" xfId="51510" xr:uid="{179DF2A2-391D-4E2B-9426-7D3D857960C9}"/>
    <cellStyle name="Currency [0] 2 4 3 4 2 8" xfId="24296" xr:uid="{406C0A5A-F499-42E4-AC20-730E096D91BC}"/>
    <cellStyle name="Currency [0] 2 4 3 4 2 8 2" xfId="54248" xr:uid="{CE81039E-69B5-4A89-86EA-8D34A4AEDC51}"/>
    <cellStyle name="Currency [0] 2 4 3 4 2 9" xfId="27032" xr:uid="{7C5BCC83-B89E-437D-B076-EBBD636BD7A9}"/>
    <cellStyle name="Currency [0] 2 4 3 4 2 9 2" xfId="56984" xr:uid="{66888FE7-1F02-4D99-A74B-BAEF833DA97F}"/>
    <cellStyle name="Currency [0] 2 4 3 4 3" xfId="3412" xr:uid="{0AD1A0A7-5734-49D5-BA5F-F2378F8D2B34}"/>
    <cellStyle name="Currency [0] 2 4 3 4 3 2" xfId="28407" xr:uid="{610B927E-57B5-4239-B2A2-47E8F009BF0B}"/>
    <cellStyle name="Currency [0] 2 4 3 4 3 2 2" xfId="58359" xr:uid="{109A1084-92D5-483D-8609-B145C2EB640B}"/>
    <cellStyle name="Currency [0] 2 4 3 4 3 3" xfId="33405" xr:uid="{458B1E5E-E200-4481-8984-ABA956CCBFB4}"/>
    <cellStyle name="Currency [0] 2 4 3 4 4" xfId="6360" xr:uid="{7B64BD21-117A-478A-83BB-65E3374D1388}"/>
    <cellStyle name="Currency [0] 2 4 3 4 4 2" xfId="36315" xr:uid="{7246361B-E109-4A09-B67C-B12C9A223E94}"/>
    <cellStyle name="Currency [0] 2 4 3 4 5" xfId="9142" xr:uid="{98B092BA-4C90-469E-AC19-A6D708972A0D}"/>
    <cellStyle name="Currency [0] 2 4 3 4 5 2" xfId="39097" xr:uid="{A7424B90-4E62-4B81-B58D-79874B10AFE7}"/>
    <cellStyle name="Currency [0] 2 4 3 4 6" xfId="11924" xr:uid="{01952DD2-BA45-486F-B1A8-A73A3849637F}"/>
    <cellStyle name="Currency [0] 2 4 3 4 6 2" xfId="41879" xr:uid="{30FB5C1E-FC1B-4BBF-9BB5-A702D3106C79}"/>
    <cellStyle name="Currency [0] 2 4 3 4 7" xfId="14659" xr:uid="{81EA9A2D-F4DD-44B4-82EB-3D5BCDA3784A}"/>
    <cellStyle name="Currency [0] 2 4 3 4 7 2" xfId="44614" xr:uid="{781BBD5C-5A64-4E17-8843-D480174FA9D6}"/>
    <cellStyle name="Currency [0] 2 4 3 4 8" xfId="17407" xr:uid="{B4252A95-7498-4B23-9C38-D012AFF7F6C1}"/>
    <cellStyle name="Currency [0] 2 4 3 4 8 2" xfId="47360" xr:uid="{40BCAE76-D2CF-4E02-9711-BD41BC61B0A2}"/>
    <cellStyle name="Currency [0] 2 4 3 4 9" xfId="20190" xr:uid="{CDCC4386-7EA9-4F73-AC61-9FF4BF74A456}"/>
    <cellStyle name="Currency [0] 2 4 3 4 9 2" xfId="50142" xr:uid="{E232A09B-5BB4-496A-BA63-7709308CECA5}"/>
    <cellStyle name="Currency [0] 2 4 3 5" xfId="1564" xr:uid="{B47BEA1A-24B3-4D6D-8D32-A8550D8A2F37}"/>
    <cellStyle name="Currency [0] 2 4 3 5 10" xfId="26348" xr:uid="{B6B7732D-189C-4E1E-992B-1FF6A04E49E2}"/>
    <cellStyle name="Currency [0] 2 4 3 5 10 2" xfId="56300" xr:uid="{D4DDE0C4-01D0-4CFC-A1BF-75363DE3DFB8}"/>
    <cellStyle name="Currency [0] 2 4 3 5 11" xfId="31569" xr:uid="{2CFA98CF-C767-45BA-9CB9-9250CCFFDEBB}"/>
    <cellStyle name="Currency [0] 2 4 3 5 2" xfId="4096" xr:uid="{BFDDE628-3EA9-4F35-94ED-032CEF7278EE}"/>
    <cellStyle name="Currency [0] 2 4 3 5 2 2" xfId="29091" xr:uid="{525DD97D-B064-42EB-BF6F-79BB94F67038}"/>
    <cellStyle name="Currency [0] 2 4 3 5 2 2 2" xfId="59043" xr:uid="{A7D3E56A-E234-4B6C-A54C-4956BCD4C1DF}"/>
    <cellStyle name="Currency [0] 2 4 3 5 2 3" xfId="34089" xr:uid="{29E87AA8-4615-4286-9528-747D9810D381}"/>
    <cellStyle name="Currency [0] 2 4 3 5 3" xfId="7044" xr:uid="{89C9E31D-CF3E-4EC5-971B-F63CE37704CD}"/>
    <cellStyle name="Currency [0] 2 4 3 5 3 2" xfId="36999" xr:uid="{4CAE56CA-2B07-4CE1-A6F1-B7EFC9A21AF7}"/>
    <cellStyle name="Currency [0] 2 4 3 5 4" xfId="9826" xr:uid="{D6453227-6C73-45EC-8B2B-A08A1A99F4F2}"/>
    <cellStyle name="Currency [0] 2 4 3 5 4 2" xfId="39781" xr:uid="{2B0D0A52-1E84-40A2-89DA-5D505E2E60F5}"/>
    <cellStyle name="Currency [0] 2 4 3 5 5" xfId="12608" xr:uid="{9AA9379F-5A72-4E8C-9F4D-2FA3746EE8E0}"/>
    <cellStyle name="Currency [0] 2 4 3 5 5 2" xfId="42563" xr:uid="{6F05C1F1-E1A6-48AB-92BE-B69A48F2E429}"/>
    <cellStyle name="Currency [0] 2 4 3 5 6" xfId="15343" xr:uid="{C23999FA-5E33-45BC-9A7D-24B9A2FEF12F}"/>
    <cellStyle name="Currency [0] 2 4 3 5 6 2" xfId="45298" xr:uid="{EB1EAC44-E109-42AD-8848-8658B2EA9CCC}"/>
    <cellStyle name="Currency [0] 2 4 3 5 7" xfId="18091" xr:uid="{7354C7A1-B5EF-4267-B0BE-FD24AFC04C7C}"/>
    <cellStyle name="Currency [0] 2 4 3 5 7 2" xfId="48044" xr:uid="{5DB5C483-6F29-4CE8-88D2-DCD62945FD57}"/>
    <cellStyle name="Currency [0] 2 4 3 5 8" xfId="20874" xr:uid="{ACE18CED-3BA4-4827-BD35-4C3A46FDC96F}"/>
    <cellStyle name="Currency [0] 2 4 3 5 8 2" xfId="50826" xr:uid="{8D189218-61E9-47AC-8742-D4A991428CA1}"/>
    <cellStyle name="Currency [0] 2 4 3 5 9" xfId="23612" xr:uid="{B3041037-A354-442F-8777-1D8AF869B298}"/>
    <cellStyle name="Currency [0] 2 4 3 5 9 2" xfId="53564" xr:uid="{2156966E-FE8B-4B2F-AEF1-63B4AE075CFD}"/>
    <cellStyle name="Currency [0] 2 4 3 6" xfId="2111" xr:uid="{503F6A8B-ADBE-469E-B3CB-87DA2DB828A9}"/>
    <cellStyle name="Currency [0] 2 4 3 6 2" xfId="27723" xr:uid="{77D47F1B-55EB-48A2-BAD3-227A34C37BBC}"/>
    <cellStyle name="Currency [0] 2 4 3 6 2 2" xfId="57675" xr:uid="{E7258DB1-2F17-49C4-9402-E36027829E7F}"/>
    <cellStyle name="Currency [0] 2 4 3 6 3" xfId="32114" xr:uid="{C51634A6-DB78-48E6-8CB2-E3FACA7D5598}"/>
    <cellStyle name="Currency [0] 2 4 3 7" xfId="2290" xr:uid="{BB37F145-13F8-4397-B913-465BB813033B}"/>
    <cellStyle name="Currency [0] 2 4 3 7 2" xfId="32290" xr:uid="{F63AA361-45E9-48FC-A4D2-1E3FBA134224}"/>
    <cellStyle name="Currency [0] 2 4 3 8" xfId="2728" xr:uid="{64251ACF-5654-4422-AFF0-33A0B1BA28DD}"/>
    <cellStyle name="Currency [0] 2 4 3 8 2" xfId="32721" xr:uid="{6F324E5D-6CD4-4DB5-AE41-E24CB56CB328}"/>
    <cellStyle name="Currency [0] 2 4 3 9" xfId="5676" xr:uid="{7647FF88-5C71-4A2A-8101-15E005B94BD8}"/>
    <cellStyle name="Currency [0] 2 4 3 9 2" xfId="35631" xr:uid="{79E6B957-C1FD-47FC-AC14-128E8EA985DD}"/>
    <cellStyle name="Currency [0] 2 4 4" xfId="525" xr:uid="{2494F907-4741-4FF4-BCB7-74C528E227C0}"/>
    <cellStyle name="Currency [0] 2 4 4 10" xfId="16809" xr:uid="{0ADF70E8-050B-47BA-AFB2-24725B06E307}"/>
    <cellStyle name="Currency [0] 2 4 4 10 2" xfId="46762" xr:uid="{0010F888-A28F-4EF5-9E64-DF91767ECDD8}"/>
    <cellStyle name="Currency [0] 2 4 4 11" xfId="19592" xr:uid="{6ED9FF2F-C594-4052-BAD4-A7CBF68B0CED}"/>
    <cellStyle name="Currency [0] 2 4 4 11 2" xfId="49544" xr:uid="{ABDCB20F-C18F-4720-BC6B-FBB7D8A2EBE9}"/>
    <cellStyle name="Currency [0] 2 4 4 12" xfId="22330" xr:uid="{B2B79AAD-D403-4ABB-9722-44E1DA666948}"/>
    <cellStyle name="Currency [0] 2 4 4 12 2" xfId="52282" xr:uid="{CBA80136-3097-473A-AF05-76A562D81FC8}"/>
    <cellStyle name="Currency [0] 2 4 4 13" xfId="25066" xr:uid="{D3426FD5-D5AB-4276-9193-0DD6A09C79F5}"/>
    <cellStyle name="Currency [0] 2 4 4 13 2" xfId="55018" xr:uid="{9309EC65-DD4D-4A55-B63A-18DCF11D0D50}"/>
    <cellStyle name="Currency [0] 2 4 4 14" xfId="30535" xr:uid="{4FBB3E3A-7B0D-4D0E-9C49-4C924FE5F826}"/>
    <cellStyle name="Currency [0] 2 4 4 2" xfId="1073" xr:uid="{46FE2D96-8270-43A9-AC9A-7CD0EB2173E0}"/>
    <cellStyle name="Currency [0] 2 4 4 2 10" xfId="19934" xr:uid="{05DA4D45-8C1C-4870-9339-9C10FD952CD0}"/>
    <cellStyle name="Currency [0] 2 4 4 2 10 2" xfId="49886" xr:uid="{DA0CFDA9-DCB7-4D72-AAC8-48B9992D6A39}"/>
    <cellStyle name="Currency [0] 2 4 4 2 11" xfId="22672" xr:uid="{BD92D019-73C0-42EB-9006-04A7DAB808A2}"/>
    <cellStyle name="Currency [0] 2 4 4 2 11 2" xfId="52624" xr:uid="{F094D827-7BA9-4B9F-B5B8-DD42F29285DB}"/>
    <cellStyle name="Currency [0] 2 4 4 2 12" xfId="25408" xr:uid="{557DD8FD-34DE-485A-87C5-FDB31F9F1D7A}"/>
    <cellStyle name="Currency [0] 2 4 4 2 12 2" xfId="55360" xr:uid="{C3F47BE8-1745-4E64-BC81-BEFEBFF0E345}"/>
    <cellStyle name="Currency [0] 2 4 4 2 13" xfId="31078" xr:uid="{87147102-A078-443A-80B7-A0E8E8DE9D04}"/>
    <cellStyle name="Currency [0] 2 4 4 2 2" xfId="3840" xr:uid="{7AA6CB06-6E2D-4D4B-BA71-E40016A47EC7}"/>
    <cellStyle name="Currency [0] 2 4 4 2 2 10" xfId="26092" xr:uid="{BC1262A1-6FFA-4C38-949A-A8E0D5381F1F}"/>
    <cellStyle name="Currency [0] 2 4 4 2 2 10 2" xfId="56044" xr:uid="{4ACC19EE-C5E1-4DD3-ABA7-67EE59584503}"/>
    <cellStyle name="Currency [0] 2 4 4 2 2 11" xfId="33833" xr:uid="{1A8ADB4B-07E4-4305-858E-E12C533100CD}"/>
    <cellStyle name="Currency [0] 2 4 4 2 2 2" xfId="5208" xr:uid="{6AB72CEC-FCE1-4310-B03E-82A5EAE974AC}"/>
    <cellStyle name="Currency [0] 2 4 4 2 2 2 10" xfId="35201" xr:uid="{01FD61E3-071C-4977-B971-A3412164BCAB}"/>
    <cellStyle name="Currency [0] 2 4 4 2 2 2 2" xfId="8156" xr:uid="{FA252C19-CB89-4507-949A-312CD8FB4604}"/>
    <cellStyle name="Currency [0] 2 4 4 2 2 2 2 2" xfId="30203" xr:uid="{7E962F18-357C-4287-86AE-3CA22D68B039}"/>
    <cellStyle name="Currency [0] 2 4 4 2 2 2 2 2 2" xfId="60155" xr:uid="{1C4EB40B-1CAA-4C0E-B3FF-FAECCB688CCD}"/>
    <cellStyle name="Currency [0] 2 4 4 2 2 2 2 3" xfId="38111" xr:uid="{46B313EE-3A32-4152-A967-9C7EBDD71876}"/>
    <cellStyle name="Currency [0] 2 4 4 2 2 2 3" xfId="10938" xr:uid="{81500AA9-1D36-4F33-BEAC-E68CC4F4942C}"/>
    <cellStyle name="Currency [0] 2 4 4 2 2 2 3 2" xfId="40893" xr:uid="{DB78F954-515F-4853-9A64-910DEB8C84A5}"/>
    <cellStyle name="Currency [0] 2 4 4 2 2 2 4" xfId="13720" xr:uid="{AB8BCCB3-88A2-455E-95CF-E6742CA5D185}"/>
    <cellStyle name="Currency [0] 2 4 4 2 2 2 4 2" xfId="43675" xr:uid="{417612F0-97CD-452A-8BB3-F034E90ECC50}"/>
    <cellStyle name="Currency [0] 2 4 4 2 2 2 5" xfId="16455" xr:uid="{DB3A3D41-33D7-4655-9012-4BD392096E8C}"/>
    <cellStyle name="Currency [0] 2 4 4 2 2 2 5 2" xfId="46410" xr:uid="{A2AC1602-E3E4-45FE-924B-78E14713C9E4}"/>
    <cellStyle name="Currency [0] 2 4 4 2 2 2 6" xfId="19203" xr:uid="{1D71E634-AE55-4ECB-85FF-D98E843DF25B}"/>
    <cellStyle name="Currency [0] 2 4 4 2 2 2 6 2" xfId="49156" xr:uid="{2C3ADBF8-85F7-4AA1-97F0-66648ED82459}"/>
    <cellStyle name="Currency [0] 2 4 4 2 2 2 7" xfId="21986" xr:uid="{2BABE24A-AB06-43BE-97D1-84ABE44A83CB}"/>
    <cellStyle name="Currency [0] 2 4 4 2 2 2 7 2" xfId="51938" xr:uid="{01AD82E8-DCCC-47C3-B891-D3D6050CE3F1}"/>
    <cellStyle name="Currency [0] 2 4 4 2 2 2 8" xfId="24724" xr:uid="{531A493F-54E4-4138-844E-9436B3A2AA9C}"/>
    <cellStyle name="Currency [0] 2 4 4 2 2 2 8 2" xfId="54676" xr:uid="{D1FABE7E-57F4-41BE-973D-82EBDB1F164E}"/>
    <cellStyle name="Currency [0] 2 4 4 2 2 2 9" xfId="27460" xr:uid="{24D2B545-6397-475F-A0EA-B8DA11B12720}"/>
    <cellStyle name="Currency [0] 2 4 4 2 2 2 9 2" xfId="57412" xr:uid="{7871FDD4-EE62-4250-BE00-F488D24E309A}"/>
    <cellStyle name="Currency [0] 2 4 4 2 2 3" xfId="6788" xr:uid="{6009B920-4B4D-45D8-9C05-CE6C90A4226F}"/>
    <cellStyle name="Currency [0] 2 4 4 2 2 3 2" xfId="28835" xr:uid="{8206CAB1-5FCE-4AEF-A762-E6D61A311038}"/>
    <cellStyle name="Currency [0] 2 4 4 2 2 3 2 2" xfId="58787" xr:uid="{252094B2-87AF-47A4-8B4C-9509B71C94A1}"/>
    <cellStyle name="Currency [0] 2 4 4 2 2 3 3" xfId="36743" xr:uid="{B575F2F4-FDA3-4A34-A6CC-CD5CBCBD2644}"/>
    <cellStyle name="Currency [0] 2 4 4 2 2 4" xfId="9570" xr:uid="{0EA64C73-0237-4A85-AEA0-3A7BD50BE7E8}"/>
    <cellStyle name="Currency [0] 2 4 4 2 2 4 2" xfId="39525" xr:uid="{533D0A86-40A6-463C-B5A3-EE31F09AFC44}"/>
    <cellStyle name="Currency [0] 2 4 4 2 2 5" xfId="12352" xr:uid="{C67E6BA4-8448-4251-ADA0-2E4D0F4596B3}"/>
    <cellStyle name="Currency [0] 2 4 4 2 2 5 2" xfId="42307" xr:uid="{83B82FBC-06B6-4233-877B-9FA681F03960}"/>
    <cellStyle name="Currency [0] 2 4 4 2 2 6" xfId="15087" xr:uid="{402B09D6-5CFA-4608-B463-9ACD6BFA3C5B}"/>
    <cellStyle name="Currency [0] 2 4 4 2 2 6 2" xfId="45042" xr:uid="{5FE6A60B-1901-442C-8F6A-168C82971B89}"/>
    <cellStyle name="Currency [0] 2 4 4 2 2 7" xfId="17835" xr:uid="{A604C40A-91A7-43AD-90BA-FA69B4DCF2D9}"/>
    <cellStyle name="Currency [0] 2 4 4 2 2 7 2" xfId="47788" xr:uid="{F3091987-942D-4E25-A90F-90F3ACFDFBB5}"/>
    <cellStyle name="Currency [0] 2 4 4 2 2 8" xfId="20618" xr:uid="{79E50196-B7BA-4849-87B4-3507C1D7CF94}"/>
    <cellStyle name="Currency [0] 2 4 4 2 2 8 2" xfId="50570" xr:uid="{82B59A3C-4BA2-4738-B2D6-3A615BB95331}"/>
    <cellStyle name="Currency [0] 2 4 4 2 2 9" xfId="23356" xr:uid="{B7DC3ED7-FA13-42B8-AAF9-9408829599AD}"/>
    <cellStyle name="Currency [0] 2 4 4 2 2 9 2" xfId="53308" xr:uid="{147F4A8D-F27E-4661-BA7B-8C3E43B77C17}"/>
    <cellStyle name="Currency [0] 2 4 4 2 3" xfId="4524" xr:uid="{CE2F352D-C9A8-43B8-85F3-1757C0840A32}"/>
    <cellStyle name="Currency [0] 2 4 4 2 3 10" xfId="34517" xr:uid="{41E00A00-66D5-47BE-A9C5-234E1AF49282}"/>
    <cellStyle name="Currency [0] 2 4 4 2 3 2" xfId="7472" xr:uid="{1C56FD45-2986-471B-AC00-14BDB5B9B9BA}"/>
    <cellStyle name="Currency [0] 2 4 4 2 3 2 2" xfId="29519" xr:uid="{D7C50C21-5285-4808-80E4-697484CDF8DF}"/>
    <cellStyle name="Currency [0] 2 4 4 2 3 2 2 2" xfId="59471" xr:uid="{0621F419-2B06-48BA-9981-D524924C3215}"/>
    <cellStyle name="Currency [0] 2 4 4 2 3 2 3" xfId="37427" xr:uid="{B6D136D2-DA53-474A-B3A1-1E0ADF7887EB}"/>
    <cellStyle name="Currency [0] 2 4 4 2 3 3" xfId="10254" xr:uid="{B0545615-7515-40AF-83A4-AED49424FBE2}"/>
    <cellStyle name="Currency [0] 2 4 4 2 3 3 2" xfId="40209" xr:uid="{98FBCFB1-D39D-466B-9281-43A36FD6B732}"/>
    <cellStyle name="Currency [0] 2 4 4 2 3 4" xfId="13036" xr:uid="{1B504D38-1229-46B7-82A8-F0257D57736A}"/>
    <cellStyle name="Currency [0] 2 4 4 2 3 4 2" xfId="42991" xr:uid="{3877C0F5-89D1-4910-8D69-258B9ADFF69F}"/>
    <cellStyle name="Currency [0] 2 4 4 2 3 5" xfId="15771" xr:uid="{EE80D19D-E8CC-4AF9-8025-8EFA22E5C4F3}"/>
    <cellStyle name="Currency [0] 2 4 4 2 3 5 2" xfId="45726" xr:uid="{4EEF6A57-8A7F-4F21-8B15-AE5CE17915F2}"/>
    <cellStyle name="Currency [0] 2 4 4 2 3 6" xfId="18519" xr:uid="{377F2A52-A043-48DA-B701-75B215BC6C8C}"/>
    <cellStyle name="Currency [0] 2 4 4 2 3 6 2" xfId="48472" xr:uid="{B511065C-6BE8-421C-8F15-78176123054C}"/>
    <cellStyle name="Currency [0] 2 4 4 2 3 7" xfId="21302" xr:uid="{CA8B22BA-5CD5-4478-A9D4-5D7E749EBA35}"/>
    <cellStyle name="Currency [0] 2 4 4 2 3 7 2" xfId="51254" xr:uid="{D9C45D1B-A500-477C-9CFB-018A1A608FDE}"/>
    <cellStyle name="Currency [0] 2 4 4 2 3 8" xfId="24040" xr:uid="{71B8CF40-A0EA-494C-BF33-A273A3C8D7D4}"/>
    <cellStyle name="Currency [0] 2 4 4 2 3 8 2" xfId="53992" xr:uid="{CFA4C5E9-8C08-4007-B74E-421C78FA4498}"/>
    <cellStyle name="Currency [0] 2 4 4 2 3 9" xfId="26776" xr:uid="{900009FA-67E5-4D87-8F0C-A9CE4DFF65F9}"/>
    <cellStyle name="Currency [0] 2 4 4 2 3 9 2" xfId="56728" xr:uid="{B5F250E7-5785-4D63-9B2E-F7F13EF22D51}"/>
    <cellStyle name="Currency [0] 2 4 4 2 4" xfId="3156" xr:uid="{0908D580-9B28-4BE6-9935-0314DBA99823}"/>
    <cellStyle name="Currency [0] 2 4 4 2 4 2" xfId="28151" xr:uid="{F457CE8A-136F-4B41-87DA-3EF53A29F591}"/>
    <cellStyle name="Currency [0] 2 4 4 2 4 2 2" xfId="58103" xr:uid="{F71DC7BA-E382-47C5-AEF2-27B97E4941BC}"/>
    <cellStyle name="Currency [0] 2 4 4 2 4 3" xfId="33149" xr:uid="{44083E61-2DBD-4D22-9084-EA955DEAC600}"/>
    <cellStyle name="Currency [0] 2 4 4 2 5" xfId="6104" xr:uid="{7EFFFDFA-F9EE-4F23-9B16-BA93C6E8796A}"/>
    <cellStyle name="Currency [0] 2 4 4 2 5 2" xfId="36059" xr:uid="{D51A732E-1ACF-49A0-A501-B481280B6CBE}"/>
    <cellStyle name="Currency [0] 2 4 4 2 6" xfId="8886" xr:uid="{605E7F11-1A71-45F6-ABE7-EF97F9BB052C}"/>
    <cellStyle name="Currency [0] 2 4 4 2 6 2" xfId="38841" xr:uid="{5FA1F7FA-32CE-4A0C-91FA-AA34CFF58A83}"/>
    <cellStyle name="Currency [0] 2 4 4 2 7" xfId="11668" xr:uid="{149878A8-F406-4F5F-BC50-F8508D7159B6}"/>
    <cellStyle name="Currency [0] 2 4 4 2 7 2" xfId="41623" xr:uid="{614DDC83-608B-43D8-B7C6-20C7A7C77E04}"/>
    <cellStyle name="Currency [0] 2 4 4 2 8" xfId="14403" xr:uid="{129F2936-09AD-4342-8817-9946BBADE6B4}"/>
    <cellStyle name="Currency [0] 2 4 4 2 8 2" xfId="44358" xr:uid="{24C3DC3D-0C74-4AB5-AFD8-0A72903C1D2B}"/>
    <cellStyle name="Currency [0] 2 4 4 2 9" xfId="17151" xr:uid="{68B0C3CC-C50F-4E52-A77A-3D15AB5873FB}"/>
    <cellStyle name="Currency [0] 2 4 4 2 9 2" xfId="47104" xr:uid="{6B8FA911-087D-434B-A7EE-CE63BE7CE9E1}"/>
    <cellStyle name="Currency [0] 2 4 4 3" xfId="1615" xr:uid="{0E243DC0-7BDD-47F2-AC7A-078329AE0C58}"/>
    <cellStyle name="Currency [0] 2 4 4 3 10" xfId="23014" xr:uid="{1EF8159B-4A26-43D9-B5CE-FB7E38FA7274}"/>
    <cellStyle name="Currency [0] 2 4 4 3 10 2" xfId="52966" xr:uid="{88D61A26-B1EC-4592-8A97-6A1DD7BDEF30}"/>
    <cellStyle name="Currency [0] 2 4 4 3 11" xfId="25750" xr:uid="{ACB5D44F-99CC-446C-A0EE-D15AEC5FB879}"/>
    <cellStyle name="Currency [0] 2 4 4 3 11 2" xfId="55702" xr:uid="{B5986EDF-02CA-496C-9FF7-87D9C2021819}"/>
    <cellStyle name="Currency [0] 2 4 4 3 12" xfId="31620" xr:uid="{8C38A2C1-D10A-4EFB-B833-B2D47BD2A47E}"/>
    <cellStyle name="Currency [0] 2 4 4 3 2" xfId="4866" xr:uid="{443F0D0E-0312-49BA-8752-B1F669163FBB}"/>
    <cellStyle name="Currency [0] 2 4 4 3 2 10" xfId="34859" xr:uid="{365AA544-85A1-4EEF-A667-846A62ADB1FA}"/>
    <cellStyle name="Currency [0] 2 4 4 3 2 2" xfId="7814" xr:uid="{BEAA46C7-9D86-4DD4-A8B7-364524CF2EB3}"/>
    <cellStyle name="Currency [0] 2 4 4 3 2 2 2" xfId="29861" xr:uid="{16A84FA8-5643-410C-AEC0-00FB861C021C}"/>
    <cellStyle name="Currency [0] 2 4 4 3 2 2 2 2" xfId="59813" xr:uid="{B0A53F7D-26B5-4537-A97D-2AB543F51161}"/>
    <cellStyle name="Currency [0] 2 4 4 3 2 2 3" xfId="37769" xr:uid="{0B21D68F-244E-4964-AE4C-931EFF92151A}"/>
    <cellStyle name="Currency [0] 2 4 4 3 2 3" xfId="10596" xr:uid="{BF7164FB-443D-4436-B118-278E5AE1E3D5}"/>
    <cellStyle name="Currency [0] 2 4 4 3 2 3 2" xfId="40551" xr:uid="{F83D1581-65DF-43CC-BEEE-9E1F20CE6634}"/>
    <cellStyle name="Currency [0] 2 4 4 3 2 4" xfId="13378" xr:uid="{D8DB0AB0-FA0C-4D69-B41D-229E573B9B2A}"/>
    <cellStyle name="Currency [0] 2 4 4 3 2 4 2" xfId="43333" xr:uid="{0E3CCF75-F29E-4F76-BC8F-1D1B99CF9D2F}"/>
    <cellStyle name="Currency [0] 2 4 4 3 2 5" xfId="16113" xr:uid="{618F2F05-8C10-444A-B450-FF15893F33C3}"/>
    <cellStyle name="Currency [0] 2 4 4 3 2 5 2" xfId="46068" xr:uid="{0EA0721D-20B4-4DBC-BA66-E6B65AF9FEC8}"/>
    <cellStyle name="Currency [0] 2 4 4 3 2 6" xfId="18861" xr:uid="{5A89232F-463F-4AF7-81CE-DE7ACF82F8A0}"/>
    <cellStyle name="Currency [0] 2 4 4 3 2 6 2" xfId="48814" xr:uid="{D2F4CCE8-9C59-4C86-BC4A-C87A92631326}"/>
    <cellStyle name="Currency [0] 2 4 4 3 2 7" xfId="21644" xr:uid="{90EC9043-FE29-44EB-90E4-E5F7C55A20F0}"/>
    <cellStyle name="Currency [0] 2 4 4 3 2 7 2" xfId="51596" xr:uid="{2F824E3E-5F4B-4E10-886F-71CBF9A52C50}"/>
    <cellStyle name="Currency [0] 2 4 4 3 2 8" xfId="24382" xr:uid="{59A3A82A-29F9-4707-808D-ABDF2F405453}"/>
    <cellStyle name="Currency [0] 2 4 4 3 2 8 2" xfId="54334" xr:uid="{D25830EA-A41D-4C17-895D-E0ABEF94F768}"/>
    <cellStyle name="Currency [0] 2 4 4 3 2 9" xfId="27118" xr:uid="{AF8F9DD2-B89C-476E-BE04-CA97A008A0C8}"/>
    <cellStyle name="Currency [0] 2 4 4 3 2 9 2" xfId="57070" xr:uid="{03403A4A-8398-4657-A315-D6B2F496159E}"/>
    <cellStyle name="Currency [0] 2 4 4 3 3" xfId="3498" xr:uid="{3C51BC18-4A4D-4CC2-BF37-2078FED719A0}"/>
    <cellStyle name="Currency [0] 2 4 4 3 3 2" xfId="28493" xr:uid="{A791D2F2-65A1-4BFA-BB18-28A479165F9A}"/>
    <cellStyle name="Currency [0] 2 4 4 3 3 2 2" xfId="58445" xr:uid="{C20AA8AF-EE69-4F1C-B944-2548052587F8}"/>
    <cellStyle name="Currency [0] 2 4 4 3 3 3" xfId="33491" xr:uid="{8790745A-1D89-4BDE-BB53-E5D461ED62B8}"/>
    <cellStyle name="Currency [0] 2 4 4 3 4" xfId="6446" xr:uid="{B36F2209-D81A-4C68-BBB0-BE20DB2398FD}"/>
    <cellStyle name="Currency [0] 2 4 4 3 4 2" xfId="36401" xr:uid="{968805CA-5E56-48E6-BB94-68C757D2BBBF}"/>
    <cellStyle name="Currency [0] 2 4 4 3 5" xfId="9228" xr:uid="{5B3946A7-7CE7-4B4C-824A-B50DE623236A}"/>
    <cellStyle name="Currency [0] 2 4 4 3 5 2" xfId="39183" xr:uid="{41EFE524-E264-42E4-B846-3C1592B2EC83}"/>
    <cellStyle name="Currency [0] 2 4 4 3 6" xfId="12010" xr:uid="{5BEE8220-2874-4D8B-8601-78D02FD1658F}"/>
    <cellStyle name="Currency [0] 2 4 4 3 6 2" xfId="41965" xr:uid="{AF1FB738-78DE-4610-8AB3-C82D6A227010}"/>
    <cellStyle name="Currency [0] 2 4 4 3 7" xfId="14745" xr:uid="{E415BF75-D1A0-4F95-80F1-425AFB0C01B0}"/>
    <cellStyle name="Currency [0] 2 4 4 3 7 2" xfId="44700" xr:uid="{F7355039-D265-434C-B0D6-7AFD7718BA3B}"/>
    <cellStyle name="Currency [0] 2 4 4 3 8" xfId="17493" xr:uid="{267FC159-2432-4504-B459-E13729C80E4A}"/>
    <cellStyle name="Currency [0] 2 4 4 3 8 2" xfId="47446" xr:uid="{CD8CAEC1-D5F0-49C2-9090-B5FE7E80B286}"/>
    <cellStyle name="Currency [0] 2 4 4 3 9" xfId="20276" xr:uid="{5638C209-C0B8-4240-B10B-2CC1774C1B0A}"/>
    <cellStyle name="Currency [0] 2 4 4 3 9 2" xfId="50228" xr:uid="{9FCED6C9-D765-4ACF-BE8D-61858B775E5D}"/>
    <cellStyle name="Currency [0] 2 4 4 4" xfId="2377" xr:uid="{C8A68F37-9EAD-4602-8CB7-2E90492166C8}"/>
    <cellStyle name="Currency [0] 2 4 4 4 10" xfId="26434" xr:uid="{39FE4916-7AFA-416C-9A20-77DAC9C5E499}"/>
    <cellStyle name="Currency [0] 2 4 4 4 10 2" xfId="56386" xr:uid="{130A3475-4849-47FC-A842-3ACCEED4BDE1}"/>
    <cellStyle name="Currency [0] 2 4 4 4 11" xfId="32376" xr:uid="{DAB18320-2175-4E1D-8CF2-42E773121E52}"/>
    <cellStyle name="Currency [0] 2 4 4 4 2" xfId="4182" xr:uid="{1B3B5EB1-8F71-4183-88F6-5FE45842F3B3}"/>
    <cellStyle name="Currency [0] 2 4 4 4 2 2" xfId="29177" xr:uid="{B98E1FFD-BA36-45F3-829E-914C6A42CAB8}"/>
    <cellStyle name="Currency [0] 2 4 4 4 2 2 2" xfId="59129" xr:uid="{E30777C7-57C8-458A-ACEB-47121AD73360}"/>
    <cellStyle name="Currency [0] 2 4 4 4 2 3" xfId="34175" xr:uid="{48591783-0106-471F-9851-8BDDFEDD37EC}"/>
    <cellStyle name="Currency [0] 2 4 4 4 3" xfId="7130" xr:uid="{020BD0DC-917F-40F1-BB95-487963BAEB67}"/>
    <cellStyle name="Currency [0] 2 4 4 4 3 2" xfId="37085" xr:uid="{2FB06D5F-353E-4915-84D2-05A1385FA7F0}"/>
    <cellStyle name="Currency [0] 2 4 4 4 4" xfId="9912" xr:uid="{BE886863-40A9-4627-A470-3EE3EEA16D03}"/>
    <cellStyle name="Currency [0] 2 4 4 4 4 2" xfId="39867" xr:uid="{A9FCD34F-B9C1-480D-82FB-823EB47BD4AD}"/>
    <cellStyle name="Currency [0] 2 4 4 4 5" xfId="12694" xr:uid="{9C5E38FD-A753-4F17-9A3E-EC22DFCC5B3C}"/>
    <cellStyle name="Currency [0] 2 4 4 4 5 2" xfId="42649" xr:uid="{EC7E46C5-F29E-4BA5-9391-B346DBBC1DC9}"/>
    <cellStyle name="Currency [0] 2 4 4 4 6" xfId="15429" xr:uid="{BCA7EB74-D517-43DF-8B55-BE9D53B6B1C0}"/>
    <cellStyle name="Currency [0] 2 4 4 4 6 2" xfId="45384" xr:uid="{EA8BE90B-06BF-4326-99EF-D8D2D5290B7D}"/>
    <cellStyle name="Currency [0] 2 4 4 4 7" xfId="18177" xr:uid="{48509C3E-A96A-47A7-A93C-B11DD4982887}"/>
    <cellStyle name="Currency [0] 2 4 4 4 7 2" xfId="48130" xr:uid="{8AD73D55-C39D-4D7F-9F33-A487361850CC}"/>
    <cellStyle name="Currency [0] 2 4 4 4 8" xfId="20960" xr:uid="{B6FBFADD-AAA8-4602-8327-5CBC987FBD5E}"/>
    <cellStyle name="Currency [0] 2 4 4 4 8 2" xfId="50912" xr:uid="{337E7417-651C-4325-A1F2-0D5A5FF9CCF3}"/>
    <cellStyle name="Currency [0] 2 4 4 4 9" xfId="23698" xr:uid="{6CE93C62-0429-42AC-8AA6-E8DA599CA1A6}"/>
    <cellStyle name="Currency [0] 2 4 4 4 9 2" xfId="53650" xr:uid="{2F622276-C66C-4C6C-BC7D-BE036293B0D4}"/>
    <cellStyle name="Currency [0] 2 4 4 5" xfId="2814" xr:uid="{5497C198-DA4F-4A39-ADB8-D3CF41578557}"/>
    <cellStyle name="Currency [0] 2 4 4 5 2" xfId="27809" xr:uid="{CB02EA56-68A0-4C44-AF0A-70CAC6CD1507}"/>
    <cellStyle name="Currency [0] 2 4 4 5 2 2" xfId="57761" xr:uid="{3948B0C1-B7E2-4D81-84BD-624237223FF3}"/>
    <cellStyle name="Currency [0] 2 4 4 5 3" xfId="32807" xr:uid="{EE6AB849-13FA-44D6-AD94-14C32E9907E7}"/>
    <cellStyle name="Currency [0] 2 4 4 6" xfId="5762" xr:uid="{86FBE323-D91A-40C9-9FA3-C5304776083D}"/>
    <cellStyle name="Currency [0] 2 4 4 6 2" xfId="35717" xr:uid="{830E27F8-D096-40C9-BDD0-1B5CBF36B603}"/>
    <cellStyle name="Currency [0] 2 4 4 7" xfId="8544" xr:uid="{E6B6F3C3-E30C-4217-87E4-E5305BCFE2D4}"/>
    <cellStyle name="Currency [0] 2 4 4 7 2" xfId="38499" xr:uid="{4F71D5F9-7EAD-4584-954B-731052227012}"/>
    <cellStyle name="Currency [0] 2 4 4 8" xfId="11326" xr:uid="{CFA64ECA-1D6A-47D1-ADF2-4324836593C7}"/>
    <cellStyle name="Currency [0] 2 4 4 8 2" xfId="41281" xr:uid="{8EF50943-5BCF-4703-88B6-234D73F51D18}"/>
    <cellStyle name="Currency [0] 2 4 4 9" xfId="14061" xr:uid="{D5B11C99-CD8C-47A7-A4A4-3563C7FBA302}"/>
    <cellStyle name="Currency [0] 2 4 4 9 2" xfId="44016" xr:uid="{086DDC36-8BB4-4BE1-86B2-7C5D7C91B789}"/>
    <cellStyle name="Currency [0] 2 4 5" xfId="665" xr:uid="{2688C800-E9C1-47CC-AAB9-1EAAC77F78E3}"/>
    <cellStyle name="Currency [0] 2 4 5 10" xfId="19763" xr:uid="{EB884FE2-3DDE-44D5-B31B-5FE836D8A799}"/>
    <cellStyle name="Currency [0] 2 4 5 10 2" xfId="49715" xr:uid="{092520F9-B18F-4715-9915-34B65EA565A6}"/>
    <cellStyle name="Currency [0] 2 4 5 11" xfId="22501" xr:uid="{51652CC7-6939-4C30-8DB7-09CAF8BCF28C}"/>
    <cellStyle name="Currency [0] 2 4 5 11 2" xfId="52453" xr:uid="{FEFF3916-D635-4D95-BC61-4E312E03D37A}"/>
    <cellStyle name="Currency [0] 2 4 5 12" xfId="25237" xr:uid="{1C753532-5195-4D24-8E89-7ADE7FD49161}"/>
    <cellStyle name="Currency [0] 2 4 5 12 2" xfId="55189" xr:uid="{FE162CB3-5AB5-463B-A8EE-D11C6E7B62AF}"/>
    <cellStyle name="Currency [0] 2 4 5 13" xfId="30675" xr:uid="{8DE6AAD6-19B8-44AB-852C-0F906452843E}"/>
    <cellStyle name="Currency [0] 2 4 5 2" xfId="1213" xr:uid="{D2ADD37C-C710-4445-A526-6E8932DC3284}"/>
    <cellStyle name="Currency [0] 2 4 5 2 10" xfId="23185" xr:uid="{EF4EF8FC-9B67-41AE-9509-7AAE03B1CB24}"/>
    <cellStyle name="Currency [0] 2 4 5 2 10 2" xfId="53137" xr:uid="{DBF1B0A9-5C5E-44A4-965D-346C0A1DB18D}"/>
    <cellStyle name="Currency [0] 2 4 5 2 11" xfId="25921" xr:uid="{DC0A005A-4D05-43B3-A63D-3FC5C8BEF990}"/>
    <cellStyle name="Currency [0] 2 4 5 2 11 2" xfId="55873" xr:uid="{2F13B3E1-B289-4B31-98AC-AB833F222230}"/>
    <cellStyle name="Currency [0] 2 4 5 2 12" xfId="31218" xr:uid="{BED22BB7-A2CB-4A68-BC76-AEE871C1D030}"/>
    <cellStyle name="Currency [0] 2 4 5 2 2" xfId="5037" xr:uid="{20D34AB5-D239-4721-9FFF-3A6A8E66CA40}"/>
    <cellStyle name="Currency [0] 2 4 5 2 2 10" xfId="35030" xr:uid="{2DF2A35F-0441-41A5-B154-F3AACB86349A}"/>
    <cellStyle name="Currency [0] 2 4 5 2 2 2" xfId="7985" xr:uid="{2C0437A1-C56A-420E-ACEF-A6686D3235D3}"/>
    <cellStyle name="Currency [0] 2 4 5 2 2 2 2" xfId="30032" xr:uid="{31155106-B5BB-48C4-AF08-6E9607227D6E}"/>
    <cellStyle name="Currency [0] 2 4 5 2 2 2 2 2" xfId="59984" xr:uid="{9CFBC459-1B5F-4261-A5EA-BADB474AD185}"/>
    <cellStyle name="Currency [0] 2 4 5 2 2 2 3" xfId="37940" xr:uid="{9B70F6A0-22A4-4FA7-BBBF-850E389CB04E}"/>
    <cellStyle name="Currency [0] 2 4 5 2 2 3" xfId="10767" xr:uid="{E992EA37-C2BC-4CCE-91EB-F9273FD49EE4}"/>
    <cellStyle name="Currency [0] 2 4 5 2 2 3 2" xfId="40722" xr:uid="{171F163C-3968-4379-ACCF-B97319C5BB17}"/>
    <cellStyle name="Currency [0] 2 4 5 2 2 4" xfId="13549" xr:uid="{4AC72B08-ADF2-4B41-973D-434BF3D4FA19}"/>
    <cellStyle name="Currency [0] 2 4 5 2 2 4 2" xfId="43504" xr:uid="{C1F66FCD-7360-4D66-8B0C-1153A299C6D6}"/>
    <cellStyle name="Currency [0] 2 4 5 2 2 5" xfId="16284" xr:uid="{D4BBC14D-E53F-44C5-956F-5C213FF16FC6}"/>
    <cellStyle name="Currency [0] 2 4 5 2 2 5 2" xfId="46239" xr:uid="{5ED4C891-F1CD-4311-8AFF-7F05FC5EC337}"/>
    <cellStyle name="Currency [0] 2 4 5 2 2 6" xfId="19032" xr:uid="{8C8D8886-D3FF-4535-AE5E-5977FDC1A054}"/>
    <cellStyle name="Currency [0] 2 4 5 2 2 6 2" xfId="48985" xr:uid="{EE128C1D-1F5B-437A-A47D-78FAC75C37AF}"/>
    <cellStyle name="Currency [0] 2 4 5 2 2 7" xfId="21815" xr:uid="{19F89371-6FA2-4F88-9BE6-CFA9B24943C3}"/>
    <cellStyle name="Currency [0] 2 4 5 2 2 7 2" xfId="51767" xr:uid="{31C3EA9A-E525-4A7C-A953-FD1508F7DB7D}"/>
    <cellStyle name="Currency [0] 2 4 5 2 2 8" xfId="24553" xr:uid="{D3EFC7ED-767F-4D13-865F-2D8E05E9BA41}"/>
    <cellStyle name="Currency [0] 2 4 5 2 2 8 2" xfId="54505" xr:uid="{C5D58840-6234-473B-B0A3-E7E8BA67049A}"/>
    <cellStyle name="Currency [0] 2 4 5 2 2 9" xfId="27289" xr:uid="{3A1E868F-108A-462A-B2F0-82CC22DF300D}"/>
    <cellStyle name="Currency [0] 2 4 5 2 2 9 2" xfId="57241" xr:uid="{8F6C042B-5C56-4EC8-BA8F-9DE882A90F54}"/>
    <cellStyle name="Currency [0] 2 4 5 2 3" xfId="3669" xr:uid="{C2BFFA04-FBDD-4A1B-B098-23557EF6DF30}"/>
    <cellStyle name="Currency [0] 2 4 5 2 3 2" xfId="28664" xr:uid="{C33B0FB4-50E3-4B37-837A-AFEAB41CD4D0}"/>
    <cellStyle name="Currency [0] 2 4 5 2 3 2 2" xfId="58616" xr:uid="{8490A190-E37E-4A19-B5BE-042CD2D4F68F}"/>
    <cellStyle name="Currency [0] 2 4 5 2 3 3" xfId="33662" xr:uid="{FC98B317-0915-4893-BF0A-CF3AD7ED6927}"/>
    <cellStyle name="Currency [0] 2 4 5 2 4" xfId="6617" xr:uid="{83526F9D-B514-42B2-90CE-F97733884F3F}"/>
    <cellStyle name="Currency [0] 2 4 5 2 4 2" xfId="36572" xr:uid="{C8351FE3-5978-40B8-84FB-EF6B5D3FAA40}"/>
    <cellStyle name="Currency [0] 2 4 5 2 5" xfId="9399" xr:uid="{B49A67A0-D027-45B7-8252-0F0987A234EC}"/>
    <cellStyle name="Currency [0] 2 4 5 2 5 2" xfId="39354" xr:uid="{2D888A74-8A3E-40B3-B4E8-E6D7715E1731}"/>
    <cellStyle name="Currency [0] 2 4 5 2 6" xfId="12181" xr:uid="{B4B9ED37-68CE-4518-A256-30D04EB4F50D}"/>
    <cellStyle name="Currency [0] 2 4 5 2 6 2" xfId="42136" xr:uid="{D54F48C2-9161-43D4-9580-F945E1B45809}"/>
    <cellStyle name="Currency [0] 2 4 5 2 7" xfId="14916" xr:uid="{546A0E3A-E821-4A25-9702-674D6FB2F760}"/>
    <cellStyle name="Currency [0] 2 4 5 2 7 2" xfId="44871" xr:uid="{5783D75B-BEEC-4885-A078-837962003E8A}"/>
    <cellStyle name="Currency [0] 2 4 5 2 8" xfId="17664" xr:uid="{81F5AB60-13D0-4907-8F09-6E0AB438D380}"/>
    <cellStyle name="Currency [0] 2 4 5 2 8 2" xfId="47617" xr:uid="{7570A96D-6C92-4C8C-B561-1AFFE0FBE7E5}"/>
    <cellStyle name="Currency [0] 2 4 5 2 9" xfId="20447" xr:uid="{0043C761-ECCE-4F1F-93E2-524E4B0EFD3D}"/>
    <cellStyle name="Currency [0] 2 4 5 2 9 2" xfId="50399" xr:uid="{79211D46-B9DA-49E9-9262-5626E5FBC833}"/>
    <cellStyle name="Currency [0] 2 4 5 3" xfId="1755" xr:uid="{8915DCCB-F31F-4F31-8D67-D021048E2749}"/>
    <cellStyle name="Currency [0] 2 4 5 3 10" xfId="26605" xr:uid="{38D0B584-45D8-41DC-A015-B68A6186983A}"/>
    <cellStyle name="Currency [0] 2 4 5 3 10 2" xfId="56557" xr:uid="{8CF50391-8192-4395-9616-B84583E56BF1}"/>
    <cellStyle name="Currency [0] 2 4 5 3 11" xfId="31760" xr:uid="{CD92652A-415F-4DEB-93A1-973EA4CE7E0B}"/>
    <cellStyle name="Currency [0] 2 4 5 3 2" xfId="4353" xr:uid="{B6E29CE3-0EA1-4C82-96CF-0D14351FCE32}"/>
    <cellStyle name="Currency [0] 2 4 5 3 2 2" xfId="29348" xr:uid="{12AC603A-3B38-4C26-8C07-8BA6CE6069BD}"/>
    <cellStyle name="Currency [0] 2 4 5 3 2 2 2" xfId="59300" xr:uid="{5A289FD4-0CBF-4FB4-B6B9-6760A2CAAC45}"/>
    <cellStyle name="Currency [0] 2 4 5 3 2 3" xfId="34346" xr:uid="{C9706D54-A9C6-4C41-A140-E1387994A4CD}"/>
    <cellStyle name="Currency [0] 2 4 5 3 3" xfId="7301" xr:uid="{55E82237-A2C0-4DC9-9DCE-05A57EC52EA1}"/>
    <cellStyle name="Currency [0] 2 4 5 3 3 2" xfId="37256" xr:uid="{7B7D2D85-C8FB-43CB-BA52-6FCE274E3345}"/>
    <cellStyle name="Currency [0] 2 4 5 3 4" xfId="10083" xr:uid="{85FD2C45-826E-4943-B178-3031AA843ADA}"/>
    <cellStyle name="Currency [0] 2 4 5 3 4 2" xfId="40038" xr:uid="{8B1C41BC-0502-466A-BCA6-7D42B4C3327B}"/>
    <cellStyle name="Currency [0] 2 4 5 3 5" xfId="12865" xr:uid="{DE6DED63-00FD-4BB6-A9A9-46CBE5764670}"/>
    <cellStyle name="Currency [0] 2 4 5 3 5 2" xfId="42820" xr:uid="{12ECC0E1-56FE-43B1-9D02-B60D975271FC}"/>
    <cellStyle name="Currency [0] 2 4 5 3 6" xfId="15600" xr:uid="{C7AC083A-4F3E-4142-810E-68F5ED235625}"/>
    <cellStyle name="Currency [0] 2 4 5 3 6 2" xfId="45555" xr:uid="{0649ABF2-E443-49F7-9DF2-A4AC5F8DEC70}"/>
    <cellStyle name="Currency [0] 2 4 5 3 7" xfId="18348" xr:uid="{C7F3FB8D-9A39-42BD-B0AA-56EA764ECDB1}"/>
    <cellStyle name="Currency [0] 2 4 5 3 7 2" xfId="48301" xr:uid="{034CF467-F46F-41AE-85E1-DFD143345459}"/>
    <cellStyle name="Currency [0] 2 4 5 3 8" xfId="21131" xr:uid="{F5EA022A-906E-4B98-9E7E-EF2CF5DE53FC}"/>
    <cellStyle name="Currency [0] 2 4 5 3 8 2" xfId="51083" xr:uid="{6116EB3E-F3A9-4122-8C8B-7B5EA0F0467C}"/>
    <cellStyle name="Currency [0] 2 4 5 3 9" xfId="23869" xr:uid="{1E625A86-FEC2-4E87-BE37-89E4B1D0FAE9}"/>
    <cellStyle name="Currency [0] 2 4 5 3 9 2" xfId="53821" xr:uid="{0D2630AE-C980-4162-B448-FDD600ADD41F}"/>
    <cellStyle name="Currency [0] 2 4 5 4" xfId="2985" xr:uid="{5D8D4E8B-F9CB-4CDE-91BD-77CCC03F85D7}"/>
    <cellStyle name="Currency [0] 2 4 5 4 2" xfId="27980" xr:uid="{60529E46-813D-48DF-8082-F0FDEDD1A2A3}"/>
    <cellStyle name="Currency [0] 2 4 5 4 2 2" xfId="57932" xr:uid="{4E7A3788-FDC0-4D6E-91BA-AA02961C84E3}"/>
    <cellStyle name="Currency [0] 2 4 5 4 3" xfId="32978" xr:uid="{79B70866-D91E-4A07-B64B-E3890DDDCB17}"/>
    <cellStyle name="Currency [0] 2 4 5 5" xfId="5933" xr:uid="{3004D8D9-884C-463E-A880-FF4D5B0A6BFC}"/>
    <cellStyle name="Currency [0] 2 4 5 5 2" xfId="35888" xr:uid="{0410FBD4-E397-465B-A7CE-A67D5EF0314A}"/>
    <cellStyle name="Currency [0] 2 4 5 6" xfId="8715" xr:uid="{0567707F-05A1-452E-9A11-797109DFCC3F}"/>
    <cellStyle name="Currency [0] 2 4 5 6 2" xfId="38670" xr:uid="{E5DA82A4-B7EA-465E-AB01-6F0C3465884A}"/>
    <cellStyle name="Currency [0] 2 4 5 7" xfId="11497" xr:uid="{E2BDB165-DA79-4BB5-B573-ADB9715A02E6}"/>
    <cellStyle name="Currency [0] 2 4 5 7 2" xfId="41452" xr:uid="{2DC786DD-6B4A-4B9A-990F-3C6484DC576B}"/>
    <cellStyle name="Currency [0] 2 4 5 8" xfId="14232" xr:uid="{13FDC2FF-D2A2-4C56-8AC7-F004FCEC26ED}"/>
    <cellStyle name="Currency [0] 2 4 5 8 2" xfId="44187" xr:uid="{1F94C528-0BF9-49F5-AF51-0A52FF99926A}"/>
    <cellStyle name="Currency [0] 2 4 5 9" xfId="16980" xr:uid="{0CD1F462-371A-4914-8BEA-9347EC81D6EF}"/>
    <cellStyle name="Currency [0] 2 4 5 9 2" xfId="46933" xr:uid="{E374813A-DFD3-41E0-9AE2-D287DC7A03EC}"/>
    <cellStyle name="Currency [0] 2 4 6" xfId="715" xr:uid="{A92979F5-CD6B-420D-87EF-F0F34F953D0F}"/>
    <cellStyle name="Currency [0] 2 4 6 10" xfId="20105" xr:uid="{03624464-BE90-42DB-ADFB-A74E3827A007}"/>
    <cellStyle name="Currency [0] 2 4 6 10 2" xfId="50057" xr:uid="{CF5AA098-D783-47DA-BF04-040498E949AB}"/>
    <cellStyle name="Currency [0] 2 4 6 11" xfId="22843" xr:uid="{0FACCBD4-EBE1-4071-8DC2-5F2E054FFEB9}"/>
    <cellStyle name="Currency [0] 2 4 6 11 2" xfId="52795" xr:uid="{7C0CE122-4A28-43C9-8E4F-402DCF197216}"/>
    <cellStyle name="Currency [0] 2 4 6 12" xfId="25579" xr:uid="{C297CA8F-2407-4486-8988-FCB0D33103FE}"/>
    <cellStyle name="Currency [0] 2 4 6 12 2" xfId="55531" xr:uid="{26F9806A-A56F-42FA-9728-7645FD016E74}"/>
    <cellStyle name="Currency [0] 2 4 6 13" xfId="30720" xr:uid="{F23917DA-060E-4145-B14C-733B7D4E4E5A}"/>
    <cellStyle name="Currency [0] 2 4 6 2" xfId="1258" xr:uid="{BA493E35-C4ED-4943-AD3C-8C4301D1C283}"/>
    <cellStyle name="Currency [0] 2 4 6 2 10" xfId="26947" xr:uid="{1A911A81-1D6D-4146-AA92-45CF8C15C180}"/>
    <cellStyle name="Currency [0] 2 4 6 2 10 2" xfId="56899" xr:uid="{658E05B4-5E4A-4F5D-8C4C-6288EDEB177D}"/>
    <cellStyle name="Currency [0] 2 4 6 2 11" xfId="31263" xr:uid="{2E6EB690-C1A1-4FF6-9A71-55C4ED517FEB}"/>
    <cellStyle name="Currency [0] 2 4 6 2 2" xfId="4695" xr:uid="{7DF8C9D6-1B6E-4230-89E5-C6DD9EF78D2D}"/>
    <cellStyle name="Currency [0] 2 4 6 2 2 2" xfId="29690" xr:uid="{78871192-9C7E-42D6-8386-14E0356B1001}"/>
    <cellStyle name="Currency [0] 2 4 6 2 2 2 2" xfId="59642" xr:uid="{4ABB6E35-DA5E-4E2F-92F5-9A7658E15F75}"/>
    <cellStyle name="Currency [0] 2 4 6 2 2 3" xfId="34688" xr:uid="{983698ED-BBBA-4355-8824-AACD6ED64DAA}"/>
    <cellStyle name="Currency [0] 2 4 6 2 3" xfId="7643" xr:uid="{7843BF5D-D49E-485E-98D8-FA38785D67F6}"/>
    <cellStyle name="Currency [0] 2 4 6 2 3 2" xfId="37598" xr:uid="{7C64F7A6-DD74-4D56-BC50-06FD51DF8615}"/>
    <cellStyle name="Currency [0] 2 4 6 2 4" xfId="10425" xr:uid="{867689D5-742E-4233-838C-45E369E41B7E}"/>
    <cellStyle name="Currency [0] 2 4 6 2 4 2" xfId="40380" xr:uid="{24012874-9CF6-48D1-BFDE-6459D0290A91}"/>
    <cellStyle name="Currency [0] 2 4 6 2 5" xfId="13207" xr:uid="{C182A46E-18CE-4C54-859D-C05338200C46}"/>
    <cellStyle name="Currency [0] 2 4 6 2 5 2" xfId="43162" xr:uid="{B4175569-1916-40FB-BFDE-2832B3BBAB15}"/>
    <cellStyle name="Currency [0] 2 4 6 2 6" xfId="15942" xr:uid="{D5B3C43A-EE76-4B88-9FCF-DBFE23363827}"/>
    <cellStyle name="Currency [0] 2 4 6 2 6 2" xfId="45897" xr:uid="{CBE76290-EDB6-4BE6-8F26-ECED2BFCD2B3}"/>
    <cellStyle name="Currency [0] 2 4 6 2 7" xfId="18690" xr:uid="{65DA0884-AC1B-46F3-B309-ED71E70FF5EA}"/>
    <cellStyle name="Currency [0] 2 4 6 2 7 2" xfId="48643" xr:uid="{551F50F9-D69A-4952-BA56-4BE06C5F6802}"/>
    <cellStyle name="Currency [0] 2 4 6 2 8" xfId="21473" xr:uid="{C08333BD-842C-49FD-A212-D88B85943B00}"/>
    <cellStyle name="Currency [0] 2 4 6 2 8 2" xfId="51425" xr:uid="{60B0D850-4E69-4FAA-95F5-3F66EA58C81F}"/>
    <cellStyle name="Currency [0] 2 4 6 2 9" xfId="24211" xr:uid="{B1D29551-C04B-4C20-8298-FFA2922E8DF9}"/>
    <cellStyle name="Currency [0] 2 4 6 2 9 2" xfId="54163" xr:uid="{1BEDFFA3-A05F-4944-978C-D3902C87241F}"/>
    <cellStyle name="Currency [0] 2 4 6 3" xfId="1800" xr:uid="{D6C34A3C-F7B4-49A0-801C-293785295306}"/>
    <cellStyle name="Currency [0] 2 4 6 3 2" xfId="28322" xr:uid="{AF4AA5C1-C0DF-47FA-BE2E-C251415E15D7}"/>
    <cellStyle name="Currency [0] 2 4 6 3 2 2" xfId="58274" xr:uid="{EF4F9960-108A-4159-9E9C-BA466E188671}"/>
    <cellStyle name="Currency [0] 2 4 6 3 3" xfId="31805" xr:uid="{206918BC-782B-4C7F-A91D-5CF24EFA1FA6}"/>
    <cellStyle name="Currency [0] 2 4 6 4" xfId="3327" xr:uid="{F40C7E05-AE4F-4BD2-997E-733C51DA45A4}"/>
    <cellStyle name="Currency [0] 2 4 6 4 2" xfId="33320" xr:uid="{8A8A2FC8-E775-4314-B389-F8E2B0688AB7}"/>
    <cellStyle name="Currency [0] 2 4 6 5" xfId="6275" xr:uid="{DF585C01-1E21-4DCC-B684-6B31029B6A35}"/>
    <cellStyle name="Currency [0] 2 4 6 5 2" xfId="36230" xr:uid="{F01DBEE1-3D5F-4579-86AE-58D4F518C904}"/>
    <cellStyle name="Currency [0] 2 4 6 6" xfId="9057" xr:uid="{AB9792A6-496C-4560-8E23-8EED579DA4F2}"/>
    <cellStyle name="Currency [0] 2 4 6 6 2" xfId="39012" xr:uid="{C9FBBEC4-CAED-429C-8F46-CF84E06228B0}"/>
    <cellStyle name="Currency [0] 2 4 6 7" xfId="11839" xr:uid="{F61FFD72-6B24-41C4-AFB7-50BC0ED05065}"/>
    <cellStyle name="Currency [0] 2 4 6 7 2" xfId="41794" xr:uid="{BDC90061-C535-4538-B1D2-8ACF7472856A}"/>
    <cellStyle name="Currency [0] 2 4 6 8" xfId="14574" xr:uid="{33A8A2B4-E041-4EEE-981C-1474DD6A2963}"/>
    <cellStyle name="Currency [0] 2 4 6 8 2" xfId="44529" xr:uid="{E33EFF44-3A31-4BF0-A3C3-57ABE6D60287}"/>
    <cellStyle name="Currency [0] 2 4 6 9" xfId="17322" xr:uid="{E0132BB1-57B0-4BCC-B1E6-9E8F4DF72466}"/>
    <cellStyle name="Currency [0] 2 4 6 9 2" xfId="47275" xr:uid="{7C213E2B-7651-4627-9989-E9657651F4E1}"/>
    <cellStyle name="Currency [0] 2 4 7" xfId="761" xr:uid="{10FEB56A-F5D2-4542-8D9B-DBFFD3AFC13F}"/>
    <cellStyle name="Currency [0] 2 4 7 10" xfId="20789" xr:uid="{DC5D1392-180F-41D6-8B51-8B42E23E7A23}"/>
    <cellStyle name="Currency [0] 2 4 7 10 2" xfId="50741" xr:uid="{B72E6F74-D8EA-499B-AE08-B326D68F8F74}"/>
    <cellStyle name="Currency [0] 2 4 7 11" xfId="23527" xr:uid="{093F1B7B-5EE5-4BA2-B720-74160B7FB908}"/>
    <cellStyle name="Currency [0] 2 4 7 11 2" xfId="53479" xr:uid="{15D0D470-5984-4482-B19D-CDD14F57EF6F}"/>
    <cellStyle name="Currency [0] 2 4 7 12" xfId="26263" xr:uid="{AC5FB2BA-8EBB-4B2F-8FE4-86EFCADD7142}"/>
    <cellStyle name="Currency [0] 2 4 7 12 2" xfId="56215" xr:uid="{0A440B4B-652D-48EC-A9D4-1D9BD4266A07}"/>
    <cellStyle name="Currency [0] 2 4 7 13" xfId="30766" xr:uid="{E376D5C0-2CBA-4560-835D-B0AE186487F8}"/>
    <cellStyle name="Currency [0] 2 4 7 2" xfId="1304" xr:uid="{DAD9F14A-9087-49BA-B665-E6EB1D1C1E37}"/>
    <cellStyle name="Currency [0] 2 4 7 2 2" xfId="29006" xr:uid="{9172717D-F289-4718-B4AD-30CD0B652B0F}"/>
    <cellStyle name="Currency [0] 2 4 7 2 2 2" xfId="58958" xr:uid="{A69F767E-B820-4DA4-9577-F0B409AF7B21}"/>
    <cellStyle name="Currency [0] 2 4 7 2 3" xfId="31309" xr:uid="{877C51DA-C4DC-48C9-8D8B-AA09C9943DAF}"/>
    <cellStyle name="Currency [0] 2 4 7 3" xfId="1846" xr:uid="{880101BB-63CF-45D0-8066-902FA6222757}"/>
    <cellStyle name="Currency [0] 2 4 7 3 2" xfId="31851" xr:uid="{3C0797A7-4AE9-4DAF-AC69-21896D2FC72E}"/>
    <cellStyle name="Currency [0] 2 4 7 4" xfId="4011" xr:uid="{ACADF4A1-B85C-41A3-9B55-5EE924D48BCB}"/>
    <cellStyle name="Currency [0] 2 4 7 4 2" xfId="34004" xr:uid="{72757E3A-F3A0-42F8-8611-E44F5541B2CE}"/>
    <cellStyle name="Currency [0] 2 4 7 5" xfId="6959" xr:uid="{AA8F8EBD-227A-45DE-9781-2E849E2B684B}"/>
    <cellStyle name="Currency [0] 2 4 7 5 2" xfId="36914" xr:uid="{EF137127-073B-4D64-A4D8-10B3C9C1634F}"/>
    <cellStyle name="Currency [0] 2 4 7 6" xfId="9741" xr:uid="{082F476A-20AF-4902-8672-CEBAA5F587E9}"/>
    <cellStyle name="Currency [0] 2 4 7 6 2" xfId="39696" xr:uid="{14CE861D-428A-428E-A80D-C17E0436D52D}"/>
    <cellStyle name="Currency [0] 2 4 7 7" xfId="12523" xr:uid="{C2104089-69EF-429C-A551-0C254DFAC24E}"/>
    <cellStyle name="Currency [0] 2 4 7 7 2" xfId="42478" xr:uid="{4C015AA9-5CC2-458A-82F5-9E224C87F46A}"/>
    <cellStyle name="Currency [0] 2 4 7 8" xfId="15258" xr:uid="{40798728-F8A3-4ACC-8642-FD086DADFCBF}"/>
    <cellStyle name="Currency [0] 2 4 7 8 2" xfId="45213" xr:uid="{6C4443AE-BD42-4AEA-9423-1F0B31A1F9DC}"/>
    <cellStyle name="Currency [0] 2 4 7 9" xfId="18006" xr:uid="{610F108C-B47C-47AB-B4F1-2D87A9BC629D}"/>
    <cellStyle name="Currency [0] 2 4 7 9 2" xfId="47959" xr:uid="{7277A202-E09C-441D-AAE7-D02F85F21F41}"/>
    <cellStyle name="Currency [0] 2 4 8" xfId="934" xr:uid="{48617D1C-F864-4BAA-B922-B4331C69D183}"/>
    <cellStyle name="Currency [0] 2 4 8 2" xfId="27638" xr:uid="{F08713D5-B194-4AF7-9BC5-AC42B7FC0633}"/>
    <cellStyle name="Currency [0] 2 4 8 2 2" xfId="57590" xr:uid="{3E74DCAB-D798-44CC-AC10-8A595AC54C40}"/>
    <cellStyle name="Currency [0] 2 4 8 3" xfId="30939" xr:uid="{0B46CD0C-2F93-4B45-82D3-E1A3E7624014}"/>
    <cellStyle name="Currency [0] 2 4 9" xfId="1476" xr:uid="{F4B3A15E-0A25-448D-AF6F-7F7E44AFFAE5}"/>
    <cellStyle name="Currency [0] 2 4 9 2" xfId="31481" xr:uid="{F973E5CB-0302-407F-8E51-9914E74EB8B7}"/>
    <cellStyle name="Currency [0] 2 5" xfId="391" xr:uid="{AE518932-A461-4ADC-9830-0829B076E7B0}"/>
    <cellStyle name="Currency [0] 2 5 10" xfId="8383" xr:uid="{BC4D6E84-D8CF-45E5-A724-A2A3358E7EF1}"/>
    <cellStyle name="Currency [0] 2 5 10 2" xfId="38338" xr:uid="{0C0513C3-0FD8-43F2-A765-FD19A24F5362}"/>
    <cellStyle name="Currency [0] 2 5 11" xfId="11165" xr:uid="{AA8E8609-807B-4E17-80A7-654299CBD86C}"/>
    <cellStyle name="Currency [0] 2 5 11 2" xfId="41120" xr:uid="{9CABB2A9-A817-4D6C-9B1E-EE50059753AA}"/>
    <cellStyle name="Currency [0] 2 5 12" xfId="13900" xr:uid="{322196BF-A73A-4AD2-9A30-A2DBF5880B4F}"/>
    <cellStyle name="Currency [0] 2 5 12 2" xfId="43855" xr:uid="{474D4F27-8E44-47B8-B413-863D7B321745}"/>
    <cellStyle name="Currency [0] 2 5 13" xfId="16648" xr:uid="{86A50FC0-A7D2-4058-A927-1175BA6B193C}"/>
    <cellStyle name="Currency [0] 2 5 13 2" xfId="46601" xr:uid="{BFBBA6CB-95B7-4C0D-A99B-D708845BAE43}"/>
    <cellStyle name="Currency [0] 2 5 14" xfId="19431" xr:uid="{397E06B7-6250-427A-BE93-D4E2F6FE3897}"/>
    <cellStyle name="Currency [0] 2 5 14 2" xfId="49383" xr:uid="{7C8BAA56-D3AE-4778-9473-D56FD342A6C9}"/>
    <cellStyle name="Currency [0] 2 5 15" xfId="22169" xr:uid="{03F183B7-2D36-4CA9-9377-DFDC65149C9A}"/>
    <cellStyle name="Currency [0] 2 5 15 2" xfId="52121" xr:uid="{F18AFA3D-3915-42B5-9208-896A437F4A25}"/>
    <cellStyle name="Currency [0] 2 5 16" xfId="24905" xr:uid="{0567035E-0F62-4C5F-BB3D-1B04B08F2482}"/>
    <cellStyle name="Currency [0] 2 5 16 2" xfId="54857" xr:uid="{1EE835BF-29A3-4CEC-8D51-F2A68440F346}"/>
    <cellStyle name="Currency [0] 2 5 17" xfId="30406" xr:uid="{114C8C3D-4251-4E4D-908E-EA253B0DB26E}"/>
    <cellStyle name="Currency [0] 2 5 2" xfId="535" xr:uid="{4B0606A1-D212-48FF-B5A4-067BBBC7D8BA}"/>
    <cellStyle name="Currency [0] 2 5 2 10" xfId="11250" xr:uid="{2862DB8F-2D30-459E-8716-CE6150F6F2C7}"/>
    <cellStyle name="Currency [0] 2 5 2 10 2" xfId="41205" xr:uid="{AF53306A-0FB6-4EE2-81B6-C0586B07E966}"/>
    <cellStyle name="Currency [0] 2 5 2 11" xfId="13985" xr:uid="{31CB6081-5122-407A-A948-2AD5183D1407}"/>
    <cellStyle name="Currency [0] 2 5 2 11 2" xfId="43940" xr:uid="{83C7D7EC-25B9-46F4-BD96-79472A2827B7}"/>
    <cellStyle name="Currency [0] 2 5 2 12" xfId="16733" xr:uid="{86CE34B8-2F28-48F1-95FF-E36E2B9AFCA2}"/>
    <cellStyle name="Currency [0] 2 5 2 12 2" xfId="46686" xr:uid="{CA4A7979-437C-491E-80AE-3F9749C7FA5F}"/>
    <cellStyle name="Currency [0] 2 5 2 13" xfId="19516" xr:uid="{A93A127D-ACFD-4547-ADAB-F19D5037E7F6}"/>
    <cellStyle name="Currency [0] 2 5 2 13 2" xfId="49468" xr:uid="{0C8C5217-5996-47E6-BE46-86DC6DE9BE83}"/>
    <cellStyle name="Currency [0] 2 5 2 14" xfId="22254" xr:uid="{B980ABC2-FEA6-47F9-A4F6-E0F51C7CDBC2}"/>
    <cellStyle name="Currency [0] 2 5 2 14 2" xfId="52206" xr:uid="{6625894D-D133-4805-B0DB-01B042B0A30E}"/>
    <cellStyle name="Currency [0] 2 5 2 15" xfId="24990" xr:uid="{00CDE0AC-9642-4993-A746-001CB2E3F7F5}"/>
    <cellStyle name="Currency [0] 2 5 2 15 2" xfId="54942" xr:uid="{C370849B-4BAC-44B7-810B-8F80BC59F277}"/>
    <cellStyle name="Currency [0] 2 5 2 16" xfId="30545" xr:uid="{FED529F5-A2D2-4AFF-82C2-8E13294506BA}"/>
    <cellStyle name="Currency [0] 2 5 2 2" xfId="856" xr:uid="{6DC0AD8B-E8D9-42EE-87E0-F1C5A4A5FD67}"/>
    <cellStyle name="Currency [0] 2 5 2 2 10" xfId="16904" xr:uid="{C62F58F5-0FE1-4EBC-8E35-8060695C50F5}"/>
    <cellStyle name="Currency [0] 2 5 2 2 10 2" xfId="46857" xr:uid="{862C2A6F-D212-470E-BF1B-249B363FA38A}"/>
    <cellStyle name="Currency [0] 2 5 2 2 11" xfId="19687" xr:uid="{14964C59-5C30-4359-BFFF-47ADA81850B9}"/>
    <cellStyle name="Currency [0] 2 5 2 2 11 2" xfId="49639" xr:uid="{0D0B82F4-0551-483B-B142-85BA5295FE77}"/>
    <cellStyle name="Currency [0] 2 5 2 2 12" xfId="22425" xr:uid="{B6C6140B-5D50-41F0-B757-2DD37EA4695C}"/>
    <cellStyle name="Currency [0] 2 5 2 2 12 2" xfId="52377" xr:uid="{D3BBEF10-1125-4F0B-8766-C8FBBFE484B5}"/>
    <cellStyle name="Currency [0] 2 5 2 2 13" xfId="25161" xr:uid="{74ABDE56-AA38-4E47-90C2-1486BB12A5A5}"/>
    <cellStyle name="Currency [0] 2 5 2 2 13 2" xfId="55113" xr:uid="{D99198C0-1F64-4D11-A635-413639158002}"/>
    <cellStyle name="Currency [0] 2 5 2 2 14" xfId="30861" xr:uid="{175EC365-F0B4-42DC-A834-6371E89A1222}"/>
    <cellStyle name="Currency [0] 2 5 2 2 2" xfId="1399" xr:uid="{5D285758-F521-4E8F-A3BE-289C527CB6A2}"/>
    <cellStyle name="Currency [0] 2 5 2 2 2 10" xfId="20029" xr:uid="{0D977E60-06AA-4693-BAFC-BC6F3C6EFB53}"/>
    <cellStyle name="Currency [0] 2 5 2 2 2 10 2" xfId="49981" xr:uid="{62A2C822-7089-483F-B5B2-4859C533925D}"/>
    <cellStyle name="Currency [0] 2 5 2 2 2 11" xfId="22767" xr:uid="{FF68C85D-90AB-477D-84BD-2C349D115520}"/>
    <cellStyle name="Currency [0] 2 5 2 2 2 11 2" xfId="52719" xr:uid="{2AC2DCBA-156A-403A-912D-642B880E972C}"/>
    <cellStyle name="Currency [0] 2 5 2 2 2 12" xfId="25503" xr:uid="{A3C40805-64C5-4EF8-A360-79C184B90CB3}"/>
    <cellStyle name="Currency [0] 2 5 2 2 2 12 2" xfId="55455" xr:uid="{56BBCE69-EF41-4175-B69F-E8118B26F5A8}"/>
    <cellStyle name="Currency [0] 2 5 2 2 2 13" xfId="31404" xr:uid="{06C2BAEC-C480-430B-95FA-DB1880C85896}"/>
    <cellStyle name="Currency [0] 2 5 2 2 2 2" xfId="3935" xr:uid="{6BDCD648-3286-4BD4-A683-08FFE039C5FC}"/>
    <cellStyle name="Currency [0] 2 5 2 2 2 2 10" xfId="26187" xr:uid="{A945FD10-480F-4220-9619-131B8C8391E9}"/>
    <cellStyle name="Currency [0] 2 5 2 2 2 2 10 2" xfId="56139" xr:uid="{4B61CDFD-0FD8-43A9-91AD-ED6042603F5C}"/>
    <cellStyle name="Currency [0] 2 5 2 2 2 2 11" xfId="33928" xr:uid="{230A4D7C-01E4-4438-B380-6E55662AE193}"/>
    <cellStyle name="Currency [0] 2 5 2 2 2 2 2" xfId="5303" xr:uid="{780FDBA0-B6FF-4444-BAF7-FF77CD255D02}"/>
    <cellStyle name="Currency [0] 2 5 2 2 2 2 2 10" xfId="35296" xr:uid="{CD092F36-3600-4140-885D-60F5959FC997}"/>
    <cellStyle name="Currency [0] 2 5 2 2 2 2 2 2" xfId="8251" xr:uid="{B2DF0ABC-3CE0-42E4-AE40-5FDD7832C85D}"/>
    <cellStyle name="Currency [0] 2 5 2 2 2 2 2 2 2" xfId="30298" xr:uid="{DF3B9E72-6E91-42B2-BCAE-54AEDFF264BF}"/>
    <cellStyle name="Currency [0] 2 5 2 2 2 2 2 2 2 2" xfId="60250" xr:uid="{A24BCABC-B480-4D09-8178-529A2D03A8F0}"/>
    <cellStyle name="Currency [0] 2 5 2 2 2 2 2 2 3" xfId="38206" xr:uid="{6B8AD859-1FBC-45C9-A147-AA28BDA4E77A}"/>
    <cellStyle name="Currency [0] 2 5 2 2 2 2 2 3" xfId="11033" xr:uid="{907DDFFF-10DA-4220-A9D3-2A9E3446A6D1}"/>
    <cellStyle name="Currency [0] 2 5 2 2 2 2 2 3 2" xfId="40988" xr:uid="{0693C682-4B61-443D-82CD-8516107A1FB1}"/>
    <cellStyle name="Currency [0] 2 5 2 2 2 2 2 4" xfId="13815" xr:uid="{E8D4E22C-B2F8-4029-B80A-280335ECAF79}"/>
    <cellStyle name="Currency [0] 2 5 2 2 2 2 2 4 2" xfId="43770" xr:uid="{A892DCEC-E8F6-44F1-AA57-E4F063CC547C}"/>
    <cellStyle name="Currency [0] 2 5 2 2 2 2 2 5" xfId="16550" xr:uid="{A8058020-FD1D-432B-B87E-F6108703D567}"/>
    <cellStyle name="Currency [0] 2 5 2 2 2 2 2 5 2" xfId="46505" xr:uid="{03DCF814-62D3-4426-BCBF-4AADD82ABF9F}"/>
    <cellStyle name="Currency [0] 2 5 2 2 2 2 2 6" xfId="19298" xr:uid="{ACB8E54E-6540-4130-9BEE-06E20FE50A2A}"/>
    <cellStyle name="Currency [0] 2 5 2 2 2 2 2 6 2" xfId="49251" xr:uid="{A83C375C-4CB9-44BF-9BB7-6272D0694AD8}"/>
    <cellStyle name="Currency [0] 2 5 2 2 2 2 2 7" xfId="22081" xr:uid="{5872DF91-A87D-4F3F-A839-1B1D14D6343D}"/>
    <cellStyle name="Currency [0] 2 5 2 2 2 2 2 7 2" xfId="52033" xr:uid="{44189611-9D01-4EDB-AD87-98BA0FD0599E}"/>
    <cellStyle name="Currency [0] 2 5 2 2 2 2 2 8" xfId="24819" xr:uid="{C32FA956-AEFC-4FC7-9446-6D2D03C1CD49}"/>
    <cellStyle name="Currency [0] 2 5 2 2 2 2 2 8 2" xfId="54771" xr:uid="{513D195A-F63F-420C-93B0-BBE6CEC7E6AF}"/>
    <cellStyle name="Currency [0] 2 5 2 2 2 2 2 9" xfId="27555" xr:uid="{F34FE95C-3754-4A86-B3A8-EC5063666244}"/>
    <cellStyle name="Currency [0] 2 5 2 2 2 2 2 9 2" xfId="57507" xr:uid="{1BC854B5-4705-429E-97D3-CD15745946F4}"/>
    <cellStyle name="Currency [0] 2 5 2 2 2 2 3" xfId="6883" xr:uid="{A0BFB5A2-91C5-4022-9536-34DDF967245F}"/>
    <cellStyle name="Currency [0] 2 5 2 2 2 2 3 2" xfId="28930" xr:uid="{6E5528C6-4408-49F2-AAFB-4260873EF654}"/>
    <cellStyle name="Currency [0] 2 5 2 2 2 2 3 2 2" xfId="58882" xr:uid="{820680A3-4EA8-4929-AE83-76790E0B6BD0}"/>
    <cellStyle name="Currency [0] 2 5 2 2 2 2 3 3" xfId="36838" xr:uid="{D76CC644-38BE-4004-A7F9-E80F487C94AC}"/>
    <cellStyle name="Currency [0] 2 5 2 2 2 2 4" xfId="9665" xr:uid="{D70A1B00-459E-44C2-899C-E1B37608AB0A}"/>
    <cellStyle name="Currency [0] 2 5 2 2 2 2 4 2" xfId="39620" xr:uid="{9680E885-E808-41C4-897D-D677CD4E6E81}"/>
    <cellStyle name="Currency [0] 2 5 2 2 2 2 5" xfId="12447" xr:uid="{581966E1-DF9B-4226-A664-E2B24208D878}"/>
    <cellStyle name="Currency [0] 2 5 2 2 2 2 5 2" xfId="42402" xr:uid="{5B5C0AC9-9B7A-4385-B220-08EB53780180}"/>
    <cellStyle name="Currency [0] 2 5 2 2 2 2 6" xfId="15182" xr:uid="{0D7A9792-514A-4B83-A374-840CDD9B6AA2}"/>
    <cellStyle name="Currency [0] 2 5 2 2 2 2 6 2" xfId="45137" xr:uid="{40A3447B-DA40-4E6F-96C0-3F07416B410F}"/>
    <cellStyle name="Currency [0] 2 5 2 2 2 2 7" xfId="17930" xr:uid="{37D43E6B-EA30-4334-84CC-4DB9D931D3A5}"/>
    <cellStyle name="Currency [0] 2 5 2 2 2 2 7 2" xfId="47883" xr:uid="{287A3F2A-461B-46A1-903B-8BD5FFEB1C8F}"/>
    <cellStyle name="Currency [0] 2 5 2 2 2 2 8" xfId="20713" xr:uid="{59BA8D08-2957-4301-8775-30F9DDCF6837}"/>
    <cellStyle name="Currency [0] 2 5 2 2 2 2 8 2" xfId="50665" xr:uid="{1CE3E4E9-85B3-4694-9B19-EA3A8753F62B}"/>
    <cellStyle name="Currency [0] 2 5 2 2 2 2 9" xfId="23451" xr:uid="{D0AB5F48-81BD-4D4F-AB0A-F27E3E4278CF}"/>
    <cellStyle name="Currency [0] 2 5 2 2 2 2 9 2" xfId="53403" xr:uid="{63EDF992-3432-4D06-A8B0-00E9A971DAED}"/>
    <cellStyle name="Currency [0] 2 5 2 2 2 3" xfId="4619" xr:uid="{84A04149-E233-4473-921B-A202F1979FE5}"/>
    <cellStyle name="Currency [0] 2 5 2 2 2 3 10" xfId="34612" xr:uid="{927A5937-ABE8-480F-A6D5-D7184A6F886A}"/>
    <cellStyle name="Currency [0] 2 5 2 2 2 3 2" xfId="7567" xr:uid="{64488EA8-A4C5-4850-A7ED-3F1F17330539}"/>
    <cellStyle name="Currency [0] 2 5 2 2 2 3 2 2" xfId="29614" xr:uid="{EEA8FE67-0AAB-40A1-852E-F8F007A67A79}"/>
    <cellStyle name="Currency [0] 2 5 2 2 2 3 2 2 2" xfId="59566" xr:uid="{7D8F25F7-ADB7-4AEF-9A76-7D2C3CC2F19D}"/>
    <cellStyle name="Currency [0] 2 5 2 2 2 3 2 3" xfId="37522" xr:uid="{BA52468B-2D08-4983-9F8C-FBB80F3C0541}"/>
    <cellStyle name="Currency [0] 2 5 2 2 2 3 3" xfId="10349" xr:uid="{EE76D680-C25A-44BD-877A-20132AEE6151}"/>
    <cellStyle name="Currency [0] 2 5 2 2 2 3 3 2" xfId="40304" xr:uid="{79DD7955-B426-462A-833C-0794769B986E}"/>
    <cellStyle name="Currency [0] 2 5 2 2 2 3 4" xfId="13131" xr:uid="{35181F08-D241-4200-9634-858BF06C6125}"/>
    <cellStyle name="Currency [0] 2 5 2 2 2 3 4 2" xfId="43086" xr:uid="{7DA2F07C-E531-4E78-88F7-90BC34D0AC43}"/>
    <cellStyle name="Currency [0] 2 5 2 2 2 3 5" xfId="15866" xr:uid="{FF8EE77A-5624-49EE-A044-BA4DAE565CB3}"/>
    <cellStyle name="Currency [0] 2 5 2 2 2 3 5 2" xfId="45821" xr:uid="{64F29A6E-823A-4D6B-8C75-3C3D0D43BE41}"/>
    <cellStyle name="Currency [0] 2 5 2 2 2 3 6" xfId="18614" xr:uid="{365D0D85-611C-4081-9CBA-320E8BC2FA77}"/>
    <cellStyle name="Currency [0] 2 5 2 2 2 3 6 2" xfId="48567" xr:uid="{A35F3D69-97E8-45FC-824C-6B555250B0E5}"/>
    <cellStyle name="Currency [0] 2 5 2 2 2 3 7" xfId="21397" xr:uid="{BD30ED3B-3A4F-47F8-B5CB-E3F34ACB6579}"/>
    <cellStyle name="Currency [0] 2 5 2 2 2 3 7 2" xfId="51349" xr:uid="{404D019A-FB50-47F4-8FDD-B3932EDFA982}"/>
    <cellStyle name="Currency [0] 2 5 2 2 2 3 8" xfId="24135" xr:uid="{4CD58382-8A82-4009-A220-802B732AE1CB}"/>
    <cellStyle name="Currency [0] 2 5 2 2 2 3 8 2" xfId="54087" xr:uid="{72CE7320-2D45-463F-948C-CE3DAB7FD01A}"/>
    <cellStyle name="Currency [0] 2 5 2 2 2 3 9" xfId="26871" xr:uid="{74FDB702-5C88-4B2C-88BC-66D436C65E53}"/>
    <cellStyle name="Currency [0] 2 5 2 2 2 3 9 2" xfId="56823" xr:uid="{E57C1766-C4BC-43CF-80FE-8D52E8BDB147}"/>
    <cellStyle name="Currency [0] 2 5 2 2 2 4" xfId="3251" xr:uid="{103B4872-3FC7-4C63-94E2-A8FD446C5822}"/>
    <cellStyle name="Currency [0] 2 5 2 2 2 4 2" xfId="28246" xr:uid="{1AA80FE1-3D39-462A-9D5C-B82CCACA7E1F}"/>
    <cellStyle name="Currency [0] 2 5 2 2 2 4 2 2" xfId="58198" xr:uid="{7BCDDD68-2D7E-4A09-9585-7A68677982E6}"/>
    <cellStyle name="Currency [0] 2 5 2 2 2 4 3" xfId="33244" xr:uid="{1947A803-9204-4BBE-950D-4B35498112C3}"/>
    <cellStyle name="Currency [0] 2 5 2 2 2 5" xfId="6199" xr:uid="{4A66F37A-6581-4BB1-B3D6-86D92C6FB388}"/>
    <cellStyle name="Currency [0] 2 5 2 2 2 5 2" xfId="36154" xr:uid="{578FA913-57F6-498C-B729-31CF1A1DB3D9}"/>
    <cellStyle name="Currency [0] 2 5 2 2 2 6" xfId="8981" xr:uid="{E29D0D4D-397B-4783-B599-F19628A3F012}"/>
    <cellStyle name="Currency [0] 2 5 2 2 2 6 2" xfId="38936" xr:uid="{24592D10-B9FC-470E-94F6-2DAA5B777CD0}"/>
    <cellStyle name="Currency [0] 2 5 2 2 2 7" xfId="11763" xr:uid="{EABDCD5F-32A8-439F-A1F3-58BE9ECCF33E}"/>
    <cellStyle name="Currency [0] 2 5 2 2 2 7 2" xfId="41718" xr:uid="{21AA38A9-5394-4715-AA74-2A8B5E4ECD1C}"/>
    <cellStyle name="Currency [0] 2 5 2 2 2 8" xfId="14498" xr:uid="{D79158E2-930C-4ADB-A0DB-E6BF3797DFE6}"/>
    <cellStyle name="Currency [0] 2 5 2 2 2 8 2" xfId="44453" xr:uid="{546A55E1-2ED5-4C05-AE4D-C5F596E409B6}"/>
    <cellStyle name="Currency [0] 2 5 2 2 2 9" xfId="17246" xr:uid="{554BFA5B-7A27-4210-9DCD-7E0D88112223}"/>
    <cellStyle name="Currency [0] 2 5 2 2 2 9 2" xfId="47199" xr:uid="{C4A89D35-FEB1-4656-AB51-288A67414DA7}"/>
    <cellStyle name="Currency [0] 2 5 2 2 3" xfId="1941" xr:uid="{EA411389-D0AE-49EF-821C-FB253AAA308B}"/>
    <cellStyle name="Currency [0] 2 5 2 2 3 10" xfId="23109" xr:uid="{368604A4-4D52-4B8C-97E9-E20CA9ABEB70}"/>
    <cellStyle name="Currency [0] 2 5 2 2 3 10 2" xfId="53061" xr:uid="{D979E652-0468-4B29-B537-ACDF51C1189F}"/>
    <cellStyle name="Currency [0] 2 5 2 2 3 11" xfId="25845" xr:uid="{47A0AC4F-357A-4940-A882-094F0D7810EF}"/>
    <cellStyle name="Currency [0] 2 5 2 2 3 11 2" xfId="55797" xr:uid="{7DAD4743-937F-43FD-8A7C-AF70B08800FB}"/>
    <cellStyle name="Currency [0] 2 5 2 2 3 12" xfId="31946" xr:uid="{6099AD7D-1E19-4C9F-A911-E62E3EC0C64F}"/>
    <cellStyle name="Currency [0] 2 5 2 2 3 2" xfId="4961" xr:uid="{AAEC620E-D393-4059-AE06-62DE6E69CDC7}"/>
    <cellStyle name="Currency [0] 2 5 2 2 3 2 10" xfId="34954" xr:uid="{88997522-329D-42B4-A3BA-10F1EE8748FF}"/>
    <cellStyle name="Currency [0] 2 5 2 2 3 2 2" xfId="7909" xr:uid="{4E2B2075-0929-4BAA-8C5B-C78919E71B89}"/>
    <cellStyle name="Currency [0] 2 5 2 2 3 2 2 2" xfId="29956" xr:uid="{4C0EBF9A-2639-400E-9133-D86DD15F9DFE}"/>
    <cellStyle name="Currency [0] 2 5 2 2 3 2 2 2 2" xfId="59908" xr:uid="{3BF07F33-485D-4D0E-AEA2-954C1C70483B}"/>
    <cellStyle name="Currency [0] 2 5 2 2 3 2 2 3" xfId="37864" xr:uid="{FCD4E43F-0C17-4F34-84B4-3433EB849875}"/>
    <cellStyle name="Currency [0] 2 5 2 2 3 2 3" xfId="10691" xr:uid="{449C84E3-7BC8-4274-9148-92F0F505CA07}"/>
    <cellStyle name="Currency [0] 2 5 2 2 3 2 3 2" xfId="40646" xr:uid="{759BA124-BA61-4924-85BF-89696E3D40E7}"/>
    <cellStyle name="Currency [0] 2 5 2 2 3 2 4" xfId="13473" xr:uid="{EA559A08-2D45-488F-9017-CEAC31793959}"/>
    <cellStyle name="Currency [0] 2 5 2 2 3 2 4 2" xfId="43428" xr:uid="{CBD19848-CE7D-460A-BF5C-1A6CB8F4C406}"/>
    <cellStyle name="Currency [0] 2 5 2 2 3 2 5" xfId="16208" xr:uid="{63C731C4-0D10-4274-A5CE-E07EE0931C89}"/>
    <cellStyle name="Currency [0] 2 5 2 2 3 2 5 2" xfId="46163" xr:uid="{98DAC773-41B1-4416-A4F1-5FBFDE4B9F6E}"/>
    <cellStyle name="Currency [0] 2 5 2 2 3 2 6" xfId="18956" xr:uid="{F86FFECC-A824-4B27-90CF-A13A894F503B}"/>
    <cellStyle name="Currency [0] 2 5 2 2 3 2 6 2" xfId="48909" xr:uid="{E31B442C-807C-4385-8C23-CE6FA13C8CCE}"/>
    <cellStyle name="Currency [0] 2 5 2 2 3 2 7" xfId="21739" xr:uid="{0DF8D0C0-AB91-482F-AE40-6E5A5F27020C}"/>
    <cellStyle name="Currency [0] 2 5 2 2 3 2 7 2" xfId="51691" xr:uid="{2FEDDED7-C829-497D-BB7C-BA758FC99855}"/>
    <cellStyle name="Currency [0] 2 5 2 2 3 2 8" xfId="24477" xr:uid="{31C61861-6B50-4385-8B2F-88756CB91D3E}"/>
    <cellStyle name="Currency [0] 2 5 2 2 3 2 8 2" xfId="54429" xr:uid="{2261ECB5-E240-4D2E-9565-F681BC55BBE0}"/>
    <cellStyle name="Currency [0] 2 5 2 2 3 2 9" xfId="27213" xr:uid="{627F0E99-97B4-42FC-84F6-A4810EED4DC8}"/>
    <cellStyle name="Currency [0] 2 5 2 2 3 2 9 2" xfId="57165" xr:uid="{F95E4822-ECE5-4BC0-B854-40F417C8CD49}"/>
    <cellStyle name="Currency [0] 2 5 2 2 3 3" xfId="3593" xr:uid="{07F53FD8-0E8E-40AB-B77D-B79575F4073C}"/>
    <cellStyle name="Currency [0] 2 5 2 2 3 3 2" xfId="28588" xr:uid="{E3A3CDFE-AD38-4F24-BE5B-2D2BC3007DF2}"/>
    <cellStyle name="Currency [0] 2 5 2 2 3 3 2 2" xfId="58540" xr:uid="{DEB81607-3C15-41F3-B4D9-E0BF43C63D2B}"/>
    <cellStyle name="Currency [0] 2 5 2 2 3 3 3" xfId="33586" xr:uid="{9C6E2CA3-CEE4-4FC3-83ED-AC94F4DFC293}"/>
    <cellStyle name="Currency [0] 2 5 2 2 3 4" xfId="6541" xr:uid="{3D98AC1F-59DB-42BC-B69C-DECBFF93B023}"/>
    <cellStyle name="Currency [0] 2 5 2 2 3 4 2" xfId="36496" xr:uid="{410B09C6-A71A-4F16-853F-490713742F72}"/>
    <cellStyle name="Currency [0] 2 5 2 2 3 5" xfId="9323" xr:uid="{FE8BC959-D357-4068-9BB9-99395D743E22}"/>
    <cellStyle name="Currency [0] 2 5 2 2 3 5 2" xfId="39278" xr:uid="{46D2FC65-46DB-4EA9-ABD0-D3FA5662ED97}"/>
    <cellStyle name="Currency [0] 2 5 2 2 3 6" xfId="12105" xr:uid="{85513503-9B18-41CF-B395-59A2B40CF807}"/>
    <cellStyle name="Currency [0] 2 5 2 2 3 6 2" xfId="42060" xr:uid="{B06F09A3-C6C5-42F8-BCCE-46A1AFAE942C}"/>
    <cellStyle name="Currency [0] 2 5 2 2 3 7" xfId="14840" xr:uid="{0A34698C-8236-4626-97B4-656479D30D88}"/>
    <cellStyle name="Currency [0] 2 5 2 2 3 7 2" xfId="44795" xr:uid="{B079F387-7A2F-479E-AB43-865909F51DFE}"/>
    <cellStyle name="Currency [0] 2 5 2 2 3 8" xfId="17588" xr:uid="{5CD9C4EA-8DA3-4CAE-B5FC-D1F0A03BC592}"/>
    <cellStyle name="Currency [0] 2 5 2 2 3 8 2" xfId="47541" xr:uid="{2F353389-3423-4F3A-A2D6-AE2BB2726F0C}"/>
    <cellStyle name="Currency [0] 2 5 2 2 3 9" xfId="20371" xr:uid="{316E2A26-DA2B-4411-93F6-5368BB8DC389}"/>
    <cellStyle name="Currency [0] 2 5 2 2 3 9 2" xfId="50323" xr:uid="{EC151006-EA77-4A18-BA6B-0767F7D148ED}"/>
    <cellStyle name="Currency [0] 2 5 2 2 4" xfId="2472" xr:uid="{7D2C25D9-934B-42B1-A13B-61D5A3392548}"/>
    <cellStyle name="Currency [0] 2 5 2 2 4 10" xfId="26529" xr:uid="{424EA499-09F4-42D5-B752-AD540193C1DC}"/>
    <cellStyle name="Currency [0] 2 5 2 2 4 10 2" xfId="56481" xr:uid="{F5D3E386-D5DC-460D-BCE6-BC338246FC9A}"/>
    <cellStyle name="Currency [0] 2 5 2 2 4 11" xfId="32471" xr:uid="{EE755810-C6A7-4E8A-A4E3-127DE7FF07D4}"/>
    <cellStyle name="Currency [0] 2 5 2 2 4 2" xfId="4277" xr:uid="{FBEC38CE-A82B-4BB7-8149-F7E5B9F5A935}"/>
    <cellStyle name="Currency [0] 2 5 2 2 4 2 2" xfId="29272" xr:uid="{5AC6DE4A-58AA-454A-AEEF-BE9992680E37}"/>
    <cellStyle name="Currency [0] 2 5 2 2 4 2 2 2" xfId="59224" xr:uid="{1456F3C1-8655-41C4-B540-6D12D5BF966A}"/>
    <cellStyle name="Currency [0] 2 5 2 2 4 2 3" xfId="34270" xr:uid="{EC9D0E8A-CA05-42D9-8021-8C7330DF635F}"/>
    <cellStyle name="Currency [0] 2 5 2 2 4 3" xfId="7225" xr:uid="{074B433D-5576-4024-A6EE-36E6A8B8A770}"/>
    <cellStyle name="Currency [0] 2 5 2 2 4 3 2" xfId="37180" xr:uid="{CE74B191-AEFD-410D-A327-A8871FE3B0FA}"/>
    <cellStyle name="Currency [0] 2 5 2 2 4 4" xfId="10007" xr:uid="{6DCEDEBF-A51E-4A80-9923-E2CFEE1F1290}"/>
    <cellStyle name="Currency [0] 2 5 2 2 4 4 2" xfId="39962" xr:uid="{340F53C3-04E7-431C-8365-2B24CC43A345}"/>
    <cellStyle name="Currency [0] 2 5 2 2 4 5" xfId="12789" xr:uid="{7AFE3083-25A0-4B49-98B6-341451995838}"/>
    <cellStyle name="Currency [0] 2 5 2 2 4 5 2" xfId="42744" xr:uid="{766FADB2-1819-48A4-B7BB-F0C9D3E3610E}"/>
    <cellStyle name="Currency [0] 2 5 2 2 4 6" xfId="15524" xr:uid="{6733E47F-AE94-402D-89BE-BE6475736034}"/>
    <cellStyle name="Currency [0] 2 5 2 2 4 6 2" xfId="45479" xr:uid="{8AA48D3C-6A00-467F-B081-11913CCD0F49}"/>
    <cellStyle name="Currency [0] 2 5 2 2 4 7" xfId="18272" xr:uid="{68E5AB1A-E0AF-4AE6-92DB-CB4F69B77611}"/>
    <cellStyle name="Currency [0] 2 5 2 2 4 7 2" xfId="48225" xr:uid="{2BC713A5-85DC-4CCF-82E9-77C4D16BD15B}"/>
    <cellStyle name="Currency [0] 2 5 2 2 4 8" xfId="21055" xr:uid="{2688735F-14BF-4EA5-A545-84DB12482518}"/>
    <cellStyle name="Currency [0] 2 5 2 2 4 8 2" xfId="51007" xr:uid="{47C4981B-51A5-403B-A287-5690C37F101A}"/>
    <cellStyle name="Currency [0] 2 5 2 2 4 9" xfId="23793" xr:uid="{1E342B1E-6023-4D75-84D7-1E9246748E3E}"/>
    <cellStyle name="Currency [0] 2 5 2 2 4 9 2" xfId="53745" xr:uid="{5665B7F1-D2AA-4B8B-8DCF-EB384A30121D}"/>
    <cellStyle name="Currency [0] 2 5 2 2 5" xfId="2909" xr:uid="{FE5CDB24-CAF7-481F-A495-7C5E2B7BFD90}"/>
    <cellStyle name="Currency [0] 2 5 2 2 5 2" xfId="27904" xr:uid="{B0EDF2DF-DFBC-4236-B65E-0F3575C77A81}"/>
    <cellStyle name="Currency [0] 2 5 2 2 5 2 2" xfId="57856" xr:uid="{5DED682D-311E-4970-BF54-9079068F37AE}"/>
    <cellStyle name="Currency [0] 2 5 2 2 5 3" xfId="32902" xr:uid="{C4AC18AC-0451-4775-A8D1-A83852F75B35}"/>
    <cellStyle name="Currency [0] 2 5 2 2 6" xfId="5857" xr:uid="{226545DF-B688-4D91-BE34-EF21EF994D82}"/>
    <cellStyle name="Currency [0] 2 5 2 2 6 2" xfId="35812" xr:uid="{BD3C1FCF-F5B8-4827-A812-A48B498D631D}"/>
    <cellStyle name="Currency [0] 2 5 2 2 7" xfId="8639" xr:uid="{40A257B0-714C-4B28-8AAD-61A37582D579}"/>
    <cellStyle name="Currency [0] 2 5 2 2 7 2" xfId="38594" xr:uid="{2AD5B7D2-7E7E-43E9-9ADC-C24653342B26}"/>
    <cellStyle name="Currency [0] 2 5 2 2 8" xfId="11421" xr:uid="{A536E5A5-06DB-41E5-A8B0-3922056280DD}"/>
    <cellStyle name="Currency [0] 2 5 2 2 8 2" xfId="41376" xr:uid="{DA71A70F-972F-4E4F-BDBD-DC5EBC6CF239}"/>
    <cellStyle name="Currency [0] 2 5 2 2 9" xfId="14156" xr:uid="{B0E661DE-40E0-41E4-82C9-E59BCD2E4EF4}"/>
    <cellStyle name="Currency [0] 2 5 2 2 9 2" xfId="44111" xr:uid="{7CD63958-BFB4-4000-B517-AB900EB7BE6E}"/>
    <cellStyle name="Currency [0] 2 5 2 3" xfId="1083" xr:uid="{E45266AE-63A6-45AC-8A5F-EC498C8F7C02}"/>
    <cellStyle name="Currency [0] 2 5 2 3 10" xfId="19858" xr:uid="{71445B88-1BD1-48E0-AEA0-913F007651AD}"/>
    <cellStyle name="Currency [0] 2 5 2 3 10 2" xfId="49810" xr:uid="{24BB5C30-A2E4-44FD-85C6-B77A0FD5E533}"/>
    <cellStyle name="Currency [0] 2 5 2 3 11" xfId="22596" xr:uid="{F0CFB057-4553-41FD-9C9F-4C14F9F65C5E}"/>
    <cellStyle name="Currency [0] 2 5 2 3 11 2" xfId="52548" xr:uid="{8032DC8C-A6B2-40FB-90FC-BFF73F96FDF6}"/>
    <cellStyle name="Currency [0] 2 5 2 3 12" xfId="25332" xr:uid="{B3C65093-DCA2-40EC-8113-7E8A7E00BF9E}"/>
    <cellStyle name="Currency [0] 2 5 2 3 12 2" xfId="55284" xr:uid="{96F0BB7C-487D-4359-A753-324C2606415D}"/>
    <cellStyle name="Currency [0] 2 5 2 3 13" xfId="31088" xr:uid="{28E351B4-883B-44C8-913D-907B66F948FA}"/>
    <cellStyle name="Currency [0] 2 5 2 3 2" xfId="3764" xr:uid="{63716816-A943-40FE-9567-DB0A28D0C684}"/>
    <cellStyle name="Currency [0] 2 5 2 3 2 10" xfId="26016" xr:uid="{EB2A9812-2093-4FB0-9B50-FA9B0F257058}"/>
    <cellStyle name="Currency [0] 2 5 2 3 2 10 2" xfId="55968" xr:uid="{458B478A-62B0-484A-9697-845235BCDF1C}"/>
    <cellStyle name="Currency [0] 2 5 2 3 2 11" xfId="33757" xr:uid="{3AFC9208-7EC3-4C5B-96B4-3DBBF82386E6}"/>
    <cellStyle name="Currency [0] 2 5 2 3 2 2" xfId="5132" xr:uid="{5D5F0B17-208D-41B6-90BD-BEE396579182}"/>
    <cellStyle name="Currency [0] 2 5 2 3 2 2 10" xfId="35125" xr:uid="{48934783-FA18-4E6B-B2A1-D1CE32496967}"/>
    <cellStyle name="Currency [0] 2 5 2 3 2 2 2" xfId="8080" xr:uid="{F89E00B6-C681-4721-8E08-8569312B97F6}"/>
    <cellStyle name="Currency [0] 2 5 2 3 2 2 2 2" xfId="30127" xr:uid="{A8B4AAB8-DBDF-4C75-883A-E8D5C3805613}"/>
    <cellStyle name="Currency [0] 2 5 2 3 2 2 2 2 2" xfId="60079" xr:uid="{49E49889-9F16-47D5-856A-521E35EE8BC9}"/>
    <cellStyle name="Currency [0] 2 5 2 3 2 2 2 3" xfId="38035" xr:uid="{46E78DBF-F8D5-48FB-AB9D-B0B642B94BF9}"/>
    <cellStyle name="Currency [0] 2 5 2 3 2 2 3" xfId="10862" xr:uid="{9CD65FA5-FC31-4379-9B6F-4463F4DC3BA4}"/>
    <cellStyle name="Currency [0] 2 5 2 3 2 2 3 2" xfId="40817" xr:uid="{319DDAE3-3007-4A58-93B3-B6CCB5775E6A}"/>
    <cellStyle name="Currency [0] 2 5 2 3 2 2 4" xfId="13644" xr:uid="{4A57713D-10ED-430D-8EBB-B06D495318D0}"/>
    <cellStyle name="Currency [0] 2 5 2 3 2 2 4 2" xfId="43599" xr:uid="{693B6B6F-2A04-4956-A581-E6EF5B227EA0}"/>
    <cellStyle name="Currency [0] 2 5 2 3 2 2 5" xfId="16379" xr:uid="{4AC28F47-76BE-4DDC-B9BE-C68EE39B8189}"/>
    <cellStyle name="Currency [0] 2 5 2 3 2 2 5 2" xfId="46334" xr:uid="{2710C920-790E-42C8-BD28-5FDC12E284A1}"/>
    <cellStyle name="Currency [0] 2 5 2 3 2 2 6" xfId="19127" xr:uid="{DBEE69CF-839B-4A6B-B567-26EDEEA87E34}"/>
    <cellStyle name="Currency [0] 2 5 2 3 2 2 6 2" xfId="49080" xr:uid="{C991C6AC-B5D1-4E5A-9841-4A2EC14D1B74}"/>
    <cellStyle name="Currency [0] 2 5 2 3 2 2 7" xfId="21910" xr:uid="{61C7EC1D-7507-40FB-99BA-3EC90F28B9A4}"/>
    <cellStyle name="Currency [0] 2 5 2 3 2 2 7 2" xfId="51862" xr:uid="{3FABF7BF-0E32-43F8-8DC2-A56E080366C8}"/>
    <cellStyle name="Currency [0] 2 5 2 3 2 2 8" xfId="24648" xr:uid="{00679F85-443D-4675-9569-72348D567279}"/>
    <cellStyle name="Currency [0] 2 5 2 3 2 2 8 2" xfId="54600" xr:uid="{FA6598E5-E0E2-4C2F-BA16-DDCD386C883F}"/>
    <cellStyle name="Currency [0] 2 5 2 3 2 2 9" xfId="27384" xr:uid="{00CEA209-6CFD-44AD-9E63-AA3FE4E764F2}"/>
    <cellStyle name="Currency [0] 2 5 2 3 2 2 9 2" xfId="57336" xr:uid="{C5C7DB4D-D112-4AD9-81FE-60ABE28DD544}"/>
    <cellStyle name="Currency [0] 2 5 2 3 2 3" xfId="6712" xr:uid="{82955BAA-D0C8-4795-8B24-BCA81CCA8F1A}"/>
    <cellStyle name="Currency [0] 2 5 2 3 2 3 2" xfId="28759" xr:uid="{7F9F8C01-981A-4DE1-A8C9-55A32F7C9B06}"/>
    <cellStyle name="Currency [0] 2 5 2 3 2 3 2 2" xfId="58711" xr:uid="{8A642534-314F-4C8B-95E7-BC09CEE8774B}"/>
    <cellStyle name="Currency [0] 2 5 2 3 2 3 3" xfId="36667" xr:uid="{FA9DE5C4-5F9F-43C0-BC1B-66CACB06F01D}"/>
    <cellStyle name="Currency [0] 2 5 2 3 2 4" xfId="9494" xr:uid="{1276AAA6-3E56-4F33-BC4E-B7436369C1E6}"/>
    <cellStyle name="Currency [0] 2 5 2 3 2 4 2" xfId="39449" xr:uid="{640E4C8B-FFFE-49F0-91B1-71CC6C2337DB}"/>
    <cellStyle name="Currency [0] 2 5 2 3 2 5" xfId="12276" xr:uid="{CB5FC586-0403-4DAC-A5E7-C76FD6F0244E}"/>
    <cellStyle name="Currency [0] 2 5 2 3 2 5 2" xfId="42231" xr:uid="{812E939D-7957-489E-BD72-A778DF6E2360}"/>
    <cellStyle name="Currency [0] 2 5 2 3 2 6" xfId="15011" xr:uid="{7C4D26C5-5A94-4C07-BB1E-B60C2A678C48}"/>
    <cellStyle name="Currency [0] 2 5 2 3 2 6 2" xfId="44966" xr:uid="{304A9886-6561-43C5-9610-22B0AE1AC9E1}"/>
    <cellStyle name="Currency [0] 2 5 2 3 2 7" xfId="17759" xr:uid="{47610AD8-D07A-498A-A5AD-7E8BC85EB6A6}"/>
    <cellStyle name="Currency [0] 2 5 2 3 2 7 2" xfId="47712" xr:uid="{2B3E5FC8-1683-4D6C-8692-21C8DA537653}"/>
    <cellStyle name="Currency [0] 2 5 2 3 2 8" xfId="20542" xr:uid="{3E724346-3314-4AE3-BBD8-508BDFB68CC5}"/>
    <cellStyle name="Currency [0] 2 5 2 3 2 8 2" xfId="50494" xr:uid="{13949FF3-EA40-45FC-B82D-C87140A1DA15}"/>
    <cellStyle name="Currency [0] 2 5 2 3 2 9" xfId="23280" xr:uid="{73852E91-8A9B-462A-A373-37C004E33E9C}"/>
    <cellStyle name="Currency [0] 2 5 2 3 2 9 2" xfId="53232" xr:uid="{C08CD68E-73BB-4657-BB3F-5DAA8C120E1F}"/>
    <cellStyle name="Currency [0] 2 5 2 3 3" xfId="4448" xr:uid="{8016F6A1-5713-429B-92EE-23BBFC58CC3B}"/>
    <cellStyle name="Currency [0] 2 5 2 3 3 10" xfId="34441" xr:uid="{8F6DF39A-FB50-47E9-88F2-E49111132F3D}"/>
    <cellStyle name="Currency [0] 2 5 2 3 3 2" xfId="7396" xr:uid="{6817E912-AABF-4066-9970-099DF7D00BB7}"/>
    <cellStyle name="Currency [0] 2 5 2 3 3 2 2" xfId="29443" xr:uid="{AE0A94B0-DFCB-4080-A437-16FD4269132F}"/>
    <cellStyle name="Currency [0] 2 5 2 3 3 2 2 2" xfId="59395" xr:uid="{2368A234-D8FE-4893-BB3C-DFAAC9910476}"/>
    <cellStyle name="Currency [0] 2 5 2 3 3 2 3" xfId="37351" xr:uid="{DFF08783-A339-4BBC-8B3F-9E43BBDDF1C6}"/>
    <cellStyle name="Currency [0] 2 5 2 3 3 3" xfId="10178" xr:uid="{860868BA-EA3A-4029-A126-7C3FCE6ADD5C}"/>
    <cellStyle name="Currency [0] 2 5 2 3 3 3 2" xfId="40133" xr:uid="{47F76156-448F-4FC2-80FF-9E712541C0B4}"/>
    <cellStyle name="Currency [0] 2 5 2 3 3 4" xfId="12960" xr:uid="{88CFDD91-6316-454A-ABF3-861DF4105851}"/>
    <cellStyle name="Currency [0] 2 5 2 3 3 4 2" xfId="42915" xr:uid="{62A27F79-E4FD-4443-A678-BCFEE2647EA0}"/>
    <cellStyle name="Currency [0] 2 5 2 3 3 5" xfId="15695" xr:uid="{1369D828-F5DC-4ECE-A9A4-FF29AE0BAC7A}"/>
    <cellStyle name="Currency [0] 2 5 2 3 3 5 2" xfId="45650" xr:uid="{624C5DFC-2D6A-4E91-89E9-60BFC764E265}"/>
    <cellStyle name="Currency [0] 2 5 2 3 3 6" xfId="18443" xr:uid="{287D6097-1C8B-4A78-B26F-76F91BC1BD06}"/>
    <cellStyle name="Currency [0] 2 5 2 3 3 6 2" xfId="48396" xr:uid="{D6C3FE26-CDFF-4925-83F3-685BFB9C5350}"/>
    <cellStyle name="Currency [0] 2 5 2 3 3 7" xfId="21226" xr:uid="{DEE2B8F5-E061-482C-A58A-E3DB76E8EA48}"/>
    <cellStyle name="Currency [0] 2 5 2 3 3 7 2" xfId="51178" xr:uid="{72F44484-75A7-43BA-BB25-53ECC8A81061}"/>
    <cellStyle name="Currency [0] 2 5 2 3 3 8" xfId="23964" xr:uid="{698E2AEF-310C-4568-A064-D7F9005987B1}"/>
    <cellStyle name="Currency [0] 2 5 2 3 3 8 2" xfId="53916" xr:uid="{232ADCCF-9FD0-4A27-A4E2-5999084DDB22}"/>
    <cellStyle name="Currency [0] 2 5 2 3 3 9" xfId="26700" xr:uid="{5BDC7A3D-48EB-43C2-AA02-824235B09006}"/>
    <cellStyle name="Currency [0] 2 5 2 3 3 9 2" xfId="56652" xr:uid="{B1259784-1F95-43AD-883F-43CF6282B176}"/>
    <cellStyle name="Currency [0] 2 5 2 3 4" xfId="3080" xr:uid="{8F925BA5-A9AF-4E42-9C29-177ADE9DA207}"/>
    <cellStyle name="Currency [0] 2 5 2 3 4 2" xfId="28075" xr:uid="{7288E825-B76A-4CA2-852A-88CD920FCA62}"/>
    <cellStyle name="Currency [0] 2 5 2 3 4 2 2" xfId="58027" xr:uid="{154DB97D-98C9-4BBD-B243-F17793FFCC5F}"/>
    <cellStyle name="Currency [0] 2 5 2 3 4 3" xfId="33073" xr:uid="{28908B06-57DB-4313-8E89-F7C50E2C88E4}"/>
    <cellStyle name="Currency [0] 2 5 2 3 5" xfId="6028" xr:uid="{12004C47-7102-42B4-BA72-D1B8AF83CE5F}"/>
    <cellStyle name="Currency [0] 2 5 2 3 5 2" xfId="35983" xr:uid="{B75EB2C6-983A-4078-BE42-01233A6287B5}"/>
    <cellStyle name="Currency [0] 2 5 2 3 6" xfId="8810" xr:uid="{A31F6518-4567-4048-8117-9E708D4CF615}"/>
    <cellStyle name="Currency [0] 2 5 2 3 6 2" xfId="38765" xr:uid="{206C44F1-E675-484A-99D4-8139CEB19AF1}"/>
    <cellStyle name="Currency [0] 2 5 2 3 7" xfId="11592" xr:uid="{91CF907C-95EA-4B7E-A6E4-67A9AC2A53C0}"/>
    <cellStyle name="Currency [0] 2 5 2 3 7 2" xfId="41547" xr:uid="{1640B059-FDE7-41B5-9CAD-BAE40E3CFDF5}"/>
    <cellStyle name="Currency [0] 2 5 2 3 8" xfId="14327" xr:uid="{C20B784A-DAB7-4D17-99F6-17D74C5A99F7}"/>
    <cellStyle name="Currency [0] 2 5 2 3 8 2" xfId="44282" xr:uid="{94288D52-C50A-4E67-BE3A-5805EF6571DF}"/>
    <cellStyle name="Currency [0] 2 5 2 3 9" xfId="17075" xr:uid="{ABF72C5A-C014-4695-B410-DF51A4BEA172}"/>
    <cellStyle name="Currency [0] 2 5 2 3 9 2" xfId="47028" xr:uid="{2199533E-9169-440B-B48A-A24D1E599FE2}"/>
    <cellStyle name="Currency [0] 2 5 2 4" xfId="1625" xr:uid="{0BFE6A3B-985E-4737-B799-CDC2EDADA204}"/>
    <cellStyle name="Currency [0] 2 5 2 4 10" xfId="22938" xr:uid="{1F57FD66-CCD9-4CF1-8B56-3BB47F55A701}"/>
    <cellStyle name="Currency [0] 2 5 2 4 10 2" xfId="52890" xr:uid="{E6BA4B4D-ABFF-413C-BF6C-24943B4F3FAA}"/>
    <cellStyle name="Currency [0] 2 5 2 4 11" xfId="25674" xr:uid="{C0E8CA71-E42F-4427-9C2E-4473D85A8229}"/>
    <cellStyle name="Currency [0] 2 5 2 4 11 2" xfId="55626" xr:uid="{BB590812-FBEF-4722-91D4-E371FC17998B}"/>
    <cellStyle name="Currency [0] 2 5 2 4 12" xfId="31630" xr:uid="{2BA7FE9A-F352-4502-8741-2936817037F6}"/>
    <cellStyle name="Currency [0] 2 5 2 4 2" xfId="4790" xr:uid="{AE615372-742D-44A0-9FA6-EFC788DA5B73}"/>
    <cellStyle name="Currency [0] 2 5 2 4 2 10" xfId="34783" xr:uid="{BCEC675E-7F2B-4F6B-ACF3-C154D2BC0BBD}"/>
    <cellStyle name="Currency [0] 2 5 2 4 2 2" xfId="7738" xr:uid="{DBFAB2AD-962C-4295-881F-4C9CBF14C8CA}"/>
    <cellStyle name="Currency [0] 2 5 2 4 2 2 2" xfId="29785" xr:uid="{BF943894-1EDB-4691-B5A5-9D92A6FB6C8E}"/>
    <cellStyle name="Currency [0] 2 5 2 4 2 2 2 2" xfId="59737" xr:uid="{591EB5B8-77F9-4781-82E6-338A69604AB4}"/>
    <cellStyle name="Currency [0] 2 5 2 4 2 2 3" xfId="37693" xr:uid="{6CEE348C-BEDF-4E9C-B639-13941C77E97C}"/>
    <cellStyle name="Currency [0] 2 5 2 4 2 3" xfId="10520" xr:uid="{7FCE3653-A1E9-4EA3-858B-6D6533E16D97}"/>
    <cellStyle name="Currency [0] 2 5 2 4 2 3 2" xfId="40475" xr:uid="{10D8C7B2-BA19-4F06-B78B-A62CD289E971}"/>
    <cellStyle name="Currency [0] 2 5 2 4 2 4" xfId="13302" xr:uid="{275A0780-4600-49E5-A1C5-FB6A947CBC9C}"/>
    <cellStyle name="Currency [0] 2 5 2 4 2 4 2" xfId="43257" xr:uid="{5D6C033B-FECB-442E-ACEB-17D3F6DA8E01}"/>
    <cellStyle name="Currency [0] 2 5 2 4 2 5" xfId="16037" xr:uid="{3392CE08-9944-4881-ADA3-951D5806547D}"/>
    <cellStyle name="Currency [0] 2 5 2 4 2 5 2" xfId="45992" xr:uid="{D68A4885-3A19-40A8-94E4-F163402F30B0}"/>
    <cellStyle name="Currency [0] 2 5 2 4 2 6" xfId="18785" xr:uid="{BD513CFF-ED5B-4E59-8490-54DF36A92EBD}"/>
    <cellStyle name="Currency [0] 2 5 2 4 2 6 2" xfId="48738" xr:uid="{D49BDD2C-30C1-40D2-8598-40B662ADE237}"/>
    <cellStyle name="Currency [0] 2 5 2 4 2 7" xfId="21568" xr:uid="{135358BE-0F4A-4FD9-87A3-1E0D2A4DCD66}"/>
    <cellStyle name="Currency [0] 2 5 2 4 2 7 2" xfId="51520" xr:uid="{733BA168-63F7-44D5-A84B-3DA3C31B18E9}"/>
    <cellStyle name="Currency [0] 2 5 2 4 2 8" xfId="24306" xr:uid="{276417B8-569C-4EBF-A3B2-A50D82619243}"/>
    <cellStyle name="Currency [0] 2 5 2 4 2 8 2" xfId="54258" xr:uid="{0343D3EA-2C7E-4D0C-B7E7-E9DF721B6EB9}"/>
    <cellStyle name="Currency [0] 2 5 2 4 2 9" xfId="27042" xr:uid="{5ACFF14F-F677-490C-99DA-6C7BEF39DDBC}"/>
    <cellStyle name="Currency [0] 2 5 2 4 2 9 2" xfId="56994" xr:uid="{16267C02-2900-4B3B-A72B-976DDD5DFB7D}"/>
    <cellStyle name="Currency [0] 2 5 2 4 3" xfId="3422" xr:uid="{316DA3BD-736E-48EF-A31D-6D7F8B718CA5}"/>
    <cellStyle name="Currency [0] 2 5 2 4 3 2" xfId="28417" xr:uid="{DE693849-CF70-4212-B3B1-6534AC3034B1}"/>
    <cellStyle name="Currency [0] 2 5 2 4 3 2 2" xfId="58369" xr:uid="{6C07B3E2-BB84-4E6E-BC82-B9C841C1157E}"/>
    <cellStyle name="Currency [0] 2 5 2 4 3 3" xfId="33415" xr:uid="{2FDFB0BE-5583-4228-B76E-2BBBDDA02C74}"/>
    <cellStyle name="Currency [0] 2 5 2 4 4" xfId="6370" xr:uid="{325BE3AA-79A0-48A6-BB1F-C71D2FD2EF92}"/>
    <cellStyle name="Currency [0] 2 5 2 4 4 2" xfId="36325" xr:uid="{BEF82561-B09E-4734-8647-7E2556712C84}"/>
    <cellStyle name="Currency [0] 2 5 2 4 5" xfId="9152" xr:uid="{CFA80E71-3290-410B-A058-3E8DEFCF85F8}"/>
    <cellStyle name="Currency [0] 2 5 2 4 5 2" xfId="39107" xr:uid="{91A38B64-DB25-476A-B3CF-51644ECB30AC}"/>
    <cellStyle name="Currency [0] 2 5 2 4 6" xfId="11934" xr:uid="{C37048B6-0E37-468C-9B39-9F622ED9DD76}"/>
    <cellStyle name="Currency [0] 2 5 2 4 6 2" xfId="41889" xr:uid="{794FD8C5-79F0-4678-867A-753468B8DA82}"/>
    <cellStyle name="Currency [0] 2 5 2 4 7" xfId="14669" xr:uid="{C3E1F097-4BC1-49B8-8378-852F476FAE02}"/>
    <cellStyle name="Currency [0] 2 5 2 4 7 2" xfId="44624" xr:uid="{33EE7A7E-1A7F-4A75-BD8B-A9E5E86DF16D}"/>
    <cellStyle name="Currency [0] 2 5 2 4 8" xfId="17417" xr:uid="{96A13B96-49B7-4CFE-A3D6-BE869A76F7E2}"/>
    <cellStyle name="Currency [0] 2 5 2 4 8 2" xfId="47370" xr:uid="{EDFC75E8-E033-47FB-93A1-A7CB2A298DB2}"/>
    <cellStyle name="Currency [0] 2 5 2 4 9" xfId="20200" xr:uid="{C6C6E237-FACE-40E1-9BC3-B8450ACC116F}"/>
    <cellStyle name="Currency [0] 2 5 2 4 9 2" xfId="50152" xr:uid="{FD48E94C-946C-4EC9-8AF2-9B889EF55F1B}"/>
    <cellStyle name="Currency [0] 2 5 2 5" xfId="2121" xr:uid="{DE2AF687-ACF5-449B-BC53-5D2B42D8356A}"/>
    <cellStyle name="Currency [0] 2 5 2 5 10" xfId="26358" xr:uid="{9938EFDF-AB6B-480F-969F-61C1E4C4CA44}"/>
    <cellStyle name="Currency [0] 2 5 2 5 10 2" xfId="56310" xr:uid="{1AFD2896-9F08-42BC-952F-76C347C56383}"/>
    <cellStyle name="Currency [0] 2 5 2 5 11" xfId="32124" xr:uid="{FFF3C0F3-012B-4216-8F16-0B4070D95357}"/>
    <cellStyle name="Currency [0] 2 5 2 5 2" xfId="4106" xr:uid="{B21F80A6-1D71-4837-B11D-1E2948E758F0}"/>
    <cellStyle name="Currency [0] 2 5 2 5 2 2" xfId="29101" xr:uid="{D43A7AA2-4116-4197-9529-4C33A488C215}"/>
    <cellStyle name="Currency [0] 2 5 2 5 2 2 2" xfId="59053" xr:uid="{3C2ACF7B-784D-4B4C-BD20-8902626B8566}"/>
    <cellStyle name="Currency [0] 2 5 2 5 2 3" xfId="34099" xr:uid="{31EBB2D9-2C1C-44D6-8E45-7D9724F5E1C1}"/>
    <cellStyle name="Currency [0] 2 5 2 5 3" xfId="7054" xr:uid="{71BFFE0F-DA89-451C-9E37-7102006BC78A}"/>
    <cellStyle name="Currency [0] 2 5 2 5 3 2" xfId="37009" xr:uid="{498A79E0-CC89-462D-9810-D98C300E56E4}"/>
    <cellStyle name="Currency [0] 2 5 2 5 4" xfId="9836" xr:uid="{A268D797-7515-4498-B942-1E680E315BB6}"/>
    <cellStyle name="Currency [0] 2 5 2 5 4 2" xfId="39791" xr:uid="{F4395BD6-425A-4610-8C49-E759C56EA318}"/>
    <cellStyle name="Currency [0] 2 5 2 5 5" xfId="12618" xr:uid="{367041EC-99D8-42C9-9226-EDB8063A1720}"/>
    <cellStyle name="Currency [0] 2 5 2 5 5 2" xfId="42573" xr:uid="{6CDC62E2-8CD8-4BA2-A4D1-1961DBF53EE0}"/>
    <cellStyle name="Currency [0] 2 5 2 5 6" xfId="15353" xr:uid="{9217D9D0-3690-438D-8CD9-33D4410261DE}"/>
    <cellStyle name="Currency [0] 2 5 2 5 6 2" xfId="45308" xr:uid="{7A2C60E8-EF0A-4C34-9479-2C9BEC5A105F}"/>
    <cellStyle name="Currency [0] 2 5 2 5 7" xfId="18101" xr:uid="{949AC4D8-C5BD-469F-99CF-1F17260C40E8}"/>
    <cellStyle name="Currency [0] 2 5 2 5 7 2" xfId="48054" xr:uid="{AE03737A-CC78-4FB5-A7B6-824208DE6534}"/>
    <cellStyle name="Currency [0] 2 5 2 5 8" xfId="20884" xr:uid="{02F4DE30-51EB-47CB-A804-0667B68FEC74}"/>
    <cellStyle name="Currency [0] 2 5 2 5 8 2" xfId="50836" xr:uid="{AB743FBB-80B2-4991-A256-4BDCAACDC5FD}"/>
    <cellStyle name="Currency [0] 2 5 2 5 9" xfId="23622" xr:uid="{B8F94886-6274-4D6A-B62D-47F5125699BB}"/>
    <cellStyle name="Currency [0] 2 5 2 5 9 2" xfId="53574" xr:uid="{1E5E4D5C-4449-4B5F-8893-A7FF39E4BA86}"/>
    <cellStyle name="Currency [0] 2 5 2 6" xfId="2300" xr:uid="{10757B0C-5F4E-47A4-8EF6-5375FA91A94A}"/>
    <cellStyle name="Currency [0] 2 5 2 6 2" xfId="27733" xr:uid="{7A7A4A86-DE80-4F21-A6CE-FD4FE4C3C244}"/>
    <cellStyle name="Currency [0] 2 5 2 6 2 2" xfId="57685" xr:uid="{D3969E91-D192-437B-8DF6-B325BAC3BEA0}"/>
    <cellStyle name="Currency [0] 2 5 2 6 3" xfId="32300" xr:uid="{E05E4DA1-9CE9-489A-9FF8-3CB719F26B14}"/>
    <cellStyle name="Currency [0] 2 5 2 7" xfId="2738" xr:uid="{B4276E67-BC8F-4C4F-8618-7FDC9C0BAA18}"/>
    <cellStyle name="Currency [0] 2 5 2 7 2" xfId="32731" xr:uid="{D7DB97B1-03C6-4F25-8A77-5C74D9F692AB}"/>
    <cellStyle name="Currency [0] 2 5 2 8" xfId="5686" xr:uid="{F1CE1B20-C731-499E-822A-0B753BF5F8FE}"/>
    <cellStyle name="Currency [0] 2 5 2 8 2" xfId="35641" xr:uid="{A439E0BC-8DCD-4521-A005-6EE2D09A1F35}"/>
    <cellStyle name="Currency [0] 2 5 2 9" xfId="8468" xr:uid="{87895BFA-77C7-4CBA-BD99-1FD503180E06}"/>
    <cellStyle name="Currency [0] 2 5 2 9 2" xfId="38423" xr:uid="{5D4B1FFA-2064-4204-A786-F615CC0FE6BA}"/>
    <cellStyle name="Currency [0] 2 5 3" xfId="771" xr:uid="{9A684738-F5EF-4171-BCA4-19FBC4A1BDDD}"/>
    <cellStyle name="Currency [0] 2 5 3 10" xfId="16819" xr:uid="{B77DD329-8DDF-4533-879A-2C500EC6F3A8}"/>
    <cellStyle name="Currency [0] 2 5 3 10 2" xfId="46772" xr:uid="{F70977F6-4EF8-460C-9E01-BBC074733F83}"/>
    <cellStyle name="Currency [0] 2 5 3 11" xfId="19602" xr:uid="{A4103C45-5A55-43BD-8C43-49CEF443BE01}"/>
    <cellStyle name="Currency [0] 2 5 3 11 2" xfId="49554" xr:uid="{3AFAFC61-29F6-468A-BA4C-D5FFCDD0BD40}"/>
    <cellStyle name="Currency [0] 2 5 3 12" xfId="22340" xr:uid="{72AE46C5-3B15-4C91-AAF5-0D4C260B6114}"/>
    <cellStyle name="Currency [0] 2 5 3 12 2" xfId="52292" xr:uid="{E90D4C85-3904-46CF-B0DE-11A24B57DB5A}"/>
    <cellStyle name="Currency [0] 2 5 3 13" xfId="25076" xr:uid="{08E914D9-DEEA-4BC4-821E-828913F2F073}"/>
    <cellStyle name="Currency [0] 2 5 3 13 2" xfId="55028" xr:uid="{18E5D0AC-D46B-4A34-A304-3D6FC6BC25D6}"/>
    <cellStyle name="Currency [0] 2 5 3 14" xfId="30776" xr:uid="{D8ABDC56-4011-4ED0-897C-D01FE848D7DF}"/>
    <cellStyle name="Currency [0] 2 5 3 2" xfId="1314" xr:uid="{3EC54DB6-9898-4B36-8627-3CC2A713EFE9}"/>
    <cellStyle name="Currency [0] 2 5 3 2 10" xfId="19944" xr:uid="{A7A857E8-D09E-47F2-BAB4-66C13AC71BF4}"/>
    <cellStyle name="Currency [0] 2 5 3 2 10 2" xfId="49896" xr:uid="{616E809C-A849-4ABA-9902-9AEE9FC43D41}"/>
    <cellStyle name="Currency [0] 2 5 3 2 11" xfId="22682" xr:uid="{350ADDDB-2934-48B4-86AA-88344EBE86FE}"/>
    <cellStyle name="Currency [0] 2 5 3 2 11 2" xfId="52634" xr:uid="{A445FF3A-C3AF-4728-94E9-DAD976A82EC8}"/>
    <cellStyle name="Currency [0] 2 5 3 2 12" xfId="25418" xr:uid="{926140E8-6E46-45D5-AD5E-481E4EB9FBC9}"/>
    <cellStyle name="Currency [0] 2 5 3 2 12 2" xfId="55370" xr:uid="{1003BBC3-6C7A-4624-88F6-346026D100B7}"/>
    <cellStyle name="Currency [0] 2 5 3 2 13" xfId="31319" xr:uid="{EE4553C7-4F1C-4B82-B17B-1CD31272D77F}"/>
    <cellStyle name="Currency [0] 2 5 3 2 2" xfId="3850" xr:uid="{B58374C4-8BEB-4000-B6F8-2F936C7E0421}"/>
    <cellStyle name="Currency [0] 2 5 3 2 2 10" xfId="26102" xr:uid="{4E6412FE-FD30-460B-81B3-E2F1CF274F34}"/>
    <cellStyle name="Currency [0] 2 5 3 2 2 10 2" xfId="56054" xr:uid="{598B9BFE-3AD5-46E3-9905-C8EC33933CF8}"/>
    <cellStyle name="Currency [0] 2 5 3 2 2 11" xfId="33843" xr:uid="{A2DE9401-C55B-4E1B-AC1C-2B3C97CDDBC5}"/>
    <cellStyle name="Currency [0] 2 5 3 2 2 2" xfId="5218" xr:uid="{A5FD1096-CC9A-4289-ACE7-D789C676A446}"/>
    <cellStyle name="Currency [0] 2 5 3 2 2 2 10" xfId="35211" xr:uid="{B2BC69A4-3D0F-4608-B33A-EA269B278C66}"/>
    <cellStyle name="Currency [0] 2 5 3 2 2 2 2" xfId="8166" xr:uid="{38A0F55E-A7BE-4E51-8302-8FBD17FFF2D2}"/>
    <cellStyle name="Currency [0] 2 5 3 2 2 2 2 2" xfId="30213" xr:uid="{742BBCE6-947C-408F-9B90-87EA28642D2E}"/>
    <cellStyle name="Currency [0] 2 5 3 2 2 2 2 2 2" xfId="60165" xr:uid="{41189347-4A77-403B-A4F7-721982378EF6}"/>
    <cellStyle name="Currency [0] 2 5 3 2 2 2 2 3" xfId="38121" xr:uid="{1B6F6355-27DA-4A98-B211-CD60737F8EEF}"/>
    <cellStyle name="Currency [0] 2 5 3 2 2 2 3" xfId="10948" xr:uid="{4D2D3242-F9BD-488D-90EE-67F9086A4AB4}"/>
    <cellStyle name="Currency [0] 2 5 3 2 2 2 3 2" xfId="40903" xr:uid="{B9917749-18E6-48C0-9ED8-71ADC82755CE}"/>
    <cellStyle name="Currency [0] 2 5 3 2 2 2 4" xfId="13730" xr:uid="{A8D36A04-5CD8-474D-AD35-C87C2E8A6F09}"/>
    <cellStyle name="Currency [0] 2 5 3 2 2 2 4 2" xfId="43685" xr:uid="{4A85CF1C-D3D8-413E-B123-70DE2435E2E4}"/>
    <cellStyle name="Currency [0] 2 5 3 2 2 2 5" xfId="16465" xr:uid="{A69CA9E6-46A2-4DB8-AB76-FCB6B57BF4FC}"/>
    <cellStyle name="Currency [0] 2 5 3 2 2 2 5 2" xfId="46420" xr:uid="{C1DA0C8F-2DA7-42A6-B7B2-E084EFACB78F}"/>
    <cellStyle name="Currency [0] 2 5 3 2 2 2 6" xfId="19213" xr:uid="{0E0BA8FE-5458-4046-AF3E-AFFC05FBD7C9}"/>
    <cellStyle name="Currency [0] 2 5 3 2 2 2 6 2" xfId="49166" xr:uid="{D792148C-BEA0-4EB2-B5B4-D3D77B7000BE}"/>
    <cellStyle name="Currency [0] 2 5 3 2 2 2 7" xfId="21996" xr:uid="{5FC7CA4B-A4A6-4A33-9B9E-36A5082600D3}"/>
    <cellStyle name="Currency [0] 2 5 3 2 2 2 7 2" xfId="51948" xr:uid="{DD799C21-144F-4843-9C90-3EA16E6CE55C}"/>
    <cellStyle name="Currency [0] 2 5 3 2 2 2 8" xfId="24734" xr:uid="{315E05A8-0543-43C7-80D9-7C0248B1DDB4}"/>
    <cellStyle name="Currency [0] 2 5 3 2 2 2 8 2" xfId="54686" xr:uid="{F4FACB6B-DA94-4B60-B6AA-B8C7C4620428}"/>
    <cellStyle name="Currency [0] 2 5 3 2 2 2 9" xfId="27470" xr:uid="{094EBF51-0EE7-47A5-848C-F7D6A39BBCC9}"/>
    <cellStyle name="Currency [0] 2 5 3 2 2 2 9 2" xfId="57422" xr:uid="{160D67A3-73FF-4656-BDC0-304A6D8D564E}"/>
    <cellStyle name="Currency [0] 2 5 3 2 2 3" xfId="6798" xr:uid="{E2E80174-293C-46F3-A275-91D815CA74CA}"/>
    <cellStyle name="Currency [0] 2 5 3 2 2 3 2" xfId="28845" xr:uid="{01E9A0ED-048F-4504-BDE7-D8963969D7C0}"/>
    <cellStyle name="Currency [0] 2 5 3 2 2 3 2 2" xfId="58797" xr:uid="{87160926-F2CE-4930-9594-7CD33FBB72BC}"/>
    <cellStyle name="Currency [0] 2 5 3 2 2 3 3" xfId="36753" xr:uid="{80BE7761-8911-44C9-A5DA-ED1C0F8FD08E}"/>
    <cellStyle name="Currency [0] 2 5 3 2 2 4" xfId="9580" xr:uid="{E0ED3B29-3A79-4BD2-A40C-4BE06B03FCE5}"/>
    <cellStyle name="Currency [0] 2 5 3 2 2 4 2" xfId="39535" xr:uid="{7104AB61-333D-41D4-AF08-5DEEC94E7D30}"/>
    <cellStyle name="Currency [0] 2 5 3 2 2 5" xfId="12362" xr:uid="{A4302CEC-1348-4F31-A97C-BB5321A58B50}"/>
    <cellStyle name="Currency [0] 2 5 3 2 2 5 2" xfId="42317" xr:uid="{A90E38FD-27DA-4B97-AA27-B9D0D24E2428}"/>
    <cellStyle name="Currency [0] 2 5 3 2 2 6" xfId="15097" xr:uid="{26A248BB-E844-4F2B-8EB1-8D2600F55007}"/>
    <cellStyle name="Currency [0] 2 5 3 2 2 6 2" xfId="45052" xr:uid="{6F12697C-062F-4BB2-ACDA-F7631CF8F343}"/>
    <cellStyle name="Currency [0] 2 5 3 2 2 7" xfId="17845" xr:uid="{FA6DABB1-3BCC-43BA-8C8D-80665FCED25A}"/>
    <cellStyle name="Currency [0] 2 5 3 2 2 7 2" xfId="47798" xr:uid="{17772702-C42B-46DE-9F55-51517387A1A6}"/>
    <cellStyle name="Currency [0] 2 5 3 2 2 8" xfId="20628" xr:uid="{51D2F67B-FD7A-46AE-B77D-D34C3E58D9B7}"/>
    <cellStyle name="Currency [0] 2 5 3 2 2 8 2" xfId="50580" xr:uid="{FFE2A97D-F915-4B9F-A24C-764DF8A26461}"/>
    <cellStyle name="Currency [0] 2 5 3 2 2 9" xfId="23366" xr:uid="{2AB3E488-A17F-480D-BE14-ADE60BC2D33F}"/>
    <cellStyle name="Currency [0] 2 5 3 2 2 9 2" xfId="53318" xr:uid="{7EFE3790-5B69-4873-9C50-A0185A013AAE}"/>
    <cellStyle name="Currency [0] 2 5 3 2 3" xfId="4534" xr:uid="{1EF12BF6-3480-4818-94BA-491FA5D9CDA5}"/>
    <cellStyle name="Currency [0] 2 5 3 2 3 10" xfId="34527" xr:uid="{AEFB16AB-101D-4BB0-B653-E358DE9648F7}"/>
    <cellStyle name="Currency [0] 2 5 3 2 3 2" xfId="7482" xr:uid="{A07D078B-86A7-482E-811C-FCBD51F36DDF}"/>
    <cellStyle name="Currency [0] 2 5 3 2 3 2 2" xfId="29529" xr:uid="{B2E76E9B-E438-4830-A9A9-E36421A55223}"/>
    <cellStyle name="Currency [0] 2 5 3 2 3 2 2 2" xfId="59481" xr:uid="{9DE7F84E-9B5A-43A2-80C6-3D0EA43231DF}"/>
    <cellStyle name="Currency [0] 2 5 3 2 3 2 3" xfId="37437" xr:uid="{5589831E-4AC2-4847-8C1A-D45DB38A5978}"/>
    <cellStyle name="Currency [0] 2 5 3 2 3 3" xfId="10264" xr:uid="{90118CDB-D0E8-49D9-A53B-AF0487987178}"/>
    <cellStyle name="Currency [0] 2 5 3 2 3 3 2" xfId="40219" xr:uid="{E8448E38-AE22-40EA-9436-72D34C6B0CEF}"/>
    <cellStyle name="Currency [0] 2 5 3 2 3 4" xfId="13046" xr:uid="{6869319E-ADA5-4D09-859C-F80D248C6C15}"/>
    <cellStyle name="Currency [0] 2 5 3 2 3 4 2" xfId="43001" xr:uid="{B4822C93-E1DE-4A02-A3D0-AEA5E47545DD}"/>
    <cellStyle name="Currency [0] 2 5 3 2 3 5" xfId="15781" xr:uid="{8B855125-D03A-47A8-B405-AF874A3634FF}"/>
    <cellStyle name="Currency [0] 2 5 3 2 3 5 2" xfId="45736" xr:uid="{2C6ACC7E-6912-40BD-BD14-232BC98AF3BA}"/>
    <cellStyle name="Currency [0] 2 5 3 2 3 6" xfId="18529" xr:uid="{E85DAFCD-6A32-41F9-9D98-81855F22C508}"/>
    <cellStyle name="Currency [0] 2 5 3 2 3 6 2" xfId="48482" xr:uid="{9D3324A8-2F4F-4CE1-8586-BB5B948730E3}"/>
    <cellStyle name="Currency [0] 2 5 3 2 3 7" xfId="21312" xr:uid="{AFBA8747-DB88-4581-970D-7D26FA30FC02}"/>
    <cellStyle name="Currency [0] 2 5 3 2 3 7 2" xfId="51264" xr:uid="{E320BC09-D30C-4077-9C4E-F008171E79D2}"/>
    <cellStyle name="Currency [0] 2 5 3 2 3 8" xfId="24050" xr:uid="{6C5D4730-334F-4286-AD96-675FB0CE29C9}"/>
    <cellStyle name="Currency [0] 2 5 3 2 3 8 2" xfId="54002" xr:uid="{747874FA-4F60-415D-9152-01F8A7B6E669}"/>
    <cellStyle name="Currency [0] 2 5 3 2 3 9" xfId="26786" xr:uid="{A38C6118-DE20-4432-8E84-9A92AF1E9B2F}"/>
    <cellStyle name="Currency [0] 2 5 3 2 3 9 2" xfId="56738" xr:uid="{B5AE5B9E-31F1-4F11-8467-A5FE3AA5F473}"/>
    <cellStyle name="Currency [0] 2 5 3 2 4" xfId="3166" xr:uid="{7EDF3A7D-66AE-497F-B0FA-1086AC589F84}"/>
    <cellStyle name="Currency [0] 2 5 3 2 4 2" xfId="28161" xr:uid="{FC2368A6-6396-4E8C-B92B-142172698EE4}"/>
    <cellStyle name="Currency [0] 2 5 3 2 4 2 2" xfId="58113" xr:uid="{3BE6E8D0-5B56-4222-84D5-FBDD84D37C35}"/>
    <cellStyle name="Currency [0] 2 5 3 2 4 3" xfId="33159" xr:uid="{1F66D23A-1CD2-4D73-906C-BBA181EF677E}"/>
    <cellStyle name="Currency [0] 2 5 3 2 5" xfId="6114" xr:uid="{75A716CC-A56D-4232-845B-37924A200790}"/>
    <cellStyle name="Currency [0] 2 5 3 2 5 2" xfId="36069" xr:uid="{4AB37333-B90E-48D5-BA99-0CE65AA37785}"/>
    <cellStyle name="Currency [0] 2 5 3 2 6" xfId="8896" xr:uid="{52DB7456-B964-4783-9390-23F593A16898}"/>
    <cellStyle name="Currency [0] 2 5 3 2 6 2" xfId="38851" xr:uid="{D7B41BE3-DD64-4D3A-A42B-1C1E51A11B8C}"/>
    <cellStyle name="Currency [0] 2 5 3 2 7" xfId="11678" xr:uid="{A6AC7854-56C2-4298-963C-69C084422B60}"/>
    <cellStyle name="Currency [0] 2 5 3 2 7 2" xfId="41633" xr:uid="{FA08B0EF-622C-40D3-98E8-498814133B39}"/>
    <cellStyle name="Currency [0] 2 5 3 2 8" xfId="14413" xr:uid="{03F5CEF8-67E6-4B44-BF4A-1CB39121CBDF}"/>
    <cellStyle name="Currency [0] 2 5 3 2 8 2" xfId="44368" xr:uid="{E7649541-1688-4780-87E3-82DA5DE0D566}"/>
    <cellStyle name="Currency [0] 2 5 3 2 9" xfId="17161" xr:uid="{08A80CF7-B25F-4139-94E6-ED08203F34B3}"/>
    <cellStyle name="Currency [0] 2 5 3 2 9 2" xfId="47114" xr:uid="{AD1D45F7-115E-4C4F-842B-145DB8E41022}"/>
    <cellStyle name="Currency [0] 2 5 3 3" xfId="1856" xr:uid="{56D9BA2F-AB5B-48B0-9418-BBDEFDF75C3F}"/>
    <cellStyle name="Currency [0] 2 5 3 3 10" xfId="23024" xr:uid="{C4988D97-C3F2-4909-9A3B-44A0B339A879}"/>
    <cellStyle name="Currency [0] 2 5 3 3 10 2" xfId="52976" xr:uid="{D3950152-503C-4568-8920-F8CE4E293907}"/>
    <cellStyle name="Currency [0] 2 5 3 3 11" xfId="25760" xr:uid="{18FBF988-3D20-483E-A039-45F7C3871A53}"/>
    <cellStyle name="Currency [0] 2 5 3 3 11 2" xfId="55712" xr:uid="{432F8B1A-8DDD-4508-82B7-7BFC5E77E1CD}"/>
    <cellStyle name="Currency [0] 2 5 3 3 12" xfId="31861" xr:uid="{2F9E2F2B-B05F-4E3F-9BB8-B18932125956}"/>
    <cellStyle name="Currency [0] 2 5 3 3 2" xfId="4876" xr:uid="{C5A8D91F-A2F1-4F2D-9E55-46F8A53AAA60}"/>
    <cellStyle name="Currency [0] 2 5 3 3 2 10" xfId="34869" xr:uid="{4816F6B4-33AE-4730-9F26-9E0F853E6A6E}"/>
    <cellStyle name="Currency [0] 2 5 3 3 2 2" xfId="7824" xr:uid="{B823D053-AF69-4CB1-B2AE-CC1B22966B12}"/>
    <cellStyle name="Currency [0] 2 5 3 3 2 2 2" xfId="29871" xr:uid="{D54FAD3F-7A1D-4F64-97A9-FAEFC8D252FD}"/>
    <cellStyle name="Currency [0] 2 5 3 3 2 2 2 2" xfId="59823" xr:uid="{2E3C6600-DD03-4BA4-8ADF-D67427A1B6FF}"/>
    <cellStyle name="Currency [0] 2 5 3 3 2 2 3" xfId="37779" xr:uid="{5CC5AB1A-8EF4-4E78-8CBB-0F2EC98C7B8D}"/>
    <cellStyle name="Currency [0] 2 5 3 3 2 3" xfId="10606" xr:uid="{FF2DDFC8-C739-4AE1-B532-CF90159313F4}"/>
    <cellStyle name="Currency [0] 2 5 3 3 2 3 2" xfId="40561" xr:uid="{F703F71D-BE6F-4993-88BA-9D5F3A54A7F8}"/>
    <cellStyle name="Currency [0] 2 5 3 3 2 4" xfId="13388" xr:uid="{C17F834F-DA40-4DDC-9A9D-11B428C48184}"/>
    <cellStyle name="Currency [0] 2 5 3 3 2 4 2" xfId="43343" xr:uid="{4DF81FBB-9E5D-40F4-8C06-168DA77D7497}"/>
    <cellStyle name="Currency [0] 2 5 3 3 2 5" xfId="16123" xr:uid="{A8CBF727-7841-40FD-A1E7-4B95F4448603}"/>
    <cellStyle name="Currency [0] 2 5 3 3 2 5 2" xfId="46078" xr:uid="{6A1B9752-3D22-4001-AF3D-5FCB3A91D94F}"/>
    <cellStyle name="Currency [0] 2 5 3 3 2 6" xfId="18871" xr:uid="{FECC3DC2-64C3-436D-8CB0-2945A97AF530}"/>
    <cellStyle name="Currency [0] 2 5 3 3 2 6 2" xfId="48824" xr:uid="{8EAF1CBF-0C51-480F-A5B8-BD4A9673F2D5}"/>
    <cellStyle name="Currency [0] 2 5 3 3 2 7" xfId="21654" xr:uid="{854C73E8-32E8-4ACF-8BE1-56391EA294F4}"/>
    <cellStyle name="Currency [0] 2 5 3 3 2 7 2" xfId="51606" xr:uid="{72D63901-CF13-4B40-8CEF-E2871F0519D7}"/>
    <cellStyle name="Currency [0] 2 5 3 3 2 8" xfId="24392" xr:uid="{AE7AED5A-2D90-4590-9C84-3FBA1B9E6D40}"/>
    <cellStyle name="Currency [0] 2 5 3 3 2 8 2" xfId="54344" xr:uid="{6E95CA72-E810-47E8-8233-546E5734C75F}"/>
    <cellStyle name="Currency [0] 2 5 3 3 2 9" xfId="27128" xr:uid="{7CB90B09-D51F-44F3-A492-3C58C211FE42}"/>
    <cellStyle name="Currency [0] 2 5 3 3 2 9 2" xfId="57080" xr:uid="{9A0C5FFA-11DE-4080-8E3C-194775F47668}"/>
    <cellStyle name="Currency [0] 2 5 3 3 3" xfId="3508" xr:uid="{5AD4B40D-472A-44A1-BA26-F883809E067D}"/>
    <cellStyle name="Currency [0] 2 5 3 3 3 2" xfId="28503" xr:uid="{CF9F5873-A1F3-4EE3-9690-71379ADB8181}"/>
    <cellStyle name="Currency [0] 2 5 3 3 3 2 2" xfId="58455" xr:uid="{44818721-1717-4F3E-9F41-0D74872C2344}"/>
    <cellStyle name="Currency [0] 2 5 3 3 3 3" xfId="33501" xr:uid="{5177173B-6141-4A29-A40C-DAEA7B03B48F}"/>
    <cellStyle name="Currency [0] 2 5 3 3 4" xfId="6456" xr:uid="{113A0EEE-B810-4D93-A7EA-969149850DEF}"/>
    <cellStyle name="Currency [0] 2 5 3 3 4 2" xfId="36411" xr:uid="{4CFB1CAC-4C7E-4AD6-A884-22A7A9913AE4}"/>
    <cellStyle name="Currency [0] 2 5 3 3 5" xfId="9238" xr:uid="{81684EB0-4DE0-4C95-B236-58704063F7E9}"/>
    <cellStyle name="Currency [0] 2 5 3 3 5 2" xfId="39193" xr:uid="{07CFFF02-CC28-433B-9639-EA42AE2B7F97}"/>
    <cellStyle name="Currency [0] 2 5 3 3 6" xfId="12020" xr:uid="{F7921FCC-283B-4548-AB6E-549800B550B8}"/>
    <cellStyle name="Currency [0] 2 5 3 3 6 2" xfId="41975" xr:uid="{1A809BAC-C9BC-4D62-95D6-2E9905E85C08}"/>
    <cellStyle name="Currency [0] 2 5 3 3 7" xfId="14755" xr:uid="{644E2246-CCEA-4562-969F-46E3EA3961A0}"/>
    <cellStyle name="Currency [0] 2 5 3 3 7 2" xfId="44710" xr:uid="{A75322BF-DA6F-4B97-BA1D-755001317DCB}"/>
    <cellStyle name="Currency [0] 2 5 3 3 8" xfId="17503" xr:uid="{2A84F844-C48C-4CBE-BB66-3AF00A252BE2}"/>
    <cellStyle name="Currency [0] 2 5 3 3 8 2" xfId="47456" xr:uid="{37DDD4F9-2CB6-4EC3-A267-6D55D5ADB838}"/>
    <cellStyle name="Currency [0] 2 5 3 3 9" xfId="20286" xr:uid="{C7F59832-4697-4D37-A50A-7B23A006F47A}"/>
    <cellStyle name="Currency [0] 2 5 3 3 9 2" xfId="50238" xr:uid="{C9199E10-234E-4E18-B6A1-BAEFCF1753C5}"/>
    <cellStyle name="Currency [0] 2 5 3 4" xfId="2387" xr:uid="{05721DBC-FCE0-46BB-8390-559E4C4EB08A}"/>
    <cellStyle name="Currency [0] 2 5 3 4 10" xfId="26444" xr:uid="{5B22D170-4AEF-48D4-92BC-356916A5531A}"/>
    <cellStyle name="Currency [0] 2 5 3 4 10 2" xfId="56396" xr:uid="{D3E1FE98-2DF2-4105-AF1F-85DA1DDA286C}"/>
    <cellStyle name="Currency [0] 2 5 3 4 11" xfId="32386" xr:uid="{BCC87B08-4F01-4744-AB66-25303DC4035A}"/>
    <cellStyle name="Currency [0] 2 5 3 4 2" xfId="4192" xr:uid="{C83EA14F-A10B-412E-91FE-690B86E9974C}"/>
    <cellStyle name="Currency [0] 2 5 3 4 2 2" xfId="29187" xr:uid="{872AE83F-3B33-48DD-8EB8-F88FF2CE811F}"/>
    <cellStyle name="Currency [0] 2 5 3 4 2 2 2" xfId="59139" xr:uid="{56278712-5FBB-4FD5-8B1C-39C08585FDD7}"/>
    <cellStyle name="Currency [0] 2 5 3 4 2 3" xfId="34185" xr:uid="{DAEC0E89-723F-43E4-9B9B-A6CFB85BCBCB}"/>
    <cellStyle name="Currency [0] 2 5 3 4 3" xfId="7140" xr:uid="{EEA4DD6E-67C1-49D8-BBF6-888E2F3E26C0}"/>
    <cellStyle name="Currency [0] 2 5 3 4 3 2" xfId="37095" xr:uid="{090FB79A-6774-4A02-8CB1-2AF165AFC172}"/>
    <cellStyle name="Currency [0] 2 5 3 4 4" xfId="9922" xr:uid="{F513C2F1-7544-4F84-8F3B-0790F0D801EE}"/>
    <cellStyle name="Currency [0] 2 5 3 4 4 2" xfId="39877" xr:uid="{682A99A9-4DB2-46F5-A5D6-67446A92BC31}"/>
    <cellStyle name="Currency [0] 2 5 3 4 5" xfId="12704" xr:uid="{37E955EE-2538-4C75-B516-DC3E4095F742}"/>
    <cellStyle name="Currency [0] 2 5 3 4 5 2" xfId="42659" xr:uid="{67744291-6D27-464F-89F5-EAE53FDA5941}"/>
    <cellStyle name="Currency [0] 2 5 3 4 6" xfId="15439" xr:uid="{D138A0C1-1F6C-4C8E-9AC6-777E75C19D7B}"/>
    <cellStyle name="Currency [0] 2 5 3 4 6 2" xfId="45394" xr:uid="{164906DD-BB9C-484C-8FAD-D2084544EB26}"/>
    <cellStyle name="Currency [0] 2 5 3 4 7" xfId="18187" xr:uid="{98C67B88-6C1C-4EF9-AE2D-22AC1F3A6CFE}"/>
    <cellStyle name="Currency [0] 2 5 3 4 7 2" xfId="48140" xr:uid="{42121279-9B33-493D-B530-70F110A9105C}"/>
    <cellStyle name="Currency [0] 2 5 3 4 8" xfId="20970" xr:uid="{07904F2B-4DDD-45BB-AC6A-BAB7C7C861B5}"/>
    <cellStyle name="Currency [0] 2 5 3 4 8 2" xfId="50922" xr:uid="{52616A45-9052-4CD5-ABAE-9DFD89AF74C9}"/>
    <cellStyle name="Currency [0] 2 5 3 4 9" xfId="23708" xr:uid="{2A780368-397F-48BF-B631-E2B17E40AEA3}"/>
    <cellStyle name="Currency [0] 2 5 3 4 9 2" xfId="53660" xr:uid="{3088BA3C-09FE-41C6-B960-70E77C36D238}"/>
    <cellStyle name="Currency [0] 2 5 3 5" xfId="2824" xr:uid="{DB22443A-EDA3-46C3-B670-0ED5C34A502C}"/>
    <cellStyle name="Currency [0] 2 5 3 5 2" xfId="27819" xr:uid="{77075C17-1D47-4EC3-A85B-A9D3655D53F4}"/>
    <cellStyle name="Currency [0] 2 5 3 5 2 2" xfId="57771" xr:uid="{DEBA0650-4546-4DCF-BAD3-EAB128908366}"/>
    <cellStyle name="Currency [0] 2 5 3 5 3" xfId="32817" xr:uid="{91777A3A-C3BA-4DD2-9952-FD0F71B2B740}"/>
    <cellStyle name="Currency [0] 2 5 3 6" xfId="5772" xr:uid="{B0E96A21-A206-4267-95E3-95DC75143F3A}"/>
    <cellStyle name="Currency [0] 2 5 3 6 2" xfId="35727" xr:uid="{36C74066-679A-4600-AF30-F02DF745E98E}"/>
    <cellStyle name="Currency [0] 2 5 3 7" xfId="8554" xr:uid="{DA193B4D-A711-4741-8F72-0F8B91638466}"/>
    <cellStyle name="Currency [0] 2 5 3 7 2" xfId="38509" xr:uid="{9CB1B87A-5C05-45D5-A369-C467E1CA65F9}"/>
    <cellStyle name="Currency [0] 2 5 3 8" xfId="11336" xr:uid="{30C0E806-5FBC-4062-8CBE-97715C6ECB91}"/>
    <cellStyle name="Currency [0] 2 5 3 8 2" xfId="41291" xr:uid="{92EE8FE7-37C8-4764-BFF7-0A84277294D9}"/>
    <cellStyle name="Currency [0] 2 5 3 9" xfId="14071" xr:uid="{6BF39522-0B02-434E-B05A-CED2E197E2E7}"/>
    <cellStyle name="Currency [0] 2 5 3 9 2" xfId="44026" xr:uid="{C964FE44-34C1-41D0-AE34-F45866B39305}"/>
    <cellStyle name="Currency [0] 2 5 4" xfId="944" xr:uid="{F4E2FD15-D968-46BD-82D1-E39B32009E39}"/>
    <cellStyle name="Currency [0] 2 5 4 10" xfId="19773" xr:uid="{B5B719D4-A840-4FB7-984F-6B0D7151653D}"/>
    <cellStyle name="Currency [0] 2 5 4 10 2" xfId="49725" xr:uid="{17402F9F-FD75-458A-BCA5-3189EF328930}"/>
    <cellStyle name="Currency [0] 2 5 4 11" xfId="22511" xr:uid="{1DEF0FF0-2386-4FE6-845B-6B1914E00EBF}"/>
    <cellStyle name="Currency [0] 2 5 4 11 2" xfId="52463" xr:uid="{E4FBE6E7-811D-48C8-88F6-E644D661B5B7}"/>
    <cellStyle name="Currency [0] 2 5 4 12" xfId="25247" xr:uid="{31A8A83B-7539-4FDD-94DB-886494678369}"/>
    <cellStyle name="Currency [0] 2 5 4 12 2" xfId="55199" xr:uid="{5672CF1E-3657-479F-8B6E-7484B76382E9}"/>
    <cellStyle name="Currency [0] 2 5 4 13" xfId="30949" xr:uid="{DA4E3EFF-7EE2-4403-A77A-5225774D015C}"/>
    <cellStyle name="Currency [0] 2 5 4 2" xfId="3679" xr:uid="{001C93CF-AE84-4295-8FEE-59C95303DE52}"/>
    <cellStyle name="Currency [0] 2 5 4 2 10" xfId="25931" xr:uid="{78CD3B2D-AEDA-4580-A469-DFF582B012AE}"/>
    <cellStyle name="Currency [0] 2 5 4 2 10 2" xfId="55883" xr:uid="{14B2B459-012B-43BE-8388-AD1A7F89AE39}"/>
    <cellStyle name="Currency [0] 2 5 4 2 11" xfId="33672" xr:uid="{49AF58FA-25FD-490A-88A4-8A9AF89C36C5}"/>
    <cellStyle name="Currency [0] 2 5 4 2 2" xfId="5047" xr:uid="{15D2E0DE-C063-4A27-9D35-B0107425D4DE}"/>
    <cellStyle name="Currency [0] 2 5 4 2 2 10" xfId="35040" xr:uid="{A20A90DD-6057-4D2F-80D7-A316E41FCF93}"/>
    <cellStyle name="Currency [0] 2 5 4 2 2 2" xfId="7995" xr:uid="{46419192-ACBC-4F2A-9E8E-42B2D58BC3B3}"/>
    <cellStyle name="Currency [0] 2 5 4 2 2 2 2" xfId="30042" xr:uid="{7F290333-2EF1-4F5E-869A-D4321E4BBFBD}"/>
    <cellStyle name="Currency [0] 2 5 4 2 2 2 2 2" xfId="59994" xr:uid="{06C26D9A-31FD-483E-9967-4E488BB2412E}"/>
    <cellStyle name="Currency [0] 2 5 4 2 2 2 3" xfId="37950" xr:uid="{A3D497EB-ABC6-477B-BB64-753F786B22E5}"/>
    <cellStyle name="Currency [0] 2 5 4 2 2 3" xfId="10777" xr:uid="{38F8E3A9-8A58-4D51-B71E-FE418E5D819F}"/>
    <cellStyle name="Currency [0] 2 5 4 2 2 3 2" xfId="40732" xr:uid="{4D4295AB-8160-4C59-A723-445264BA4C42}"/>
    <cellStyle name="Currency [0] 2 5 4 2 2 4" xfId="13559" xr:uid="{C39EBCFB-7CDB-460D-BCF9-3E0068E1296C}"/>
    <cellStyle name="Currency [0] 2 5 4 2 2 4 2" xfId="43514" xr:uid="{92BA0EAB-1513-4554-9A3C-4DC63613B427}"/>
    <cellStyle name="Currency [0] 2 5 4 2 2 5" xfId="16294" xr:uid="{EF0DB536-184F-4B7F-B4A9-B91F19155684}"/>
    <cellStyle name="Currency [0] 2 5 4 2 2 5 2" xfId="46249" xr:uid="{87F2D08A-B6CB-47DE-9D0D-1D76EEA7B577}"/>
    <cellStyle name="Currency [0] 2 5 4 2 2 6" xfId="19042" xr:uid="{7D8B5BE9-CD72-4720-B847-FD51CE03E763}"/>
    <cellStyle name="Currency [0] 2 5 4 2 2 6 2" xfId="48995" xr:uid="{2476F106-9932-4C03-8F4D-B4EF5D88A087}"/>
    <cellStyle name="Currency [0] 2 5 4 2 2 7" xfId="21825" xr:uid="{2047F1E2-BB2C-4F6C-80AC-A346F50AA72D}"/>
    <cellStyle name="Currency [0] 2 5 4 2 2 7 2" xfId="51777" xr:uid="{8BD2279B-E3A1-4D8A-A7FA-968B95CC1772}"/>
    <cellStyle name="Currency [0] 2 5 4 2 2 8" xfId="24563" xr:uid="{0BE2DC19-E51F-4793-87E7-3B80322E245A}"/>
    <cellStyle name="Currency [0] 2 5 4 2 2 8 2" xfId="54515" xr:uid="{5FCDB42B-47C8-4AD9-AEEA-4813C693B032}"/>
    <cellStyle name="Currency [0] 2 5 4 2 2 9" xfId="27299" xr:uid="{4EB0C654-D5B1-4231-98F0-9AD679359912}"/>
    <cellStyle name="Currency [0] 2 5 4 2 2 9 2" xfId="57251" xr:uid="{5AE4063D-5E64-4A7C-B13E-F4A53B23F60A}"/>
    <cellStyle name="Currency [0] 2 5 4 2 3" xfId="6627" xr:uid="{E7C7F5D2-3D69-4C47-B336-6024B59CEDF5}"/>
    <cellStyle name="Currency [0] 2 5 4 2 3 2" xfId="28674" xr:uid="{84C4A97C-B695-466F-BD45-7E9DBF1535D9}"/>
    <cellStyle name="Currency [0] 2 5 4 2 3 2 2" xfId="58626" xr:uid="{989EF56B-13F7-4F83-BF90-E06A306BDE37}"/>
    <cellStyle name="Currency [0] 2 5 4 2 3 3" xfId="36582" xr:uid="{AFB1831C-2D56-4C28-A508-5DA0E47EC509}"/>
    <cellStyle name="Currency [0] 2 5 4 2 4" xfId="9409" xr:uid="{FE4199D5-4943-42D3-839F-92F09FE3B84B}"/>
    <cellStyle name="Currency [0] 2 5 4 2 4 2" xfId="39364" xr:uid="{81B2D98C-C43C-466E-AF75-044B75760C1E}"/>
    <cellStyle name="Currency [0] 2 5 4 2 5" xfId="12191" xr:uid="{F7D962BC-B5EE-48CA-91A6-3DADBA547F74}"/>
    <cellStyle name="Currency [0] 2 5 4 2 5 2" xfId="42146" xr:uid="{E88BF19B-0E3A-437C-B409-B68331D47CAA}"/>
    <cellStyle name="Currency [0] 2 5 4 2 6" xfId="14926" xr:uid="{8B50CF98-2B47-4D99-9948-24A34EC76358}"/>
    <cellStyle name="Currency [0] 2 5 4 2 6 2" xfId="44881" xr:uid="{C7E048A8-E6A7-46FF-8C35-4FDF728D7D1B}"/>
    <cellStyle name="Currency [0] 2 5 4 2 7" xfId="17674" xr:uid="{2771F00D-B1C3-4C1F-A54F-049A9BB3A96D}"/>
    <cellStyle name="Currency [0] 2 5 4 2 7 2" xfId="47627" xr:uid="{A070F5C8-D9F3-4B84-B8AF-38AABA6C92F8}"/>
    <cellStyle name="Currency [0] 2 5 4 2 8" xfId="20457" xr:uid="{C2AA5242-68F0-4F54-92FC-CB9DD40839D6}"/>
    <cellStyle name="Currency [0] 2 5 4 2 8 2" xfId="50409" xr:uid="{6355645D-84EC-4FEE-8F39-487CC88CB20B}"/>
    <cellStyle name="Currency [0] 2 5 4 2 9" xfId="23195" xr:uid="{38FB7ED7-3E3D-4B0A-B243-9370A649C043}"/>
    <cellStyle name="Currency [0] 2 5 4 2 9 2" xfId="53147" xr:uid="{1D70DE05-8694-474D-B17C-001A9C4A1EA3}"/>
    <cellStyle name="Currency [0] 2 5 4 3" xfId="4363" xr:uid="{2D5B2C09-5447-4922-873C-7F2E6E89927F}"/>
    <cellStyle name="Currency [0] 2 5 4 3 10" xfId="34356" xr:uid="{7A2ECC70-AA80-48F0-8373-C903E9E75CF6}"/>
    <cellStyle name="Currency [0] 2 5 4 3 2" xfId="7311" xr:uid="{FE04612D-935D-4FAB-B756-34A5244F55F7}"/>
    <cellStyle name="Currency [0] 2 5 4 3 2 2" xfId="29358" xr:uid="{4AAEBF78-99B2-4547-9BF9-C4BF8D0AAF87}"/>
    <cellStyle name="Currency [0] 2 5 4 3 2 2 2" xfId="59310" xr:uid="{388072F8-8FB3-4BC1-BA04-79C60A0E99C6}"/>
    <cellStyle name="Currency [0] 2 5 4 3 2 3" xfId="37266" xr:uid="{F5F73697-AADC-42A2-9AE4-864AE779CBDF}"/>
    <cellStyle name="Currency [0] 2 5 4 3 3" xfId="10093" xr:uid="{83252D75-A50F-4124-B223-53D98FE343BC}"/>
    <cellStyle name="Currency [0] 2 5 4 3 3 2" xfId="40048" xr:uid="{3021070E-4148-485D-B4E6-15A6C24166E8}"/>
    <cellStyle name="Currency [0] 2 5 4 3 4" xfId="12875" xr:uid="{C04DA80E-BA8A-42C6-9E67-B99DB9A7D1D2}"/>
    <cellStyle name="Currency [0] 2 5 4 3 4 2" xfId="42830" xr:uid="{0FF6DCDB-35D8-49D5-B6FB-AB191A19C5CA}"/>
    <cellStyle name="Currency [0] 2 5 4 3 5" xfId="15610" xr:uid="{51E8DF86-755B-4F65-818C-5890937EBCBC}"/>
    <cellStyle name="Currency [0] 2 5 4 3 5 2" xfId="45565" xr:uid="{C917C41B-152A-4827-8322-47DC16A8811F}"/>
    <cellStyle name="Currency [0] 2 5 4 3 6" xfId="18358" xr:uid="{65807A30-F94D-4E80-9E31-16974B23D5C7}"/>
    <cellStyle name="Currency [0] 2 5 4 3 6 2" xfId="48311" xr:uid="{82D8448F-32CF-4396-BC5D-941344111140}"/>
    <cellStyle name="Currency [0] 2 5 4 3 7" xfId="21141" xr:uid="{930992D4-1046-4D9C-A19C-DCDCBA8EBF01}"/>
    <cellStyle name="Currency [0] 2 5 4 3 7 2" xfId="51093" xr:uid="{DD5667AA-1CCF-4EED-9B27-B97236B92A10}"/>
    <cellStyle name="Currency [0] 2 5 4 3 8" xfId="23879" xr:uid="{16C0A330-209F-4FEF-AD00-19E2F3456C10}"/>
    <cellStyle name="Currency [0] 2 5 4 3 8 2" xfId="53831" xr:uid="{A492C82D-DF68-43D5-8CA4-B0D9991F2AB1}"/>
    <cellStyle name="Currency [0] 2 5 4 3 9" xfId="26615" xr:uid="{60D54C5D-F658-4C7D-9EFC-AEB2CB315726}"/>
    <cellStyle name="Currency [0] 2 5 4 3 9 2" xfId="56567" xr:uid="{08A1BA6F-D396-4FEB-A83A-52B69135E0E0}"/>
    <cellStyle name="Currency [0] 2 5 4 4" xfId="2995" xr:uid="{B27F9194-BF61-470C-BAF8-3D30FF3FEF52}"/>
    <cellStyle name="Currency [0] 2 5 4 4 2" xfId="27990" xr:uid="{0F6AF0F6-0606-485A-BE25-0673C53B9401}"/>
    <cellStyle name="Currency [0] 2 5 4 4 2 2" xfId="57942" xr:uid="{E803FFB5-DEF3-493A-92D4-CE8C8C0B9382}"/>
    <cellStyle name="Currency [0] 2 5 4 4 3" xfId="32988" xr:uid="{E9C03122-5314-464D-A587-EF0E345E866A}"/>
    <cellStyle name="Currency [0] 2 5 4 5" xfId="5943" xr:uid="{33D6B79A-6EFE-4E1D-892E-9FDD03784E9B}"/>
    <cellStyle name="Currency [0] 2 5 4 5 2" xfId="35898" xr:uid="{17629733-DD33-43FE-B63C-0D8C513E2608}"/>
    <cellStyle name="Currency [0] 2 5 4 6" xfId="8725" xr:uid="{7B64D61A-0487-417E-A115-CA06DFE87F1E}"/>
    <cellStyle name="Currency [0] 2 5 4 6 2" xfId="38680" xr:uid="{E195776B-393F-4A2A-8A02-B04C84095D80}"/>
    <cellStyle name="Currency [0] 2 5 4 7" xfId="11507" xr:uid="{AAE48C99-8281-4B9C-A352-23183E73239B}"/>
    <cellStyle name="Currency [0] 2 5 4 7 2" xfId="41462" xr:uid="{13A7A34A-03F3-4ADA-9B96-925F68123950}"/>
    <cellStyle name="Currency [0] 2 5 4 8" xfId="14242" xr:uid="{4F05BC7B-A9DC-43F5-8C92-B0B49B3C617A}"/>
    <cellStyle name="Currency [0] 2 5 4 8 2" xfId="44197" xr:uid="{6E778A84-B1C5-497C-A33E-6C2395E65BF2}"/>
    <cellStyle name="Currency [0] 2 5 4 9" xfId="16990" xr:uid="{D9CB946F-73DE-44ED-9A0D-46E68335BBD8}"/>
    <cellStyle name="Currency [0] 2 5 4 9 2" xfId="46943" xr:uid="{62888503-5894-47E3-B752-29135EB8D3A3}"/>
    <cellStyle name="Currency [0] 2 5 5" xfId="1486" xr:uid="{500D354A-B6D7-4F95-B143-48866E4B026A}"/>
    <cellStyle name="Currency [0] 2 5 5 10" xfId="22853" xr:uid="{EB04D067-76AA-44BB-AEB7-8EA7A6A9D65C}"/>
    <cellStyle name="Currency [0] 2 5 5 10 2" xfId="52805" xr:uid="{29DC9A98-851C-40B3-97D3-281345786327}"/>
    <cellStyle name="Currency [0] 2 5 5 11" xfId="25589" xr:uid="{AB2E109B-5F13-465C-B3E4-0F2F55C2E1BC}"/>
    <cellStyle name="Currency [0] 2 5 5 11 2" xfId="55541" xr:uid="{8D0B150E-802B-4131-AEC9-CB81BD3DED05}"/>
    <cellStyle name="Currency [0] 2 5 5 12" xfId="31491" xr:uid="{B3D9EB15-FED6-4781-87AE-C85CF70F3329}"/>
    <cellStyle name="Currency [0] 2 5 5 2" xfId="4705" xr:uid="{AC36E2CB-A711-4AA5-889B-ACAA3DEAFB64}"/>
    <cellStyle name="Currency [0] 2 5 5 2 10" xfId="34698" xr:uid="{820332BF-ACE0-4103-AA13-6E7CE6ED7BA9}"/>
    <cellStyle name="Currency [0] 2 5 5 2 2" xfId="7653" xr:uid="{5FD25CD6-867D-4588-849E-B0E8A3BABC7B}"/>
    <cellStyle name="Currency [0] 2 5 5 2 2 2" xfId="29700" xr:uid="{7C3F3594-3ADE-4D71-BE43-92F28EB00D72}"/>
    <cellStyle name="Currency [0] 2 5 5 2 2 2 2" xfId="59652" xr:uid="{7CE7AD55-3F20-4038-ADE1-CEB395646277}"/>
    <cellStyle name="Currency [0] 2 5 5 2 2 3" xfId="37608" xr:uid="{16D5EE01-4601-4E3B-899E-A33158A57379}"/>
    <cellStyle name="Currency [0] 2 5 5 2 3" xfId="10435" xr:uid="{270B4E71-97DC-4597-ACD1-0F61E2B4D675}"/>
    <cellStyle name="Currency [0] 2 5 5 2 3 2" xfId="40390" xr:uid="{47AC81E0-A401-4694-9BBA-F983803B8E52}"/>
    <cellStyle name="Currency [0] 2 5 5 2 4" xfId="13217" xr:uid="{C29DBAD6-C987-4FB4-A12D-7B4E6EEA0B61}"/>
    <cellStyle name="Currency [0] 2 5 5 2 4 2" xfId="43172" xr:uid="{6F93C231-3F5E-488F-8B46-A3CA17DF73A9}"/>
    <cellStyle name="Currency [0] 2 5 5 2 5" xfId="15952" xr:uid="{68376AEE-D1F2-4103-8D5D-3F1DF02CBE15}"/>
    <cellStyle name="Currency [0] 2 5 5 2 5 2" xfId="45907" xr:uid="{E50407FF-77F2-45AE-9BA7-6E10825B521F}"/>
    <cellStyle name="Currency [0] 2 5 5 2 6" xfId="18700" xr:uid="{834476EA-FD50-41EC-B310-31AC50AB2B98}"/>
    <cellStyle name="Currency [0] 2 5 5 2 6 2" xfId="48653" xr:uid="{6CFBCEDC-765A-4CF0-A47B-AD264C0FE55A}"/>
    <cellStyle name="Currency [0] 2 5 5 2 7" xfId="21483" xr:uid="{15EF8273-3355-44C7-88A5-9EB55A417592}"/>
    <cellStyle name="Currency [0] 2 5 5 2 7 2" xfId="51435" xr:uid="{C84288E7-32F2-43F6-BDE3-299E41A5C9F0}"/>
    <cellStyle name="Currency [0] 2 5 5 2 8" xfId="24221" xr:uid="{59B788C2-1C2E-432E-A087-C6905B9F0BC6}"/>
    <cellStyle name="Currency [0] 2 5 5 2 8 2" xfId="54173" xr:uid="{AF378C31-C9E8-4AED-AAA3-9A98E2B36A21}"/>
    <cellStyle name="Currency [0] 2 5 5 2 9" xfId="26957" xr:uid="{93253850-96C5-44C4-AB08-04E14FB9F2BC}"/>
    <cellStyle name="Currency [0] 2 5 5 2 9 2" xfId="56909" xr:uid="{5F480B31-00EC-4350-A057-28C025309938}"/>
    <cellStyle name="Currency [0] 2 5 5 3" xfId="3337" xr:uid="{39F32EA8-E375-4218-9C7C-3386267915A1}"/>
    <cellStyle name="Currency [0] 2 5 5 3 2" xfId="28332" xr:uid="{3DB7013D-5909-4EC8-915F-DA5058B3013E}"/>
    <cellStyle name="Currency [0] 2 5 5 3 2 2" xfId="58284" xr:uid="{D747572C-E2D3-447E-9034-CE2D3E1C1DFB}"/>
    <cellStyle name="Currency [0] 2 5 5 3 3" xfId="33330" xr:uid="{B0661E95-0979-4C96-AD33-6C6FF9BF1518}"/>
    <cellStyle name="Currency [0] 2 5 5 4" xfId="6285" xr:uid="{811326B5-2953-40D2-8663-41FFA20A513D}"/>
    <cellStyle name="Currency [0] 2 5 5 4 2" xfId="36240" xr:uid="{5A678E7F-4A9B-4E9A-9984-09804010E057}"/>
    <cellStyle name="Currency [0] 2 5 5 5" xfId="9067" xr:uid="{2131265B-EFC9-4B01-BC52-58DD96FD9F1D}"/>
    <cellStyle name="Currency [0] 2 5 5 5 2" xfId="39022" xr:uid="{E8D017F1-DAE5-43B9-A2E7-79B9D7453B51}"/>
    <cellStyle name="Currency [0] 2 5 5 6" xfId="11849" xr:uid="{95D985B2-DC7A-4D27-B990-B3C5162471D8}"/>
    <cellStyle name="Currency [0] 2 5 5 6 2" xfId="41804" xr:uid="{A5E8AF3F-DCDC-45DC-ADF2-FE11F4D2F1E4}"/>
    <cellStyle name="Currency [0] 2 5 5 7" xfId="14584" xr:uid="{64758B40-8415-45AE-943D-FD59D06E73E7}"/>
    <cellStyle name="Currency [0] 2 5 5 7 2" xfId="44539" xr:uid="{09D15F7A-2D49-47C3-B352-60F9F0DCD2EC}"/>
    <cellStyle name="Currency [0] 2 5 5 8" xfId="17332" xr:uid="{2D78EAC0-A5CE-4197-84E8-19110777EDD3}"/>
    <cellStyle name="Currency [0] 2 5 5 8 2" xfId="47285" xr:uid="{8F8190FB-8181-42B4-A23B-E5F4165C3F1A}"/>
    <cellStyle name="Currency [0] 2 5 5 9" xfId="20115" xr:uid="{02E898BA-F5CE-4381-A8CB-80AE4AFE08C0}"/>
    <cellStyle name="Currency [0] 2 5 5 9 2" xfId="50067" xr:uid="{071EF792-CC5E-4F2A-A026-E49CE0FB7DAA}"/>
    <cellStyle name="Currency [0] 2 5 6" xfId="2036" xr:uid="{A48AA4C6-829C-4BE1-9795-9E041D4B1CB3}"/>
    <cellStyle name="Currency [0] 2 5 6 10" xfId="26273" xr:uid="{A6C68A2E-77AA-4E2E-9E25-3D9816BE4A1F}"/>
    <cellStyle name="Currency [0] 2 5 6 10 2" xfId="56225" xr:uid="{8BB729D7-EB20-4B26-BCAC-81622283100C}"/>
    <cellStyle name="Currency [0] 2 5 6 11" xfId="32039" xr:uid="{63FD62B9-15C4-47F0-980D-9D25D2E654FA}"/>
    <cellStyle name="Currency [0] 2 5 6 2" xfId="4021" xr:uid="{9A31FFC4-CE1F-49E8-A419-A6C00784FEDE}"/>
    <cellStyle name="Currency [0] 2 5 6 2 2" xfId="29016" xr:uid="{57EE9BFD-1212-4F45-B3C7-F35047F37E95}"/>
    <cellStyle name="Currency [0] 2 5 6 2 2 2" xfId="58968" xr:uid="{212EFEA2-31D9-4295-99AB-0091188E029C}"/>
    <cellStyle name="Currency [0] 2 5 6 2 3" xfId="34014" xr:uid="{0766C7F7-C803-4F88-8155-B96BC19ABFCA}"/>
    <cellStyle name="Currency [0] 2 5 6 3" xfId="6969" xr:uid="{4CB8A1DA-333C-4525-A151-9C4BDE3DE54B}"/>
    <cellStyle name="Currency [0] 2 5 6 3 2" xfId="36924" xr:uid="{31FCBA14-B991-4CC1-98DD-30F64F132B69}"/>
    <cellStyle name="Currency [0] 2 5 6 4" xfId="9751" xr:uid="{7CCAB327-DE58-4367-9465-B9C0D4EFB286}"/>
    <cellStyle name="Currency [0] 2 5 6 4 2" xfId="39706" xr:uid="{70EECC38-8108-453C-A5E8-6C4A6105DBEC}"/>
    <cellStyle name="Currency [0] 2 5 6 5" xfId="12533" xr:uid="{4BBF08EA-011D-4825-AA76-1A168C5945F0}"/>
    <cellStyle name="Currency [0] 2 5 6 5 2" xfId="42488" xr:uid="{E5EA7A23-796D-4115-A6E8-8B555E146BBD}"/>
    <cellStyle name="Currency [0] 2 5 6 6" xfId="15268" xr:uid="{3AAC5DE2-7E42-438C-9F7E-072C1A71D86D}"/>
    <cellStyle name="Currency [0] 2 5 6 6 2" xfId="45223" xr:uid="{B20C8CBA-1D25-4965-AB05-6BEB7A256937}"/>
    <cellStyle name="Currency [0] 2 5 6 7" xfId="18016" xr:uid="{5C6B72CE-E99C-43B5-BBB3-90ECEF1E9C4A}"/>
    <cellStyle name="Currency [0] 2 5 6 7 2" xfId="47969" xr:uid="{FE73158C-7E4D-416C-A245-97F84220D4B0}"/>
    <cellStyle name="Currency [0] 2 5 6 8" xfId="20799" xr:uid="{1AF02F0F-333C-4E8C-AEB1-1E2EB169C449}"/>
    <cellStyle name="Currency [0] 2 5 6 8 2" xfId="50751" xr:uid="{C0E0B565-363A-4D90-B1B4-D6815024911A}"/>
    <cellStyle name="Currency [0] 2 5 6 9" xfId="23537" xr:uid="{8D2BF43E-AB51-4A13-B2BD-1DE2C51049C5}"/>
    <cellStyle name="Currency [0] 2 5 6 9 2" xfId="53489" xr:uid="{8E2D9E4D-768E-42CC-AD93-09C76E3F50A9}"/>
    <cellStyle name="Currency [0] 2 5 7" xfId="2215" xr:uid="{091CB141-2111-4746-8FB9-B2098C1D2AE5}"/>
    <cellStyle name="Currency [0] 2 5 7 2" xfId="27648" xr:uid="{98701E92-06AF-4DE9-90D3-E0ACB5476790}"/>
    <cellStyle name="Currency [0] 2 5 7 2 2" xfId="57600" xr:uid="{B30DE3B2-8DEB-48F6-87CB-1E1D5AF51828}"/>
    <cellStyle name="Currency [0] 2 5 7 3" xfId="32215" xr:uid="{2A1EDC99-C17A-4C74-BD6B-4ACD556B9B44}"/>
    <cellStyle name="Currency [0] 2 5 8" xfId="2653" xr:uid="{D3AE0990-5B20-4658-B877-67D4C06A1C6A}"/>
    <cellStyle name="Currency [0] 2 5 8 2" xfId="32646" xr:uid="{EFC0B525-4B89-438C-B3AA-08C2A19FE195}"/>
    <cellStyle name="Currency [0] 2 5 9" xfId="5601" xr:uid="{934EB6FB-7C2B-4C1C-8F4C-7B433E5D0EFC}"/>
    <cellStyle name="Currency [0] 2 5 9 2" xfId="35556" xr:uid="{A8BAC11A-FFCE-4A22-A5EF-DFDAF80B1FE9}"/>
    <cellStyle name="Currency [0] 2 6" xfId="438" xr:uid="{A75461EB-366B-4FB6-B690-40A07815BE2E}"/>
    <cellStyle name="Currency [0] 2 6 10" xfId="8426" xr:uid="{2437048F-4EFC-4F6D-B15C-37F4D519CAA9}"/>
    <cellStyle name="Currency [0] 2 6 10 2" xfId="38381" xr:uid="{9851FEBA-D16E-4735-B1BA-2C4CD6441BE9}"/>
    <cellStyle name="Currency [0] 2 6 11" xfId="11208" xr:uid="{667AF1CA-419B-48EA-A0A8-C8755D6BDC77}"/>
    <cellStyle name="Currency [0] 2 6 11 2" xfId="41163" xr:uid="{13A3E328-8AB2-4968-9A3F-241B9CCCFC48}"/>
    <cellStyle name="Currency [0] 2 6 12" xfId="13943" xr:uid="{1B1A0D9A-93BB-4672-89E2-2E1E8884036D}"/>
    <cellStyle name="Currency [0] 2 6 12 2" xfId="43898" xr:uid="{5133E9F5-8D46-483F-A0AF-D276B265E5FF}"/>
    <cellStyle name="Currency [0] 2 6 13" xfId="16691" xr:uid="{870C5E79-0530-4E37-9875-C53CF7914A3A}"/>
    <cellStyle name="Currency [0] 2 6 13 2" xfId="46644" xr:uid="{2FA9FAB4-8535-4020-9A3B-CFA92A5A99E6}"/>
    <cellStyle name="Currency [0] 2 6 14" xfId="19474" xr:uid="{4A340C20-95F1-4CC2-8EFB-1362C7908757}"/>
    <cellStyle name="Currency [0] 2 6 14 2" xfId="49426" xr:uid="{9BED8F82-A752-4A94-9754-B2EEA90039BB}"/>
    <cellStyle name="Currency [0] 2 6 15" xfId="22212" xr:uid="{FB3640AF-341B-4326-BADB-D78786DD8732}"/>
    <cellStyle name="Currency [0] 2 6 15 2" xfId="52164" xr:uid="{E0500767-0935-4A69-B567-4074A51F9F42}"/>
    <cellStyle name="Currency [0] 2 6 16" xfId="24948" xr:uid="{E717CBE9-50B0-45F1-A4AA-BBA29CF6AD86}"/>
    <cellStyle name="Currency [0] 2 6 16 2" xfId="54900" xr:uid="{CDFBF0B9-8D26-467B-94BD-3BF438D5880A}"/>
    <cellStyle name="Currency [0] 2 6 17" xfId="30451" xr:uid="{64D29C3C-2929-4354-BE99-06DA69929E36}"/>
    <cellStyle name="Currency [0] 2 6 2" xfId="580" xr:uid="{0547DDD9-6EF8-4B27-9A9F-B3970BE92586}"/>
    <cellStyle name="Currency [0] 2 6 2 10" xfId="16862" xr:uid="{C0094CD6-3FF8-4D6E-A572-751C43C9424C}"/>
    <cellStyle name="Currency [0] 2 6 2 10 2" xfId="46815" xr:uid="{340DC11C-2F43-4350-AAC1-FA91EE336FD6}"/>
    <cellStyle name="Currency [0] 2 6 2 11" xfId="19645" xr:uid="{3F78BF99-D2C4-4A16-90B6-9464EB8E18FD}"/>
    <cellStyle name="Currency [0] 2 6 2 11 2" xfId="49597" xr:uid="{DB70BF20-E3C6-470F-BC1C-5ACCF5EA36AD}"/>
    <cellStyle name="Currency [0] 2 6 2 12" xfId="22383" xr:uid="{480C52F4-8C43-4D28-9C6F-3F5D0776D353}"/>
    <cellStyle name="Currency [0] 2 6 2 12 2" xfId="52335" xr:uid="{41B5ABF9-1614-49D8-8DE6-CA902220F349}"/>
    <cellStyle name="Currency [0] 2 6 2 13" xfId="25119" xr:uid="{CA31D018-6D99-43CC-929B-A2DD8BF9B039}"/>
    <cellStyle name="Currency [0] 2 6 2 13 2" xfId="55071" xr:uid="{93C355CD-8832-4AC8-85C0-964F2DA5A928}"/>
    <cellStyle name="Currency [0] 2 6 2 14" xfId="30590" xr:uid="{F1C5A1C7-7EF7-441D-B22B-F3E4CCF22DD7}"/>
    <cellStyle name="Currency [0] 2 6 2 2" xfId="1128" xr:uid="{35A6ADEB-3096-44D1-B0EC-6B17D9E454AA}"/>
    <cellStyle name="Currency [0] 2 6 2 2 10" xfId="19987" xr:uid="{829EE070-0A26-4A8D-9111-8DCAF4475B72}"/>
    <cellStyle name="Currency [0] 2 6 2 2 10 2" xfId="49939" xr:uid="{0F3640EC-AB74-4528-9DDC-D8C9F7E18CB3}"/>
    <cellStyle name="Currency [0] 2 6 2 2 11" xfId="22725" xr:uid="{7429A8F9-3F83-450A-9869-B353B5156015}"/>
    <cellStyle name="Currency [0] 2 6 2 2 11 2" xfId="52677" xr:uid="{81D331B1-35AF-4B68-9F94-E9EF6B607ACE}"/>
    <cellStyle name="Currency [0] 2 6 2 2 12" xfId="25461" xr:uid="{0497B61F-163D-45A8-9990-78E52CA1F6A9}"/>
    <cellStyle name="Currency [0] 2 6 2 2 12 2" xfId="55413" xr:uid="{4150CA04-89F0-4153-A1CD-3948BFC97961}"/>
    <cellStyle name="Currency [0] 2 6 2 2 13" xfId="31133" xr:uid="{A2B2FCFC-7E47-4E9B-B358-5363D2902B35}"/>
    <cellStyle name="Currency [0] 2 6 2 2 2" xfId="3893" xr:uid="{DEF41C50-00E2-45F6-9105-FB93EB5237CB}"/>
    <cellStyle name="Currency [0] 2 6 2 2 2 10" xfId="26145" xr:uid="{0200E1FA-8B1A-4F7E-AAB8-6FD30DD916FE}"/>
    <cellStyle name="Currency [0] 2 6 2 2 2 10 2" xfId="56097" xr:uid="{AB718366-E2AB-4DB9-B4DF-5ADDF37E9720}"/>
    <cellStyle name="Currency [0] 2 6 2 2 2 11" xfId="33886" xr:uid="{9244A893-75C1-42C3-A2F4-B97EAF692158}"/>
    <cellStyle name="Currency [0] 2 6 2 2 2 2" xfId="5261" xr:uid="{89DF2A7A-3502-4AAC-BF17-B14F8105BB07}"/>
    <cellStyle name="Currency [0] 2 6 2 2 2 2 10" xfId="35254" xr:uid="{C6834475-7F61-4C81-88E2-69CD49FA58C3}"/>
    <cellStyle name="Currency [0] 2 6 2 2 2 2 2" xfId="8209" xr:uid="{EDBCE7BE-C727-4334-B874-47E88E55AD30}"/>
    <cellStyle name="Currency [0] 2 6 2 2 2 2 2 2" xfId="30256" xr:uid="{46F74699-4CCB-41FA-A934-FAE4C4D7D55D}"/>
    <cellStyle name="Currency [0] 2 6 2 2 2 2 2 2 2" xfId="60208" xr:uid="{A74E1B1A-59BE-4BAE-90AF-97E145F163C7}"/>
    <cellStyle name="Currency [0] 2 6 2 2 2 2 2 3" xfId="38164" xr:uid="{A0A004F3-5D63-423B-8FDF-3D7577C62425}"/>
    <cellStyle name="Currency [0] 2 6 2 2 2 2 3" xfId="10991" xr:uid="{BDBA1549-AED8-4DC9-96C2-1E5071D9833C}"/>
    <cellStyle name="Currency [0] 2 6 2 2 2 2 3 2" xfId="40946" xr:uid="{FA1D8F5C-4826-47DF-9A5A-ECC651DE241F}"/>
    <cellStyle name="Currency [0] 2 6 2 2 2 2 4" xfId="13773" xr:uid="{D546EBBC-6DCF-4B35-AAF1-E5F0ED3B6550}"/>
    <cellStyle name="Currency [0] 2 6 2 2 2 2 4 2" xfId="43728" xr:uid="{8E749057-F728-44D0-87B0-11A68A5A7493}"/>
    <cellStyle name="Currency [0] 2 6 2 2 2 2 5" xfId="16508" xr:uid="{5BA03894-4A95-4087-A857-B3A40FC590B5}"/>
    <cellStyle name="Currency [0] 2 6 2 2 2 2 5 2" xfId="46463" xr:uid="{E7AE5DCB-1840-486C-AF6B-117A1136D521}"/>
    <cellStyle name="Currency [0] 2 6 2 2 2 2 6" xfId="19256" xr:uid="{7F92F13D-E7CD-4AAA-B72B-A82F82B655ED}"/>
    <cellStyle name="Currency [0] 2 6 2 2 2 2 6 2" xfId="49209" xr:uid="{4FD604EE-D267-4931-8576-C49AC43C81BC}"/>
    <cellStyle name="Currency [0] 2 6 2 2 2 2 7" xfId="22039" xr:uid="{C2022D66-1B32-43B8-ADEB-93DD05BADAA8}"/>
    <cellStyle name="Currency [0] 2 6 2 2 2 2 7 2" xfId="51991" xr:uid="{6DAC9AC4-10BE-4BA2-8CE6-6CA0C559E8CB}"/>
    <cellStyle name="Currency [0] 2 6 2 2 2 2 8" xfId="24777" xr:uid="{0EE67D2B-5EDF-4D53-8037-95F75EE02D9D}"/>
    <cellStyle name="Currency [0] 2 6 2 2 2 2 8 2" xfId="54729" xr:uid="{C1EC1BF8-A1BC-41CF-A9B4-0D38B9377611}"/>
    <cellStyle name="Currency [0] 2 6 2 2 2 2 9" xfId="27513" xr:uid="{38CE292F-A04C-43B4-AD5D-83D255E7ACC7}"/>
    <cellStyle name="Currency [0] 2 6 2 2 2 2 9 2" xfId="57465" xr:uid="{EE42A4DC-F771-42A5-87A7-1DC335A0C4A8}"/>
    <cellStyle name="Currency [0] 2 6 2 2 2 3" xfId="6841" xr:uid="{717FA50A-EA0F-4D27-B726-B0D460F5CD56}"/>
    <cellStyle name="Currency [0] 2 6 2 2 2 3 2" xfId="28888" xr:uid="{1BAE0BA4-3CF6-4941-A8E8-E1E35AB909EA}"/>
    <cellStyle name="Currency [0] 2 6 2 2 2 3 2 2" xfId="58840" xr:uid="{BBEC1959-66E9-427B-8041-17784448D742}"/>
    <cellStyle name="Currency [0] 2 6 2 2 2 3 3" xfId="36796" xr:uid="{4E471D81-4361-4179-9527-41351E76C05C}"/>
    <cellStyle name="Currency [0] 2 6 2 2 2 4" xfId="9623" xr:uid="{8744B6C1-284A-4BDC-BAE7-9F81AAC42F9F}"/>
    <cellStyle name="Currency [0] 2 6 2 2 2 4 2" xfId="39578" xr:uid="{B017BE63-ACF3-4B6D-8398-9B7041EDD348}"/>
    <cellStyle name="Currency [0] 2 6 2 2 2 5" xfId="12405" xr:uid="{2579C7D3-B70C-4B3D-BFA7-B4178A8A17C0}"/>
    <cellStyle name="Currency [0] 2 6 2 2 2 5 2" xfId="42360" xr:uid="{DED17D4B-6D93-4062-95BD-CD49CC7C0F7D}"/>
    <cellStyle name="Currency [0] 2 6 2 2 2 6" xfId="15140" xr:uid="{D58CB545-1052-4B0E-99B6-A50BDB65BC30}"/>
    <cellStyle name="Currency [0] 2 6 2 2 2 6 2" xfId="45095" xr:uid="{B66A7C35-306F-4582-B55D-B3E3B5B19276}"/>
    <cellStyle name="Currency [0] 2 6 2 2 2 7" xfId="17888" xr:uid="{16D2BC0C-E726-4C36-A893-C66146AB2DD9}"/>
    <cellStyle name="Currency [0] 2 6 2 2 2 7 2" xfId="47841" xr:uid="{0EF7D123-0355-464A-ACE3-FE5DD7525700}"/>
    <cellStyle name="Currency [0] 2 6 2 2 2 8" xfId="20671" xr:uid="{B1FEEA52-5B89-4F52-A410-23E60E90FCAF}"/>
    <cellStyle name="Currency [0] 2 6 2 2 2 8 2" xfId="50623" xr:uid="{55BF1730-1BB1-462A-A657-4E1A1AB5BCB4}"/>
    <cellStyle name="Currency [0] 2 6 2 2 2 9" xfId="23409" xr:uid="{94BCB0DC-DF64-4C12-9488-FB0D9AFE54DE}"/>
    <cellStyle name="Currency [0] 2 6 2 2 2 9 2" xfId="53361" xr:uid="{D0BAF2B3-726A-4C8B-AD91-E71A7114BCC3}"/>
    <cellStyle name="Currency [0] 2 6 2 2 3" xfId="4577" xr:uid="{2EF3D0E7-6EFB-4863-B0A9-DDDE2B900EA3}"/>
    <cellStyle name="Currency [0] 2 6 2 2 3 10" xfId="34570" xr:uid="{4B730258-69A3-4460-B1CC-A33CAB9CE744}"/>
    <cellStyle name="Currency [0] 2 6 2 2 3 2" xfId="7525" xr:uid="{612B85EF-EBD8-4B91-AB1C-C883C536CFB9}"/>
    <cellStyle name="Currency [0] 2 6 2 2 3 2 2" xfId="29572" xr:uid="{7AD4D463-6908-48C0-A637-EF2927BDB7BE}"/>
    <cellStyle name="Currency [0] 2 6 2 2 3 2 2 2" xfId="59524" xr:uid="{5B931A5E-C682-4579-AE24-4CDE8B6ECEBA}"/>
    <cellStyle name="Currency [0] 2 6 2 2 3 2 3" xfId="37480" xr:uid="{2609D48D-EE73-425A-9108-AE45372B80CB}"/>
    <cellStyle name="Currency [0] 2 6 2 2 3 3" xfId="10307" xr:uid="{4532B1B1-6BFA-4E79-B5A3-B8EFF4D370AE}"/>
    <cellStyle name="Currency [0] 2 6 2 2 3 3 2" xfId="40262" xr:uid="{BBE439CD-B03F-47CF-935E-1A2FC2A0CA6B}"/>
    <cellStyle name="Currency [0] 2 6 2 2 3 4" xfId="13089" xr:uid="{ADCE4D13-F82C-4AED-B72C-2705BFE9BE77}"/>
    <cellStyle name="Currency [0] 2 6 2 2 3 4 2" xfId="43044" xr:uid="{6E94479A-0484-4E2C-9B8B-09272F3C8379}"/>
    <cellStyle name="Currency [0] 2 6 2 2 3 5" xfId="15824" xr:uid="{9D0CCDD5-C6ED-4070-A4C4-FEC51AD126BE}"/>
    <cellStyle name="Currency [0] 2 6 2 2 3 5 2" xfId="45779" xr:uid="{C7D4B813-1AD8-4852-8391-D0D173483CCF}"/>
    <cellStyle name="Currency [0] 2 6 2 2 3 6" xfId="18572" xr:uid="{5B55509B-B3B8-4C5A-A938-B8B976AA0191}"/>
    <cellStyle name="Currency [0] 2 6 2 2 3 6 2" xfId="48525" xr:uid="{DC140DA4-1135-42A7-B89F-32C5BAC76224}"/>
    <cellStyle name="Currency [0] 2 6 2 2 3 7" xfId="21355" xr:uid="{09227197-FDD8-4AD6-89D8-E28AA21F9318}"/>
    <cellStyle name="Currency [0] 2 6 2 2 3 7 2" xfId="51307" xr:uid="{16789BF9-E2D2-467A-9D37-49EF3A6CB15E}"/>
    <cellStyle name="Currency [0] 2 6 2 2 3 8" xfId="24093" xr:uid="{8845118B-BF97-4DB8-9F16-04C208668C60}"/>
    <cellStyle name="Currency [0] 2 6 2 2 3 8 2" xfId="54045" xr:uid="{F4895AA4-221E-4CE3-8046-78975BB3BB5D}"/>
    <cellStyle name="Currency [0] 2 6 2 2 3 9" xfId="26829" xr:uid="{5497E5F5-F24F-4F6E-B46F-41B98B28A47C}"/>
    <cellStyle name="Currency [0] 2 6 2 2 3 9 2" xfId="56781" xr:uid="{0FC2944E-F18C-473B-9242-E00AEFCD57C1}"/>
    <cellStyle name="Currency [0] 2 6 2 2 4" xfId="3209" xr:uid="{EAA231DB-482D-446F-B497-2FE1CEDEDED5}"/>
    <cellStyle name="Currency [0] 2 6 2 2 4 2" xfId="28204" xr:uid="{040145E8-618C-4D0B-B156-EA7081877C32}"/>
    <cellStyle name="Currency [0] 2 6 2 2 4 2 2" xfId="58156" xr:uid="{CF4461E2-AA55-4348-AC76-10063F764943}"/>
    <cellStyle name="Currency [0] 2 6 2 2 4 3" xfId="33202" xr:uid="{6CB5DF73-F725-42C9-A636-0EBC3C104B1C}"/>
    <cellStyle name="Currency [0] 2 6 2 2 5" xfId="6157" xr:uid="{9786BE56-2D0E-42D3-8D56-31290CF6A5D7}"/>
    <cellStyle name="Currency [0] 2 6 2 2 5 2" xfId="36112" xr:uid="{1CD12BF3-4618-4B62-814D-0B457BDA2049}"/>
    <cellStyle name="Currency [0] 2 6 2 2 6" xfId="8939" xr:uid="{E4724BBF-F254-498B-8175-BCF01702D32B}"/>
    <cellStyle name="Currency [0] 2 6 2 2 6 2" xfId="38894" xr:uid="{EA96341F-F042-4423-8CEE-97521D58ED7D}"/>
    <cellStyle name="Currency [0] 2 6 2 2 7" xfId="11721" xr:uid="{8EF92BE9-2230-4087-8B7B-B1A76207EE37}"/>
    <cellStyle name="Currency [0] 2 6 2 2 7 2" xfId="41676" xr:uid="{E234462E-3F8C-4E54-ABB5-695CF31B8959}"/>
    <cellStyle name="Currency [0] 2 6 2 2 8" xfId="14456" xr:uid="{E1ABDAD1-1433-4F1C-9974-9B5B77E32B10}"/>
    <cellStyle name="Currency [0] 2 6 2 2 8 2" xfId="44411" xr:uid="{5F851503-D906-4828-8A35-DF63FF125B07}"/>
    <cellStyle name="Currency [0] 2 6 2 2 9" xfId="17204" xr:uid="{DECCC55D-2937-4CE1-AE53-D6F87ED91008}"/>
    <cellStyle name="Currency [0] 2 6 2 2 9 2" xfId="47157" xr:uid="{2D3FBB89-1AAF-4A8F-B56B-76BE748FFC4F}"/>
    <cellStyle name="Currency [0] 2 6 2 3" xfId="1670" xr:uid="{E8095E46-782D-44A7-B84F-C2590B09A170}"/>
    <cellStyle name="Currency [0] 2 6 2 3 10" xfId="23067" xr:uid="{69DCB260-E071-42F0-8231-DEAAF5B44D36}"/>
    <cellStyle name="Currency [0] 2 6 2 3 10 2" xfId="53019" xr:uid="{262387C0-7584-496C-970A-F94689826A37}"/>
    <cellStyle name="Currency [0] 2 6 2 3 11" xfId="25803" xr:uid="{71C6ABFE-5CD5-4A73-BD3C-0BEE7D84F176}"/>
    <cellStyle name="Currency [0] 2 6 2 3 11 2" xfId="55755" xr:uid="{3BFCB1A9-6982-4953-852D-7C0DF6763E03}"/>
    <cellStyle name="Currency [0] 2 6 2 3 12" xfId="31675" xr:uid="{78F68046-B74D-4B60-8DC4-B14AB28B9D1C}"/>
    <cellStyle name="Currency [0] 2 6 2 3 2" xfId="4919" xr:uid="{E6F9E3B1-713E-4157-B6A0-823FE11DE0D6}"/>
    <cellStyle name="Currency [0] 2 6 2 3 2 10" xfId="34912" xr:uid="{34910ACB-AA98-4F1E-8421-02727F9FDA70}"/>
    <cellStyle name="Currency [0] 2 6 2 3 2 2" xfId="7867" xr:uid="{03D6ADA7-34F4-455E-BB8A-D0E61B4DAFF0}"/>
    <cellStyle name="Currency [0] 2 6 2 3 2 2 2" xfId="29914" xr:uid="{2ED16BD8-2EB2-4FB9-89A1-BCE3A7A612A6}"/>
    <cellStyle name="Currency [0] 2 6 2 3 2 2 2 2" xfId="59866" xr:uid="{5E57E18B-BAB2-40F7-9FEC-38F471E5EAD0}"/>
    <cellStyle name="Currency [0] 2 6 2 3 2 2 3" xfId="37822" xr:uid="{C1245CFB-FD34-4FDD-B751-B31AA294CF5D}"/>
    <cellStyle name="Currency [0] 2 6 2 3 2 3" xfId="10649" xr:uid="{0C738ABA-6047-4F7C-91D8-C87B0448F3A4}"/>
    <cellStyle name="Currency [0] 2 6 2 3 2 3 2" xfId="40604" xr:uid="{101CB718-AA15-4562-B48B-00971F295CAF}"/>
    <cellStyle name="Currency [0] 2 6 2 3 2 4" xfId="13431" xr:uid="{75F9EE22-9243-4742-A7EB-30B51E50CE34}"/>
    <cellStyle name="Currency [0] 2 6 2 3 2 4 2" xfId="43386" xr:uid="{9A06284A-AF0E-4DFA-9D44-4CA6F7036DBB}"/>
    <cellStyle name="Currency [0] 2 6 2 3 2 5" xfId="16166" xr:uid="{D7941AC1-FC59-44CA-AB7A-BA15AE0B8632}"/>
    <cellStyle name="Currency [0] 2 6 2 3 2 5 2" xfId="46121" xr:uid="{414F8EF2-22F0-44B8-92B5-FE8C500950A1}"/>
    <cellStyle name="Currency [0] 2 6 2 3 2 6" xfId="18914" xr:uid="{228AD8CA-E054-4DF3-BB4F-D6806EC62265}"/>
    <cellStyle name="Currency [0] 2 6 2 3 2 6 2" xfId="48867" xr:uid="{5477101C-36B6-4BC2-A90B-38FA59702E08}"/>
    <cellStyle name="Currency [0] 2 6 2 3 2 7" xfId="21697" xr:uid="{0673B221-7406-4C8F-8526-EF37A9DE61B7}"/>
    <cellStyle name="Currency [0] 2 6 2 3 2 7 2" xfId="51649" xr:uid="{C8B4428F-D2AB-4833-9C6F-DCAE687F2000}"/>
    <cellStyle name="Currency [0] 2 6 2 3 2 8" xfId="24435" xr:uid="{3BB8D0ED-C60A-4B04-B3CA-17BBC3D64379}"/>
    <cellStyle name="Currency [0] 2 6 2 3 2 8 2" xfId="54387" xr:uid="{D4E3907A-4DFD-4C2B-ABAC-FA27462AC911}"/>
    <cellStyle name="Currency [0] 2 6 2 3 2 9" xfId="27171" xr:uid="{8AD6F900-746F-4A29-B0B4-CD491EF09C46}"/>
    <cellStyle name="Currency [0] 2 6 2 3 2 9 2" xfId="57123" xr:uid="{A83BE5EF-C69F-4CE8-A4E7-27933D432A69}"/>
    <cellStyle name="Currency [0] 2 6 2 3 3" xfId="3551" xr:uid="{D3234CB9-0428-490A-9A59-67D35043FC9C}"/>
    <cellStyle name="Currency [0] 2 6 2 3 3 2" xfId="28546" xr:uid="{323FC299-D878-4401-84AD-96713A4AE103}"/>
    <cellStyle name="Currency [0] 2 6 2 3 3 2 2" xfId="58498" xr:uid="{D1A16AA7-28B2-4CDA-8F6B-55DBF90D67B1}"/>
    <cellStyle name="Currency [0] 2 6 2 3 3 3" xfId="33544" xr:uid="{5BE58312-4ACD-4617-931A-8416A9C7274E}"/>
    <cellStyle name="Currency [0] 2 6 2 3 4" xfId="6499" xr:uid="{6BCD62A9-5C40-47F2-9792-595D74C14951}"/>
    <cellStyle name="Currency [0] 2 6 2 3 4 2" xfId="36454" xr:uid="{7834CDE6-9AF4-42D7-B4C3-E3AC194B4B4C}"/>
    <cellStyle name="Currency [0] 2 6 2 3 5" xfId="9281" xr:uid="{975BC8E0-F0A3-4CF1-8C36-903CF6520822}"/>
    <cellStyle name="Currency [0] 2 6 2 3 5 2" xfId="39236" xr:uid="{5B0E27AC-FAA1-4F03-A817-A794664551E9}"/>
    <cellStyle name="Currency [0] 2 6 2 3 6" xfId="12063" xr:uid="{C6445FCC-24DB-4E70-B61A-D3246BAF797D}"/>
    <cellStyle name="Currency [0] 2 6 2 3 6 2" xfId="42018" xr:uid="{521469B9-8B65-42F2-90EF-561349D8F043}"/>
    <cellStyle name="Currency [0] 2 6 2 3 7" xfId="14798" xr:uid="{FC76CC6C-C17C-43B0-90AD-F824164AB4B2}"/>
    <cellStyle name="Currency [0] 2 6 2 3 7 2" xfId="44753" xr:uid="{0D7BF4B3-2FBD-40E6-861E-AC79A317AEF7}"/>
    <cellStyle name="Currency [0] 2 6 2 3 8" xfId="17546" xr:uid="{C96EE259-8422-4E20-BDF3-24BCC48EE0AF}"/>
    <cellStyle name="Currency [0] 2 6 2 3 8 2" xfId="47499" xr:uid="{6F3AB77E-A73D-4C72-BA41-385F36CC20E3}"/>
    <cellStyle name="Currency [0] 2 6 2 3 9" xfId="20329" xr:uid="{6DA737F0-CD8F-4518-98EC-1FA63531285E}"/>
    <cellStyle name="Currency [0] 2 6 2 3 9 2" xfId="50281" xr:uid="{A1EE797B-430C-4809-84FD-270EAFCC93D4}"/>
    <cellStyle name="Currency [0] 2 6 2 4" xfId="2430" xr:uid="{38551C33-C98D-4D84-8C40-95E432FC7A7B}"/>
    <cellStyle name="Currency [0] 2 6 2 4 10" xfId="26487" xr:uid="{1CBF119D-7B83-440A-826F-E2BC0A33BB53}"/>
    <cellStyle name="Currency [0] 2 6 2 4 10 2" xfId="56439" xr:uid="{662BE802-EA6A-4BA0-ACB8-744D0A4E8863}"/>
    <cellStyle name="Currency [0] 2 6 2 4 11" xfId="32429" xr:uid="{E4CE4B81-1E4D-4BF4-BDDC-A5046AE604F4}"/>
    <cellStyle name="Currency [0] 2 6 2 4 2" xfId="4235" xr:uid="{08FE65D3-D55C-44D6-B50C-C467228BCA94}"/>
    <cellStyle name="Currency [0] 2 6 2 4 2 2" xfId="29230" xr:uid="{0D256AD0-CEC3-457B-AC6B-615B5F811FA7}"/>
    <cellStyle name="Currency [0] 2 6 2 4 2 2 2" xfId="59182" xr:uid="{630B5D66-0B2D-4B1A-91D8-29CC3064E778}"/>
    <cellStyle name="Currency [0] 2 6 2 4 2 3" xfId="34228" xr:uid="{CA232937-727E-4D61-B605-66C38E3819CF}"/>
    <cellStyle name="Currency [0] 2 6 2 4 3" xfId="7183" xr:uid="{94FCF276-FA07-4C5F-98E0-5185D2011F46}"/>
    <cellStyle name="Currency [0] 2 6 2 4 3 2" xfId="37138" xr:uid="{DC2AFFC9-927D-41FF-B0E6-C99D315043B8}"/>
    <cellStyle name="Currency [0] 2 6 2 4 4" xfId="9965" xr:uid="{E1003A35-71F7-4A57-8F19-284EC3394508}"/>
    <cellStyle name="Currency [0] 2 6 2 4 4 2" xfId="39920" xr:uid="{9358D49B-9DE0-4FEA-81EA-949EA308D8A2}"/>
    <cellStyle name="Currency [0] 2 6 2 4 5" xfId="12747" xr:uid="{AD8750A0-61CB-41A2-B2BF-583AC6919159}"/>
    <cellStyle name="Currency [0] 2 6 2 4 5 2" xfId="42702" xr:uid="{E51EA334-7769-4FC0-BDB4-BF4D9D3474EB}"/>
    <cellStyle name="Currency [0] 2 6 2 4 6" xfId="15482" xr:uid="{82707178-5495-4DF1-A452-ED3116CC9C5F}"/>
    <cellStyle name="Currency [0] 2 6 2 4 6 2" xfId="45437" xr:uid="{04C1BE8D-6F9E-40B6-897A-275DC9B2DCB5}"/>
    <cellStyle name="Currency [0] 2 6 2 4 7" xfId="18230" xr:uid="{515CC3A7-D08B-4FC4-AA16-83C165E4D089}"/>
    <cellStyle name="Currency [0] 2 6 2 4 7 2" xfId="48183" xr:uid="{9A534CC8-D483-485A-99D8-459E961E438B}"/>
    <cellStyle name="Currency [0] 2 6 2 4 8" xfId="21013" xr:uid="{0C7FE02E-F2CB-486D-AC69-DBA977F84B72}"/>
    <cellStyle name="Currency [0] 2 6 2 4 8 2" xfId="50965" xr:uid="{3C7FC4A1-BC70-42F1-9EC6-4F1004BBFB3C}"/>
    <cellStyle name="Currency [0] 2 6 2 4 9" xfId="23751" xr:uid="{62629B63-FD15-4173-903D-EE49AC1C5592}"/>
    <cellStyle name="Currency [0] 2 6 2 4 9 2" xfId="53703" xr:uid="{C6763791-1364-41A2-8460-6928D4F3CEFD}"/>
    <cellStyle name="Currency [0] 2 6 2 5" xfId="2867" xr:uid="{657BE87E-B2ED-48BB-9B0D-3D4154C6E1D4}"/>
    <cellStyle name="Currency [0] 2 6 2 5 2" xfId="27862" xr:uid="{30B37B1E-27F7-43B4-98EC-B4453A81DA25}"/>
    <cellStyle name="Currency [0] 2 6 2 5 2 2" xfId="57814" xr:uid="{CE8DA326-40E4-40EC-B7B7-8EFB60F9C545}"/>
    <cellStyle name="Currency [0] 2 6 2 5 3" xfId="32860" xr:uid="{6F6F3A80-66B8-47B3-BEC5-441273FA6040}"/>
    <cellStyle name="Currency [0] 2 6 2 6" xfId="5815" xr:uid="{8E8A1DC4-DBD4-4EB8-B647-78188D0797A8}"/>
    <cellStyle name="Currency [0] 2 6 2 6 2" xfId="35770" xr:uid="{21B0FD0C-815D-40AA-994B-701727253961}"/>
    <cellStyle name="Currency [0] 2 6 2 7" xfId="8597" xr:uid="{08929C76-52B4-4CFD-B4BD-41380A5CFCF5}"/>
    <cellStyle name="Currency [0] 2 6 2 7 2" xfId="38552" xr:uid="{14A055AD-9E47-4279-8BC5-9749EE470C09}"/>
    <cellStyle name="Currency [0] 2 6 2 8" xfId="11379" xr:uid="{44D5A382-C3AA-490E-9F29-20876A061C37}"/>
    <cellStyle name="Currency [0] 2 6 2 8 2" xfId="41334" xr:uid="{99A2586E-9D73-46F3-BE97-CEB8D5DF0B8B}"/>
    <cellStyle name="Currency [0] 2 6 2 9" xfId="14114" xr:uid="{08CE36F4-C6B3-437C-B0A8-FAA23A7DB082}"/>
    <cellStyle name="Currency [0] 2 6 2 9 2" xfId="44069" xr:uid="{47BFFF3D-80C6-406E-A76F-8226A80D6667}"/>
    <cellStyle name="Currency [0] 2 6 3" xfId="814" xr:uid="{35C099E6-93F4-413B-87A1-FA392050CB92}"/>
    <cellStyle name="Currency [0] 2 6 3 10" xfId="19816" xr:uid="{6ECCEB5D-275A-4C3B-94BA-9A5067A6B6F6}"/>
    <cellStyle name="Currency [0] 2 6 3 10 2" xfId="49768" xr:uid="{D70A2728-6D02-4B6F-B487-84D63D2382CE}"/>
    <cellStyle name="Currency [0] 2 6 3 11" xfId="22554" xr:uid="{079C95AD-658D-452E-A606-299384A3668A}"/>
    <cellStyle name="Currency [0] 2 6 3 11 2" xfId="52506" xr:uid="{EDD97710-78A5-4C0D-885B-641C5F3839F6}"/>
    <cellStyle name="Currency [0] 2 6 3 12" xfId="25290" xr:uid="{3875A84C-EDBE-4C91-8CD5-1ECAEE19B16F}"/>
    <cellStyle name="Currency [0] 2 6 3 12 2" xfId="55242" xr:uid="{F9CCF05C-350E-4805-8FCF-B5B416F9A0C5}"/>
    <cellStyle name="Currency [0] 2 6 3 13" xfId="30819" xr:uid="{CEC74384-5BFA-42E8-902A-17CC1DB0D754}"/>
    <cellStyle name="Currency [0] 2 6 3 2" xfId="1357" xr:uid="{BA71BE6E-A174-45A0-B894-5DBB46CEF411}"/>
    <cellStyle name="Currency [0] 2 6 3 2 10" xfId="23238" xr:uid="{6D2EEED0-21B0-4901-A074-3364C41DEC00}"/>
    <cellStyle name="Currency [0] 2 6 3 2 10 2" xfId="53190" xr:uid="{89DC6DF0-7B1E-434D-BA38-C8B7055572A2}"/>
    <cellStyle name="Currency [0] 2 6 3 2 11" xfId="25974" xr:uid="{C986A051-9B56-4759-AAEB-93D4BE683BF3}"/>
    <cellStyle name="Currency [0] 2 6 3 2 11 2" xfId="55926" xr:uid="{20A46ECE-928E-4E71-B105-433162D7C4EB}"/>
    <cellStyle name="Currency [0] 2 6 3 2 12" xfId="31362" xr:uid="{2E40A1B0-2CAD-468E-B42E-49697A6FA895}"/>
    <cellStyle name="Currency [0] 2 6 3 2 2" xfId="5090" xr:uid="{CF91FEE6-E565-44AF-89E2-1F7AA97172CA}"/>
    <cellStyle name="Currency [0] 2 6 3 2 2 10" xfId="35083" xr:uid="{1ABF9FFF-D570-4333-8795-8AD62103E02A}"/>
    <cellStyle name="Currency [0] 2 6 3 2 2 2" xfId="8038" xr:uid="{9D24B226-D2B6-4F36-8D53-8B70BF1B06F9}"/>
    <cellStyle name="Currency [0] 2 6 3 2 2 2 2" xfId="30085" xr:uid="{89A0DE78-0341-4E2E-92BE-F9356424B43A}"/>
    <cellStyle name="Currency [0] 2 6 3 2 2 2 2 2" xfId="60037" xr:uid="{51C21B54-3F33-4BFA-AD3F-75043B50F427}"/>
    <cellStyle name="Currency [0] 2 6 3 2 2 2 3" xfId="37993" xr:uid="{40040274-A988-4C74-B685-41C65DCFF11C}"/>
    <cellStyle name="Currency [0] 2 6 3 2 2 3" xfId="10820" xr:uid="{90E1DE52-F5CF-4048-9209-13A9E9AB4F44}"/>
    <cellStyle name="Currency [0] 2 6 3 2 2 3 2" xfId="40775" xr:uid="{E2C3A459-C5F9-4789-ADB7-9F403473F338}"/>
    <cellStyle name="Currency [0] 2 6 3 2 2 4" xfId="13602" xr:uid="{DABEC250-6032-4CAD-9802-1EC396F35C10}"/>
    <cellStyle name="Currency [0] 2 6 3 2 2 4 2" xfId="43557" xr:uid="{AE5BD3E2-387B-4B23-ABC5-49FDD221F130}"/>
    <cellStyle name="Currency [0] 2 6 3 2 2 5" xfId="16337" xr:uid="{492310E4-4D09-4619-AD1F-28CD14DCE69C}"/>
    <cellStyle name="Currency [0] 2 6 3 2 2 5 2" xfId="46292" xr:uid="{2924D968-BB8D-475F-9E8B-8E86566E5043}"/>
    <cellStyle name="Currency [0] 2 6 3 2 2 6" xfId="19085" xr:uid="{E0F86245-A93E-4A24-A346-1E143EA981FC}"/>
    <cellStyle name="Currency [0] 2 6 3 2 2 6 2" xfId="49038" xr:uid="{B2360DF3-5989-4873-B1D0-248B1AA55D3B}"/>
    <cellStyle name="Currency [0] 2 6 3 2 2 7" xfId="21868" xr:uid="{DDFE75FB-034B-480A-B12C-8CEEBDE7C1C6}"/>
    <cellStyle name="Currency [0] 2 6 3 2 2 7 2" xfId="51820" xr:uid="{317272F5-9BCC-417A-A4B2-88C9D5DA311A}"/>
    <cellStyle name="Currency [0] 2 6 3 2 2 8" xfId="24606" xr:uid="{7C38FDD4-0EF8-4BBE-ACAF-C52674F2B699}"/>
    <cellStyle name="Currency [0] 2 6 3 2 2 8 2" xfId="54558" xr:uid="{66638751-C801-44B5-A680-190BD36B0AE5}"/>
    <cellStyle name="Currency [0] 2 6 3 2 2 9" xfId="27342" xr:uid="{7CE2EE2B-83DC-4532-9041-D841270E2B1C}"/>
    <cellStyle name="Currency [0] 2 6 3 2 2 9 2" xfId="57294" xr:uid="{708B15C5-30F7-4E6E-862B-47288BC7D2AC}"/>
    <cellStyle name="Currency [0] 2 6 3 2 3" xfId="3722" xr:uid="{C75DF735-868D-431C-B10F-7B2B1F0E514D}"/>
    <cellStyle name="Currency [0] 2 6 3 2 3 2" xfId="28717" xr:uid="{EAE852D7-3946-47FF-85D2-A3539AEC5D1B}"/>
    <cellStyle name="Currency [0] 2 6 3 2 3 2 2" xfId="58669" xr:uid="{35D9CB91-0698-4421-9191-D5DA4FD34CD9}"/>
    <cellStyle name="Currency [0] 2 6 3 2 3 3" xfId="33715" xr:uid="{7885F720-EFF4-4E82-B693-D3879FCB4B04}"/>
    <cellStyle name="Currency [0] 2 6 3 2 4" xfId="6670" xr:uid="{256B0567-93CF-45F2-99A5-42C1133822ED}"/>
    <cellStyle name="Currency [0] 2 6 3 2 4 2" xfId="36625" xr:uid="{0B4296FD-9894-43AA-8145-9457C26ED4A8}"/>
    <cellStyle name="Currency [0] 2 6 3 2 5" xfId="9452" xr:uid="{8CCFAD7A-7E8B-42E3-BF1E-37588CA3FAA3}"/>
    <cellStyle name="Currency [0] 2 6 3 2 5 2" xfId="39407" xr:uid="{57A2A9D1-977B-4C79-8E17-A440CDB8161F}"/>
    <cellStyle name="Currency [0] 2 6 3 2 6" xfId="12234" xr:uid="{8B74A19C-CA7F-43B4-BE61-ADB5854701B3}"/>
    <cellStyle name="Currency [0] 2 6 3 2 6 2" xfId="42189" xr:uid="{4CD1147C-6B83-4CF0-9623-A5C68B4B3DF1}"/>
    <cellStyle name="Currency [0] 2 6 3 2 7" xfId="14969" xr:uid="{7777ECC5-4A4C-4CF3-AF41-397A679B057B}"/>
    <cellStyle name="Currency [0] 2 6 3 2 7 2" xfId="44924" xr:uid="{AD982D92-8F0D-4A26-96EE-3CE72E97E53D}"/>
    <cellStyle name="Currency [0] 2 6 3 2 8" xfId="17717" xr:uid="{76094066-F4DB-4270-A143-32558FCF14D6}"/>
    <cellStyle name="Currency [0] 2 6 3 2 8 2" xfId="47670" xr:uid="{260D1917-41E3-42FE-9396-81B08B36D1A1}"/>
    <cellStyle name="Currency [0] 2 6 3 2 9" xfId="20500" xr:uid="{FC67ACEE-2D71-4A7F-B39A-DA49F3E704D8}"/>
    <cellStyle name="Currency [0] 2 6 3 2 9 2" xfId="50452" xr:uid="{FFC81D26-F608-4E78-9977-61EE1A13BD47}"/>
    <cellStyle name="Currency [0] 2 6 3 3" xfId="1899" xr:uid="{DEF9742A-FCBB-4F65-B543-9EBB62839B53}"/>
    <cellStyle name="Currency [0] 2 6 3 3 10" xfId="26658" xr:uid="{29EAD05A-D961-45C8-9784-DE2BD874D144}"/>
    <cellStyle name="Currency [0] 2 6 3 3 10 2" xfId="56610" xr:uid="{11ED7814-3A76-4A45-9E94-EFBE960D7DA3}"/>
    <cellStyle name="Currency [0] 2 6 3 3 11" xfId="31904" xr:uid="{EA9E0ED3-BA29-4057-BA12-887D6083801E}"/>
    <cellStyle name="Currency [0] 2 6 3 3 2" xfId="4406" xr:uid="{06C978D5-B824-4966-A3C5-1E60928926C1}"/>
    <cellStyle name="Currency [0] 2 6 3 3 2 2" xfId="29401" xr:uid="{6E6CEBA7-EF5C-48B9-840E-98C395DE0CE8}"/>
    <cellStyle name="Currency [0] 2 6 3 3 2 2 2" xfId="59353" xr:uid="{91284EC4-AF00-476E-86E1-18F0A68FE8E5}"/>
    <cellStyle name="Currency [0] 2 6 3 3 2 3" xfId="34399" xr:uid="{056AD6A7-15AF-4371-BE46-3B98F8300FCD}"/>
    <cellStyle name="Currency [0] 2 6 3 3 3" xfId="7354" xr:uid="{9D801BD1-44A7-4178-82F0-DE829D0848B0}"/>
    <cellStyle name="Currency [0] 2 6 3 3 3 2" xfId="37309" xr:uid="{5B05FB6B-3FFF-4A00-BEFC-5148F65F0171}"/>
    <cellStyle name="Currency [0] 2 6 3 3 4" xfId="10136" xr:uid="{5945C17A-D878-4176-BDCB-A7FB70F76A48}"/>
    <cellStyle name="Currency [0] 2 6 3 3 4 2" xfId="40091" xr:uid="{77666926-0327-4566-BDD6-8B9C1213EE16}"/>
    <cellStyle name="Currency [0] 2 6 3 3 5" xfId="12918" xr:uid="{C6F8F46C-E0AF-44BC-A93F-08700AEC26C4}"/>
    <cellStyle name="Currency [0] 2 6 3 3 5 2" xfId="42873" xr:uid="{93A2B21F-EF66-47A4-BA24-499BEE9CFBF5}"/>
    <cellStyle name="Currency [0] 2 6 3 3 6" xfId="15653" xr:uid="{9B1FF5AF-3E00-4C41-990F-04AE10190E21}"/>
    <cellStyle name="Currency [0] 2 6 3 3 6 2" xfId="45608" xr:uid="{36EEB273-2352-4F8F-BEC3-0A172451D939}"/>
    <cellStyle name="Currency [0] 2 6 3 3 7" xfId="18401" xr:uid="{4032782F-C7E5-4DEF-AFCA-05ABF24254AD}"/>
    <cellStyle name="Currency [0] 2 6 3 3 7 2" xfId="48354" xr:uid="{73A8D979-75B4-44ED-AC29-E93CA761C55A}"/>
    <cellStyle name="Currency [0] 2 6 3 3 8" xfId="21184" xr:uid="{84E08A15-596F-44EC-A625-38447E670A9A}"/>
    <cellStyle name="Currency [0] 2 6 3 3 8 2" xfId="51136" xr:uid="{B44EC993-0B43-47BF-A40E-68B7C7911F09}"/>
    <cellStyle name="Currency [0] 2 6 3 3 9" xfId="23922" xr:uid="{DBA3C16A-EEFD-4068-94DA-EA4552030AAB}"/>
    <cellStyle name="Currency [0] 2 6 3 3 9 2" xfId="53874" xr:uid="{1A556B89-0DC5-46EC-B1A2-0DAEA66C83FB}"/>
    <cellStyle name="Currency [0] 2 6 3 4" xfId="3038" xr:uid="{C8CBEF0A-4F44-48B7-B2F2-9C758A39A925}"/>
    <cellStyle name="Currency [0] 2 6 3 4 2" xfId="28033" xr:uid="{5F8629F5-65E8-4235-81BA-66EFA6219DE5}"/>
    <cellStyle name="Currency [0] 2 6 3 4 2 2" xfId="57985" xr:uid="{511F8DCF-3BDC-455A-A648-EF8A4351F570}"/>
    <cellStyle name="Currency [0] 2 6 3 4 3" xfId="33031" xr:uid="{DB6BE418-788B-4D1C-9142-AE922EB61466}"/>
    <cellStyle name="Currency [0] 2 6 3 5" xfId="5986" xr:uid="{262369DE-1A33-4F7E-BDA5-66F24DC469E4}"/>
    <cellStyle name="Currency [0] 2 6 3 5 2" xfId="35941" xr:uid="{C909E1F6-ECF9-4B27-93D5-714FC1306790}"/>
    <cellStyle name="Currency [0] 2 6 3 6" xfId="8768" xr:uid="{EE7B4B64-8C38-407D-B68F-3F5E4117D94F}"/>
    <cellStyle name="Currency [0] 2 6 3 6 2" xfId="38723" xr:uid="{7837421B-D7F9-4DFC-830F-3C1DFBB70B60}"/>
    <cellStyle name="Currency [0] 2 6 3 7" xfId="11550" xr:uid="{04DB5257-C987-4126-A886-D51C90DD9CB2}"/>
    <cellStyle name="Currency [0] 2 6 3 7 2" xfId="41505" xr:uid="{C993D786-F9D9-406C-B18E-48B29E3A5CA3}"/>
    <cellStyle name="Currency [0] 2 6 3 8" xfId="14285" xr:uid="{5E2AC6F8-B2CB-4E36-B76B-0526D1BE8DA3}"/>
    <cellStyle name="Currency [0] 2 6 3 8 2" xfId="44240" xr:uid="{6013FEC8-EEEF-4722-A316-4FDA749456CB}"/>
    <cellStyle name="Currency [0] 2 6 3 9" xfId="17033" xr:uid="{926EED26-AE07-48EF-BE8F-29A06740FB90}"/>
    <cellStyle name="Currency [0] 2 6 3 9 2" xfId="46986" xr:uid="{6539E120-F9D1-4E28-9D62-B968A7F74F75}"/>
    <cellStyle name="Currency [0] 2 6 4" xfId="989" xr:uid="{BF3EDC3D-304D-4C63-8AA3-CB0CF143894E}"/>
    <cellStyle name="Currency [0] 2 6 4 10" xfId="22896" xr:uid="{4FB3389E-CFBA-4E7C-91F5-A981C131E5C6}"/>
    <cellStyle name="Currency [0] 2 6 4 10 2" xfId="52848" xr:uid="{9A0E923E-5029-44BC-81A2-CBE3CB3BE0E8}"/>
    <cellStyle name="Currency [0] 2 6 4 11" xfId="25632" xr:uid="{27446BCA-2723-4707-BD0A-7FB63F3F0C6B}"/>
    <cellStyle name="Currency [0] 2 6 4 11 2" xfId="55584" xr:uid="{6534237A-3BBA-4459-845F-4B54BA4C5AC6}"/>
    <cellStyle name="Currency [0] 2 6 4 12" xfId="30994" xr:uid="{AB20D817-56F4-4D97-89A9-EAE46AD0F1BE}"/>
    <cellStyle name="Currency [0] 2 6 4 2" xfId="4748" xr:uid="{4710FF38-A6EC-4A45-A2D4-F3D29F357D12}"/>
    <cellStyle name="Currency [0] 2 6 4 2 10" xfId="34741" xr:uid="{D8797BC2-AA57-4638-A55F-74A9F9B25B53}"/>
    <cellStyle name="Currency [0] 2 6 4 2 2" xfId="7696" xr:uid="{4507D42B-12AF-43C9-A2E3-D863C75871A3}"/>
    <cellStyle name="Currency [0] 2 6 4 2 2 2" xfId="29743" xr:uid="{4623B2C2-3B8F-44C5-92B3-0BF374C0B9CD}"/>
    <cellStyle name="Currency [0] 2 6 4 2 2 2 2" xfId="59695" xr:uid="{13510D2C-648A-4E98-884E-3FCB56814021}"/>
    <cellStyle name="Currency [0] 2 6 4 2 2 3" xfId="37651" xr:uid="{300B223A-32EB-44DB-961B-EA6032A580A2}"/>
    <cellStyle name="Currency [0] 2 6 4 2 3" xfId="10478" xr:uid="{82CA8DDD-E677-4E82-B75B-615588643BB6}"/>
    <cellStyle name="Currency [0] 2 6 4 2 3 2" xfId="40433" xr:uid="{C054390F-4560-4A95-AFB6-CAAC8322D21D}"/>
    <cellStyle name="Currency [0] 2 6 4 2 4" xfId="13260" xr:uid="{7309A194-4A3D-40AE-893F-B9A6FAE106AD}"/>
    <cellStyle name="Currency [0] 2 6 4 2 4 2" xfId="43215" xr:uid="{CD619693-1919-4627-98EE-AF7639D1F1CA}"/>
    <cellStyle name="Currency [0] 2 6 4 2 5" xfId="15995" xr:uid="{7C5E62EF-5EF7-4E8E-8E24-B0DF7E2CC317}"/>
    <cellStyle name="Currency [0] 2 6 4 2 5 2" xfId="45950" xr:uid="{49EB024E-D49B-41E1-858C-16653E4A9D05}"/>
    <cellStyle name="Currency [0] 2 6 4 2 6" xfId="18743" xr:uid="{89702798-5BF2-4C8C-A94F-DE2F31163516}"/>
    <cellStyle name="Currency [0] 2 6 4 2 6 2" xfId="48696" xr:uid="{D07C1765-BB90-4327-8E18-3FBC68956B8F}"/>
    <cellStyle name="Currency [0] 2 6 4 2 7" xfId="21526" xr:uid="{C99C659A-A8A8-4AB5-B3AB-92F7AB2553DD}"/>
    <cellStyle name="Currency [0] 2 6 4 2 7 2" xfId="51478" xr:uid="{CF56AAA0-C0FF-4BA6-8350-9233E904E35C}"/>
    <cellStyle name="Currency [0] 2 6 4 2 8" xfId="24264" xr:uid="{3B9CBB08-02CC-4E07-9104-8CC84BDE2824}"/>
    <cellStyle name="Currency [0] 2 6 4 2 8 2" xfId="54216" xr:uid="{0C8D87C0-10A0-4D18-8E01-BCB422D60978}"/>
    <cellStyle name="Currency [0] 2 6 4 2 9" xfId="27000" xr:uid="{0BA7E59E-1F98-4215-8CC3-6F328A8B198C}"/>
    <cellStyle name="Currency [0] 2 6 4 2 9 2" xfId="56952" xr:uid="{32C58413-609E-4974-A4FE-39CA749CF1DA}"/>
    <cellStyle name="Currency [0] 2 6 4 3" xfId="3380" xr:uid="{65254670-300E-4186-89B8-E5CC76298244}"/>
    <cellStyle name="Currency [0] 2 6 4 3 2" xfId="28375" xr:uid="{E4307B03-CE47-4682-AAC7-4B99B2C7ED7D}"/>
    <cellStyle name="Currency [0] 2 6 4 3 2 2" xfId="58327" xr:uid="{F849AB0E-D49A-4337-BB77-8958018BDC1B}"/>
    <cellStyle name="Currency [0] 2 6 4 3 3" xfId="33373" xr:uid="{6141F02D-B4B9-44AF-97E8-62B076C7B6DD}"/>
    <cellStyle name="Currency [0] 2 6 4 4" xfId="6328" xr:uid="{76B221A0-01D0-4BD9-A094-3648ED3F9349}"/>
    <cellStyle name="Currency [0] 2 6 4 4 2" xfId="36283" xr:uid="{0A7366D1-C8E4-4077-9167-D877BBAFF11B}"/>
    <cellStyle name="Currency [0] 2 6 4 5" xfId="9110" xr:uid="{8E6D98C3-E405-45E9-AAF7-ED8572CFF4A3}"/>
    <cellStyle name="Currency [0] 2 6 4 5 2" xfId="39065" xr:uid="{1D7CC12C-4EC7-4E7C-A12D-8F95ECEB2861}"/>
    <cellStyle name="Currency [0] 2 6 4 6" xfId="11892" xr:uid="{A5102D21-157C-4E6E-B71B-E7274D7E4373}"/>
    <cellStyle name="Currency [0] 2 6 4 6 2" xfId="41847" xr:uid="{4E769290-8215-42CF-B097-3368E8AADAA3}"/>
    <cellStyle name="Currency [0] 2 6 4 7" xfId="14627" xr:uid="{AB4BCB1A-6F0C-4C2A-8B89-1B9DC3DAA340}"/>
    <cellStyle name="Currency [0] 2 6 4 7 2" xfId="44582" xr:uid="{DBC4D02F-07E5-4C0A-BEA9-5F3977E6AC37}"/>
    <cellStyle name="Currency [0] 2 6 4 8" xfId="17375" xr:uid="{5B548324-3F68-4AD8-87D9-FD54B26582DC}"/>
    <cellStyle name="Currency [0] 2 6 4 8 2" xfId="47328" xr:uid="{9586F4A9-5773-44B6-AF2C-B4730E73E220}"/>
    <cellStyle name="Currency [0] 2 6 4 9" xfId="20158" xr:uid="{095849AC-0382-413B-883E-BDD9A7F03BF7}"/>
    <cellStyle name="Currency [0] 2 6 4 9 2" xfId="50110" xr:uid="{228359F4-36FE-45E6-872E-C1F8320CECC0}"/>
    <cellStyle name="Currency [0] 2 6 5" xfId="1531" xr:uid="{34D2F1AA-259A-44AD-83EC-CDE5C372EE70}"/>
    <cellStyle name="Currency [0] 2 6 5 10" xfId="26316" xr:uid="{766D153F-1CD7-496F-8234-DC488BDB0F3A}"/>
    <cellStyle name="Currency [0] 2 6 5 10 2" xfId="56268" xr:uid="{6898798D-6F33-4D19-985A-6789252CD2DA}"/>
    <cellStyle name="Currency [0] 2 6 5 11" xfId="31536" xr:uid="{B796A536-5E1A-47E9-A32C-98B30C9E26CE}"/>
    <cellStyle name="Currency [0] 2 6 5 2" xfId="4064" xr:uid="{68695E4E-D13B-4440-9B1B-2C80163168D8}"/>
    <cellStyle name="Currency [0] 2 6 5 2 2" xfId="29059" xr:uid="{BE605073-4B8D-4AD7-8C5F-D4435DFCDBE2}"/>
    <cellStyle name="Currency [0] 2 6 5 2 2 2" xfId="59011" xr:uid="{351C8D4A-F1EA-48A5-A2C3-FB46B0B16A29}"/>
    <cellStyle name="Currency [0] 2 6 5 2 3" xfId="34057" xr:uid="{8AE8D069-86C0-4257-9906-760866D4B963}"/>
    <cellStyle name="Currency [0] 2 6 5 3" xfId="7012" xr:uid="{98A11F0B-59F5-49CD-AE2E-ADD82253A235}"/>
    <cellStyle name="Currency [0] 2 6 5 3 2" xfId="36967" xr:uid="{85D4A20B-9DA0-4BC3-92F3-C56F5758F292}"/>
    <cellStyle name="Currency [0] 2 6 5 4" xfId="9794" xr:uid="{37524128-5AD3-45D7-A662-FA7C29719FE7}"/>
    <cellStyle name="Currency [0] 2 6 5 4 2" xfId="39749" xr:uid="{BC699B6C-F788-494A-82EE-5D09B0645A29}"/>
    <cellStyle name="Currency [0] 2 6 5 5" xfId="12576" xr:uid="{9A939819-48DE-4B5E-97EE-120E8692F881}"/>
    <cellStyle name="Currency [0] 2 6 5 5 2" xfId="42531" xr:uid="{5DAFD984-1FA7-4399-859B-3986165FFBFA}"/>
    <cellStyle name="Currency [0] 2 6 5 6" xfId="15311" xr:uid="{CB1444A3-4F00-4E2A-910E-84E5FA6D2EAD}"/>
    <cellStyle name="Currency [0] 2 6 5 6 2" xfId="45266" xr:uid="{ABFF96AE-143D-43A1-96B9-715B88C309C5}"/>
    <cellStyle name="Currency [0] 2 6 5 7" xfId="18059" xr:uid="{217274FB-65BB-4015-BADE-F613AB87797E}"/>
    <cellStyle name="Currency [0] 2 6 5 7 2" xfId="48012" xr:uid="{35BC0F66-3B9C-4FE8-A030-CF22277C728C}"/>
    <cellStyle name="Currency [0] 2 6 5 8" xfId="20842" xr:uid="{138FBA95-3310-4F8F-9351-FEE0680763FF}"/>
    <cellStyle name="Currency [0] 2 6 5 8 2" xfId="50794" xr:uid="{57B8FD56-D750-45C5-A7BB-A33CE0762F57}"/>
    <cellStyle name="Currency [0] 2 6 5 9" xfId="23580" xr:uid="{2AD41AE9-CCCA-4CAE-908A-97D391BBBD9C}"/>
    <cellStyle name="Currency [0] 2 6 5 9 2" xfId="53532" xr:uid="{CEB0D42B-34EB-4C80-8B48-B615FDCD5577}"/>
    <cellStyle name="Currency [0] 2 6 6" xfId="2079" xr:uid="{CB6A3D63-E480-4675-A543-1932D9E7C755}"/>
    <cellStyle name="Currency [0] 2 6 6 2" xfId="27691" xr:uid="{5A4B52F4-108A-4635-B176-5F60769ECD4E}"/>
    <cellStyle name="Currency [0] 2 6 6 2 2" xfId="57643" xr:uid="{DED3AA8B-1D85-4699-B33D-54CA81F2DAA4}"/>
    <cellStyle name="Currency [0] 2 6 6 3" xfId="32082" xr:uid="{68924A58-7814-4387-AC27-4B92CDAF38CB}"/>
    <cellStyle name="Currency [0] 2 6 7" xfId="2258" xr:uid="{F9A7A052-1CFD-4E49-AF12-1700F38C607D}"/>
    <cellStyle name="Currency [0] 2 6 7 2" xfId="32258" xr:uid="{D8FC4D19-D714-4AA8-84DC-A02570EB65DE}"/>
    <cellStyle name="Currency [0] 2 6 8" xfId="2696" xr:uid="{0D982BD5-BA96-469E-830E-49811359C47E}"/>
    <cellStyle name="Currency [0] 2 6 8 2" xfId="32689" xr:uid="{DC61DFF4-5C16-4D96-985D-6EFF908C0136}"/>
    <cellStyle name="Currency [0] 2 6 9" xfId="5644" xr:uid="{BFD13B81-D71B-44F4-9C15-1B69E1CAF7AF}"/>
    <cellStyle name="Currency [0] 2 6 9 2" xfId="35599" xr:uid="{A551AE1C-071F-45CA-AFDB-28AD853BA107}"/>
    <cellStyle name="Currency [0] 2 7" xfId="489" xr:uid="{07665529-53B0-4A78-94C7-AEFF31193B76}"/>
    <cellStyle name="Currency [0] 2 7 10" xfId="16776" xr:uid="{814C77BA-1C38-4092-8461-649CD3CAA32A}"/>
    <cellStyle name="Currency [0] 2 7 10 2" xfId="46729" xr:uid="{918E1605-6C11-45FF-A26F-A656C72775F8}"/>
    <cellStyle name="Currency [0] 2 7 11" xfId="19559" xr:uid="{269B3555-F90C-48C7-9E97-86F53E50118F}"/>
    <cellStyle name="Currency [0] 2 7 11 2" xfId="49511" xr:uid="{700B29F5-7E07-4163-ADD4-C163F64A39C1}"/>
    <cellStyle name="Currency [0] 2 7 12" xfId="22297" xr:uid="{CDDF9C05-7F91-4DD4-995A-3BE2954EC0AB}"/>
    <cellStyle name="Currency [0] 2 7 12 2" xfId="52249" xr:uid="{2F505CBA-5C19-4E2F-8EBA-BA5142C7A852}"/>
    <cellStyle name="Currency [0] 2 7 13" xfId="25033" xr:uid="{DAD06807-E1A2-427C-B96B-C1135C49B1D6}"/>
    <cellStyle name="Currency [0] 2 7 13 2" xfId="54985" xr:uid="{C02DBF39-6C64-4D68-AA26-920BFCCF321E}"/>
    <cellStyle name="Currency [0] 2 7 14" xfId="30499" xr:uid="{A3FBEA9F-1F42-4C5D-A881-908820531130}"/>
    <cellStyle name="Currency [0] 2 7 2" xfId="1037" xr:uid="{C123F395-BA42-47EF-B451-C0FDBE8BDC72}"/>
    <cellStyle name="Currency [0] 2 7 2 10" xfId="19901" xr:uid="{73F36EE5-C844-42BB-9B96-0D8D0BB89DD5}"/>
    <cellStyle name="Currency [0] 2 7 2 10 2" xfId="49853" xr:uid="{E39DF300-BE19-4168-B3E2-57E579633AC9}"/>
    <cellStyle name="Currency [0] 2 7 2 11" xfId="22639" xr:uid="{D43BAE53-69E4-4272-9F54-950102A0A9DC}"/>
    <cellStyle name="Currency [0] 2 7 2 11 2" xfId="52591" xr:uid="{8585C97D-7BF3-4926-B6F0-378666F6BD4D}"/>
    <cellStyle name="Currency [0] 2 7 2 12" xfId="25375" xr:uid="{96FC0D9D-2DFF-4733-8314-31615C325CDF}"/>
    <cellStyle name="Currency [0] 2 7 2 12 2" xfId="55327" xr:uid="{AF180029-3CDC-45A5-81DB-C33D49A0168A}"/>
    <cellStyle name="Currency [0] 2 7 2 13" xfId="31042" xr:uid="{B61C78C5-29F2-4124-97A4-E49F5C56A9B1}"/>
    <cellStyle name="Currency [0] 2 7 2 2" xfId="3807" xr:uid="{5193F9CB-4088-42C3-97FC-6C272DF7A9DC}"/>
    <cellStyle name="Currency [0] 2 7 2 2 10" xfId="26059" xr:uid="{8F09FEDA-A5EE-4F80-BEC1-D081EE9B8CF6}"/>
    <cellStyle name="Currency [0] 2 7 2 2 10 2" xfId="56011" xr:uid="{EDE4B430-39EA-42D2-9374-3C21DE128787}"/>
    <cellStyle name="Currency [0] 2 7 2 2 11" xfId="33800" xr:uid="{A8BE78A6-62AA-496E-A725-B545534791D1}"/>
    <cellStyle name="Currency [0] 2 7 2 2 2" xfId="5175" xr:uid="{AB6F9DE6-D244-400C-90C7-AF1F01080CEC}"/>
    <cellStyle name="Currency [0] 2 7 2 2 2 10" xfId="35168" xr:uid="{9B51ADF2-56DC-4FB7-BC1D-5272835A75E9}"/>
    <cellStyle name="Currency [0] 2 7 2 2 2 2" xfId="8123" xr:uid="{D7E73F64-4D0E-4610-8A81-29EAAC64366E}"/>
    <cellStyle name="Currency [0] 2 7 2 2 2 2 2" xfId="30170" xr:uid="{F502AE2F-8FAB-48D0-A2EF-7975AEF88E12}"/>
    <cellStyle name="Currency [0] 2 7 2 2 2 2 2 2" xfId="60122" xr:uid="{D688F993-364B-463D-BD75-9B46D18D211D}"/>
    <cellStyle name="Currency [0] 2 7 2 2 2 2 3" xfId="38078" xr:uid="{41DB1E91-E30C-45EA-979C-5DF7FEA7A980}"/>
    <cellStyle name="Currency [0] 2 7 2 2 2 3" xfId="10905" xr:uid="{5217DA78-CEDE-4221-B8F0-51E1320366D3}"/>
    <cellStyle name="Currency [0] 2 7 2 2 2 3 2" xfId="40860" xr:uid="{989DEB2A-F521-48BB-9CB0-078E4DCA234B}"/>
    <cellStyle name="Currency [0] 2 7 2 2 2 4" xfId="13687" xr:uid="{6AF4D970-39CC-43AF-B99F-47D5B19DA032}"/>
    <cellStyle name="Currency [0] 2 7 2 2 2 4 2" xfId="43642" xr:uid="{67FF4E32-ECA1-493D-B92F-60E475D9DCAC}"/>
    <cellStyle name="Currency [0] 2 7 2 2 2 5" xfId="16422" xr:uid="{1421A526-10BB-42CF-AC05-D6D3C2D1AE4D}"/>
    <cellStyle name="Currency [0] 2 7 2 2 2 5 2" xfId="46377" xr:uid="{0A485187-6339-4C36-AE5E-D47412428194}"/>
    <cellStyle name="Currency [0] 2 7 2 2 2 6" xfId="19170" xr:uid="{73629E35-65F2-42F8-B501-158DC33A6088}"/>
    <cellStyle name="Currency [0] 2 7 2 2 2 6 2" xfId="49123" xr:uid="{DA87CF0A-460A-4BB4-892D-9E111A2A1F73}"/>
    <cellStyle name="Currency [0] 2 7 2 2 2 7" xfId="21953" xr:uid="{789AA4BE-2946-4F26-ACDB-7774F736957F}"/>
    <cellStyle name="Currency [0] 2 7 2 2 2 7 2" xfId="51905" xr:uid="{88569F4B-15DF-494A-9A4F-E2259A05BBDD}"/>
    <cellStyle name="Currency [0] 2 7 2 2 2 8" xfId="24691" xr:uid="{A706CB6B-D878-4ECC-92F6-DEA4B5FAA946}"/>
    <cellStyle name="Currency [0] 2 7 2 2 2 8 2" xfId="54643" xr:uid="{8621C55D-69AB-44F4-AD94-BE0B9098AA4D}"/>
    <cellStyle name="Currency [0] 2 7 2 2 2 9" xfId="27427" xr:uid="{1267948F-8E3D-4FAB-BCC7-B4B3E7E347F1}"/>
    <cellStyle name="Currency [0] 2 7 2 2 2 9 2" xfId="57379" xr:uid="{92FCAE95-3847-43D1-8DDD-85CBFE936B4D}"/>
    <cellStyle name="Currency [0] 2 7 2 2 3" xfId="6755" xr:uid="{C900EC74-4DBF-42B9-8275-372AF3C4505D}"/>
    <cellStyle name="Currency [0] 2 7 2 2 3 2" xfId="28802" xr:uid="{88A6F2C4-68DE-4DC3-AF18-BDC9ABBFC246}"/>
    <cellStyle name="Currency [0] 2 7 2 2 3 2 2" xfId="58754" xr:uid="{D65CD4B1-1352-4682-97DE-A2A59DC8D43D}"/>
    <cellStyle name="Currency [0] 2 7 2 2 3 3" xfId="36710" xr:uid="{2E0C2641-9995-424C-A996-946BB483BF76}"/>
    <cellStyle name="Currency [0] 2 7 2 2 4" xfId="9537" xr:uid="{5E027098-593D-4E0E-A625-1B9C89B1F5E4}"/>
    <cellStyle name="Currency [0] 2 7 2 2 4 2" xfId="39492" xr:uid="{D37E26C5-14EF-439E-B84B-48BB0679596A}"/>
    <cellStyle name="Currency [0] 2 7 2 2 5" xfId="12319" xr:uid="{8982A2C3-4021-415F-99ED-C81D148610F4}"/>
    <cellStyle name="Currency [0] 2 7 2 2 5 2" xfId="42274" xr:uid="{479B971E-630B-4318-9623-130E583054BD}"/>
    <cellStyle name="Currency [0] 2 7 2 2 6" xfId="15054" xr:uid="{81489AF1-AA63-403B-92F2-525095E3673B}"/>
    <cellStyle name="Currency [0] 2 7 2 2 6 2" xfId="45009" xr:uid="{244FD566-862B-4F7F-BA26-E273265C187C}"/>
    <cellStyle name="Currency [0] 2 7 2 2 7" xfId="17802" xr:uid="{61D1265B-E030-45CA-ABE6-C854940C0415}"/>
    <cellStyle name="Currency [0] 2 7 2 2 7 2" xfId="47755" xr:uid="{71B794FE-1310-4B0F-B2F3-D35711CD3D86}"/>
    <cellStyle name="Currency [0] 2 7 2 2 8" xfId="20585" xr:uid="{2B548F7E-2A7E-43AB-A5C6-5FED73524C67}"/>
    <cellStyle name="Currency [0] 2 7 2 2 8 2" xfId="50537" xr:uid="{205384F6-3E0D-484D-A8C4-BF6CFCA9EB2E}"/>
    <cellStyle name="Currency [0] 2 7 2 2 9" xfId="23323" xr:uid="{8C86D94D-A403-4560-80D5-ECC68A2708DB}"/>
    <cellStyle name="Currency [0] 2 7 2 2 9 2" xfId="53275" xr:uid="{843B0355-D616-4948-A1FB-079172E128A4}"/>
    <cellStyle name="Currency [0] 2 7 2 3" xfId="4491" xr:uid="{EF808EBD-ED58-449C-AF0B-C424014FD663}"/>
    <cellStyle name="Currency [0] 2 7 2 3 10" xfId="34484" xr:uid="{C33945CD-F054-4D3B-9AF0-0C8CD544156B}"/>
    <cellStyle name="Currency [0] 2 7 2 3 2" xfId="7439" xr:uid="{08D99A12-F7D6-4CEA-9E6F-6D1A4E4B3BAA}"/>
    <cellStyle name="Currency [0] 2 7 2 3 2 2" xfId="29486" xr:uid="{BA68AEA9-F27A-4420-B720-AE878D348B28}"/>
    <cellStyle name="Currency [0] 2 7 2 3 2 2 2" xfId="59438" xr:uid="{38FEAD0D-AC47-4977-9275-EB50CF827863}"/>
    <cellStyle name="Currency [0] 2 7 2 3 2 3" xfId="37394" xr:uid="{513B4342-D3B0-475D-949F-C084239FFBED}"/>
    <cellStyle name="Currency [0] 2 7 2 3 3" xfId="10221" xr:uid="{D82B816D-C271-440A-B8C1-6FBA8FD31D0C}"/>
    <cellStyle name="Currency [0] 2 7 2 3 3 2" xfId="40176" xr:uid="{46E448BA-3753-4E36-BDB9-DA30FE26A7FC}"/>
    <cellStyle name="Currency [0] 2 7 2 3 4" xfId="13003" xr:uid="{9F79508F-A75C-468D-8726-94C5EAE9311A}"/>
    <cellStyle name="Currency [0] 2 7 2 3 4 2" xfId="42958" xr:uid="{A7CB68D4-5B16-40F5-AF14-2104B3C24C55}"/>
    <cellStyle name="Currency [0] 2 7 2 3 5" xfId="15738" xr:uid="{5CDA6028-28FA-4E53-BCA2-0F310B575D32}"/>
    <cellStyle name="Currency [0] 2 7 2 3 5 2" xfId="45693" xr:uid="{7FE7A428-B507-4CFC-A146-FA73D87BEB23}"/>
    <cellStyle name="Currency [0] 2 7 2 3 6" xfId="18486" xr:uid="{0F7A0AE9-847C-419F-A6FD-0B3604167A0E}"/>
    <cellStyle name="Currency [0] 2 7 2 3 6 2" xfId="48439" xr:uid="{EF5D744C-1D82-4A6A-B554-4842E656C92A}"/>
    <cellStyle name="Currency [0] 2 7 2 3 7" xfId="21269" xr:uid="{960E084E-2929-471E-94CD-ACB70EB43F57}"/>
    <cellStyle name="Currency [0] 2 7 2 3 7 2" xfId="51221" xr:uid="{633B1EDB-8223-42F4-9D12-100AC6B44C2D}"/>
    <cellStyle name="Currency [0] 2 7 2 3 8" xfId="24007" xr:uid="{604EA049-F285-4A9F-BBA5-2DFB7FB401F9}"/>
    <cellStyle name="Currency [0] 2 7 2 3 8 2" xfId="53959" xr:uid="{FA90B7AC-9C42-4681-AC0D-E40DD7B4FDEF}"/>
    <cellStyle name="Currency [0] 2 7 2 3 9" xfId="26743" xr:uid="{F7CC2B7B-DCE4-462B-BCB6-D6EC666A31E1}"/>
    <cellStyle name="Currency [0] 2 7 2 3 9 2" xfId="56695" xr:uid="{3E561280-A801-4509-A389-481E605F2231}"/>
    <cellStyle name="Currency [0] 2 7 2 4" xfId="3123" xr:uid="{14D7D049-51C4-40BA-B01F-F7A3C5F51AD2}"/>
    <cellStyle name="Currency [0] 2 7 2 4 2" xfId="28118" xr:uid="{047F7DDE-FBE0-4800-9309-B3A50D729D91}"/>
    <cellStyle name="Currency [0] 2 7 2 4 2 2" xfId="58070" xr:uid="{A39D1E63-09E6-476D-B72D-A11D0BAEBC12}"/>
    <cellStyle name="Currency [0] 2 7 2 4 3" xfId="33116" xr:uid="{B6458D59-28AD-43A4-9162-B478FC094FB7}"/>
    <cellStyle name="Currency [0] 2 7 2 5" xfId="6071" xr:uid="{0C07788F-DCA8-4DC6-B781-213D510F47EB}"/>
    <cellStyle name="Currency [0] 2 7 2 5 2" xfId="36026" xr:uid="{2CA1050C-159E-48D4-B3D1-4889B53A666F}"/>
    <cellStyle name="Currency [0] 2 7 2 6" xfId="8853" xr:uid="{EB1C55CD-F055-45E7-B11C-098AEA84C703}"/>
    <cellStyle name="Currency [0] 2 7 2 6 2" xfId="38808" xr:uid="{62BCDE39-450A-4655-8326-52D78AA043BD}"/>
    <cellStyle name="Currency [0] 2 7 2 7" xfId="11635" xr:uid="{93484C6D-F527-436E-B4DE-9BF5D7B8BACD}"/>
    <cellStyle name="Currency [0] 2 7 2 7 2" xfId="41590" xr:uid="{52E3EB26-231A-4E49-9C17-E17B380CFE81}"/>
    <cellStyle name="Currency [0] 2 7 2 8" xfId="14370" xr:uid="{9DA296A4-4D12-4E14-A8DC-9DC5C0F75F14}"/>
    <cellStyle name="Currency [0] 2 7 2 8 2" xfId="44325" xr:uid="{179A00B9-0F95-41F4-A285-53E703E67556}"/>
    <cellStyle name="Currency [0] 2 7 2 9" xfId="17118" xr:uid="{47B36A7C-76D6-41E6-91AF-5AB0D642A546}"/>
    <cellStyle name="Currency [0] 2 7 2 9 2" xfId="47071" xr:uid="{CD2EEF51-CD0D-4E04-9801-C7B3E2985623}"/>
    <cellStyle name="Currency [0] 2 7 3" xfId="1579" xr:uid="{F8C737B0-6084-4B98-9202-455B5B3F8C11}"/>
    <cellStyle name="Currency [0] 2 7 3 10" xfId="22981" xr:uid="{5CBF9D9E-E077-4A11-96C8-7B78FED41F7A}"/>
    <cellStyle name="Currency [0] 2 7 3 10 2" xfId="52933" xr:uid="{31C852FB-3236-4319-B453-1EBC3200CB75}"/>
    <cellStyle name="Currency [0] 2 7 3 11" xfId="25717" xr:uid="{F20E1485-3BE4-4186-B1B9-D23BF46B6AE8}"/>
    <cellStyle name="Currency [0] 2 7 3 11 2" xfId="55669" xr:uid="{78599A36-92E1-486F-926E-BC9EC6EDF208}"/>
    <cellStyle name="Currency [0] 2 7 3 12" xfId="31584" xr:uid="{0E18735E-78E3-4BB0-886F-D08F2DDD8300}"/>
    <cellStyle name="Currency [0] 2 7 3 2" xfId="4833" xr:uid="{6BD1360F-1732-47EB-A4EA-1149672D7059}"/>
    <cellStyle name="Currency [0] 2 7 3 2 10" xfId="34826" xr:uid="{AA73F548-A605-4D6E-BC9E-5DE550B55C18}"/>
    <cellStyle name="Currency [0] 2 7 3 2 2" xfId="7781" xr:uid="{4821F0F3-C166-461D-A6E3-755D154E58C1}"/>
    <cellStyle name="Currency [0] 2 7 3 2 2 2" xfId="29828" xr:uid="{6AC9DC37-38E4-4F3D-A36B-56EA344A8B27}"/>
    <cellStyle name="Currency [0] 2 7 3 2 2 2 2" xfId="59780" xr:uid="{7EE5C037-0638-4489-949E-1C14A88B13CE}"/>
    <cellStyle name="Currency [0] 2 7 3 2 2 3" xfId="37736" xr:uid="{E206AB0C-D867-4148-8869-DB281C331D30}"/>
    <cellStyle name="Currency [0] 2 7 3 2 3" xfId="10563" xr:uid="{C8492686-5929-408A-A425-E96378686B98}"/>
    <cellStyle name="Currency [0] 2 7 3 2 3 2" xfId="40518" xr:uid="{1AA9AFF5-703C-4E3F-953E-5F4A5428B51D}"/>
    <cellStyle name="Currency [0] 2 7 3 2 4" xfId="13345" xr:uid="{78A24039-32CC-49D4-8E21-EE5F83A7ECA2}"/>
    <cellStyle name="Currency [0] 2 7 3 2 4 2" xfId="43300" xr:uid="{D80763C5-8E73-4B97-AC74-D6DFDE0D03BE}"/>
    <cellStyle name="Currency [0] 2 7 3 2 5" xfId="16080" xr:uid="{C78AF703-9B73-4937-8A9A-9885FBAEB3BD}"/>
    <cellStyle name="Currency [0] 2 7 3 2 5 2" xfId="46035" xr:uid="{6F9AEF2E-8E31-4F68-82B0-5DA342032A0A}"/>
    <cellStyle name="Currency [0] 2 7 3 2 6" xfId="18828" xr:uid="{840993B8-B86B-4039-B59B-6636AD6CC0A2}"/>
    <cellStyle name="Currency [0] 2 7 3 2 6 2" xfId="48781" xr:uid="{9A4A1155-D7AB-4B07-832F-EC7DE41EAE56}"/>
    <cellStyle name="Currency [0] 2 7 3 2 7" xfId="21611" xr:uid="{615B0C16-6139-4282-BBA4-6EFEA375F8B0}"/>
    <cellStyle name="Currency [0] 2 7 3 2 7 2" xfId="51563" xr:uid="{337D1192-C431-4842-8019-C478BC926CFD}"/>
    <cellStyle name="Currency [0] 2 7 3 2 8" xfId="24349" xr:uid="{7CC76ECC-4FA3-4E56-B2A4-6C3550ADA615}"/>
    <cellStyle name="Currency [0] 2 7 3 2 8 2" xfId="54301" xr:uid="{6B64EBC7-32AA-4B94-9808-F02C1A87CF28}"/>
    <cellStyle name="Currency [0] 2 7 3 2 9" xfId="27085" xr:uid="{DD9EE1A4-E822-4777-A22C-24B74579FB11}"/>
    <cellStyle name="Currency [0] 2 7 3 2 9 2" xfId="57037" xr:uid="{D64D6EED-5A17-49FF-85E5-788E7D49F7B6}"/>
    <cellStyle name="Currency [0] 2 7 3 3" xfId="3465" xr:uid="{F3D5FE1E-D562-4AA9-99E1-F9809A4FF110}"/>
    <cellStyle name="Currency [0] 2 7 3 3 2" xfId="28460" xr:uid="{F2295E4F-76C4-4EBB-9C60-D961E34962AB}"/>
    <cellStyle name="Currency [0] 2 7 3 3 2 2" xfId="58412" xr:uid="{B8EBBCC9-FD37-4222-A9BA-6A6A573ED64A}"/>
    <cellStyle name="Currency [0] 2 7 3 3 3" xfId="33458" xr:uid="{33236D39-C432-49E6-A588-2E2F6A40EB92}"/>
    <cellStyle name="Currency [0] 2 7 3 4" xfId="6413" xr:uid="{48561A11-CA52-415D-9D12-E005FF1C5058}"/>
    <cellStyle name="Currency [0] 2 7 3 4 2" xfId="36368" xr:uid="{77F9EA25-608B-420B-AC41-FE582F55E88A}"/>
    <cellStyle name="Currency [0] 2 7 3 5" xfId="9195" xr:uid="{D88D7709-AB15-4801-ADF4-672992949299}"/>
    <cellStyle name="Currency [0] 2 7 3 5 2" xfId="39150" xr:uid="{3838CA53-B8A0-484D-92A9-E827B5183744}"/>
    <cellStyle name="Currency [0] 2 7 3 6" xfId="11977" xr:uid="{AC2F1055-19B4-42AC-80F4-F3D79D14ABBF}"/>
    <cellStyle name="Currency [0] 2 7 3 6 2" xfId="41932" xr:uid="{8D6000BB-CAD9-4492-9071-1874FD6EFBA9}"/>
    <cellStyle name="Currency [0] 2 7 3 7" xfId="14712" xr:uid="{2C89697B-2103-4D89-9334-B738973A5425}"/>
    <cellStyle name="Currency [0] 2 7 3 7 2" xfId="44667" xr:uid="{CC6111D5-F956-45E9-A1E1-A9A1C6A31181}"/>
    <cellStyle name="Currency [0] 2 7 3 8" xfId="17460" xr:uid="{D983EB6B-D6CF-4C74-90D2-9E49033A50E6}"/>
    <cellStyle name="Currency [0] 2 7 3 8 2" xfId="47413" xr:uid="{34C375BE-221F-4F3B-A268-BE3C231DC78D}"/>
    <cellStyle name="Currency [0] 2 7 3 9" xfId="20243" xr:uid="{E430CB2A-29B7-4146-B553-0B74AE40040A}"/>
    <cellStyle name="Currency [0] 2 7 3 9 2" xfId="50195" xr:uid="{A07DDE75-D334-46C4-8179-4F3564B4E11B}"/>
    <cellStyle name="Currency [0] 2 7 4" xfId="2343" xr:uid="{3555FAAA-9DA6-41F4-9157-C1B21712BF16}"/>
    <cellStyle name="Currency [0] 2 7 4 10" xfId="26401" xr:uid="{F09AB26F-A9AB-4D24-94CF-98B8EE729087}"/>
    <cellStyle name="Currency [0] 2 7 4 10 2" xfId="56353" xr:uid="{4D8FBE0D-CCCA-459E-8E80-CEE1A8A92848}"/>
    <cellStyle name="Currency [0] 2 7 4 11" xfId="32343" xr:uid="{CD60A15C-996A-4CD1-A74C-52698E61686B}"/>
    <cellStyle name="Currency [0] 2 7 4 2" xfId="4149" xr:uid="{0DFDE8AF-C2AA-4545-96E0-C7F46C6A2C26}"/>
    <cellStyle name="Currency [0] 2 7 4 2 2" xfId="29144" xr:uid="{A205A6B9-B0A0-4B77-A655-E2FB7E9D48E7}"/>
    <cellStyle name="Currency [0] 2 7 4 2 2 2" xfId="59096" xr:uid="{3F4A6E74-870D-43B9-93C0-5E3F1A6614B6}"/>
    <cellStyle name="Currency [0] 2 7 4 2 3" xfId="34142" xr:uid="{025B2388-98C2-46BD-9318-3A929696D1C1}"/>
    <cellStyle name="Currency [0] 2 7 4 3" xfId="7097" xr:uid="{41C8897A-6F30-4509-B8BD-550C9F27D39A}"/>
    <cellStyle name="Currency [0] 2 7 4 3 2" xfId="37052" xr:uid="{59D6A03E-F85E-4AA6-8C4D-79D6282C1957}"/>
    <cellStyle name="Currency [0] 2 7 4 4" xfId="9879" xr:uid="{9B7A1297-487C-43E2-AEF1-CE10123AA0B0}"/>
    <cellStyle name="Currency [0] 2 7 4 4 2" xfId="39834" xr:uid="{6F90FAA8-E597-4629-BF2E-42746CC19DCA}"/>
    <cellStyle name="Currency [0] 2 7 4 5" xfId="12661" xr:uid="{E3129F01-7FB8-4F19-961A-29D6EFF5E5B3}"/>
    <cellStyle name="Currency [0] 2 7 4 5 2" xfId="42616" xr:uid="{1C751D1C-3447-46F8-BE48-8C4DCE1095C0}"/>
    <cellStyle name="Currency [0] 2 7 4 6" xfId="15396" xr:uid="{7E4516DA-F42C-4E34-B4FC-615E66F3ADD1}"/>
    <cellStyle name="Currency [0] 2 7 4 6 2" xfId="45351" xr:uid="{89BCC01E-84B7-404D-989A-88E1D1668A5C}"/>
    <cellStyle name="Currency [0] 2 7 4 7" xfId="18144" xr:uid="{1A9535B9-9843-4180-8AEB-E3A46339FEAB}"/>
    <cellStyle name="Currency [0] 2 7 4 7 2" xfId="48097" xr:uid="{048C7105-8624-49DF-8318-9C6F904BD03E}"/>
    <cellStyle name="Currency [0] 2 7 4 8" xfId="20927" xr:uid="{E91E4117-9937-48E4-9BD3-8B044E9C2AC0}"/>
    <cellStyle name="Currency [0] 2 7 4 8 2" xfId="50879" xr:uid="{1C7F278B-A34C-4631-8032-D212EF99B49B}"/>
    <cellStyle name="Currency [0] 2 7 4 9" xfId="23665" xr:uid="{95A6BA95-D819-4772-8EE4-6EFA697902FE}"/>
    <cellStyle name="Currency [0] 2 7 4 9 2" xfId="53617" xr:uid="{EEB58E34-2B73-4266-A456-E72438751C93}"/>
    <cellStyle name="Currency [0] 2 7 5" xfId="2781" xr:uid="{073AAFC1-3748-48FD-9306-EBA8C8E03A1E}"/>
    <cellStyle name="Currency [0] 2 7 5 2" xfId="27776" xr:uid="{302B080E-86AE-424A-BDB1-BC6F97A7F942}"/>
    <cellStyle name="Currency [0] 2 7 5 2 2" xfId="57728" xr:uid="{9D5D8914-15CD-4C6A-96AB-5131656D53E7}"/>
    <cellStyle name="Currency [0] 2 7 5 3" xfId="32774" xr:uid="{9CE6C953-7A4E-461E-AF98-1938FA8BB205}"/>
    <cellStyle name="Currency [0] 2 7 6" xfId="5729" xr:uid="{C2524AF2-5251-47F0-A311-3B62F4B440E1}"/>
    <cellStyle name="Currency [0] 2 7 6 2" xfId="35684" xr:uid="{4E086747-A64D-4899-8D59-17713F507D1E}"/>
    <cellStyle name="Currency [0] 2 7 7" xfId="8511" xr:uid="{D38DE0CC-B182-447C-A72F-80581E91AC63}"/>
    <cellStyle name="Currency [0] 2 7 7 2" xfId="38466" xr:uid="{B186ACCE-1F18-4903-9DDE-043956D1DC39}"/>
    <cellStyle name="Currency [0] 2 7 8" xfId="11293" xr:uid="{CC5F2C3A-36E5-4D2F-8D3D-1F5B30A935B2}"/>
    <cellStyle name="Currency [0] 2 7 8 2" xfId="41248" xr:uid="{FDE66442-E317-44C2-8A52-5F880E71C076}"/>
    <cellStyle name="Currency [0] 2 7 9" xfId="14028" xr:uid="{950F1253-4A90-4DA9-AD2C-7F2D570B3C28}"/>
    <cellStyle name="Currency [0] 2 7 9 2" xfId="43983" xr:uid="{A83BCD06-3846-4595-B0DA-0C8398E47E8B}"/>
    <cellStyle name="Currency [0] 2 8" xfId="630" xr:uid="{B9B1FF94-4DA9-44BB-B343-61A10767DE84}"/>
    <cellStyle name="Currency [0] 2 8 10" xfId="19731" xr:uid="{64802A9A-0384-41FB-8F62-4F67C5981C6A}"/>
    <cellStyle name="Currency [0] 2 8 10 2" xfId="49683" xr:uid="{53031BD5-AF26-4656-A79D-BE60CD891680}"/>
    <cellStyle name="Currency [0] 2 8 11" xfId="22469" xr:uid="{E441F49B-71A4-4577-A0F0-1D35D5D36F02}"/>
    <cellStyle name="Currency [0] 2 8 11 2" xfId="52421" xr:uid="{61662CB6-CC6E-4503-9B09-1C76B5CAF2C1}"/>
    <cellStyle name="Currency [0] 2 8 12" xfId="25205" xr:uid="{07409463-4079-4443-BCF0-875F98D9EB23}"/>
    <cellStyle name="Currency [0] 2 8 12 2" xfId="55157" xr:uid="{8D4D7C36-CCE2-4B7F-A6CB-26BBF500DA37}"/>
    <cellStyle name="Currency [0] 2 8 13" xfId="30640" xr:uid="{06895EA7-16F5-47AC-95F9-662A668D8ECB}"/>
    <cellStyle name="Currency [0] 2 8 2" xfId="1178" xr:uid="{D5A14CC8-120E-484E-AC5F-C67A68D0C5AA}"/>
    <cellStyle name="Currency [0] 2 8 2 10" xfId="23153" xr:uid="{D9AF00F5-5D50-4B42-9D32-2F0BF45C2C67}"/>
    <cellStyle name="Currency [0] 2 8 2 10 2" xfId="53105" xr:uid="{02206947-090F-4015-B6B3-5A0E939ABA02}"/>
    <cellStyle name="Currency [0] 2 8 2 11" xfId="25889" xr:uid="{F3DC0520-B02C-40C0-89DD-B32A5C6C3770}"/>
    <cellStyle name="Currency [0] 2 8 2 11 2" xfId="55841" xr:uid="{69B06446-8D71-4869-BBCD-D05D3FA676EF}"/>
    <cellStyle name="Currency [0] 2 8 2 12" xfId="31183" xr:uid="{80B0D409-E1D1-4AEA-93F8-5D161CB189D8}"/>
    <cellStyle name="Currency [0] 2 8 2 2" xfId="5005" xr:uid="{8FE9B744-195D-4AB7-A5F0-CBADD34380BA}"/>
    <cellStyle name="Currency [0] 2 8 2 2 10" xfId="34998" xr:uid="{60F47A6E-75F4-4B2D-AE77-EC7C7D173441}"/>
    <cellStyle name="Currency [0] 2 8 2 2 2" xfId="7953" xr:uid="{AE885E55-917D-4253-B480-D358A7089FEF}"/>
    <cellStyle name="Currency [0] 2 8 2 2 2 2" xfId="30000" xr:uid="{26BAD4B5-BA27-4D3E-B43D-8F2C14C6ABF4}"/>
    <cellStyle name="Currency [0] 2 8 2 2 2 2 2" xfId="59952" xr:uid="{AEB24D45-BCBE-4E07-96AA-39F7051C5526}"/>
    <cellStyle name="Currency [0] 2 8 2 2 2 3" xfId="37908" xr:uid="{3F5FA98F-61BA-43A6-8AA7-19405CB8C455}"/>
    <cellStyle name="Currency [0] 2 8 2 2 3" xfId="10735" xr:uid="{2D8CC52D-AFF6-473C-81A2-B6E5FCB0B38F}"/>
    <cellStyle name="Currency [0] 2 8 2 2 3 2" xfId="40690" xr:uid="{3FE8CD8E-436E-4D73-9FE9-08AE57507085}"/>
    <cellStyle name="Currency [0] 2 8 2 2 4" xfId="13517" xr:uid="{D533A021-95A6-4C8B-9EF6-051BDD32323C}"/>
    <cellStyle name="Currency [0] 2 8 2 2 4 2" xfId="43472" xr:uid="{57AD8C86-3306-4464-BD1C-767F9B70ED07}"/>
    <cellStyle name="Currency [0] 2 8 2 2 5" xfId="16252" xr:uid="{A6B3B771-6EFB-4A69-8DBB-E45AF02FAAA2}"/>
    <cellStyle name="Currency [0] 2 8 2 2 5 2" xfId="46207" xr:uid="{57EC52E1-72E2-4AE3-AEE4-A562CB510304}"/>
    <cellStyle name="Currency [0] 2 8 2 2 6" xfId="19000" xr:uid="{E4172BFC-9DDD-4914-906C-FCA70FF3541A}"/>
    <cellStyle name="Currency [0] 2 8 2 2 6 2" xfId="48953" xr:uid="{3A177774-6220-42EB-A411-6C96E9755824}"/>
    <cellStyle name="Currency [0] 2 8 2 2 7" xfId="21783" xr:uid="{E33B82DC-8C54-46F7-9B8D-6408A42C70C2}"/>
    <cellStyle name="Currency [0] 2 8 2 2 7 2" xfId="51735" xr:uid="{F873DCB8-0885-49E4-83F9-F4B38DCF9BB2}"/>
    <cellStyle name="Currency [0] 2 8 2 2 8" xfId="24521" xr:uid="{E90BBD3C-1057-4D58-A659-D498E72E95F7}"/>
    <cellStyle name="Currency [0] 2 8 2 2 8 2" xfId="54473" xr:uid="{30735D3E-7817-48D5-9F22-861AD52CC337}"/>
    <cellStyle name="Currency [0] 2 8 2 2 9" xfId="27257" xr:uid="{AF7FE1EF-05D2-47CC-AE16-E80E0754023F}"/>
    <cellStyle name="Currency [0] 2 8 2 2 9 2" xfId="57209" xr:uid="{33FB42DC-BB6E-43F4-8787-E0F8D0DE1FBC}"/>
    <cellStyle name="Currency [0] 2 8 2 3" xfId="3637" xr:uid="{9F31C368-FD9C-4D26-A1B8-FB7A238E70E3}"/>
    <cellStyle name="Currency [0] 2 8 2 3 2" xfId="28632" xr:uid="{36CF2D2E-3A61-4752-B505-5A98093CDEE1}"/>
    <cellStyle name="Currency [0] 2 8 2 3 2 2" xfId="58584" xr:uid="{0BF15AD5-DDBD-46CC-9DC4-41056A8CF882}"/>
    <cellStyle name="Currency [0] 2 8 2 3 3" xfId="33630" xr:uid="{741D92EE-EB1F-4564-8447-8EF2786E4B94}"/>
    <cellStyle name="Currency [0] 2 8 2 4" xfId="6585" xr:uid="{284A1E46-A7AD-4EA7-A377-E27B09EBC6A3}"/>
    <cellStyle name="Currency [0] 2 8 2 4 2" xfId="36540" xr:uid="{0F2ABCF0-22DC-40C2-A7E3-26F3A619F9FF}"/>
    <cellStyle name="Currency [0] 2 8 2 5" xfId="9367" xr:uid="{76E945BB-4B04-4993-952D-FD2C4AC2677B}"/>
    <cellStyle name="Currency [0] 2 8 2 5 2" xfId="39322" xr:uid="{A7886303-7F35-4464-AC5C-B6578A329BE1}"/>
    <cellStyle name="Currency [0] 2 8 2 6" xfId="12149" xr:uid="{B27E22D9-533B-4FC9-AE21-1CD95CCE7DD8}"/>
    <cellStyle name="Currency [0] 2 8 2 6 2" xfId="42104" xr:uid="{70126A9C-0086-4890-A9E3-FB9FEF400BB2}"/>
    <cellStyle name="Currency [0] 2 8 2 7" xfId="14884" xr:uid="{86FC75EE-8EA4-473E-AF7E-27A01A3EB731}"/>
    <cellStyle name="Currency [0] 2 8 2 7 2" xfId="44839" xr:uid="{AF90B55D-3FB2-40AF-8AD0-62F5D2C50617}"/>
    <cellStyle name="Currency [0] 2 8 2 8" xfId="17632" xr:uid="{0F543215-CB1C-4456-BA74-F160069B559F}"/>
    <cellStyle name="Currency [0] 2 8 2 8 2" xfId="47585" xr:uid="{A5775870-6F1B-4952-AF19-86CB97B78E68}"/>
    <cellStyle name="Currency [0] 2 8 2 9" xfId="20415" xr:uid="{59CC3A8A-1782-4030-A29B-639BF7026951}"/>
    <cellStyle name="Currency [0] 2 8 2 9 2" xfId="50367" xr:uid="{A6DC2EFA-4F71-4864-92B3-76ED776847F0}"/>
    <cellStyle name="Currency [0] 2 8 3" xfId="1720" xr:uid="{8A089C66-8E22-422F-95F6-5AC530A1C7CD}"/>
    <cellStyle name="Currency [0] 2 8 3 10" xfId="26573" xr:uid="{81CE53E2-22F3-45DE-966C-2F4A099BF329}"/>
    <cellStyle name="Currency [0] 2 8 3 10 2" xfId="56525" xr:uid="{90554520-9A4A-4296-887B-2D569B14FCDD}"/>
    <cellStyle name="Currency [0] 2 8 3 11" xfId="31725" xr:uid="{E97EFDAC-D49A-4D0F-9B4D-ADB39534A87A}"/>
    <cellStyle name="Currency [0] 2 8 3 2" xfId="4321" xr:uid="{4383AE9D-A476-4333-9B62-E56AEC76C680}"/>
    <cellStyle name="Currency [0] 2 8 3 2 2" xfId="29316" xr:uid="{513D8E3C-600D-4082-B122-CF97BE423608}"/>
    <cellStyle name="Currency [0] 2 8 3 2 2 2" xfId="59268" xr:uid="{7CAF47F5-3566-4D4C-A997-C2F504B06AFB}"/>
    <cellStyle name="Currency [0] 2 8 3 2 3" xfId="34314" xr:uid="{F26BEDE9-63A7-4CCB-A873-504465E4BC82}"/>
    <cellStyle name="Currency [0] 2 8 3 3" xfId="7269" xr:uid="{AEA962AC-A023-4C6D-9937-8D30C3E691DC}"/>
    <cellStyle name="Currency [0] 2 8 3 3 2" xfId="37224" xr:uid="{2C03FCD4-7136-4994-86F6-B639ED897C7C}"/>
    <cellStyle name="Currency [0] 2 8 3 4" xfId="10051" xr:uid="{C585F283-D3B1-466D-A7CC-95CB63842EEC}"/>
    <cellStyle name="Currency [0] 2 8 3 4 2" xfId="40006" xr:uid="{927EEEAC-4D75-40CB-9E50-A8079095C908}"/>
    <cellStyle name="Currency [0] 2 8 3 5" xfId="12833" xr:uid="{BEFBFB6A-D6A4-4328-A9A6-03D8629F8189}"/>
    <cellStyle name="Currency [0] 2 8 3 5 2" xfId="42788" xr:uid="{52BCDBF4-0748-441D-940F-E9929D942747}"/>
    <cellStyle name="Currency [0] 2 8 3 6" xfId="15568" xr:uid="{254D0A5E-58EA-4F12-AE76-0C700802E47F}"/>
    <cellStyle name="Currency [0] 2 8 3 6 2" xfId="45523" xr:uid="{A8E2610A-9D81-420C-ACFC-BC132B8E2BF7}"/>
    <cellStyle name="Currency [0] 2 8 3 7" xfId="18316" xr:uid="{8971BFA2-0766-4F23-AB55-4DAE69B6A897}"/>
    <cellStyle name="Currency [0] 2 8 3 7 2" xfId="48269" xr:uid="{6B000C34-AFDA-485E-988E-8831A959EA21}"/>
    <cellStyle name="Currency [0] 2 8 3 8" xfId="21099" xr:uid="{EC0676E7-51BA-4286-A357-49A740A87ABD}"/>
    <cellStyle name="Currency [0] 2 8 3 8 2" xfId="51051" xr:uid="{3BDE73FA-BCF1-4EB0-8F2B-815617D5BBC2}"/>
    <cellStyle name="Currency [0] 2 8 3 9" xfId="23837" xr:uid="{E03F834F-47A6-427B-AB42-264C6BFE2A59}"/>
    <cellStyle name="Currency [0] 2 8 3 9 2" xfId="53789" xr:uid="{2F8653B3-1DDF-4BF4-9A57-636207AD03A6}"/>
    <cellStyle name="Currency [0] 2 8 4" xfId="2953" xr:uid="{0917B482-CCE5-4402-BF0F-ED60527FB2F2}"/>
    <cellStyle name="Currency [0] 2 8 4 2" xfId="27948" xr:uid="{07171060-143A-4F38-A645-BEC32C26C1CA}"/>
    <cellStyle name="Currency [0] 2 8 4 2 2" xfId="57900" xr:uid="{5F812820-CF92-4BB2-8DB4-F290115FB7C2}"/>
    <cellStyle name="Currency [0] 2 8 4 3" xfId="32946" xr:uid="{044A15E4-5BBC-41AD-94AC-8C07BB9CF013}"/>
    <cellStyle name="Currency [0] 2 8 5" xfId="5901" xr:uid="{585CDA19-8053-4075-A462-834E29958C01}"/>
    <cellStyle name="Currency [0] 2 8 5 2" xfId="35856" xr:uid="{7BCB8179-3D9E-429D-97C5-DA395E5E92F4}"/>
    <cellStyle name="Currency [0] 2 8 6" xfId="8683" xr:uid="{0255D8C8-B759-444B-8494-5C3757FFE814}"/>
    <cellStyle name="Currency [0] 2 8 6 2" xfId="38638" xr:uid="{BA40F524-CB5C-42EF-9AA5-BEFDF0113E77}"/>
    <cellStyle name="Currency [0] 2 8 7" xfId="11465" xr:uid="{4A57733E-2B72-4609-8B0F-885D7A180E52}"/>
    <cellStyle name="Currency [0] 2 8 7 2" xfId="41420" xr:uid="{C3C329C7-A438-41A7-B6DC-20EB847C0ABD}"/>
    <cellStyle name="Currency [0] 2 8 8" xfId="14200" xr:uid="{B9FE1CB4-EDB1-48F5-9683-718716780A44}"/>
    <cellStyle name="Currency [0] 2 8 8 2" xfId="44155" xr:uid="{44AE5FD8-B518-41F4-A39D-6AB198A3B5A8}"/>
    <cellStyle name="Currency [0] 2 8 9" xfId="16948" xr:uid="{7AEB13A2-CF34-4EEA-A3B6-893CBB3E7ED2}"/>
    <cellStyle name="Currency [0] 2 8 9 2" xfId="46901" xr:uid="{AB5E4BC6-AC25-4196-A52B-088F1F5B6492}"/>
    <cellStyle name="Currency [0] 2 9" xfId="683" xr:uid="{B96A0CEE-2084-4BAF-B91C-2C491DFB7BFB}"/>
    <cellStyle name="Currency [0] 2 9 10" xfId="20073" xr:uid="{82C4CC2C-0110-4CA7-AF16-B8052DE6ED74}"/>
    <cellStyle name="Currency [0] 2 9 10 2" xfId="50025" xr:uid="{AF5F6F07-A3BF-423D-AA8D-41261E6EA1FF}"/>
    <cellStyle name="Currency [0] 2 9 11" xfId="22811" xr:uid="{7894D000-4CC6-4830-B928-EFCF4A435D62}"/>
    <cellStyle name="Currency [0] 2 9 11 2" xfId="52763" xr:uid="{E722D7DA-2F37-4C63-BFF0-835F9EEACF50}"/>
    <cellStyle name="Currency [0] 2 9 12" xfId="25547" xr:uid="{7FA52199-4A4C-4825-8D72-AF12BD0F9A26}"/>
    <cellStyle name="Currency [0] 2 9 12 2" xfId="55499" xr:uid="{BDD4746D-0B15-4794-B253-5063B9D5C2BE}"/>
    <cellStyle name="Currency [0] 2 9 13" xfId="30688" xr:uid="{AA71DD9E-5CAC-405A-8A76-8D60DEE50644}"/>
    <cellStyle name="Currency [0] 2 9 2" xfId="1226" xr:uid="{AA15BE73-65D6-44DE-8249-7739F9F7343B}"/>
    <cellStyle name="Currency [0] 2 9 2 10" xfId="26915" xr:uid="{4D0B5822-031B-46A7-B5AF-51E8D5B286A2}"/>
    <cellStyle name="Currency [0] 2 9 2 10 2" xfId="56867" xr:uid="{6F6BA3D2-79E5-4A80-817D-123480F8188C}"/>
    <cellStyle name="Currency [0] 2 9 2 11" xfId="31231" xr:uid="{95182090-E317-4513-8B7F-2FA207A8EC54}"/>
    <cellStyle name="Currency [0] 2 9 2 2" xfId="4663" xr:uid="{6C6ABFDB-6646-4878-A506-E75EDC52031A}"/>
    <cellStyle name="Currency [0] 2 9 2 2 2" xfId="29658" xr:uid="{12F5DFCE-E6BA-4325-BA80-E4F521514D19}"/>
    <cellStyle name="Currency [0] 2 9 2 2 2 2" xfId="59610" xr:uid="{4DDF80EC-B418-4D85-A4EE-6CE2D3B00F3F}"/>
    <cellStyle name="Currency [0] 2 9 2 2 3" xfId="34656" xr:uid="{26BAB4E4-1609-4104-978A-D869DC7E2657}"/>
    <cellStyle name="Currency [0] 2 9 2 3" xfId="7611" xr:uid="{A923B566-4A1B-4538-A3E5-01E7DD6DDCE3}"/>
    <cellStyle name="Currency [0] 2 9 2 3 2" xfId="37566" xr:uid="{CD164DF3-2C41-4725-A998-8CF72E0AC233}"/>
    <cellStyle name="Currency [0] 2 9 2 4" xfId="10393" xr:uid="{D601FFA9-D959-4EF4-BAE3-93497AF9734B}"/>
    <cellStyle name="Currency [0] 2 9 2 4 2" xfId="40348" xr:uid="{A231E4C3-8836-4955-AAE4-019BCBBDF4ED}"/>
    <cellStyle name="Currency [0] 2 9 2 5" xfId="13175" xr:uid="{690B775B-522F-4E3E-841D-29445BC1C38E}"/>
    <cellStyle name="Currency [0] 2 9 2 5 2" xfId="43130" xr:uid="{5A600F27-3CDF-489D-87CE-002C32254E52}"/>
    <cellStyle name="Currency [0] 2 9 2 6" xfId="15910" xr:uid="{A4A212EA-464A-4E51-BDA9-88E1117232AD}"/>
    <cellStyle name="Currency [0] 2 9 2 6 2" xfId="45865" xr:uid="{2C3236BE-727E-45EB-BD65-EB5965C601F7}"/>
    <cellStyle name="Currency [0] 2 9 2 7" xfId="18658" xr:uid="{574D2B86-7FB4-46AA-91CE-3E5C81CEB547}"/>
    <cellStyle name="Currency [0] 2 9 2 7 2" xfId="48611" xr:uid="{1E89B152-0CE5-4066-9721-3EFE9C6907BA}"/>
    <cellStyle name="Currency [0] 2 9 2 8" xfId="21441" xr:uid="{91FB4F3D-7372-458F-BF51-A74FCD83F468}"/>
    <cellStyle name="Currency [0] 2 9 2 8 2" xfId="51393" xr:uid="{461E9FB6-D930-4671-AB8B-2D52248C500E}"/>
    <cellStyle name="Currency [0] 2 9 2 9" xfId="24179" xr:uid="{13892624-376E-4FBE-9C31-A0E124914976}"/>
    <cellStyle name="Currency [0] 2 9 2 9 2" xfId="54131" xr:uid="{4BCF2CBD-9218-407F-8395-D44A14328AA8}"/>
    <cellStyle name="Currency [0] 2 9 3" xfId="1768" xr:uid="{A1F486E1-27D0-49AE-89CE-787878546051}"/>
    <cellStyle name="Currency [0] 2 9 3 2" xfId="28290" xr:uid="{C74E8713-78F9-4818-B2C8-59162A323ECF}"/>
    <cellStyle name="Currency [0] 2 9 3 2 2" xfId="58242" xr:uid="{1B1B88CF-BB36-4ACA-92CA-40056DE8922D}"/>
    <cellStyle name="Currency [0] 2 9 3 3" xfId="31773" xr:uid="{4DFF984B-5340-4616-95A0-AA87C8EB7121}"/>
    <cellStyle name="Currency [0] 2 9 4" xfId="3295" xr:uid="{94FB3FDD-F019-48EA-A2BF-2F9BEF3EE075}"/>
    <cellStyle name="Currency [0] 2 9 4 2" xfId="33288" xr:uid="{D02FB55B-8505-40F1-AFFA-C46F5CD30DDA}"/>
    <cellStyle name="Currency [0] 2 9 5" xfId="6243" xr:uid="{09AD70AA-006E-40EE-BDE0-0AAB661B8FD1}"/>
    <cellStyle name="Currency [0] 2 9 5 2" xfId="36198" xr:uid="{4338F220-0D47-4C72-A746-942FF8EDB826}"/>
    <cellStyle name="Currency [0] 2 9 6" xfId="9025" xr:uid="{97C6F0DE-133A-4547-BA0D-297768252267}"/>
    <cellStyle name="Currency [0] 2 9 6 2" xfId="38980" xr:uid="{F8FF5ED0-ABB6-4EA4-B124-40F90C2F4D1A}"/>
    <cellStyle name="Currency [0] 2 9 7" xfId="11807" xr:uid="{3BFC48C0-0B41-4B41-8C41-BEE6E4B0F3EF}"/>
    <cellStyle name="Currency [0] 2 9 7 2" xfId="41762" xr:uid="{B6E3C620-3745-4632-8892-8588A954634A}"/>
    <cellStyle name="Currency [0] 2 9 8" xfId="14542" xr:uid="{1E8AE061-425F-4AC9-B98A-1EEAEF51BCF8}"/>
    <cellStyle name="Currency [0] 2 9 8 2" xfId="44497" xr:uid="{8C6726EC-DCEC-4596-94C0-996DC9302591}"/>
    <cellStyle name="Currency [0] 2 9 9" xfId="17290" xr:uid="{05495016-142A-4C71-974F-EC9F96ED7B02}"/>
    <cellStyle name="Currency [0] 2 9 9 2" xfId="47243" xr:uid="{7514899C-D260-4E1C-B2B5-49209883116B}"/>
    <cellStyle name="Currency 2" xfId="385" xr:uid="{DE358BB7-B444-4F47-B75F-3821824E2A40}"/>
    <cellStyle name="Currency 2 2" xfId="676" xr:uid="{C22D26A6-584E-4C6E-ADCE-742F5A565BB7}"/>
    <cellStyle name="Normal 2" xfId="384" xr:uid="{5AD720BA-A01E-446E-8A0E-BECB72A805A1}"/>
    <cellStyle name="Normal 2 2" xfId="674" xr:uid="{37C77269-5F36-4D25-AA00-9BE4D6AC3974}"/>
    <cellStyle name="Normal 3" xfId="677" xr:uid="{937928C0-0D88-463F-BE5A-B956D6EB5D39}"/>
    <cellStyle name="Percent 2" xfId="107" xr:uid="{862E1DDC-D49A-44D5-9E21-06B3F0504354}"/>
    <cellStyle name="Percent 3" xfId="675" xr:uid="{90DB118C-6618-4E35-8633-32B37B807C60}"/>
    <cellStyle name="アクセント 1 2" xfId="248" xr:uid="{81642E9A-8521-484B-9560-86F9AAC88F6B}"/>
    <cellStyle name="アクセント 1 3" xfId="249" xr:uid="{A7D1CAA2-CF58-4613-87DD-D3C3EB09A091}"/>
    <cellStyle name="アクセント 1 4" xfId="250" xr:uid="{08E677CF-38C1-49DE-8AFB-F1C9AD9F4452}"/>
    <cellStyle name="アクセント 2 2" xfId="251" xr:uid="{CF281AF1-F8BC-4ED4-B306-80ABED6062AD}"/>
    <cellStyle name="アクセント 2 3" xfId="252" xr:uid="{C19FCD76-EF91-4A24-AFC8-2B4DC7CD03DF}"/>
    <cellStyle name="アクセント 2 4" xfId="253" xr:uid="{AC114A5F-4452-4AA2-A8F2-C766EF8C2720}"/>
    <cellStyle name="アクセント 3 2" xfId="254" xr:uid="{85CC8EE3-3E7D-4695-AD02-F279040F8B4C}"/>
    <cellStyle name="アクセント 3 3" xfId="255" xr:uid="{EA344D6C-794D-4513-9F80-C8ABCBEDD545}"/>
    <cellStyle name="アクセント 3 4" xfId="256" xr:uid="{ECF98CD8-1C75-4EAE-822A-184978F4E34F}"/>
    <cellStyle name="アクセント 4 2" xfId="257" xr:uid="{70FC8245-AB1A-47FE-B059-3D37FE299350}"/>
    <cellStyle name="アクセント 4 3" xfId="258" xr:uid="{56CE53D1-6B66-428C-B82B-840D9D0DFB18}"/>
    <cellStyle name="アクセント 4 4" xfId="259" xr:uid="{086B73B4-D126-44E9-A4EA-564552F04807}"/>
    <cellStyle name="アクセント 5 2" xfId="260" xr:uid="{4D6DC85E-5385-4988-B8E1-159DE876E279}"/>
    <cellStyle name="アクセント 5 3" xfId="261" xr:uid="{ACA19E41-C7C9-47DD-A542-98B59C8E38F8}"/>
    <cellStyle name="アクセント 5 4" xfId="262" xr:uid="{EBDFDB0C-5557-48F7-871B-31ABDD76FA62}"/>
    <cellStyle name="アクセント 6 2" xfId="263" xr:uid="{2CA04524-A4E9-4D9F-899A-6658D2FED4AC}"/>
    <cellStyle name="アクセント 6 3" xfId="264" xr:uid="{9B639478-D670-4F05-A167-5905CEEFA94C}"/>
    <cellStyle name="アクセント 6 4" xfId="265" xr:uid="{75F2FF84-28A7-4FAA-AF7A-86BE83DF97D5}"/>
    <cellStyle name="タイトル 2" xfId="266" xr:uid="{BD9BAE29-3395-469D-B885-4F5DF513567D}"/>
    <cellStyle name="タイトル 3" xfId="267" xr:uid="{FC9353E8-0C96-46AF-BDCA-A1085C7663E6}"/>
    <cellStyle name="タイトル 4" xfId="268" xr:uid="{1F8F70DA-DECB-4180-BFFC-F7FD4DADE5F6}"/>
    <cellStyle name="チェック セル 2" xfId="269" xr:uid="{499FC7D2-1161-4F89-94A4-27FEAF52650D}"/>
    <cellStyle name="チェック セル 3" xfId="270" xr:uid="{12C65D0B-DDB4-4575-97CB-35002C20D6C5}"/>
    <cellStyle name="チェック セル 4" xfId="271" xr:uid="{F34A34A5-5614-4DC0-B318-9ACD98299EB1}"/>
    <cellStyle name="どちらでもない 2" xfId="272" xr:uid="{7FD70C4D-E3E8-48AB-A6EC-EB7C17A0373F}"/>
    <cellStyle name="どちらでもない 3" xfId="273" xr:uid="{B35041E5-A7BA-4981-A1FC-C87462D2A218}"/>
    <cellStyle name="どちらでもない 4" xfId="274" xr:uid="{0F5EE047-3125-433C-9A0C-C326E1070DA5}"/>
    <cellStyle name="パーセント 2" xfId="170" xr:uid="{E31C5371-CDE1-482E-8490-71DE5A0F228F}"/>
    <cellStyle name="パーセント 2 2" xfId="188" xr:uid="{44781123-1C6D-4170-9824-2B9FFA21E7B3}"/>
    <cellStyle name="パーセント 2 2 2" xfId="347" xr:uid="{CE243F2D-D2CD-47B4-A30F-6E31B7BCF271}"/>
    <cellStyle name="パーセント 3" xfId="171" xr:uid="{F59C55A9-8C37-4105-808B-ED9E8BDB4FBB}"/>
    <cellStyle name="パーセント 3 2" xfId="186" xr:uid="{61428123-15A2-4606-9B09-CFC526FC69CC}"/>
    <cellStyle name="パーセント 4" xfId="172" xr:uid="{93F97DCD-863C-4336-9F48-EE38B0B47C71}"/>
    <cellStyle name="パーセント 4 2" xfId="182" xr:uid="{82061123-FE1D-4A63-84E8-6890D5E4B24A}"/>
    <cellStyle name="パーセント 5" xfId="190" xr:uid="{E9304394-AC0B-44FA-883F-EFD991B57EE5}"/>
    <cellStyle name="パーセント 6" xfId="326" xr:uid="{57C30BF9-5EB4-4F22-B9D4-630B741AEDC9}"/>
    <cellStyle name="パーセント 6 2" xfId="331" xr:uid="{0450E02C-E2A2-48A1-85AE-C86C8D64470E}"/>
    <cellStyle name="パーセント 6 2 2" xfId="332" xr:uid="{B3521C56-797E-42FC-99C0-3FE0C33F2E23}"/>
    <cellStyle name="パーセント 6 3" xfId="333" xr:uid="{7EF0C985-D2F2-4B8F-93D3-6AC4989B6C8D}"/>
    <cellStyle name="パーセント 7" xfId="334" xr:uid="{FFA6009D-9074-47FA-A3BF-7668B9708704}"/>
    <cellStyle name="パーセント 7 2" xfId="335" xr:uid="{8C05DD11-B4C4-4A2B-853A-B9952BFA247B}"/>
    <cellStyle name="パーセント 8" xfId="191" xr:uid="{1C20513C-D397-4E89-9086-E06B390F3BF8}"/>
    <cellStyle name="メモ 2" xfId="275" xr:uid="{64A48D48-DDB5-4396-A16E-1D0FAEDA4D66}"/>
    <cellStyle name="メモ 3" xfId="276" xr:uid="{8BBA571D-FE9E-4756-8D82-3BA9E4EDFE6A}"/>
    <cellStyle name="メモ 4" xfId="277" xr:uid="{8E3B99BF-C6E3-4A84-A754-BAF7391E4F00}"/>
    <cellStyle name="リンク セル 2" xfId="278" xr:uid="{2D2FF2AC-B377-4A7B-A017-19D48DF77E48}"/>
    <cellStyle name="リンク セル 3" xfId="279" xr:uid="{8A3E94E4-2CD6-4E49-9E64-8ADF39063454}"/>
    <cellStyle name="リンク セル 4" xfId="280" xr:uid="{040BCC02-0966-4F84-AC17-6DD5061775E6}"/>
    <cellStyle name="강조색1" xfId="18" builtinId="29" customBuiltin="1"/>
    <cellStyle name="강조색2" xfId="21" builtinId="33" customBuiltin="1"/>
    <cellStyle name="강조색3" xfId="24" builtinId="37" customBuiltin="1"/>
    <cellStyle name="강조색4" xfId="27" builtinId="41" customBuiltin="1"/>
    <cellStyle name="강조색5" xfId="30" builtinId="45" customBuiltin="1"/>
    <cellStyle name="강조색6" xfId="33" builtinId="49" customBuiltin="1"/>
    <cellStyle name="見出し 1 2" xfId="290" xr:uid="{379C3D4F-E096-4DB2-B55A-877A43839A61}"/>
    <cellStyle name="見出し 1 3" xfId="291" xr:uid="{EB159911-0157-4535-A414-18C18AE3A7BA}"/>
    <cellStyle name="見出し 1 4" xfId="292" xr:uid="{9755674E-6910-471A-A661-BF069801B3ED}"/>
    <cellStyle name="見出し 2 2" xfId="293" xr:uid="{51DB6A63-3B74-4B20-B2C4-B414674C2944}"/>
    <cellStyle name="見出し 2 3" xfId="294" xr:uid="{E79C5FA5-8624-457D-A73A-547D88FFB5D9}"/>
    <cellStyle name="見出し 2 4" xfId="295" xr:uid="{4E0B9F56-9986-4AEF-9AEA-052077E497F3}"/>
    <cellStyle name="見出し 3 2" xfId="296" xr:uid="{0C1569A9-6C56-40A7-8939-CD4E02D54EC4}"/>
    <cellStyle name="見出し 3 3" xfId="297" xr:uid="{0F401E33-19F4-43FE-A4E6-FB0D55B9A665}"/>
    <cellStyle name="見出し 3 4" xfId="298" xr:uid="{E8B4F7E9-CB21-46A7-8657-D5B27ACAFD7A}"/>
    <cellStyle name="見出し 4 2" xfId="299" xr:uid="{0E4E4EB6-D5F5-4DD5-8687-FE6E9511187C}"/>
    <cellStyle name="見出し 4 3" xfId="300" xr:uid="{F0BFFAB8-9476-41BB-911F-625DC5899616}"/>
    <cellStyle name="見出し 4 4" xfId="301" xr:uid="{85303AD7-CCA5-4CF1-8953-FA139C15CD7D}"/>
    <cellStyle name="경고문" xfId="15" builtinId="11" customBuiltin="1"/>
    <cellStyle name="경고문 2" xfId="68" xr:uid="{24F3A2ED-8693-4AB0-8AAE-6D3E1C7A4449}"/>
    <cellStyle name="警告文 2" xfId="287" xr:uid="{D810ACE7-76A6-44AA-8007-8C0366DA3517}"/>
    <cellStyle name="警告文 3" xfId="288" xr:uid="{2826D26B-9759-467F-A07B-FF0F70CE49A0}"/>
    <cellStyle name="警告文 4" xfId="289" xr:uid="{0B97CBC6-F712-4D99-9D5B-DBEE658D0AF4}"/>
    <cellStyle name="警告文字 2" xfId="5441" xr:uid="{760141AB-591C-49CC-8EB4-B84973F81D41}"/>
    <cellStyle name="계산" xfId="12" builtinId="22" customBuiltin="1"/>
    <cellStyle name="計算 2" xfId="284" xr:uid="{3A579FBB-0E17-4493-BC69-95E00373C2BC}"/>
    <cellStyle name="計算 3" xfId="285" xr:uid="{B1EADEA6-BC58-4A87-AA80-F0D264983E54}"/>
    <cellStyle name="計算 4" xfId="286" xr:uid="{A3519CD8-DD6F-443C-B1E0-9A3065852533}"/>
    <cellStyle name="나쁨" xfId="9" builtinId="27" customBuiltin="1"/>
    <cellStyle name="良い 2" xfId="320" xr:uid="{EEB153A0-4B1F-4B67-B2B7-E3493F64698E}"/>
    <cellStyle name="良い 3" xfId="321" xr:uid="{D570FFA1-C823-4036-BE39-56C78B5717EE}"/>
    <cellStyle name="良い 4" xfId="322" xr:uid="{5D94C3AC-F67C-4DCD-9B63-8E1DFEFC63C4}"/>
    <cellStyle name="메모 2" xfId="44" xr:uid="{8BBB6A80-92B4-4C5B-9976-665B82DB48FC}"/>
    <cellStyle name="백분율 2" xfId="108" xr:uid="{AA623F16-CE67-4224-BFA5-5793928AB8AB}"/>
    <cellStyle name="백분율 2 2" xfId="131" xr:uid="{BC1915FD-54FD-44DA-8731-2144C1BE0CDC}"/>
    <cellStyle name="백분율 2 3" xfId="60302" xr:uid="{1D8F7E1F-1BD4-4A04-9DC3-EF58924FF610}"/>
    <cellStyle name="백분율 3" xfId="109" xr:uid="{293A2F99-698F-4487-B349-B83B4A17DE69}"/>
    <cellStyle name="백분율 4" xfId="37" xr:uid="{270CE4BF-9569-4930-80C3-4F0D11CFFAF1}"/>
    <cellStyle name="백분율 5" xfId="60311" xr:uid="{2C86885B-0108-4EC9-B830-947184756F55}"/>
    <cellStyle name="보통 2" xfId="65" xr:uid="{0FE7D26A-D969-48DE-B38E-F873CE0A9CDD}"/>
    <cellStyle name="설명 텍스트" xfId="16" builtinId="53" customBuiltin="1"/>
    <cellStyle name="説明文 2" xfId="308" xr:uid="{D4A27ACB-3030-4D27-8A85-C763A1E44632}"/>
    <cellStyle name="説明文 3" xfId="309" xr:uid="{DE866B0B-4300-46F3-B166-998459E6FD71}"/>
    <cellStyle name="説明文 4" xfId="310" xr:uid="{9BC0182E-4255-4211-A549-E5D67FCF54C8}"/>
    <cellStyle name="셀 확인" xfId="14" builtinId="23" customBuiltin="1"/>
    <cellStyle name="쉼표 [0]" xfId="60307" builtinId="6"/>
    <cellStyle name="쉼표 [0] 10" xfId="679" xr:uid="{89076996-BC45-4720-9AB3-730DC9D63431}"/>
    <cellStyle name="쉼표 [0] 10 10" xfId="20069" xr:uid="{4F99B6A2-27DE-4EE3-9874-5C0A13FEBC25}"/>
    <cellStyle name="쉼표 [0] 10 10 2" xfId="50021" xr:uid="{5B0A39A7-D173-49C3-9709-1E530DA13189}"/>
    <cellStyle name="쉼표 [0] 10 11" xfId="22807" xr:uid="{6956D577-F47A-45F1-9FCE-C7952A68F60D}"/>
    <cellStyle name="쉼표 [0] 10 11 2" xfId="52759" xr:uid="{51C90B08-B70E-4815-B8FB-307DEFE8E8EF}"/>
    <cellStyle name="쉼표 [0] 10 12" xfId="25543" xr:uid="{8CD1194D-C026-4180-9BF4-6BD647F3A2B5}"/>
    <cellStyle name="쉼표 [0] 10 12 2" xfId="55495" xr:uid="{27DED0FF-35E6-4E66-B77B-A8A6DE9AB8CA}"/>
    <cellStyle name="쉼표 [0] 10 13" xfId="30684" xr:uid="{899BA39D-E3DB-4D85-8822-CB6C9BE3ACCE}"/>
    <cellStyle name="쉼표 [0] 10 2" xfId="1222" xr:uid="{46973A0D-D807-4F1E-95A7-4449D5F88E79}"/>
    <cellStyle name="쉼표 [0] 10 2 10" xfId="26911" xr:uid="{035AAEE5-036F-4C82-9A40-8DB9A1C487FD}"/>
    <cellStyle name="쉼표 [0] 10 2 10 2" xfId="56863" xr:uid="{714B08F8-E5D5-4745-8DE7-CB1E9379C1A2}"/>
    <cellStyle name="쉼표 [0] 10 2 11" xfId="31227" xr:uid="{6E0C5CC9-67AD-424F-BF01-9D5154B42152}"/>
    <cellStyle name="쉼표 [0] 10 2 2" xfId="4659" xr:uid="{498BF675-2DC1-47CD-BB94-E5B94DBE90EC}"/>
    <cellStyle name="쉼표 [0] 10 2 2 2" xfId="29654" xr:uid="{43B13446-BBEC-4D53-958C-946DF1E1645E}"/>
    <cellStyle name="쉼표 [0] 10 2 2 2 2" xfId="59606" xr:uid="{DE4884F9-C102-4C3F-A2DD-0B7E079083EA}"/>
    <cellStyle name="쉼표 [0] 10 2 2 3" xfId="34652" xr:uid="{039A03D3-FA87-4712-B3BE-77452D8B33C4}"/>
    <cellStyle name="쉼표 [0] 10 2 3" xfId="7607" xr:uid="{4393567E-8036-41B8-BD06-595F10EA4430}"/>
    <cellStyle name="쉼표 [0] 10 2 3 2" xfId="37562" xr:uid="{2246B98A-2ADB-49A9-9EEB-889649ADD71A}"/>
    <cellStyle name="쉼표 [0] 10 2 4" xfId="10389" xr:uid="{86114B83-1997-49F9-BF59-2F841AAA03F7}"/>
    <cellStyle name="쉼표 [0] 10 2 4 2" xfId="40344" xr:uid="{F2A4C4F8-B179-4766-A344-A3562055FC6B}"/>
    <cellStyle name="쉼표 [0] 10 2 5" xfId="13171" xr:uid="{5F4C3D7D-7A93-4ACD-86E4-77C60213F522}"/>
    <cellStyle name="쉼표 [0] 10 2 5 2" xfId="43126" xr:uid="{9E2CFD0A-7F9B-4782-84C8-7C0C0DF482D0}"/>
    <cellStyle name="쉼표 [0] 10 2 6" xfId="15906" xr:uid="{F50BCE3A-9451-4067-98EF-55C782F91DFF}"/>
    <cellStyle name="쉼표 [0] 10 2 6 2" xfId="45861" xr:uid="{9261C5EB-5610-4EAE-A6F1-496A61A5374F}"/>
    <cellStyle name="쉼표 [0] 10 2 7" xfId="18654" xr:uid="{67D6D82E-92E8-453E-BD4C-5CB13722B2B8}"/>
    <cellStyle name="쉼표 [0] 10 2 7 2" xfId="48607" xr:uid="{DFAE3CA7-3639-43E0-9037-82BED2B3508B}"/>
    <cellStyle name="쉼표 [0] 10 2 8" xfId="21437" xr:uid="{C6E991B0-9768-4655-83CD-DDBB8F960FBA}"/>
    <cellStyle name="쉼표 [0] 10 2 8 2" xfId="51389" xr:uid="{908E0B12-166F-4F6C-8D29-5A118803CB24}"/>
    <cellStyle name="쉼표 [0] 10 2 9" xfId="24175" xr:uid="{3D27F7E6-F414-4836-9881-02127CF0EC3A}"/>
    <cellStyle name="쉼표 [0] 10 2 9 2" xfId="54127" xr:uid="{9C5A0898-5CAA-4552-A854-79B2592C4E2A}"/>
    <cellStyle name="쉼표 [0] 10 3" xfId="1764" xr:uid="{8440818F-1ADA-4B50-83C6-01C39CA93D05}"/>
    <cellStyle name="쉼표 [0] 10 3 2" xfId="28286" xr:uid="{3F529795-A5D9-4DB5-9A22-68496A92C190}"/>
    <cellStyle name="쉼표 [0] 10 3 2 2" xfId="58238" xr:uid="{89EF0A99-00EF-4A31-996F-144DD89F986C}"/>
    <cellStyle name="쉼표 [0] 10 3 3" xfId="31769" xr:uid="{15B62F53-B623-4B64-A8A0-9EA0F8B5954D}"/>
    <cellStyle name="쉼표 [0] 10 4" xfId="3291" xr:uid="{5B8BB938-C86B-40EB-B7E0-CD76F5C8D1C3}"/>
    <cellStyle name="쉼표 [0] 10 4 2" xfId="33284" xr:uid="{3527F54E-C444-4437-B1CE-2FA110B37DC0}"/>
    <cellStyle name="쉼표 [0] 10 5" xfId="6239" xr:uid="{52EB9D9E-544E-4C98-8927-F962FBA7E0AC}"/>
    <cellStyle name="쉼표 [0] 10 5 2" xfId="36194" xr:uid="{6CEC85C2-1434-45C8-AFA2-B2ADC6918776}"/>
    <cellStyle name="쉼표 [0] 10 6" xfId="9021" xr:uid="{2DADCC87-BB8B-495D-BB85-4239331D7343}"/>
    <cellStyle name="쉼표 [0] 10 6 2" xfId="38976" xr:uid="{27354BC6-CB53-43B3-8C9B-9B75E0F55C81}"/>
    <cellStyle name="쉼표 [0] 10 7" xfId="11803" xr:uid="{AA7A0707-6FBF-4FEB-8098-368FED83A114}"/>
    <cellStyle name="쉼표 [0] 10 7 2" xfId="41758" xr:uid="{E34A8AE5-D53E-4297-BBF2-FCF28E53C2D7}"/>
    <cellStyle name="쉼표 [0] 10 8" xfId="14538" xr:uid="{86D72CBB-9054-4922-ACAA-34CC49992CE7}"/>
    <cellStyle name="쉼표 [0] 10 8 2" xfId="44493" xr:uid="{502441F9-9C1B-4C37-B002-75E0D74307F1}"/>
    <cellStyle name="쉼표 [0] 10 9" xfId="17286" xr:uid="{D73D9E6D-1EC6-45FE-AB3A-459FE25C3E9C}"/>
    <cellStyle name="쉼표 [0] 10 9 2" xfId="47239" xr:uid="{F73741FE-9FF1-4609-B9E1-A982FB785CF5}"/>
    <cellStyle name="쉼표 [0] 11" xfId="721" xr:uid="{49A80B4A-9C15-4E90-97A7-0470792A7782}"/>
    <cellStyle name="쉼표 [0] 11 10" xfId="20753" xr:uid="{74666CA5-D13B-4C5E-BB11-F8ACD27DC74F}"/>
    <cellStyle name="쉼표 [0] 11 10 2" xfId="50705" xr:uid="{83B80B43-E334-4F7B-94CD-180AE6C92546}"/>
    <cellStyle name="쉼표 [0] 11 11" xfId="23491" xr:uid="{63BF0273-CD63-4E1B-98D5-B327AE5D994C}"/>
    <cellStyle name="쉼표 [0] 11 11 2" xfId="53443" xr:uid="{32E54156-0133-4165-B602-70EA4B013A18}"/>
    <cellStyle name="쉼표 [0] 11 12" xfId="26227" xr:uid="{B2C0DF7A-0A9E-4FBA-9530-2E9873BAAE71}"/>
    <cellStyle name="쉼표 [0] 11 12 2" xfId="56179" xr:uid="{F948DFB3-E341-4A47-9282-9375F6218607}"/>
    <cellStyle name="쉼표 [0] 11 13" xfId="30726" xr:uid="{B4D4BCC7-E176-48FD-8447-77D1518B2D8B}"/>
    <cellStyle name="쉼표 [0] 11 2" xfId="1264" xr:uid="{39F40275-81C4-4239-98D0-C3C3799D8E11}"/>
    <cellStyle name="쉼표 [0] 11 2 2" xfId="28970" xr:uid="{7ED9BC7D-160C-48DE-B266-54CD50CCFCC4}"/>
    <cellStyle name="쉼표 [0] 11 2 2 2" xfId="58922" xr:uid="{5E0BA108-B598-4063-8957-06D3BBA17C12}"/>
    <cellStyle name="쉼표 [0] 11 2 3" xfId="31269" xr:uid="{9DB4576E-2330-4CFC-9EBD-90B9DF9BCD7E}"/>
    <cellStyle name="쉼표 [0] 11 3" xfId="1806" xr:uid="{D094D0F7-CB5F-4395-9EF9-A9556D050729}"/>
    <cellStyle name="쉼표 [0] 11 3 2" xfId="31811" xr:uid="{48FA977A-799A-4498-A97D-E3D933F595E4}"/>
    <cellStyle name="쉼표 [0] 11 4" xfId="3975" xr:uid="{27FE2BF7-0D03-4564-93F8-DA3B4940650E}"/>
    <cellStyle name="쉼표 [0] 11 4 2" xfId="33968" xr:uid="{01DBB57E-B1C4-41C1-8013-3E47CAAA0195}"/>
    <cellStyle name="쉼표 [0] 11 5" xfId="6923" xr:uid="{E816C8FA-21D9-4EB5-82FD-B9D404B819D7}"/>
    <cellStyle name="쉼표 [0] 11 5 2" xfId="36878" xr:uid="{4DFB73DE-142A-4EBF-8C6B-206E193571D4}"/>
    <cellStyle name="쉼표 [0] 11 6" xfId="9705" xr:uid="{C9861BD9-EF37-438E-A535-6AB3409BDD14}"/>
    <cellStyle name="쉼표 [0] 11 6 2" xfId="39660" xr:uid="{64F8315E-3D96-462F-82E4-897ECF35B392}"/>
    <cellStyle name="쉼표 [0] 11 7" xfId="12487" xr:uid="{CCD4F1F8-87BE-4EF7-8F44-F50740216BA6}"/>
    <cellStyle name="쉼표 [0] 11 7 2" xfId="42442" xr:uid="{6B38E89D-6A56-46B6-B340-3C6062D8B35D}"/>
    <cellStyle name="쉼표 [0] 11 8" xfId="15222" xr:uid="{C30EF13F-8E66-4A8A-A33C-3759153170CB}"/>
    <cellStyle name="쉼표 [0] 11 8 2" xfId="45177" xr:uid="{AE017692-78B5-4F12-BD35-ADB05EA87FEA}"/>
    <cellStyle name="쉼표 [0] 11 9" xfId="17970" xr:uid="{DF90017D-03C9-452F-93D0-0E984B3E12AA}"/>
    <cellStyle name="쉼표 [0] 11 9 2" xfId="47923" xr:uid="{813E8E2A-2A71-45B5-8393-31038A827781}"/>
    <cellStyle name="쉼표 [0] 12" xfId="896" xr:uid="{3D9D22C5-3552-4D6C-9B58-1B072A0052E9}"/>
    <cellStyle name="쉼표 [0] 12 2" xfId="27601" xr:uid="{07470D20-533D-4CE9-8CF7-6671B0DFDE23}"/>
    <cellStyle name="쉼표 [0] 12 2 2" xfId="57553" xr:uid="{B3676430-B245-4D94-BB67-748DE6A62DC1}"/>
    <cellStyle name="쉼표 [0] 12 3" xfId="30901" xr:uid="{6D318463-C9DA-4931-BCF8-744396759ADA}"/>
    <cellStyle name="쉼표 [0] 13" xfId="1439" xr:uid="{E654A387-7716-4B6C-A568-09204A6CCC6A}"/>
    <cellStyle name="쉼표 [0] 13 2" xfId="31444" xr:uid="{08119739-2875-45AC-B7C1-A62D6DD3B7DB}"/>
    <cellStyle name="쉼표 [0] 14" xfId="1981" xr:uid="{F980F2D3-8981-4321-8A1D-D83C1EA74F57}"/>
    <cellStyle name="쉼표 [0] 14 2" xfId="31986" xr:uid="{66214C74-5DA1-4E56-AF12-2E8D6C4354F7}"/>
    <cellStyle name="쉼표 [0] 15" xfId="93" xr:uid="{B303F1E7-9ECB-47A7-BB7E-E1825AF2CF9C}"/>
    <cellStyle name="쉼표 [0] 15 2" xfId="355" xr:uid="{895B0C97-5336-4A0B-8DB0-A37C67DAFCE4}"/>
    <cellStyle name="쉼표 [0] 15 2 10" xfId="1997" xr:uid="{A7BE3D64-9A45-4550-AA24-84B40D97180B}"/>
    <cellStyle name="쉼표 [0] 15 2 10 2" xfId="32002" xr:uid="{7C5390B6-E0EC-4D61-9DC4-9335B06CA7E9}"/>
    <cellStyle name="쉼표 [0] 15 2 11" xfId="2180" xr:uid="{0B51FC41-47E9-442D-AEFA-DC4218053274}"/>
    <cellStyle name="쉼표 [0] 15 2 11 2" xfId="32180" xr:uid="{2325B9AF-C543-434E-BBC7-3DAF074240A9}"/>
    <cellStyle name="쉼표 [0] 15 2 12" xfId="2525" xr:uid="{9E5E03FB-AADD-4C86-BD4D-C1462AF5D8DA}"/>
    <cellStyle name="쉼표 [0] 15 2 12 2" xfId="32524" xr:uid="{35F56723-0C4F-486F-B2B9-419CE546449C}"/>
    <cellStyle name="쉼표 [0] 15 2 13" xfId="2573" xr:uid="{4556DFA4-C067-455D-9B62-EB1DB1D97181}"/>
    <cellStyle name="쉼표 [0] 15 2 13 2" xfId="32568" xr:uid="{6EF76292-0ED2-4DEB-B624-4202B1EF1A2D}"/>
    <cellStyle name="쉼표 [0] 15 2 14" xfId="2620" xr:uid="{6B0B9EA9-C42D-412A-9877-7CA79C91D13E}"/>
    <cellStyle name="쉼표 [0] 15 2 14 2" xfId="32613" xr:uid="{8DDBD6BC-960F-4A74-8A44-5E34D537CA0E}"/>
    <cellStyle name="쉼표 [0] 15 2 15" xfId="5356" xr:uid="{0370C73E-0892-4455-A528-EC7B9F96F7B0}"/>
    <cellStyle name="쉼표 [0] 15 2 15 2" xfId="35349" xr:uid="{3D0D35A9-C62F-4C80-9BE3-314494365186}"/>
    <cellStyle name="쉼표 [0] 15 2 16" xfId="5398" xr:uid="{27BAE785-AB38-4127-A3FB-3576BD369651}"/>
    <cellStyle name="쉼표 [0] 15 2 16 2" xfId="35391" xr:uid="{52143F1C-1498-4047-BC0A-52AFE7538296}"/>
    <cellStyle name="쉼표 [0] 15 2 17" xfId="5477" xr:uid="{AC8DB6C3-0ED6-41E0-9D7B-B3F9CBB50375}"/>
    <cellStyle name="쉼표 [0] 15 2 17 2" xfId="35448" xr:uid="{D3E27E93-983A-4F4A-AEB0-9EF77B563283}"/>
    <cellStyle name="쉼표 [0] 15 2 18" xfId="5568" xr:uid="{F63BB7E7-D137-416E-8600-9C7C03F58970}"/>
    <cellStyle name="쉼표 [0] 15 2 18 2" xfId="35523" xr:uid="{67A8DA05-FCFB-4B93-A3B4-7D06615EA3EC}"/>
    <cellStyle name="쉼표 [0] 15 2 19" xfId="8305" xr:uid="{149CAB61-8009-46DB-BE9E-89A63AC273F7}"/>
    <cellStyle name="쉼표 [0] 15 2 19 2" xfId="38260" xr:uid="{E80E4B1A-E7D6-41CE-865C-06F603EA350F}"/>
    <cellStyle name="쉼표 [0] 15 2 2" xfId="401" xr:uid="{D4C81957-687E-4572-AFDD-55E25D13B1DF}"/>
    <cellStyle name="쉼표 [0] 15 2 2 10" xfId="5610" xr:uid="{FA732DEB-B8D4-40C3-A8EF-83D89C532661}"/>
    <cellStyle name="쉼표 [0] 15 2 2 10 2" xfId="35565" xr:uid="{4E775440-87EF-4EDD-9067-CBC50C6DA414}"/>
    <cellStyle name="쉼표 [0] 15 2 2 11" xfId="8392" xr:uid="{E3FCFA69-71F5-412F-BFAC-9A50719CE643}"/>
    <cellStyle name="쉼표 [0] 15 2 2 11 2" xfId="38347" xr:uid="{36202F0F-1D45-403E-A641-E59EE35B6CA4}"/>
    <cellStyle name="쉼표 [0] 15 2 2 12" xfId="11174" xr:uid="{37FBF0C8-1785-4EB5-8BC4-213139564BC9}"/>
    <cellStyle name="쉼표 [0] 15 2 2 12 2" xfId="41129" xr:uid="{5B7F3C52-3FDD-4E89-8E46-22FA5C631B08}"/>
    <cellStyle name="쉼표 [0] 15 2 2 13" xfId="13909" xr:uid="{DAA4FE95-3716-41C4-9CC1-38EBDDDDF222}"/>
    <cellStyle name="쉼표 [0] 15 2 2 13 2" xfId="43864" xr:uid="{1BE5F0D8-82A9-435A-B09D-899CE2BDBE93}"/>
    <cellStyle name="쉼표 [0] 15 2 2 14" xfId="16657" xr:uid="{7CE8F93D-E82A-4B08-97B6-9A49E46ECE59}"/>
    <cellStyle name="쉼표 [0] 15 2 2 14 2" xfId="46610" xr:uid="{6682C493-0AAE-4047-907F-8596BE2949B9}"/>
    <cellStyle name="쉼표 [0] 15 2 2 15" xfId="19440" xr:uid="{7DF84F7A-6D5D-4BD0-A8AB-572A69891F42}"/>
    <cellStyle name="쉼표 [0] 15 2 2 15 2" xfId="49392" xr:uid="{7EA6A789-051C-4211-A0A1-FFDB84CECD09}"/>
    <cellStyle name="쉼표 [0] 15 2 2 16" xfId="22178" xr:uid="{E0DF3CA7-FF3E-4191-B0AB-7B3FAB056389}"/>
    <cellStyle name="쉼표 [0] 15 2 2 16 2" xfId="52130" xr:uid="{76C802EF-FC77-482D-BB5A-050EC3208EF9}"/>
    <cellStyle name="쉼표 [0] 15 2 2 17" xfId="24914" xr:uid="{C0A0299A-70CB-4CFD-BDD5-FDD453D9A905}"/>
    <cellStyle name="쉼표 [0] 15 2 2 17 2" xfId="54866" xr:uid="{66E87186-A875-415B-B00E-2916FA976E8A}"/>
    <cellStyle name="쉼표 [0] 15 2 2 18" xfId="30416" xr:uid="{2E7AC7A6-EBF5-432D-ABAC-688114DC9553}"/>
    <cellStyle name="쉼표 [0] 15 2 2 2" xfId="545" xr:uid="{64D6B782-FFF8-4F2F-A5BC-E703E5083C2A}"/>
    <cellStyle name="쉼표 [0] 15 2 2 2 10" xfId="11259" xr:uid="{54B783BA-5A3E-4CE5-9F48-69ED52E09E4A}"/>
    <cellStyle name="쉼표 [0] 15 2 2 2 10 2" xfId="41214" xr:uid="{91E7CB0C-065C-4FCD-81C0-8EA8352DCBE0}"/>
    <cellStyle name="쉼표 [0] 15 2 2 2 11" xfId="13994" xr:uid="{063D6FF9-B196-4F0A-A463-AE5BF52CF2E6}"/>
    <cellStyle name="쉼표 [0] 15 2 2 2 11 2" xfId="43949" xr:uid="{7E524508-F708-4F82-953E-B6C15C92B598}"/>
    <cellStyle name="쉼표 [0] 15 2 2 2 12" xfId="16742" xr:uid="{0390544C-CC02-42AD-AADC-018F3425DA0A}"/>
    <cellStyle name="쉼표 [0] 15 2 2 2 12 2" xfId="46695" xr:uid="{BE9F1594-55C3-499F-8CEF-7C7DE5C58F1F}"/>
    <cellStyle name="쉼표 [0] 15 2 2 2 13" xfId="19525" xr:uid="{225B9EC2-EFD0-471B-98C1-C0E57D5C194B}"/>
    <cellStyle name="쉼표 [0] 15 2 2 2 13 2" xfId="49477" xr:uid="{A56E8027-2C12-4459-9B03-098BF782DF87}"/>
    <cellStyle name="쉼표 [0] 15 2 2 2 14" xfId="22263" xr:uid="{BA394321-CEBE-4403-8486-69A0FFB3FC7D}"/>
    <cellStyle name="쉼표 [0] 15 2 2 2 14 2" xfId="52215" xr:uid="{D0D0AD6D-4896-4400-B77F-912D5C778E4A}"/>
    <cellStyle name="쉼표 [0] 15 2 2 2 15" xfId="24999" xr:uid="{33B46F14-0FB1-41A8-BC24-48AF635BC912}"/>
    <cellStyle name="쉼표 [0] 15 2 2 2 15 2" xfId="54951" xr:uid="{1E7E5D5F-ACD0-4733-875C-B10633E22788}"/>
    <cellStyle name="쉼표 [0] 15 2 2 2 16" xfId="30555" xr:uid="{8624A4E2-D569-4DA0-8A1E-D21C4012A944}"/>
    <cellStyle name="쉼표 [0] 15 2 2 2 2" xfId="865" xr:uid="{CD86263C-704E-46D8-B6EC-626AB09857D7}"/>
    <cellStyle name="쉼표 [0] 15 2 2 2 2 10" xfId="16913" xr:uid="{F1261B94-024C-4B44-9CEC-8DF2352D4C72}"/>
    <cellStyle name="쉼표 [0] 15 2 2 2 2 10 2" xfId="46866" xr:uid="{82330C0C-29D8-4DD7-8AB3-951E4FEAB998}"/>
    <cellStyle name="쉼표 [0] 15 2 2 2 2 11" xfId="19696" xr:uid="{535F6AD0-4AB6-4013-B1D7-FA6A6B75CE74}"/>
    <cellStyle name="쉼표 [0] 15 2 2 2 2 11 2" xfId="49648" xr:uid="{B049493A-BCEA-4925-A14A-147AB04ADC6F}"/>
    <cellStyle name="쉼표 [0] 15 2 2 2 2 12" xfId="22434" xr:uid="{B136385D-FA1B-40EB-BF76-9238A62F03A4}"/>
    <cellStyle name="쉼표 [0] 15 2 2 2 2 12 2" xfId="52386" xr:uid="{8635255A-292C-4EFB-AC2E-DF6DA698C554}"/>
    <cellStyle name="쉼표 [0] 15 2 2 2 2 13" xfId="25170" xr:uid="{342338BD-A50F-44C6-9B03-9BB71DE837EA}"/>
    <cellStyle name="쉼표 [0] 15 2 2 2 2 13 2" xfId="55122" xr:uid="{F8ACD18A-AA43-4D92-9EF6-A06033D14EAB}"/>
    <cellStyle name="쉼표 [0] 15 2 2 2 2 14" xfId="30870" xr:uid="{6EA9A765-0EEC-40D5-A282-92A57FB94227}"/>
    <cellStyle name="쉼표 [0] 15 2 2 2 2 2" xfId="1408" xr:uid="{25299F60-5E54-46DC-961E-68D37BF4153D}"/>
    <cellStyle name="쉼표 [0] 15 2 2 2 2 2 10" xfId="20038" xr:uid="{7B8A131D-37E0-470A-9204-115AB8A2A93C}"/>
    <cellStyle name="쉼표 [0] 15 2 2 2 2 2 10 2" xfId="49990" xr:uid="{ECFD5F48-AE17-499E-8278-DA84B952D34C}"/>
    <cellStyle name="쉼표 [0] 15 2 2 2 2 2 11" xfId="22776" xr:uid="{E75BDA96-8E55-41AF-8A60-A5046D0839D8}"/>
    <cellStyle name="쉼표 [0] 15 2 2 2 2 2 11 2" xfId="52728" xr:uid="{F821FA2F-F449-43C7-ADDF-5749AFC1E9C0}"/>
    <cellStyle name="쉼표 [0] 15 2 2 2 2 2 12" xfId="25512" xr:uid="{FBE6D6A1-C079-4883-A47C-29A74C0AFBC1}"/>
    <cellStyle name="쉼표 [0] 15 2 2 2 2 2 12 2" xfId="55464" xr:uid="{6D8FF44C-223E-4077-9F47-D9617DA194D2}"/>
    <cellStyle name="쉼표 [0] 15 2 2 2 2 2 13" xfId="31413" xr:uid="{CC7CF923-9D4F-4372-A45B-5A697406F7A2}"/>
    <cellStyle name="쉼표 [0] 15 2 2 2 2 2 2" xfId="3944" xr:uid="{45D44F80-2F87-4BA9-930F-6974E2F26E76}"/>
    <cellStyle name="쉼표 [0] 15 2 2 2 2 2 2 10" xfId="26196" xr:uid="{B8CDB3B3-7B27-4D7B-A677-DE470C3BFD68}"/>
    <cellStyle name="쉼표 [0] 15 2 2 2 2 2 2 10 2" xfId="56148" xr:uid="{51BAA121-8A40-4687-827B-C16A0976382D}"/>
    <cellStyle name="쉼표 [0] 15 2 2 2 2 2 2 11" xfId="33937" xr:uid="{1F797CCB-CD3E-46E2-BBCC-42A3D59133A5}"/>
    <cellStyle name="쉼표 [0] 15 2 2 2 2 2 2 2" xfId="5312" xr:uid="{C26DBF1E-32B3-44CA-BDBC-588D6E4821A0}"/>
    <cellStyle name="쉼표 [0] 15 2 2 2 2 2 2 2 10" xfId="35305" xr:uid="{DEFC9A64-D5B9-485B-90AB-B345CD550C8B}"/>
    <cellStyle name="쉼표 [0] 15 2 2 2 2 2 2 2 2" xfId="8260" xr:uid="{DA3B79E9-3C3D-4102-B3F2-B2DCFD264637}"/>
    <cellStyle name="쉼표 [0] 15 2 2 2 2 2 2 2 2 2" xfId="30307" xr:uid="{002347AC-5879-46AF-B292-39E826B56B53}"/>
    <cellStyle name="쉼표 [0] 15 2 2 2 2 2 2 2 2 2 2" xfId="60259" xr:uid="{E56E7FC3-FC66-47D8-8219-328F1522E8D2}"/>
    <cellStyle name="쉼표 [0] 15 2 2 2 2 2 2 2 2 3" xfId="38215" xr:uid="{A257D8C9-53DE-4255-ACE7-F1692B3E7F3E}"/>
    <cellStyle name="쉼표 [0] 15 2 2 2 2 2 2 2 3" xfId="11042" xr:uid="{5AA233F3-8EB0-4C1B-847F-B6FFEA678306}"/>
    <cellStyle name="쉼표 [0] 15 2 2 2 2 2 2 2 3 2" xfId="40997" xr:uid="{518B9D89-E8E6-4267-920B-52FD12382B25}"/>
    <cellStyle name="쉼표 [0] 15 2 2 2 2 2 2 2 4" xfId="13824" xr:uid="{F4130D34-611D-4BCF-A938-9FB1D26C38CF}"/>
    <cellStyle name="쉼표 [0] 15 2 2 2 2 2 2 2 4 2" xfId="43779" xr:uid="{601C3AAB-3017-461D-A2C9-E4C6ED7CAD2B}"/>
    <cellStyle name="쉼표 [0] 15 2 2 2 2 2 2 2 5" xfId="16559" xr:uid="{BCE03DD3-9E79-4F6B-A5B8-6549EA64CE76}"/>
    <cellStyle name="쉼표 [0] 15 2 2 2 2 2 2 2 5 2" xfId="46514" xr:uid="{288AFE6E-D3B7-4096-A756-01EBAEF0764D}"/>
    <cellStyle name="쉼표 [0] 15 2 2 2 2 2 2 2 6" xfId="19307" xr:uid="{269B1073-02DA-499B-93B9-8AC8CC0A692B}"/>
    <cellStyle name="쉼표 [0] 15 2 2 2 2 2 2 2 6 2" xfId="49260" xr:uid="{3FA8EA99-F8EE-4BC1-BB00-B886568FA1EF}"/>
    <cellStyle name="쉼표 [0] 15 2 2 2 2 2 2 2 7" xfId="22090" xr:uid="{CF733C6E-8718-4C07-99C5-1F248A502153}"/>
    <cellStyle name="쉼표 [0] 15 2 2 2 2 2 2 2 7 2" xfId="52042" xr:uid="{B12B3765-3648-4FC0-A5FC-878F0548BBC2}"/>
    <cellStyle name="쉼표 [0] 15 2 2 2 2 2 2 2 8" xfId="24828" xr:uid="{4F1585DA-A8F4-43AB-8529-3C939B6A3B40}"/>
    <cellStyle name="쉼표 [0] 15 2 2 2 2 2 2 2 8 2" xfId="54780" xr:uid="{31653080-D964-4428-B7BE-CC5C066591C3}"/>
    <cellStyle name="쉼표 [0] 15 2 2 2 2 2 2 2 9" xfId="27564" xr:uid="{38007F1B-E032-494B-A62C-955B6D0F0D43}"/>
    <cellStyle name="쉼표 [0] 15 2 2 2 2 2 2 2 9 2" xfId="57516" xr:uid="{9D204C3E-DD24-4A9E-8567-9F06CEE5643A}"/>
    <cellStyle name="쉼표 [0] 15 2 2 2 2 2 2 3" xfId="6892" xr:uid="{CB289E0B-C18A-4BA2-A760-2C4A14F44D89}"/>
    <cellStyle name="쉼표 [0] 15 2 2 2 2 2 2 3 2" xfId="28939" xr:uid="{1BA8257D-5B8E-4B91-A410-36FC4F59AC8F}"/>
    <cellStyle name="쉼표 [0] 15 2 2 2 2 2 2 3 2 2" xfId="58891" xr:uid="{CCEA85AC-8222-4C62-8C33-C04D311C2B0A}"/>
    <cellStyle name="쉼표 [0] 15 2 2 2 2 2 2 3 3" xfId="36847" xr:uid="{2CBA02CA-AA95-4111-8DEA-98C42E3E3A96}"/>
    <cellStyle name="쉼표 [0] 15 2 2 2 2 2 2 4" xfId="9674" xr:uid="{C3EEBBA7-733C-46F2-8679-99BB150B99F2}"/>
    <cellStyle name="쉼표 [0] 15 2 2 2 2 2 2 4 2" xfId="39629" xr:uid="{B4DA805A-93B7-48EB-8FEF-EF56FCEC5672}"/>
    <cellStyle name="쉼표 [0] 15 2 2 2 2 2 2 5" xfId="12456" xr:uid="{5BA3DDF9-F50E-4109-927D-1CC6910B1655}"/>
    <cellStyle name="쉼표 [0] 15 2 2 2 2 2 2 5 2" xfId="42411" xr:uid="{0A797993-9CE5-45C2-99F2-34CDA0BF3E32}"/>
    <cellStyle name="쉼표 [0] 15 2 2 2 2 2 2 6" xfId="15191" xr:uid="{627FF7D6-7174-4734-A5C7-8BAB362D1B9C}"/>
    <cellStyle name="쉼표 [0] 15 2 2 2 2 2 2 6 2" xfId="45146" xr:uid="{B26EFE39-120E-47BE-8A01-D192EF2EEF1F}"/>
    <cellStyle name="쉼표 [0] 15 2 2 2 2 2 2 7" xfId="17939" xr:uid="{0CA62BDE-CBC0-4E7B-BA4E-9ECC4F3E9279}"/>
    <cellStyle name="쉼표 [0] 15 2 2 2 2 2 2 7 2" xfId="47892" xr:uid="{84AA65F1-6CB0-45C3-913F-724DB5A8E77E}"/>
    <cellStyle name="쉼표 [0] 15 2 2 2 2 2 2 8" xfId="20722" xr:uid="{0A883644-20AE-4CCB-98C4-3578D7A5C1AC}"/>
    <cellStyle name="쉼표 [0] 15 2 2 2 2 2 2 8 2" xfId="50674" xr:uid="{9A530390-951C-4533-AAF8-F1A03E89A304}"/>
    <cellStyle name="쉼표 [0] 15 2 2 2 2 2 2 9" xfId="23460" xr:uid="{1647F593-8BA7-41C7-AEC2-5CC8765818F3}"/>
    <cellStyle name="쉼표 [0] 15 2 2 2 2 2 2 9 2" xfId="53412" xr:uid="{2E10AA98-0320-4796-BD71-B769C1BEB5FC}"/>
    <cellStyle name="쉼표 [0] 15 2 2 2 2 2 3" xfId="4628" xr:uid="{051616D6-7378-4503-A49C-B9591D450D65}"/>
    <cellStyle name="쉼표 [0] 15 2 2 2 2 2 3 10" xfId="34621" xr:uid="{4E304D10-914D-4A0D-A2B7-EE436A98450C}"/>
    <cellStyle name="쉼표 [0] 15 2 2 2 2 2 3 2" xfId="7576" xr:uid="{53497699-1C7C-4BC9-9CA6-C1E0FD25F7D7}"/>
    <cellStyle name="쉼표 [0] 15 2 2 2 2 2 3 2 2" xfId="29623" xr:uid="{F5B36109-5D45-48A5-9952-C31AEF1B0423}"/>
    <cellStyle name="쉼표 [0] 15 2 2 2 2 2 3 2 2 2" xfId="59575" xr:uid="{E4F1B41E-DBAF-4462-85AE-AE2B0B9A1152}"/>
    <cellStyle name="쉼표 [0] 15 2 2 2 2 2 3 2 3" xfId="37531" xr:uid="{7B6C8397-6F21-4BD4-B07B-62E4BF32F876}"/>
    <cellStyle name="쉼표 [0] 15 2 2 2 2 2 3 3" xfId="10358" xr:uid="{64447093-CC7B-4AD1-AFBA-A1250FC298D5}"/>
    <cellStyle name="쉼표 [0] 15 2 2 2 2 2 3 3 2" xfId="40313" xr:uid="{5D3E6DE1-24CE-4E04-90D5-0DDF94540730}"/>
    <cellStyle name="쉼표 [0] 15 2 2 2 2 2 3 4" xfId="13140" xr:uid="{08A2F6BA-83C7-439E-AA27-1332483E5BC4}"/>
    <cellStyle name="쉼표 [0] 15 2 2 2 2 2 3 4 2" xfId="43095" xr:uid="{62C53FBD-775C-4483-B614-E69E96C6DED9}"/>
    <cellStyle name="쉼표 [0] 15 2 2 2 2 2 3 5" xfId="15875" xr:uid="{59322639-995B-4DFE-8033-4607C5DEEF3C}"/>
    <cellStyle name="쉼표 [0] 15 2 2 2 2 2 3 5 2" xfId="45830" xr:uid="{8BC95AE5-A2D1-42DC-B9E1-7DFAD0D1C6BF}"/>
    <cellStyle name="쉼표 [0] 15 2 2 2 2 2 3 6" xfId="18623" xr:uid="{96362BEE-25A3-4566-8C38-04F12825C70C}"/>
    <cellStyle name="쉼표 [0] 15 2 2 2 2 2 3 6 2" xfId="48576" xr:uid="{6C5864D3-6342-4CE2-8DAA-39C1D95DD76E}"/>
    <cellStyle name="쉼표 [0] 15 2 2 2 2 2 3 7" xfId="21406" xr:uid="{CDD81345-8827-4ECB-95A5-75A695E3F2F0}"/>
    <cellStyle name="쉼표 [0] 15 2 2 2 2 2 3 7 2" xfId="51358" xr:uid="{B405B6EE-F2F3-4561-AB0E-06AA2F0C2154}"/>
    <cellStyle name="쉼표 [0] 15 2 2 2 2 2 3 8" xfId="24144" xr:uid="{1F3F255F-3326-424D-ACF3-72FD82A5EFD5}"/>
    <cellStyle name="쉼표 [0] 15 2 2 2 2 2 3 8 2" xfId="54096" xr:uid="{C683C1A0-6E3D-431F-9EC0-8BF89BCD9F9E}"/>
    <cellStyle name="쉼표 [0] 15 2 2 2 2 2 3 9" xfId="26880" xr:uid="{082EB4C7-D22B-4813-AE18-A5BFA8366475}"/>
    <cellStyle name="쉼표 [0] 15 2 2 2 2 2 3 9 2" xfId="56832" xr:uid="{5F53C131-C1D8-41CB-B284-D709997C9BC0}"/>
    <cellStyle name="쉼표 [0] 15 2 2 2 2 2 4" xfId="3260" xr:uid="{DB753265-D650-4B1F-86AD-8F9BA602B18A}"/>
    <cellStyle name="쉼표 [0] 15 2 2 2 2 2 4 2" xfId="28255" xr:uid="{6E178F15-D57C-47E6-A248-4B33A51EC3C3}"/>
    <cellStyle name="쉼표 [0] 15 2 2 2 2 2 4 2 2" xfId="58207" xr:uid="{8B9650D7-D5E3-4E34-B468-A1777C4DDA40}"/>
    <cellStyle name="쉼표 [0] 15 2 2 2 2 2 4 3" xfId="33253" xr:uid="{FBF39293-05C3-457B-B955-C8C085AE9525}"/>
    <cellStyle name="쉼표 [0] 15 2 2 2 2 2 5" xfId="6208" xr:uid="{55019DB0-A59A-4B3C-81F7-6C23365E46BF}"/>
    <cellStyle name="쉼표 [0] 15 2 2 2 2 2 5 2" xfId="36163" xr:uid="{5E19F1DA-949E-43FE-BD7A-3D2DDA991D6A}"/>
    <cellStyle name="쉼표 [0] 15 2 2 2 2 2 6" xfId="8990" xr:uid="{7229A135-B161-4DD5-AE3B-C6CC1F4E122D}"/>
    <cellStyle name="쉼표 [0] 15 2 2 2 2 2 6 2" xfId="38945" xr:uid="{1AB11868-C87E-47E8-869C-62842DE38A03}"/>
    <cellStyle name="쉼표 [0] 15 2 2 2 2 2 7" xfId="11772" xr:uid="{69CCBE3B-8571-421C-8647-4FC0AD1DDB07}"/>
    <cellStyle name="쉼표 [0] 15 2 2 2 2 2 7 2" xfId="41727" xr:uid="{1B2103F0-0BF6-49C4-9189-03C1A7F403AD}"/>
    <cellStyle name="쉼표 [0] 15 2 2 2 2 2 8" xfId="14507" xr:uid="{EE4E70A6-38EE-48D2-ACC4-3A48E1A9BB1B}"/>
    <cellStyle name="쉼표 [0] 15 2 2 2 2 2 8 2" xfId="44462" xr:uid="{D3A85ACF-E719-4619-A645-EE17C7F9DE14}"/>
    <cellStyle name="쉼표 [0] 15 2 2 2 2 2 9" xfId="17255" xr:uid="{BA7C37BA-488A-4F7A-BE4E-02E7EC68640B}"/>
    <cellStyle name="쉼표 [0] 15 2 2 2 2 2 9 2" xfId="47208" xr:uid="{C1CBB52D-31BF-4F55-B761-B1F087B35C06}"/>
    <cellStyle name="쉼표 [0] 15 2 2 2 2 3" xfId="1950" xr:uid="{4AE9B3B5-88E5-4269-876F-382F664832A3}"/>
    <cellStyle name="쉼표 [0] 15 2 2 2 2 3 10" xfId="23118" xr:uid="{CA91EBE2-DD56-43B4-80B2-B677304C95D7}"/>
    <cellStyle name="쉼표 [0] 15 2 2 2 2 3 10 2" xfId="53070" xr:uid="{12ACE2DD-4E5A-42BA-A5CD-833A9C10E64F}"/>
    <cellStyle name="쉼표 [0] 15 2 2 2 2 3 11" xfId="25854" xr:uid="{4A025353-68AD-483E-8308-8897AC76C11D}"/>
    <cellStyle name="쉼표 [0] 15 2 2 2 2 3 11 2" xfId="55806" xr:uid="{349808AF-5DBE-4980-9FBA-37B5A6AA7B3A}"/>
    <cellStyle name="쉼표 [0] 15 2 2 2 2 3 12" xfId="31955" xr:uid="{1933816B-1396-4472-80A5-542BB638B1AA}"/>
    <cellStyle name="쉼표 [0] 15 2 2 2 2 3 2" xfId="4970" xr:uid="{F837806C-0CE3-406A-A89B-3D6BC89DBB23}"/>
    <cellStyle name="쉼표 [0] 15 2 2 2 2 3 2 10" xfId="34963" xr:uid="{D78BB2A7-E4F8-4048-BADE-A0F6F18407F8}"/>
    <cellStyle name="쉼표 [0] 15 2 2 2 2 3 2 2" xfId="7918" xr:uid="{7EA90598-56A4-46C7-BA48-D5B27FAA645F}"/>
    <cellStyle name="쉼표 [0] 15 2 2 2 2 3 2 2 2" xfId="29965" xr:uid="{BC5C569E-CF02-4030-9F45-1D93AF22C593}"/>
    <cellStyle name="쉼표 [0] 15 2 2 2 2 3 2 2 2 2" xfId="59917" xr:uid="{53CBD9AB-BE33-4191-9985-8B3A0FEE600A}"/>
    <cellStyle name="쉼표 [0] 15 2 2 2 2 3 2 2 3" xfId="37873" xr:uid="{CA1186FE-7CE5-48F4-9DD1-1EA2C13CE7BB}"/>
    <cellStyle name="쉼표 [0] 15 2 2 2 2 3 2 3" xfId="10700" xr:uid="{156DD57B-905E-4B1B-8AD5-9CDBF19A39C5}"/>
    <cellStyle name="쉼표 [0] 15 2 2 2 2 3 2 3 2" xfId="40655" xr:uid="{577F56FF-8C14-4223-9328-81A5736E137B}"/>
    <cellStyle name="쉼표 [0] 15 2 2 2 2 3 2 4" xfId="13482" xr:uid="{5FA3AA62-B2CE-4013-B6D8-443A22610B72}"/>
    <cellStyle name="쉼표 [0] 15 2 2 2 2 3 2 4 2" xfId="43437" xr:uid="{7A387110-6235-487A-A048-03D869A858B2}"/>
    <cellStyle name="쉼표 [0] 15 2 2 2 2 3 2 5" xfId="16217" xr:uid="{50A138ED-AF06-4FBB-9D29-F43BD5E4A63B}"/>
    <cellStyle name="쉼표 [0] 15 2 2 2 2 3 2 5 2" xfId="46172" xr:uid="{B179730D-9AB0-470D-BD98-476D871CAA05}"/>
    <cellStyle name="쉼표 [0] 15 2 2 2 2 3 2 6" xfId="18965" xr:uid="{1FAA8C4C-ADCB-45DA-8A69-0BFC82DAFEEC}"/>
    <cellStyle name="쉼표 [0] 15 2 2 2 2 3 2 6 2" xfId="48918" xr:uid="{9CF473BA-6868-4656-910A-8A8A5478EC1C}"/>
    <cellStyle name="쉼표 [0] 15 2 2 2 2 3 2 7" xfId="21748" xr:uid="{97837617-3913-4235-BE15-C7D45AF3D4C2}"/>
    <cellStyle name="쉼표 [0] 15 2 2 2 2 3 2 7 2" xfId="51700" xr:uid="{80BFCD6A-C4AC-4441-B5DF-6F0766A5F970}"/>
    <cellStyle name="쉼표 [0] 15 2 2 2 2 3 2 8" xfId="24486" xr:uid="{394EFFDF-72CE-4125-8728-7D2617257F5D}"/>
    <cellStyle name="쉼표 [0] 15 2 2 2 2 3 2 8 2" xfId="54438" xr:uid="{B509CC91-B5F5-4FF4-9695-0C52FD9C2170}"/>
    <cellStyle name="쉼표 [0] 15 2 2 2 2 3 2 9" xfId="27222" xr:uid="{1BF12716-504E-4B06-9C57-50C9025E0B37}"/>
    <cellStyle name="쉼표 [0] 15 2 2 2 2 3 2 9 2" xfId="57174" xr:uid="{FA55A693-BBE2-43C6-9495-F478D78F2F6D}"/>
    <cellStyle name="쉼표 [0] 15 2 2 2 2 3 3" xfId="3602" xr:uid="{966F65F7-7D9D-430D-9893-35AB12BB8947}"/>
    <cellStyle name="쉼표 [0] 15 2 2 2 2 3 3 2" xfId="28597" xr:uid="{E14282F6-DF33-46EA-99A3-8D5033DF0DC5}"/>
    <cellStyle name="쉼표 [0] 15 2 2 2 2 3 3 2 2" xfId="58549" xr:uid="{61F82EB8-83AD-46E8-AC0A-27CE7DE6586B}"/>
    <cellStyle name="쉼표 [0] 15 2 2 2 2 3 3 3" xfId="33595" xr:uid="{730EE861-2305-4907-AD08-8152B4E7EB01}"/>
    <cellStyle name="쉼표 [0] 15 2 2 2 2 3 4" xfId="6550" xr:uid="{637E90AE-8191-4F81-88AF-327C98736069}"/>
    <cellStyle name="쉼표 [0] 15 2 2 2 2 3 4 2" xfId="36505" xr:uid="{0BF0A7C9-572B-49DE-8B4E-115B97D56659}"/>
    <cellStyle name="쉼표 [0] 15 2 2 2 2 3 5" xfId="9332" xr:uid="{8997E471-B627-4C5D-8836-EC1077CFA958}"/>
    <cellStyle name="쉼표 [0] 15 2 2 2 2 3 5 2" xfId="39287" xr:uid="{430464A8-5B0F-4852-B3E2-A8A82FE8D12C}"/>
    <cellStyle name="쉼표 [0] 15 2 2 2 2 3 6" xfId="12114" xr:uid="{EA3030C4-FD9C-4C0C-88C7-F462758C1682}"/>
    <cellStyle name="쉼표 [0] 15 2 2 2 2 3 6 2" xfId="42069" xr:uid="{A9F7E9CD-6960-4B26-AEE2-F191EF65960D}"/>
    <cellStyle name="쉼표 [0] 15 2 2 2 2 3 7" xfId="14849" xr:uid="{0FD48A57-3218-44B5-8FBB-2940C626E893}"/>
    <cellStyle name="쉼표 [0] 15 2 2 2 2 3 7 2" xfId="44804" xr:uid="{E10EF7F2-53EF-40FA-AA42-99014CAD0798}"/>
    <cellStyle name="쉼표 [0] 15 2 2 2 2 3 8" xfId="17597" xr:uid="{20B57982-368F-49C7-AADC-816E9CB04A5B}"/>
    <cellStyle name="쉼표 [0] 15 2 2 2 2 3 8 2" xfId="47550" xr:uid="{EA5FAD77-8F7F-4E34-8018-BF2410BCC3D7}"/>
    <cellStyle name="쉼표 [0] 15 2 2 2 2 3 9" xfId="20380" xr:uid="{02E37C1D-64B2-4A80-B399-EA0E0243FB1D}"/>
    <cellStyle name="쉼표 [0] 15 2 2 2 2 3 9 2" xfId="50332" xr:uid="{4D232C19-E2A1-4F42-845A-692B546D15DD}"/>
    <cellStyle name="쉼표 [0] 15 2 2 2 2 4" xfId="2481" xr:uid="{2B1E2047-3F6B-43D0-81C5-D4CCFC52505F}"/>
    <cellStyle name="쉼표 [0] 15 2 2 2 2 4 10" xfId="26538" xr:uid="{8146295B-4F7F-45FF-BD50-C1913A8AF049}"/>
    <cellStyle name="쉼표 [0] 15 2 2 2 2 4 10 2" xfId="56490" xr:uid="{2CA4E694-1952-4AEA-9B9F-B94847344C48}"/>
    <cellStyle name="쉼표 [0] 15 2 2 2 2 4 11" xfId="32480" xr:uid="{48AAD17E-4F38-4278-B1E9-D1D109169BF5}"/>
    <cellStyle name="쉼표 [0] 15 2 2 2 2 4 2" xfId="4286" xr:uid="{9C9EC1FC-59E7-4165-8700-68AE02671A02}"/>
    <cellStyle name="쉼표 [0] 15 2 2 2 2 4 2 2" xfId="29281" xr:uid="{B564E3FB-F9EF-49DD-A5DD-16CBB70657F0}"/>
    <cellStyle name="쉼표 [0] 15 2 2 2 2 4 2 2 2" xfId="59233" xr:uid="{1BD06F0A-93D4-4C07-B204-FD1137314C05}"/>
    <cellStyle name="쉼표 [0] 15 2 2 2 2 4 2 3" xfId="34279" xr:uid="{52E0B009-D68B-4194-BB31-7E6D451AABB2}"/>
    <cellStyle name="쉼표 [0] 15 2 2 2 2 4 3" xfId="7234" xr:uid="{D96F6038-7AF3-43F0-A38E-E4591F94A218}"/>
    <cellStyle name="쉼표 [0] 15 2 2 2 2 4 3 2" xfId="37189" xr:uid="{56F287EB-4F66-47F7-A18C-54BA65FB37B3}"/>
    <cellStyle name="쉼표 [0] 15 2 2 2 2 4 4" xfId="10016" xr:uid="{BF6CAE3B-15DA-4335-903E-4B454EC9D2A8}"/>
    <cellStyle name="쉼표 [0] 15 2 2 2 2 4 4 2" xfId="39971" xr:uid="{983CE9F5-9B78-4907-A349-B8742440FFB9}"/>
    <cellStyle name="쉼표 [0] 15 2 2 2 2 4 5" xfId="12798" xr:uid="{8919D7F4-1E3C-4315-8CA9-1721D8C49E3F}"/>
    <cellStyle name="쉼표 [0] 15 2 2 2 2 4 5 2" xfId="42753" xr:uid="{678DFBEF-A18D-46B5-BB66-A2AB90D33A40}"/>
    <cellStyle name="쉼표 [0] 15 2 2 2 2 4 6" xfId="15533" xr:uid="{5377A52A-EB81-4FC1-8B38-EB3DB2E79D9B}"/>
    <cellStyle name="쉼표 [0] 15 2 2 2 2 4 6 2" xfId="45488" xr:uid="{4972AE55-BC08-4201-BE6A-9715AA41463E}"/>
    <cellStyle name="쉼표 [0] 15 2 2 2 2 4 7" xfId="18281" xr:uid="{98C989CA-6FB6-4B88-AD69-A1010902319C}"/>
    <cellStyle name="쉼표 [0] 15 2 2 2 2 4 7 2" xfId="48234" xr:uid="{B83113BF-D883-4A57-A534-3AF8A689323F}"/>
    <cellStyle name="쉼표 [0] 15 2 2 2 2 4 8" xfId="21064" xr:uid="{35FE7034-46D4-48A5-A940-C03D60205E64}"/>
    <cellStyle name="쉼표 [0] 15 2 2 2 2 4 8 2" xfId="51016" xr:uid="{F8868A6D-133D-4377-B0DB-37F4EE061DFF}"/>
    <cellStyle name="쉼표 [0] 15 2 2 2 2 4 9" xfId="23802" xr:uid="{850D6F13-C26A-48E9-AAB5-78DB68EB8F36}"/>
    <cellStyle name="쉼표 [0] 15 2 2 2 2 4 9 2" xfId="53754" xr:uid="{A46886CA-D144-4D59-9AB6-ED5867BF337C}"/>
    <cellStyle name="쉼표 [0] 15 2 2 2 2 5" xfId="2918" xr:uid="{0270FD89-C4A4-4140-8A73-3FCEA58598F9}"/>
    <cellStyle name="쉼표 [0] 15 2 2 2 2 5 2" xfId="27913" xr:uid="{E8ACF901-D1B5-4D9F-B870-DFFC7723D958}"/>
    <cellStyle name="쉼표 [0] 15 2 2 2 2 5 2 2" xfId="57865" xr:uid="{5D4A6070-8116-4E89-A17C-1D644A75B5C7}"/>
    <cellStyle name="쉼표 [0] 15 2 2 2 2 5 3" xfId="32911" xr:uid="{6CD51E38-47DD-4112-B6AC-74A756DB7935}"/>
    <cellStyle name="쉼표 [0] 15 2 2 2 2 6" xfId="5866" xr:uid="{E809C0BB-7286-45ED-8B86-7A90C5AD4FF8}"/>
    <cellStyle name="쉼표 [0] 15 2 2 2 2 6 2" xfId="35821" xr:uid="{780B38D3-568C-48C9-A599-11C25CF297DB}"/>
    <cellStyle name="쉼표 [0] 15 2 2 2 2 7" xfId="8648" xr:uid="{58050A8C-ABFA-4BA5-BA2D-D0453EEE9153}"/>
    <cellStyle name="쉼표 [0] 15 2 2 2 2 7 2" xfId="38603" xr:uid="{7164D503-993A-4F0A-B714-23DEE360D7AE}"/>
    <cellStyle name="쉼표 [0] 15 2 2 2 2 8" xfId="11430" xr:uid="{5B1A3301-18B5-4ADE-9783-53869DCA43C5}"/>
    <cellStyle name="쉼표 [0] 15 2 2 2 2 8 2" xfId="41385" xr:uid="{42DB596D-AA36-4635-874C-C0DE7DA9CF2E}"/>
    <cellStyle name="쉼표 [0] 15 2 2 2 2 9" xfId="14165" xr:uid="{0DB5DA6C-89F9-4247-B6E6-C51039802C5F}"/>
    <cellStyle name="쉼표 [0] 15 2 2 2 2 9 2" xfId="44120" xr:uid="{01A3C59E-A593-4E44-BF04-8F463267B7B8}"/>
    <cellStyle name="쉼표 [0] 15 2 2 2 3" xfId="1093" xr:uid="{FF16BB3C-5565-45B4-826E-7A08ED99697F}"/>
    <cellStyle name="쉼표 [0] 15 2 2 2 3 10" xfId="19867" xr:uid="{ADEA131F-378B-4A76-BC31-853828C18FEE}"/>
    <cellStyle name="쉼표 [0] 15 2 2 2 3 10 2" xfId="49819" xr:uid="{A558C6DC-AB94-424F-AF02-C4464F1E552F}"/>
    <cellStyle name="쉼표 [0] 15 2 2 2 3 11" xfId="22605" xr:uid="{7E01055B-A45D-4F18-967A-577BD1C118AE}"/>
    <cellStyle name="쉼표 [0] 15 2 2 2 3 11 2" xfId="52557" xr:uid="{D16EE3A6-3AEC-4F62-960F-9C0C97A646F0}"/>
    <cellStyle name="쉼표 [0] 15 2 2 2 3 12" xfId="25341" xr:uid="{E4567A62-3712-4112-893E-D627527341C3}"/>
    <cellStyle name="쉼표 [0] 15 2 2 2 3 12 2" xfId="55293" xr:uid="{FAE61728-DF8C-4251-939F-B44C13AE3CE0}"/>
    <cellStyle name="쉼표 [0] 15 2 2 2 3 13" xfId="31098" xr:uid="{C3E5D452-1AC8-416F-915E-496CDA111231}"/>
    <cellStyle name="쉼표 [0] 15 2 2 2 3 2" xfId="3773" xr:uid="{91BF843F-41C4-4927-B3AA-F25FB2F5D9EC}"/>
    <cellStyle name="쉼표 [0] 15 2 2 2 3 2 10" xfId="26025" xr:uid="{A290C236-1130-4FF7-BCC8-CE39D4E652FC}"/>
    <cellStyle name="쉼표 [0] 15 2 2 2 3 2 10 2" xfId="55977" xr:uid="{90D5CB85-911C-44E2-80DE-61957FDBEE35}"/>
    <cellStyle name="쉼표 [0] 15 2 2 2 3 2 11" xfId="33766" xr:uid="{3CAC8255-7B27-45E1-AC90-03088E07F3FE}"/>
    <cellStyle name="쉼표 [0] 15 2 2 2 3 2 2" xfId="5141" xr:uid="{0B0EE007-5BF2-4A0C-A0C4-660218B80A47}"/>
    <cellStyle name="쉼표 [0] 15 2 2 2 3 2 2 10" xfId="35134" xr:uid="{9E86C738-D891-4441-84EA-1D69AFDED9C0}"/>
    <cellStyle name="쉼표 [0] 15 2 2 2 3 2 2 2" xfId="8089" xr:uid="{F2856960-B4D6-44E1-AF7C-B6580C79F45D}"/>
    <cellStyle name="쉼표 [0] 15 2 2 2 3 2 2 2 2" xfId="30136" xr:uid="{B3002840-5416-42DD-9D18-953BEFD5CF72}"/>
    <cellStyle name="쉼표 [0] 15 2 2 2 3 2 2 2 2 2" xfId="60088" xr:uid="{BB1C3B83-1BCF-487E-8D05-9C8AF772CDFF}"/>
    <cellStyle name="쉼표 [0] 15 2 2 2 3 2 2 2 3" xfId="38044" xr:uid="{4AD21830-480C-4769-847B-9BA3BF9F3FA5}"/>
    <cellStyle name="쉼표 [0] 15 2 2 2 3 2 2 3" xfId="10871" xr:uid="{93A9A6D4-823D-4768-B623-717599A3F67D}"/>
    <cellStyle name="쉼표 [0] 15 2 2 2 3 2 2 3 2" xfId="40826" xr:uid="{EE83172F-472E-43A5-BB99-FEB12C8DA79D}"/>
    <cellStyle name="쉼표 [0] 15 2 2 2 3 2 2 4" xfId="13653" xr:uid="{264CCFC2-AED1-4CA2-8000-D357A47E3831}"/>
    <cellStyle name="쉼표 [0] 15 2 2 2 3 2 2 4 2" xfId="43608" xr:uid="{C38AB376-D165-43DB-8440-4103B1B2AFD8}"/>
    <cellStyle name="쉼표 [0] 15 2 2 2 3 2 2 5" xfId="16388" xr:uid="{3347279F-B1D0-4789-ACB8-9FBD80539984}"/>
    <cellStyle name="쉼표 [0] 15 2 2 2 3 2 2 5 2" xfId="46343" xr:uid="{E60D9C77-39B2-44CD-87CE-45753DBE3CE8}"/>
    <cellStyle name="쉼표 [0] 15 2 2 2 3 2 2 6" xfId="19136" xr:uid="{A36F9CBE-99DC-4ADE-ACBB-28EC575643C0}"/>
    <cellStyle name="쉼표 [0] 15 2 2 2 3 2 2 6 2" xfId="49089" xr:uid="{D41A42DD-8D05-4561-B95C-BCD84D02FC94}"/>
    <cellStyle name="쉼표 [0] 15 2 2 2 3 2 2 7" xfId="21919" xr:uid="{A27B5BCC-4E53-4DF8-828D-564AFA1ADCA6}"/>
    <cellStyle name="쉼표 [0] 15 2 2 2 3 2 2 7 2" xfId="51871" xr:uid="{C430F6D6-1147-495D-8E7B-721B4F4EAD70}"/>
    <cellStyle name="쉼표 [0] 15 2 2 2 3 2 2 8" xfId="24657" xr:uid="{18B2A9E3-7EC9-4EC3-B12A-E7859199CD89}"/>
    <cellStyle name="쉼표 [0] 15 2 2 2 3 2 2 8 2" xfId="54609" xr:uid="{1DE9213B-15DA-42C0-91A0-4CE8EA4FDB43}"/>
    <cellStyle name="쉼표 [0] 15 2 2 2 3 2 2 9" xfId="27393" xr:uid="{93BF044E-B88A-4A6D-99EE-FD833B8004FB}"/>
    <cellStyle name="쉼표 [0] 15 2 2 2 3 2 2 9 2" xfId="57345" xr:uid="{2B1E56E9-A248-4419-904A-D8E2D1236D73}"/>
    <cellStyle name="쉼표 [0] 15 2 2 2 3 2 3" xfId="6721" xr:uid="{BD357ECE-41AE-471D-B3B7-AF048E2FCDE5}"/>
    <cellStyle name="쉼표 [0] 15 2 2 2 3 2 3 2" xfId="28768" xr:uid="{D6E9D5D1-9FD6-4A19-BCAA-0901E0360172}"/>
    <cellStyle name="쉼표 [0] 15 2 2 2 3 2 3 2 2" xfId="58720" xr:uid="{92222264-6415-4423-BAFD-2890D502E94C}"/>
    <cellStyle name="쉼표 [0] 15 2 2 2 3 2 3 3" xfId="36676" xr:uid="{24A053AD-4DC8-4941-9EA7-9C1DAF116729}"/>
    <cellStyle name="쉼표 [0] 15 2 2 2 3 2 4" xfId="9503" xr:uid="{12056137-1528-4A4A-B70E-BB5DF4792E53}"/>
    <cellStyle name="쉼표 [0] 15 2 2 2 3 2 4 2" xfId="39458" xr:uid="{1A005082-8562-45B8-947F-21750784A0AA}"/>
    <cellStyle name="쉼표 [0] 15 2 2 2 3 2 5" xfId="12285" xr:uid="{B0032FB1-2534-4A2A-A5B7-5C03B754E61F}"/>
    <cellStyle name="쉼표 [0] 15 2 2 2 3 2 5 2" xfId="42240" xr:uid="{34457812-0862-4213-80B8-FF31F078DBE6}"/>
    <cellStyle name="쉼표 [0] 15 2 2 2 3 2 6" xfId="15020" xr:uid="{A726AA19-3B6B-49EB-A507-7C79A9E7834C}"/>
    <cellStyle name="쉼표 [0] 15 2 2 2 3 2 6 2" xfId="44975" xr:uid="{2E85A1D3-D985-41C2-AB11-7941137C3FC5}"/>
    <cellStyle name="쉼표 [0] 15 2 2 2 3 2 7" xfId="17768" xr:uid="{65BEC497-104E-49F4-968E-967FB96C4BF9}"/>
    <cellStyle name="쉼표 [0] 15 2 2 2 3 2 7 2" xfId="47721" xr:uid="{DA009945-2564-461F-8097-FCC67AE3FA80}"/>
    <cellStyle name="쉼표 [0] 15 2 2 2 3 2 8" xfId="20551" xr:uid="{D83AD176-E5A7-4A32-84B5-39A2E80DEC90}"/>
    <cellStyle name="쉼표 [0] 15 2 2 2 3 2 8 2" xfId="50503" xr:uid="{52B74442-9624-4512-9C9E-BCB98DA919F2}"/>
    <cellStyle name="쉼표 [0] 15 2 2 2 3 2 9" xfId="23289" xr:uid="{E10C7C8D-8E04-4241-8F21-4539D1923AD1}"/>
    <cellStyle name="쉼표 [0] 15 2 2 2 3 2 9 2" xfId="53241" xr:uid="{1FD05D45-942C-4E91-A0EC-BF66BCFA3B85}"/>
    <cellStyle name="쉼표 [0] 15 2 2 2 3 3" xfId="4457" xr:uid="{D6D9F023-2B78-4BCB-91B3-5B500234677F}"/>
    <cellStyle name="쉼표 [0] 15 2 2 2 3 3 10" xfId="34450" xr:uid="{305CA5BF-B045-4B91-BB0F-ECE7EA386954}"/>
    <cellStyle name="쉼표 [0] 15 2 2 2 3 3 2" xfId="7405" xr:uid="{0ED80F4D-F091-4EBE-958C-56448BFA679F}"/>
    <cellStyle name="쉼표 [0] 15 2 2 2 3 3 2 2" xfId="29452" xr:uid="{4373355B-6873-46D7-AD4C-BC479977519A}"/>
    <cellStyle name="쉼표 [0] 15 2 2 2 3 3 2 2 2" xfId="59404" xr:uid="{4377C4E6-8FAD-4890-B2F3-5816E66B105F}"/>
    <cellStyle name="쉼표 [0] 15 2 2 2 3 3 2 3" xfId="37360" xr:uid="{ACBCFF6A-1526-4569-AEA7-7E070D3E207E}"/>
    <cellStyle name="쉼표 [0] 15 2 2 2 3 3 3" xfId="10187" xr:uid="{DB45EB22-2CC6-4A96-B137-E7EA0D6B9E6D}"/>
    <cellStyle name="쉼표 [0] 15 2 2 2 3 3 3 2" xfId="40142" xr:uid="{BEEDC52A-DA5E-4EC8-9C8A-6CA054B34376}"/>
    <cellStyle name="쉼표 [0] 15 2 2 2 3 3 4" xfId="12969" xr:uid="{451B2F26-3829-4F6B-8A21-6D7B6B524572}"/>
    <cellStyle name="쉼표 [0] 15 2 2 2 3 3 4 2" xfId="42924" xr:uid="{A148F943-B036-461C-9BB0-549093FB5B70}"/>
    <cellStyle name="쉼표 [0] 15 2 2 2 3 3 5" xfId="15704" xr:uid="{3B601880-A145-49D3-936A-01B849AD737E}"/>
    <cellStyle name="쉼표 [0] 15 2 2 2 3 3 5 2" xfId="45659" xr:uid="{1B5B1FEA-B1C3-4A35-BB79-5854625031AA}"/>
    <cellStyle name="쉼표 [0] 15 2 2 2 3 3 6" xfId="18452" xr:uid="{C7B9D076-12F3-4934-A6CB-1E56AA323144}"/>
    <cellStyle name="쉼표 [0] 15 2 2 2 3 3 6 2" xfId="48405" xr:uid="{A8B6A32D-9D96-48B9-802E-8CE9F2993B2C}"/>
    <cellStyle name="쉼표 [0] 15 2 2 2 3 3 7" xfId="21235" xr:uid="{0BD4EB18-3617-4E60-97B9-68EBCCDF84A6}"/>
    <cellStyle name="쉼표 [0] 15 2 2 2 3 3 7 2" xfId="51187" xr:uid="{297C8FF5-1878-486E-9C9F-6ACF99B850DF}"/>
    <cellStyle name="쉼표 [0] 15 2 2 2 3 3 8" xfId="23973" xr:uid="{C887E3C0-DAE3-4DD1-B0BB-73C6A82EEAEE}"/>
    <cellStyle name="쉼표 [0] 15 2 2 2 3 3 8 2" xfId="53925" xr:uid="{C67A4BBC-9466-44E9-9D93-7BE307931A4F}"/>
    <cellStyle name="쉼표 [0] 15 2 2 2 3 3 9" xfId="26709" xr:uid="{DAD0D23C-819A-4069-8372-6AA465A7BEA6}"/>
    <cellStyle name="쉼표 [0] 15 2 2 2 3 3 9 2" xfId="56661" xr:uid="{0BD7F1FB-FB83-444D-8DED-B9301444881D}"/>
    <cellStyle name="쉼표 [0] 15 2 2 2 3 4" xfId="3089" xr:uid="{24621A50-7CD5-4B9A-AAAD-A8D010A41242}"/>
    <cellStyle name="쉼표 [0] 15 2 2 2 3 4 2" xfId="28084" xr:uid="{E5A07DF5-C1CB-4278-AF44-7D52355B9D9D}"/>
    <cellStyle name="쉼표 [0] 15 2 2 2 3 4 2 2" xfId="58036" xr:uid="{E0665006-1B03-413D-AC76-3B93ADF7E1B3}"/>
    <cellStyle name="쉼표 [0] 15 2 2 2 3 4 3" xfId="33082" xr:uid="{C42BCB9A-B4F0-4220-8348-FF9DD5E4D099}"/>
    <cellStyle name="쉼표 [0] 15 2 2 2 3 5" xfId="6037" xr:uid="{F8313FC2-E581-4848-B5DE-98924D0F4476}"/>
    <cellStyle name="쉼표 [0] 15 2 2 2 3 5 2" xfId="35992" xr:uid="{D28158E7-9A55-4ACC-B706-E34F4598BC76}"/>
    <cellStyle name="쉼표 [0] 15 2 2 2 3 6" xfId="8819" xr:uid="{E32602A8-37CE-4BF5-ACF2-C2E7CDDB71C0}"/>
    <cellStyle name="쉼표 [0] 15 2 2 2 3 6 2" xfId="38774" xr:uid="{15A827DD-8120-4075-A611-6F73A0739A60}"/>
    <cellStyle name="쉼표 [0] 15 2 2 2 3 7" xfId="11601" xr:uid="{E2001421-E32B-41F1-962B-91EF479450AC}"/>
    <cellStyle name="쉼표 [0] 15 2 2 2 3 7 2" xfId="41556" xr:uid="{18287360-CF94-4A7C-9E9D-160F7FE98176}"/>
    <cellStyle name="쉼표 [0] 15 2 2 2 3 8" xfId="14336" xr:uid="{F1991405-202B-4323-AC3D-5740036FAAD3}"/>
    <cellStyle name="쉼표 [0] 15 2 2 2 3 8 2" xfId="44291" xr:uid="{08EF87DC-E85B-44C1-A101-786F9E8260B1}"/>
    <cellStyle name="쉼표 [0] 15 2 2 2 3 9" xfId="17084" xr:uid="{B404AFFC-0AF3-4473-95A2-DB9A2F7A028D}"/>
    <cellStyle name="쉼표 [0] 15 2 2 2 3 9 2" xfId="47037" xr:uid="{10D3EE1A-2BC0-4BC2-962B-76E8A4259877}"/>
    <cellStyle name="쉼표 [0] 15 2 2 2 4" xfId="1635" xr:uid="{F53DD095-9409-442A-81B9-79430BA18368}"/>
    <cellStyle name="쉼표 [0] 15 2 2 2 4 10" xfId="22947" xr:uid="{5EAF22D8-083E-4B5C-A1F1-A4D59E7B404F}"/>
    <cellStyle name="쉼표 [0] 15 2 2 2 4 10 2" xfId="52899" xr:uid="{49E5A855-B8C4-4AA7-902D-934DEF2023C6}"/>
    <cellStyle name="쉼표 [0] 15 2 2 2 4 11" xfId="25683" xr:uid="{3C0D092A-7E73-4826-A4D5-8518E7A7170E}"/>
    <cellStyle name="쉼표 [0] 15 2 2 2 4 11 2" xfId="55635" xr:uid="{3DAB9C8A-D36B-4099-AC73-F91B5D3B76D2}"/>
    <cellStyle name="쉼표 [0] 15 2 2 2 4 12" xfId="31640" xr:uid="{C32BFE6C-5617-45B4-B3A2-8D12FF9BD298}"/>
    <cellStyle name="쉼표 [0] 15 2 2 2 4 2" xfId="4799" xr:uid="{22A75DF0-C8E4-436E-A277-A91283EE5ED5}"/>
    <cellStyle name="쉼표 [0] 15 2 2 2 4 2 10" xfId="34792" xr:uid="{0BE3D93A-243B-4A0D-90B7-78914AE4E7F5}"/>
    <cellStyle name="쉼표 [0] 15 2 2 2 4 2 2" xfId="7747" xr:uid="{B3454150-11C1-4EC1-B09D-AD38F125F3BE}"/>
    <cellStyle name="쉼표 [0] 15 2 2 2 4 2 2 2" xfId="29794" xr:uid="{9AEF72AA-50EC-4CE0-857F-E4549058716A}"/>
    <cellStyle name="쉼표 [0] 15 2 2 2 4 2 2 2 2" xfId="59746" xr:uid="{1B4662C4-617B-49A9-B732-711AB4C0C8F9}"/>
    <cellStyle name="쉼표 [0] 15 2 2 2 4 2 2 3" xfId="37702" xr:uid="{B88EC96E-629C-4910-A2F3-5C324ACF5A28}"/>
    <cellStyle name="쉼표 [0] 15 2 2 2 4 2 3" xfId="10529" xr:uid="{B300FF51-EE3C-4207-8DDB-6F43DC6365F0}"/>
    <cellStyle name="쉼표 [0] 15 2 2 2 4 2 3 2" xfId="40484" xr:uid="{AFBC579C-CC80-47C0-A4AA-7AEA971FE123}"/>
    <cellStyle name="쉼표 [0] 15 2 2 2 4 2 4" xfId="13311" xr:uid="{EDE22142-0A4C-4334-BEE9-9052020DE95E}"/>
    <cellStyle name="쉼표 [0] 15 2 2 2 4 2 4 2" xfId="43266" xr:uid="{D4190608-BAF9-41FC-8C62-7FF67EF990B0}"/>
    <cellStyle name="쉼표 [0] 15 2 2 2 4 2 5" xfId="16046" xr:uid="{D49CFE26-31B1-4AEF-A41D-7B88E6A7F8BA}"/>
    <cellStyle name="쉼표 [0] 15 2 2 2 4 2 5 2" xfId="46001" xr:uid="{F5FC7FC7-E266-4258-BD42-6367A839DB54}"/>
    <cellStyle name="쉼표 [0] 15 2 2 2 4 2 6" xfId="18794" xr:uid="{B4031C12-6A2C-4685-ACFB-D00C5A23BE3E}"/>
    <cellStyle name="쉼표 [0] 15 2 2 2 4 2 6 2" xfId="48747" xr:uid="{4D5DB3EC-F4AE-4CB6-A67E-091D4E618C6E}"/>
    <cellStyle name="쉼표 [0] 15 2 2 2 4 2 7" xfId="21577" xr:uid="{AEF09F7F-BDFF-4384-8222-9CEDF5729D67}"/>
    <cellStyle name="쉼표 [0] 15 2 2 2 4 2 7 2" xfId="51529" xr:uid="{068CC873-CDF6-4849-B7A5-4E9DCEA63CD3}"/>
    <cellStyle name="쉼표 [0] 15 2 2 2 4 2 8" xfId="24315" xr:uid="{475F31B0-D09B-49F6-AB60-F4B7184A890A}"/>
    <cellStyle name="쉼표 [0] 15 2 2 2 4 2 8 2" xfId="54267" xr:uid="{E9B77260-0CF5-4F90-BC98-A7EC75625337}"/>
    <cellStyle name="쉼표 [0] 15 2 2 2 4 2 9" xfId="27051" xr:uid="{3FBF9F11-23D9-4548-8E7E-C98376DB4D67}"/>
    <cellStyle name="쉼표 [0] 15 2 2 2 4 2 9 2" xfId="57003" xr:uid="{D4FDB851-EFD3-40BA-A9FE-9CD8738E421F}"/>
    <cellStyle name="쉼표 [0] 15 2 2 2 4 3" xfId="3431" xr:uid="{ACA2BFC9-974A-4BF8-A39B-2C779A445800}"/>
    <cellStyle name="쉼표 [0] 15 2 2 2 4 3 2" xfId="28426" xr:uid="{55EF94D0-4310-4DDB-9F85-ECAAC3512089}"/>
    <cellStyle name="쉼표 [0] 15 2 2 2 4 3 2 2" xfId="58378" xr:uid="{E8A83FF4-A253-49B5-A816-CDDD16024F39}"/>
    <cellStyle name="쉼표 [0] 15 2 2 2 4 3 3" xfId="33424" xr:uid="{2A3A275F-089D-40BE-807B-1C6E53F8D8ED}"/>
    <cellStyle name="쉼표 [0] 15 2 2 2 4 4" xfId="6379" xr:uid="{A020D0EF-7991-4A38-8F88-7E0C4C215176}"/>
    <cellStyle name="쉼표 [0] 15 2 2 2 4 4 2" xfId="36334" xr:uid="{60A6A31A-7E35-44A9-8429-2A524BAFC749}"/>
    <cellStyle name="쉼표 [0] 15 2 2 2 4 5" xfId="9161" xr:uid="{0D4B6A0C-ADD0-4200-A17C-D02ADEFA39BD}"/>
    <cellStyle name="쉼표 [0] 15 2 2 2 4 5 2" xfId="39116" xr:uid="{66916D88-C937-4496-932F-642177791EF2}"/>
    <cellStyle name="쉼표 [0] 15 2 2 2 4 6" xfId="11943" xr:uid="{CA0EB321-C939-49CD-B41C-D972376B8774}"/>
    <cellStyle name="쉼표 [0] 15 2 2 2 4 6 2" xfId="41898" xr:uid="{BE650113-FDBA-4984-8A38-01E3C1B6B3F6}"/>
    <cellStyle name="쉼표 [0] 15 2 2 2 4 7" xfId="14678" xr:uid="{DE9DD2D5-5F25-4A25-A234-8CB29A29878E}"/>
    <cellStyle name="쉼표 [0] 15 2 2 2 4 7 2" xfId="44633" xr:uid="{391A6189-4A5D-47CB-8F3E-54577A00B823}"/>
    <cellStyle name="쉼표 [0] 15 2 2 2 4 8" xfId="17426" xr:uid="{7343FF5F-4ACD-4061-A46F-458E2F75B09C}"/>
    <cellStyle name="쉼표 [0] 15 2 2 2 4 8 2" xfId="47379" xr:uid="{F142C144-F09D-4D9A-92BF-72A451C870F2}"/>
    <cellStyle name="쉼표 [0] 15 2 2 2 4 9" xfId="20209" xr:uid="{BFC604C2-3320-4187-A771-9DDAA510C7FE}"/>
    <cellStyle name="쉼표 [0] 15 2 2 2 4 9 2" xfId="50161" xr:uid="{24F3D9CA-21D6-4EBC-B376-6A84DD45042B}"/>
    <cellStyle name="쉼표 [0] 15 2 2 2 5" xfId="2130" xr:uid="{B0B89B66-3852-4F59-A8E3-1C5919C242A4}"/>
    <cellStyle name="쉼표 [0] 15 2 2 2 5 10" xfId="26367" xr:uid="{8A5A4A8C-54D9-4164-AEF1-C730EEC48068}"/>
    <cellStyle name="쉼표 [0] 15 2 2 2 5 10 2" xfId="56319" xr:uid="{1DCFD5D4-588F-4DE9-A16D-6B1DE3A04F57}"/>
    <cellStyle name="쉼표 [0] 15 2 2 2 5 11" xfId="32133" xr:uid="{6FB965E8-EB2E-4464-B551-AAC5D0F8E699}"/>
    <cellStyle name="쉼표 [0] 15 2 2 2 5 2" xfId="4115" xr:uid="{6862A7E7-DDFF-4E11-BDB1-00831BE9AB31}"/>
    <cellStyle name="쉼표 [0] 15 2 2 2 5 2 2" xfId="29110" xr:uid="{1E8E3EC3-7AA9-4EF5-90D6-38873F855E3D}"/>
    <cellStyle name="쉼표 [0] 15 2 2 2 5 2 2 2" xfId="59062" xr:uid="{39355418-91DC-45E0-9313-095102BE0A33}"/>
    <cellStyle name="쉼표 [0] 15 2 2 2 5 2 3" xfId="34108" xr:uid="{4734C6AD-88DE-4737-8400-1472245C1232}"/>
    <cellStyle name="쉼표 [0] 15 2 2 2 5 3" xfId="7063" xr:uid="{04B4F6CE-76B5-4882-9A57-632B3E0FFEC5}"/>
    <cellStyle name="쉼표 [0] 15 2 2 2 5 3 2" xfId="37018" xr:uid="{EC871337-00FD-4AEB-926D-21A7A0F75497}"/>
    <cellStyle name="쉼표 [0] 15 2 2 2 5 4" xfId="9845" xr:uid="{E3A923C1-B308-4431-9146-A2CA36F528F0}"/>
    <cellStyle name="쉼표 [0] 15 2 2 2 5 4 2" xfId="39800" xr:uid="{4E6E1828-E11C-4DB0-ACD4-AF28C4170775}"/>
    <cellStyle name="쉼표 [0] 15 2 2 2 5 5" xfId="12627" xr:uid="{659274E6-E609-4FA1-8BD3-1763B0400D01}"/>
    <cellStyle name="쉼표 [0] 15 2 2 2 5 5 2" xfId="42582" xr:uid="{696C3898-76F9-4A43-9288-4F91D04B44AF}"/>
    <cellStyle name="쉼표 [0] 15 2 2 2 5 6" xfId="15362" xr:uid="{6DE771B0-1879-46F6-BC57-95A047D50592}"/>
    <cellStyle name="쉼표 [0] 15 2 2 2 5 6 2" xfId="45317" xr:uid="{1B43E703-6545-44C1-A9F4-9032B41044D3}"/>
    <cellStyle name="쉼표 [0] 15 2 2 2 5 7" xfId="18110" xr:uid="{671F3F24-8F97-4778-BDD0-094DFB9C1FE8}"/>
    <cellStyle name="쉼표 [0] 15 2 2 2 5 7 2" xfId="48063" xr:uid="{B4C7D1FC-99CD-4004-9E89-989F936A1470}"/>
    <cellStyle name="쉼표 [0] 15 2 2 2 5 8" xfId="20893" xr:uid="{9AE0F284-EE12-4BB0-B6B9-8C143574328D}"/>
    <cellStyle name="쉼표 [0] 15 2 2 2 5 8 2" xfId="50845" xr:uid="{09F5DBED-7B90-44D0-8DDC-568C3727EA13}"/>
    <cellStyle name="쉼표 [0] 15 2 2 2 5 9" xfId="23631" xr:uid="{9F421D75-3748-4D9B-8158-EF7B08CBCCC8}"/>
    <cellStyle name="쉼표 [0] 15 2 2 2 5 9 2" xfId="53583" xr:uid="{082A6CB5-27BD-432F-97DA-83AD87A06C6F}"/>
    <cellStyle name="쉼표 [0] 15 2 2 2 6" xfId="2309" xr:uid="{3B3D6CBC-C2BB-40FC-A437-E1B4A5B6B788}"/>
    <cellStyle name="쉼표 [0] 15 2 2 2 6 2" xfId="27742" xr:uid="{E63C65FB-A00B-40FF-9673-64918138ACD0}"/>
    <cellStyle name="쉼표 [0] 15 2 2 2 6 2 2" xfId="57694" xr:uid="{ED21F971-EBC2-468D-9837-22FAB4C8AFA7}"/>
    <cellStyle name="쉼표 [0] 15 2 2 2 6 3" xfId="32309" xr:uid="{7BAC4C04-6C45-48C0-87BF-1B614522D0FA}"/>
    <cellStyle name="쉼표 [0] 15 2 2 2 7" xfId="2747" xr:uid="{79A8664C-B6F7-4B86-A0F9-8C129213A256}"/>
    <cellStyle name="쉼표 [0] 15 2 2 2 7 2" xfId="32740" xr:uid="{141B1E6F-F0FA-42F2-B339-3E96CCD46636}"/>
    <cellStyle name="쉼표 [0] 15 2 2 2 8" xfId="5695" xr:uid="{45C2A409-4F71-44C4-B01D-FD234CEDA4B5}"/>
    <cellStyle name="쉼표 [0] 15 2 2 2 8 2" xfId="35650" xr:uid="{464221FB-9BF9-476C-A008-3AF91884180A}"/>
    <cellStyle name="쉼표 [0] 15 2 2 2 9" xfId="8477" xr:uid="{D5BDC691-9142-4EEB-B2D1-F234DC58473C}"/>
    <cellStyle name="쉼표 [0] 15 2 2 2 9 2" xfId="38432" xr:uid="{1B75F06A-86B3-4B1A-ACD7-7D51C4C7FB6D}"/>
    <cellStyle name="쉼표 [0] 15 2 2 3" xfId="780" xr:uid="{A0726BD1-2865-4F24-AD80-F59E9AA8BB9A}"/>
    <cellStyle name="쉼표 [0] 15 2 2 3 10" xfId="16828" xr:uid="{DF527F4E-06C2-4436-8205-FA5EF800B067}"/>
    <cellStyle name="쉼표 [0] 15 2 2 3 10 2" xfId="46781" xr:uid="{425AD716-7A3E-47F8-A70C-44B934B626DD}"/>
    <cellStyle name="쉼표 [0] 15 2 2 3 11" xfId="19611" xr:uid="{B65F28B2-E3AC-4103-8E08-90FD94CD5348}"/>
    <cellStyle name="쉼표 [0] 15 2 2 3 11 2" xfId="49563" xr:uid="{30882BEF-AFCF-4DAC-BA9A-781919A74E47}"/>
    <cellStyle name="쉼표 [0] 15 2 2 3 12" xfId="22349" xr:uid="{28413CDB-3221-424B-AF07-921B48A3A2E1}"/>
    <cellStyle name="쉼표 [0] 15 2 2 3 12 2" xfId="52301" xr:uid="{E863CA97-D68A-4567-B25C-7EF58B548006}"/>
    <cellStyle name="쉼표 [0] 15 2 2 3 13" xfId="25085" xr:uid="{22048AD7-F2CB-44FB-B4D0-E92F69C1C256}"/>
    <cellStyle name="쉼표 [0] 15 2 2 3 13 2" xfId="55037" xr:uid="{333A6FB8-29C2-41E7-A2E3-F7C4A3887FB5}"/>
    <cellStyle name="쉼표 [0] 15 2 2 3 14" xfId="30785" xr:uid="{1B5CBC4E-382A-4B10-A933-BB1DEFCBA354}"/>
    <cellStyle name="쉼표 [0] 15 2 2 3 2" xfId="1323" xr:uid="{AF58DCEC-DF0D-4E48-8364-F55706DF98B0}"/>
    <cellStyle name="쉼표 [0] 15 2 2 3 2 10" xfId="19953" xr:uid="{A2E265AA-0AFB-489D-BB01-CC4417B8F3F1}"/>
    <cellStyle name="쉼표 [0] 15 2 2 3 2 10 2" xfId="49905" xr:uid="{E4A87372-36F8-4568-AB50-EA626A031832}"/>
    <cellStyle name="쉼표 [0] 15 2 2 3 2 11" xfId="22691" xr:uid="{94671274-CEA9-42B1-9B5B-DA01286DB136}"/>
    <cellStyle name="쉼표 [0] 15 2 2 3 2 11 2" xfId="52643" xr:uid="{8044501A-7E89-4E66-AA1E-46E127B1DA82}"/>
    <cellStyle name="쉼표 [0] 15 2 2 3 2 12" xfId="25427" xr:uid="{6F95E455-C1F7-4C04-9824-174630FB387C}"/>
    <cellStyle name="쉼표 [0] 15 2 2 3 2 12 2" xfId="55379" xr:uid="{D23BAAB8-B276-4A1B-95E4-9A0AE0590EA5}"/>
    <cellStyle name="쉼표 [0] 15 2 2 3 2 13" xfId="31328" xr:uid="{C3F6FAAE-0022-418E-BF7F-D17B3B2302B6}"/>
    <cellStyle name="쉼표 [0] 15 2 2 3 2 2" xfId="3859" xr:uid="{5299CFE4-BBB7-49DB-ACEA-2ACB18A0826A}"/>
    <cellStyle name="쉼표 [0] 15 2 2 3 2 2 10" xfId="26111" xr:uid="{FD6806F1-B41E-450E-9721-6D62B7E68BCA}"/>
    <cellStyle name="쉼표 [0] 15 2 2 3 2 2 10 2" xfId="56063" xr:uid="{0B2B1A63-B0E7-42CC-A9F3-0D21F43A0E8A}"/>
    <cellStyle name="쉼표 [0] 15 2 2 3 2 2 11" xfId="33852" xr:uid="{8E1E4752-DE23-4490-8694-C725378E4835}"/>
    <cellStyle name="쉼표 [0] 15 2 2 3 2 2 2" xfId="5227" xr:uid="{7823F236-EB18-460F-A9EE-5342C63208D6}"/>
    <cellStyle name="쉼표 [0] 15 2 2 3 2 2 2 10" xfId="35220" xr:uid="{CB39573F-8CFB-4984-A4A1-3F164A3CB6D0}"/>
    <cellStyle name="쉼표 [0] 15 2 2 3 2 2 2 2" xfId="8175" xr:uid="{CE8E21B3-EEBD-4BED-933F-A02C1BB296A4}"/>
    <cellStyle name="쉼표 [0] 15 2 2 3 2 2 2 2 2" xfId="30222" xr:uid="{F4815BAC-4685-4A09-8B8B-55465D6FA47E}"/>
    <cellStyle name="쉼표 [0] 15 2 2 3 2 2 2 2 2 2" xfId="60174" xr:uid="{806CB09A-B5DD-4006-99BC-83BFEC87990B}"/>
    <cellStyle name="쉼표 [0] 15 2 2 3 2 2 2 2 3" xfId="38130" xr:uid="{5FE4D59F-559C-494B-A27B-AE9C20D2D946}"/>
    <cellStyle name="쉼표 [0] 15 2 2 3 2 2 2 3" xfId="10957" xr:uid="{6A3924A0-7150-449A-9273-F956CB7F3DD6}"/>
    <cellStyle name="쉼표 [0] 15 2 2 3 2 2 2 3 2" xfId="40912" xr:uid="{C048A2EA-A8C2-4FC1-AE26-61E3FE2AAFF0}"/>
    <cellStyle name="쉼표 [0] 15 2 2 3 2 2 2 4" xfId="13739" xr:uid="{DEA85EAD-1D6B-4338-9BE2-FB833EF57A87}"/>
    <cellStyle name="쉼표 [0] 15 2 2 3 2 2 2 4 2" xfId="43694" xr:uid="{A2D98483-DA4B-43AD-A57E-59981A7020E4}"/>
    <cellStyle name="쉼표 [0] 15 2 2 3 2 2 2 5" xfId="16474" xr:uid="{F5C4C90E-89A8-4B73-ACDB-1818F33967EE}"/>
    <cellStyle name="쉼표 [0] 15 2 2 3 2 2 2 5 2" xfId="46429" xr:uid="{639D4C74-CE8D-43DC-8EC3-A681CBEF2424}"/>
    <cellStyle name="쉼표 [0] 15 2 2 3 2 2 2 6" xfId="19222" xr:uid="{67D594AE-4E51-4683-A2CA-656CF529C6D1}"/>
    <cellStyle name="쉼표 [0] 15 2 2 3 2 2 2 6 2" xfId="49175" xr:uid="{4A37CFFF-7331-4415-894B-56E1C8A51DE8}"/>
    <cellStyle name="쉼표 [0] 15 2 2 3 2 2 2 7" xfId="22005" xr:uid="{87F3933E-0E7A-4CBE-B67E-A9C1FE8A8187}"/>
    <cellStyle name="쉼표 [0] 15 2 2 3 2 2 2 7 2" xfId="51957" xr:uid="{640E7D56-EED5-4A2B-8217-70A0DC9E2F36}"/>
    <cellStyle name="쉼표 [0] 15 2 2 3 2 2 2 8" xfId="24743" xr:uid="{6FE68451-9568-4B1E-A76D-5A19F4BAE677}"/>
    <cellStyle name="쉼표 [0] 15 2 2 3 2 2 2 8 2" xfId="54695" xr:uid="{AB33DA79-7FCF-48E0-BA32-CE8797734E00}"/>
    <cellStyle name="쉼표 [0] 15 2 2 3 2 2 2 9" xfId="27479" xr:uid="{50B4C332-589B-47A4-929E-AA1B67E2FF86}"/>
    <cellStyle name="쉼표 [0] 15 2 2 3 2 2 2 9 2" xfId="57431" xr:uid="{1CEB5AD7-50C6-4F69-AEB7-7F4771161E9B}"/>
    <cellStyle name="쉼표 [0] 15 2 2 3 2 2 3" xfId="6807" xr:uid="{569AF120-AF34-4420-8BED-FBBFFE786454}"/>
    <cellStyle name="쉼표 [0] 15 2 2 3 2 2 3 2" xfId="28854" xr:uid="{FA007A22-7ABB-4B45-A450-7494074CDF85}"/>
    <cellStyle name="쉼표 [0] 15 2 2 3 2 2 3 2 2" xfId="58806" xr:uid="{4A51AFBE-88D7-4CC5-916E-8BA39C2E2AF9}"/>
    <cellStyle name="쉼표 [0] 15 2 2 3 2 2 3 3" xfId="36762" xr:uid="{3A741CC6-0277-4BB0-85CA-23B464F21FDC}"/>
    <cellStyle name="쉼표 [0] 15 2 2 3 2 2 4" xfId="9589" xr:uid="{6800C9DB-DD9F-4D3F-B910-A66A25989825}"/>
    <cellStyle name="쉼표 [0] 15 2 2 3 2 2 4 2" xfId="39544" xr:uid="{C503DE29-4FD4-49CA-8B36-84E583F01FED}"/>
    <cellStyle name="쉼표 [0] 15 2 2 3 2 2 5" xfId="12371" xr:uid="{9557A73C-2CD2-43E7-923A-85A0D02F23D3}"/>
    <cellStyle name="쉼표 [0] 15 2 2 3 2 2 5 2" xfId="42326" xr:uid="{524CAE72-2716-4B8F-B92A-97EBDAC0E2BA}"/>
    <cellStyle name="쉼표 [0] 15 2 2 3 2 2 6" xfId="15106" xr:uid="{3082008B-70F5-4F4F-84D2-F77F2C741DAA}"/>
    <cellStyle name="쉼표 [0] 15 2 2 3 2 2 6 2" xfId="45061" xr:uid="{96436161-4F92-4F0F-8BDD-D6F5DE033114}"/>
    <cellStyle name="쉼표 [0] 15 2 2 3 2 2 7" xfId="17854" xr:uid="{B2DA19E2-D4BE-483C-92F2-39C3BFB42E4F}"/>
    <cellStyle name="쉼표 [0] 15 2 2 3 2 2 7 2" xfId="47807" xr:uid="{CF0C166F-6469-4256-9600-2FA872BF969E}"/>
    <cellStyle name="쉼표 [0] 15 2 2 3 2 2 8" xfId="20637" xr:uid="{5AABB8B4-F5C5-43ED-897C-E5B3DFAEFF1E}"/>
    <cellStyle name="쉼표 [0] 15 2 2 3 2 2 8 2" xfId="50589" xr:uid="{7441AD52-AC74-46E4-B64D-81E4CE01BE4E}"/>
    <cellStyle name="쉼표 [0] 15 2 2 3 2 2 9" xfId="23375" xr:uid="{5534EF22-2A4E-43E6-B7B8-9BEBD0E96B8F}"/>
    <cellStyle name="쉼표 [0] 15 2 2 3 2 2 9 2" xfId="53327" xr:uid="{4B47C75D-782A-47A4-A48D-211F1F933B07}"/>
    <cellStyle name="쉼표 [0] 15 2 2 3 2 3" xfId="4543" xr:uid="{71EA4F32-C79D-4CDE-8417-FBAA0BD86F13}"/>
    <cellStyle name="쉼표 [0] 15 2 2 3 2 3 10" xfId="34536" xr:uid="{54B58649-95F0-455C-8086-35F5A493C9E4}"/>
    <cellStyle name="쉼표 [0] 15 2 2 3 2 3 2" xfId="7491" xr:uid="{25A9D1F9-9D5F-48C3-85B0-E59830AC2CE5}"/>
    <cellStyle name="쉼표 [0] 15 2 2 3 2 3 2 2" xfId="29538" xr:uid="{9855DCC0-32EC-4F8D-A8BC-413DE30C3AFF}"/>
    <cellStyle name="쉼표 [0] 15 2 2 3 2 3 2 2 2" xfId="59490" xr:uid="{59005077-A3F0-474E-8B33-A8CF3DEE1659}"/>
    <cellStyle name="쉼표 [0] 15 2 2 3 2 3 2 3" xfId="37446" xr:uid="{AA052AEB-D8BD-4E8D-92B1-8EBC2A63A804}"/>
    <cellStyle name="쉼표 [0] 15 2 2 3 2 3 3" xfId="10273" xr:uid="{C3E643B3-6C9C-420B-AE68-31F1E8600EA0}"/>
    <cellStyle name="쉼표 [0] 15 2 2 3 2 3 3 2" xfId="40228" xr:uid="{EA95FBB5-8F09-4994-A453-DC0D1CCD2857}"/>
    <cellStyle name="쉼표 [0] 15 2 2 3 2 3 4" xfId="13055" xr:uid="{6B7EDD03-467D-44FB-8E77-7BAFDDC1CC50}"/>
    <cellStyle name="쉼표 [0] 15 2 2 3 2 3 4 2" xfId="43010" xr:uid="{14BDE73B-C45C-4E88-AA1A-EFA225DAA6EF}"/>
    <cellStyle name="쉼표 [0] 15 2 2 3 2 3 5" xfId="15790" xr:uid="{57C54C6D-7974-4022-8A96-ECC71EC1C046}"/>
    <cellStyle name="쉼표 [0] 15 2 2 3 2 3 5 2" xfId="45745" xr:uid="{8F4A11FC-52FD-4B34-A378-129917D5C9D4}"/>
    <cellStyle name="쉼표 [0] 15 2 2 3 2 3 6" xfId="18538" xr:uid="{D230A4BF-B317-4506-B8C5-B122677C72B9}"/>
    <cellStyle name="쉼표 [0] 15 2 2 3 2 3 6 2" xfId="48491" xr:uid="{54E7EE84-C908-40F4-9040-0AB1F80D1121}"/>
    <cellStyle name="쉼표 [0] 15 2 2 3 2 3 7" xfId="21321" xr:uid="{BD0822EF-2647-4F39-886E-FAB8FC6BD582}"/>
    <cellStyle name="쉼표 [0] 15 2 2 3 2 3 7 2" xfId="51273" xr:uid="{FD3C8886-BF95-41C5-85DD-CA36D5A16933}"/>
    <cellStyle name="쉼표 [0] 15 2 2 3 2 3 8" xfId="24059" xr:uid="{5E633B17-0166-4826-897F-A3A8F3FB94B2}"/>
    <cellStyle name="쉼표 [0] 15 2 2 3 2 3 8 2" xfId="54011" xr:uid="{54A55CD7-78CE-4AAC-A0BB-224449FCA232}"/>
    <cellStyle name="쉼표 [0] 15 2 2 3 2 3 9" xfId="26795" xr:uid="{E3E36A45-DBBE-4670-BA48-D3CCAD06BE8D}"/>
    <cellStyle name="쉼표 [0] 15 2 2 3 2 3 9 2" xfId="56747" xr:uid="{C2FA0357-3C86-4AC7-8107-B28F2A5DFB0E}"/>
    <cellStyle name="쉼표 [0] 15 2 2 3 2 4" xfId="3175" xr:uid="{66697C80-F0CE-4590-8E85-F7B8DA4BA872}"/>
    <cellStyle name="쉼표 [0] 15 2 2 3 2 4 2" xfId="28170" xr:uid="{9FCA91E4-2057-445D-9DD7-A173DCFAC5DF}"/>
    <cellStyle name="쉼표 [0] 15 2 2 3 2 4 2 2" xfId="58122" xr:uid="{35382927-E2BF-42B8-9038-986526CDF606}"/>
    <cellStyle name="쉼표 [0] 15 2 2 3 2 4 3" xfId="33168" xr:uid="{899F40C5-EC40-4781-9677-D04174A58A46}"/>
    <cellStyle name="쉼표 [0] 15 2 2 3 2 5" xfId="6123" xr:uid="{D73380C4-087E-4097-8D9E-B3B764ADCAF8}"/>
    <cellStyle name="쉼표 [0] 15 2 2 3 2 5 2" xfId="36078" xr:uid="{0BAE4913-1823-4570-A1F5-06FC9F9FE63A}"/>
    <cellStyle name="쉼표 [0] 15 2 2 3 2 6" xfId="8905" xr:uid="{85A04FC2-81EA-4F82-B990-141772036E0F}"/>
    <cellStyle name="쉼표 [0] 15 2 2 3 2 6 2" xfId="38860" xr:uid="{1E74D7F9-346A-4C1F-89B5-D402B07F0486}"/>
    <cellStyle name="쉼표 [0] 15 2 2 3 2 7" xfId="11687" xr:uid="{3376C71F-4112-46DF-A2EC-1EF711A906AA}"/>
    <cellStyle name="쉼표 [0] 15 2 2 3 2 7 2" xfId="41642" xr:uid="{BED7583B-7946-42C5-B15D-0B7AAB3E5433}"/>
    <cellStyle name="쉼표 [0] 15 2 2 3 2 8" xfId="14422" xr:uid="{1F080663-9C08-44D2-89DD-81654638BF3B}"/>
    <cellStyle name="쉼표 [0] 15 2 2 3 2 8 2" xfId="44377" xr:uid="{2A370896-364B-4505-8247-EEE2F4B48809}"/>
    <cellStyle name="쉼표 [0] 15 2 2 3 2 9" xfId="17170" xr:uid="{181EB0A4-E444-49EA-B382-BE2A560BDA05}"/>
    <cellStyle name="쉼표 [0] 15 2 2 3 2 9 2" xfId="47123" xr:uid="{23B93398-E6D1-48B4-8376-0F110479B325}"/>
    <cellStyle name="쉼표 [0] 15 2 2 3 3" xfId="1865" xr:uid="{0B5E1111-71D2-4278-9108-3DAEB2D1433F}"/>
    <cellStyle name="쉼표 [0] 15 2 2 3 3 10" xfId="23033" xr:uid="{4F448138-FE44-43E7-9066-23F599EB65A1}"/>
    <cellStyle name="쉼표 [0] 15 2 2 3 3 10 2" xfId="52985" xr:uid="{E0BCBE24-1A35-4AFF-860F-BBD440B95174}"/>
    <cellStyle name="쉼표 [0] 15 2 2 3 3 11" xfId="25769" xr:uid="{5B47A253-0B82-4664-BBF0-77C218405D0E}"/>
    <cellStyle name="쉼표 [0] 15 2 2 3 3 11 2" xfId="55721" xr:uid="{F4697065-884A-4FB9-8D19-C34BEDA27363}"/>
    <cellStyle name="쉼표 [0] 15 2 2 3 3 12" xfId="31870" xr:uid="{98D8486F-A9DC-48DB-BE4E-3F6F334A907F}"/>
    <cellStyle name="쉼표 [0] 15 2 2 3 3 2" xfId="4885" xr:uid="{194C4A3E-84ED-46B1-A24B-0E2200D36F64}"/>
    <cellStyle name="쉼표 [0] 15 2 2 3 3 2 10" xfId="34878" xr:uid="{AE486683-CD76-411B-8BDF-8603049708FF}"/>
    <cellStyle name="쉼표 [0] 15 2 2 3 3 2 2" xfId="7833" xr:uid="{BFBC0CE6-1C64-4901-98DE-33686755A0D0}"/>
    <cellStyle name="쉼표 [0] 15 2 2 3 3 2 2 2" xfId="29880" xr:uid="{041D1E3F-64FA-4147-8705-0ED1B300C338}"/>
    <cellStyle name="쉼표 [0] 15 2 2 3 3 2 2 2 2" xfId="59832" xr:uid="{38DB7493-C1AC-4A11-B176-DD969A59302C}"/>
    <cellStyle name="쉼표 [0] 15 2 2 3 3 2 2 3" xfId="37788" xr:uid="{F0EE287E-DB0A-4FC5-B822-F4F02FBDCFFE}"/>
    <cellStyle name="쉼표 [0] 15 2 2 3 3 2 3" xfId="10615" xr:uid="{F6702810-713D-4551-9F0F-E61FC1E7924B}"/>
    <cellStyle name="쉼표 [0] 15 2 2 3 3 2 3 2" xfId="40570" xr:uid="{E3AEEF33-0035-499F-903E-F2AE572762C9}"/>
    <cellStyle name="쉼표 [0] 15 2 2 3 3 2 4" xfId="13397" xr:uid="{135BB4A4-DE74-4B91-B607-0E7C5D5EDB7E}"/>
    <cellStyle name="쉼표 [0] 15 2 2 3 3 2 4 2" xfId="43352" xr:uid="{67790CF5-BC6F-415E-9345-2B8526764177}"/>
    <cellStyle name="쉼표 [0] 15 2 2 3 3 2 5" xfId="16132" xr:uid="{864A05B6-01DE-40BC-A6D0-4786ABC3CB94}"/>
    <cellStyle name="쉼표 [0] 15 2 2 3 3 2 5 2" xfId="46087" xr:uid="{7BBEB3A5-AE51-4957-8D1D-73AF5BC34C3E}"/>
    <cellStyle name="쉼표 [0] 15 2 2 3 3 2 6" xfId="18880" xr:uid="{B5E6C8B7-1EAB-4D42-8940-94A49A519B40}"/>
    <cellStyle name="쉼표 [0] 15 2 2 3 3 2 6 2" xfId="48833" xr:uid="{3D948519-DE0A-4CC2-AFE9-5D97CDE4B972}"/>
    <cellStyle name="쉼표 [0] 15 2 2 3 3 2 7" xfId="21663" xr:uid="{CB5DD216-4F64-4255-BDA5-AAE30A8E6B07}"/>
    <cellStyle name="쉼표 [0] 15 2 2 3 3 2 7 2" xfId="51615" xr:uid="{2156BA8A-A182-4DDB-840D-C0278B92D52B}"/>
    <cellStyle name="쉼표 [0] 15 2 2 3 3 2 8" xfId="24401" xr:uid="{2903B8AA-E57A-4A2E-8309-8920605FCEE5}"/>
    <cellStyle name="쉼표 [0] 15 2 2 3 3 2 8 2" xfId="54353" xr:uid="{3B033FB4-64CA-46C8-93DE-FE3C4AA36914}"/>
    <cellStyle name="쉼표 [0] 15 2 2 3 3 2 9" xfId="27137" xr:uid="{EDB5314D-777E-431D-BC01-B89126A95A71}"/>
    <cellStyle name="쉼표 [0] 15 2 2 3 3 2 9 2" xfId="57089" xr:uid="{D61384E5-2A8F-4BD8-9D36-AC3281F6DE97}"/>
    <cellStyle name="쉼표 [0] 15 2 2 3 3 3" xfId="3517" xr:uid="{BA6667FD-893D-4B1C-8BD7-8ABDC80EB47A}"/>
    <cellStyle name="쉼표 [0] 15 2 2 3 3 3 2" xfId="28512" xr:uid="{90B072E5-E2C2-4F0A-A6BB-33F075793F45}"/>
    <cellStyle name="쉼표 [0] 15 2 2 3 3 3 2 2" xfId="58464" xr:uid="{A494F835-54E9-4E34-8D50-4633AE4D3FF4}"/>
    <cellStyle name="쉼표 [0] 15 2 2 3 3 3 3" xfId="33510" xr:uid="{ECA24E95-F5C7-490E-9627-FFFC7137CB47}"/>
    <cellStyle name="쉼표 [0] 15 2 2 3 3 4" xfId="6465" xr:uid="{40504A09-1914-4A74-984A-EA8FF66F94B3}"/>
    <cellStyle name="쉼표 [0] 15 2 2 3 3 4 2" xfId="36420" xr:uid="{72E1F829-A2F2-4D9E-B03D-B7DBDC440C47}"/>
    <cellStyle name="쉼표 [0] 15 2 2 3 3 5" xfId="9247" xr:uid="{0CE606A3-F23B-438C-84FF-EC42CE1344C0}"/>
    <cellStyle name="쉼표 [0] 15 2 2 3 3 5 2" xfId="39202" xr:uid="{BB2EFF8B-85D8-405A-BADE-25DC4ABDB336}"/>
    <cellStyle name="쉼표 [0] 15 2 2 3 3 6" xfId="12029" xr:uid="{586B90AE-FC7A-472D-AD9B-F8595AF2ED8E}"/>
    <cellStyle name="쉼표 [0] 15 2 2 3 3 6 2" xfId="41984" xr:uid="{44F74CB8-9264-482B-BF24-97393B17B69E}"/>
    <cellStyle name="쉼표 [0] 15 2 2 3 3 7" xfId="14764" xr:uid="{178965E4-3CD4-4A5B-BAB6-0E7C54F6E1B9}"/>
    <cellStyle name="쉼표 [0] 15 2 2 3 3 7 2" xfId="44719" xr:uid="{08E4E756-BDF3-4F0F-B045-55D2555E8308}"/>
    <cellStyle name="쉼표 [0] 15 2 2 3 3 8" xfId="17512" xr:uid="{E2064F36-E700-4202-BD61-F02562F511DE}"/>
    <cellStyle name="쉼표 [0] 15 2 2 3 3 8 2" xfId="47465" xr:uid="{E29F559D-B876-42AE-919D-CE848EF9CFE1}"/>
    <cellStyle name="쉼표 [0] 15 2 2 3 3 9" xfId="20295" xr:uid="{396411CF-004F-4968-BAF5-A1BD56B85604}"/>
    <cellStyle name="쉼표 [0] 15 2 2 3 3 9 2" xfId="50247" xr:uid="{1741D484-6345-4957-8043-3D444D6AFE80}"/>
    <cellStyle name="쉼표 [0] 15 2 2 3 4" xfId="2396" xr:uid="{0813FB6F-297B-4B49-B87B-FB5DCB4BDCB7}"/>
    <cellStyle name="쉼표 [0] 15 2 2 3 4 10" xfId="26453" xr:uid="{A8DDA392-EEFC-43AF-95E9-3789E989D5E4}"/>
    <cellStyle name="쉼표 [0] 15 2 2 3 4 10 2" xfId="56405" xr:uid="{E1C812E7-DB1D-4605-BB72-ED71AEC7323B}"/>
    <cellStyle name="쉼표 [0] 15 2 2 3 4 11" xfId="32395" xr:uid="{A5237BF8-53F2-4DF9-BCC3-F80DAC5EED49}"/>
    <cellStyle name="쉼표 [0] 15 2 2 3 4 2" xfId="4201" xr:uid="{C8BC3747-EFA0-4C02-BB89-8FD44D0E8210}"/>
    <cellStyle name="쉼표 [0] 15 2 2 3 4 2 2" xfId="29196" xr:uid="{D992DE5A-FD3B-4670-AC2E-D4E30666D0C9}"/>
    <cellStyle name="쉼표 [0] 15 2 2 3 4 2 2 2" xfId="59148" xr:uid="{95103B19-EC3E-442E-AC1F-816C8FFDBB1B}"/>
    <cellStyle name="쉼표 [0] 15 2 2 3 4 2 3" xfId="34194" xr:uid="{46015907-0B9B-407A-BEAA-3733F1C305B6}"/>
    <cellStyle name="쉼표 [0] 15 2 2 3 4 3" xfId="7149" xr:uid="{42565B7F-B906-4C90-AC49-1F147D376612}"/>
    <cellStyle name="쉼표 [0] 15 2 2 3 4 3 2" xfId="37104" xr:uid="{A0B579C0-9C73-4936-B34D-D64DA6A6DFBF}"/>
    <cellStyle name="쉼표 [0] 15 2 2 3 4 4" xfId="9931" xr:uid="{A6848425-A266-4F74-9CE2-0F127BD55A20}"/>
    <cellStyle name="쉼표 [0] 15 2 2 3 4 4 2" xfId="39886" xr:uid="{CCD4158A-166E-4CA9-B86F-976F258C2CDA}"/>
    <cellStyle name="쉼표 [0] 15 2 2 3 4 5" xfId="12713" xr:uid="{8418000D-FEBA-4293-8040-91FCDD31ED3A}"/>
    <cellStyle name="쉼표 [0] 15 2 2 3 4 5 2" xfId="42668" xr:uid="{65D59A17-2775-4448-A59F-0CBDB5BECDFF}"/>
    <cellStyle name="쉼표 [0] 15 2 2 3 4 6" xfId="15448" xr:uid="{4885FF03-372A-4C4F-8392-F335E7741D39}"/>
    <cellStyle name="쉼표 [0] 15 2 2 3 4 6 2" xfId="45403" xr:uid="{715CAF42-A2AF-4B3B-928D-5A5D34BEBAC3}"/>
    <cellStyle name="쉼표 [0] 15 2 2 3 4 7" xfId="18196" xr:uid="{73DCC520-45E1-43AB-93F8-8E8917A4E264}"/>
    <cellStyle name="쉼표 [0] 15 2 2 3 4 7 2" xfId="48149" xr:uid="{EF94A3CF-CBB8-4AB2-9DA5-6B0E3D8629FE}"/>
    <cellStyle name="쉼표 [0] 15 2 2 3 4 8" xfId="20979" xr:uid="{4D19A579-2A31-4672-8B96-E796D5CDB95D}"/>
    <cellStyle name="쉼표 [0] 15 2 2 3 4 8 2" xfId="50931" xr:uid="{D9B1A95A-7CF8-49B0-8ECE-A632C4EA5229}"/>
    <cellStyle name="쉼표 [0] 15 2 2 3 4 9" xfId="23717" xr:uid="{70B36C8B-BA14-4EA0-92DE-D66ECEBB3DED}"/>
    <cellStyle name="쉼표 [0] 15 2 2 3 4 9 2" xfId="53669" xr:uid="{8B2AD8FA-186F-4187-A6E2-78CBBBF9664F}"/>
    <cellStyle name="쉼표 [0] 15 2 2 3 5" xfId="2833" xr:uid="{F60B461D-605D-4B69-A33D-19D802D6F446}"/>
    <cellStyle name="쉼표 [0] 15 2 2 3 5 2" xfId="27828" xr:uid="{7736C228-CF30-4D09-BACD-9432888A39BD}"/>
    <cellStyle name="쉼표 [0] 15 2 2 3 5 2 2" xfId="57780" xr:uid="{B602C62B-61A4-48B3-8189-D63B3DCD605E}"/>
    <cellStyle name="쉼표 [0] 15 2 2 3 5 3" xfId="32826" xr:uid="{3CF88E53-181E-45CC-9115-CC930C420162}"/>
    <cellStyle name="쉼표 [0] 15 2 2 3 6" xfId="5781" xr:uid="{E967AC71-2D45-436F-947F-5FB86D66FFC5}"/>
    <cellStyle name="쉼표 [0] 15 2 2 3 6 2" xfId="35736" xr:uid="{8C627A60-E19D-4F4B-9B81-3101765B0C67}"/>
    <cellStyle name="쉼표 [0] 15 2 2 3 7" xfId="8563" xr:uid="{1E080BC7-61A2-412E-84E8-299337559250}"/>
    <cellStyle name="쉼표 [0] 15 2 2 3 7 2" xfId="38518" xr:uid="{4D981554-2A3F-4803-AA3E-6FC154987C50}"/>
    <cellStyle name="쉼표 [0] 15 2 2 3 8" xfId="11345" xr:uid="{380AE3A5-5306-4A74-A47F-920A727F6D54}"/>
    <cellStyle name="쉼표 [0] 15 2 2 3 8 2" xfId="41300" xr:uid="{A30DF304-C008-4797-8153-B566DCA9F75E}"/>
    <cellStyle name="쉼표 [0] 15 2 2 3 9" xfId="14080" xr:uid="{9635F213-D08D-49BF-B3C7-F3540F3B0721}"/>
    <cellStyle name="쉼표 [0] 15 2 2 3 9 2" xfId="44035" xr:uid="{07CA9A6C-E97A-44BF-965A-F1D88CE0DC5C}"/>
    <cellStyle name="쉼표 [0] 15 2 2 4" xfId="954" xr:uid="{046BED2B-D7B9-46EA-838B-AB4F1CDEBBD7}"/>
    <cellStyle name="쉼표 [0] 15 2 2 4 10" xfId="19782" xr:uid="{7CBD4678-100D-4967-AEB3-AD0705EDE098}"/>
    <cellStyle name="쉼표 [0] 15 2 2 4 10 2" xfId="49734" xr:uid="{03E26879-7E27-4C4A-A0BE-62596B843FA0}"/>
    <cellStyle name="쉼표 [0] 15 2 2 4 11" xfId="22520" xr:uid="{BBDB2967-F1F5-478B-9E3F-30D965C39198}"/>
    <cellStyle name="쉼표 [0] 15 2 2 4 11 2" xfId="52472" xr:uid="{5B6B29EC-F481-4CEF-8065-EBE3F9FFB9A4}"/>
    <cellStyle name="쉼표 [0] 15 2 2 4 12" xfId="25256" xr:uid="{06D17579-C47C-48F8-9E91-D00DB6635767}"/>
    <cellStyle name="쉼표 [0] 15 2 2 4 12 2" xfId="55208" xr:uid="{521A76E6-A297-4AC2-AADA-962BA883CB72}"/>
    <cellStyle name="쉼표 [0] 15 2 2 4 13" xfId="30959" xr:uid="{E08E666C-DBE0-40BE-BECF-135E5363EC06}"/>
    <cellStyle name="쉼표 [0] 15 2 2 4 2" xfId="3688" xr:uid="{C19C7429-40B8-4AFA-B82F-0C91E963A41F}"/>
    <cellStyle name="쉼표 [0] 15 2 2 4 2 10" xfId="25940" xr:uid="{5CB2B902-D809-4DAD-BE07-C9AE8185243F}"/>
    <cellStyle name="쉼표 [0] 15 2 2 4 2 10 2" xfId="55892" xr:uid="{AFD2ECF3-567C-4DC8-A33A-0985F7CE8CCD}"/>
    <cellStyle name="쉼표 [0] 15 2 2 4 2 11" xfId="33681" xr:uid="{6D030C77-4420-45F3-AAB3-D55E3B18317B}"/>
    <cellStyle name="쉼표 [0] 15 2 2 4 2 2" xfId="5056" xr:uid="{6BA7E0CE-762E-479B-A9F8-5D8860F0B093}"/>
    <cellStyle name="쉼표 [0] 15 2 2 4 2 2 10" xfId="35049" xr:uid="{26A260F8-E1A2-473A-B08E-96F2AD0BDB5C}"/>
    <cellStyle name="쉼표 [0] 15 2 2 4 2 2 2" xfId="8004" xr:uid="{493E0BA5-94B4-4E41-97B3-5FB080323E61}"/>
    <cellStyle name="쉼표 [0] 15 2 2 4 2 2 2 2" xfId="30051" xr:uid="{B825CBE6-ED9C-4397-A5C7-44A62E6ADEEE}"/>
    <cellStyle name="쉼표 [0] 15 2 2 4 2 2 2 2 2" xfId="60003" xr:uid="{7A1AAE03-AF0D-4C66-80A7-5F843DEB694C}"/>
    <cellStyle name="쉼표 [0] 15 2 2 4 2 2 2 3" xfId="37959" xr:uid="{42060019-BD54-42F7-A650-FB16449D1244}"/>
    <cellStyle name="쉼표 [0] 15 2 2 4 2 2 3" xfId="10786" xr:uid="{E3143E42-6926-4DA8-9A92-937DF25229CB}"/>
    <cellStyle name="쉼표 [0] 15 2 2 4 2 2 3 2" xfId="40741" xr:uid="{8F3EA577-935D-4C0E-88E3-170725EF91F6}"/>
    <cellStyle name="쉼표 [0] 15 2 2 4 2 2 4" xfId="13568" xr:uid="{89BB2D49-BA8C-4D1C-BF2E-7A4BAE886634}"/>
    <cellStyle name="쉼표 [0] 15 2 2 4 2 2 4 2" xfId="43523" xr:uid="{FD7DA996-4102-4773-BB91-A9BB0C675A28}"/>
    <cellStyle name="쉼표 [0] 15 2 2 4 2 2 5" xfId="16303" xr:uid="{6D1C7FB0-EE75-4666-BD45-A04E362C9FEC}"/>
    <cellStyle name="쉼표 [0] 15 2 2 4 2 2 5 2" xfId="46258" xr:uid="{145261DA-C9C9-4655-9FDC-8AAD2DD00995}"/>
    <cellStyle name="쉼표 [0] 15 2 2 4 2 2 6" xfId="19051" xr:uid="{FC64689F-A577-46B3-8BB9-DD0B3B5578FF}"/>
    <cellStyle name="쉼표 [0] 15 2 2 4 2 2 6 2" xfId="49004" xr:uid="{6AAD3FB2-F4DA-4207-9FEF-33F482AB66AD}"/>
    <cellStyle name="쉼표 [0] 15 2 2 4 2 2 7" xfId="21834" xr:uid="{63909EC2-0B34-49BE-A02D-01406DFF4F96}"/>
    <cellStyle name="쉼표 [0] 15 2 2 4 2 2 7 2" xfId="51786" xr:uid="{77B97414-ABFA-40CD-86F2-0D1B671E8A2F}"/>
    <cellStyle name="쉼표 [0] 15 2 2 4 2 2 8" xfId="24572" xr:uid="{100E28D5-78DB-4739-8F37-CEAE073A3FED}"/>
    <cellStyle name="쉼표 [0] 15 2 2 4 2 2 8 2" xfId="54524" xr:uid="{628ECE3F-6EFB-4277-9DE1-42D8CE1DFBFC}"/>
    <cellStyle name="쉼표 [0] 15 2 2 4 2 2 9" xfId="27308" xr:uid="{0BCC1BB7-E462-4C31-9E42-5FC5198F8297}"/>
    <cellStyle name="쉼표 [0] 15 2 2 4 2 2 9 2" xfId="57260" xr:uid="{38E1BD46-71C9-4249-9EB1-BF135D6A4771}"/>
    <cellStyle name="쉼표 [0] 15 2 2 4 2 3" xfId="6636" xr:uid="{06F8F707-A915-491C-B0A4-E10C2417450B}"/>
    <cellStyle name="쉼표 [0] 15 2 2 4 2 3 2" xfId="28683" xr:uid="{3C93E7D3-05CC-402F-9E18-F7478724CA96}"/>
    <cellStyle name="쉼표 [0] 15 2 2 4 2 3 2 2" xfId="58635" xr:uid="{B16C2F7A-CBDB-42B0-AEBF-4FC196FE6258}"/>
    <cellStyle name="쉼표 [0] 15 2 2 4 2 3 3" xfId="36591" xr:uid="{C2B5B1BA-00B6-41F1-A62C-0447E9429197}"/>
    <cellStyle name="쉼표 [0] 15 2 2 4 2 4" xfId="9418" xr:uid="{37FFBFCC-1C5D-4431-A879-1EE8C711DDD5}"/>
    <cellStyle name="쉼표 [0] 15 2 2 4 2 4 2" xfId="39373" xr:uid="{3F6125DB-6607-4551-9D9D-8EA4C447DEAC}"/>
    <cellStyle name="쉼표 [0] 15 2 2 4 2 5" xfId="12200" xr:uid="{0F3BA10A-3A12-438C-95C9-D5D414BDC026}"/>
    <cellStyle name="쉼표 [0] 15 2 2 4 2 5 2" xfId="42155" xr:uid="{8EC96AAC-37EF-44B7-A4F5-ED0232DA3B4E}"/>
    <cellStyle name="쉼표 [0] 15 2 2 4 2 6" xfId="14935" xr:uid="{8BD82B0C-1837-42E9-952F-E33F4808DF37}"/>
    <cellStyle name="쉼표 [0] 15 2 2 4 2 6 2" xfId="44890" xr:uid="{F9E49AB2-7E4F-4BCD-BC24-433519C1896F}"/>
    <cellStyle name="쉼표 [0] 15 2 2 4 2 7" xfId="17683" xr:uid="{99E2C54C-3565-4E6E-81D7-8307C4297EA7}"/>
    <cellStyle name="쉼표 [0] 15 2 2 4 2 7 2" xfId="47636" xr:uid="{6E101530-61CB-46FB-8211-DD3AE9846FBF}"/>
    <cellStyle name="쉼표 [0] 15 2 2 4 2 8" xfId="20466" xr:uid="{FBA452B3-5ACD-49F4-9673-DAAE956367D0}"/>
    <cellStyle name="쉼표 [0] 15 2 2 4 2 8 2" xfId="50418" xr:uid="{EB985103-AC34-4033-866B-610BAAA4F39C}"/>
    <cellStyle name="쉼표 [0] 15 2 2 4 2 9" xfId="23204" xr:uid="{163C4CAC-9C60-4EBA-96D9-7B845445EA61}"/>
    <cellStyle name="쉼표 [0] 15 2 2 4 2 9 2" xfId="53156" xr:uid="{C782BA90-7446-4E54-BD88-198DF345C14E}"/>
    <cellStyle name="쉼표 [0] 15 2 2 4 3" xfId="4372" xr:uid="{35303A9F-F2EB-4F87-BF81-3C628211824B}"/>
    <cellStyle name="쉼표 [0] 15 2 2 4 3 10" xfId="34365" xr:uid="{D4A94D97-2FE1-491C-A74A-1BF64D7FD0AD}"/>
    <cellStyle name="쉼표 [0] 15 2 2 4 3 2" xfId="7320" xr:uid="{A643A36B-105F-4BD3-938C-A8936B4D51E4}"/>
    <cellStyle name="쉼표 [0] 15 2 2 4 3 2 2" xfId="29367" xr:uid="{E5713C91-1274-4952-97C7-B17264F5237A}"/>
    <cellStyle name="쉼표 [0] 15 2 2 4 3 2 2 2" xfId="59319" xr:uid="{164393F8-A15E-4369-8DB4-E8F153B3DB92}"/>
    <cellStyle name="쉼표 [0] 15 2 2 4 3 2 3" xfId="37275" xr:uid="{A9E22C69-E895-4661-AF86-939B63985633}"/>
    <cellStyle name="쉼표 [0] 15 2 2 4 3 3" xfId="10102" xr:uid="{BF04EFD5-B7F0-4CBE-8268-F0C0C7020397}"/>
    <cellStyle name="쉼표 [0] 15 2 2 4 3 3 2" xfId="40057" xr:uid="{22DDC31C-7C63-432E-97FC-7DCF5459B47C}"/>
    <cellStyle name="쉼표 [0] 15 2 2 4 3 4" xfId="12884" xr:uid="{2910F18A-D521-4ADC-AC93-B86DAD783204}"/>
    <cellStyle name="쉼표 [0] 15 2 2 4 3 4 2" xfId="42839" xr:uid="{DEC9AAB2-860D-47A0-BA1D-84364C44E6CB}"/>
    <cellStyle name="쉼표 [0] 15 2 2 4 3 5" xfId="15619" xr:uid="{15A8299A-F2A0-45CF-82DB-1554779CC3C0}"/>
    <cellStyle name="쉼표 [0] 15 2 2 4 3 5 2" xfId="45574" xr:uid="{A5CA7977-1344-4522-98EE-A88276C1CBAF}"/>
    <cellStyle name="쉼표 [0] 15 2 2 4 3 6" xfId="18367" xr:uid="{37B3F21B-1941-4DB4-A9E2-F122BCA0F480}"/>
    <cellStyle name="쉼표 [0] 15 2 2 4 3 6 2" xfId="48320" xr:uid="{937AA871-8534-4FAD-AE78-639527E925D4}"/>
    <cellStyle name="쉼표 [0] 15 2 2 4 3 7" xfId="21150" xr:uid="{17E60C55-2007-465F-A1FA-B3252C7E5156}"/>
    <cellStyle name="쉼표 [0] 15 2 2 4 3 7 2" xfId="51102" xr:uid="{B19495EE-91B0-419E-A60C-3C9104CFDE89}"/>
    <cellStyle name="쉼표 [0] 15 2 2 4 3 8" xfId="23888" xr:uid="{628BFBF6-8C0B-4E12-88A9-ECF5341B682D}"/>
    <cellStyle name="쉼표 [0] 15 2 2 4 3 8 2" xfId="53840" xr:uid="{DF4D3B05-B45C-41C2-9FAD-75D43DA34DBD}"/>
    <cellStyle name="쉼표 [0] 15 2 2 4 3 9" xfId="26624" xr:uid="{354B64FB-7710-404C-9935-093EDE0470C5}"/>
    <cellStyle name="쉼표 [0] 15 2 2 4 3 9 2" xfId="56576" xr:uid="{D96AEC93-2880-49F0-9D9D-80BB187E353A}"/>
    <cellStyle name="쉼표 [0] 15 2 2 4 4" xfId="3004" xr:uid="{B5720E06-3EC1-411D-AE5A-263238201264}"/>
    <cellStyle name="쉼표 [0] 15 2 2 4 4 2" xfId="27999" xr:uid="{F52F3566-0A8B-46F3-B55E-906C2F3DD0D4}"/>
    <cellStyle name="쉼표 [0] 15 2 2 4 4 2 2" xfId="57951" xr:uid="{49CE23E2-45EC-425B-9D5E-470B866F192E}"/>
    <cellStyle name="쉼표 [0] 15 2 2 4 4 3" xfId="32997" xr:uid="{DB8AC868-CD59-4CFA-829A-3657E78FD6E6}"/>
    <cellStyle name="쉼표 [0] 15 2 2 4 5" xfId="5952" xr:uid="{977038CE-1632-487F-A096-FD4C79251E7D}"/>
    <cellStyle name="쉼표 [0] 15 2 2 4 5 2" xfId="35907" xr:uid="{F20B3A77-3364-44A6-BAC3-8A4450635251}"/>
    <cellStyle name="쉼표 [0] 15 2 2 4 6" xfId="8734" xr:uid="{9D047283-038E-4F65-993C-1B1B77394322}"/>
    <cellStyle name="쉼표 [0] 15 2 2 4 6 2" xfId="38689" xr:uid="{D43E947B-AA82-44AF-B99E-8AF646B298DE}"/>
    <cellStyle name="쉼표 [0] 15 2 2 4 7" xfId="11516" xr:uid="{194E73F3-FF7D-4695-B22A-06B34C9D0AE8}"/>
    <cellStyle name="쉼표 [0] 15 2 2 4 7 2" xfId="41471" xr:uid="{BF5D50D9-706A-45CE-AB81-D20C43170985}"/>
    <cellStyle name="쉼표 [0] 15 2 2 4 8" xfId="14251" xr:uid="{D6EAA0B1-D3C4-4589-B2F6-D3BFD10E192B}"/>
    <cellStyle name="쉼표 [0] 15 2 2 4 8 2" xfId="44206" xr:uid="{5A4DF4E2-DF9C-47C9-A26B-758B6EFF6F4B}"/>
    <cellStyle name="쉼표 [0] 15 2 2 4 9" xfId="16999" xr:uid="{E2286E05-C8A4-4E96-9298-83F0C570D419}"/>
    <cellStyle name="쉼표 [0] 15 2 2 4 9 2" xfId="46952" xr:uid="{058283D6-4511-4A2D-BB3D-CC325F1934DF}"/>
    <cellStyle name="쉼표 [0] 15 2 2 5" xfId="1496" xr:uid="{7E7D5DE3-376D-4F12-8393-5E9AA44B2FED}"/>
    <cellStyle name="쉼표 [0] 15 2 2 5 10" xfId="22862" xr:uid="{9A43F70B-326D-4670-8F96-FE73502C52E8}"/>
    <cellStyle name="쉼표 [0] 15 2 2 5 10 2" xfId="52814" xr:uid="{D5D26461-FCDE-4DA9-9DB8-D295756B358C}"/>
    <cellStyle name="쉼표 [0] 15 2 2 5 11" xfId="25598" xr:uid="{CD40678C-99C7-454B-818B-C3FD359888A3}"/>
    <cellStyle name="쉼표 [0] 15 2 2 5 11 2" xfId="55550" xr:uid="{73E7A273-EA80-466F-9830-CE8BBB1F7EDB}"/>
    <cellStyle name="쉼표 [0] 15 2 2 5 12" xfId="31501" xr:uid="{D2526220-37A3-424F-9E40-4B69B1BED73A}"/>
    <cellStyle name="쉼표 [0] 15 2 2 5 2" xfId="4714" xr:uid="{7F8ECCEE-FA6B-4F3B-9183-EB34100F56AB}"/>
    <cellStyle name="쉼표 [0] 15 2 2 5 2 10" xfId="34707" xr:uid="{8A6D2E19-ABBC-4136-9DA8-783FAA6CDA80}"/>
    <cellStyle name="쉼표 [0] 15 2 2 5 2 2" xfId="7662" xr:uid="{A5F8131B-5E46-4400-8F5E-2F08A00FDA83}"/>
    <cellStyle name="쉼표 [0] 15 2 2 5 2 2 2" xfId="29709" xr:uid="{CC67F9A6-EC9F-4BC3-8BA3-F2953DBB9313}"/>
    <cellStyle name="쉼표 [0] 15 2 2 5 2 2 2 2" xfId="59661" xr:uid="{D99447AC-A0EE-465A-BC9C-3129357B1594}"/>
    <cellStyle name="쉼표 [0] 15 2 2 5 2 2 3" xfId="37617" xr:uid="{D98955BF-1EED-4C7D-83A4-A900E1550F65}"/>
    <cellStyle name="쉼표 [0] 15 2 2 5 2 3" xfId="10444" xr:uid="{10F191F8-0A54-44D2-B245-D472137B787C}"/>
    <cellStyle name="쉼표 [0] 15 2 2 5 2 3 2" xfId="40399" xr:uid="{04070C03-C2F1-461D-A115-C810A993A64D}"/>
    <cellStyle name="쉼표 [0] 15 2 2 5 2 4" xfId="13226" xr:uid="{CA671345-2CC3-4B31-A192-976906F2898F}"/>
    <cellStyle name="쉼표 [0] 15 2 2 5 2 4 2" xfId="43181" xr:uid="{16E32B9B-D235-4221-B564-0FCAD6E3B992}"/>
    <cellStyle name="쉼표 [0] 15 2 2 5 2 5" xfId="15961" xr:uid="{E79C0D14-A742-4FA9-83DD-74888A16BFC9}"/>
    <cellStyle name="쉼표 [0] 15 2 2 5 2 5 2" xfId="45916" xr:uid="{B8B01E3F-DE1E-4C02-9DE7-71B4A94355A0}"/>
    <cellStyle name="쉼표 [0] 15 2 2 5 2 6" xfId="18709" xr:uid="{CF7B7529-60B0-41B9-8D94-41133CA46E39}"/>
    <cellStyle name="쉼표 [0] 15 2 2 5 2 6 2" xfId="48662" xr:uid="{1B46668B-C2CD-4A74-997F-16B03A98F497}"/>
    <cellStyle name="쉼표 [0] 15 2 2 5 2 7" xfId="21492" xr:uid="{79953286-B49B-4F1C-950C-B22738D642C2}"/>
    <cellStyle name="쉼표 [0] 15 2 2 5 2 7 2" xfId="51444" xr:uid="{CD6ACA3E-CC95-49F6-B81F-2B6F832F86DD}"/>
    <cellStyle name="쉼표 [0] 15 2 2 5 2 8" xfId="24230" xr:uid="{7D5AF3AA-F5D2-45C0-8883-2A2F2F8775BB}"/>
    <cellStyle name="쉼표 [0] 15 2 2 5 2 8 2" xfId="54182" xr:uid="{A66F09BB-CEC4-4538-B645-2C86811B1DCE}"/>
    <cellStyle name="쉼표 [0] 15 2 2 5 2 9" xfId="26966" xr:uid="{D81241B1-0D51-4433-9084-D51819AD47DD}"/>
    <cellStyle name="쉼표 [0] 15 2 2 5 2 9 2" xfId="56918" xr:uid="{4927CEC6-9437-4672-A57E-652882C82065}"/>
    <cellStyle name="쉼표 [0] 15 2 2 5 3" xfId="3346" xr:uid="{FE7F1F96-EFE7-4854-BE1C-7DAADF064261}"/>
    <cellStyle name="쉼표 [0] 15 2 2 5 3 2" xfId="28341" xr:uid="{87068CA9-6D7C-47B9-9E58-1F4A2D6A79F8}"/>
    <cellStyle name="쉼표 [0] 15 2 2 5 3 2 2" xfId="58293" xr:uid="{502E4155-D635-45FD-BAB8-9B3495804F46}"/>
    <cellStyle name="쉼표 [0] 15 2 2 5 3 3" xfId="33339" xr:uid="{C4AC9165-5DBF-4E2C-A930-4CFDB59185AF}"/>
    <cellStyle name="쉼표 [0] 15 2 2 5 4" xfId="6294" xr:uid="{0ECED562-20CE-45BE-8F92-17B89AFDBFEA}"/>
    <cellStyle name="쉼표 [0] 15 2 2 5 4 2" xfId="36249" xr:uid="{5EBF6976-4639-483F-8A4D-978C7AC950D2}"/>
    <cellStyle name="쉼표 [0] 15 2 2 5 5" xfId="9076" xr:uid="{BC80098E-BAAA-4CDC-B576-1F83EC8534DF}"/>
    <cellStyle name="쉼표 [0] 15 2 2 5 5 2" xfId="39031" xr:uid="{76457132-C6F9-4083-8D78-FC7C99DA8754}"/>
    <cellStyle name="쉼표 [0] 15 2 2 5 6" xfId="11858" xr:uid="{B724A66C-2336-429E-BF4B-69C63FD04B6D}"/>
    <cellStyle name="쉼표 [0] 15 2 2 5 6 2" xfId="41813" xr:uid="{DBA73ECD-B874-416B-A0D7-32C97FE49909}"/>
    <cellStyle name="쉼표 [0] 15 2 2 5 7" xfId="14593" xr:uid="{01E94DF9-7D5E-4C8B-99CD-71827AD29536}"/>
    <cellStyle name="쉼표 [0] 15 2 2 5 7 2" xfId="44548" xr:uid="{AD9323F2-4BCA-4B08-8D0E-76988C6A2396}"/>
    <cellStyle name="쉼표 [0] 15 2 2 5 8" xfId="17341" xr:uid="{043698BB-2483-4BC2-B012-83CD1117DF59}"/>
    <cellStyle name="쉼표 [0] 15 2 2 5 8 2" xfId="47294" xr:uid="{A86CE3AC-C8C3-4DF2-B54D-46A2AFAADEC9}"/>
    <cellStyle name="쉼표 [0] 15 2 2 5 9" xfId="20124" xr:uid="{9A715940-AF5E-48D4-92BF-0A9F18A49315}"/>
    <cellStyle name="쉼표 [0] 15 2 2 5 9 2" xfId="50076" xr:uid="{9AB8E95F-1F84-4040-BDBE-FBF752C0648F}"/>
    <cellStyle name="쉼표 [0] 15 2 2 6" xfId="2045" xr:uid="{7FD428A2-BCD6-49F8-B569-53B2F16AD72A}"/>
    <cellStyle name="쉼표 [0] 15 2 2 6 10" xfId="26282" xr:uid="{7B4E2424-3B81-461B-A30A-CAFFB9257618}"/>
    <cellStyle name="쉼표 [0] 15 2 2 6 10 2" xfId="56234" xr:uid="{3E11772E-EA76-4408-B638-9E2C9A1D6493}"/>
    <cellStyle name="쉼표 [0] 15 2 2 6 11" xfId="32048" xr:uid="{BC61631B-74CF-44F9-9DF4-5C8209BBC3BC}"/>
    <cellStyle name="쉼표 [0] 15 2 2 6 2" xfId="4030" xr:uid="{DDBA444E-EFDF-4430-B419-A8814EB83D20}"/>
    <cellStyle name="쉼표 [0] 15 2 2 6 2 2" xfId="29025" xr:uid="{D8E21764-B67C-4B64-BA2A-CD10D4E02DC5}"/>
    <cellStyle name="쉼표 [0] 15 2 2 6 2 2 2" xfId="58977" xr:uid="{E29999A6-7191-4EA5-9C67-B72351E32BFF}"/>
    <cellStyle name="쉼표 [0] 15 2 2 6 2 3" xfId="34023" xr:uid="{C68F75F7-5740-4326-AB24-7960D7C42FA1}"/>
    <cellStyle name="쉼표 [0] 15 2 2 6 3" xfId="6978" xr:uid="{8EFF1EE8-31D5-4FE0-98CC-EAB6BF646866}"/>
    <cellStyle name="쉼표 [0] 15 2 2 6 3 2" xfId="36933" xr:uid="{00E5EDD8-FE77-4220-8D36-B174ACDD81C1}"/>
    <cellStyle name="쉼표 [0] 15 2 2 6 4" xfId="9760" xr:uid="{F85E6FBE-0D92-4E58-A02D-87537BC3ECDC}"/>
    <cellStyle name="쉼표 [0] 15 2 2 6 4 2" xfId="39715" xr:uid="{344C56CA-E767-4FEB-8078-112D3880AA2C}"/>
    <cellStyle name="쉼표 [0] 15 2 2 6 5" xfId="12542" xr:uid="{FCD0FCD4-C342-4C1A-ACBE-FE8A94866B92}"/>
    <cellStyle name="쉼표 [0] 15 2 2 6 5 2" xfId="42497" xr:uid="{1D78CDEE-7B85-442A-B2CF-7ACC4BFB4C4D}"/>
    <cellStyle name="쉼표 [0] 15 2 2 6 6" xfId="15277" xr:uid="{832C59CA-4A15-4292-A4BB-49F116AD4446}"/>
    <cellStyle name="쉼표 [0] 15 2 2 6 6 2" xfId="45232" xr:uid="{AB17CB98-CF3A-4E70-AE1D-35C32522DA1B}"/>
    <cellStyle name="쉼표 [0] 15 2 2 6 7" xfId="18025" xr:uid="{83C94B72-57D3-4CC3-9A4E-D65385B5262A}"/>
    <cellStyle name="쉼표 [0] 15 2 2 6 7 2" xfId="47978" xr:uid="{2216FE2E-E61B-4722-B27D-0F9D577C93B8}"/>
    <cellStyle name="쉼표 [0] 15 2 2 6 8" xfId="20808" xr:uid="{F7C139D8-B599-4B14-B61E-20E1D677A538}"/>
    <cellStyle name="쉼표 [0] 15 2 2 6 8 2" xfId="50760" xr:uid="{AD9AB348-42A6-4D19-A024-AF6F3EF78286}"/>
    <cellStyle name="쉼표 [0] 15 2 2 6 9" xfId="23546" xr:uid="{6E57A691-25D4-4766-9112-EBADCF41D3AA}"/>
    <cellStyle name="쉼표 [0] 15 2 2 6 9 2" xfId="53498" xr:uid="{04A0706F-F08F-41A8-9F18-9F0C472F3ED2}"/>
    <cellStyle name="쉼표 [0] 15 2 2 7" xfId="2224" xr:uid="{76B4A10D-B0B6-4049-894B-769CCEC0009D}"/>
    <cellStyle name="쉼표 [0] 15 2 2 7 2" xfId="27657" xr:uid="{19FBB9AB-C588-4F3E-A59C-13A76718C22E}"/>
    <cellStyle name="쉼표 [0] 15 2 2 7 2 2" xfId="57609" xr:uid="{9D3834DE-CD5C-4986-BAA0-C445D5431D85}"/>
    <cellStyle name="쉼표 [0] 15 2 2 7 3" xfId="32224" xr:uid="{89542018-DCC4-4CBD-A463-CC08744DD84F}"/>
    <cellStyle name="쉼표 [0] 15 2 2 8" xfId="2662" xr:uid="{6516F652-E51D-4D1F-9353-888BDDEE51D2}"/>
    <cellStyle name="쉼표 [0] 15 2 2 8 2" xfId="32655" xr:uid="{5430E14D-A78E-494B-B941-87E95F872F1F}"/>
    <cellStyle name="쉼표 [0] 15 2 2 9" xfId="5531" xr:uid="{3F876929-A5FD-4298-AC56-18924F26EB6C}"/>
    <cellStyle name="쉼표 [0] 15 2 2 9 2" xfId="35487" xr:uid="{E994C190-9D92-43E8-A320-EEAD5FA23003}"/>
    <cellStyle name="쉼표 [0] 15 2 20" xfId="8350" xr:uid="{5C703FC2-3175-434D-ACF2-DB490448B60E}"/>
    <cellStyle name="쉼표 [0] 15 2 20 2" xfId="38305" xr:uid="{28B3601C-7A54-46F9-A45A-87FACB365C8B}"/>
    <cellStyle name="쉼표 [0] 15 2 21" xfId="11088" xr:uid="{2DD02340-85F6-43C2-90A6-C83031D44365}"/>
    <cellStyle name="쉼표 [0] 15 2 21 2" xfId="41043" xr:uid="{BB9A5211-5C86-4795-B6A8-7F534913FB55}"/>
    <cellStyle name="쉼표 [0] 15 2 22" xfId="11132" xr:uid="{6E05CDF2-E01A-4D02-AF66-BB410FEBAC8D}"/>
    <cellStyle name="쉼표 [0] 15 2 22 2" xfId="41087" xr:uid="{76DEDD0C-D767-4B79-A142-1DE8812E61B2}"/>
    <cellStyle name="쉼표 [0] 15 2 23" xfId="13867" xr:uid="{214DE22B-3E0C-462A-934A-AE2AAA660134}"/>
    <cellStyle name="쉼표 [0] 15 2 23 2" xfId="43822" xr:uid="{92DDF0CC-40E9-4380-B877-E47B99155F44}"/>
    <cellStyle name="쉼표 [0] 15 2 24" xfId="16613" xr:uid="{4779BE91-550F-47B6-88E9-943F140ABBE0}"/>
    <cellStyle name="쉼표 [0] 15 2 24 2" xfId="46566" xr:uid="{D3E875CF-6802-4C36-AA7F-07A58713A6C5}"/>
    <cellStyle name="쉼표 [0] 15 2 25" xfId="19351" xr:uid="{6587B91F-421D-4D15-A394-F4EEBDD51F89}"/>
    <cellStyle name="쉼표 [0] 15 2 25 2" xfId="49304" xr:uid="{CA417C01-B414-46BA-9E3E-5BF59B55EAA8}"/>
    <cellStyle name="쉼표 [0] 15 2 26" xfId="19396" xr:uid="{8E4C5654-0359-4047-B0D9-2B0C72542B34}"/>
    <cellStyle name="쉼표 [0] 15 2 26 2" xfId="49348" xr:uid="{C2C4C10F-639A-4C7D-8600-8A8928513DF4}"/>
    <cellStyle name="쉼표 [0] 15 2 27" xfId="22136" xr:uid="{693384F2-5CE9-4F32-9262-F7C7F8BD0828}"/>
    <cellStyle name="쉼표 [0] 15 2 27 2" xfId="52088" xr:uid="{9656E221-2397-4174-B6A4-5C1C23B82252}"/>
    <cellStyle name="쉼표 [0] 15 2 28" xfId="24872" xr:uid="{E5E01DDF-A158-4098-83EF-FC11F275ACFD}"/>
    <cellStyle name="쉼표 [0] 15 2 28 2" xfId="54824" xr:uid="{D099AB6C-1F37-40D2-8466-05C9FD4CDFDC}"/>
    <cellStyle name="쉼표 [0] 15 2 29" xfId="30372" xr:uid="{8EBB9875-85F4-402A-9625-DF5FDF85131E}"/>
    <cellStyle name="쉼표 [0] 15 2 3" xfId="448" xr:uid="{81DA5F07-3BD5-4C20-A5F5-F5C86ED104E5}"/>
    <cellStyle name="쉼표 [0] 15 2 3 10" xfId="8435" xr:uid="{640E7BA4-D597-4C54-B284-9A5C2BF934CA}"/>
    <cellStyle name="쉼표 [0] 15 2 3 10 2" xfId="38390" xr:uid="{18207D79-B379-41FB-AF9A-F5E091661151}"/>
    <cellStyle name="쉼표 [0] 15 2 3 11" xfId="11217" xr:uid="{2131B826-327F-41C4-ADAE-D28F767465C8}"/>
    <cellStyle name="쉼표 [0] 15 2 3 11 2" xfId="41172" xr:uid="{7BC1BF75-A50C-40A6-A67E-956E52863F9A}"/>
    <cellStyle name="쉼표 [0] 15 2 3 12" xfId="13952" xr:uid="{D81B4ED5-19D8-4A81-96FC-35BD95B321E5}"/>
    <cellStyle name="쉼표 [0] 15 2 3 12 2" xfId="43907" xr:uid="{DBD17395-F819-49BB-A80F-CBF0FE0CB74B}"/>
    <cellStyle name="쉼표 [0] 15 2 3 13" xfId="16700" xr:uid="{8CBFBC1A-7655-44FD-8904-31F850126FD9}"/>
    <cellStyle name="쉼표 [0] 15 2 3 13 2" xfId="46653" xr:uid="{40528B63-F99A-43C5-8D07-D09487D81C27}"/>
    <cellStyle name="쉼표 [0] 15 2 3 14" xfId="19483" xr:uid="{AACE2524-3BC1-4848-AACA-8152380D550E}"/>
    <cellStyle name="쉼표 [0] 15 2 3 14 2" xfId="49435" xr:uid="{520A5A64-73E0-4FF1-9B59-CEFE135229F7}"/>
    <cellStyle name="쉼표 [0] 15 2 3 15" xfId="22221" xr:uid="{3A5B507C-E3CB-407B-8E97-BB8A5EBA92A4}"/>
    <cellStyle name="쉼표 [0] 15 2 3 15 2" xfId="52173" xr:uid="{E6ADB353-A371-4E19-8C1C-E64366964A6F}"/>
    <cellStyle name="쉼표 [0] 15 2 3 16" xfId="24957" xr:uid="{4F2CD3AE-3A20-4652-AD30-D8305D2E9FCE}"/>
    <cellStyle name="쉼표 [0] 15 2 3 16 2" xfId="54909" xr:uid="{7A3B7A7F-EF59-44B8-8854-AD57FDD99F6F}"/>
    <cellStyle name="쉼표 [0] 15 2 3 17" xfId="30461" xr:uid="{B3E09ABB-1669-4594-8C07-6F7FA7925D1F}"/>
    <cellStyle name="쉼표 [0] 15 2 3 2" xfId="590" xr:uid="{D6C3C676-E79B-4EA0-96F2-B2DDC2CCB54A}"/>
    <cellStyle name="쉼표 [0] 15 2 3 2 10" xfId="16871" xr:uid="{1669D755-B379-42E8-9538-81EB0C2BFA17}"/>
    <cellStyle name="쉼표 [0] 15 2 3 2 10 2" xfId="46824" xr:uid="{D4C9A366-429C-4D26-B347-4243239F5FA1}"/>
    <cellStyle name="쉼표 [0] 15 2 3 2 11" xfId="19654" xr:uid="{0451EA58-763D-4374-8A4E-C4E07633C3B3}"/>
    <cellStyle name="쉼표 [0] 15 2 3 2 11 2" xfId="49606" xr:uid="{13B74B64-8E3C-430E-98F7-A9F78E46FC70}"/>
    <cellStyle name="쉼표 [0] 15 2 3 2 12" xfId="22392" xr:uid="{41578D20-1A43-4064-A893-E6D0B50B13D6}"/>
    <cellStyle name="쉼표 [0] 15 2 3 2 12 2" xfId="52344" xr:uid="{4160CB23-287B-4BB7-BC31-FE739866B7AA}"/>
    <cellStyle name="쉼표 [0] 15 2 3 2 13" xfId="25128" xr:uid="{3F3F9B5F-F642-49E2-8C66-EAD7A582BDF9}"/>
    <cellStyle name="쉼표 [0] 15 2 3 2 13 2" xfId="55080" xr:uid="{9408FB5D-5DBB-4966-A311-C021BC7039CC}"/>
    <cellStyle name="쉼표 [0] 15 2 3 2 14" xfId="30600" xr:uid="{A02C1F8F-C83E-4980-AB41-97E440CF9D65}"/>
    <cellStyle name="쉼표 [0] 15 2 3 2 2" xfId="1138" xr:uid="{923E295E-76FA-4AA2-B739-6A5BE2FD60C9}"/>
    <cellStyle name="쉼표 [0] 15 2 3 2 2 10" xfId="19996" xr:uid="{26B718DC-652B-41AA-871A-020BA11A002E}"/>
    <cellStyle name="쉼표 [0] 15 2 3 2 2 10 2" xfId="49948" xr:uid="{854320BF-31B5-456F-8E47-DA2D9625F06B}"/>
    <cellStyle name="쉼표 [0] 15 2 3 2 2 11" xfId="22734" xr:uid="{451BC3FF-FDA5-4C6C-BA29-96ABF9DE348B}"/>
    <cellStyle name="쉼표 [0] 15 2 3 2 2 11 2" xfId="52686" xr:uid="{37F34A76-3EAA-4710-AB0B-49832E4C4EB6}"/>
    <cellStyle name="쉼표 [0] 15 2 3 2 2 12" xfId="25470" xr:uid="{CDA4DA91-5034-45D5-AB1A-DBA59E4B5DC6}"/>
    <cellStyle name="쉼표 [0] 15 2 3 2 2 12 2" xfId="55422" xr:uid="{1E8C39D7-9579-40A7-B121-F678B7C74BD3}"/>
    <cellStyle name="쉼표 [0] 15 2 3 2 2 13" xfId="31143" xr:uid="{F3333631-ECCE-4108-A15B-30EAC13E050F}"/>
    <cellStyle name="쉼표 [0] 15 2 3 2 2 2" xfId="3902" xr:uid="{AA9663DD-59C9-4984-A7B1-C1FB62E94E53}"/>
    <cellStyle name="쉼표 [0] 15 2 3 2 2 2 10" xfId="26154" xr:uid="{CB2B82A6-E8BF-43D2-B7D2-C3E8BE253216}"/>
    <cellStyle name="쉼표 [0] 15 2 3 2 2 2 10 2" xfId="56106" xr:uid="{CEB22545-3A79-49B9-8D72-E4A13C14A138}"/>
    <cellStyle name="쉼표 [0] 15 2 3 2 2 2 11" xfId="33895" xr:uid="{B732EE08-F73F-490A-91E8-C689CB79BC55}"/>
    <cellStyle name="쉼표 [0] 15 2 3 2 2 2 2" xfId="5270" xr:uid="{243D4FE2-FF5C-4A1F-A830-AE740F81361B}"/>
    <cellStyle name="쉼표 [0] 15 2 3 2 2 2 2 10" xfId="35263" xr:uid="{8FC0C746-4803-490C-8D3B-EA38C38F0090}"/>
    <cellStyle name="쉼표 [0] 15 2 3 2 2 2 2 2" xfId="8218" xr:uid="{53FD3011-4A55-481A-8A9C-DB979D85F68D}"/>
    <cellStyle name="쉼표 [0] 15 2 3 2 2 2 2 2 2" xfId="30265" xr:uid="{915DA862-998F-439A-9EBC-A614C26F264B}"/>
    <cellStyle name="쉼표 [0] 15 2 3 2 2 2 2 2 2 2" xfId="60217" xr:uid="{AABFD677-9EE7-454F-B689-647AF26032AA}"/>
    <cellStyle name="쉼표 [0] 15 2 3 2 2 2 2 2 3" xfId="38173" xr:uid="{D4674CAA-D343-459B-885E-078C7F376E50}"/>
    <cellStyle name="쉼표 [0] 15 2 3 2 2 2 2 3" xfId="11000" xr:uid="{1A1C4DD5-484B-46DA-BF06-2690CB182DCC}"/>
    <cellStyle name="쉼표 [0] 15 2 3 2 2 2 2 3 2" xfId="40955" xr:uid="{D46F6AB0-08C2-46E3-90D9-5B3EA7ABEA61}"/>
    <cellStyle name="쉼표 [0] 15 2 3 2 2 2 2 4" xfId="13782" xr:uid="{FC04E9E8-E275-4E72-9E20-474DDEDBE358}"/>
    <cellStyle name="쉼표 [0] 15 2 3 2 2 2 2 4 2" xfId="43737" xr:uid="{4BA3B86C-1888-4B79-B677-0CE801D00961}"/>
    <cellStyle name="쉼표 [0] 15 2 3 2 2 2 2 5" xfId="16517" xr:uid="{CC0AAA8D-921D-45C7-B033-9956C73811A4}"/>
    <cellStyle name="쉼표 [0] 15 2 3 2 2 2 2 5 2" xfId="46472" xr:uid="{06104E87-40A4-4CCE-B0E0-24D34288673F}"/>
    <cellStyle name="쉼표 [0] 15 2 3 2 2 2 2 6" xfId="19265" xr:uid="{3CDAC051-F563-4F98-BBE6-3A9B92843A35}"/>
    <cellStyle name="쉼표 [0] 15 2 3 2 2 2 2 6 2" xfId="49218" xr:uid="{75C7BEB9-09FA-4294-A8CA-7B1F80E5FDF7}"/>
    <cellStyle name="쉼표 [0] 15 2 3 2 2 2 2 7" xfId="22048" xr:uid="{C9F87FE9-754E-4892-ACDE-07255A3B7E5D}"/>
    <cellStyle name="쉼표 [0] 15 2 3 2 2 2 2 7 2" xfId="52000" xr:uid="{2FAE2F79-698A-4719-8651-5BA796FF1B9A}"/>
    <cellStyle name="쉼표 [0] 15 2 3 2 2 2 2 8" xfId="24786" xr:uid="{5C2176C4-C6A3-41BF-B1A7-FF0EC5F7EB0F}"/>
    <cellStyle name="쉼표 [0] 15 2 3 2 2 2 2 8 2" xfId="54738" xr:uid="{ED8B2702-D8DB-451B-9229-373EBE9D7743}"/>
    <cellStyle name="쉼표 [0] 15 2 3 2 2 2 2 9" xfId="27522" xr:uid="{652616B3-216F-471B-9788-615527C3FBF6}"/>
    <cellStyle name="쉼표 [0] 15 2 3 2 2 2 2 9 2" xfId="57474" xr:uid="{15CB7488-3F9B-43F9-BC3D-7D2DD965458B}"/>
    <cellStyle name="쉼표 [0] 15 2 3 2 2 2 3" xfId="6850" xr:uid="{6C0C43C6-104D-4961-A995-733A0509BCAF}"/>
    <cellStyle name="쉼표 [0] 15 2 3 2 2 2 3 2" xfId="28897" xr:uid="{B2E0243D-B08F-494D-B6C1-6CBE828B80A5}"/>
    <cellStyle name="쉼표 [0] 15 2 3 2 2 2 3 2 2" xfId="58849" xr:uid="{201086F3-5708-4D15-8695-86A7F9B1AE72}"/>
    <cellStyle name="쉼표 [0] 15 2 3 2 2 2 3 3" xfId="36805" xr:uid="{BC77881F-41D5-4301-99C7-62EE7D143C24}"/>
    <cellStyle name="쉼표 [0] 15 2 3 2 2 2 4" xfId="9632" xr:uid="{E3137EE3-129E-45A3-9DA8-988BDD31B033}"/>
    <cellStyle name="쉼표 [0] 15 2 3 2 2 2 4 2" xfId="39587" xr:uid="{D9E9AC89-0151-44CB-9624-AFF0F87A756B}"/>
    <cellStyle name="쉼표 [0] 15 2 3 2 2 2 5" xfId="12414" xr:uid="{6D8B600B-EE07-476C-84DC-E2B1333652B7}"/>
    <cellStyle name="쉼표 [0] 15 2 3 2 2 2 5 2" xfId="42369" xr:uid="{2AFCD2C9-5EFC-4B01-A900-687B0E653C3A}"/>
    <cellStyle name="쉼표 [0] 15 2 3 2 2 2 6" xfId="15149" xr:uid="{670692EF-1725-460E-8AD2-49F6DBCD4746}"/>
    <cellStyle name="쉼표 [0] 15 2 3 2 2 2 6 2" xfId="45104" xr:uid="{E996FE3C-203B-4D5F-80D4-26F324C2CFB4}"/>
    <cellStyle name="쉼표 [0] 15 2 3 2 2 2 7" xfId="17897" xr:uid="{CAEFE64F-223A-4177-A906-EBF1F2920272}"/>
    <cellStyle name="쉼표 [0] 15 2 3 2 2 2 7 2" xfId="47850" xr:uid="{830A3830-8712-4C26-A753-67282A7F9E5F}"/>
    <cellStyle name="쉼표 [0] 15 2 3 2 2 2 8" xfId="20680" xr:uid="{B0EBC291-4A17-4942-B51D-DE068D37B80E}"/>
    <cellStyle name="쉼표 [0] 15 2 3 2 2 2 8 2" xfId="50632" xr:uid="{BB7BA5C8-09E5-499C-BB04-E5E28EC82D76}"/>
    <cellStyle name="쉼표 [0] 15 2 3 2 2 2 9" xfId="23418" xr:uid="{D71D7032-58BA-4982-8B6E-47EA47E5AE30}"/>
    <cellStyle name="쉼표 [0] 15 2 3 2 2 2 9 2" xfId="53370" xr:uid="{D6442F37-5B8D-44D7-AC7E-1BC7CFDEC1C6}"/>
    <cellStyle name="쉼표 [0] 15 2 3 2 2 3" xfId="4586" xr:uid="{B0539975-4495-4D89-9ACA-F54AF1E286CE}"/>
    <cellStyle name="쉼표 [0] 15 2 3 2 2 3 10" xfId="34579" xr:uid="{26F64DC0-80A9-4850-8ECF-E3E64C146D47}"/>
    <cellStyle name="쉼표 [0] 15 2 3 2 2 3 2" xfId="7534" xr:uid="{BA7C4F90-DCB6-41B5-A81E-C5CBF521E1E5}"/>
    <cellStyle name="쉼표 [0] 15 2 3 2 2 3 2 2" xfId="29581" xr:uid="{C3845CA5-35C2-41A7-AF55-4EABAC611FE0}"/>
    <cellStyle name="쉼표 [0] 15 2 3 2 2 3 2 2 2" xfId="59533" xr:uid="{371D73E0-61CD-4B65-892E-AF333DE1DF79}"/>
    <cellStyle name="쉼표 [0] 15 2 3 2 2 3 2 3" xfId="37489" xr:uid="{298428DB-D768-4306-A73E-6AC284681625}"/>
    <cellStyle name="쉼표 [0] 15 2 3 2 2 3 3" xfId="10316" xr:uid="{620735FD-AFA8-43AC-A4D0-F2461B1EAD61}"/>
    <cellStyle name="쉼표 [0] 15 2 3 2 2 3 3 2" xfId="40271" xr:uid="{B2B29CE1-CE17-478E-9F5A-C790FAC8B27D}"/>
    <cellStyle name="쉼표 [0] 15 2 3 2 2 3 4" xfId="13098" xr:uid="{19F701A8-E6C7-4AA5-BFAC-B49FD70E42BE}"/>
    <cellStyle name="쉼표 [0] 15 2 3 2 2 3 4 2" xfId="43053" xr:uid="{5F946CEC-4954-42E0-B617-BB0B45730AC6}"/>
    <cellStyle name="쉼표 [0] 15 2 3 2 2 3 5" xfId="15833" xr:uid="{8B443917-7D59-4A88-8858-177F524C0ABC}"/>
    <cellStyle name="쉼표 [0] 15 2 3 2 2 3 5 2" xfId="45788" xr:uid="{0F875423-229C-465B-889A-34EC825E998A}"/>
    <cellStyle name="쉼표 [0] 15 2 3 2 2 3 6" xfId="18581" xr:uid="{DD65824D-956F-4791-B200-B4C938994C9A}"/>
    <cellStyle name="쉼표 [0] 15 2 3 2 2 3 6 2" xfId="48534" xr:uid="{6B84A75F-06F8-42C5-B8EC-32A6C9A88835}"/>
    <cellStyle name="쉼표 [0] 15 2 3 2 2 3 7" xfId="21364" xr:uid="{764B16E4-746A-40C3-9725-93E6D01411CA}"/>
    <cellStyle name="쉼표 [0] 15 2 3 2 2 3 7 2" xfId="51316" xr:uid="{0F5BB69A-12EA-4FAC-BE06-400205708442}"/>
    <cellStyle name="쉼표 [0] 15 2 3 2 2 3 8" xfId="24102" xr:uid="{345F00C7-0ACF-47C0-A670-1D8A523FC037}"/>
    <cellStyle name="쉼표 [0] 15 2 3 2 2 3 8 2" xfId="54054" xr:uid="{9CB04E90-2A62-4B97-8401-7F8AE0C6F406}"/>
    <cellStyle name="쉼표 [0] 15 2 3 2 2 3 9" xfId="26838" xr:uid="{44E1CE29-5D93-411B-BD9D-1A66C7D13C52}"/>
    <cellStyle name="쉼표 [0] 15 2 3 2 2 3 9 2" xfId="56790" xr:uid="{B4C437E6-DE5E-4CDA-BF7A-3DE9551137F3}"/>
    <cellStyle name="쉼표 [0] 15 2 3 2 2 4" xfId="3218" xr:uid="{C62D691A-8A69-448D-8B23-C62719060A4E}"/>
    <cellStyle name="쉼표 [0] 15 2 3 2 2 4 2" xfId="28213" xr:uid="{1C349707-7865-4FD6-A9FD-658BB21D5B9D}"/>
    <cellStyle name="쉼표 [0] 15 2 3 2 2 4 2 2" xfId="58165" xr:uid="{0390F4EF-DCAC-4EA6-87E6-101D94BDB570}"/>
    <cellStyle name="쉼표 [0] 15 2 3 2 2 4 3" xfId="33211" xr:uid="{CDDA7593-4FC3-4A35-87D7-34E6B4540F9C}"/>
    <cellStyle name="쉼표 [0] 15 2 3 2 2 5" xfId="6166" xr:uid="{D8F07D47-2A8E-4E7C-8F4C-C171D9617C5D}"/>
    <cellStyle name="쉼표 [0] 15 2 3 2 2 5 2" xfId="36121" xr:uid="{BB2001A9-00DD-4FD1-A228-A881BA1E0FE6}"/>
    <cellStyle name="쉼표 [0] 15 2 3 2 2 6" xfId="8948" xr:uid="{200D71EE-B271-408A-A152-65E0204504D5}"/>
    <cellStyle name="쉼표 [0] 15 2 3 2 2 6 2" xfId="38903" xr:uid="{94EF26A5-DD94-4B2C-ACAD-A21D6C694F91}"/>
    <cellStyle name="쉼표 [0] 15 2 3 2 2 7" xfId="11730" xr:uid="{6339A06A-4DE9-4D50-8218-989F31F899E7}"/>
    <cellStyle name="쉼표 [0] 15 2 3 2 2 7 2" xfId="41685" xr:uid="{6E50622C-4F6B-4D56-BDC6-51F73BD5539C}"/>
    <cellStyle name="쉼표 [0] 15 2 3 2 2 8" xfId="14465" xr:uid="{4F342628-0138-4A90-8E6C-D6694BC9074C}"/>
    <cellStyle name="쉼표 [0] 15 2 3 2 2 8 2" xfId="44420" xr:uid="{980D6719-9277-4298-B679-9D57E93893E2}"/>
    <cellStyle name="쉼표 [0] 15 2 3 2 2 9" xfId="17213" xr:uid="{5DBB5690-7C32-4634-88B1-EB00141D5380}"/>
    <cellStyle name="쉼표 [0] 15 2 3 2 2 9 2" xfId="47166" xr:uid="{763ABB5D-F9A6-48FF-8220-BF8D9DA15C8A}"/>
    <cellStyle name="쉼표 [0] 15 2 3 2 3" xfId="1680" xr:uid="{51220BD6-244C-4625-8A70-7502DD3FD9E3}"/>
    <cellStyle name="쉼표 [0] 15 2 3 2 3 10" xfId="23076" xr:uid="{08BFCE5C-E6D5-42D4-B74D-6A0B981D3854}"/>
    <cellStyle name="쉼표 [0] 15 2 3 2 3 10 2" xfId="53028" xr:uid="{30E89105-91FD-4DCC-B649-127A5F98C1D8}"/>
    <cellStyle name="쉼표 [0] 15 2 3 2 3 11" xfId="25812" xr:uid="{4F52A8DE-3A9A-497A-86D4-BEB275074CA8}"/>
    <cellStyle name="쉼표 [0] 15 2 3 2 3 11 2" xfId="55764" xr:uid="{6DA91948-3331-4ED0-9081-7B6E68930D6F}"/>
    <cellStyle name="쉼표 [0] 15 2 3 2 3 12" xfId="31685" xr:uid="{D9391443-7A66-4045-AD5F-95120D34130A}"/>
    <cellStyle name="쉼표 [0] 15 2 3 2 3 2" xfId="4928" xr:uid="{2B678D13-DDF8-4D55-8826-73908F2E82B0}"/>
    <cellStyle name="쉼표 [0] 15 2 3 2 3 2 10" xfId="34921" xr:uid="{AD432361-CF20-40F3-96AB-1BEB4B4B257C}"/>
    <cellStyle name="쉼표 [0] 15 2 3 2 3 2 2" xfId="7876" xr:uid="{67E4BF89-2507-4C2F-8E94-063BE065BB6F}"/>
    <cellStyle name="쉼표 [0] 15 2 3 2 3 2 2 2" xfId="29923" xr:uid="{2A65107A-B4FF-4564-9B3E-CDB44B8DEC69}"/>
    <cellStyle name="쉼표 [0] 15 2 3 2 3 2 2 2 2" xfId="59875" xr:uid="{9A0CA08C-B9A5-44D0-9E32-6B38505920A3}"/>
    <cellStyle name="쉼표 [0] 15 2 3 2 3 2 2 3" xfId="37831" xr:uid="{B6AB3643-F5C3-4A21-A10A-8381040DF782}"/>
    <cellStyle name="쉼표 [0] 15 2 3 2 3 2 3" xfId="10658" xr:uid="{8FF51A18-E9B9-4607-B22B-E63D8E201D86}"/>
    <cellStyle name="쉼표 [0] 15 2 3 2 3 2 3 2" xfId="40613" xr:uid="{25BE94C1-B1F9-4673-BA30-77BCB695D38C}"/>
    <cellStyle name="쉼표 [0] 15 2 3 2 3 2 4" xfId="13440" xr:uid="{6D822CAB-F6AF-4646-99A2-5F41546E844F}"/>
    <cellStyle name="쉼표 [0] 15 2 3 2 3 2 4 2" xfId="43395" xr:uid="{DB45AA68-F542-45F8-8ACE-856801F1996A}"/>
    <cellStyle name="쉼표 [0] 15 2 3 2 3 2 5" xfId="16175" xr:uid="{0E9628B5-0407-4BA6-83C3-E71A044A3DCA}"/>
    <cellStyle name="쉼표 [0] 15 2 3 2 3 2 5 2" xfId="46130" xr:uid="{AAAF3EA7-12D1-4529-A964-42C31A9E8928}"/>
    <cellStyle name="쉼표 [0] 15 2 3 2 3 2 6" xfId="18923" xr:uid="{3134BB27-DEF5-41A2-96BD-5C215BE62168}"/>
    <cellStyle name="쉼표 [0] 15 2 3 2 3 2 6 2" xfId="48876" xr:uid="{A93B6446-793C-43A8-84B9-CC3DC15F1957}"/>
    <cellStyle name="쉼표 [0] 15 2 3 2 3 2 7" xfId="21706" xr:uid="{FEC19BC2-B0EF-47C1-90DC-488E3831540E}"/>
    <cellStyle name="쉼표 [0] 15 2 3 2 3 2 7 2" xfId="51658" xr:uid="{6AC5883C-F766-436B-A152-AA3464F1BD61}"/>
    <cellStyle name="쉼표 [0] 15 2 3 2 3 2 8" xfId="24444" xr:uid="{B304520C-3B74-476B-94F4-B3ECE277327C}"/>
    <cellStyle name="쉼표 [0] 15 2 3 2 3 2 8 2" xfId="54396" xr:uid="{A910AD5A-1357-448D-8AAB-1E70EAFA618E}"/>
    <cellStyle name="쉼표 [0] 15 2 3 2 3 2 9" xfId="27180" xr:uid="{BE480B13-1D51-46C4-AFBB-3F0EFA26EBB0}"/>
    <cellStyle name="쉼표 [0] 15 2 3 2 3 2 9 2" xfId="57132" xr:uid="{00340D81-766E-44B6-A49E-1802E17EDD7B}"/>
    <cellStyle name="쉼표 [0] 15 2 3 2 3 3" xfId="3560" xr:uid="{CD838CFE-9061-4935-A515-68B4342B1B56}"/>
    <cellStyle name="쉼표 [0] 15 2 3 2 3 3 2" xfId="28555" xr:uid="{DAB04E7F-8EDF-4B24-8555-90E2934AF664}"/>
    <cellStyle name="쉼표 [0] 15 2 3 2 3 3 2 2" xfId="58507" xr:uid="{EC4A696E-88F1-460D-BEF3-862FDA4B61C3}"/>
    <cellStyle name="쉼표 [0] 15 2 3 2 3 3 3" xfId="33553" xr:uid="{BB7FA5E2-579D-4641-B58F-784F3801FD1B}"/>
    <cellStyle name="쉼표 [0] 15 2 3 2 3 4" xfId="6508" xr:uid="{AD9F3181-E87E-4F16-BE09-EBA71AA9D072}"/>
    <cellStyle name="쉼표 [0] 15 2 3 2 3 4 2" xfId="36463" xr:uid="{31406317-329A-4111-9271-3A50524EF713}"/>
    <cellStyle name="쉼표 [0] 15 2 3 2 3 5" xfId="9290" xr:uid="{C351F9DB-274A-4CD4-91BB-ED986C4254CF}"/>
    <cellStyle name="쉼표 [0] 15 2 3 2 3 5 2" xfId="39245" xr:uid="{A137FC73-FAC4-41BD-B716-A2A373DB5AD5}"/>
    <cellStyle name="쉼표 [0] 15 2 3 2 3 6" xfId="12072" xr:uid="{457B24F3-455A-4A17-BC17-0973E499F4DD}"/>
    <cellStyle name="쉼표 [0] 15 2 3 2 3 6 2" xfId="42027" xr:uid="{998E9A05-00BB-47D1-9693-221BC31389B4}"/>
    <cellStyle name="쉼표 [0] 15 2 3 2 3 7" xfId="14807" xr:uid="{A8F924FD-DD0D-483B-B3C7-28ED86CC928F}"/>
    <cellStyle name="쉼표 [0] 15 2 3 2 3 7 2" xfId="44762" xr:uid="{A1868A52-5593-4999-B0A9-1CB15B0A9D62}"/>
    <cellStyle name="쉼표 [0] 15 2 3 2 3 8" xfId="17555" xr:uid="{12DAFEAB-F554-443E-9537-8FF984E8E75D}"/>
    <cellStyle name="쉼표 [0] 15 2 3 2 3 8 2" xfId="47508" xr:uid="{CFD80A44-064D-4EB5-B189-1A98827C8940}"/>
    <cellStyle name="쉼표 [0] 15 2 3 2 3 9" xfId="20338" xr:uid="{74702B98-65E9-4FFB-8E24-9C0B6BC5F387}"/>
    <cellStyle name="쉼표 [0] 15 2 3 2 3 9 2" xfId="50290" xr:uid="{F5C7014E-AE63-4BD0-9BB4-8A756678E390}"/>
    <cellStyle name="쉼표 [0] 15 2 3 2 4" xfId="2439" xr:uid="{07FC9CF9-FE36-41C0-8617-FB4E14B398C8}"/>
    <cellStyle name="쉼표 [0] 15 2 3 2 4 10" xfId="26496" xr:uid="{6CBD765A-0A77-4D3B-AFCD-F285AAEB500E}"/>
    <cellStyle name="쉼표 [0] 15 2 3 2 4 10 2" xfId="56448" xr:uid="{B6AA5FAC-95B0-4A21-8D23-08FF8FF99926}"/>
    <cellStyle name="쉼표 [0] 15 2 3 2 4 11" xfId="32438" xr:uid="{BDB3E178-9240-4686-BC02-9D64B8327914}"/>
    <cellStyle name="쉼표 [0] 15 2 3 2 4 2" xfId="4244" xr:uid="{33E3B000-8459-4BD3-852E-F3211B43027F}"/>
    <cellStyle name="쉼표 [0] 15 2 3 2 4 2 2" xfId="29239" xr:uid="{17271301-9899-49A5-A2C3-ABF44C432E79}"/>
    <cellStyle name="쉼표 [0] 15 2 3 2 4 2 2 2" xfId="59191" xr:uid="{E76C604D-46AC-48EF-98E7-22FD36ABFDAD}"/>
    <cellStyle name="쉼표 [0] 15 2 3 2 4 2 3" xfId="34237" xr:uid="{CB198BEA-76E4-4DD9-819F-4546E1056685}"/>
    <cellStyle name="쉼표 [0] 15 2 3 2 4 3" xfId="7192" xr:uid="{7B581610-8369-43EE-8D7C-484FCD04CA25}"/>
    <cellStyle name="쉼표 [0] 15 2 3 2 4 3 2" xfId="37147" xr:uid="{8050AD08-0CE2-4F5E-8EFE-E69133E2D7AB}"/>
    <cellStyle name="쉼표 [0] 15 2 3 2 4 4" xfId="9974" xr:uid="{E6DA400A-C9D3-47A4-94FF-9165D55AD0F0}"/>
    <cellStyle name="쉼표 [0] 15 2 3 2 4 4 2" xfId="39929" xr:uid="{D13AE17F-9FCC-4118-A0ED-052D6BBA8618}"/>
    <cellStyle name="쉼표 [0] 15 2 3 2 4 5" xfId="12756" xr:uid="{CB54BF7A-F65E-4478-9451-D12F7F2DB930}"/>
    <cellStyle name="쉼표 [0] 15 2 3 2 4 5 2" xfId="42711" xr:uid="{DDA16CF4-9E78-4FF5-BAA8-5D90A26AAA02}"/>
    <cellStyle name="쉼표 [0] 15 2 3 2 4 6" xfId="15491" xr:uid="{5E14CEF8-150D-42F5-B915-4D8C4234FAE6}"/>
    <cellStyle name="쉼표 [0] 15 2 3 2 4 6 2" xfId="45446" xr:uid="{CFEB7561-82A1-4153-AE2C-7275E1F13E61}"/>
    <cellStyle name="쉼표 [0] 15 2 3 2 4 7" xfId="18239" xr:uid="{C83D1893-8E39-4E46-ABE7-21A4F2188EEC}"/>
    <cellStyle name="쉼표 [0] 15 2 3 2 4 7 2" xfId="48192" xr:uid="{201FAA13-3A05-4377-B898-7AA4A27A463F}"/>
    <cellStyle name="쉼표 [0] 15 2 3 2 4 8" xfId="21022" xr:uid="{226726EF-A11E-428B-9818-E7BFACE17F0B}"/>
    <cellStyle name="쉼표 [0] 15 2 3 2 4 8 2" xfId="50974" xr:uid="{4B92F947-E98C-4865-BF9A-328D70049BA5}"/>
    <cellStyle name="쉼표 [0] 15 2 3 2 4 9" xfId="23760" xr:uid="{220834E5-B7CA-42C0-9B6C-1459179D7047}"/>
    <cellStyle name="쉼표 [0] 15 2 3 2 4 9 2" xfId="53712" xr:uid="{81CBE252-16EB-49A2-91C9-F2B10604E4F1}"/>
    <cellStyle name="쉼표 [0] 15 2 3 2 5" xfId="2876" xr:uid="{9EEEB967-4D0B-4BD2-B08F-3353C8B43016}"/>
    <cellStyle name="쉼표 [0] 15 2 3 2 5 2" xfId="27871" xr:uid="{0204D131-DFA7-431C-A590-E89D3A33AD36}"/>
    <cellStyle name="쉼표 [0] 15 2 3 2 5 2 2" xfId="57823" xr:uid="{593D8E93-5113-4DEA-A5E5-07656DC4693C}"/>
    <cellStyle name="쉼표 [0] 15 2 3 2 5 3" xfId="32869" xr:uid="{8562445E-D0A2-4BA1-8573-48757CABE217}"/>
    <cellStyle name="쉼표 [0] 15 2 3 2 6" xfId="5824" xr:uid="{2BF8120D-ABAF-433C-A539-CC73240990E3}"/>
    <cellStyle name="쉼표 [0] 15 2 3 2 6 2" xfId="35779" xr:uid="{960BBB49-96D7-415E-83DF-A62648AB1864}"/>
    <cellStyle name="쉼표 [0] 15 2 3 2 7" xfId="8606" xr:uid="{832EA223-777F-4109-A285-BA1027334805}"/>
    <cellStyle name="쉼표 [0] 15 2 3 2 7 2" xfId="38561" xr:uid="{6684B8E0-4EB6-4905-B4C4-DC87C3198F04}"/>
    <cellStyle name="쉼표 [0] 15 2 3 2 8" xfId="11388" xr:uid="{D023C0F4-62AC-4E1C-BD00-CD3EEBD5FD54}"/>
    <cellStyle name="쉼표 [0] 15 2 3 2 8 2" xfId="41343" xr:uid="{B2587BBF-8384-4704-A92A-5E80F85A99EC}"/>
    <cellStyle name="쉼표 [0] 15 2 3 2 9" xfId="14123" xr:uid="{F6D0FB4E-B899-422F-B944-1A5BE0CB1990}"/>
    <cellStyle name="쉼표 [0] 15 2 3 2 9 2" xfId="44078" xr:uid="{3F2294DF-93EA-4A60-A6C9-2D90257971DC}"/>
    <cellStyle name="쉼표 [0] 15 2 3 3" xfId="823" xr:uid="{DC3CB6E3-C5DA-44C2-9433-20FB8A9E6E1C}"/>
    <cellStyle name="쉼표 [0] 15 2 3 3 10" xfId="19825" xr:uid="{F59B1BFA-5EE6-4B53-ADC6-DE8C3A07DC75}"/>
    <cellStyle name="쉼표 [0] 15 2 3 3 10 2" xfId="49777" xr:uid="{44BD7304-4193-4664-B9A9-29293BF0C705}"/>
    <cellStyle name="쉼표 [0] 15 2 3 3 11" xfId="22563" xr:uid="{D6BEABDC-2AEE-48AA-85DF-5CEE5767F109}"/>
    <cellStyle name="쉼표 [0] 15 2 3 3 11 2" xfId="52515" xr:uid="{035C7F45-3641-4090-B96E-D4A79732EF80}"/>
    <cellStyle name="쉼표 [0] 15 2 3 3 12" xfId="25299" xr:uid="{088751CA-8E13-4BA9-AC05-E739C7E0A21D}"/>
    <cellStyle name="쉼표 [0] 15 2 3 3 12 2" xfId="55251" xr:uid="{4FB6F8F1-BAF4-41FB-868E-79DC860B5166}"/>
    <cellStyle name="쉼표 [0] 15 2 3 3 13" xfId="30828" xr:uid="{D309E423-42D6-4AE8-B587-AAEF76EB263B}"/>
    <cellStyle name="쉼표 [0] 15 2 3 3 2" xfId="1366" xr:uid="{D070DACC-77C4-4CE4-9661-205C0383C773}"/>
    <cellStyle name="쉼표 [0] 15 2 3 3 2 10" xfId="23247" xr:uid="{888B8949-9AB4-4033-AEE3-BD24902092C7}"/>
    <cellStyle name="쉼표 [0] 15 2 3 3 2 10 2" xfId="53199" xr:uid="{177DAF45-CFFC-4950-863B-7C80FFFEEA1C}"/>
    <cellStyle name="쉼표 [0] 15 2 3 3 2 11" xfId="25983" xr:uid="{F6224287-BB1F-422E-B430-41FFC63CCF61}"/>
    <cellStyle name="쉼표 [0] 15 2 3 3 2 11 2" xfId="55935" xr:uid="{C236F642-CC30-4FC0-BC1A-82F97FF61AAD}"/>
    <cellStyle name="쉼표 [0] 15 2 3 3 2 12" xfId="31371" xr:uid="{172AD645-BDB6-4EB8-84D9-F2C783912287}"/>
    <cellStyle name="쉼표 [0] 15 2 3 3 2 2" xfId="5099" xr:uid="{43DDCF08-E659-43D9-BB68-C5576D6F4D2D}"/>
    <cellStyle name="쉼표 [0] 15 2 3 3 2 2 10" xfId="35092" xr:uid="{CAC1B35B-9749-4537-8A95-7CB0431CBA05}"/>
    <cellStyle name="쉼표 [0] 15 2 3 3 2 2 2" xfId="8047" xr:uid="{8BF3B36D-5EEC-4E46-9A61-812991C90963}"/>
    <cellStyle name="쉼표 [0] 15 2 3 3 2 2 2 2" xfId="30094" xr:uid="{8A4024C9-C8BE-4985-AF24-9E69AAC7C05D}"/>
    <cellStyle name="쉼표 [0] 15 2 3 3 2 2 2 2 2" xfId="60046" xr:uid="{C418EA4D-0EE2-406C-BF72-F0219DCAF1EE}"/>
    <cellStyle name="쉼표 [0] 15 2 3 3 2 2 2 3" xfId="38002" xr:uid="{3DB89A8C-41D3-4638-B03B-AFF361F393B1}"/>
    <cellStyle name="쉼표 [0] 15 2 3 3 2 2 3" xfId="10829" xr:uid="{5CA6455E-47F7-4222-91D6-E0E32F1A9E11}"/>
    <cellStyle name="쉼표 [0] 15 2 3 3 2 2 3 2" xfId="40784" xr:uid="{7723B6F1-0385-4493-AC84-644E95D81A9B}"/>
    <cellStyle name="쉼표 [0] 15 2 3 3 2 2 4" xfId="13611" xr:uid="{A38946CA-34FA-4988-BED7-2269FB5F7549}"/>
    <cellStyle name="쉼표 [0] 15 2 3 3 2 2 4 2" xfId="43566" xr:uid="{09D234BF-0E04-4B43-8A65-1A28959035BA}"/>
    <cellStyle name="쉼표 [0] 15 2 3 3 2 2 5" xfId="16346" xr:uid="{C706907F-E463-4ECC-A870-FA4FD35AC24D}"/>
    <cellStyle name="쉼표 [0] 15 2 3 3 2 2 5 2" xfId="46301" xr:uid="{5939F05F-8778-409C-9B48-61CB002D124D}"/>
    <cellStyle name="쉼표 [0] 15 2 3 3 2 2 6" xfId="19094" xr:uid="{B25D69D5-42AD-49ED-879A-CA00E7B2FC22}"/>
    <cellStyle name="쉼표 [0] 15 2 3 3 2 2 6 2" xfId="49047" xr:uid="{C31CFBDD-D55B-4753-8A7E-91EA034F0342}"/>
    <cellStyle name="쉼표 [0] 15 2 3 3 2 2 7" xfId="21877" xr:uid="{EA49F05B-4726-48C8-BDFE-D96D461936A5}"/>
    <cellStyle name="쉼표 [0] 15 2 3 3 2 2 7 2" xfId="51829" xr:uid="{E8363667-F2A6-4B6F-81F0-FDDC546B81B3}"/>
    <cellStyle name="쉼표 [0] 15 2 3 3 2 2 8" xfId="24615" xr:uid="{2AA674FC-7942-4F89-B229-571238A75CA3}"/>
    <cellStyle name="쉼표 [0] 15 2 3 3 2 2 8 2" xfId="54567" xr:uid="{921693D3-D486-4CAC-82E5-C0293B5AB78C}"/>
    <cellStyle name="쉼표 [0] 15 2 3 3 2 2 9" xfId="27351" xr:uid="{EA5AD24E-0D42-410A-A192-F18E6517AAE2}"/>
    <cellStyle name="쉼표 [0] 15 2 3 3 2 2 9 2" xfId="57303" xr:uid="{569DAD90-F2BE-4593-8565-E21AE839098D}"/>
    <cellStyle name="쉼표 [0] 15 2 3 3 2 3" xfId="3731" xr:uid="{AB270F03-33EE-468D-B231-3C93DAB1037A}"/>
    <cellStyle name="쉼표 [0] 15 2 3 3 2 3 2" xfId="28726" xr:uid="{3B94251F-5196-4EA8-AA12-2B357DDA8BF7}"/>
    <cellStyle name="쉼표 [0] 15 2 3 3 2 3 2 2" xfId="58678" xr:uid="{26844BBE-51D9-480B-ABE5-4BD9DD3A62D6}"/>
    <cellStyle name="쉼표 [0] 15 2 3 3 2 3 3" xfId="33724" xr:uid="{E6065CB6-E8A1-4B99-A09E-670A571F0798}"/>
    <cellStyle name="쉼표 [0] 15 2 3 3 2 4" xfId="6679" xr:uid="{A583BAA2-5EC4-4A2B-A7F5-25FBD002F240}"/>
    <cellStyle name="쉼표 [0] 15 2 3 3 2 4 2" xfId="36634" xr:uid="{EC6A0BA0-68F3-4A10-8EEB-5A9FA80F83F6}"/>
    <cellStyle name="쉼표 [0] 15 2 3 3 2 5" xfId="9461" xr:uid="{65CD6F5F-B02F-4C3A-B1B9-82B04F675618}"/>
    <cellStyle name="쉼표 [0] 15 2 3 3 2 5 2" xfId="39416" xr:uid="{FAAE1306-0CC4-434B-97C6-455CC166A988}"/>
    <cellStyle name="쉼표 [0] 15 2 3 3 2 6" xfId="12243" xr:uid="{C8D8D8F1-9F8E-4EBD-8E6A-1A9E776F067A}"/>
    <cellStyle name="쉼표 [0] 15 2 3 3 2 6 2" xfId="42198" xr:uid="{AFD70A00-7B6F-44FD-A105-83597FB779F5}"/>
    <cellStyle name="쉼표 [0] 15 2 3 3 2 7" xfId="14978" xr:uid="{D4014EB1-B6B0-4FA2-98D4-115A19AE5C6D}"/>
    <cellStyle name="쉼표 [0] 15 2 3 3 2 7 2" xfId="44933" xr:uid="{98E19809-E424-416A-A82B-22DE49E18BBB}"/>
    <cellStyle name="쉼표 [0] 15 2 3 3 2 8" xfId="17726" xr:uid="{5D36A74D-86D9-4CE2-A24F-D7867927B2E4}"/>
    <cellStyle name="쉼표 [0] 15 2 3 3 2 8 2" xfId="47679" xr:uid="{B8DCBFA5-61C4-495B-A8E1-C33E2ED7E068}"/>
    <cellStyle name="쉼표 [0] 15 2 3 3 2 9" xfId="20509" xr:uid="{FFAEAA39-AF48-413A-88CA-7441A0357A96}"/>
    <cellStyle name="쉼표 [0] 15 2 3 3 2 9 2" xfId="50461" xr:uid="{E4E8462C-5B46-440A-90EF-1B832898E11C}"/>
    <cellStyle name="쉼표 [0] 15 2 3 3 3" xfId="1908" xr:uid="{B8193E44-CAA2-42C2-8F8F-4EC754045318}"/>
    <cellStyle name="쉼표 [0] 15 2 3 3 3 10" xfId="26667" xr:uid="{4231E140-4850-40C5-BE71-4A890AC7EA9D}"/>
    <cellStyle name="쉼표 [0] 15 2 3 3 3 10 2" xfId="56619" xr:uid="{ACCE5DC6-5B3E-4CDA-8AD8-B87A2D35446A}"/>
    <cellStyle name="쉼표 [0] 15 2 3 3 3 11" xfId="31913" xr:uid="{5A61FD97-152F-4AB2-A196-E199C0799F3E}"/>
    <cellStyle name="쉼표 [0] 15 2 3 3 3 2" xfId="4415" xr:uid="{598CB25D-B390-45CF-ABB6-0B97CA9A972F}"/>
    <cellStyle name="쉼표 [0] 15 2 3 3 3 2 2" xfId="29410" xr:uid="{32C6F16A-3A42-4821-81F2-F4DC84DBC2BB}"/>
    <cellStyle name="쉼표 [0] 15 2 3 3 3 2 2 2" xfId="59362" xr:uid="{816CB203-F8DE-4339-B35C-6147E439910C}"/>
    <cellStyle name="쉼표 [0] 15 2 3 3 3 2 3" xfId="34408" xr:uid="{780155FB-3742-4D12-9603-BAC316C3FFBF}"/>
    <cellStyle name="쉼표 [0] 15 2 3 3 3 3" xfId="7363" xr:uid="{992DA079-42FA-48EB-A26C-3C686A14BAD6}"/>
    <cellStyle name="쉼표 [0] 15 2 3 3 3 3 2" xfId="37318" xr:uid="{77C8B83B-A9C0-4293-B6BF-19E9800D00A4}"/>
    <cellStyle name="쉼표 [0] 15 2 3 3 3 4" xfId="10145" xr:uid="{A9CB8589-9A9F-4B75-8269-072F0519AFD4}"/>
    <cellStyle name="쉼표 [0] 15 2 3 3 3 4 2" xfId="40100" xr:uid="{99DB306D-838F-4686-A2E8-1C76129ADF5B}"/>
    <cellStyle name="쉼표 [0] 15 2 3 3 3 5" xfId="12927" xr:uid="{7E17F2B8-8944-4BA4-934D-D9127A3663E9}"/>
    <cellStyle name="쉼표 [0] 15 2 3 3 3 5 2" xfId="42882" xr:uid="{D708EE89-E734-47CA-889A-09E86B8CC72A}"/>
    <cellStyle name="쉼표 [0] 15 2 3 3 3 6" xfId="15662" xr:uid="{2177F712-1B39-4DEB-9397-606C99644E26}"/>
    <cellStyle name="쉼표 [0] 15 2 3 3 3 6 2" xfId="45617" xr:uid="{B8331AE9-3235-4BD9-AFDA-BBA0366AAA44}"/>
    <cellStyle name="쉼표 [0] 15 2 3 3 3 7" xfId="18410" xr:uid="{ADE2BB20-4CED-4275-BD5C-3314405A6600}"/>
    <cellStyle name="쉼표 [0] 15 2 3 3 3 7 2" xfId="48363" xr:uid="{1221D222-F307-47F1-A0E2-664784390D5C}"/>
    <cellStyle name="쉼표 [0] 15 2 3 3 3 8" xfId="21193" xr:uid="{6A7FEBBE-CAAE-4B41-B29D-72FAD453CFC8}"/>
    <cellStyle name="쉼표 [0] 15 2 3 3 3 8 2" xfId="51145" xr:uid="{E6093978-D748-4869-983F-46CF77C493CA}"/>
    <cellStyle name="쉼표 [0] 15 2 3 3 3 9" xfId="23931" xr:uid="{4C38283C-E747-4A84-91CC-E1FCBF19790C}"/>
    <cellStyle name="쉼표 [0] 15 2 3 3 3 9 2" xfId="53883" xr:uid="{477FF4B0-8906-4380-87A6-A54098EBFAAF}"/>
    <cellStyle name="쉼표 [0] 15 2 3 3 4" xfId="3047" xr:uid="{A73BFFA2-F3FE-4198-9BAF-0CBB211AB43C}"/>
    <cellStyle name="쉼표 [0] 15 2 3 3 4 2" xfId="28042" xr:uid="{CE6A559A-DD60-4362-9B02-CC689CFED148}"/>
    <cellStyle name="쉼표 [0] 15 2 3 3 4 2 2" xfId="57994" xr:uid="{9CCF86E6-1A14-4884-927E-A6408A68074A}"/>
    <cellStyle name="쉼표 [0] 15 2 3 3 4 3" xfId="33040" xr:uid="{DD066C0E-1A38-474C-AB71-99A15FBB0AE9}"/>
    <cellStyle name="쉼표 [0] 15 2 3 3 5" xfId="5995" xr:uid="{0AED156E-353E-4BFB-8390-1AD86DDA8C24}"/>
    <cellStyle name="쉼표 [0] 15 2 3 3 5 2" xfId="35950" xr:uid="{9721EF38-F5BE-40DB-A549-70C3A32DD43A}"/>
    <cellStyle name="쉼표 [0] 15 2 3 3 6" xfId="8777" xr:uid="{0C69E39D-0148-42B6-8A78-CCE6585DD78F}"/>
    <cellStyle name="쉼표 [0] 15 2 3 3 6 2" xfId="38732" xr:uid="{FB2208A0-6967-4366-8DDC-96FD5E135386}"/>
    <cellStyle name="쉼표 [0] 15 2 3 3 7" xfId="11559" xr:uid="{2388BB6F-DAFC-4DC2-A0CE-3C0F666949FE}"/>
    <cellStyle name="쉼표 [0] 15 2 3 3 7 2" xfId="41514" xr:uid="{14FFBDA8-804C-4FF0-951F-572BA46D9AFB}"/>
    <cellStyle name="쉼표 [0] 15 2 3 3 8" xfId="14294" xr:uid="{A3C7D0B0-A3CC-45EB-82D6-C2E8514260A6}"/>
    <cellStyle name="쉼표 [0] 15 2 3 3 8 2" xfId="44249" xr:uid="{E7D19D56-82BD-4D0C-A493-C0DB728531C1}"/>
    <cellStyle name="쉼표 [0] 15 2 3 3 9" xfId="17042" xr:uid="{EC907DC7-3052-4AD9-8F2E-8FB9B8FF3687}"/>
    <cellStyle name="쉼표 [0] 15 2 3 3 9 2" xfId="46995" xr:uid="{26292EC2-C8E2-4607-A2E0-7514C046948A}"/>
    <cellStyle name="쉼표 [0] 15 2 3 4" xfId="999" xr:uid="{926F0A3E-2EFF-4F40-81F5-B1796D1A8F28}"/>
    <cellStyle name="쉼표 [0] 15 2 3 4 10" xfId="22905" xr:uid="{6BE5DAF2-6F77-466C-9454-F3BABF5F93DE}"/>
    <cellStyle name="쉼표 [0] 15 2 3 4 10 2" xfId="52857" xr:uid="{8B698067-A45E-4D01-B9CD-D1C17AF14634}"/>
    <cellStyle name="쉼표 [0] 15 2 3 4 11" xfId="25641" xr:uid="{BA34CD3E-FA1E-4474-8DD9-6D91012C6257}"/>
    <cellStyle name="쉼표 [0] 15 2 3 4 11 2" xfId="55593" xr:uid="{BC808CBD-2436-4728-895C-9C68A4E86E32}"/>
    <cellStyle name="쉼표 [0] 15 2 3 4 12" xfId="31004" xr:uid="{D5BC0DE7-7876-4869-AC10-5FD8577358F7}"/>
    <cellStyle name="쉼표 [0] 15 2 3 4 2" xfId="4757" xr:uid="{5A95165E-6577-4577-9173-248ED709AA18}"/>
    <cellStyle name="쉼표 [0] 15 2 3 4 2 10" xfId="34750" xr:uid="{05BF84D2-D1BB-40D4-A559-BECF92654869}"/>
    <cellStyle name="쉼표 [0] 15 2 3 4 2 2" xfId="7705" xr:uid="{6BA74278-6927-4843-B35F-BAC62CA705B7}"/>
    <cellStyle name="쉼표 [0] 15 2 3 4 2 2 2" xfId="29752" xr:uid="{A930F1F4-1750-4B50-975C-1EF688BC66C6}"/>
    <cellStyle name="쉼표 [0] 15 2 3 4 2 2 2 2" xfId="59704" xr:uid="{D48A96C5-DF5F-4166-A06D-5F217DE7AD04}"/>
    <cellStyle name="쉼표 [0] 15 2 3 4 2 2 3" xfId="37660" xr:uid="{FEB683E9-036F-453A-8F62-60E329A93627}"/>
    <cellStyle name="쉼표 [0] 15 2 3 4 2 3" xfId="10487" xr:uid="{6E07A162-01E3-47F4-93FD-EB0026DB1690}"/>
    <cellStyle name="쉼표 [0] 15 2 3 4 2 3 2" xfId="40442" xr:uid="{2080C419-B749-4B4B-AA93-A4D991FAECF4}"/>
    <cellStyle name="쉼표 [0] 15 2 3 4 2 4" xfId="13269" xr:uid="{8605ADB6-3B7E-4327-AAEE-6D7DAB9C0248}"/>
    <cellStyle name="쉼표 [0] 15 2 3 4 2 4 2" xfId="43224" xr:uid="{A0D0810A-5CE2-4E57-8B2D-FD09CF9081CD}"/>
    <cellStyle name="쉼표 [0] 15 2 3 4 2 5" xfId="16004" xr:uid="{1E0DF544-BD7A-4372-9BB2-8FDF926E434C}"/>
    <cellStyle name="쉼표 [0] 15 2 3 4 2 5 2" xfId="45959" xr:uid="{2FCE0F1D-ABDA-4381-B0BF-1AFA6DE94FCD}"/>
    <cellStyle name="쉼표 [0] 15 2 3 4 2 6" xfId="18752" xr:uid="{03EC3CF5-F870-473F-871B-04535E994C29}"/>
    <cellStyle name="쉼표 [0] 15 2 3 4 2 6 2" xfId="48705" xr:uid="{00C766F1-71B9-473F-902B-FD345397455A}"/>
    <cellStyle name="쉼표 [0] 15 2 3 4 2 7" xfId="21535" xr:uid="{99C5FE9A-020D-4C8F-8EB1-D74D0A2CD652}"/>
    <cellStyle name="쉼표 [0] 15 2 3 4 2 7 2" xfId="51487" xr:uid="{E7A7BB1F-0676-429A-86A3-64E6FEC1EF01}"/>
    <cellStyle name="쉼표 [0] 15 2 3 4 2 8" xfId="24273" xr:uid="{C65D7BFA-CAA3-40D4-9683-56D435D63426}"/>
    <cellStyle name="쉼표 [0] 15 2 3 4 2 8 2" xfId="54225" xr:uid="{A467DE3B-3683-4FB2-9138-66254C5B490C}"/>
    <cellStyle name="쉼표 [0] 15 2 3 4 2 9" xfId="27009" xr:uid="{5E817066-8ECD-49B4-B266-FB966E7033A7}"/>
    <cellStyle name="쉼표 [0] 15 2 3 4 2 9 2" xfId="56961" xr:uid="{B9400D49-223D-43A5-93DF-AFEBB643554F}"/>
    <cellStyle name="쉼표 [0] 15 2 3 4 3" xfId="3389" xr:uid="{5C061448-1574-42FE-9464-4496D72FCA79}"/>
    <cellStyle name="쉼표 [0] 15 2 3 4 3 2" xfId="28384" xr:uid="{ADEC641A-D258-4A80-B5A9-04F2670AE620}"/>
    <cellStyle name="쉼표 [0] 15 2 3 4 3 2 2" xfId="58336" xr:uid="{5F9FE6AD-3A1B-48B9-BC40-D77658A3FFF2}"/>
    <cellStyle name="쉼표 [0] 15 2 3 4 3 3" xfId="33382" xr:uid="{36400972-D533-4A41-9A27-35AB23198B49}"/>
    <cellStyle name="쉼표 [0] 15 2 3 4 4" xfId="6337" xr:uid="{A8442DE5-21CC-4B0A-B03B-91AD45CDBF96}"/>
    <cellStyle name="쉼표 [0] 15 2 3 4 4 2" xfId="36292" xr:uid="{36540863-6F58-405A-86F7-BB26D983E045}"/>
    <cellStyle name="쉼표 [0] 15 2 3 4 5" xfId="9119" xr:uid="{B6DAD438-35D6-4C5F-855B-99006B37B795}"/>
    <cellStyle name="쉼표 [0] 15 2 3 4 5 2" xfId="39074" xr:uid="{DED46638-0943-415E-BD84-D112B57D6F24}"/>
    <cellStyle name="쉼표 [0] 15 2 3 4 6" xfId="11901" xr:uid="{527FF33D-3B05-4A3D-BE3D-F1C727792793}"/>
    <cellStyle name="쉼표 [0] 15 2 3 4 6 2" xfId="41856" xr:uid="{7F46A8DB-7454-4855-A8D5-0A7B055FC964}"/>
    <cellStyle name="쉼표 [0] 15 2 3 4 7" xfId="14636" xr:uid="{37219C70-F72B-4B6A-930E-34E997C72275}"/>
    <cellStyle name="쉼표 [0] 15 2 3 4 7 2" xfId="44591" xr:uid="{853DEB39-F897-4D8F-9131-1F4DA182B94F}"/>
    <cellStyle name="쉼표 [0] 15 2 3 4 8" xfId="17384" xr:uid="{C55F0188-BA80-4AE8-B9A5-1D58F4967058}"/>
    <cellStyle name="쉼표 [0] 15 2 3 4 8 2" xfId="47337" xr:uid="{29CC685B-D70D-4697-924A-F87792660A41}"/>
    <cellStyle name="쉼표 [0] 15 2 3 4 9" xfId="20167" xr:uid="{9760A03A-C1EC-43BC-8E36-784741D44D6E}"/>
    <cellStyle name="쉼표 [0] 15 2 3 4 9 2" xfId="50119" xr:uid="{757D521A-DBDC-4011-8709-F4B5E064E2E5}"/>
    <cellStyle name="쉼표 [0] 15 2 3 5" xfId="1541" xr:uid="{2379744A-4D02-4EAE-BA02-34E4A6D6F4A6}"/>
    <cellStyle name="쉼표 [0] 15 2 3 5 10" xfId="26325" xr:uid="{0F511DE4-A796-4EDE-B8F4-E9CA19210C83}"/>
    <cellStyle name="쉼표 [0] 15 2 3 5 10 2" xfId="56277" xr:uid="{E5CC9FA9-240F-4C54-A958-9989F17A4BD1}"/>
    <cellStyle name="쉼표 [0] 15 2 3 5 11" xfId="31546" xr:uid="{6A8A0269-05A1-4825-9FBC-2D7F141352A1}"/>
    <cellStyle name="쉼표 [0] 15 2 3 5 2" xfId="4073" xr:uid="{55ED786E-ECBD-4D99-9881-1C904845DEA8}"/>
    <cellStyle name="쉼표 [0] 15 2 3 5 2 2" xfId="29068" xr:uid="{CE3DA438-A08A-4017-82CF-889E068F26BE}"/>
    <cellStyle name="쉼표 [0] 15 2 3 5 2 2 2" xfId="59020" xr:uid="{2AB6D2E4-9D51-400A-9BD6-D1021346216B}"/>
    <cellStyle name="쉼표 [0] 15 2 3 5 2 3" xfId="34066" xr:uid="{C60DADE6-DDB1-4F7D-9E38-4B09EC844973}"/>
    <cellStyle name="쉼표 [0] 15 2 3 5 3" xfId="7021" xr:uid="{52BCB8A8-CFA5-4B0C-80B8-388E18DCE2FF}"/>
    <cellStyle name="쉼표 [0] 15 2 3 5 3 2" xfId="36976" xr:uid="{A73A0D6E-85D6-472B-85CB-DC4EF2F5AE34}"/>
    <cellStyle name="쉼표 [0] 15 2 3 5 4" xfId="9803" xr:uid="{22E3CDB0-8215-4720-A20C-9185443B381E}"/>
    <cellStyle name="쉼표 [0] 15 2 3 5 4 2" xfId="39758" xr:uid="{54BA79C1-714D-420D-8344-591C5F225AB8}"/>
    <cellStyle name="쉼표 [0] 15 2 3 5 5" xfId="12585" xr:uid="{114AC9C4-799C-492D-8365-C77E4A4643ED}"/>
    <cellStyle name="쉼표 [0] 15 2 3 5 5 2" xfId="42540" xr:uid="{63225A30-FF58-4DA0-9637-A73F8739410E}"/>
    <cellStyle name="쉼표 [0] 15 2 3 5 6" xfId="15320" xr:uid="{D7A22D84-5D21-45B6-A3AF-54359BDDF372}"/>
    <cellStyle name="쉼표 [0] 15 2 3 5 6 2" xfId="45275" xr:uid="{CECEC472-B6D8-4ACB-85ED-CF93930F5011}"/>
    <cellStyle name="쉼표 [0] 15 2 3 5 7" xfId="18068" xr:uid="{76516DA9-F1D6-4097-B582-71A229C4CE3B}"/>
    <cellStyle name="쉼표 [0] 15 2 3 5 7 2" xfId="48021" xr:uid="{6CC31D07-41C2-4BB4-826A-4B2BF7E11883}"/>
    <cellStyle name="쉼표 [0] 15 2 3 5 8" xfId="20851" xr:uid="{45A35E38-8AFF-4BE5-A6FD-694C413ECACD}"/>
    <cellStyle name="쉼표 [0] 15 2 3 5 8 2" xfId="50803" xr:uid="{95545C79-34E8-439B-8D16-9FBFF4781E79}"/>
    <cellStyle name="쉼표 [0] 15 2 3 5 9" xfId="23589" xr:uid="{626D44F7-BB2A-4F62-8C29-E3686E11F6D6}"/>
    <cellStyle name="쉼표 [0] 15 2 3 5 9 2" xfId="53541" xr:uid="{020F3337-2B2B-4C9B-8E7B-354A041E70C3}"/>
    <cellStyle name="쉼표 [0] 15 2 3 6" xfId="2088" xr:uid="{0DFCAC17-1AFF-4417-AD9B-3DECB83774FA}"/>
    <cellStyle name="쉼표 [0] 15 2 3 6 2" xfId="27700" xr:uid="{07265FAC-0474-43D8-BF32-F3F4D1B44CE0}"/>
    <cellStyle name="쉼표 [0] 15 2 3 6 2 2" xfId="57652" xr:uid="{20958F73-78DA-40FD-B375-94987428B1D6}"/>
    <cellStyle name="쉼표 [0] 15 2 3 6 3" xfId="32091" xr:uid="{BF4D4AED-9A90-4D79-93CF-2903A1F9FEB0}"/>
    <cellStyle name="쉼표 [0] 15 2 3 7" xfId="2267" xr:uid="{E614C7A5-6005-4634-AD43-9FC1116D7F91}"/>
    <cellStyle name="쉼표 [0] 15 2 3 7 2" xfId="32267" xr:uid="{65D49083-D277-4F8F-B53C-963203833993}"/>
    <cellStyle name="쉼표 [0] 15 2 3 8" xfId="2705" xr:uid="{7BD227F7-01BF-4B66-B310-BB046D7035FE}"/>
    <cellStyle name="쉼표 [0] 15 2 3 8 2" xfId="32698" xr:uid="{8EC1BE89-DDA2-4742-BCCD-CB7840829411}"/>
    <cellStyle name="쉼표 [0] 15 2 3 9" xfId="5653" xr:uid="{4B28B5CE-94C9-46F9-BD72-839ABE1EA7AA}"/>
    <cellStyle name="쉼표 [0] 15 2 3 9 2" xfId="35608" xr:uid="{1670E828-A96D-4AD4-95B6-359BEB1C33C1}"/>
    <cellStyle name="쉼표 [0] 15 2 4" xfId="501" xr:uid="{FE7ED278-37ED-46FF-8E4B-4A79FBEAEEED}"/>
    <cellStyle name="쉼표 [0] 15 2 4 10" xfId="16786" xr:uid="{A50702E9-8199-4863-94ED-97822D7840F6}"/>
    <cellStyle name="쉼표 [0] 15 2 4 10 2" xfId="46739" xr:uid="{41B0F58C-0557-4E48-920F-7A09225B65D9}"/>
    <cellStyle name="쉼표 [0] 15 2 4 11" xfId="19569" xr:uid="{9635D9D9-CC3B-4646-BECD-6FE1137ED17D}"/>
    <cellStyle name="쉼표 [0] 15 2 4 11 2" xfId="49521" xr:uid="{7C13AA95-DD95-4E4F-8FBC-E67B283DD800}"/>
    <cellStyle name="쉼표 [0] 15 2 4 12" xfId="22307" xr:uid="{FB710DA3-D15B-4BBC-8B5A-019073C1CFE2}"/>
    <cellStyle name="쉼표 [0] 15 2 4 12 2" xfId="52259" xr:uid="{6A4907F2-915A-4DC5-94F0-365E96C36A9A}"/>
    <cellStyle name="쉼표 [0] 15 2 4 13" xfId="25043" xr:uid="{DBC75A2E-F39E-451E-9848-FC927BE8D7AE}"/>
    <cellStyle name="쉼표 [0] 15 2 4 13 2" xfId="54995" xr:uid="{34DA0C73-4EA1-4615-A643-7A2E0DA6D904}"/>
    <cellStyle name="쉼표 [0] 15 2 4 14" xfId="30511" xr:uid="{EF89DF8A-EC7F-40D2-95EE-B58DB5B95268}"/>
    <cellStyle name="쉼표 [0] 15 2 4 2" xfId="1049" xr:uid="{D1484BF5-B2D3-416F-9634-C0C19E7E780F}"/>
    <cellStyle name="쉼표 [0] 15 2 4 2 10" xfId="19911" xr:uid="{3E712696-F349-4C03-9E56-664B240BBF8F}"/>
    <cellStyle name="쉼표 [0] 15 2 4 2 10 2" xfId="49863" xr:uid="{0D5CDEFD-4793-4BE1-AB05-F1CC4F126B3E}"/>
    <cellStyle name="쉼표 [0] 15 2 4 2 11" xfId="22649" xr:uid="{ACA2403B-6197-4534-8A2E-BADEF89F1A18}"/>
    <cellStyle name="쉼표 [0] 15 2 4 2 11 2" xfId="52601" xr:uid="{BC5D5657-0D80-43A1-A9E4-9704780A2CC3}"/>
    <cellStyle name="쉼표 [0] 15 2 4 2 12" xfId="25385" xr:uid="{C4B6BECC-4202-412F-9A09-C298EBD5995D}"/>
    <cellStyle name="쉼표 [0] 15 2 4 2 12 2" xfId="55337" xr:uid="{42EFA997-57CE-435E-89F6-97BD5904B27E}"/>
    <cellStyle name="쉼표 [0] 15 2 4 2 13" xfId="31054" xr:uid="{98F55942-34FB-4C80-BED2-BD0D5B314B42}"/>
    <cellStyle name="쉼표 [0] 15 2 4 2 2" xfId="3817" xr:uid="{B108994F-1B4B-4B24-8B71-62BFD275DAE4}"/>
    <cellStyle name="쉼표 [0] 15 2 4 2 2 10" xfId="26069" xr:uid="{5B0232A9-01AE-4E85-B2AE-487B48F79B87}"/>
    <cellStyle name="쉼표 [0] 15 2 4 2 2 10 2" xfId="56021" xr:uid="{A876CBD0-6653-4A14-9BAD-D92467FD2AE9}"/>
    <cellStyle name="쉼표 [0] 15 2 4 2 2 11" xfId="33810" xr:uid="{D835664E-3F57-445E-8DE0-CB0B0B03FB12}"/>
    <cellStyle name="쉼표 [0] 15 2 4 2 2 2" xfId="5185" xr:uid="{E0C33161-B5B4-41EE-8EAD-684A34BAC732}"/>
    <cellStyle name="쉼표 [0] 15 2 4 2 2 2 10" xfId="35178" xr:uid="{ED67691F-3D3D-418C-869C-D3062E5A78C4}"/>
    <cellStyle name="쉼표 [0] 15 2 4 2 2 2 2" xfId="8133" xr:uid="{EC7C62CD-FD7F-43F5-AA6D-577C742D9FD7}"/>
    <cellStyle name="쉼표 [0] 15 2 4 2 2 2 2 2" xfId="30180" xr:uid="{DD67B969-809D-45C9-88F2-0472B7DC8B62}"/>
    <cellStyle name="쉼표 [0] 15 2 4 2 2 2 2 2 2" xfId="60132" xr:uid="{476548FD-F782-4D95-A27F-FB21D2DAF549}"/>
    <cellStyle name="쉼표 [0] 15 2 4 2 2 2 2 3" xfId="38088" xr:uid="{3ED2CF74-1F7B-4F51-909B-404BB8B9782C}"/>
    <cellStyle name="쉼표 [0] 15 2 4 2 2 2 3" xfId="10915" xr:uid="{EB09FC62-45CA-4D07-9DE1-7778AE3040D0}"/>
    <cellStyle name="쉼표 [0] 15 2 4 2 2 2 3 2" xfId="40870" xr:uid="{3EBE9E74-E2BC-4918-978E-322FD0389401}"/>
    <cellStyle name="쉼표 [0] 15 2 4 2 2 2 4" xfId="13697" xr:uid="{0A12CCB3-2E87-4672-A4ED-A5A4FA20F094}"/>
    <cellStyle name="쉼표 [0] 15 2 4 2 2 2 4 2" xfId="43652" xr:uid="{44C25D7C-B34B-4F83-825B-57C1B21BF218}"/>
    <cellStyle name="쉼표 [0] 15 2 4 2 2 2 5" xfId="16432" xr:uid="{1D4DDB9E-AF4D-485D-811B-DFD7270AFD7D}"/>
    <cellStyle name="쉼표 [0] 15 2 4 2 2 2 5 2" xfId="46387" xr:uid="{7D7C9F27-80C9-457F-8E53-945447501190}"/>
    <cellStyle name="쉼표 [0] 15 2 4 2 2 2 6" xfId="19180" xr:uid="{A4AB1D2A-92F5-49FA-A9D7-59D64205C6D4}"/>
    <cellStyle name="쉼표 [0] 15 2 4 2 2 2 6 2" xfId="49133" xr:uid="{709B3CB9-B362-41E2-A242-6EDA14654CF7}"/>
    <cellStyle name="쉼표 [0] 15 2 4 2 2 2 7" xfId="21963" xr:uid="{9ACC9457-451F-4E6C-B62F-E22554A6AF58}"/>
    <cellStyle name="쉼표 [0] 15 2 4 2 2 2 7 2" xfId="51915" xr:uid="{43F96C6D-C41A-4AEC-A974-F4ABD0295B3A}"/>
    <cellStyle name="쉼표 [0] 15 2 4 2 2 2 8" xfId="24701" xr:uid="{0F8121EE-37D4-4090-97A5-005FA098E705}"/>
    <cellStyle name="쉼표 [0] 15 2 4 2 2 2 8 2" xfId="54653" xr:uid="{A5D65A8A-6907-4854-AF44-F89E5B199174}"/>
    <cellStyle name="쉼표 [0] 15 2 4 2 2 2 9" xfId="27437" xr:uid="{5EE8340A-9A0F-4DD0-B6D9-733B136BA0A8}"/>
    <cellStyle name="쉼표 [0] 15 2 4 2 2 2 9 2" xfId="57389" xr:uid="{9CCD9D5A-6A84-4BCB-8974-5B2CEDDAD966}"/>
    <cellStyle name="쉼표 [0] 15 2 4 2 2 3" xfId="6765" xr:uid="{E899B713-6341-43F0-A177-E9ED6CA20EAD}"/>
    <cellStyle name="쉼표 [0] 15 2 4 2 2 3 2" xfId="28812" xr:uid="{9D80C68D-F50B-4BC4-A1A3-F0FD1D527B4C}"/>
    <cellStyle name="쉼표 [0] 15 2 4 2 2 3 2 2" xfId="58764" xr:uid="{E6E8AE32-2070-4D55-B30C-E4142257666D}"/>
    <cellStyle name="쉼표 [0] 15 2 4 2 2 3 3" xfId="36720" xr:uid="{A66A7E34-7E64-4C34-9B39-1626076DCD94}"/>
    <cellStyle name="쉼표 [0] 15 2 4 2 2 4" xfId="9547" xr:uid="{AC2ABD96-3C7E-437E-9E92-5BF06D47A569}"/>
    <cellStyle name="쉼표 [0] 15 2 4 2 2 4 2" xfId="39502" xr:uid="{65E0F67D-0AF5-4D8C-90DA-2F3B0A2FA9C0}"/>
    <cellStyle name="쉼표 [0] 15 2 4 2 2 5" xfId="12329" xr:uid="{1A712738-8608-4D09-89F8-C0BA93458A24}"/>
    <cellStyle name="쉼표 [0] 15 2 4 2 2 5 2" xfId="42284" xr:uid="{044A5306-5D52-44FD-9E3B-B8DA0B796834}"/>
    <cellStyle name="쉼표 [0] 15 2 4 2 2 6" xfId="15064" xr:uid="{EEAC3BB5-9027-4449-8A4B-755A1830FCD7}"/>
    <cellStyle name="쉼표 [0] 15 2 4 2 2 6 2" xfId="45019" xr:uid="{917C5B5D-4B94-4BD4-9652-18610AA582FC}"/>
    <cellStyle name="쉼표 [0] 15 2 4 2 2 7" xfId="17812" xr:uid="{3C64C13C-E841-4C5E-A2D2-0E3E349BAEDD}"/>
    <cellStyle name="쉼표 [0] 15 2 4 2 2 7 2" xfId="47765" xr:uid="{A9AD5CF1-5AE4-4BBF-A732-33CB1E7A0CDE}"/>
    <cellStyle name="쉼표 [0] 15 2 4 2 2 8" xfId="20595" xr:uid="{1A52CA6C-EEFD-4021-BBDD-B41A7CF13919}"/>
    <cellStyle name="쉼표 [0] 15 2 4 2 2 8 2" xfId="50547" xr:uid="{95E0CE1E-5C32-4F67-8F5D-2C63B3CA2068}"/>
    <cellStyle name="쉼표 [0] 15 2 4 2 2 9" xfId="23333" xr:uid="{3A98F2C9-4452-4435-BCB2-42A9A2EB96C4}"/>
    <cellStyle name="쉼표 [0] 15 2 4 2 2 9 2" xfId="53285" xr:uid="{9DA489A7-AD83-423F-81DF-9F5009A25046}"/>
    <cellStyle name="쉼표 [0] 15 2 4 2 3" xfId="4501" xr:uid="{79F9D6E3-0FED-4EC5-910C-06F906502A89}"/>
    <cellStyle name="쉼표 [0] 15 2 4 2 3 10" xfId="34494" xr:uid="{D1FBBD72-9AB2-4185-8190-574852EF9640}"/>
    <cellStyle name="쉼표 [0] 15 2 4 2 3 2" xfId="7449" xr:uid="{4AFAC602-83B5-4624-B4AB-1B6689C3E95C}"/>
    <cellStyle name="쉼표 [0] 15 2 4 2 3 2 2" xfId="29496" xr:uid="{D1532FDD-DB64-4F8D-8D33-B0F4E34C2140}"/>
    <cellStyle name="쉼표 [0] 15 2 4 2 3 2 2 2" xfId="59448" xr:uid="{FFD3A27F-735A-440E-A094-C9F13D9D3212}"/>
    <cellStyle name="쉼표 [0] 15 2 4 2 3 2 3" xfId="37404" xr:uid="{F29D05D0-2770-45E8-B498-59D8C47CF3B7}"/>
    <cellStyle name="쉼표 [0] 15 2 4 2 3 3" xfId="10231" xr:uid="{9E626288-B806-448E-870B-43CE44957980}"/>
    <cellStyle name="쉼표 [0] 15 2 4 2 3 3 2" xfId="40186" xr:uid="{9D6FD325-3208-4A7A-97B7-8499936B1356}"/>
    <cellStyle name="쉼표 [0] 15 2 4 2 3 4" xfId="13013" xr:uid="{E7EEFF73-FA45-45B5-9AFC-CEDCD0A3BE12}"/>
    <cellStyle name="쉼표 [0] 15 2 4 2 3 4 2" xfId="42968" xr:uid="{07FCE09B-16F7-49CD-87B9-E2D5E31068B2}"/>
    <cellStyle name="쉼표 [0] 15 2 4 2 3 5" xfId="15748" xr:uid="{672915D4-A24A-4BF6-BA3D-5379B0EDCF55}"/>
    <cellStyle name="쉼표 [0] 15 2 4 2 3 5 2" xfId="45703" xr:uid="{ACA6B984-C32E-47B8-B54A-01F5F92450DB}"/>
    <cellStyle name="쉼표 [0] 15 2 4 2 3 6" xfId="18496" xr:uid="{7D0E7923-6620-493A-9DEF-F9D44842B6CD}"/>
    <cellStyle name="쉼표 [0] 15 2 4 2 3 6 2" xfId="48449" xr:uid="{7FF6FBDB-10B9-4687-8835-8FFE8F9D6DE6}"/>
    <cellStyle name="쉼표 [0] 15 2 4 2 3 7" xfId="21279" xr:uid="{ABB04342-B8D0-44FB-95FC-5CDEFD2F838C}"/>
    <cellStyle name="쉼표 [0] 15 2 4 2 3 7 2" xfId="51231" xr:uid="{7659AF34-F6FE-4C70-8A46-953AFCE6C2B0}"/>
    <cellStyle name="쉼표 [0] 15 2 4 2 3 8" xfId="24017" xr:uid="{36CD1F4B-04E6-4B34-8A6D-3FB87EF43BF4}"/>
    <cellStyle name="쉼표 [0] 15 2 4 2 3 8 2" xfId="53969" xr:uid="{BE5B2240-3F5E-40DE-B2C1-D3E8ABEE57E9}"/>
    <cellStyle name="쉼표 [0] 15 2 4 2 3 9" xfId="26753" xr:uid="{6E98592B-1A45-4E7E-874E-BDD1E5EE7218}"/>
    <cellStyle name="쉼표 [0] 15 2 4 2 3 9 2" xfId="56705" xr:uid="{1C7C9D02-7252-41C0-B0A7-5B19F35CA014}"/>
    <cellStyle name="쉼표 [0] 15 2 4 2 4" xfId="3133" xr:uid="{8CA015E6-1C55-46DF-9193-1F23C7580D16}"/>
    <cellStyle name="쉼표 [0] 15 2 4 2 4 2" xfId="28128" xr:uid="{8E96740C-CA63-4B8F-9654-B0BBF9003648}"/>
    <cellStyle name="쉼표 [0] 15 2 4 2 4 2 2" xfId="58080" xr:uid="{328ACD5A-2B6D-42D5-8172-32E891AB021F}"/>
    <cellStyle name="쉼표 [0] 15 2 4 2 4 3" xfId="33126" xr:uid="{8130C9B4-CD81-411D-80B8-FFAC9BAB511D}"/>
    <cellStyle name="쉼표 [0] 15 2 4 2 5" xfId="6081" xr:uid="{A56261C7-25AE-4E45-8373-A5F2486B0B1E}"/>
    <cellStyle name="쉼표 [0] 15 2 4 2 5 2" xfId="36036" xr:uid="{011EEE35-3888-4FE3-A219-9DD8E74A450B}"/>
    <cellStyle name="쉼표 [0] 15 2 4 2 6" xfId="8863" xr:uid="{902C3ECF-28B2-4D5A-BD4D-79F7374573DD}"/>
    <cellStyle name="쉼표 [0] 15 2 4 2 6 2" xfId="38818" xr:uid="{7B90D4CE-FF5C-431C-B2D7-342547CBFD52}"/>
    <cellStyle name="쉼표 [0] 15 2 4 2 7" xfId="11645" xr:uid="{138FE2EC-C8D8-467E-8B2D-025FAD99C8EB}"/>
    <cellStyle name="쉼표 [0] 15 2 4 2 7 2" xfId="41600" xr:uid="{8C0F8601-CBC1-4678-AB77-CDDEA528E831}"/>
    <cellStyle name="쉼표 [0] 15 2 4 2 8" xfId="14380" xr:uid="{F88641C5-6F65-4787-A360-ECDC2CDB1D83}"/>
    <cellStyle name="쉼표 [0] 15 2 4 2 8 2" xfId="44335" xr:uid="{011053BE-CCA7-446B-B027-C22C4F2371FE}"/>
    <cellStyle name="쉼표 [0] 15 2 4 2 9" xfId="17128" xr:uid="{7EE8C2A9-C104-4AF9-9747-5E46E93492F7}"/>
    <cellStyle name="쉼표 [0] 15 2 4 2 9 2" xfId="47081" xr:uid="{495C4508-5D1B-4444-8417-22C4C635C082}"/>
    <cellStyle name="쉼표 [0] 15 2 4 3" xfId="1591" xr:uid="{FDFAA677-9AE5-4D4E-BBDA-D935267974EB}"/>
    <cellStyle name="쉼표 [0] 15 2 4 3 10" xfId="22991" xr:uid="{71DEE76B-5897-4CDA-BF31-F026F9677F96}"/>
    <cellStyle name="쉼표 [0] 15 2 4 3 10 2" xfId="52943" xr:uid="{5C82122C-F885-415B-8F74-6FB2993452F6}"/>
    <cellStyle name="쉼표 [0] 15 2 4 3 11" xfId="25727" xr:uid="{FB36E7B6-07CC-4ACF-805E-24A1FEE64E72}"/>
    <cellStyle name="쉼표 [0] 15 2 4 3 11 2" xfId="55679" xr:uid="{01F24B71-BFFA-4F0B-B4A6-0B388CC020B4}"/>
    <cellStyle name="쉼표 [0] 15 2 4 3 12" xfId="31596" xr:uid="{6E7791DE-C357-4150-8433-725E9C4E2000}"/>
    <cellStyle name="쉼표 [0] 15 2 4 3 2" xfId="4843" xr:uid="{50709AA2-703C-400C-A04B-CB3C7EB79A49}"/>
    <cellStyle name="쉼표 [0] 15 2 4 3 2 10" xfId="34836" xr:uid="{0AB84FC4-8EBB-4966-8AA0-C971F525F18B}"/>
    <cellStyle name="쉼표 [0] 15 2 4 3 2 2" xfId="7791" xr:uid="{5FE77E8D-F57F-4336-8E4F-498D42A35B76}"/>
    <cellStyle name="쉼표 [0] 15 2 4 3 2 2 2" xfId="29838" xr:uid="{FE445346-1EBD-4277-AEEC-7DD16159DCA3}"/>
    <cellStyle name="쉼표 [0] 15 2 4 3 2 2 2 2" xfId="59790" xr:uid="{3B78930F-19CE-440B-820E-AB05D9AEADBA}"/>
    <cellStyle name="쉼표 [0] 15 2 4 3 2 2 3" xfId="37746" xr:uid="{07A786E6-F936-416A-8432-5829967E9A2A}"/>
    <cellStyle name="쉼표 [0] 15 2 4 3 2 3" xfId="10573" xr:uid="{15F88A86-AC40-4021-A4FC-0D635A33C6D6}"/>
    <cellStyle name="쉼표 [0] 15 2 4 3 2 3 2" xfId="40528" xr:uid="{08B1C23D-BF73-4377-8832-BE1192114D07}"/>
    <cellStyle name="쉼표 [0] 15 2 4 3 2 4" xfId="13355" xr:uid="{D178AA4B-88C1-496C-94E1-7A4CF9E5FC3E}"/>
    <cellStyle name="쉼표 [0] 15 2 4 3 2 4 2" xfId="43310" xr:uid="{DB1C97FE-3964-4821-9232-DFF1009386B9}"/>
    <cellStyle name="쉼표 [0] 15 2 4 3 2 5" xfId="16090" xr:uid="{2E39B9F7-07B4-4216-BAA3-2082CEAD56DB}"/>
    <cellStyle name="쉼표 [0] 15 2 4 3 2 5 2" xfId="46045" xr:uid="{2181D3AC-3486-4910-8EDD-E4ADBF55242F}"/>
    <cellStyle name="쉼표 [0] 15 2 4 3 2 6" xfId="18838" xr:uid="{195CC4C9-ECBD-447C-8A32-84B1E5F04C53}"/>
    <cellStyle name="쉼표 [0] 15 2 4 3 2 6 2" xfId="48791" xr:uid="{91684079-8059-4032-A339-184ADD1C1AB4}"/>
    <cellStyle name="쉼표 [0] 15 2 4 3 2 7" xfId="21621" xr:uid="{706F6142-E4FE-4DA7-A84E-6C9EA763D23B}"/>
    <cellStyle name="쉼표 [0] 15 2 4 3 2 7 2" xfId="51573" xr:uid="{301FFE15-AA34-47B1-A113-318A60B0B0FA}"/>
    <cellStyle name="쉼표 [0] 15 2 4 3 2 8" xfId="24359" xr:uid="{BE3AAAAC-63E1-4A2C-80C8-39C750A2A4DF}"/>
    <cellStyle name="쉼표 [0] 15 2 4 3 2 8 2" xfId="54311" xr:uid="{8F78F651-CDE2-4BD3-BDFC-416A0E1E0537}"/>
    <cellStyle name="쉼표 [0] 15 2 4 3 2 9" xfId="27095" xr:uid="{A1466691-B08F-42E9-8267-ED6A410759A2}"/>
    <cellStyle name="쉼표 [0] 15 2 4 3 2 9 2" xfId="57047" xr:uid="{C0DA3181-43E1-466E-ABCB-30FAD339538E}"/>
    <cellStyle name="쉼표 [0] 15 2 4 3 3" xfId="3475" xr:uid="{3669598B-B1CD-49CC-995B-EBFBCCE80301}"/>
    <cellStyle name="쉼표 [0] 15 2 4 3 3 2" xfId="28470" xr:uid="{AFEC8BA0-95B0-4353-8BBC-9FB4C237DC25}"/>
    <cellStyle name="쉼표 [0] 15 2 4 3 3 2 2" xfId="58422" xr:uid="{A5D393EC-64CB-4BA7-8FEA-3929B3D565E6}"/>
    <cellStyle name="쉼표 [0] 15 2 4 3 3 3" xfId="33468" xr:uid="{AE7D701D-8F74-4D8D-88FE-F59B4683475B}"/>
    <cellStyle name="쉼표 [0] 15 2 4 3 4" xfId="6423" xr:uid="{4E96D357-2C2F-47A2-82EF-8BE49B954F75}"/>
    <cellStyle name="쉼표 [0] 15 2 4 3 4 2" xfId="36378" xr:uid="{45C511B2-9E63-432F-B28D-9A89AF742908}"/>
    <cellStyle name="쉼표 [0] 15 2 4 3 5" xfId="9205" xr:uid="{0BFB6779-AD6C-48CA-821D-939B3A76918C}"/>
    <cellStyle name="쉼표 [0] 15 2 4 3 5 2" xfId="39160" xr:uid="{9C5E5F41-7910-4521-89D9-ACE014A7C348}"/>
    <cellStyle name="쉼표 [0] 15 2 4 3 6" xfId="11987" xr:uid="{45405D97-D155-4FC0-9082-CA69E1E462FD}"/>
    <cellStyle name="쉼표 [0] 15 2 4 3 6 2" xfId="41942" xr:uid="{21F284C2-949F-44E6-8AD6-D09C27940024}"/>
    <cellStyle name="쉼표 [0] 15 2 4 3 7" xfId="14722" xr:uid="{9ACF4CE6-4666-4D1A-86DB-20136FD35DF7}"/>
    <cellStyle name="쉼표 [0] 15 2 4 3 7 2" xfId="44677" xr:uid="{47303B57-7652-4A0A-9307-3CFDF8AEA881}"/>
    <cellStyle name="쉼표 [0] 15 2 4 3 8" xfId="17470" xr:uid="{58F71836-6D00-4ED1-B1F2-8361CAC8F1B2}"/>
    <cellStyle name="쉼표 [0] 15 2 4 3 8 2" xfId="47423" xr:uid="{AA539CE5-1047-4C2D-A3AC-45A50A38E6A4}"/>
    <cellStyle name="쉼표 [0] 15 2 4 3 9" xfId="20253" xr:uid="{B83B71C5-8720-43F3-A483-A303D7D935E8}"/>
    <cellStyle name="쉼표 [0] 15 2 4 3 9 2" xfId="50205" xr:uid="{E4673DA7-6218-47CC-92EB-806A2D8FA86E}"/>
    <cellStyle name="쉼표 [0] 15 2 4 4" xfId="2354" xr:uid="{020AAB10-D936-4EC6-A4FD-9EB3F3204BD4}"/>
    <cellStyle name="쉼표 [0] 15 2 4 4 10" xfId="26411" xr:uid="{002AEFA5-F920-40F1-90D4-BCA610F564A3}"/>
    <cellStyle name="쉼표 [0] 15 2 4 4 10 2" xfId="56363" xr:uid="{42C97117-34FD-4343-89FD-CD91D2CA5A9D}"/>
    <cellStyle name="쉼표 [0] 15 2 4 4 11" xfId="32353" xr:uid="{F8529149-B202-48F6-AA21-9EE4C905FF48}"/>
    <cellStyle name="쉼표 [0] 15 2 4 4 2" xfId="4159" xr:uid="{04BD7A0A-D453-4C26-A380-3816419C40E9}"/>
    <cellStyle name="쉼표 [0] 15 2 4 4 2 2" xfId="29154" xr:uid="{DF9E47D4-7241-4B8E-BA07-8BCF5FC49D45}"/>
    <cellStyle name="쉼표 [0] 15 2 4 4 2 2 2" xfId="59106" xr:uid="{ED025D0B-805F-4B46-B01E-5D4710FDB2AA}"/>
    <cellStyle name="쉼표 [0] 15 2 4 4 2 3" xfId="34152" xr:uid="{E743D043-8023-4AFE-8ECE-017067F83009}"/>
    <cellStyle name="쉼표 [0] 15 2 4 4 3" xfId="7107" xr:uid="{5CD32439-8510-46F7-8153-14C3768266EB}"/>
    <cellStyle name="쉼표 [0] 15 2 4 4 3 2" xfId="37062" xr:uid="{57BAF5BF-BFF7-4827-B8DA-59EDCA29C699}"/>
    <cellStyle name="쉼표 [0] 15 2 4 4 4" xfId="9889" xr:uid="{71F3F745-DA8C-43B2-B01B-F9B69CCE4BC2}"/>
    <cellStyle name="쉼표 [0] 15 2 4 4 4 2" xfId="39844" xr:uid="{947BD5BB-3A2B-417D-BC62-103A218AD4DE}"/>
    <cellStyle name="쉼표 [0] 15 2 4 4 5" xfId="12671" xr:uid="{CEF3332C-E961-4CAA-8620-E15503981853}"/>
    <cellStyle name="쉼표 [0] 15 2 4 4 5 2" xfId="42626" xr:uid="{11E6780E-339B-44B1-8680-BED56AB21BBE}"/>
    <cellStyle name="쉼표 [0] 15 2 4 4 6" xfId="15406" xr:uid="{3120A272-2767-4765-86C1-70694AC11E71}"/>
    <cellStyle name="쉼표 [0] 15 2 4 4 6 2" xfId="45361" xr:uid="{BF0398B9-19FC-4B92-966E-FE42872E8E3F}"/>
    <cellStyle name="쉼표 [0] 15 2 4 4 7" xfId="18154" xr:uid="{AA3529E6-0EDA-41A7-932D-9AB86CBD2B36}"/>
    <cellStyle name="쉼표 [0] 15 2 4 4 7 2" xfId="48107" xr:uid="{02989684-B16F-4D80-9788-34E31A1C818E}"/>
    <cellStyle name="쉼표 [0] 15 2 4 4 8" xfId="20937" xr:uid="{4B7EC46B-DD95-4077-ADE2-8094B30A8585}"/>
    <cellStyle name="쉼표 [0] 15 2 4 4 8 2" xfId="50889" xr:uid="{FD8B8F58-557C-4941-952A-088FC1691454}"/>
    <cellStyle name="쉼표 [0] 15 2 4 4 9" xfId="23675" xr:uid="{F3113760-5272-4457-8A20-0A683042373D}"/>
    <cellStyle name="쉼표 [0] 15 2 4 4 9 2" xfId="53627" xr:uid="{DF52C318-91EF-4A19-AA7C-E88456F3D4EC}"/>
    <cellStyle name="쉼표 [0] 15 2 4 5" xfId="2791" xr:uid="{4B36C1FF-9E82-4DAD-B0DE-C5D423E242C4}"/>
    <cellStyle name="쉼표 [0] 15 2 4 5 2" xfId="27786" xr:uid="{903DC817-1823-404B-A943-9FCACFE58ADF}"/>
    <cellStyle name="쉼표 [0] 15 2 4 5 2 2" xfId="57738" xr:uid="{726919BC-DFA9-4436-B897-E878D3782E07}"/>
    <cellStyle name="쉼표 [0] 15 2 4 5 3" xfId="32784" xr:uid="{A70444EB-7D78-4160-9416-A7165D2C0DD8}"/>
    <cellStyle name="쉼표 [0] 15 2 4 6" xfId="5739" xr:uid="{189C77B5-CB86-47CF-8739-67B2348EECB5}"/>
    <cellStyle name="쉼표 [0] 15 2 4 6 2" xfId="35694" xr:uid="{E3F799CC-D981-4CFB-8CA8-54353C2BA954}"/>
    <cellStyle name="쉼표 [0] 15 2 4 7" xfId="8521" xr:uid="{85C1F754-3279-4489-8440-F371D5936C48}"/>
    <cellStyle name="쉼표 [0] 15 2 4 7 2" xfId="38476" xr:uid="{C09F7DC7-284C-4011-8A7F-45A40DFEF5C9}"/>
    <cellStyle name="쉼표 [0] 15 2 4 8" xfId="11303" xr:uid="{246E3130-2845-477E-9568-A2F22F615792}"/>
    <cellStyle name="쉼표 [0] 15 2 4 8 2" xfId="41258" xr:uid="{CB6B90C0-18A2-466A-9B85-89ECBC5F1593}"/>
    <cellStyle name="쉼표 [0] 15 2 4 9" xfId="14038" xr:uid="{2226783D-F0B1-4E07-8A33-B31356DA4551}"/>
    <cellStyle name="쉼표 [0] 15 2 4 9 2" xfId="43993" xr:uid="{3C817445-B4EC-4827-AE37-6FA3B838F74E}"/>
    <cellStyle name="쉼표 [0] 15 2 5" xfId="642" xr:uid="{D9E9A241-B5BF-4E75-9F96-B3F972042901}"/>
    <cellStyle name="쉼표 [0] 15 2 5 10" xfId="19740" xr:uid="{BA4CE3AC-8C90-4430-BB31-ECB08B62B354}"/>
    <cellStyle name="쉼표 [0] 15 2 5 10 2" xfId="49692" xr:uid="{FEE5858A-9E2E-495E-A43C-7B2EC4235926}"/>
    <cellStyle name="쉼표 [0] 15 2 5 11" xfId="22478" xr:uid="{5984EED5-0180-478A-B026-0EB07E7A4954}"/>
    <cellStyle name="쉼표 [0] 15 2 5 11 2" xfId="52430" xr:uid="{0A50683A-304C-481A-A254-5E41B75C975C}"/>
    <cellStyle name="쉼표 [0] 15 2 5 12" xfId="25214" xr:uid="{AEBABCF8-BF5D-4AF5-AD73-281B41CFE24A}"/>
    <cellStyle name="쉼표 [0] 15 2 5 12 2" xfId="55166" xr:uid="{C8877C0F-E337-4A28-8B72-73C2A76AD817}"/>
    <cellStyle name="쉼표 [0] 15 2 5 13" xfId="30652" xr:uid="{F50DDD9C-4971-40A3-A34B-6C91265E2038}"/>
    <cellStyle name="쉼표 [0] 15 2 5 2" xfId="1190" xr:uid="{B949857D-3F76-4EC1-8416-09BD71C04C8D}"/>
    <cellStyle name="쉼표 [0] 15 2 5 2 10" xfId="23162" xr:uid="{414A4048-00DF-473A-A1CD-310FA0B97FA3}"/>
    <cellStyle name="쉼표 [0] 15 2 5 2 10 2" xfId="53114" xr:uid="{EB9BB152-999E-4D42-9022-A4307925CCE4}"/>
    <cellStyle name="쉼표 [0] 15 2 5 2 11" xfId="25898" xr:uid="{A37083DD-ADC0-46DC-A102-C866FA2100F5}"/>
    <cellStyle name="쉼표 [0] 15 2 5 2 11 2" xfId="55850" xr:uid="{2DA061E3-5438-409E-8EBE-B90D7A881655}"/>
    <cellStyle name="쉼표 [0] 15 2 5 2 12" xfId="31195" xr:uid="{544B6C1B-CBA2-4B24-B246-411DBC7D397D}"/>
    <cellStyle name="쉼표 [0] 15 2 5 2 2" xfId="5014" xr:uid="{EA249F1A-6453-49C8-B3B6-DDAC3C377F3F}"/>
    <cellStyle name="쉼표 [0] 15 2 5 2 2 10" xfId="35007" xr:uid="{5D236F85-9B21-49D5-8E07-A6429E6C20A2}"/>
    <cellStyle name="쉼표 [0] 15 2 5 2 2 2" xfId="7962" xr:uid="{39B113E5-176F-4682-8397-0FB670A46208}"/>
    <cellStyle name="쉼표 [0] 15 2 5 2 2 2 2" xfId="30009" xr:uid="{99F5D9F0-46AF-4167-B5DC-358B31A5CC86}"/>
    <cellStyle name="쉼표 [0] 15 2 5 2 2 2 2 2" xfId="59961" xr:uid="{5EF7C2B2-1222-4454-BA84-68766E87A308}"/>
    <cellStyle name="쉼표 [0] 15 2 5 2 2 2 3" xfId="37917" xr:uid="{BF2CA5CE-00C1-4054-BC8E-A8AC3C3B0BF2}"/>
    <cellStyle name="쉼표 [0] 15 2 5 2 2 3" xfId="10744" xr:uid="{267F2C9F-D10C-4E06-823B-5591C50D1B58}"/>
    <cellStyle name="쉼표 [0] 15 2 5 2 2 3 2" xfId="40699" xr:uid="{15527472-16A8-4A6A-A6A9-63F89145306B}"/>
    <cellStyle name="쉼표 [0] 15 2 5 2 2 4" xfId="13526" xr:uid="{BB46DA43-EDC8-49BF-BBDE-79CC64D95B82}"/>
    <cellStyle name="쉼표 [0] 15 2 5 2 2 4 2" xfId="43481" xr:uid="{BB8198E4-FDB2-4337-B383-60BC294CBE78}"/>
    <cellStyle name="쉼표 [0] 15 2 5 2 2 5" xfId="16261" xr:uid="{781F63D1-9F05-42ED-8C5A-BFA6975573B0}"/>
    <cellStyle name="쉼표 [0] 15 2 5 2 2 5 2" xfId="46216" xr:uid="{57D448FB-C2EE-4252-B102-9DC97A86AC44}"/>
    <cellStyle name="쉼표 [0] 15 2 5 2 2 6" xfId="19009" xr:uid="{8818F4E8-3363-42A9-A50E-A2D52E511489}"/>
    <cellStyle name="쉼표 [0] 15 2 5 2 2 6 2" xfId="48962" xr:uid="{B5392512-AD29-4565-9D1B-5DAA879419D2}"/>
    <cellStyle name="쉼표 [0] 15 2 5 2 2 7" xfId="21792" xr:uid="{6ED3A05A-3352-488B-98B5-6B6682C5354A}"/>
    <cellStyle name="쉼표 [0] 15 2 5 2 2 7 2" xfId="51744" xr:uid="{C162FDD3-0352-4DA2-A74A-4F3C7650E650}"/>
    <cellStyle name="쉼표 [0] 15 2 5 2 2 8" xfId="24530" xr:uid="{0B070C60-B9FF-49F5-8A1A-9B27EB8AD573}"/>
    <cellStyle name="쉼표 [0] 15 2 5 2 2 8 2" xfId="54482" xr:uid="{BFCBC14B-4F3E-4E27-803C-50DA44E381F7}"/>
    <cellStyle name="쉼표 [0] 15 2 5 2 2 9" xfId="27266" xr:uid="{F5B2AF4B-1458-4B97-80FD-4F0251CFDB02}"/>
    <cellStyle name="쉼표 [0] 15 2 5 2 2 9 2" xfId="57218" xr:uid="{30F93A90-429A-4DA5-A16E-0FB59C419BC8}"/>
    <cellStyle name="쉼표 [0] 15 2 5 2 3" xfId="3646" xr:uid="{EEAD1A50-9344-472D-83B2-F1FD313A071F}"/>
    <cellStyle name="쉼표 [0] 15 2 5 2 3 2" xfId="28641" xr:uid="{6A8BF077-4FCE-4F27-A062-D99239095593}"/>
    <cellStyle name="쉼표 [0] 15 2 5 2 3 2 2" xfId="58593" xr:uid="{D41DDDD4-C02A-42FE-A320-AA0BDF9C7A9A}"/>
    <cellStyle name="쉼표 [0] 15 2 5 2 3 3" xfId="33639" xr:uid="{B8041397-1445-4226-93AD-E544FA261E1F}"/>
    <cellStyle name="쉼표 [0] 15 2 5 2 4" xfId="6594" xr:uid="{B1B4EF87-0A1E-4174-A000-CD8408BA8887}"/>
    <cellStyle name="쉼표 [0] 15 2 5 2 4 2" xfId="36549" xr:uid="{D4B2CBC0-2F76-4D26-A38F-F26CB4DBAA16}"/>
    <cellStyle name="쉼표 [0] 15 2 5 2 5" xfId="9376" xr:uid="{0382C208-AA74-4D55-BCFE-E8138D5ACF06}"/>
    <cellStyle name="쉼표 [0] 15 2 5 2 5 2" xfId="39331" xr:uid="{A1B6A8C0-17D1-445D-B7D8-971FE39BE91E}"/>
    <cellStyle name="쉼표 [0] 15 2 5 2 6" xfId="12158" xr:uid="{E3626877-A31E-44BC-9F12-5495676F5D86}"/>
    <cellStyle name="쉼표 [0] 15 2 5 2 6 2" xfId="42113" xr:uid="{DA858BDA-DCC8-4D74-9B9B-1E9CBF525F2E}"/>
    <cellStyle name="쉼표 [0] 15 2 5 2 7" xfId="14893" xr:uid="{E52A77D5-76ED-4DD1-994C-AFDFD86B3C98}"/>
    <cellStyle name="쉼표 [0] 15 2 5 2 7 2" xfId="44848" xr:uid="{E75459F8-BAAF-4E8F-8199-6F8553D5AEF8}"/>
    <cellStyle name="쉼표 [0] 15 2 5 2 8" xfId="17641" xr:uid="{95798E68-4E3E-4304-A0ED-0B81A4B9DB13}"/>
    <cellStyle name="쉼표 [0] 15 2 5 2 8 2" xfId="47594" xr:uid="{4A9A1AD9-F8E2-4683-9B91-55EF7EB38A40}"/>
    <cellStyle name="쉼표 [0] 15 2 5 2 9" xfId="20424" xr:uid="{C15E1EF3-0F2A-40EE-BC78-51E2514E9E41}"/>
    <cellStyle name="쉼표 [0] 15 2 5 2 9 2" xfId="50376" xr:uid="{DE361F67-77AC-476D-B46E-E924C93EF234}"/>
    <cellStyle name="쉼표 [0] 15 2 5 3" xfId="1732" xr:uid="{CFA35DA7-6D57-4B4C-BCF0-2FA349DF9C5E}"/>
    <cellStyle name="쉼표 [0] 15 2 5 3 10" xfId="26582" xr:uid="{4B98424D-8ABF-4287-92E3-23B67237BE63}"/>
    <cellStyle name="쉼표 [0] 15 2 5 3 10 2" xfId="56534" xr:uid="{4F1451FC-ABD6-4D6C-86A1-59CE0FE3A86A}"/>
    <cellStyle name="쉼표 [0] 15 2 5 3 11" xfId="31737" xr:uid="{05E6ACBF-A597-4FC6-83A7-3D8FDD86B4CF}"/>
    <cellStyle name="쉼표 [0] 15 2 5 3 2" xfId="4330" xr:uid="{2E404AE5-A459-4880-94AB-28B6DAA6BD29}"/>
    <cellStyle name="쉼표 [0] 15 2 5 3 2 2" xfId="29325" xr:uid="{AB818CDD-202F-4A45-A6A5-0173CE6ADFFF}"/>
    <cellStyle name="쉼표 [0] 15 2 5 3 2 2 2" xfId="59277" xr:uid="{6D46E58F-EF7A-4C8C-B361-736FABAE51E5}"/>
    <cellStyle name="쉼표 [0] 15 2 5 3 2 3" xfId="34323" xr:uid="{6157D1B3-1DB0-4CDD-BFFC-FF4ACF2B254B}"/>
    <cellStyle name="쉼표 [0] 15 2 5 3 3" xfId="7278" xr:uid="{E1C38CDD-26E8-4AA1-8CE6-7E47472D8C06}"/>
    <cellStyle name="쉼표 [0] 15 2 5 3 3 2" xfId="37233" xr:uid="{2F55CEB2-95B4-4255-9737-56419CAABA7A}"/>
    <cellStyle name="쉼표 [0] 15 2 5 3 4" xfId="10060" xr:uid="{E4103D98-FFAE-4843-B76F-C62F8649E949}"/>
    <cellStyle name="쉼표 [0] 15 2 5 3 4 2" xfId="40015" xr:uid="{107BD4E4-4577-4E32-99F3-22B98ADC8C3A}"/>
    <cellStyle name="쉼표 [0] 15 2 5 3 5" xfId="12842" xr:uid="{5DB1F521-8967-45BB-838F-0647CCC7914A}"/>
    <cellStyle name="쉼표 [0] 15 2 5 3 5 2" xfId="42797" xr:uid="{F2B1C4C5-D4DF-4911-8C03-84F305BE43DD}"/>
    <cellStyle name="쉼표 [0] 15 2 5 3 6" xfId="15577" xr:uid="{F09A38D3-E004-4323-9DBF-5AA5F5E4141B}"/>
    <cellStyle name="쉼표 [0] 15 2 5 3 6 2" xfId="45532" xr:uid="{D4415341-39E7-47B4-8AED-5BCC9510EDFA}"/>
    <cellStyle name="쉼표 [0] 15 2 5 3 7" xfId="18325" xr:uid="{250D7F8C-8E6B-4B96-99DD-EBC129CB9619}"/>
    <cellStyle name="쉼표 [0] 15 2 5 3 7 2" xfId="48278" xr:uid="{C8997BCC-567A-4E46-BB23-A3908A117B54}"/>
    <cellStyle name="쉼표 [0] 15 2 5 3 8" xfId="21108" xr:uid="{A04088DF-EA68-4358-9872-71C5F56AEE9F}"/>
    <cellStyle name="쉼표 [0] 15 2 5 3 8 2" xfId="51060" xr:uid="{FB23CC5E-4608-4EFC-8B0C-EE76002677C4}"/>
    <cellStyle name="쉼표 [0] 15 2 5 3 9" xfId="23846" xr:uid="{7B0C2534-099D-4DF4-BA61-3DE7CE5F3667}"/>
    <cellStyle name="쉼표 [0] 15 2 5 3 9 2" xfId="53798" xr:uid="{5096069E-35CA-46C8-8025-E8CA2D4BA095}"/>
    <cellStyle name="쉼표 [0] 15 2 5 4" xfId="2962" xr:uid="{364D446C-90DF-4300-8862-A06B00C01DCA}"/>
    <cellStyle name="쉼표 [0] 15 2 5 4 2" xfId="27957" xr:uid="{F22821DF-5E24-4818-AA31-72A3FD50075E}"/>
    <cellStyle name="쉼표 [0] 15 2 5 4 2 2" xfId="57909" xr:uid="{648A0685-F8B8-4B9F-AA22-50397A554E1A}"/>
    <cellStyle name="쉼표 [0] 15 2 5 4 3" xfId="32955" xr:uid="{C432E855-68BA-498B-80C7-2837B04E5326}"/>
    <cellStyle name="쉼표 [0] 15 2 5 5" xfId="5910" xr:uid="{40AA829F-54F2-4217-943B-F4ED07F5CBE9}"/>
    <cellStyle name="쉼표 [0] 15 2 5 5 2" xfId="35865" xr:uid="{0804C142-A5C2-44F1-82A6-B66B9850E8A4}"/>
    <cellStyle name="쉼표 [0] 15 2 5 6" xfId="8692" xr:uid="{58B54AA2-7954-4125-B746-A7E5B44E3C5D}"/>
    <cellStyle name="쉼표 [0] 15 2 5 6 2" xfId="38647" xr:uid="{1C2895F4-77DE-4358-B5D7-97FE588CA7FF}"/>
    <cellStyle name="쉼표 [0] 15 2 5 7" xfId="11474" xr:uid="{2E35CA6B-603B-4B99-8216-01333E1195EF}"/>
    <cellStyle name="쉼표 [0] 15 2 5 7 2" xfId="41429" xr:uid="{FC987520-6FEC-4D7B-B2A7-D42C36777515}"/>
    <cellStyle name="쉼표 [0] 15 2 5 8" xfId="14209" xr:uid="{CA3FFB0B-D852-43E7-94AF-A5B23FC8B618}"/>
    <cellStyle name="쉼표 [0] 15 2 5 8 2" xfId="44164" xr:uid="{80BB7233-54D5-4DB7-9A7B-6265711EF404}"/>
    <cellStyle name="쉼표 [0] 15 2 5 9" xfId="16957" xr:uid="{237F320E-BDBF-4736-88EC-9F7B1DFF0C11}"/>
    <cellStyle name="쉼표 [0] 15 2 5 9 2" xfId="46910" xr:uid="{638B95E0-654D-40CA-93D1-59835243BA16}"/>
    <cellStyle name="쉼표 [0] 15 2 6" xfId="692" xr:uid="{73F98486-E326-4B32-8D9F-888737C399DD}"/>
    <cellStyle name="쉼표 [0] 15 2 6 10" xfId="20082" xr:uid="{644C09C1-20E3-40C9-8DCA-C72753A84CD3}"/>
    <cellStyle name="쉼표 [0] 15 2 6 10 2" xfId="50034" xr:uid="{BD19AE93-CE1D-4988-A60E-36AB8B320A74}"/>
    <cellStyle name="쉼표 [0] 15 2 6 11" xfId="22820" xr:uid="{BDC572AA-E049-40D5-BA3D-FDEC06838705}"/>
    <cellStyle name="쉼표 [0] 15 2 6 11 2" xfId="52772" xr:uid="{FE3153AB-EB80-4854-AE7D-D9F0B663B690}"/>
    <cellStyle name="쉼표 [0] 15 2 6 12" xfId="25556" xr:uid="{EA7EDD60-48C1-4FD3-B906-AE4753E2C3A8}"/>
    <cellStyle name="쉼표 [0] 15 2 6 12 2" xfId="55508" xr:uid="{FA7E98C8-6338-43D6-8E70-5EEC9FF9C7D0}"/>
    <cellStyle name="쉼표 [0] 15 2 6 13" xfId="30697" xr:uid="{A2350E09-1117-4394-B705-60D02DF408B6}"/>
    <cellStyle name="쉼표 [0] 15 2 6 2" xfId="1235" xr:uid="{B449CF52-054E-477A-A42C-FA307AA0AFA7}"/>
    <cellStyle name="쉼표 [0] 15 2 6 2 10" xfId="26924" xr:uid="{CB61553C-D180-45A3-AC9E-7D9950CCA2F8}"/>
    <cellStyle name="쉼표 [0] 15 2 6 2 10 2" xfId="56876" xr:uid="{FB9F3774-64CC-46E4-8946-BED07A960781}"/>
    <cellStyle name="쉼표 [0] 15 2 6 2 11" xfId="31240" xr:uid="{CE8CB86E-5CC0-4027-9AAC-55E6FECE9CD2}"/>
    <cellStyle name="쉼표 [0] 15 2 6 2 2" xfId="4672" xr:uid="{6B98688A-1608-4CDF-BAE8-3DA700DFFC6B}"/>
    <cellStyle name="쉼표 [0] 15 2 6 2 2 2" xfId="29667" xr:uid="{13CA693C-FF80-41D4-9DF8-2E93717B3ADD}"/>
    <cellStyle name="쉼표 [0] 15 2 6 2 2 2 2" xfId="59619" xr:uid="{21323011-23C3-43A8-9246-D7C9B1DCD068}"/>
    <cellStyle name="쉼표 [0] 15 2 6 2 2 3" xfId="34665" xr:uid="{8E163166-C870-4921-ABF2-BD826ECBACE7}"/>
    <cellStyle name="쉼표 [0] 15 2 6 2 3" xfId="7620" xr:uid="{809C38E6-C5BF-4968-BDFC-0D57C60DF68F}"/>
    <cellStyle name="쉼표 [0] 15 2 6 2 3 2" xfId="37575" xr:uid="{D56EA184-C193-4CC8-8B39-A8201EF1DCC3}"/>
    <cellStyle name="쉼표 [0] 15 2 6 2 4" xfId="10402" xr:uid="{07984DEA-CA47-494C-9420-263D7ABA2B46}"/>
    <cellStyle name="쉼표 [0] 15 2 6 2 4 2" xfId="40357" xr:uid="{852E92C6-306D-41E5-BD4A-3B41ED35F9A8}"/>
    <cellStyle name="쉼표 [0] 15 2 6 2 5" xfId="13184" xr:uid="{2FE8EDD1-828F-4FD7-B4CD-285B6736C3FD}"/>
    <cellStyle name="쉼표 [0] 15 2 6 2 5 2" xfId="43139" xr:uid="{90B16783-45F1-4F76-9103-00340ED1D563}"/>
    <cellStyle name="쉼표 [0] 15 2 6 2 6" xfId="15919" xr:uid="{E6E1A996-A50B-4892-8F30-76C7E6CAC03B}"/>
    <cellStyle name="쉼표 [0] 15 2 6 2 6 2" xfId="45874" xr:uid="{07077560-653E-4D8D-95CB-38B168012C06}"/>
    <cellStyle name="쉼표 [0] 15 2 6 2 7" xfId="18667" xr:uid="{3B43F351-EF5F-4303-8F01-90F4FB93FA34}"/>
    <cellStyle name="쉼표 [0] 15 2 6 2 7 2" xfId="48620" xr:uid="{03B1B015-6C0A-47C7-8222-D873EB5FBD64}"/>
    <cellStyle name="쉼표 [0] 15 2 6 2 8" xfId="21450" xr:uid="{1D2B4493-1EC5-4BC1-8A02-AB016D9E920F}"/>
    <cellStyle name="쉼표 [0] 15 2 6 2 8 2" xfId="51402" xr:uid="{9534A142-E9E7-4622-9998-B051FCFBAC2D}"/>
    <cellStyle name="쉼표 [0] 15 2 6 2 9" xfId="24188" xr:uid="{16F0FA6E-D6EB-4DE7-AD1B-C499F6CBF250}"/>
    <cellStyle name="쉼표 [0] 15 2 6 2 9 2" xfId="54140" xr:uid="{F8661B1D-17E2-4820-8BFD-D488A30A3395}"/>
    <cellStyle name="쉼표 [0] 15 2 6 3" xfId="1777" xr:uid="{AF8BB208-7E9C-44BA-90F2-176F3E6C3F4A}"/>
    <cellStyle name="쉼표 [0] 15 2 6 3 2" xfId="28299" xr:uid="{5B0AA390-9C60-4CC8-8937-FE1901C51C75}"/>
    <cellStyle name="쉼표 [0] 15 2 6 3 2 2" xfId="58251" xr:uid="{FF4492C8-FC5A-430A-9866-C21551C6B7B3}"/>
    <cellStyle name="쉼표 [0] 15 2 6 3 3" xfId="31782" xr:uid="{FA643050-9457-40ED-88D0-489E1EB42E18}"/>
    <cellStyle name="쉼표 [0] 15 2 6 4" xfId="3304" xr:uid="{7B45575C-2351-4D7E-BFDD-B731259D3138}"/>
    <cellStyle name="쉼표 [0] 15 2 6 4 2" xfId="33297" xr:uid="{1FB98A2E-EE9C-4323-B6F0-2F9C98294942}"/>
    <cellStyle name="쉼표 [0] 15 2 6 5" xfId="6252" xr:uid="{6008BDB3-8400-4E8C-B179-1E44A10496EC}"/>
    <cellStyle name="쉼표 [0] 15 2 6 5 2" xfId="36207" xr:uid="{325003B1-2700-42B7-91F3-2F6BD0560A0D}"/>
    <cellStyle name="쉼표 [0] 15 2 6 6" xfId="9034" xr:uid="{9B62F19F-AA89-4B48-89F1-2BC068147B60}"/>
    <cellStyle name="쉼표 [0] 15 2 6 6 2" xfId="38989" xr:uid="{5E010A5B-F837-42FF-AB09-CD6ABE5AE8A9}"/>
    <cellStyle name="쉼표 [0] 15 2 6 7" xfId="11816" xr:uid="{5DCEE448-95F4-4022-BB03-1EB178E2545A}"/>
    <cellStyle name="쉼표 [0] 15 2 6 7 2" xfId="41771" xr:uid="{B0EF7C40-4762-4005-8030-442990F98B65}"/>
    <cellStyle name="쉼표 [0] 15 2 6 8" xfId="14551" xr:uid="{7EAAB0AD-4902-4DF6-A3D0-7C5081E37B1A}"/>
    <cellStyle name="쉼표 [0] 15 2 6 8 2" xfId="44506" xr:uid="{648296CA-F563-404E-A768-FBF33A43459A}"/>
    <cellStyle name="쉼표 [0] 15 2 6 9" xfId="17299" xr:uid="{DB66F0A1-608A-499E-8F35-990A0C529262}"/>
    <cellStyle name="쉼표 [0] 15 2 6 9 2" xfId="47252" xr:uid="{D7AAE430-987C-486E-BEC7-DC9086F4DAC0}"/>
    <cellStyle name="쉼표 [0] 15 2 7" xfId="738" xr:uid="{47CA31CF-A325-46C9-90DC-4D8C763CB844}"/>
    <cellStyle name="쉼표 [0] 15 2 7 10" xfId="20766" xr:uid="{B01BACC2-7623-4180-8CE2-43F1D32394E6}"/>
    <cellStyle name="쉼표 [0] 15 2 7 10 2" xfId="50718" xr:uid="{FB28CC38-3FF4-4ACD-BB18-A56B40C91FEB}"/>
    <cellStyle name="쉼표 [0] 15 2 7 11" xfId="23504" xr:uid="{C8F41D5F-C9EC-496E-8458-318B79F4FB6F}"/>
    <cellStyle name="쉼표 [0] 15 2 7 11 2" xfId="53456" xr:uid="{31AFD013-9E2A-49F1-AEF5-14F8087BCC85}"/>
    <cellStyle name="쉼표 [0] 15 2 7 12" xfId="26240" xr:uid="{2677BCDC-F7DC-4F5F-95B4-B45AE130E2A1}"/>
    <cellStyle name="쉼표 [0] 15 2 7 12 2" xfId="56192" xr:uid="{BE4ABE81-1D90-48A5-97CF-3545B613567E}"/>
    <cellStyle name="쉼표 [0] 15 2 7 13" xfId="30743" xr:uid="{BA452FCB-6BD3-4EE5-9ACA-0A0B9DE27D69}"/>
    <cellStyle name="쉼표 [0] 15 2 7 2" xfId="1281" xr:uid="{C2F7EE4E-9B3B-4231-A9AA-8AC2736E45D4}"/>
    <cellStyle name="쉼표 [0] 15 2 7 2 2" xfId="28983" xr:uid="{76C366B5-CDA6-4EDA-98A0-F9C6402B4413}"/>
    <cellStyle name="쉼표 [0] 15 2 7 2 2 2" xfId="58935" xr:uid="{E18B1378-C1B7-4F69-8634-FE48A3F4985D}"/>
    <cellStyle name="쉼표 [0] 15 2 7 2 3" xfId="31286" xr:uid="{5E101BEA-AC4C-46DD-8133-3CF7B49D029A}"/>
    <cellStyle name="쉼표 [0] 15 2 7 3" xfId="1823" xr:uid="{97C9D332-CD07-412B-B26D-79B297BF8063}"/>
    <cellStyle name="쉼표 [0] 15 2 7 3 2" xfId="31828" xr:uid="{69B86230-C248-45F6-9D72-BCF50A629E7C}"/>
    <cellStyle name="쉼표 [0] 15 2 7 4" xfId="3988" xr:uid="{4F096AEB-A978-4501-A332-2E581499F075}"/>
    <cellStyle name="쉼표 [0] 15 2 7 4 2" xfId="33981" xr:uid="{882E6994-E452-42A2-886E-1C51408AF640}"/>
    <cellStyle name="쉼표 [0] 15 2 7 5" xfId="6936" xr:uid="{C02EE756-E007-4F27-9F9D-B3A52501CEDD}"/>
    <cellStyle name="쉼표 [0] 15 2 7 5 2" xfId="36891" xr:uid="{8CB8F04D-95FF-47F1-86C3-4AF18B886833}"/>
    <cellStyle name="쉼표 [0] 15 2 7 6" xfId="9718" xr:uid="{2487B1D1-E1BF-4193-BC79-2E3857E25946}"/>
    <cellStyle name="쉼표 [0] 15 2 7 6 2" xfId="39673" xr:uid="{8EB39D0B-CDDD-4C63-AF60-B3D6A3269C15}"/>
    <cellStyle name="쉼표 [0] 15 2 7 7" xfId="12500" xr:uid="{3FF24BD7-6110-4227-961C-24A0D397727F}"/>
    <cellStyle name="쉼표 [0] 15 2 7 7 2" xfId="42455" xr:uid="{B8DB571F-49D6-46D2-B24A-14AEE52F4E43}"/>
    <cellStyle name="쉼표 [0] 15 2 7 8" xfId="15235" xr:uid="{7AB69F34-6EB2-4CE9-BCD2-AAC32CA09C70}"/>
    <cellStyle name="쉼표 [0] 15 2 7 8 2" xfId="45190" xr:uid="{979242F3-FF19-4AE4-9D7D-0571E65AC99C}"/>
    <cellStyle name="쉼표 [0] 15 2 7 9" xfId="17983" xr:uid="{720D107A-6009-4370-92C7-1F7DBA6F7536}"/>
    <cellStyle name="쉼표 [0] 15 2 7 9 2" xfId="47936" xr:uid="{C0EE84B5-9E44-440B-8880-0BB4B7FB723D}"/>
    <cellStyle name="쉼표 [0] 15 2 8" xfId="911" xr:uid="{FB5E134C-4282-4760-838F-6C36AC00733D}"/>
    <cellStyle name="쉼표 [0] 15 2 8 2" xfId="27615" xr:uid="{652E5543-85A1-4B67-A4BD-DAE297E98E05}"/>
    <cellStyle name="쉼표 [0] 15 2 8 2 2" xfId="57567" xr:uid="{F2B0B687-F4C1-4550-8ABC-DFA197990900}"/>
    <cellStyle name="쉼표 [0] 15 2 8 3" xfId="30916" xr:uid="{EB42045A-A868-4D69-9594-DC0639A77650}"/>
    <cellStyle name="쉼표 [0] 15 2 9" xfId="1453" xr:uid="{CC204A4A-9B16-4DBF-81B7-B2D4B2B339C7}"/>
    <cellStyle name="쉼표 [0] 15 2 9 2" xfId="31458" xr:uid="{7325108F-3ADD-4C44-B3C3-64292EAB5EA5}"/>
    <cellStyle name="쉼표 [0] 15 3" xfId="5461" xr:uid="{72DDC0A5-A4C4-4C73-9E3D-BD573C5DE1F7}"/>
    <cellStyle name="쉼표 [0] 15 3 2" xfId="35437" xr:uid="{48DA0431-53FA-4D40-8008-13AB0F889C8E}"/>
    <cellStyle name="쉼표 [0] 15 4" xfId="30360" xr:uid="{8DE6993C-013A-40A8-9086-0A67E47CFA49}"/>
    <cellStyle name="쉼표 [0] 16" xfId="2166" xr:uid="{3AAE7AA4-075F-488A-A67C-F059C615D822}"/>
    <cellStyle name="쉼표 [0] 16 2" xfId="32166" xr:uid="{01D7479A-92A3-4622-A0E8-8CF6413225E1}"/>
    <cellStyle name="쉼표 [0] 17" xfId="2512" xr:uid="{E89D9757-1F7A-4B49-BD10-906985C75BE2}"/>
    <cellStyle name="쉼표 [0] 17 2" xfId="32511" xr:uid="{F7DB2625-3178-479C-8CB5-762C43C6D444}"/>
    <cellStyle name="쉼표 [0] 18" xfId="2557" xr:uid="{F652B8CB-BD3C-4DB3-94CD-298C759FC971}"/>
    <cellStyle name="쉼표 [0] 18 2" xfId="32554" xr:uid="{2CC2E717-12AE-4C64-B28F-CEA592870456}"/>
    <cellStyle name="쉼표 [0] 19" xfId="2606" xr:uid="{63402C36-A604-49FF-A6E6-E9420EA70933}"/>
    <cellStyle name="쉼표 [0] 19 2" xfId="32599" xr:uid="{52F8C27A-FC32-404B-98C1-CA51C952D2D3}"/>
    <cellStyle name="쉼표 [0] 2" xfId="2" xr:uid="{700C4F45-084B-4AC0-9EA9-D63910BD03C7}"/>
    <cellStyle name="쉼표 [0] 2 2" xfId="41" xr:uid="{CB0B6EA8-29A2-41BA-8EAC-A2E9CEE01FB6}"/>
    <cellStyle name="쉼표 [0] 2 2 10" xfId="904" xr:uid="{3BDCEAEA-A160-4875-8439-8492E72BB5A4}"/>
    <cellStyle name="쉼표 [0] 2 2 10 2" xfId="27607" xr:uid="{215AB8CD-7193-4805-BE35-9F94B5CF6EE2}"/>
    <cellStyle name="쉼표 [0] 2 2 10 2 2" xfId="57559" xr:uid="{5FB9C860-1CD5-4FAD-9130-9004EA84756A}"/>
    <cellStyle name="쉼표 [0] 2 2 10 3" xfId="30909" xr:uid="{33B30BA6-5852-4E5C-A8F3-5C99649A026E}"/>
    <cellStyle name="쉼표 [0] 2 2 11" xfId="1446" xr:uid="{AE0EE7C5-8596-432C-9DD5-483617024D48}"/>
    <cellStyle name="쉼표 [0] 2 2 11 2" xfId="31451" xr:uid="{B79DCFDB-0C50-4CB4-AEA7-160E549FE292}"/>
    <cellStyle name="쉼표 [0] 2 2 12" xfId="1989" xr:uid="{38CA7D0B-7C4E-437E-9D03-2E50AD3CC1A9}"/>
    <cellStyle name="쉼표 [0] 2 2 12 2" xfId="31994" xr:uid="{6829BC4A-7D07-49B8-9369-C57A6A7D3EEB}"/>
    <cellStyle name="쉼표 [0] 2 2 13" xfId="2172" xr:uid="{5D3068FE-3F56-4202-B8C7-0CA49D298CFF}"/>
    <cellStyle name="쉼표 [0] 2 2 13 2" xfId="32172" xr:uid="{AEE66E3A-6678-4D81-9CC7-F7FF77352A7F}"/>
    <cellStyle name="쉼표 [0] 2 2 14" xfId="2518" xr:uid="{23F787AA-F172-41DE-ABC7-1E3FD64D5FCF}"/>
    <cellStyle name="쉼표 [0] 2 2 14 2" xfId="32517" xr:uid="{A59EFE46-A2E8-49CF-99F4-27DA51E3FFD5}"/>
    <cellStyle name="쉼표 [0] 2 2 15" xfId="2564" xr:uid="{72C085B3-A7BF-47E0-B802-0C8DB572DFD7}"/>
    <cellStyle name="쉼표 [0] 2 2 15 2" xfId="32560" xr:uid="{2CC4AE50-CEE1-44A2-B21F-AA3EC2F3936A}"/>
    <cellStyle name="쉼표 [0] 2 2 16" xfId="2612" xr:uid="{C7861BE9-6A06-453B-BAFF-F6540CFB8700}"/>
    <cellStyle name="쉼표 [0] 2 2 16 2" xfId="32605" xr:uid="{FC394557-1D39-4159-8947-FE0432360C0D}"/>
    <cellStyle name="쉼표 [0] 2 2 17" xfId="5349" xr:uid="{8598584B-6144-4FC7-AF9E-E6DF68DABF43}"/>
    <cellStyle name="쉼표 [0] 2 2 17 2" xfId="35342" xr:uid="{E2AA87E0-27BB-42D9-902A-83D7E33EE77D}"/>
    <cellStyle name="쉼표 [0] 2 2 18" xfId="5391" xr:uid="{258ABD88-C996-4AA9-82A8-B71DE74E4CCF}"/>
    <cellStyle name="쉼표 [0] 2 2 18 2" xfId="35384" xr:uid="{99144952-887A-49CF-9E18-7F5939D5FCA8}"/>
    <cellStyle name="쉼표 [0] 2 2 19" xfId="5436" xr:uid="{7CA7D5C9-45DC-4087-923E-EB3C63B88D89}"/>
    <cellStyle name="쉼표 [0] 2 2 19 2" xfId="35428" xr:uid="{D99560BA-36C3-4200-8115-FB41FE8199EA}"/>
    <cellStyle name="쉼표 [0] 2 2 2" xfId="360" xr:uid="{E3FC037C-7E20-47B1-A56D-7193BD2D258B}"/>
    <cellStyle name="쉼표 [0] 2 2 2 10" xfId="2002" xr:uid="{3B3DDC6D-EB03-4F0F-BEE9-48A39F920C34}"/>
    <cellStyle name="쉼표 [0] 2 2 2 10 2" xfId="32007" xr:uid="{7D8B5542-0C58-4FDE-B822-4C3C6D9A4D80}"/>
    <cellStyle name="쉼표 [0] 2 2 2 11" xfId="2185" xr:uid="{6A228796-8EB6-404C-BD15-FC6EF7B73B5B}"/>
    <cellStyle name="쉼표 [0] 2 2 2 11 2" xfId="32185" xr:uid="{C2A89C3B-09DE-46F9-905C-E0C0703B1E50}"/>
    <cellStyle name="쉼표 [0] 2 2 2 12" xfId="2530" xr:uid="{0FB0C418-A054-44DB-87A4-2DC4755C8BBC}"/>
    <cellStyle name="쉼표 [0] 2 2 2 12 2" xfId="32529" xr:uid="{333D7ABB-C1F2-48EF-BE07-72E3A8EAB211}"/>
    <cellStyle name="쉼표 [0] 2 2 2 13" xfId="2578" xr:uid="{2F76266F-5B74-4F9E-B1A9-B47CA12482AB}"/>
    <cellStyle name="쉼표 [0] 2 2 2 13 2" xfId="32573" xr:uid="{D218EE21-95FC-49FC-AE93-87D0F3D878AF}"/>
    <cellStyle name="쉼표 [0] 2 2 2 14" xfId="2625" xr:uid="{CCF9A8D9-C6AE-4211-AC52-B9054602C1EC}"/>
    <cellStyle name="쉼표 [0] 2 2 2 14 2" xfId="32618" xr:uid="{94039E24-88A7-4B75-9739-3B75066D964E}"/>
    <cellStyle name="쉼표 [0] 2 2 2 15" xfId="5361" xr:uid="{FDD24FED-5399-4D62-A02E-96AA5C1790A9}"/>
    <cellStyle name="쉼표 [0] 2 2 2 15 2" xfId="35354" xr:uid="{36697377-B714-4F01-9792-65DEDE559379}"/>
    <cellStyle name="쉼표 [0] 2 2 2 16" xfId="5403" xr:uid="{0388084F-325D-44AF-8792-013CE5F0E563}"/>
    <cellStyle name="쉼표 [0] 2 2 2 16 2" xfId="35396" xr:uid="{7344096E-2A07-4569-BD02-5D3C35A6AEE1}"/>
    <cellStyle name="쉼표 [0] 2 2 2 17" xfId="5482" xr:uid="{019DF5BA-3966-4744-8A19-E435C0A5BA2D}"/>
    <cellStyle name="쉼표 [0] 2 2 2 17 2" xfId="35453" xr:uid="{B2B69A98-B614-4207-B561-2DED4C520D3F}"/>
    <cellStyle name="쉼표 [0] 2 2 2 18" xfId="5573" xr:uid="{80D098DD-3B7F-4935-891E-30778FD2D59D}"/>
    <cellStyle name="쉼표 [0] 2 2 2 18 2" xfId="35528" xr:uid="{BC3CFA76-12A8-4F74-8CFE-DBB6CEF7F2BD}"/>
    <cellStyle name="쉼표 [0] 2 2 2 19" xfId="8310" xr:uid="{CF9C20C4-18D5-4438-B350-CEC0C8FF20B9}"/>
    <cellStyle name="쉼표 [0] 2 2 2 19 2" xfId="38265" xr:uid="{D90D721A-28F8-4518-88EA-C889650C143F}"/>
    <cellStyle name="쉼표 [0] 2 2 2 2" xfId="406" xr:uid="{A7404078-CDEE-473E-8864-568C3A3CC62B}"/>
    <cellStyle name="쉼표 [0] 2 2 2 2 10" xfId="5615" xr:uid="{D36D0089-765A-4071-B832-19C29BD0DEDE}"/>
    <cellStyle name="쉼표 [0] 2 2 2 2 10 2" xfId="35570" xr:uid="{070F4B57-E6AB-405C-9673-62A97385CB7D}"/>
    <cellStyle name="쉼표 [0] 2 2 2 2 11" xfId="8397" xr:uid="{A0E7E604-5F75-4B2A-B477-334037285986}"/>
    <cellStyle name="쉼표 [0] 2 2 2 2 11 2" xfId="38352" xr:uid="{C23FE4BC-3643-4BD1-8333-C7526FEA538A}"/>
    <cellStyle name="쉼표 [0] 2 2 2 2 12" xfId="11179" xr:uid="{118565FF-DAD8-4361-93DA-E9DA6D0A11FB}"/>
    <cellStyle name="쉼표 [0] 2 2 2 2 12 2" xfId="41134" xr:uid="{A86EB471-0CBD-43FB-9C1E-CA4412EC990E}"/>
    <cellStyle name="쉼표 [0] 2 2 2 2 13" xfId="13914" xr:uid="{C6DB020D-41E2-465F-BFBD-7320A55ADA05}"/>
    <cellStyle name="쉼표 [0] 2 2 2 2 13 2" xfId="43869" xr:uid="{57DE7B88-9674-4676-8C0F-C5CC006D5D72}"/>
    <cellStyle name="쉼표 [0] 2 2 2 2 14" xfId="16662" xr:uid="{8119B177-140E-4528-B465-1275C9A6EAD0}"/>
    <cellStyle name="쉼표 [0] 2 2 2 2 14 2" xfId="46615" xr:uid="{EB33AB32-EA44-4AF4-8966-BFEF14DC22DC}"/>
    <cellStyle name="쉼표 [0] 2 2 2 2 15" xfId="19445" xr:uid="{92784095-7FB3-464C-A9F6-C5FB2CA3267C}"/>
    <cellStyle name="쉼표 [0] 2 2 2 2 15 2" xfId="49397" xr:uid="{D29D7DD6-6D19-4025-BDEA-2D000CFB3075}"/>
    <cellStyle name="쉼표 [0] 2 2 2 2 16" xfId="22183" xr:uid="{F56F5DFA-002A-4138-954C-5ED348DD95B7}"/>
    <cellStyle name="쉼표 [0] 2 2 2 2 16 2" xfId="52135" xr:uid="{7166243F-5CB1-4AD2-8854-2F9A1A0376CA}"/>
    <cellStyle name="쉼표 [0] 2 2 2 2 17" xfId="24919" xr:uid="{8410B7E9-5D12-428B-9927-4938EA548119}"/>
    <cellStyle name="쉼표 [0] 2 2 2 2 17 2" xfId="54871" xr:uid="{34867039-C365-4340-9D62-BAACE37BE8B5}"/>
    <cellStyle name="쉼표 [0] 2 2 2 2 18" xfId="30421" xr:uid="{16505D2A-323B-4426-9CD5-5AFE17F4F873}"/>
    <cellStyle name="쉼표 [0] 2 2 2 2 2" xfId="550" xr:uid="{CFE78567-0265-4847-90E7-60F8E0DB1142}"/>
    <cellStyle name="쉼표 [0] 2 2 2 2 2 10" xfId="11264" xr:uid="{B9745D0A-0B5D-4365-862A-3D3E9DABE119}"/>
    <cellStyle name="쉼표 [0] 2 2 2 2 2 10 2" xfId="41219" xr:uid="{8D31F92B-238B-4A0A-8EDB-FDFFFC1CA5A0}"/>
    <cellStyle name="쉼표 [0] 2 2 2 2 2 11" xfId="13999" xr:uid="{A5B6B896-6965-4EC8-B2EB-F388F284F2F9}"/>
    <cellStyle name="쉼표 [0] 2 2 2 2 2 11 2" xfId="43954" xr:uid="{82C39893-3CB2-46A6-ADE1-B47484E3B10A}"/>
    <cellStyle name="쉼표 [0] 2 2 2 2 2 12" xfId="16747" xr:uid="{FFC4D939-CB2D-4384-B438-5179752DF6C1}"/>
    <cellStyle name="쉼표 [0] 2 2 2 2 2 12 2" xfId="46700" xr:uid="{9AE540D3-DD00-4FCA-9D45-7C5E416F0282}"/>
    <cellStyle name="쉼표 [0] 2 2 2 2 2 13" xfId="19530" xr:uid="{44D168A4-3B28-434A-8B90-57A6C416C969}"/>
    <cellStyle name="쉼표 [0] 2 2 2 2 2 13 2" xfId="49482" xr:uid="{807FAD6F-F6FA-44B7-86AF-60E97E8D9182}"/>
    <cellStyle name="쉼표 [0] 2 2 2 2 2 14" xfId="22268" xr:uid="{602FEB21-125E-4CFD-9E6B-DFA0A80BCCBB}"/>
    <cellStyle name="쉼표 [0] 2 2 2 2 2 14 2" xfId="52220" xr:uid="{C8D7CDD1-8572-457A-9612-8664B4906B96}"/>
    <cellStyle name="쉼표 [0] 2 2 2 2 2 15" xfId="25004" xr:uid="{B66456E6-0D5C-40E5-BCF1-2DDC06F651E1}"/>
    <cellStyle name="쉼표 [0] 2 2 2 2 2 15 2" xfId="54956" xr:uid="{3B2B315C-FB1A-47CC-98FA-621F57D3B575}"/>
    <cellStyle name="쉼표 [0] 2 2 2 2 2 16" xfId="30560" xr:uid="{55FE996F-154A-4E2E-AD71-734F2F5DA87A}"/>
    <cellStyle name="쉼표 [0] 2 2 2 2 2 2" xfId="870" xr:uid="{48199B7D-35A6-4160-BEA8-5BE759C86AF7}"/>
    <cellStyle name="쉼표 [0] 2 2 2 2 2 2 10" xfId="16918" xr:uid="{A883F934-CF81-4960-B196-043B480EA2E0}"/>
    <cellStyle name="쉼표 [0] 2 2 2 2 2 2 10 2" xfId="46871" xr:uid="{45158B40-9AF3-4F24-A65D-4FA85FCE6D70}"/>
    <cellStyle name="쉼표 [0] 2 2 2 2 2 2 11" xfId="19701" xr:uid="{0D567A20-0A93-4976-AA13-25140E37C6FD}"/>
    <cellStyle name="쉼표 [0] 2 2 2 2 2 2 11 2" xfId="49653" xr:uid="{2D321D34-42D5-40BE-B1DC-221007E81804}"/>
    <cellStyle name="쉼표 [0] 2 2 2 2 2 2 12" xfId="22439" xr:uid="{C9CAB503-F25D-4BC9-B9B5-D251C5BD9F5F}"/>
    <cellStyle name="쉼표 [0] 2 2 2 2 2 2 12 2" xfId="52391" xr:uid="{59F3FF46-B6F9-47AC-90FE-A5C837240014}"/>
    <cellStyle name="쉼표 [0] 2 2 2 2 2 2 13" xfId="25175" xr:uid="{B33AB516-1099-4CCD-8074-80E6E1A79430}"/>
    <cellStyle name="쉼표 [0] 2 2 2 2 2 2 13 2" xfId="55127" xr:uid="{702F429A-B89F-4ED5-9152-B0B787D17EBC}"/>
    <cellStyle name="쉼표 [0] 2 2 2 2 2 2 14" xfId="30875" xr:uid="{3151A1F7-01C9-484A-970E-5C95D305B5E7}"/>
    <cellStyle name="쉼표 [0] 2 2 2 2 2 2 2" xfId="1413" xr:uid="{A424AF92-7F18-4A76-B16F-1E1FEDFD8BE8}"/>
    <cellStyle name="쉼표 [0] 2 2 2 2 2 2 2 10" xfId="20043" xr:uid="{504C6F4A-E4A8-4422-83B8-9EB1743E21A3}"/>
    <cellStyle name="쉼표 [0] 2 2 2 2 2 2 2 10 2" xfId="49995" xr:uid="{B1ED7F7E-A6A6-4646-B890-83C791CEDDD1}"/>
    <cellStyle name="쉼표 [0] 2 2 2 2 2 2 2 11" xfId="22781" xr:uid="{8F45C78C-BBD6-4455-8BE3-6C1A41C50F59}"/>
    <cellStyle name="쉼표 [0] 2 2 2 2 2 2 2 11 2" xfId="52733" xr:uid="{7A4E4E4B-8486-45C5-8CE2-4FAC8059E864}"/>
    <cellStyle name="쉼표 [0] 2 2 2 2 2 2 2 12" xfId="25517" xr:uid="{3D89657C-557B-416E-915D-126C6AAFA706}"/>
    <cellStyle name="쉼표 [0] 2 2 2 2 2 2 2 12 2" xfId="55469" xr:uid="{CF53282B-5FD2-4232-8258-86A13D8327D2}"/>
    <cellStyle name="쉼표 [0] 2 2 2 2 2 2 2 13" xfId="31418" xr:uid="{7339186F-B2C5-4142-A25D-F1FBE87F4CDF}"/>
    <cellStyle name="쉼표 [0] 2 2 2 2 2 2 2 2" xfId="3949" xr:uid="{3B367B9F-9F47-49B5-A8F9-550B86BE3F47}"/>
    <cellStyle name="쉼표 [0] 2 2 2 2 2 2 2 2 10" xfId="26201" xr:uid="{7A56711C-B8F3-43C4-8628-6A2342B71CEC}"/>
    <cellStyle name="쉼표 [0] 2 2 2 2 2 2 2 2 10 2" xfId="56153" xr:uid="{5B9C6972-6CFB-43E0-8731-6E0CDDFB03C5}"/>
    <cellStyle name="쉼표 [0] 2 2 2 2 2 2 2 2 11" xfId="33942" xr:uid="{77322818-7998-4A62-9D28-39927666DD18}"/>
    <cellStyle name="쉼표 [0] 2 2 2 2 2 2 2 2 2" xfId="5317" xr:uid="{354CB627-F705-4646-8DE0-90AF8C5E3276}"/>
    <cellStyle name="쉼표 [0] 2 2 2 2 2 2 2 2 2 10" xfId="35310" xr:uid="{19603B55-1C99-41D2-857F-867977389E2D}"/>
    <cellStyle name="쉼표 [0] 2 2 2 2 2 2 2 2 2 2" xfId="8265" xr:uid="{FD10DAD8-B58E-4C61-8F4B-2E81184DA366}"/>
    <cellStyle name="쉼표 [0] 2 2 2 2 2 2 2 2 2 2 2" xfId="30312" xr:uid="{53ED0EC2-D8C0-453D-813C-973D893DAA69}"/>
    <cellStyle name="쉼표 [0] 2 2 2 2 2 2 2 2 2 2 2 2" xfId="60264" xr:uid="{C9C617F2-E2C3-46D8-882E-E7B0A0509E95}"/>
    <cellStyle name="쉼표 [0] 2 2 2 2 2 2 2 2 2 2 3" xfId="38220" xr:uid="{4B1FB77A-4DFD-4CE7-ABB7-CEF50E4802B8}"/>
    <cellStyle name="쉼표 [0] 2 2 2 2 2 2 2 2 2 3" xfId="11047" xr:uid="{F343E103-3430-404D-B853-4ACDE67DAF48}"/>
    <cellStyle name="쉼표 [0] 2 2 2 2 2 2 2 2 2 3 2" xfId="41002" xr:uid="{98D92A54-EFCC-441E-839D-D3297CD594E1}"/>
    <cellStyle name="쉼표 [0] 2 2 2 2 2 2 2 2 2 4" xfId="13829" xr:uid="{1EB7AC23-BBCA-46CA-B140-2E6FDB6F68D6}"/>
    <cellStyle name="쉼표 [0] 2 2 2 2 2 2 2 2 2 4 2" xfId="43784" xr:uid="{9F1B66D1-B848-4E9D-8ADA-7877D0E67869}"/>
    <cellStyle name="쉼표 [0] 2 2 2 2 2 2 2 2 2 5" xfId="16564" xr:uid="{2ADDA0A7-0820-443B-A79C-DAB357E063BA}"/>
    <cellStyle name="쉼표 [0] 2 2 2 2 2 2 2 2 2 5 2" xfId="46519" xr:uid="{5ADA9098-D21C-4773-A615-63E472B87893}"/>
    <cellStyle name="쉼표 [0] 2 2 2 2 2 2 2 2 2 6" xfId="19312" xr:uid="{05B6FDC9-0DE0-4351-870D-1F34A7B33534}"/>
    <cellStyle name="쉼표 [0] 2 2 2 2 2 2 2 2 2 6 2" xfId="49265" xr:uid="{AA797F23-DD51-4372-A8D8-04A97B228BB4}"/>
    <cellStyle name="쉼표 [0] 2 2 2 2 2 2 2 2 2 7" xfId="22095" xr:uid="{6D086E25-AF98-4658-8597-B64CB69EBF8C}"/>
    <cellStyle name="쉼표 [0] 2 2 2 2 2 2 2 2 2 7 2" xfId="52047" xr:uid="{6D7497F8-810C-4FD3-A9D4-A10B1258F0E4}"/>
    <cellStyle name="쉼표 [0] 2 2 2 2 2 2 2 2 2 8" xfId="24833" xr:uid="{516EC4E4-36EC-433E-A76E-AD62A2039710}"/>
    <cellStyle name="쉼표 [0] 2 2 2 2 2 2 2 2 2 8 2" xfId="54785" xr:uid="{83B71B64-7694-4AC1-9582-616114497EE7}"/>
    <cellStyle name="쉼표 [0] 2 2 2 2 2 2 2 2 2 9" xfId="27569" xr:uid="{6B33A2C1-A86A-45A9-AA55-B77E7145CB2C}"/>
    <cellStyle name="쉼표 [0] 2 2 2 2 2 2 2 2 2 9 2" xfId="57521" xr:uid="{A597A99F-BE1C-4638-898E-03B001DA38E1}"/>
    <cellStyle name="쉼표 [0] 2 2 2 2 2 2 2 2 3" xfId="6897" xr:uid="{1BCDF6A9-A8CE-4410-8180-88D00C9F1539}"/>
    <cellStyle name="쉼표 [0] 2 2 2 2 2 2 2 2 3 2" xfId="28944" xr:uid="{75345D02-6E30-45E0-8695-B4A71661EF0F}"/>
    <cellStyle name="쉼표 [0] 2 2 2 2 2 2 2 2 3 2 2" xfId="58896" xr:uid="{FCF7DF56-7753-440B-86A8-5067B0C148FB}"/>
    <cellStyle name="쉼표 [0] 2 2 2 2 2 2 2 2 3 3" xfId="36852" xr:uid="{098181AF-3170-45E3-8300-62C199EB18F4}"/>
    <cellStyle name="쉼표 [0] 2 2 2 2 2 2 2 2 4" xfId="9679" xr:uid="{2C20062E-71B5-49CC-A967-0CFF36D0A454}"/>
    <cellStyle name="쉼표 [0] 2 2 2 2 2 2 2 2 4 2" xfId="39634" xr:uid="{ECB1512D-5D4D-4D9F-9F99-4C62BAD1F494}"/>
    <cellStyle name="쉼표 [0] 2 2 2 2 2 2 2 2 5" xfId="12461" xr:uid="{64F1A477-2B5F-4CF7-B0C5-094EB2E59938}"/>
    <cellStyle name="쉼표 [0] 2 2 2 2 2 2 2 2 5 2" xfId="42416" xr:uid="{59833E02-5D68-4FDC-9E94-2152310341AE}"/>
    <cellStyle name="쉼표 [0] 2 2 2 2 2 2 2 2 6" xfId="15196" xr:uid="{C593B2FC-A5C3-4692-8C63-D52C37DF8132}"/>
    <cellStyle name="쉼표 [0] 2 2 2 2 2 2 2 2 6 2" xfId="45151" xr:uid="{3672D56F-9CB3-4F65-87A6-6E82B7634CE8}"/>
    <cellStyle name="쉼표 [0] 2 2 2 2 2 2 2 2 7" xfId="17944" xr:uid="{18BEC6C6-3C1F-4BC3-BE66-B166CB75F718}"/>
    <cellStyle name="쉼표 [0] 2 2 2 2 2 2 2 2 7 2" xfId="47897" xr:uid="{A8744CE0-D6F7-4A5C-A4FD-F772D7054B2B}"/>
    <cellStyle name="쉼표 [0] 2 2 2 2 2 2 2 2 8" xfId="20727" xr:uid="{0FCA8B0B-8D83-437C-B2F2-08FB847A89FE}"/>
    <cellStyle name="쉼표 [0] 2 2 2 2 2 2 2 2 8 2" xfId="50679" xr:uid="{3CA60A77-54A8-45F9-A49C-A67BE281082E}"/>
    <cellStyle name="쉼표 [0] 2 2 2 2 2 2 2 2 9" xfId="23465" xr:uid="{1D83F276-3385-488A-AF08-178E9327FC99}"/>
    <cellStyle name="쉼표 [0] 2 2 2 2 2 2 2 2 9 2" xfId="53417" xr:uid="{D22AC005-8117-497A-BEF2-C71E429B3DD8}"/>
    <cellStyle name="쉼표 [0] 2 2 2 2 2 2 2 3" xfId="4633" xr:uid="{D8D609F9-CFBE-46F2-943C-1B6D4C03BE62}"/>
    <cellStyle name="쉼표 [0] 2 2 2 2 2 2 2 3 10" xfId="34626" xr:uid="{E662227D-FAC5-40C8-A696-6402143BA98F}"/>
    <cellStyle name="쉼표 [0] 2 2 2 2 2 2 2 3 2" xfId="7581" xr:uid="{93668CD3-007A-4A14-ABF0-D42708B65DE8}"/>
    <cellStyle name="쉼표 [0] 2 2 2 2 2 2 2 3 2 2" xfId="29628" xr:uid="{60A54F7A-392C-4435-A90B-1412685B637A}"/>
    <cellStyle name="쉼표 [0] 2 2 2 2 2 2 2 3 2 2 2" xfId="59580" xr:uid="{065F3594-50E3-4ABC-8373-9A6A3CEAD7B8}"/>
    <cellStyle name="쉼표 [0] 2 2 2 2 2 2 2 3 2 3" xfId="37536" xr:uid="{8C4ECAF8-1728-49DA-9A10-5F9AE26E6413}"/>
    <cellStyle name="쉼표 [0] 2 2 2 2 2 2 2 3 3" xfId="10363" xr:uid="{C6F6B6F5-EF6B-4708-B15E-38819367922E}"/>
    <cellStyle name="쉼표 [0] 2 2 2 2 2 2 2 3 3 2" xfId="40318" xr:uid="{9B1A4796-106A-401F-A8BF-70DF55422B58}"/>
    <cellStyle name="쉼표 [0] 2 2 2 2 2 2 2 3 4" xfId="13145" xr:uid="{0CDC1E8B-7E72-4783-AFE2-6766657347DC}"/>
    <cellStyle name="쉼표 [0] 2 2 2 2 2 2 2 3 4 2" xfId="43100" xr:uid="{A9DBD2A5-99C7-406F-9940-A688001EEBD7}"/>
    <cellStyle name="쉼표 [0] 2 2 2 2 2 2 2 3 5" xfId="15880" xr:uid="{452A6AC0-0633-4AB3-8D39-F61992668F4C}"/>
    <cellStyle name="쉼표 [0] 2 2 2 2 2 2 2 3 5 2" xfId="45835" xr:uid="{E325E655-030F-45F6-BB54-8770F4158CDC}"/>
    <cellStyle name="쉼표 [0] 2 2 2 2 2 2 2 3 6" xfId="18628" xr:uid="{09835BEC-A09D-4847-AEDD-0D739FFA46A5}"/>
    <cellStyle name="쉼표 [0] 2 2 2 2 2 2 2 3 6 2" xfId="48581" xr:uid="{C8861E3C-744C-4BE3-9C09-88311A5857A3}"/>
    <cellStyle name="쉼표 [0] 2 2 2 2 2 2 2 3 7" xfId="21411" xr:uid="{715E9CD1-CD46-417E-8047-0A8FA8FE1144}"/>
    <cellStyle name="쉼표 [0] 2 2 2 2 2 2 2 3 7 2" xfId="51363" xr:uid="{EB79D354-8073-4009-8CFE-81547D2EF945}"/>
    <cellStyle name="쉼표 [0] 2 2 2 2 2 2 2 3 8" xfId="24149" xr:uid="{A7B7201F-222C-4F11-99E9-6591B3219A91}"/>
    <cellStyle name="쉼표 [0] 2 2 2 2 2 2 2 3 8 2" xfId="54101" xr:uid="{CBC38D0A-7BF3-49F3-BE2B-A353B0CA769B}"/>
    <cellStyle name="쉼표 [0] 2 2 2 2 2 2 2 3 9" xfId="26885" xr:uid="{2A1579A3-5CA0-42F4-B24F-A8F32BB5BECB}"/>
    <cellStyle name="쉼표 [0] 2 2 2 2 2 2 2 3 9 2" xfId="56837" xr:uid="{CCEBBA2D-7C12-4946-B429-64FB01B77F84}"/>
    <cellStyle name="쉼표 [0] 2 2 2 2 2 2 2 4" xfId="3265" xr:uid="{62FA5228-922C-4870-9781-275CD95DC71C}"/>
    <cellStyle name="쉼표 [0] 2 2 2 2 2 2 2 4 2" xfId="28260" xr:uid="{4DDD478D-97C4-41C6-909B-EB588F66BBC7}"/>
    <cellStyle name="쉼표 [0] 2 2 2 2 2 2 2 4 2 2" xfId="58212" xr:uid="{33388ECC-40E6-41CC-BBE9-849DF4B9A637}"/>
    <cellStyle name="쉼표 [0] 2 2 2 2 2 2 2 4 3" xfId="33258" xr:uid="{EBD94E5C-5CD6-4703-878B-F83F27B8C7B5}"/>
    <cellStyle name="쉼표 [0] 2 2 2 2 2 2 2 5" xfId="6213" xr:uid="{11640BC8-CD0A-4377-93C9-89694B2F6881}"/>
    <cellStyle name="쉼표 [0] 2 2 2 2 2 2 2 5 2" xfId="36168" xr:uid="{7A804C21-DC16-4094-BE6D-7D3D6738FFE9}"/>
    <cellStyle name="쉼표 [0] 2 2 2 2 2 2 2 6" xfId="8995" xr:uid="{8A0A4E82-DC2E-46CB-AD54-83855583B097}"/>
    <cellStyle name="쉼표 [0] 2 2 2 2 2 2 2 6 2" xfId="38950" xr:uid="{8171E075-EE84-4F33-B744-1EC87A9B2E26}"/>
    <cellStyle name="쉼표 [0] 2 2 2 2 2 2 2 7" xfId="11777" xr:uid="{6CD6B156-00AE-4A62-A6FB-E422615632C5}"/>
    <cellStyle name="쉼표 [0] 2 2 2 2 2 2 2 7 2" xfId="41732" xr:uid="{97B2C964-C376-42F7-8EC2-50AD152D071F}"/>
    <cellStyle name="쉼표 [0] 2 2 2 2 2 2 2 8" xfId="14512" xr:uid="{6A0B553D-D683-4DCB-934D-A505CE51EE26}"/>
    <cellStyle name="쉼표 [0] 2 2 2 2 2 2 2 8 2" xfId="44467" xr:uid="{DF73C921-A1B1-4BD8-930D-C39AE9064CDD}"/>
    <cellStyle name="쉼표 [0] 2 2 2 2 2 2 2 9" xfId="17260" xr:uid="{D6B18854-7529-41B0-845A-2C4DD136ABC6}"/>
    <cellStyle name="쉼표 [0] 2 2 2 2 2 2 2 9 2" xfId="47213" xr:uid="{CE17BB3F-3E4E-47C7-9823-08635D534CB2}"/>
    <cellStyle name="쉼표 [0] 2 2 2 2 2 2 3" xfId="1955" xr:uid="{12DF749F-A87C-427B-9EF6-3AA70AE51698}"/>
    <cellStyle name="쉼표 [0] 2 2 2 2 2 2 3 10" xfId="23123" xr:uid="{D78B069D-15D3-4319-90D7-A41FD4A6E161}"/>
    <cellStyle name="쉼표 [0] 2 2 2 2 2 2 3 10 2" xfId="53075" xr:uid="{3082D28B-8D03-4F5B-B5DB-EC1E3AD9A008}"/>
    <cellStyle name="쉼표 [0] 2 2 2 2 2 2 3 11" xfId="25859" xr:uid="{05BA82A2-2CC4-495D-B0BE-77227CC5B485}"/>
    <cellStyle name="쉼표 [0] 2 2 2 2 2 2 3 11 2" xfId="55811" xr:uid="{9A037045-2987-46D6-8ACE-A8200BE5B61F}"/>
    <cellStyle name="쉼표 [0] 2 2 2 2 2 2 3 12" xfId="31960" xr:uid="{C04FF17C-02B6-454A-A678-1F9819E43043}"/>
    <cellStyle name="쉼표 [0] 2 2 2 2 2 2 3 2" xfId="4975" xr:uid="{6DE116D5-B21A-4432-9993-9FA492957A36}"/>
    <cellStyle name="쉼표 [0] 2 2 2 2 2 2 3 2 10" xfId="34968" xr:uid="{4F2A3EFB-EAF4-4F55-A52F-E2CA0DDC0D99}"/>
    <cellStyle name="쉼표 [0] 2 2 2 2 2 2 3 2 2" xfId="7923" xr:uid="{43BFB3CE-AD9F-42F2-B744-DB44FCB6E853}"/>
    <cellStyle name="쉼표 [0] 2 2 2 2 2 2 3 2 2 2" xfId="29970" xr:uid="{3E091DE2-FBBB-49AF-A520-56E991E183AB}"/>
    <cellStyle name="쉼표 [0] 2 2 2 2 2 2 3 2 2 2 2" xfId="59922" xr:uid="{614CFEB8-1904-4F1A-9840-B9BFC7BB32FE}"/>
    <cellStyle name="쉼표 [0] 2 2 2 2 2 2 3 2 2 3" xfId="37878" xr:uid="{708C4614-B2B6-4028-95B5-61047F743099}"/>
    <cellStyle name="쉼표 [0] 2 2 2 2 2 2 3 2 3" xfId="10705" xr:uid="{39513F39-167A-44A4-BA4F-665756F5FEF1}"/>
    <cellStyle name="쉼표 [0] 2 2 2 2 2 2 3 2 3 2" xfId="40660" xr:uid="{AA7CF52F-FD92-4D78-A0FD-43A887701F9D}"/>
    <cellStyle name="쉼표 [0] 2 2 2 2 2 2 3 2 4" xfId="13487" xr:uid="{4A21E0F6-3259-4895-9CBE-C1B5B0370C5D}"/>
    <cellStyle name="쉼표 [0] 2 2 2 2 2 2 3 2 4 2" xfId="43442" xr:uid="{8E222911-2E6B-4127-868D-28C1EA129CA3}"/>
    <cellStyle name="쉼표 [0] 2 2 2 2 2 2 3 2 5" xfId="16222" xr:uid="{68B0FCEE-C775-49A5-A52E-848EBD50D99D}"/>
    <cellStyle name="쉼표 [0] 2 2 2 2 2 2 3 2 5 2" xfId="46177" xr:uid="{C5A60157-C24C-4307-9E86-0859B3E78D0B}"/>
    <cellStyle name="쉼표 [0] 2 2 2 2 2 2 3 2 6" xfId="18970" xr:uid="{B51E624E-5FFD-470C-83EF-64B2DF63C515}"/>
    <cellStyle name="쉼표 [0] 2 2 2 2 2 2 3 2 6 2" xfId="48923" xr:uid="{3CCB19DC-6BFD-4897-9985-0C48AD5E886A}"/>
    <cellStyle name="쉼표 [0] 2 2 2 2 2 2 3 2 7" xfId="21753" xr:uid="{77E2B0D2-2CE5-4473-8E16-0147D9F95047}"/>
    <cellStyle name="쉼표 [0] 2 2 2 2 2 2 3 2 7 2" xfId="51705" xr:uid="{00BC2438-3571-4762-B159-8B65DCAB21AD}"/>
    <cellStyle name="쉼표 [0] 2 2 2 2 2 2 3 2 8" xfId="24491" xr:uid="{CBD91F28-7C15-4ABB-AF1B-C89977B6FF07}"/>
    <cellStyle name="쉼표 [0] 2 2 2 2 2 2 3 2 8 2" xfId="54443" xr:uid="{D33357D2-AC8A-4692-9A7F-8CBC814B24DD}"/>
    <cellStyle name="쉼표 [0] 2 2 2 2 2 2 3 2 9" xfId="27227" xr:uid="{D34ACAD5-A3A8-41C4-B1B7-45A84DC47642}"/>
    <cellStyle name="쉼표 [0] 2 2 2 2 2 2 3 2 9 2" xfId="57179" xr:uid="{C7058BCB-7547-4C13-8A7A-E3FD20FA8766}"/>
    <cellStyle name="쉼표 [0] 2 2 2 2 2 2 3 3" xfId="3607" xr:uid="{F116E6AD-F7D3-4067-90E4-7973C61CA9F6}"/>
    <cellStyle name="쉼표 [0] 2 2 2 2 2 2 3 3 2" xfId="28602" xr:uid="{E663EF75-FB24-459E-AA0E-EF643352652D}"/>
    <cellStyle name="쉼표 [0] 2 2 2 2 2 2 3 3 2 2" xfId="58554" xr:uid="{9377C456-FFC0-4B38-827E-1DD431B60100}"/>
    <cellStyle name="쉼표 [0] 2 2 2 2 2 2 3 3 3" xfId="33600" xr:uid="{D0DE8F37-6452-40F1-8AF7-933ACE478460}"/>
    <cellStyle name="쉼표 [0] 2 2 2 2 2 2 3 4" xfId="6555" xr:uid="{4D89FBB1-C3F3-4F89-9AB7-45A90DD47631}"/>
    <cellStyle name="쉼표 [0] 2 2 2 2 2 2 3 4 2" xfId="36510" xr:uid="{7CDDED95-1300-4F9A-8293-CD1E919E9B3C}"/>
    <cellStyle name="쉼표 [0] 2 2 2 2 2 2 3 5" xfId="9337" xr:uid="{1DAA2E47-2297-49DA-BC9B-1FBD7D5165DE}"/>
    <cellStyle name="쉼표 [0] 2 2 2 2 2 2 3 5 2" xfId="39292" xr:uid="{0575121A-7592-4F89-95D5-063EA4A74BCC}"/>
    <cellStyle name="쉼표 [0] 2 2 2 2 2 2 3 6" xfId="12119" xr:uid="{F5AB158B-AECC-47E2-A85A-47727FE18F0B}"/>
    <cellStyle name="쉼표 [0] 2 2 2 2 2 2 3 6 2" xfId="42074" xr:uid="{69CA6C83-DE34-4BB9-ABDE-1789805A904A}"/>
    <cellStyle name="쉼표 [0] 2 2 2 2 2 2 3 7" xfId="14854" xr:uid="{B2748A52-F390-4D61-8D0B-9AD5C3376D32}"/>
    <cellStyle name="쉼표 [0] 2 2 2 2 2 2 3 7 2" xfId="44809" xr:uid="{7C8ABA87-6904-456C-AA10-22290CA98FB5}"/>
    <cellStyle name="쉼표 [0] 2 2 2 2 2 2 3 8" xfId="17602" xr:uid="{EBBEFD4B-B0C6-44D8-95DF-F5CEAF4265C2}"/>
    <cellStyle name="쉼표 [0] 2 2 2 2 2 2 3 8 2" xfId="47555" xr:uid="{AA98AA15-9831-480A-BB26-A1349594BC77}"/>
    <cellStyle name="쉼표 [0] 2 2 2 2 2 2 3 9" xfId="20385" xr:uid="{56FFD712-6C95-4327-AE43-C592CB1BE9B3}"/>
    <cellStyle name="쉼표 [0] 2 2 2 2 2 2 3 9 2" xfId="50337" xr:uid="{3AF6ED09-7A27-40C2-9D20-AA61597543DF}"/>
    <cellStyle name="쉼표 [0] 2 2 2 2 2 2 4" xfId="2486" xr:uid="{A19A12F7-3E06-419A-BA63-B20113483850}"/>
    <cellStyle name="쉼표 [0] 2 2 2 2 2 2 4 10" xfId="26543" xr:uid="{4AC7594D-C0BA-4872-8B95-B8EFBEA45CFE}"/>
    <cellStyle name="쉼표 [0] 2 2 2 2 2 2 4 10 2" xfId="56495" xr:uid="{2DF568C0-19DE-4AA5-B9A4-A1E397F2CD87}"/>
    <cellStyle name="쉼표 [0] 2 2 2 2 2 2 4 11" xfId="32485" xr:uid="{36D658EC-4E49-43A5-8B4D-E81DE89FD2F6}"/>
    <cellStyle name="쉼표 [0] 2 2 2 2 2 2 4 2" xfId="4291" xr:uid="{053D5E13-ABD8-4AF4-A069-556BBC5A3BEA}"/>
    <cellStyle name="쉼표 [0] 2 2 2 2 2 2 4 2 2" xfId="29286" xr:uid="{0C6C2133-E911-4D1A-AF9C-22DC5A1964CC}"/>
    <cellStyle name="쉼표 [0] 2 2 2 2 2 2 4 2 2 2" xfId="59238" xr:uid="{4E6A09F8-D55D-43C3-ACAB-5F71D8D29FFE}"/>
    <cellStyle name="쉼표 [0] 2 2 2 2 2 2 4 2 3" xfId="34284" xr:uid="{2B3D8E92-A8D5-4BC6-875F-C3E8D807010A}"/>
    <cellStyle name="쉼표 [0] 2 2 2 2 2 2 4 3" xfId="7239" xr:uid="{22657E85-44E4-493B-B6D7-CCA8E13D89AB}"/>
    <cellStyle name="쉼표 [0] 2 2 2 2 2 2 4 3 2" xfId="37194" xr:uid="{52D0B2F4-1166-4579-80C2-72DB154C7D28}"/>
    <cellStyle name="쉼표 [0] 2 2 2 2 2 2 4 4" xfId="10021" xr:uid="{918303EA-1F59-49BE-86AD-A607865824E7}"/>
    <cellStyle name="쉼표 [0] 2 2 2 2 2 2 4 4 2" xfId="39976" xr:uid="{139DC715-4B4A-4CBA-9581-1761447D9CD8}"/>
    <cellStyle name="쉼표 [0] 2 2 2 2 2 2 4 5" xfId="12803" xr:uid="{C7F2AB88-6BEE-4495-B187-AB3BF9ABEFD5}"/>
    <cellStyle name="쉼표 [0] 2 2 2 2 2 2 4 5 2" xfId="42758" xr:uid="{68522E8D-0FD3-422D-9B63-A4167D15D51E}"/>
    <cellStyle name="쉼표 [0] 2 2 2 2 2 2 4 6" xfId="15538" xr:uid="{83EE8733-C73F-4DEE-8A06-801A555B5128}"/>
    <cellStyle name="쉼표 [0] 2 2 2 2 2 2 4 6 2" xfId="45493" xr:uid="{9040DE2A-69A7-4896-90E7-C1731F92B1FC}"/>
    <cellStyle name="쉼표 [0] 2 2 2 2 2 2 4 7" xfId="18286" xr:uid="{6B07AB2D-95C8-4E50-89FC-DB36B05B443D}"/>
    <cellStyle name="쉼표 [0] 2 2 2 2 2 2 4 7 2" xfId="48239" xr:uid="{708470DC-BB29-402B-B76A-F9BAB3924B96}"/>
    <cellStyle name="쉼표 [0] 2 2 2 2 2 2 4 8" xfId="21069" xr:uid="{D5E62127-26A5-4542-8B59-D304F8F648B3}"/>
    <cellStyle name="쉼표 [0] 2 2 2 2 2 2 4 8 2" xfId="51021" xr:uid="{393C622B-F972-4B9B-A3C0-72BC5ACFF8DA}"/>
    <cellStyle name="쉼표 [0] 2 2 2 2 2 2 4 9" xfId="23807" xr:uid="{0C9056E0-FE33-4792-8EF7-24BCC85F009E}"/>
    <cellStyle name="쉼표 [0] 2 2 2 2 2 2 4 9 2" xfId="53759" xr:uid="{DE9FB119-B0D5-4E09-8236-B6A4EE63B5CF}"/>
    <cellStyle name="쉼표 [0] 2 2 2 2 2 2 5" xfId="2923" xr:uid="{31AB944B-A2CF-40D8-AB62-BC750A6C5889}"/>
    <cellStyle name="쉼표 [0] 2 2 2 2 2 2 5 2" xfId="27918" xr:uid="{A12E3F5B-B359-4354-A03C-D6D831CE36FC}"/>
    <cellStyle name="쉼표 [0] 2 2 2 2 2 2 5 2 2" xfId="57870" xr:uid="{F2D44585-7FAD-43DC-A2B0-F4F466749115}"/>
    <cellStyle name="쉼표 [0] 2 2 2 2 2 2 5 3" xfId="32916" xr:uid="{031EDB85-489D-455D-9E23-ADAE17276C45}"/>
    <cellStyle name="쉼표 [0] 2 2 2 2 2 2 6" xfId="5871" xr:uid="{6C26B6BF-EA77-44D2-98A6-50E991B49CC5}"/>
    <cellStyle name="쉼표 [0] 2 2 2 2 2 2 6 2" xfId="35826" xr:uid="{82B5D2FA-FEC9-459A-A530-2C27DC782F04}"/>
    <cellStyle name="쉼표 [0] 2 2 2 2 2 2 7" xfId="8653" xr:uid="{0798BAAA-923F-4BBC-B8F9-C2211E2AE5E9}"/>
    <cellStyle name="쉼표 [0] 2 2 2 2 2 2 7 2" xfId="38608" xr:uid="{AFBE705B-4203-467C-B59E-869DE16A94AE}"/>
    <cellStyle name="쉼표 [0] 2 2 2 2 2 2 8" xfId="11435" xr:uid="{19A4D408-270F-460D-AAAB-3B87D2133B9B}"/>
    <cellStyle name="쉼표 [0] 2 2 2 2 2 2 8 2" xfId="41390" xr:uid="{44C8B112-BC09-4173-ACF2-C4C29306071B}"/>
    <cellStyle name="쉼표 [0] 2 2 2 2 2 2 9" xfId="14170" xr:uid="{3AD1D28C-EC72-4A9C-8457-5C1ABEE58052}"/>
    <cellStyle name="쉼표 [0] 2 2 2 2 2 2 9 2" xfId="44125" xr:uid="{01D64027-056D-419B-860A-09DBC7C6244A}"/>
    <cellStyle name="쉼표 [0] 2 2 2 2 2 3" xfId="1098" xr:uid="{8965BAD0-5AEB-4C88-8822-D49755DDB069}"/>
    <cellStyle name="쉼표 [0] 2 2 2 2 2 3 10" xfId="19872" xr:uid="{E169A12B-41AF-4BCD-8F61-BBD6B2509604}"/>
    <cellStyle name="쉼표 [0] 2 2 2 2 2 3 10 2" xfId="49824" xr:uid="{924A8346-2646-48FB-8BCB-FB57D5D9DABB}"/>
    <cellStyle name="쉼표 [0] 2 2 2 2 2 3 11" xfId="22610" xr:uid="{338FB1A2-BBE9-4C6C-B615-4ADCA0EEEEF2}"/>
    <cellStyle name="쉼표 [0] 2 2 2 2 2 3 11 2" xfId="52562" xr:uid="{7080BCB4-32D4-4A24-8921-FEB41A76DB11}"/>
    <cellStyle name="쉼표 [0] 2 2 2 2 2 3 12" xfId="25346" xr:uid="{A39D3971-6A30-438D-BEFB-47EFDC20A6D7}"/>
    <cellStyle name="쉼표 [0] 2 2 2 2 2 3 12 2" xfId="55298" xr:uid="{A1321F35-4493-43A5-9679-DCD0CD8941A5}"/>
    <cellStyle name="쉼표 [0] 2 2 2 2 2 3 13" xfId="31103" xr:uid="{E1524FFF-C954-490B-84B3-F233ECB1169B}"/>
    <cellStyle name="쉼표 [0] 2 2 2 2 2 3 2" xfId="3778" xr:uid="{8BBC18F7-103E-4105-87A1-F0AC034ED76F}"/>
    <cellStyle name="쉼표 [0] 2 2 2 2 2 3 2 10" xfId="26030" xr:uid="{44256D56-920B-481F-B5A9-565417560F91}"/>
    <cellStyle name="쉼표 [0] 2 2 2 2 2 3 2 10 2" xfId="55982" xr:uid="{63695310-4BFE-4BA1-85C2-882D54CD3529}"/>
    <cellStyle name="쉼표 [0] 2 2 2 2 2 3 2 11" xfId="33771" xr:uid="{4AA88310-C25B-46C3-8CC1-582F095D42F0}"/>
    <cellStyle name="쉼표 [0] 2 2 2 2 2 3 2 2" xfId="5146" xr:uid="{57CE2DE1-78A8-4A02-AC00-EFEB019EB239}"/>
    <cellStyle name="쉼표 [0] 2 2 2 2 2 3 2 2 10" xfId="35139" xr:uid="{9CA51D08-0749-440A-B74E-F27ED3B1D5F0}"/>
    <cellStyle name="쉼표 [0] 2 2 2 2 2 3 2 2 2" xfId="8094" xr:uid="{ED74C753-836D-4C58-8F2E-38D2DFBEF19B}"/>
    <cellStyle name="쉼표 [0] 2 2 2 2 2 3 2 2 2 2" xfId="30141" xr:uid="{4FAF78B5-89F6-4A29-85DD-F13B570F7E45}"/>
    <cellStyle name="쉼표 [0] 2 2 2 2 2 3 2 2 2 2 2" xfId="60093" xr:uid="{C1E5C134-739A-4A55-967B-FEEC186D82F7}"/>
    <cellStyle name="쉼표 [0] 2 2 2 2 2 3 2 2 2 3" xfId="38049" xr:uid="{216BC3FF-C397-4F6B-94E2-C4D6365C47A3}"/>
    <cellStyle name="쉼표 [0] 2 2 2 2 2 3 2 2 3" xfId="10876" xr:uid="{23FE7575-6E50-4DD3-97BE-FBBD668E0DFC}"/>
    <cellStyle name="쉼표 [0] 2 2 2 2 2 3 2 2 3 2" xfId="40831" xr:uid="{6729E892-2778-4DF3-BACF-F08863ECA4E6}"/>
    <cellStyle name="쉼표 [0] 2 2 2 2 2 3 2 2 4" xfId="13658" xr:uid="{465EFE9A-A433-4D42-9FAC-3E5CA7240AB2}"/>
    <cellStyle name="쉼표 [0] 2 2 2 2 2 3 2 2 4 2" xfId="43613" xr:uid="{29304628-C003-46D9-8661-AAD351C1707D}"/>
    <cellStyle name="쉼표 [0] 2 2 2 2 2 3 2 2 5" xfId="16393" xr:uid="{877F4341-AB03-4B6A-90E6-A33EC5C08C74}"/>
    <cellStyle name="쉼표 [0] 2 2 2 2 2 3 2 2 5 2" xfId="46348" xr:uid="{0DBFE9B8-2475-484F-ABCA-DF740954DFF3}"/>
    <cellStyle name="쉼표 [0] 2 2 2 2 2 3 2 2 6" xfId="19141" xr:uid="{F58475B1-4D02-4322-AFD7-FDE487FE5715}"/>
    <cellStyle name="쉼표 [0] 2 2 2 2 2 3 2 2 6 2" xfId="49094" xr:uid="{7B579308-34FA-4389-BF80-E844C4432025}"/>
    <cellStyle name="쉼표 [0] 2 2 2 2 2 3 2 2 7" xfId="21924" xr:uid="{2C7CD2B6-118A-43B4-BC50-1572A0EC0BB9}"/>
    <cellStyle name="쉼표 [0] 2 2 2 2 2 3 2 2 7 2" xfId="51876" xr:uid="{415124EC-DFC7-4CF4-9820-40478C804B69}"/>
    <cellStyle name="쉼표 [0] 2 2 2 2 2 3 2 2 8" xfId="24662" xr:uid="{735F972C-49D4-4FF1-A6E0-F7FE042D8EC2}"/>
    <cellStyle name="쉼표 [0] 2 2 2 2 2 3 2 2 8 2" xfId="54614" xr:uid="{95320DDB-E987-46E1-9D45-6C32F35BBD40}"/>
    <cellStyle name="쉼표 [0] 2 2 2 2 2 3 2 2 9" xfId="27398" xr:uid="{040B7BA7-BDA5-48E2-960A-6C64BAAB3B9A}"/>
    <cellStyle name="쉼표 [0] 2 2 2 2 2 3 2 2 9 2" xfId="57350" xr:uid="{BE31246C-3C47-4BE0-B95F-569351EB92C2}"/>
    <cellStyle name="쉼표 [0] 2 2 2 2 2 3 2 3" xfId="6726" xr:uid="{D12FF59D-6890-4818-A229-5C1B98D83707}"/>
    <cellStyle name="쉼표 [0] 2 2 2 2 2 3 2 3 2" xfId="28773" xr:uid="{FD918286-157A-4CC0-8A2C-EB3BF31301F7}"/>
    <cellStyle name="쉼표 [0] 2 2 2 2 2 3 2 3 2 2" xfId="58725" xr:uid="{DA589AC1-3E16-44DA-A734-78E2C7B1E1DB}"/>
    <cellStyle name="쉼표 [0] 2 2 2 2 2 3 2 3 3" xfId="36681" xr:uid="{FD84E485-8E07-4599-917C-EF80C244EB06}"/>
    <cellStyle name="쉼표 [0] 2 2 2 2 2 3 2 4" xfId="9508" xr:uid="{A4657743-C8AE-4170-932F-FDD01EAB4E94}"/>
    <cellStyle name="쉼표 [0] 2 2 2 2 2 3 2 4 2" xfId="39463" xr:uid="{9ACB35F2-2BE2-46F8-9407-686C0ABDF2F2}"/>
    <cellStyle name="쉼표 [0] 2 2 2 2 2 3 2 5" xfId="12290" xr:uid="{8EC952E3-16C4-464F-903C-D1699CAB7BB8}"/>
    <cellStyle name="쉼표 [0] 2 2 2 2 2 3 2 5 2" xfId="42245" xr:uid="{255581EE-4876-4A5E-8DDD-9D68F0234177}"/>
    <cellStyle name="쉼표 [0] 2 2 2 2 2 3 2 6" xfId="15025" xr:uid="{47FC2775-B5F5-4A71-8EC2-477CFA9C52A2}"/>
    <cellStyle name="쉼표 [0] 2 2 2 2 2 3 2 6 2" xfId="44980" xr:uid="{D3C5750B-6964-4821-A152-EC653F3732F6}"/>
    <cellStyle name="쉼표 [0] 2 2 2 2 2 3 2 7" xfId="17773" xr:uid="{C4587CF6-0E43-4296-BB33-C1CC9B875B33}"/>
    <cellStyle name="쉼표 [0] 2 2 2 2 2 3 2 7 2" xfId="47726" xr:uid="{32AAA4F4-6A3B-4FD0-A732-24970EBA9048}"/>
    <cellStyle name="쉼표 [0] 2 2 2 2 2 3 2 8" xfId="20556" xr:uid="{7BC3C6F2-150E-4A17-9299-BEC22F1D7C6E}"/>
    <cellStyle name="쉼표 [0] 2 2 2 2 2 3 2 8 2" xfId="50508" xr:uid="{54737773-BD06-47AC-8953-D1A892E8A3A4}"/>
    <cellStyle name="쉼표 [0] 2 2 2 2 2 3 2 9" xfId="23294" xr:uid="{5A84722E-089E-4274-9097-D2CEEA7BDF15}"/>
    <cellStyle name="쉼표 [0] 2 2 2 2 2 3 2 9 2" xfId="53246" xr:uid="{2E0DE8A6-F5FE-41FF-BC28-FA80A149ADBE}"/>
    <cellStyle name="쉼표 [0] 2 2 2 2 2 3 3" xfId="4462" xr:uid="{59A91C88-7B10-45D4-97C1-EBC1B1E7785F}"/>
    <cellStyle name="쉼표 [0] 2 2 2 2 2 3 3 10" xfId="34455" xr:uid="{2DF07AD1-7325-4D08-96C4-F2519C046D37}"/>
    <cellStyle name="쉼표 [0] 2 2 2 2 2 3 3 2" xfId="7410" xr:uid="{0929FEB2-5297-45D3-A42D-A178E063F97B}"/>
    <cellStyle name="쉼표 [0] 2 2 2 2 2 3 3 2 2" xfId="29457" xr:uid="{59856B6E-16DA-4D4B-8520-C11546002989}"/>
    <cellStyle name="쉼표 [0] 2 2 2 2 2 3 3 2 2 2" xfId="59409" xr:uid="{53663307-5CC4-4B35-A32B-D8B7297A2D24}"/>
    <cellStyle name="쉼표 [0] 2 2 2 2 2 3 3 2 3" xfId="37365" xr:uid="{5691AE5A-688B-4014-A942-3A78D13B6B8E}"/>
    <cellStyle name="쉼표 [0] 2 2 2 2 2 3 3 3" xfId="10192" xr:uid="{CC3CE9A4-7DCF-426A-9B2F-E9B9509ED0D2}"/>
    <cellStyle name="쉼표 [0] 2 2 2 2 2 3 3 3 2" xfId="40147" xr:uid="{F929A94B-6B3A-47E5-883C-15381B06CBF5}"/>
    <cellStyle name="쉼표 [0] 2 2 2 2 2 3 3 4" xfId="12974" xr:uid="{BCBE80BD-7771-4B76-A5D8-CDA467A2BF6C}"/>
    <cellStyle name="쉼표 [0] 2 2 2 2 2 3 3 4 2" xfId="42929" xr:uid="{E00FDFDE-E732-4CFB-BD7D-CF5A58001D77}"/>
    <cellStyle name="쉼표 [0] 2 2 2 2 2 3 3 5" xfId="15709" xr:uid="{0DF621AD-EFC4-4F55-9299-DBCD964FB8F7}"/>
    <cellStyle name="쉼표 [0] 2 2 2 2 2 3 3 5 2" xfId="45664" xr:uid="{EE0CE0A3-3D7F-41B2-9D02-4A995FFFC184}"/>
    <cellStyle name="쉼표 [0] 2 2 2 2 2 3 3 6" xfId="18457" xr:uid="{425375EE-1CD9-4865-93F1-8CCDB8698DBA}"/>
    <cellStyle name="쉼표 [0] 2 2 2 2 2 3 3 6 2" xfId="48410" xr:uid="{282859D5-E7BF-49E4-95B9-35E423BB6F4D}"/>
    <cellStyle name="쉼표 [0] 2 2 2 2 2 3 3 7" xfId="21240" xr:uid="{1221A578-2C13-4D09-A3E6-A802D070D614}"/>
    <cellStyle name="쉼표 [0] 2 2 2 2 2 3 3 7 2" xfId="51192" xr:uid="{39B0E948-FC3A-4529-B969-D4859B3C2425}"/>
    <cellStyle name="쉼표 [0] 2 2 2 2 2 3 3 8" xfId="23978" xr:uid="{A082B8C6-8540-4FF7-8E84-272C012A365D}"/>
    <cellStyle name="쉼표 [0] 2 2 2 2 2 3 3 8 2" xfId="53930" xr:uid="{C9F6528C-7096-43A6-BAC1-359F465A1E1C}"/>
    <cellStyle name="쉼표 [0] 2 2 2 2 2 3 3 9" xfId="26714" xr:uid="{672A2FFC-D10F-4BFF-9D9A-96ECE6353D15}"/>
    <cellStyle name="쉼표 [0] 2 2 2 2 2 3 3 9 2" xfId="56666" xr:uid="{76B64875-DBE8-4639-8DE0-EFBA325A6E5A}"/>
    <cellStyle name="쉼표 [0] 2 2 2 2 2 3 4" xfId="3094" xr:uid="{7FC7CEA4-B389-4C9F-8CB5-F18F66EA208C}"/>
    <cellStyle name="쉼표 [0] 2 2 2 2 2 3 4 2" xfId="28089" xr:uid="{1DF9E2A0-D328-4D2E-A065-AB182745D014}"/>
    <cellStyle name="쉼표 [0] 2 2 2 2 2 3 4 2 2" xfId="58041" xr:uid="{B5417D39-020A-420F-A09F-128026FDC66B}"/>
    <cellStyle name="쉼표 [0] 2 2 2 2 2 3 4 3" xfId="33087" xr:uid="{DE64ED0D-509F-47C0-933A-2BCEB2F29742}"/>
    <cellStyle name="쉼표 [0] 2 2 2 2 2 3 5" xfId="6042" xr:uid="{3C57EA49-40C3-4256-BC1F-C09038ECE849}"/>
    <cellStyle name="쉼표 [0] 2 2 2 2 2 3 5 2" xfId="35997" xr:uid="{E2EE5A20-F3BD-4F83-B881-72ABFFA63AAA}"/>
    <cellStyle name="쉼표 [0] 2 2 2 2 2 3 6" xfId="8824" xr:uid="{F64F838D-0F74-4CA7-B563-9425637E9253}"/>
    <cellStyle name="쉼표 [0] 2 2 2 2 2 3 6 2" xfId="38779" xr:uid="{4DE49463-1E7F-49EC-8486-9372F16CA49E}"/>
    <cellStyle name="쉼표 [0] 2 2 2 2 2 3 7" xfId="11606" xr:uid="{54FFBB0F-5594-45A8-BA2C-0362EC3FE6DB}"/>
    <cellStyle name="쉼표 [0] 2 2 2 2 2 3 7 2" xfId="41561" xr:uid="{2E6E9A37-9DFF-4B49-B7B0-75AB94024F41}"/>
    <cellStyle name="쉼표 [0] 2 2 2 2 2 3 8" xfId="14341" xr:uid="{C5DDD76A-56CF-4D82-A0CE-96AFCEB9C224}"/>
    <cellStyle name="쉼표 [0] 2 2 2 2 2 3 8 2" xfId="44296" xr:uid="{96D67AF6-601B-4271-94C6-08E36A8F4DE0}"/>
    <cellStyle name="쉼표 [0] 2 2 2 2 2 3 9" xfId="17089" xr:uid="{C8B49E1A-27A3-4BD8-95EC-CFBD921ED9DD}"/>
    <cellStyle name="쉼표 [0] 2 2 2 2 2 3 9 2" xfId="47042" xr:uid="{438B35BF-8550-42FC-B216-E5D537D279D1}"/>
    <cellStyle name="쉼표 [0] 2 2 2 2 2 4" xfId="1640" xr:uid="{17E9A47E-B7F6-42A1-A456-A27A58436332}"/>
    <cellStyle name="쉼표 [0] 2 2 2 2 2 4 10" xfId="22952" xr:uid="{2AE50008-68FF-408C-9AF5-4CDA39871661}"/>
    <cellStyle name="쉼표 [0] 2 2 2 2 2 4 10 2" xfId="52904" xr:uid="{F0CA3158-597D-471B-8FAB-716E9FE6CF71}"/>
    <cellStyle name="쉼표 [0] 2 2 2 2 2 4 11" xfId="25688" xr:uid="{6F9DDD06-041B-403F-9FC2-B3EA66D58ACF}"/>
    <cellStyle name="쉼표 [0] 2 2 2 2 2 4 11 2" xfId="55640" xr:uid="{39EB31B9-41A6-4F76-AF6B-4C7B10471C43}"/>
    <cellStyle name="쉼표 [0] 2 2 2 2 2 4 12" xfId="31645" xr:uid="{30BE6CC9-1933-440B-B4C9-6ABFDC9F5365}"/>
    <cellStyle name="쉼표 [0] 2 2 2 2 2 4 2" xfId="4804" xr:uid="{2AEEC835-E988-4044-BCA8-72A1D3DDBEED}"/>
    <cellStyle name="쉼표 [0] 2 2 2 2 2 4 2 10" xfId="34797" xr:uid="{AB254165-5338-4C24-8B8D-1A6836120D8A}"/>
    <cellStyle name="쉼표 [0] 2 2 2 2 2 4 2 2" xfId="7752" xr:uid="{46834457-2D21-4F1D-A671-258142BC983F}"/>
    <cellStyle name="쉼표 [0] 2 2 2 2 2 4 2 2 2" xfId="29799" xr:uid="{C775CC6A-B1EA-426C-BBA5-ED215D68C801}"/>
    <cellStyle name="쉼표 [0] 2 2 2 2 2 4 2 2 2 2" xfId="59751" xr:uid="{A69A5C05-F0CC-4F9A-934E-476D6C61AD07}"/>
    <cellStyle name="쉼표 [0] 2 2 2 2 2 4 2 2 3" xfId="37707" xr:uid="{E59DDBB8-65F6-41E6-9D10-B235FD9A1A03}"/>
    <cellStyle name="쉼표 [0] 2 2 2 2 2 4 2 3" xfId="10534" xr:uid="{02B608AB-D0EA-42CF-87CF-2517D968F05C}"/>
    <cellStyle name="쉼표 [0] 2 2 2 2 2 4 2 3 2" xfId="40489" xr:uid="{A37B1B95-FB30-48E5-9324-BAB164383748}"/>
    <cellStyle name="쉼표 [0] 2 2 2 2 2 4 2 4" xfId="13316" xr:uid="{A1D1097E-D38A-4E2C-BAA5-9CE9CAB40B53}"/>
    <cellStyle name="쉼표 [0] 2 2 2 2 2 4 2 4 2" xfId="43271" xr:uid="{E3E8195D-25B2-4107-8CF0-338E9D3CB004}"/>
    <cellStyle name="쉼표 [0] 2 2 2 2 2 4 2 5" xfId="16051" xr:uid="{F93EC700-43F4-4086-ABC1-DD13603D3D37}"/>
    <cellStyle name="쉼표 [0] 2 2 2 2 2 4 2 5 2" xfId="46006" xr:uid="{5192609D-4AD0-4E1C-A928-54792DB23502}"/>
    <cellStyle name="쉼표 [0] 2 2 2 2 2 4 2 6" xfId="18799" xr:uid="{1BE07519-080C-4A1A-AD6B-1D9767C5E306}"/>
    <cellStyle name="쉼표 [0] 2 2 2 2 2 4 2 6 2" xfId="48752" xr:uid="{FD19F250-8043-4B0B-8B84-6B93583BB66E}"/>
    <cellStyle name="쉼표 [0] 2 2 2 2 2 4 2 7" xfId="21582" xr:uid="{3D7C828F-AE78-4002-BDA3-4D23F30CA39F}"/>
    <cellStyle name="쉼표 [0] 2 2 2 2 2 4 2 7 2" xfId="51534" xr:uid="{35D45C28-A75F-4A2C-AD87-93F2077FB8F0}"/>
    <cellStyle name="쉼표 [0] 2 2 2 2 2 4 2 8" xfId="24320" xr:uid="{E5F65199-F6BB-4C44-9CE1-77CF8F24FF50}"/>
    <cellStyle name="쉼표 [0] 2 2 2 2 2 4 2 8 2" xfId="54272" xr:uid="{BB8370E0-E3BE-47F4-B443-C879AC1C957F}"/>
    <cellStyle name="쉼표 [0] 2 2 2 2 2 4 2 9" xfId="27056" xr:uid="{5B181301-0073-460E-9931-1BC4BCE717EA}"/>
    <cellStyle name="쉼표 [0] 2 2 2 2 2 4 2 9 2" xfId="57008" xr:uid="{B1257533-4ED7-4A4B-85AB-BEA06B7E4846}"/>
    <cellStyle name="쉼표 [0] 2 2 2 2 2 4 3" xfId="3436" xr:uid="{3844E0AF-89A9-4C40-9C84-12F782C4F8D8}"/>
    <cellStyle name="쉼표 [0] 2 2 2 2 2 4 3 2" xfId="28431" xr:uid="{43CE9623-CF80-44E8-AFAB-53F7BFCF0BAE}"/>
    <cellStyle name="쉼표 [0] 2 2 2 2 2 4 3 2 2" xfId="58383" xr:uid="{E7B0991B-754D-4BB2-A98B-A1E72C2918FA}"/>
    <cellStyle name="쉼표 [0] 2 2 2 2 2 4 3 3" xfId="33429" xr:uid="{9DF6E10F-6A6C-4693-BF19-C5E40D6EF377}"/>
    <cellStyle name="쉼표 [0] 2 2 2 2 2 4 4" xfId="6384" xr:uid="{E488DFAD-2B14-4BAF-8A48-D9DB6D64F0B6}"/>
    <cellStyle name="쉼표 [0] 2 2 2 2 2 4 4 2" xfId="36339" xr:uid="{90BDEB93-8869-40DC-A323-92B4A6F8AC92}"/>
    <cellStyle name="쉼표 [0] 2 2 2 2 2 4 5" xfId="9166" xr:uid="{31D16190-D8AC-439E-9C50-07116D5AA7C9}"/>
    <cellStyle name="쉼표 [0] 2 2 2 2 2 4 5 2" xfId="39121" xr:uid="{6580DCE7-5764-470F-9AB3-D9BC2DAA42A1}"/>
    <cellStyle name="쉼표 [0] 2 2 2 2 2 4 6" xfId="11948" xr:uid="{C659F743-CF93-4E48-9C22-BAFAA90038C1}"/>
    <cellStyle name="쉼표 [0] 2 2 2 2 2 4 6 2" xfId="41903" xr:uid="{D35F59C1-95B0-4A08-880D-FFB5E91C352C}"/>
    <cellStyle name="쉼표 [0] 2 2 2 2 2 4 7" xfId="14683" xr:uid="{1C1FB75F-BA50-46B1-A0D7-D08C7F39A3F3}"/>
    <cellStyle name="쉼표 [0] 2 2 2 2 2 4 7 2" xfId="44638" xr:uid="{986642B6-68DD-450D-A8DE-60DFF902AF24}"/>
    <cellStyle name="쉼표 [0] 2 2 2 2 2 4 8" xfId="17431" xr:uid="{0FB2DB25-1A73-4D25-8F09-E6A16E149339}"/>
    <cellStyle name="쉼표 [0] 2 2 2 2 2 4 8 2" xfId="47384" xr:uid="{A8B04E26-C37B-439D-972D-00BF3A7B9448}"/>
    <cellStyle name="쉼표 [0] 2 2 2 2 2 4 9" xfId="20214" xr:uid="{1AA9E148-7E7B-4CB9-BC78-03FD4D62A917}"/>
    <cellStyle name="쉼표 [0] 2 2 2 2 2 4 9 2" xfId="50166" xr:uid="{685FD13C-1A70-4C17-A83F-D61AC047C750}"/>
    <cellStyle name="쉼표 [0] 2 2 2 2 2 5" xfId="2135" xr:uid="{59735C6B-820C-4E79-A648-E03D730E37E8}"/>
    <cellStyle name="쉼표 [0] 2 2 2 2 2 5 10" xfId="26372" xr:uid="{65748E9E-4DF5-436A-B6FE-A1FE03BB0E3F}"/>
    <cellStyle name="쉼표 [0] 2 2 2 2 2 5 10 2" xfId="56324" xr:uid="{2F940622-4A02-4252-B5A2-90A9604BACDA}"/>
    <cellStyle name="쉼표 [0] 2 2 2 2 2 5 11" xfId="32138" xr:uid="{B91CF564-26E8-4713-A09D-60C9F4074103}"/>
    <cellStyle name="쉼표 [0] 2 2 2 2 2 5 2" xfId="4120" xr:uid="{C3F6EA97-6A8D-4ADF-991D-59B08A811A1F}"/>
    <cellStyle name="쉼표 [0] 2 2 2 2 2 5 2 2" xfId="29115" xr:uid="{F08BF190-1112-46B9-B776-2849AFD555B0}"/>
    <cellStyle name="쉼표 [0] 2 2 2 2 2 5 2 2 2" xfId="59067" xr:uid="{0D9A156C-BFC8-4C45-8A26-CF458F97A590}"/>
    <cellStyle name="쉼표 [0] 2 2 2 2 2 5 2 3" xfId="34113" xr:uid="{1F9EE630-9C5D-48FF-9DE4-D483141C3058}"/>
    <cellStyle name="쉼표 [0] 2 2 2 2 2 5 3" xfId="7068" xr:uid="{F5FCCA9C-4FA4-46C2-8280-E630A76DFE3B}"/>
    <cellStyle name="쉼표 [0] 2 2 2 2 2 5 3 2" xfId="37023" xr:uid="{022BF10E-915E-4CBA-B86A-8560E0AA720C}"/>
    <cellStyle name="쉼표 [0] 2 2 2 2 2 5 4" xfId="9850" xr:uid="{3608D9EE-C9AE-45F5-803E-59E2F7EE551F}"/>
    <cellStyle name="쉼표 [0] 2 2 2 2 2 5 4 2" xfId="39805" xr:uid="{2C59B3DC-5D31-4774-9AA4-5F1DD1D5A0F0}"/>
    <cellStyle name="쉼표 [0] 2 2 2 2 2 5 5" xfId="12632" xr:uid="{CC6E3FEA-5E51-4E7A-B299-F74FCD4E6777}"/>
    <cellStyle name="쉼표 [0] 2 2 2 2 2 5 5 2" xfId="42587" xr:uid="{3F339080-3231-4B8F-92D0-0EB7774D14CB}"/>
    <cellStyle name="쉼표 [0] 2 2 2 2 2 5 6" xfId="15367" xr:uid="{34937636-6E9B-463C-A6FC-F7BF4F9FB732}"/>
    <cellStyle name="쉼표 [0] 2 2 2 2 2 5 6 2" xfId="45322" xr:uid="{4BB7E214-77E7-4531-88FA-3627546B3EC3}"/>
    <cellStyle name="쉼표 [0] 2 2 2 2 2 5 7" xfId="18115" xr:uid="{07374ED1-EA23-4912-9480-843880F82192}"/>
    <cellStyle name="쉼표 [0] 2 2 2 2 2 5 7 2" xfId="48068" xr:uid="{659D574F-E05A-4CD6-8E6E-DA102191E814}"/>
    <cellStyle name="쉼표 [0] 2 2 2 2 2 5 8" xfId="20898" xr:uid="{574E5580-4F49-4564-B8F7-A66892BF0963}"/>
    <cellStyle name="쉼표 [0] 2 2 2 2 2 5 8 2" xfId="50850" xr:uid="{4EA3C07F-9432-4B06-B1DC-CE39B3582F81}"/>
    <cellStyle name="쉼표 [0] 2 2 2 2 2 5 9" xfId="23636" xr:uid="{356BE80A-3A13-4131-AF78-4D5114ACBB9C}"/>
    <cellStyle name="쉼표 [0] 2 2 2 2 2 5 9 2" xfId="53588" xr:uid="{4737F67F-4012-4DA8-B191-ECD7384208FB}"/>
    <cellStyle name="쉼표 [0] 2 2 2 2 2 6" xfId="2314" xr:uid="{FC99862B-C3A6-4981-94F5-FFAAA0F4ED5C}"/>
    <cellStyle name="쉼표 [0] 2 2 2 2 2 6 2" xfId="27747" xr:uid="{6461A54B-D3C8-4077-9DAD-CD7FCD36E8B3}"/>
    <cellStyle name="쉼표 [0] 2 2 2 2 2 6 2 2" xfId="57699" xr:uid="{5FB3EC85-B7CC-4E6D-B715-8C4ED68031B2}"/>
    <cellStyle name="쉼표 [0] 2 2 2 2 2 6 3" xfId="32314" xr:uid="{385B5428-C542-44F3-A275-70F3A6EAD466}"/>
    <cellStyle name="쉼표 [0] 2 2 2 2 2 7" xfId="2752" xr:uid="{71AA846E-769B-418F-B18E-73793F6B57DB}"/>
    <cellStyle name="쉼표 [0] 2 2 2 2 2 7 2" xfId="32745" xr:uid="{D2FD23D1-7645-4587-8026-9B340F7BB49E}"/>
    <cellStyle name="쉼표 [0] 2 2 2 2 2 8" xfId="5700" xr:uid="{69FAD460-C7DB-496C-A28E-8717C5415B9B}"/>
    <cellStyle name="쉼표 [0] 2 2 2 2 2 8 2" xfId="35655" xr:uid="{2132765E-26C9-4C67-8938-0C4923F41475}"/>
    <cellStyle name="쉼표 [0] 2 2 2 2 2 9" xfId="8482" xr:uid="{F9C6AB22-8E64-4341-A3FE-B574CF1FB446}"/>
    <cellStyle name="쉼표 [0] 2 2 2 2 2 9 2" xfId="38437" xr:uid="{FE0AA78A-4F7B-401A-9B34-EA7AE35EC02D}"/>
    <cellStyle name="쉼표 [0] 2 2 2 2 3" xfId="785" xr:uid="{6A605138-8C67-4970-A0E8-D92E99BAAAE1}"/>
    <cellStyle name="쉼표 [0] 2 2 2 2 3 10" xfId="16833" xr:uid="{12FCB7BA-2A2A-4D92-AE19-86F88B0581E6}"/>
    <cellStyle name="쉼표 [0] 2 2 2 2 3 10 2" xfId="46786" xr:uid="{613D4397-0223-4BEF-ADA3-60914A6E21FB}"/>
    <cellStyle name="쉼표 [0] 2 2 2 2 3 11" xfId="19616" xr:uid="{2E02206C-7A71-4D1C-AA69-970FBBBD15B7}"/>
    <cellStyle name="쉼표 [0] 2 2 2 2 3 11 2" xfId="49568" xr:uid="{60076B92-E044-4E11-B615-A8F0F52718CC}"/>
    <cellStyle name="쉼표 [0] 2 2 2 2 3 12" xfId="22354" xr:uid="{CFCA6A4D-9861-45B2-8D41-1071BE3EB402}"/>
    <cellStyle name="쉼표 [0] 2 2 2 2 3 12 2" xfId="52306" xr:uid="{842D91B1-36F7-40FB-9245-8346F1E0F892}"/>
    <cellStyle name="쉼표 [0] 2 2 2 2 3 13" xfId="25090" xr:uid="{1F48CB39-B814-4F95-B703-DEA409940F55}"/>
    <cellStyle name="쉼표 [0] 2 2 2 2 3 13 2" xfId="55042" xr:uid="{4D54B446-9DB7-49BA-8843-72B7FDA9AB47}"/>
    <cellStyle name="쉼표 [0] 2 2 2 2 3 14" xfId="30790" xr:uid="{977E6A2A-80E5-44F4-BE89-14225EE09E9B}"/>
    <cellStyle name="쉼표 [0] 2 2 2 2 3 2" xfId="1328" xr:uid="{7ED6E1A6-FF71-43E2-87FA-2881822B83FD}"/>
    <cellStyle name="쉼표 [0] 2 2 2 2 3 2 10" xfId="19958" xr:uid="{F7CB233E-6287-47EC-8F62-62AED81A9F9D}"/>
    <cellStyle name="쉼표 [0] 2 2 2 2 3 2 10 2" xfId="49910" xr:uid="{9B6A16A9-FCF3-44F8-A222-CF1C20FC6751}"/>
    <cellStyle name="쉼표 [0] 2 2 2 2 3 2 11" xfId="22696" xr:uid="{E6547458-5D82-4983-813B-624383AE73E7}"/>
    <cellStyle name="쉼표 [0] 2 2 2 2 3 2 11 2" xfId="52648" xr:uid="{DB7FFE33-CDA9-4372-9B35-FFE43670108A}"/>
    <cellStyle name="쉼표 [0] 2 2 2 2 3 2 12" xfId="25432" xr:uid="{5713B830-3D6E-465D-BF7D-B0CCED4103DD}"/>
    <cellStyle name="쉼표 [0] 2 2 2 2 3 2 12 2" xfId="55384" xr:uid="{F233C310-8842-497D-BD55-2AA4B2FA5761}"/>
    <cellStyle name="쉼표 [0] 2 2 2 2 3 2 13" xfId="31333" xr:uid="{3EBABE73-F685-41C1-8D40-564CBB2E549A}"/>
    <cellStyle name="쉼표 [0] 2 2 2 2 3 2 2" xfId="3864" xr:uid="{702E6C86-227E-4F43-9389-5DB64D53F489}"/>
    <cellStyle name="쉼표 [0] 2 2 2 2 3 2 2 10" xfId="26116" xr:uid="{4F44440A-ADA3-429F-BA9A-703510448083}"/>
    <cellStyle name="쉼표 [0] 2 2 2 2 3 2 2 10 2" xfId="56068" xr:uid="{9849425F-A622-4D1C-82DB-10CCDA2636D4}"/>
    <cellStyle name="쉼표 [0] 2 2 2 2 3 2 2 11" xfId="33857" xr:uid="{FD74E5A2-EB83-4D7F-85E9-E2CC7EC0AC8D}"/>
    <cellStyle name="쉼표 [0] 2 2 2 2 3 2 2 2" xfId="5232" xr:uid="{02635DD2-E826-4388-800F-159E8915C96A}"/>
    <cellStyle name="쉼표 [0] 2 2 2 2 3 2 2 2 10" xfId="35225" xr:uid="{33C7FD86-9E9B-4ABB-AF22-C4B11308117B}"/>
    <cellStyle name="쉼표 [0] 2 2 2 2 3 2 2 2 2" xfId="8180" xr:uid="{D9DE9E6B-3212-42D9-ADD7-6151987787E3}"/>
    <cellStyle name="쉼표 [0] 2 2 2 2 3 2 2 2 2 2" xfId="30227" xr:uid="{444EF9EA-EFB9-4A19-939F-E4632652197B}"/>
    <cellStyle name="쉼표 [0] 2 2 2 2 3 2 2 2 2 2 2" xfId="60179" xr:uid="{E269CCBD-120E-4BDD-A8BB-54D8ADCAF4A6}"/>
    <cellStyle name="쉼표 [0] 2 2 2 2 3 2 2 2 2 3" xfId="38135" xr:uid="{5EE6E078-5043-4CEC-8419-B8F2EE1740FC}"/>
    <cellStyle name="쉼표 [0] 2 2 2 2 3 2 2 2 3" xfId="10962" xr:uid="{6CD06F58-848A-41E1-94CC-16A53A20C7F8}"/>
    <cellStyle name="쉼표 [0] 2 2 2 2 3 2 2 2 3 2" xfId="40917" xr:uid="{0F06F84E-3F7D-46DD-B48C-9897F9962A64}"/>
    <cellStyle name="쉼표 [0] 2 2 2 2 3 2 2 2 4" xfId="13744" xr:uid="{A67DC50A-6A75-4FF0-92E1-41ACECCEFEB8}"/>
    <cellStyle name="쉼표 [0] 2 2 2 2 3 2 2 2 4 2" xfId="43699" xr:uid="{E0C5F093-8AC8-439C-99D4-3BB6E14C6BB6}"/>
    <cellStyle name="쉼표 [0] 2 2 2 2 3 2 2 2 5" xfId="16479" xr:uid="{D67C9E0B-40BF-4381-AE04-A458BF9966C2}"/>
    <cellStyle name="쉼표 [0] 2 2 2 2 3 2 2 2 5 2" xfId="46434" xr:uid="{1329DCBD-D46C-4643-88B2-9058D8501C7F}"/>
    <cellStyle name="쉼표 [0] 2 2 2 2 3 2 2 2 6" xfId="19227" xr:uid="{79BECEB4-7BE4-404C-A6F7-E41453D047EC}"/>
    <cellStyle name="쉼표 [0] 2 2 2 2 3 2 2 2 6 2" xfId="49180" xr:uid="{E3FFC6F9-C40A-4F69-8BA5-E10358B54663}"/>
    <cellStyle name="쉼표 [0] 2 2 2 2 3 2 2 2 7" xfId="22010" xr:uid="{58219729-33C3-4446-8FBE-AEE9C87BC91F}"/>
    <cellStyle name="쉼표 [0] 2 2 2 2 3 2 2 2 7 2" xfId="51962" xr:uid="{7E4DA3B6-43B4-44A2-B535-32D53E4EAEC1}"/>
    <cellStyle name="쉼표 [0] 2 2 2 2 3 2 2 2 8" xfId="24748" xr:uid="{AA0E2870-E9C0-43EC-AF04-2C9F965B4DE9}"/>
    <cellStyle name="쉼표 [0] 2 2 2 2 3 2 2 2 8 2" xfId="54700" xr:uid="{E5F8B938-5A9B-4A02-8248-D59AAF8C04D8}"/>
    <cellStyle name="쉼표 [0] 2 2 2 2 3 2 2 2 9" xfId="27484" xr:uid="{B38F6586-1FA5-48A1-8245-D5F8B456B863}"/>
    <cellStyle name="쉼표 [0] 2 2 2 2 3 2 2 2 9 2" xfId="57436" xr:uid="{586B62DD-77A4-4A3F-887D-F72F4AECAF6E}"/>
    <cellStyle name="쉼표 [0] 2 2 2 2 3 2 2 3" xfId="6812" xr:uid="{9EA0EC49-6428-43D7-81BE-8D66012A6B07}"/>
    <cellStyle name="쉼표 [0] 2 2 2 2 3 2 2 3 2" xfId="28859" xr:uid="{0FE39ED0-33FF-4997-83D5-131BED507833}"/>
    <cellStyle name="쉼표 [0] 2 2 2 2 3 2 2 3 2 2" xfId="58811" xr:uid="{FFA0E80A-5B9D-4CEC-A5B3-726844434533}"/>
    <cellStyle name="쉼표 [0] 2 2 2 2 3 2 2 3 3" xfId="36767" xr:uid="{3370407A-A7C4-4D5C-8315-2FC9B907099F}"/>
    <cellStyle name="쉼표 [0] 2 2 2 2 3 2 2 4" xfId="9594" xr:uid="{99643084-715E-45CB-8FD0-5334ABB6FC93}"/>
    <cellStyle name="쉼표 [0] 2 2 2 2 3 2 2 4 2" xfId="39549" xr:uid="{67FB3EA7-B361-461C-B9EC-37D161F66173}"/>
    <cellStyle name="쉼표 [0] 2 2 2 2 3 2 2 5" xfId="12376" xr:uid="{CEDB710E-584B-4DA8-ACAA-E67F90B1E968}"/>
    <cellStyle name="쉼표 [0] 2 2 2 2 3 2 2 5 2" xfId="42331" xr:uid="{C8FA60CE-70E4-46F9-9B19-5B1E4B593EBA}"/>
    <cellStyle name="쉼표 [0] 2 2 2 2 3 2 2 6" xfId="15111" xr:uid="{A03BCA83-D9A1-4322-AD4B-F643E38FA791}"/>
    <cellStyle name="쉼표 [0] 2 2 2 2 3 2 2 6 2" xfId="45066" xr:uid="{380046B1-A38F-41BE-BDEE-DF11EF799D21}"/>
    <cellStyle name="쉼표 [0] 2 2 2 2 3 2 2 7" xfId="17859" xr:uid="{73A404B7-1853-4AD3-BF09-35773BC8D706}"/>
    <cellStyle name="쉼표 [0] 2 2 2 2 3 2 2 7 2" xfId="47812" xr:uid="{66E7011F-7EE4-4934-BF28-4FA53B249D3B}"/>
    <cellStyle name="쉼표 [0] 2 2 2 2 3 2 2 8" xfId="20642" xr:uid="{B3DCFA2E-02EC-4903-B1B0-4E78D398985E}"/>
    <cellStyle name="쉼표 [0] 2 2 2 2 3 2 2 8 2" xfId="50594" xr:uid="{03F31D5A-1E01-4039-8862-222D536418C0}"/>
    <cellStyle name="쉼표 [0] 2 2 2 2 3 2 2 9" xfId="23380" xr:uid="{60E9EAEA-3125-4F3F-B2D7-A712BF87AFA4}"/>
    <cellStyle name="쉼표 [0] 2 2 2 2 3 2 2 9 2" xfId="53332" xr:uid="{ABADD267-EC45-4218-AE0A-1C1D15260E96}"/>
    <cellStyle name="쉼표 [0] 2 2 2 2 3 2 3" xfId="4548" xr:uid="{F9E80FA8-04A2-491A-B16A-A2C1A59115F4}"/>
    <cellStyle name="쉼표 [0] 2 2 2 2 3 2 3 10" xfId="34541" xr:uid="{7671AEBE-8D68-46CB-A96B-FAEE5BFC069C}"/>
    <cellStyle name="쉼표 [0] 2 2 2 2 3 2 3 2" xfId="7496" xr:uid="{9BBA87DC-63AA-41E3-9365-C39E65CE5643}"/>
    <cellStyle name="쉼표 [0] 2 2 2 2 3 2 3 2 2" xfId="29543" xr:uid="{1A4126AA-33AA-4297-A6C6-A92C87BB64CF}"/>
    <cellStyle name="쉼표 [0] 2 2 2 2 3 2 3 2 2 2" xfId="59495" xr:uid="{FF1FCAC2-261A-47FB-98EF-469B6B02FE09}"/>
    <cellStyle name="쉼표 [0] 2 2 2 2 3 2 3 2 3" xfId="37451" xr:uid="{E7191E2D-A01A-4248-A088-433882B5DE1A}"/>
    <cellStyle name="쉼표 [0] 2 2 2 2 3 2 3 3" xfId="10278" xr:uid="{C864C0D6-E02F-43D4-ADEC-8403F7BC64BB}"/>
    <cellStyle name="쉼표 [0] 2 2 2 2 3 2 3 3 2" xfId="40233" xr:uid="{F519147D-7A02-45D1-889B-F08220C313DB}"/>
    <cellStyle name="쉼표 [0] 2 2 2 2 3 2 3 4" xfId="13060" xr:uid="{66D919C6-1C53-4428-86EE-7337A5E6336D}"/>
    <cellStyle name="쉼표 [0] 2 2 2 2 3 2 3 4 2" xfId="43015" xr:uid="{D0CF933C-15E9-469D-A34D-A9B6C50ACD4C}"/>
    <cellStyle name="쉼표 [0] 2 2 2 2 3 2 3 5" xfId="15795" xr:uid="{756ECEAA-96CD-4673-8634-C339352AEF99}"/>
    <cellStyle name="쉼표 [0] 2 2 2 2 3 2 3 5 2" xfId="45750" xr:uid="{691F4E0D-7EA9-4BC5-94BF-926F910ECF6A}"/>
    <cellStyle name="쉼표 [0] 2 2 2 2 3 2 3 6" xfId="18543" xr:uid="{298DE2B5-EC55-4C1C-9240-A5F42350AF34}"/>
    <cellStyle name="쉼표 [0] 2 2 2 2 3 2 3 6 2" xfId="48496" xr:uid="{81BB6241-B2E2-42C8-B4E6-4361455D14B3}"/>
    <cellStyle name="쉼표 [0] 2 2 2 2 3 2 3 7" xfId="21326" xr:uid="{0DF507A8-6678-49D9-9911-8CCDD312C647}"/>
    <cellStyle name="쉼표 [0] 2 2 2 2 3 2 3 7 2" xfId="51278" xr:uid="{41779CBB-7F2A-4137-B75E-05F86A7B33BE}"/>
    <cellStyle name="쉼표 [0] 2 2 2 2 3 2 3 8" xfId="24064" xr:uid="{201F7DFA-1671-4D7A-98B8-55343D8F508C}"/>
    <cellStyle name="쉼표 [0] 2 2 2 2 3 2 3 8 2" xfId="54016" xr:uid="{BC6E02B7-9C86-4FB3-83A3-4AB98B070E45}"/>
    <cellStyle name="쉼표 [0] 2 2 2 2 3 2 3 9" xfId="26800" xr:uid="{9AF2E299-50DB-4605-97EF-4084A53C0499}"/>
    <cellStyle name="쉼표 [0] 2 2 2 2 3 2 3 9 2" xfId="56752" xr:uid="{384BD9F4-3AD0-476C-944C-FC1CB8C6BFB9}"/>
    <cellStyle name="쉼표 [0] 2 2 2 2 3 2 4" xfId="3180" xr:uid="{C7C0AFF1-6B9A-4953-9835-108CF775364F}"/>
    <cellStyle name="쉼표 [0] 2 2 2 2 3 2 4 2" xfId="28175" xr:uid="{7DA44E33-5630-4C22-A75B-C9B7C36C80A9}"/>
    <cellStyle name="쉼표 [0] 2 2 2 2 3 2 4 2 2" xfId="58127" xr:uid="{D8DBE422-A5F5-45D7-B7E0-9FAC958584D3}"/>
    <cellStyle name="쉼표 [0] 2 2 2 2 3 2 4 3" xfId="33173" xr:uid="{ADD8D3E8-ED72-405A-80E0-0E6E2E22041A}"/>
    <cellStyle name="쉼표 [0] 2 2 2 2 3 2 5" xfId="6128" xr:uid="{06EB15D1-C1A0-445C-A4F5-F60986A7213D}"/>
    <cellStyle name="쉼표 [0] 2 2 2 2 3 2 5 2" xfId="36083" xr:uid="{D0FC7C61-2906-40E1-AFC3-60A6219083D0}"/>
    <cellStyle name="쉼표 [0] 2 2 2 2 3 2 6" xfId="8910" xr:uid="{EBCEC0B8-B3EE-4950-B07C-C363CA36FEB7}"/>
    <cellStyle name="쉼표 [0] 2 2 2 2 3 2 6 2" xfId="38865" xr:uid="{234ADC0F-AB65-410E-8D88-AEBDF5434DD9}"/>
    <cellStyle name="쉼표 [0] 2 2 2 2 3 2 7" xfId="11692" xr:uid="{0DD41415-129F-4C06-BCE2-D9C8D257B44D}"/>
    <cellStyle name="쉼표 [0] 2 2 2 2 3 2 7 2" xfId="41647" xr:uid="{C0A8F82C-A24A-4C88-852D-60665B8BE8D0}"/>
    <cellStyle name="쉼표 [0] 2 2 2 2 3 2 8" xfId="14427" xr:uid="{162580CF-2258-4F75-A65D-2129BC2427F0}"/>
    <cellStyle name="쉼표 [0] 2 2 2 2 3 2 8 2" xfId="44382" xr:uid="{F5A6558E-CDB3-416F-B6FF-68190A130855}"/>
    <cellStyle name="쉼표 [0] 2 2 2 2 3 2 9" xfId="17175" xr:uid="{0D64DAA9-5C34-4EE6-B46B-13524EFB0968}"/>
    <cellStyle name="쉼표 [0] 2 2 2 2 3 2 9 2" xfId="47128" xr:uid="{7CF1B8D0-F424-4955-81F2-C3706FD4A329}"/>
    <cellStyle name="쉼표 [0] 2 2 2 2 3 3" xfId="1870" xr:uid="{A1C77790-F193-4CE4-A05E-6434DD54A60C}"/>
    <cellStyle name="쉼표 [0] 2 2 2 2 3 3 10" xfId="23038" xr:uid="{E3ABA6B4-8D34-4EFE-9576-97B5528E6441}"/>
    <cellStyle name="쉼표 [0] 2 2 2 2 3 3 10 2" xfId="52990" xr:uid="{8DD41265-5696-4E2E-9254-F6A29EE4F7CF}"/>
    <cellStyle name="쉼표 [0] 2 2 2 2 3 3 11" xfId="25774" xr:uid="{02F5CF76-9580-4F8A-90EE-689C61F09F7A}"/>
    <cellStyle name="쉼표 [0] 2 2 2 2 3 3 11 2" xfId="55726" xr:uid="{47CEBD87-7DDF-4A6E-AD2D-9A4FBCD693C3}"/>
    <cellStyle name="쉼표 [0] 2 2 2 2 3 3 12" xfId="31875" xr:uid="{3E74F0D9-5659-42A6-B35F-6EFBB95418C6}"/>
    <cellStyle name="쉼표 [0] 2 2 2 2 3 3 2" xfId="4890" xr:uid="{A4FC72D7-4EF2-4E64-8139-5D5CC20DD3CB}"/>
    <cellStyle name="쉼표 [0] 2 2 2 2 3 3 2 10" xfId="34883" xr:uid="{9BE0B593-9B2C-4BFA-8DDA-328F7A9FC9FD}"/>
    <cellStyle name="쉼표 [0] 2 2 2 2 3 3 2 2" xfId="7838" xr:uid="{0E9BB0EA-6C98-4ED9-9633-2B802DF9EAF4}"/>
    <cellStyle name="쉼표 [0] 2 2 2 2 3 3 2 2 2" xfId="29885" xr:uid="{F4A5D576-8898-49E2-A2EE-4D5177DD0448}"/>
    <cellStyle name="쉼표 [0] 2 2 2 2 3 3 2 2 2 2" xfId="59837" xr:uid="{B3FE8987-5A84-402B-BBC3-A0D82A148194}"/>
    <cellStyle name="쉼표 [0] 2 2 2 2 3 3 2 2 3" xfId="37793" xr:uid="{3910099E-B847-4E11-B127-39CEA5E2A52B}"/>
    <cellStyle name="쉼표 [0] 2 2 2 2 3 3 2 3" xfId="10620" xr:uid="{42807D95-8034-41FA-AE82-013F4A4A1F2E}"/>
    <cellStyle name="쉼표 [0] 2 2 2 2 3 3 2 3 2" xfId="40575" xr:uid="{137B05FD-7F61-42FE-826E-D1AA0EB4C412}"/>
    <cellStyle name="쉼표 [0] 2 2 2 2 3 3 2 4" xfId="13402" xr:uid="{D500790E-3EF6-4383-8A78-96BAC7A083E9}"/>
    <cellStyle name="쉼표 [0] 2 2 2 2 3 3 2 4 2" xfId="43357" xr:uid="{83F1FF40-C78D-49C7-A339-CDC75A922DFC}"/>
    <cellStyle name="쉼표 [0] 2 2 2 2 3 3 2 5" xfId="16137" xr:uid="{F2FE8B99-8218-4F52-94D9-D90AD8BFAF16}"/>
    <cellStyle name="쉼표 [0] 2 2 2 2 3 3 2 5 2" xfId="46092" xr:uid="{5EB94D80-8AF7-4AE5-A53D-2252E8217F69}"/>
    <cellStyle name="쉼표 [0] 2 2 2 2 3 3 2 6" xfId="18885" xr:uid="{FF6546A4-C652-4697-B4D8-70D2BF777CF1}"/>
    <cellStyle name="쉼표 [0] 2 2 2 2 3 3 2 6 2" xfId="48838" xr:uid="{F22F2580-CA99-4759-85B2-A3BDC9C3FFB6}"/>
    <cellStyle name="쉼표 [0] 2 2 2 2 3 3 2 7" xfId="21668" xr:uid="{5B8E1AA1-6B79-4839-B40C-170C745A7D4C}"/>
    <cellStyle name="쉼표 [0] 2 2 2 2 3 3 2 7 2" xfId="51620" xr:uid="{FD787A4D-3AE3-42B1-B98F-6A9EBB6CD44E}"/>
    <cellStyle name="쉼표 [0] 2 2 2 2 3 3 2 8" xfId="24406" xr:uid="{E0288A06-A63D-4634-8850-C2D91C4D5677}"/>
    <cellStyle name="쉼표 [0] 2 2 2 2 3 3 2 8 2" xfId="54358" xr:uid="{BE964C3A-0781-4621-A294-9A77AB763DEE}"/>
    <cellStyle name="쉼표 [0] 2 2 2 2 3 3 2 9" xfId="27142" xr:uid="{EAB13E81-77DA-4FD5-9AA8-E6D5A2E72AEE}"/>
    <cellStyle name="쉼표 [0] 2 2 2 2 3 3 2 9 2" xfId="57094" xr:uid="{71FEF85B-ED8A-4E50-8969-1B780BFD6169}"/>
    <cellStyle name="쉼표 [0] 2 2 2 2 3 3 3" xfId="3522" xr:uid="{A6C1378C-2103-4EBA-9516-A2551A6F3A8E}"/>
    <cellStyle name="쉼표 [0] 2 2 2 2 3 3 3 2" xfId="28517" xr:uid="{FD01681E-E4C6-41D8-8438-EC19D883C801}"/>
    <cellStyle name="쉼표 [0] 2 2 2 2 3 3 3 2 2" xfId="58469" xr:uid="{925DC93B-C1A5-40DA-9C28-E328C4E965C3}"/>
    <cellStyle name="쉼표 [0] 2 2 2 2 3 3 3 3" xfId="33515" xr:uid="{6438FC8E-682B-4C57-878E-075ADF8114B1}"/>
    <cellStyle name="쉼표 [0] 2 2 2 2 3 3 4" xfId="6470" xr:uid="{28676E65-74C3-4722-9928-2E6A8243DF1F}"/>
    <cellStyle name="쉼표 [0] 2 2 2 2 3 3 4 2" xfId="36425" xr:uid="{FEFEC29B-CDEC-4E9C-8AAC-2FA38C6CABE5}"/>
    <cellStyle name="쉼표 [0] 2 2 2 2 3 3 5" xfId="9252" xr:uid="{9B07707D-0FC1-4DF1-BFC4-99BE0E821852}"/>
    <cellStyle name="쉼표 [0] 2 2 2 2 3 3 5 2" xfId="39207" xr:uid="{4C317C21-95BF-464E-B589-4CFB90D57300}"/>
    <cellStyle name="쉼표 [0] 2 2 2 2 3 3 6" xfId="12034" xr:uid="{B138F939-0F7D-4456-921A-0ED54194CBA4}"/>
    <cellStyle name="쉼표 [0] 2 2 2 2 3 3 6 2" xfId="41989" xr:uid="{0C40180C-9CE7-4E8E-9D55-B5927818BBC0}"/>
    <cellStyle name="쉼표 [0] 2 2 2 2 3 3 7" xfId="14769" xr:uid="{6767C2F5-99C8-45AF-87D8-0A76D6BFC248}"/>
    <cellStyle name="쉼표 [0] 2 2 2 2 3 3 7 2" xfId="44724" xr:uid="{A44C93A3-9EED-4B53-90D1-0EFE8ED523DE}"/>
    <cellStyle name="쉼표 [0] 2 2 2 2 3 3 8" xfId="17517" xr:uid="{885FEED1-460B-4D0C-B42C-88C0F9147804}"/>
    <cellStyle name="쉼표 [0] 2 2 2 2 3 3 8 2" xfId="47470" xr:uid="{613B65E4-C679-40AF-9B29-73E15C88FF5F}"/>
    <cellStyle name="쉼표 [0] 2 2 2 2 3 3 9" xfId="20300" xr:uid="{33BB0DE4-72EA-4C31-AF99-1765898E8284}"/>
    <cellStyle name="쉼표 [0] 2 2 2 2 3 3 9 2" xfId="50252" xr:uid="{D3268368-8D0A-4CDE-8A55-0A1B170FF1F4}"/>
    <cellStyle name="쉼표 [0] 2 2 2 2 3 4" xfId="2401" xr:uid="{49AB96C8-28D1-4B25-9DC7-9A8FE32BB7DD}"/>
    <cellStyle name="쉼표 [0] 2 2 2 2 3 4 10" xfId="26458" xr:uid="{606ED624-D8C5-48A8-BCF0-2EFD30B70233}"/>
    <cellStyle name="쉼표 [0] 2 2 2 2 3 4 10 2" xfId="56410" xr:uid="{E2D779E5-EE5B-4625-8004-FCCA761A5819}"/>
    <cellStyle name="쉼표 [0] 2 2 2 2 3 4 11" xfId="32400" xr:uid="{FB1D6723-C3CF-4C9C-A0EB-B89BF8DD2CEB}"/>
    <cellStyle name="쉼표 [0] 2 2 2 2 3 4 2" xfId="4206" xr:uid="{B6AD3503-5A9C-406B-8DF1-CE328CD400B5}"/>
    <cellStyle name="쉼표 [0] 2 2 2 2 3 4 2 2" xfId="29201" xr:uid="{1C043B05-63FD-4BA8-AEFC-566372FF1DBE}"/>
    <cellStyle name="쉼표 [0] 2 2 2 2 3 4 2 2 2" xfId="59153" xr:uid="{452B48F2-ED13-4059-A196-374726D6AC1F}"/>
    <cellStyle name="쉼표 [0] 2 2 2 2 3 4 2 3" xfId="34199" xr:uid="{D428D4C9-0EAE-45B3-B60D-20D61140DF0A}"/>
    <cellStyle name="쉼표 [0] 2 2 2 2 3 4 3" xfId="7154" xr:uid="{C2C37942-59CB-4757-9FA5-435A7EB4D3CD}"/>
    <cellStyle name="쉼표 [0] 2 2 2 2 3 4 3 2" xfId="37109" xr:uid="{38088145-B62C-464D-A14B-781516870336}"/>
    <cellStyle name="쉼표 [0] 2 2 2 2 3 4 4" xfId="9936" xr:uid="{83E796C7-51C0-4E13-A0C9-356366994AF3}"/>
    <cellStyle name="쉼표 [0] 2 2 2 2 3 4 4 2" xfId="39891" xr:uid="{EA3E54FF-5BCC-41FF-97F0-1A4DA952C557}"/>
    <cellStyle name="쉼표 [0] 2 2 2 2 3 4 5" xfId="12718" xr:uid="{BB0E9716-DE79-4AD4-817B-E918EA803156}"/>
    <cellStyle name="쉼표 [0] 2 2 2 2 3 4 5 2" xfId="42673" xr:uid="{C0557EB8-7D33-41EF-9151-AB076BD18CCB}"/>
    <cellStyle name="쉼표 [0] 2 2 2 2 3 4 6" xfId="15453" xr:uid="{215D8495-F9B6-4E8A-9FF0-9DA44F836289}"/>
    <cellStyle name="쉼표 [0] 2 2 2 2 3 4 6 2" xfId="45408" xr:uid="{960FA48C-AB5F-47A6-BC73-52D8ADB2A191}"/>
    <cellStyle name="쉼표 [0] 2 2 2 2 3 4 7" xfId="18201" xr:uid="{AC76923D-F47E-42FE-8018-ED071DC29F3B}"/>
    <cellStyle name="쉼표 [0] 2 2 2 2 3 4 7 2" xfId="48154" xr:uid="{45D467BA-3484-4E38-A700-2DE877DC9906}"/>
    <cellStyle name="쉼표 [0] 2 2 2 2 3 4 8" xfId="20984" xr:uid="{520612FD-46AC-4BC6-8A86-E833958ABA01}"/>
    <cellStyle name="쉼표 [0] 2 2 2 2 3 4 8 2" xfId="50936" xr:uid="{9FB10F48-D8B1-4367-AF85-6DDA6AB21454}"/>
    <cellStyle name="쉼표 [0] 2 2 2 2 3 4 9" xfId="23722" xr:uid="{A30D6EF0-11F4-47BD-8CDA-6F032A20A5A1}"/>
    <cellStyle name="쉼표 [0] 2 2 2 2 3 4 9 2" xfId="53674" xr:uid="{E2C28790-B66E-4A48-A868-89A6BBBE2FFF}"/>
    <cellStyle name="쉼표 [0] 2 2 2 2 3 5" xfId="2838" xr:uid="{F8BB8BCF-8700-4339-A56B-52293238B343}"/>
    <cellStyle name="쉼표 [0] 2 2 2 2 3 5 2" xfId="27833" xr:uid="{867E1A32-A0F2-45B6-AF87-293762A4DE5E}"/>
    <cellStyle name="쉼표 [0] 2 2 2 2 3 5 2 2" xfId="57785" xr:uid="{F7934240-E0D3-4144-B648-2E6814492E12}"/>
    <cellStyle name="쉼표 [0] 2 2 2 2 3 5 3" xfId="32831" xr:uid="{27FC6BB5-8AC0-4A3B-85A4-2AA53FE81ABB}"/>
    <cellStyle name="쉼표 [0] 2 2 2 2 3 6" xfId="5786" xr:uid="{5584BAF6-84D2-4167-9FFA-834F649C9553}"/>
    <cellStyle name="쉼표 [0] 2 2 2 2 3 6 2" xfId="35741" xr:uid="{E4CB86C5-A64D-4EA5-9898-C6E75AB5F00E}"/>
    <cellStyle name="쉼표 [0] 2 2 2 2 3 7" xfId="8568" xr:uid="{8091F91C-F366-4AEC-9274-AEF1A8DA90A7}"/>
    <cellStyle name="쉼표 [0] 2 2 2 2 3 7 2" xfId="38523" xr:uid="{6229E87D-B4C9-4A2E-A5DB-1F94EE514C88}"/>
    <cellStyle name="쉼표 [0] 2 2 2 2 3 8" xfId="11350" xr:uid="{65B5E9FA-9BF8-48D5-AA23-6FD1ABE6D792}"/>
    <cellStyle name="쉼표 [0] 2 2 2 2 3 8 2" xfId="41305" xr:uid="{2AB25660-601C-4563-A86C-B537106EA718}"/>
    <cellStyle name="쉼표 [0] 2 2 2 2 3 9" xfId="14085" xr:uid="{A1486F43-3E9B-4227-A3FF-A544E7E10835}"/>
    <cellStyle name="쉼표 [0] 2 2 2 2 3 9 2" xfId="44040" xr:uid="{A05DC9D3-0185-49CB-A03E-40156C03C8BB}"/>
    <cellStyle name="쉼표 [0] 2 2 2 2 4" xfId="959" xr:uid="{C9EE200F-5788-4F33-BB38-117E079E1EF9}"/>
    <cellStyle name="쉼표 [0] 2 2 2 2 4 10" xfId="19787" xr:uid="{E1E4389C-E383-435E-AA10-F4DCD531C692}"/>
    <cellStyle name="쉼표 [0] 2 2 2 2 4 10 2" xfId="49739" xr:uid="{2986F416-DED3-41DA-8995-D28DEE1E35D8}"/>
    <cellStyle name="쉼표 [0] 2 2 2 2 4 11" xfId="22525" xr:uid="{B974FBD4-F465-496B-8181-F49F4F23E19B}"/>
    <cellStyle name="쉼표 [0] 2 2 2 2 4 11 2" xfId="52477" xr:uid="{AC93EB6B-8355-4886-A8C2-65E0368D423A}"/>
    <cellStyle name="쉼표 [0] 2 2 2 2 4 12" xfId="25261" xr:uid="{281A7A47-4652-42BC-B47C-818E2E8B8A7D}"/>
    <cellStyle name="쉼표 [0] 2 2 2 2 4 12 2" xfId="55213" xr:uid="{EE162E7F-D644-4D7B-9256-BF78CA77CDD7}"/>
    <cellStyle name="쉼표 [0] 2 2 2 2 4 13" xfId="30964" xr:uid="{FE5B2DC8-218D-4B48-8FA1-34C8B11C895D}"/>
    <cellStyle name="쉼표 [0] 2 2 2 2 4 2" xfId="3693" xr:uid="{8025F107-454A-4C05-9BDB-9CED45C8D9D7}"/>
    <cellStyle name="쉼표 [0] 2 2 2 2 4 2 10" xfId="25945" xr:uid="{F5D7C418-D448-441F-B18B-4686CF05EB34}"/>
    <cellStyle name="쉼표 [0] 2 2 2 2 4 2 10 2" xfId="55897" xr:uid="{7A90E828-FEEC-46CD-84D3-EB8A66848CC6}"/>
    <cellStyle name="쉼표 [0] 2 2 2 2 4 2 11" xfId="33686" xr:uid="{DED6BF63-5299-46E9-A700-3B3513464CBA}"/>
    <cellStyle name="쉼표 [0] 2 2 2 2 4 2 2" xfId="5061" xr:uid="{DC24B7EB-DC97-41AB-AA15-B02AF6D63A56}"/>
    <cellStyle name="쉼표 [0] 2 2 2 2 4 2 2 10" xfId="35054" xr:uid="{2C5A1991-33B5-49FD-BFA7-158F2A19C60C}"/>
    <cellStyle name="쉼표 [0] 2 2 2 2 4 2 2 2" xfId="8009" xr:uid="{2B0E64F2-19A7-4E57-BAC9-01934D9CB946}"/>
    <cellStyle name="쉼표 [0] 2 2 2 2 4 2 2 2 2" xfId="30056" xr:uid="{FFE08127-8B17-42AD-A652-9A4FE5BE357A}"/>
    <cellStyle name="쉼표 [0] 2 2 2 2 4 2 2 2 2 2" xfId="60008" xr:uid="{A848B1B4-F062-43AB-ABF8-8BFD17BB9591}"/>
    <cellStyle name="쉼표 [0] 2 2 2 2 4 2 2 2 3" xfId="37964" xr:uid="{43E5BAEB-0EB9-4844-B368-5A05AD1F3BF3}"/>
    <cellStyle name="쉼표 [0] 2 2 2 2 4 2 2 3" xfId="10791" xr:uid="{64A47279-550C-4A27-877F-6A215AFA9336}"/>
    <cellStyle name="쉼표 [0] 2 2 2 2 4 2 2 3 2" xfId="40746" xr:uid="{4B305A65-81A8-4506-8650-20C8EB5C898E}"/>
    <cellStyle name="쉼표 [0] 2 2 2 2 4 2 2 4" xfId="13573" xr:uid="{451F8F78-5638-4B8A-955A-38DE04558082}"/>
    <cellStyle name="쉼표 [0] 2 2 2 2 4 2 2 4 2" xfId="43528" xr:uid="{3E2FD7A6-925F-40B2-8CE6-AEB64A809181}"/>
    <cellStyle name="쉼표 [0] 2 2 2 2 4 2 2 5" xfId="16308" xr:uid="{DFF81F5D-4B28-4619-B785-1D8F597E0D4A}"/>
    <cellStyle name="쉼표 [0] 2 2 2 2 4 2 2 5 2" xfId="46263" xr:uid="{EFACAE32-EE74-4153-A90E-FD9BDDA93CD7}"/>
    <cellStyle name="쉼표 [0] 2 2 2 2 4 2 2 6" xfId="19056" xr:uid="{3FA2581E-E1B0-4771-9514-9C4ABE4C7A50}"/>
    <cellStyle name="쉼표 [0] 2 2 2 2 4 2 2 6 2" xfId="49009" xr:uid="{E172D5EF-74BE-4C32-BE8E-92B2EC732755}"/>
    <cellStyle name="쉼표 [0] 2 2 2 2 4 2 2 7" xfId="21839" xr:uid="{B9320ED6-56F1-4EBA-8FBD-4D3E6B37D2C2}"/>
    <cellStyle name="쉼표 [0] 2 2 2 2 4 2 2 7 2" xfId="51791" xr:uid="{37AF446A-93FC-4E3A-A62A-8A40FB9BD2C2}"/>
    <cellStyle name="쉼표 [0] 2 2 2 2 4 2 2 8" xfId="24577" xr:uid="{0E58FB87-DC09-44E3-8926-C4FEF757F9A6}"/>
    <cellStyle name="쉼표 [0] 2 2 2 2 4 2 2 8 2" xfId="54529" xr:uid="{C0C218AC-65E5-4635-9940-6765E7949B7C}"/>
    <cellStyle name="쉼표 [0] 2 2 2 2 4 2 2 9" xfId="27313" xr:uid="{65CDCBEB-07A8-4912-984A-A31BDAD56D3A}"/>
    <cellStyle name="쉼표 [0] 2 2 2 2 4 2 2 9 2" xfId="57265" xr:uid="{4B9E4869-0C6F-48AA-9DF7-E511CFB23178}"/>
    <cellStyle name="쉼표 [0] 2 2 2 2 4 2 3" xfId="6641" xr:uid="{F8A330D2-2A4B-4E6F-949D-6726E6F0E5BA}"/>
    <cellStyle name="쉼표 [0] 2 2 2 2 4 2 3 2" xfId="28688" xr:uid="{50EFAEDB-7773-4F3C-B6A3-656F9A64B35B}"/>
    <cellStyle name="쉼표 [0] 2 2 2 2 4 2 3 2 2" xfId="58640" xr:uid="{850F7EDE-9DCA-4CFE-B9B3-2E9FD64D0461}"/>
    <cellStyle name="쉼표 [0] 2 2 2 2 4 2 3 3" xfId="36596" xr:uid="{894C15AF-B047-4D0B-8F6C-9E277AFE8C8C}"/>
    <cellStyle name="쉼표 [0] 2 2 2 2 4 2 4" xfId="9423" xr:uid="{9BD21AC1-C62F-4C80-AF5E-7D2893795A77}"/>
    <cellStyle name="쉼표 [0] 2 2 2 2 4 2 4 2" xfId="39378" xr:uid="{E52755DF-2D02-43AF-A10D-3318A71F00C3}"/>
    <cellStyle name="쉼표 [0] 2 2 2 2 4 2 5" xfId="12205" xr:uid="{D282BD93-21AF-445E-A166-507CB924C76E}"/>
    <cellStyle name="쉼표 [0] 2 2 2 2 4 2 5 2" xfId="42160" xr:uid="{B2E4CBDE-633A-4E68-941A-5A78894609C5}"/>
    <cellStyle name="쉼표 [0] 2 2 2 2 4 2 6" xfId="14940" xr:uid="{97656F44-FDBC-4B32-A280-DC6467CB911E}"/>
    <cellStyle name="쉼표 [0] 2 2 2 2 4 2 6 2" xfId="44895" xr:uid="{E6BE96CE-819E-49ED-B79D-CA30C7869D30}"/>
    <cellStyle name="쉼표 [0] 2 2 2 2 4 2 7" xfId="17688" xr:uid="{30D196CC-C566-45FB-8159-40EA8D702F84}"/>
    <cellStyle name="쉼표 [0] 2 2 2 2 4 2 7 2" xfId="47641" xr:uid="{0541B74E-C52D-4275-B218-1AADC260BB9C}"/>
    <cellStyle name="쉼표 [0] 2 2 2 2 4 2 8" xfId="20471" xr:uid="{683BAD52-3320-4918-A134-408D10BC6FEF}"/>
    <cellStyle name="쉼표 [0] 2 2 2 2 4 2 8 2" xfId="50423" xr:uid="{249F2A05-B004-4F7E-85D4-BFA2282246A9}"/>
    <cellStyle name="쉼표 [0] 2 2 2 2 4 2 9" xfId="23209" xr:uid="{948EA5CF-62F3-414C-86AE-5AF4FBDBEFE6}"/>
    <cellStyle name="쉼표 [0] 2 2 2 2 4 2 9 2" xfId="53161" xr:uid="{6CFB55BE-2F53-41AC-BE7F-2851A6C9D42C}"/>
    <cellStyle name="쉼표 [0] 2 2 2 2 4 3" xfId="4377" xr:uid="{144C6E53-7471-4B87-A0BB-2A49373BAAAD}"/>
    <cellStyle name="쉼표 [0] 2 2 2 2 4 3 10" xfId="34370" xr:uid="{E81E1694-6928-4D55-A137-BED33B7F8408}"/>
    <cellStyle name="쉼표 [0] 2 2 2 2 4 3 2" xfId="7325" xr:uid="{1D9419FB-2F17-4BDF-AD3E-5DFA4E755F1E}"/>
    <cellStyle name="쉼표 [0] 2 2 2 2 4 3 2 2" xfId="29372" xr:uid="{FB07C4D0-B333-478D-AC9D-C2B5433B9FCC}"/>
    <cellStyle name="쉼표 [0] 2 2 2 2 4 3 2 2 2" xfId="59324" xr:uid="{45408BD4-559F-46C7-8E4D-D3ADAE56876E}"/>
    <cellStyle name="쉼표 [0] 2 2 2 2 4 3 2 3" xfId="37280" xr:uid="{8E21D01B-54B9-4244-A4A5-04577BFC6489}"/>
    <cellStyle name="쉼표 [0] 2 2 2 2 4 3 3" xfId="10107" xr:uid="{DBE8A716-C8F0-4B25-B1A0-77FDF29FB4B9}"/>
    <cellStyle name="쉼표 [0] 2 2 2 2 4 3 3 2" xfId="40062" xr:uid="{8E50182B-17AE-4595-8DF5-50ECF8FF408F}"/>
    <cellStyle name="쉼표 [0] 2 2 2 2 4 3 4" xfId="12889" xr:uid="{4D6B81B4-7974-4B16-BB18-B635D410D38A}"/>
    <cellStyle name="쉼표 [0] 2 2 2 2 4 3 4 2" xfId="42844" xr:uid="{B85210DA-F7A3-4E26-B56A-A42950355954}"/>
    <cellStyle name="쉼표 [0] 2 2 2 2 4 3 5" xfId="15624" xr:uid="{5967F587-4CA9-4148-879C-E0072E51252A}"/>
    <cellStyle name="쉼표 [0] 2 2 2 2 4 3 5 2" xfId="45579" xr:uid="{81EA9060-1BED-4790-89D6-A69F84CDDD0D}"/>
    <cellStyle name="쉼표 [0] 2 2 2 2 4 3 6" xfId="18372" xr:uid="{914E9EBE-0F75-49FB-8C20-71485ABAB9C1}"/>
    <cellStyle name="쉼표 [0] 2 2 2 2 4 3 6 2" xfId="48325" xr:uid="{6078ABC1-8102-4A64-AE05-605A0EAE1C11}"/>
    <cellStyle name="쉼표 [0] 2 2 2 2 4 3 7" xfId="21155" xr:uid="{1C29206A-163D-4A38-B5F6-49BFD7B969EC}"/>
    <cellStyle name="쉼표 [0] 2 2 2 2 4 3 7 2" xfId="51107" xr:uid="{610417D8-85D0-458F-A5C4-83DA52BE3BB5}"/>
    <cellStyle name="쉼표 [0] 2 2 2 2 4 3 8" xfId="23893" xr:uid="{93EF395D-1B9A-4449-883E-E970A6F283CF}"/>
    <cellStyle name="쉼표 [0] 2 2 2 2 4 3 8 2" xfId="53845" xr:uid="{FF489487-5A0F-4C50-A9B9-619E9E08240C}"/>
    <cellStyle name="쉼표 [0] 2 2 2 2 4 3 9" xfId="26629" xr:uid="{6A6A3D60-EFEA-4A12-BDE3-6480383D7DD2}"/>
    <cellStyle name="쉼표 [0] 2 2 2 2 4 3 9 2" xfId="56581" xr:uid="{688CB2CA-E7D0-4321-BD26-16E41A7DB11A}"/>
    <cellStyle name="쉼표 [0] 2 2 2 2 4 4" xfId="3009" xr:uid="{A4EABA4F-5E3E-4D6E-9062-6CE59277FEE0}"/>
    <cellStyle name="쉼표 [0] 2 2 2 2 4 4 2" xfId="28004" xr:uid="{EBD8BAD8-D994-44CE-8C6B-6DA660340928}"/>
    <cellStyle name="쉼표 [0] 2 2 2 2 4 4 2 2" xfId="57956" xr:uid="{2E2F2C79-2AA1-4422-AD17-3E0E73CEB512}"/>
    <cellStyle name="쉼표 [0] 2 2 2 2 4 4 3" xfId="33002" xr:uid="{3D792BD6-810B-4D16-8C8E-9EA007BF5357}"/>
    <cellStyle name="쉼표 [0] 2 2 2 2 4 5" xfId="5957" xr:uid="{B401B437-981A-47E1-8ECA-2F4FF795C60C}"/>
    <cellStyle name="쉼표 [0] 2 2 2 2 4 5 2" xfId="35912" xr:uid="{7AB34544-0635-47D8-997B-8A335317067F}"/>
    <cellStyle name="쉼표 [0] 2 2 2 2 4 6" xfId="8739" xr:uid="{5EBBA360-C260-4B3F-85CC-EEF193FC9C8D}"/>
    <cellStyle name="쉼표 [0] 2 2 2 2 4 6 2" xfId="38694" xr:uid="{85058B61-D97F-4830-80E5-5792FD02C834}"/>
    <cellStyle name="쉼표 [0] 2 2 2 2 4 7" xfId="11521" xr:uid="{F409F917-A202-404A-9807-7D92ADF2F81C}"/>
    <cellStyle name="쉼표 [0] 2 2 2 2 4 7 2" xfId="41476" xr:uid="{CA0BC1C5-17AA-4D52-8450-25E73C12EAC2}"/>
    <cellStyle name="쉼표 [0] 2 2 2 2 4 8" xfId="14256" xr:uid="{BE95D1DA-6436-4076-BE84-B17FD3934D4A}"/>
    <cellStyle name="쉼표 [0] 2 2 2 2 4 8 2" xfId="44211" xr:uid="{63CC5469-73ED-4AF0-BE6B-16ACDF6E5B85}"/>
    <cellStyle name="쉼표 [0] 2 2 2 2 4 9" xfId="17004" xr:uid="{C62C6CBE-7200-427E-A61F-E5312229E55F}"/>
    <cellStyle name="쉼표 [0] 2 2 2 2 4 9 2" xfId="46957" xr:uid="{ADA0C216-3BBE-4D70-9059-6025B4AD8FC1}"/>
    <cellStyle name="쉼표 [0] 2 2 2 2 5" xfId="1501" xr:uid="{32393429-C855-4BEA-96B5-E0DAD791F425}"/>
    <cellStyle name="쉼표 [0] 2 2 2 2 5 10" xfId="22867" xr:uid="{58032EBD-297E-450E-9A9A-6AFF5B927655}"/>
    <cellStyle name="쉼표 [0] 2 2 2 2 5 10 2" xfId="52819" xr:uid="{F780BFC6-ECDA-4BEF-979D-D9DF49476E81}"/>
    <cellStyle name="쉼표 [0] 2 2 2 2 5 11" xfId="25603" xr:uid="{C72B1AF1-3B0C-43B2-BA00-AAAEA07A3B58}"/>
    <cellStyle name="쉼표 [0] 2 2 2 2 5 11 2" xfId="55555" xr:uid="{77F9C8A0-9AF1-40FC-A59A-F3A2D5C4DBC6}"/>
    <cellStyle name="쉼표 [0] 2 2 2 2 5 12" xfId="31506" xr:uid="{47069A30-6319-4037-A2E6-462F2153E42B}"/>
    <cellStyle name="쉼표 [0] 2 2 2 2 5 2" xfId="4719" xr:uid="{51ED884A-795A-477F-A7C0-06B0DF3DF61E}"/>
    <cellStyle name="쉼표 [0] 2 2 2 2 5 2 10" xfId="34712" xr:uid="{72E3DBD5-91B6-471A-8064-A334880ABEF8}"/>
    <cellStyle name="쉼표 [0] 2 2 2 2 5 2 2" xfId="7667" xr:uid="{82F50ED8-172F-4B53-BA51-FDBB9226D44C}"/>
    <cellStyle name="쉼표 [0] 2 2 2 2 5 2 2 2" xfId="29714" xr:uid="{C76034F1-3111-40FE-9BAF-40A30FDD5FF9}"/>
    <cellStyle name="쉼표 [0] 2 2 2 2 5 2 2 2 2" xfId="59666" xr:uid="{04BCB25E-A783-482E-AE74-15049E2B1B5C}"/>
    <cellStyle name="쉼표 [0] 2 2 2 2 5 2 2 3" xfId="37622" xr:uid="{3A5AD977-CAB9-4930-B34C-4EAAFFC46ABA}"/>
    <cellStyle name="쉼표 [0] 2 2 2 2 5 2 3" xfId="10449" xr:uid="{C100CE4A-5A6A-4A94-9DE0-94E873B55659}"/>
    <cellStyle name="쉼표 [0] 2 2 2 2 5 2 3 2" xfId="40404" xr:uid="{7C867A67-DD5D-47E1-9618-4507B83979D4}"/>
    <cellStyle name="쉼표 [0] 2 2 2 2 5 2 4" xfId="13231" xr:uid="{8E01B546-7A28-43B9-ABE4-86561390FDE4}"/>
    <cellStyle name="쉼표 [0] 2 2 2 2 5 2 4 2" xfId="43186" xr:uid="{E0BA74C4-EDB6-4469-9878-376B63C64F74}"/>
    <cellStyle name="쉼표 [0] 2 2 2 2 5 2 5" xfId="15966" xr:uid="{7D3F917A-A2B9-44B5-943B-A05E24C2C6B5}"/>
    <cellStyle name="쉼표 [0] 2 2 2 2 5 2 5 2" xfId="45921" xr:uid="{605BF8BE-77BD-479F-BBBB-D2DB79C87B4A}"/>
    <cellStyle name="쉼표 [0] 2 2 2 2 5 2 6" xfId="18714" xr:uid="{518719CC-834C-4040-A870-E5A5FCF3F92F}"/>
    <cellStyle name="쉼표 [0] 2 2 2 2 5 2 6 2" xfId="48667" xr:uid="{04E39A54-99D9-4D78-ADA0-1866CC372108}"/>
    <cellStyle name="쉼표 [0] 2 2 2 2 5 2 7" xfId="21497" xr:uid="{3CE1F1AB-1B83-424F-903B-ADCF412DEA9B}"/>
    <cellStyle name="쉼표 [0] 2 2 2 2 5 2 7 2" xfId="51449" xr:uid="{DB718FA3-A4D8-4451-A6E8-74E6F352A620}"/>
    <cellStyle name="쉼표 [0] 2 2 2 2 5 2 8" xfId="24235" xr:uid="{C57835FC-EA18-40B7-BAD5-89B8A19D430E}"/>
    <cellStyle name="쉼표 [0] 2 2 2 2 5 2 8 2" xfId="54187" xr:uid="{5C561BED-23C7-4D0B-9B3A-54C02BA30382}"/>
    <cellStyle name="쉼표 [0] 2 2 2 2 5 2 9" xfId="26971" xr:uid="{3AEFC547-058F-4338-B4D8-BCB548C7E2FE}"/>
    <cellStyle name="쉼표 [0] 2 2 2 2 5 2 9 2" xfId="56923" xr:uid="{7D9B3A1C-B66A-49BE-BE5F-70BFB31CA999}"/>
    <cellStyle name="쉼표 [0] 2 2 2 2 5 3" xfId="3351" xr:uid="{B458032E-9662-482B-838E-F1642A7AE6C8}"/>
    <cellStyle name="쉼표 [0] 2 2 2 2 5 3 2" xfId="28346" xr:uid="{39CD97AD-EBE4-4AA4-A14E-D4151CAF8614}"/>
    <cellStyle name="쉼표 [0] 2 2 2 2 5 3 2 2" xfId="58298" xr:uid="{912D8B96-407A-447D-84AB-566FC2257A68}"/>
    <cellStyle name="쉼표 [0] 2 2 2 2 5 3 3" xfId="33344" xr:uid="{21E1DB52-45C8-41D8-A03F-A788B69D968A}"/>
    <cellStyle name="쉼표 [0] 2 2 2 2 5 4" xfId="6299" xr:uid="{F9B33777-0C86-44A2-B3CE-524471AC4AFC}"/>
    <cellStyle name="쉼표 [0] 2 2 2 2 5 4 2" xfId="36254" xr:uid="{A5C770D0-8DFB-439E-855B-1D6B53E361CD}"/>
    <cellStyle name="쉼표 [0] 2 2 2 2 5 5" xfId="9081" xr:uid="{5C613CBA-F214-460C-931E-C476BF7DAEC7}"/>
    <cellStyle name="쉼표 [0] 2 2 2 2 5 5 2" xfId="39036" xr:uid="{F67BA5A7-C878-46A6-B83C-9239612DED55}"/>
    <cellStyle name="쉼표 [0] 2 2 2 2 5 6" xfId="11863" xr:uid="{6E605CEC-26F2-4886-A22F-D03E5C4E5B37}"/>
    <cellStyle name="쉼표 [0] 2 2 2 2 5 6 2" xfId="41818" xr:uid="{D14C923B-2681-41C2-A9CC-79EE134D9A2B}"/>
    <cellStyle name="쉼표 [0] 2 2 2 2 5 7" xfId="14598" xr:uid="{7E0D6123-0126-41CC-A825-FB6D0D8B4610}"/>
    <cellStyle name="쉼표 [0] 2 2 2 2 5 7 2" xfId="44553" xr:uid="{C481ADAA-FCAC-44DA-A276-7AEDA9121756}"/>
    <cellStyle name="쉼표 [0] 2 2 2 2 5 8" xfId="17346" xr:uid="{6C095F75-DA01-4EC0-A7ED-4C311528AF22}"/>
    <cellStyle name="쉼표 [0] 2 2 2 2 5 8 2" xfId="47299" xr:uid="{6D25EA4F-BB65-459E-8595-29E72D171394}"/>
    <cellStyle name="쉼표 [0] 2 2 2 2 5 9" xfId="20129" xr:uid="{3A07E180-D437-4EB1-B270-B6BD01A6F6B6}"/>
    <cellStyle name="쉼표 [0] 2 2 2 2 5 9 2" xfId="50081" xr:uid="{A2C14E65-7894-452A-8004-1C5F74B069C6}"/>
    <cellStyle name="쉼표 [0] 2 2 2 2 6" xfId="2050" xr:uid="{00E3E554-542D-42E2-A0E2-524BFB5A7DFE}"/>
    <cellStyle name="쉼표 [0] 2 2 2 2 6 10" xfId="26287" xr:uid="{D6CEF5CF-AFE8-4966-9981-58FBFD619DB0}"/>
    <cellStyle name="쉼표 [0] 2 2 2 2 6 10 2" xfId="56239" xr:uid="{7436502E-4C31-43F8-9DF5-FFCE715826F5}"/>
    <cellStyle name="쉼표 [0] 2 2 2 2 6 11" xfId="32053" xr:uid="{24923322-97BD-4A1D-8B87-CE2145360B09}"/>
    <cellStyle name="쉼표 [0] 2 2 2 2 6 2" xfId="4035" xr:uid="{02934ED1-F6F6-4176-BEE6-524F01E11502}"/>
    <cellStyle name="쉼표 [0] 2 2 2 2 6 2 2" xfId="29030" xr:uid="{E779EA30-DB34-41E8-B185-688D35234544}"/>
    <cellStyle name="쉼표 [0] 2 2 2 2 6 2 2 2" xfId="58982" xr:uid="{32F2D432-3F9D-4978-8A7C-72BB4AA107E3}"/>
    <cellStyle name="쉼표 [0] 2 2 2 2 6 2 3" xfId="34028" xr:uid="{FFE3C9C3-9EBC-4152-8E52-8D6909771D43}"/>
    <cellStyle name="쉼표 [0] 2 2 2 2 6 3" xfId="6983" xr:uid="{F20E1486-1CFE-42A7-AC2D-DC7B8EA09786}"/>
    <cellStyle name="쉼표 [0] 2 2 2 2 6 3 2" xfId="36938" xr:uid="{FAD5B872-9651-4140-8C0F-39790EA3D349}"/>
    <cellStyle name="쉼표 [0] 2 2 2 2 6 4" xfId="9765" xr:uid="{8D55A2AE-67F6-47D7-B78C-09820BABFD86}"/>
    <cellStyle name="쉼표 [0] 2 2 2 2 6 4 2" xfId="39720" xr:uid="{06D185D1-61EF-42B0-A047-74B41D910846}"/>
    <cellStyle name="쉼표 [0] 2 2 2 2 6 5" xfId="12547" xr:uid="{409EBB7B-0A4E-48D2-9CB8-DB5C2FD693A4}"/>
    <cellStyle name="쉼표 [0] 2 2 2 2 6 5 2" xfId="42502" xr:uid="{73544762-8CE2-4E99-B9A8-986D39C5AB30}"/>
    <cellStyle name="쉼표 [0] 2 2 2 2 6 6" xfId="15282" xr:uid="{F1644A43-30CF-4939-A0A7-475869CFDBF4}"/>
    <cellStyle name="쉼표 [0] 2 2 2 2 6 6 2" xfId="45237" xr:uid="{D6C1EF84-E9CE-4EA3-8C39-BE20DBA65775}"/>
    <cellStyle name="쉼표 [0] 2 2 2 2 6 7" xfId="18030" xr:uid="{C5CCE701-34D0-4698-9C86-09FFD8C1B60C}"/>
    <cellStyle name="쉼표 [0] 2 2 2 2 6 7 2" xfId="47983" xr:uid="{956A1A4F-B529-4190-A542-F29442E97643}"/>
    <cellStyle name="쉼표 [0] 2 2 2 2 6 8" xfId="20813" xr:uid="{474D7CA1-13EB-4F67-9665-1B7E04EAF207}"/>
    <cellStyle name="쉼표 [0] 2 2 2 2 6 8 2" xfId="50765" xr:uid="{DB1BFF36-E14B-4029-B299-E579447F217D}"/>
    <cellStyle name="쉼표 [0] 2 2 2 2 6 9" xfId="23551" xr:uid="{F90F8A13-F611-4C67-87BA-02777303B74F}"/>
    <cellStyle name="쉼표 [0] 2 2 2 2 6 9 2" xfId="53503" xr:uid="{18141727-5F03-487D-9444-1C91C8F3262C}"/>
    <cellStyle name="쉼표 [0] 2 2 2 2 7" xfId="2229" xr:uid="{B25D0560-31B5-4EF7-9021-8C311EC98B3E}"/>
    <cellStyle name="쉼표 [0] 2 2 2 2 7 2" xfId="27662" xr:uid="{EA0851C7-F2F1-4977-8EA3-CD5B1D7D40C7}"/>
    <cellStyle name="쉼표 [0] 2 2 2 2 7 2 2" xfId="57614" xr:uid="{EAA1D709-3F50-4D70-A411-2E2225975BC8}"/>
    <cellStyle name="쉼표 [0] 2 2 2 2 7 3" xfId="32229" xr:uid="{B529FBCC-BD2E-4FB8-9EB1-DC2628428196}"/>
    <cellStyle name="쉼표 [0] 2 2 2 2 8" xfId="2667" xr:uid="{D07C7ABD-93F7-42C4-AA12-D773AABFD7E7}"/>
    <cellStyle name="쉼표 [0] 2 2 2 2 8 2" xfId="32660" xr:uid="{31D667AB-C9CF-4B6F-8BF8-62CFF0B72A42}"/>
    <cellStyle name="쉼표 [0] 2 2 2 2 9" xfId="5534" xr:uid="{19EB363E-362F-497E-97C5-C34CF640E9E9}"/>
    <cellStyle name="쉼표 [0] 2 2 2 2 9 2" xfId="35490" xr:uid="{9251185E-5772-4AA1-B228-65AB06C4BD47}"/>
    <cellStyle name="쉼표 [0] 2 2 2 20" xfId="8355" xr:uid="{3D9FE9F9-0092-4722-A158-EB0529E60A7D}"/>
    <cellStyle name="쉼표 [0] 2 2 2 20 2" xfId="38310" xr:uid="{3BB65E8D-72DF-40F1-A4F7-B62371F8F874}"/>
    <cellStyle name="쉼표 [0] 2 2 2 21" xfId="11093" xr:uid="{B35E4C71-DC17-4939-8996-5CAA13855883}"/>
    <cellStyle name="쉼표 [0] 2 2 2 21 2" xfId="41048" xr:uid="{266E4252-48EF-436A-9C53-4C4AF306015D}"/>
    <cellStyle name="쉼표 [0] 2 2 2 22" xfId="11137" xr:uid="{9B2E9855-FD88-43D6-BE7E-A97759BB59E1}"/>
    <cellStyle name="쉼표 [0] 2 2 2 22 2" xfId="41092" xr:uid="{4DBDB777-604B-4A5A-B214-7DA3EF41E41B}"/>
    <cellStyle name="쉼표 [0] 2 2 2 23" xfId="13872" xr:uid="{BB678CE7-F5EA-469C-A608-BC3931235453}"/>
    <cellStyle name="쉼표 [0] 2 2 2 23 2" xfId="43827" xr:uid="{05EDE961-0E3F-49CF-90E5-DB50D6249171}"/>
    <cellStyle name="쉼표 [0] 2 2 2 24" xfId="16618" xr:uid="{5F7D1697-7F32-4CD8-B68C-FE3D8AA1DC9A}"/>
    <cellStyle name="쉼표 [0] 2 2 2 24 2" xfId="46571" xr:uid="{62766A84-BCD6-4109-8CA1-B97587B5D213}"/>
    <cellStyle name="쉼표 [0] 2 2 2 25" xfId="19356" xr:uid="{B3FD3CC6-8539-47AC-A57F-D1334059AF41}"/>
    <cellStyle name="쉼표 [0] 2 2 2 25 2" xfId="49309" xr:uid="{2D507A6B-A55B-4B2E-8961-0BA171107456}"/>
    <cellStyle name="쉼표 [0] 2 2 2 26" xfId="19401" xr:uid="{505A3305-1039-4454-BCA1-D12E13B96C8A}"/>
    <cellStyle name="쉼표 [0] 2 2 2 26 2" xfId="30337" xr:uid="{4398360B-CF8B-40A4-8DD4-048ABA3208B9}"/>
    <cellStyle name="쉼표 [0] 2 2 2 26 2 2" xfId="60289" xr:uid="{926E71E0-38B8-4776-AF53-0741F0CB1295}"/>
    <cellStyle name="쉼표 [0] 2 2 2 26 3" xfId="27599" xr:uid="{BB056952-6CAB-4240-9B98-E51EF1973529}"/>
    <cellStyle name="쉼표 [0] 2 2 2 26 3 2" xfId="57551" xr:uid="{0CB77126-6D60-4CF3-A2CA-AD7B802F987A}"/>
    <cellStyle name="쉼표 [0] 2 2 2 26 4" xfId="49353" xr:uid="{B01E0F38-F990-435A-A6CA-2431A4D82C39}"/>
    <cellStyle name="쉼표 [0] 2 2 2 27" xfId="22141" xr:uid="{BE4A7599-4837-4164-8FEF-99AD7F67F449}"/>
    <cellStyle name="쉼표 [0] 2 2 2 27 2" xfId="52093" xr:uid="{75F66504-6A14-4076-BFC1-2E5D76C1C86E}"/>
    <cellStyle name="쉼표 [0] 2 2 2 28" xfId="24877" xr:uid="{22264780-63C1-4F30-A1BC-D2A8DC8F70C8}"/>
    <cellStyle name="쉼표 [0] 2 2 2 28 2" xfId="54829" xr:uid="{B83DA0D6-0867-418C-8651-189374BA46C4}"/>
    <cellStyle name="쉼표 [0] 2 2 2 29" xfId="30377" xr:uid="{AF05313C-B6D8-4FE7-AE27-1162859F4B22}"/>
    <cellStyle name="쉼표 [0] 2 2 2 3" xfId="453" xr:uid="{BEE05572-F1BB-4B02-A23F-05026D2363B1}"/>
    <cellStyle name="쉼표 [0] 2 2 2 3 10" xfId="8440" xr:uid="{A7BB26FC-B1EE-431B-B64B-27DE544161B5}"/>
    <cellStyle name="쉼표 [0] 2 2 2 3 10 2" xfId="38395" xr:uid="{759E2BCD-AB68-412D-94B2-08EF3BA90507}"/>
    <cellStyle name="쉼표 [0] 2 2 2 3 11" xfId="11222" xr:uid="{1FD5C4B6-71EB-4341-82DA-F01A12C26EA1}"/>
    <cellStyle name="쉼표 [0] 2 2 2 3 11 2" xfId="41177" xr:uid="{37A2DBA4-98A4-4291-AFB9-90B1EA834CB6}"/>
    <cellStyle name="쉼표 [0] 2 2 2 3 12" xfId="13957" xr:uid="{8C313A92-F766-43E2-9D84-1EC24F104073}"/>
    <cellStyle name="쉼표 [0] 2 2 2 3 12 2" xfId="43912" xr:uid="{626B6CD4-A7BB-41A4-81AF-00AC9B3B34CE}"/>
    <cellStyle name="쉼표 [0] 2 2 2 3 13" xfId="16705" xr:uid="{57A68F12-2EFB-494D-84F4-482C534BEB7B}"/>
    <cellStyle name="쉼표 [0] 2 2 2 3 13 2" xfId="46658" xr:uid="{98B420A4-4886-49CB-A15C-C6D773544512}"/>
    <cellStyle name="쉼표 [0] 2 2 2 3 14" xfId="19488" xr:uid="{B91D4DBB-868B-4C84-843B-A24DB73FD1DF}"/>
    <cellStyle name="쉼표 [0] 2 2 2 3 14 2" xfId="49440" xr:uid="{6CFAEE90-BDB9-4054-B611-D4B9C211DD23}"/>
    <cellStyle name="쉼표 [0] 2 2 2 3 15" xfId="22226" xr:uid="{42E7760B-C900-47F0-8BEA-ABF052E3905D}"/>
    <cellStyle name="쉼표 [0] 2 2 2 3 15 2" xfId="52178" xr:uid="{BA5C51A1-D295-410D-BD70-2470E2E6CF67}"/>
    <cellStyle name="쉼표 [0] 2 2 2 3 16" xfId="24962" xr:uid="{A123775D-121C-4BC5-BACE-D5B6FD62FF3D}"/>
    <cellStyle name="쉼표 [0] 2 2 2 3 16 2" xfId="54914" xr:uid="{F03D1B91-6167-4EEC-8EFE-9642F546DB06}"/>
    <cellStyle name="쉼표 [0] 2 2 2 3 17" xfId="30466" xr:uid="{C6BF2EB7-33FB-47D8-989A-1335F4EB0A97}"/>
    <cellStyle name="쉼표 [0] 2 2 2 3 2" xfId="595" xr:uid="{34AE90D8-D81F-45B5-8968-AA175AD89790}"/>
    <cellStyle name="쉼표 [0] 2 2 2 3 2 10" xfId="16876" xr:uid="{A733DCA2-6D2D-4642-BCBD-BBAADA6AB056}"/>
    <cellStyle name="쉼표 [0] 2 2 2 3 2 10 2" xfId="46829" xr:uid="{96322DE5-FF54-40A4-A2F6-88EF4CA65854}"/>
    <cellStyle name="쉼표 [0] 2 2 2 3 2 11" xfId="19659" xr:uid="{37490978-0F75-4B6E-81C4-0436CE0C0FC1}"/>
    <cellStyle name="쉼표 [0] 2 2 2 3 2 11 2" xfId="49611" xr:uid="{4C9A0C0C-5AA2-4F41-820C-BDB960629652}"/>
    <cellStyle name="쉼표 [0] 2 2 2 3 2 12" xfId="22397" xr:uid="{3034405C-2303-42E0-849C-4886D09FD168}"/>
    <cellStyle name="쉼표 [0] 2 2 2 3 2 12 2" xfId="52349" xr:uid="{2CCA8040-E73C-4405-90D6-8EC42AB629D5}"/>
    <cellStyle name="쉼표 [0] 2 2 2 3 2 13" xfId="25133" xr:uid="{86A280EB-2C00-4032-858F-3AD462256FB5}"/>
    <cellStyle name="쉼표 [0] 2 2 2 3 2 13 2" xfId="55085" xr:uid="{0A809E31-B5A6-458B-8E7A-FC179522BFFF}"/>
    <cellStyle name="쉼표 [0] 2 2 2 3 2 14" xfId="30605" xr:uid="{B345A236-064A-4F54-9280-43DC74E02AAE}"/>
    <cellStyle name="쉼표 [0] 2 2 2 3 2 2" xfId="1143" xr:uid="{4327192B-2CAC-4F1B-8DF2-908B472962A6}"/>
    <cellStyle name="쉼표 [0] 2 2 2 3 2 2 10" xfId="20001" xr:uid="{8C35A85C-C77F-4401-A1CA-2C647C5989D7}"/>
    <cellStyle name="쉼표 [0] 2 2 2 3 2 2 10 2" xfId="49953" xr:uid="{2FCF79FC-9C94-43AA-A2C1-E81B58A68C40}"/>
    <cellStyle name="쉼표 [0] 2 2 2 3 2 2 11" xfId="22739" xr:uid="{1B1ED90B-FD1B-403B-AD70-234315F48943}"/>
    <cellStyle name="쉼표 [0] 2 2 2 3 2 2 11 2" xfId="52691" xr:uid="{CAE2C467-9D36-4E06-9943-95578DE7B96E}"/>
    <cellStyle name="쉼표 [0] 2 2 2 3 2 2 12" xfId="25475" xr:uid="{EF49F12D-F608-44AC-85A6-B900B4310633}"/>
    <cellStyle name="쉼표 [0] 2 2 2 3 2 2 12 2" xfId="55427" xr:uid="{F68963A9-B1F9-4F7C-896A-0EB6C603386B}"/>
    <cellStyle name="쉼표 [0] 2 2 2 3 2 2 13" xfId="31148" xr:uid="{44798547-0BBB-4CA2-AF80-F6B242B6507A}"/>
    <cellStyle name="쉼표 [0] 2 2 2 3 2 2 2" xfId="3907" xr:uid="{8290D678-CA0B-4110-9182-7884A93A62FF}"/>
    <cellStyle name="쉼표 [0] 2 2 2 3 2 2 2 10" xfId="26159" xr:uid="{815108D9-D971-4D15-AB52-DDBA1F10D77F}"/>
    <cellStyle name="쉼표 [0] 2 2 2 3 2 2 2 10 2" xfId="56111" xr:uid="{67020811-007D-414C-9F82-609D92C6B160}"/>
    <cellStyle name="쉼표 [0] 2 2 2 3 2 2 2 11" xfId="33900" xr:uid="{15CBF130-925A-4854-AF82-6EF55986E1C1}"/>
    <cellStyle name="쉼표 [0] 2 2 2 3 2 2 2 2" xfId="5275" xr:uid="{A3847A9C-F9DD-4B8D-BAA4-731F6C78E58D}"/>
    <cellStyle name="쉼표 [0] 2 2 2 3 2 2 2 2 10" xfId="35268" xr:uid="{986CE71D-8D14-48D8-8933-64994A2927D7}"/>
    <cellStyle name="쉼표 [0] 2 2 2 3 2 2 2 2 2" xfId="8223" xr:uid="{60FD28A2-1152-4B1B-899F-1D3EF47B30EC}"/>
    <cellStyle name="쉼표 [0] 2 2 2 3 2 2 2 2 2 2" xfId="30270" xr:uid="{89D04E20-C825-4BDC-A986-01C9E491C1A8}"/>
    <cellStyle name="쉼표 [0] 2 2 2 3 2 2 2 2 2 2 2" xfId="60222" xr:uid="{AE6843F8-913B-4400-815E-115B08C5E910}"/>
    <cellStyle name="쉼표 [0] 2 2 2 3 2 2 2 2 2 3" xfId="38178" xr:uid="{A28B2162-DCF3-4C51-B71E-C277AA8B2C2A}"/>
    <cellStyle name="쉼표 [0] 2 2 2 3 2 2 2 2 3" xfId="11005" xr:uid="{38CC0F41-BC34-4640-91F4-747EF5D1665D}"/>
    <cellStyle name="쉼표 [0] 2 2 2 3 2 2 2 2 3 2" xfId="40960" xr:uid="{92A5F393-5AF3-47FC-9479-645C946038EF}"/>
    <cellStyle name="쉼표 [0] 2 2 2 3 2 2 2 2 4" xfId="13787" xr:uid="{28E8167B-EBF8-4D90-AFAD-1E7CD4402B71}"/>
    <cellStyle name="쉼표 [0] 2 2 2 3 2 2 2 2 4 2" xfId="43742" xr:uid="{21A43B1C-D13E-4482-BE9C-570266B2C8E3}"/>
    <cellStyle name="쉼표 [0] 2 2 2 3 2 2 2 2 5" xfId="16522" xr:uid="{8C9A5A49-ACA9-4175-9530-A24FA206E7B6}"/>
    <cellStyle name="쉼표 [0] 2 2 2 3 2 2 2 2 5 2" xfId="46477" xr:uid="{BB8B1E91-88A1-473E-8A9F-824DBE6D733E}"/>
    <cellStyle name="쉼표 [0] 2 2 2 3 2 2 2 2 6" xfId="19270" xr:uid="{1B884F27-5009-4B93-84CF-73095BA9F0B1}"/>
    <cellStyle name="쉼표 [0] 2 2 2 3 2 2 2 2 6 2" xfId="49223" xr:uid="{0E1A6859-7B5A-4A25-8960-6627AE992C52}"/>
    <cellStyle name="쉼표 [0] 2 2 2 3 2 2 2 2 7" xfId="22053" xr:uid="{D791FF5D-D336-4B2E-80F4-683CB3A834C7}"/>
    <cellStyle name="쉼표 [0] 2 2 2 3 2 2 2 2 7 2" xfId="52005" xr:uid="{9BEE3089-791F-4346-8DCB-3DF105454A93}"/>
    <cellStyle name="쉼표 [0] 2 2 2 3 2 2 2 2 8" xfId="24791" xr:uid="{41EBF91D-F873-4C2B-810E-820375D51075}"/>
    <cellStyle name="쉼표 [0] 2 2 2 3 2 2 2 2 8 2" xfId="54743" xr:uid="{BA33771A-F2E6-4D48-AEED-591B581EC491}"/>
    <cellStyle name="쉼표 [0] 2 2 2 3 2 2 2 2 9" xfId="27527" xr:uid="{94C68EE1-F213-488E-9660-29A2B24F4A1D}"/>
    <cellStyle name="쉼표 [0] 2 2 2 3 2 2 2 2 9 2" xfId="57479" xr:uid="{883572F1-3320-4DD1-8BE8-CBA370328657}"/>
    <cellStyle name="쉼표 [0] 2 2 2 3 2 2 2 3" xfId="6855" xr:uid="{F803CD3C-D53E-49A8-A8EC-7D2D1583A2A3}"/>
    <cellStyle name="쉼표 [0] 2 2 2 3 2 2 2 3 2" xfId="28902" xr:uid="{133699D8-B420-4991-A365-2CAC7355CADA}"/>
    <cellStyle name="쉼표 [0] 2 2 2 3 2 2 2 3 2 2" xfId="58854" xr:uid="{84BAC797-D891-4B9A-9A26-B3CDD4ECA2BF}"/>
    <cellStyle name="쉼표 [0] 2 2 2 3 2 2 2 3 3" xfId="36810" xr:uid="{37B7A3E6-E4D0-44D1-9712-9E6F028FF23B}"/>
    <cellStyle name="쉼표 [0] 2 2 2 3 2 2 2 4" xfId="9637" xr:uid="{E669F495-3841-461B-B89C-CB9E1ACC9657}"/>
    <cellStyle name="쉼표 [0] 2 2 2 3 2 2 2 4 2" xfId="39592" xr:uid="{68A5B5D6-A1F5-4532-989F-0337024D541A}"/>
    <cellStyle name="쉼표 [0] 2 2 2 3 2 2 2 5" xfId="12419" xr:uid="{568E04A1-5477-4229-A92E-0FB289E78F46}"/>
    <cellStyle name="쉼표 [0] 2 2 2 3 2 2 2 5 2" xfId="42374" xr:uid="{15BCA8BD-274A-47E4-9033-4A1FC38BA551}"/>
    <cellStyle name="쉼표 [0] 2 2 2 3 2 2 2 6" xfId="15154" xr:uid="{9225C4BD-0669-4A5E-BF94-4ACBE89379DB}"/>
    <cellStyle name="쉼표 [0] 2 2 2 3 2 2 2 6 2" xfId="45109" xr:uid="{0E450A98-5F00-4F0C-8BB2-65B9367A0479}"/>
    <cellStyle name="쉼표 [0] 2 2 2 3 2 2 2 7" xfId="17902" xr:uid="{3B3A676E-296C-4034-9879-D17BFBE6546B}"/>
    <cellStyle name="쉼표 [0] 2 2 2 3 2 2 2 7 2" xfId="47855" xr:uid="{47C04310-DE88-4C8A-9E9D-16E391122264}"/>
    <cellStyle name="쉼표 [0] 2 2 2 3 2 2 2 8" xfId="20685" xr:uid="{E6EE342D-9AF7-4E0C-93C7-47A6B58A9B12}"/>
    <cellStyle name="쉼표 [0] 2 2 2 3 2 2 2 8 2" xfId="50637" xr:uid="{93662409-19FD-409D-84C4-39821C8AE848}"/>
    <cellStyle name="쉼표 [0] 2 2 2 3 2 2 2 9" xfId="23423" xr:uid="{6F34EEEC-5965-4256-BC0D-E8355AE5E1F9}"/>
    <cellStyle name="쉼표 [0] 2 2 2 3 2 2 2 9 2" xfId="53375" xr:uid="{DC6F649C-4710-454A-98F0-74E9EA35DCF5}"/>
    <cellStyle name="쉼표 [0] 2 2 2 3 2 2 3" xfId="4591" xr:uid="{9D6C507F-BD4E-4301-A8B5-E7AE4FD3EA97}"/>
    <cellStyle name="쉼표 [0] 2 2 2 3 2 2 3 10" xfId="34584" xr:uid="{594B4A6E-F623-45FA-BB5E-034EB3B6B161}"/>
    <cellStyle name="쉼표 [0] 2 2 2 3 2 2 3 2" xfId="7539" xr:uid="{B528ABED-6575-42A6-9CFB-7F4FFDC08327}"/>
    <cellStyle name="쉼표 [0] 2 2 2 3 2 2 3 2 2" xfId="29586" xr:uid="{3A69F05D-B1E3-4044-85DB-ACD97AE1958C}"/>
    <cellStyle name="쉼표 [0] 2 2 2 3 2 2 3 2 2 2" xfId="59538" xr:uid="{13E25C53-BA7D-4592-B16E-4AAC807332CF}"/>
    <cellStyle name="쉼표 [0] 2 2 2 3 2 2 3 2 3" xfId="37494" xr:uid="{B4AE600C-1ECE-475A-B3D6-EE51090AA612}"/>
    <cellStyle name="쉼표 [0] 2 2 2 3 2 2 3 3" xfId="10321" xr:uid="{4D556CB5-861B-477D-9A7D-B2BFAD85D680}"/>
    <cellStyle name="쉼표 [0] 2 2 2 3 2 2 3 3 2" xfId="40276" xr:uid="{37AF2406-042C-484D-BE89-65BAD609828A}"/>
    <cellStyle name="쉼표 [0] 2 2 2 3 2 2 3 4" xfId="13103" xr:uid="{B227640E-2437-4B88-8684-3129FC05306B}"/>
    <cellStyle name="쉼표 [0] 2 2 2 3 2 2 3 4 2" xfId="43058" xr:uid="{72605197-2924-41FC-9B47-4CB2852697C0}"/>
    <cellStyle name="쉼표 [0] 2 2 2 3 2 2 3 5" xfId="15838" xr:uid="{B6830034-0D02-4C0A-B0EE-B48286D931BD}"/>
    <cellStyle name="쉼표 [0] 2 2 2 3 2 2 3 5 2" xfId="45793" xr:uid="{B45505D3-E641-4BA3-88E1-DF56ED57D4D4}"/>
    <cellStyle name="쉼표 [0] 2 2 2 3 2 2 3 6" xfId="18586" xr:uid="{7E8EB6B8-4920-4AEA-A27A-F8215FAD4726}"/>
    <cellStyle name="쉼표 [0] 2 2 2 3 2 2 3 6 2" xfId="48539" xr:uid="{FAD3EBB9-C145-4DB2-A1A9-F7688AD6802E}"/>
    <cellStyle name="쉼표 [0] 2 2 2 3 2 2 3 7" xfId="21369" xr:uid="{66FFCEDE-20B9-44E6-962A-0B5E65932131}"/>
    <cellStyle name="쉼표 [0] 2 2 2 3 2 2 3 7 2" xfId="51321" xr:uid="{A184F889-9971-4B96-B067-501A792770E0}"/>
    <cellStyle name="쉼표 [0] 2 2 2 3 2 2 3 8" xfId="24107" xr:uid="{E9748D06-3155-47EB-BA6A-70830BAF6347}"/>
    <cellStyle name="쉼표 [0] 2 2 2 3 2 2 3 8 2" xfId="54059" xr:uid="{2DFA5054-7C80-4BE9-8B23-F0386A8B44DE}"/>
    <cellStyle name="쉼표 [0] 2 2 2 3 2 2 3 9" xfId="26843" xr:uid="{AC41F8F8-ACE8-43BB-9386-74B8E9E01588}"/>
    <cellStyle name="쉼표 [0] 2 2 2 3 2 2 3 9 2" xfId="56795" xr:uid="{F3F5E05A-2F3E-4FA7-B018-187066F91C4B}"/>
    <cellStyle name="쉼표 [0] 2 2 2 3 2 2 4" xfId="3223" xr:uid="{35C8A346-6DD2-42B3-8950-B4A4AE10BB77}"/>
    <cellStyle name="쉼표 [0] 2 2 2 3 2 2 4 2" xfId="28218" xr:uid="{758178A0-AF56-424B-B1F8-49343CD578CF}"/>
    <cellStyle name="쉼표 [0] 2 2 2 3 2 2 4 2 2" xfId="58170" xr:uid="{67D77DA8-583C-4FA4-95A7-D31D15A4C711}"/>
    <cellStyle name="쉼표 [0] 2 2 2 3 2 2 4 3" xfId="33216" xr:uid="{E62D9068-E03C-4D8E-AABD-191D51811BB1}"/>
    <cellStyle name="쉼표 [0] 2 2 2 3 2 2 5" xfId="6171" xr:uid="{3CBBD257-61DE-4107-A687-25488280A120}"/>
    <cellStyle name="쉼표 [0] 2 2 2 3 2 2 5 2" xfId="36126" xr:uid="{C0E285B3-21C2-4B3D-B20A-B4D77E778841}"/>
    <cellStyle name="쉼표 [0] 2 2 2 3 2 2 6" xfId="8953" xr:uid="{27890AC3-4BB0-46A0-A795-FC6F7B618453}"/>
    <cellStyle name="쉼표 [0] 2 2 2 3 2 2 6 2" xfId="38908" xr:uid="{88D83C66-8AFF-4FCE-A5B4-371831B7E7BD}"/>
    <cellStyle name="쉼표 [0] 2 2 2 3 2 2 7" xfId="11735" xr:uid="{C283DB99-C020-4DF4-B46B-5F0F30811047}"/>
    <cellStyle name="쉼표 [0] 2 2 2 3 2 2 7 2" xfId="41690" xr:uid="{8E24B121-F2D9-4802-B53B-1D0809ACCE3D}"/>
    <cellStyle name="쉼표 [0] 2 2 2 3 2 2 8" xfId="14470" xr:uid="{B82CE18D-8697-4744-9A45-09F26491E993}"/>
    <cellStyle name="쉼표 [0] 2 2 2 3 2 2 8 2" xfId="44425" xr:uid="{F78D6A3D-8489-49DF-90A0-8CB9F1A9E25B}"/>
    <cellStyle name="쉼표 [0] 2 2 2 3 2 2 9" xfId="17218" xr:uid="{12D197FF-6DDD-41D9-9710-CEF978E102DD}"/>
    <cellStyle name="쉼표 [0] 2 2 2 3 2 2 9 2" xfId="47171" xr:uid="{971C14CA-A89F-4CAF-91FE-B6E72A545735}"/>
    <cellStyle name="쉼표 [0] 2 2 2 3 2 3" xfId="1685" xr:uid="{6E19738B-3C78-44DE-A216-4D064C4D94CE}"/>
    <cellStyle name="쉼표 [0] 2 2 2 3 2 3 10" xfId="23081" xr:uid="{6AA0A63D-AF50-4946-BE80-E3F116526A13}"/>
    <cellStyle name="쉼표 [0] 2 2 2 3 2 3 10 2" xfId="53033" xr:uid="{D3DF7EBF-E6D1-4211-A923-7578A6AE48B8}"/>
    <cellStyle name="쉼표 [0] 2 2 2 3 2 3 11" xfId="25817" xr:uid="{6B09CA26-058D-4F2F-B1B6-EB5B21789108}"/>
    <cellStyle name="쉼표 [0] 2 2 2 3 2 3 11 2" xfId="55769" xr:uid="{07442D53-0A51-4FBB-A9B3-3F2EEDAD748F}"/>
    <cellStyle name="쉼표 [0] 2 2 2 3 2 3 12" xfId="31690" xr:uid="{E1713739-37AB-4E71-923F-D6581C37AE83}"/>
    <cellStyle name="쉼표 [0] 2 2 2 3 2 3 2" xfId="4933" xr:uid="{83C00FD1-3621-4C9F-BDFA-6B3A84A1985B}"/>
    <cellStyle name="쉼표 [0] 2 2 2 3 2 3 2 10" xfId="34926" xr:uid="{74E83691-1B8E-4F69-9ADF-75088DFD2709}"/>
    <cellStyle name="쉼표 [0] 2 2 2 3 2 3 2 2" xfId="7881" xr:uid="{A9F6C942-F47A-42A4-8D9D-A72A2011CA66}"/>
    <cellStyle name="쉼표 [0] 2 2 2 3 2 3 2 2 2" xfId="29928" xr:uid="{32506BE4-EE59-4F07-8C2F-2406191B7252}"/>
    <cellStyle name="쉼표 [0] 2 2 2 3 2 3 2 2 2 2" xfId="59880" xr:uid="{0BD6F44B-5C80-4162-A391-84C5EE1FE996}"/>
    <cellStyle name="쉼표 [0] 2 2 2 3 2 3 2 2 3" xfId="37836" xr:uid="{3AB78952-8528-4016-AAA8-ABDC2C287726}"/>
    <cellStyle name="쉼표 [0] 2 2 2 3 2 3 2 3" xfId="10663" xr:uid="{5CFA782E-9C77-4650-82B4-16F07CCB7C25}"/>
    <cellStyle name="쉼표 [0] 2 2 2 3 2 3 2 3 2" xfId="40618" xr:uid="{FE450456-37A2-42DD-B711-8A149052B9DD}"/>
    <cellStyle name="쉼표 [0] 2 2 2 3 2 3 2 4" xfId="13445" xr:uid="{D489B0A3-5581-4408-87EF-860D59FED928}"/>
    <cellStyle name="쉼표 [0] 2 2 2 3 2 3 2 4 2" xfId="43400" xr:uid="{A39A2B93-99D1-4EAC-8098-07A74B2A987C}"/>
    <cellStyle name="쉼표 [0] 2 2 2 3 2 3 2 5" xfId="16180" xr:uid="{59B6603A-B504-4548-B309-198A500BDCF9}"/>
    <cellStyle name="쉼표 [0] 2 2 2 3 2 3 2 5 2" xfId="46135" xr:uid="{03CB0D42-DB09-41C7-93E0-85E4FA9224F4}"/>
    <cellStyle name="쉼표 [0] 2 2 2 3 2 3 2 6" xfId="18928" xr:uid="{EDD80E75-D5FF-4EC7-812E-0922AF42B1EC}"/>
    <cellStyle name="쉼표 [0] 2 2 2 3 2 3 2 6 2" xfId="48881" xr:uid="{4B8F29CE-1EC0-4573-A1E8-AC99B1A30BCE}"/>
    <cellStyle name="쉼표 [0] 2 2 2 3 2 3 2 7" xfId="21711" xr:uid="{C48E833F-24EB-4A00-83B6-6FF498BF42B2}"/>
    <cellStyle name="쉼표 [0] 2 2 2 3 2 3 2 7 2" xfId="51663" xr:uid="{EDB73A5E-B078-48D0-BFC6-907C1FA7B628}"/>
    <cellStyle name="쉼표 [0] 2 2 2 3 2 3 2 8" xfId="24449" xr:uid="{4F10EBFF-5501-4BFA-8BD6-38E21DCFD711}"/>
    <cellStyle name="쉼표 [0] 2 2 2 3 2 3 2 8 2" xfId="54401" xr:uid="{C21507D7-711C-4DE8-B65B-A77FD686A2BA}"/>
    <cellStyle name="쉼표 [0] 2 2 2 3 2 3 2 9" xfId="27185" xr:uid="{E85BA150-4411-47C8-B5E2-B987DC903951}"/>
    <cellStyle name="쉼표 [0] 2 2 2 3 2 3 2 9 2" xfId="57137" xr:uid="{782A10C2-8269-4532-A4F7-4A709079DBE6}"/>
    <cellStyle name="쉼표 [0] 2 2 2 3 2 3 3" xfId="3565" xr:uid="{BD00AF2F-F035-4B91-8125-8C70D81B6A10}"/>
    <cellStyle name="쉼표 [0] 2 2 2 3 2 3 3 2" xfId="28560" xr:uid="{0E8D81CF-E4BB-4519-8C73-744BAE3FF6A8}"/>
    <cellStyle name="쉼표 [0] 2 2 2 3 2 3 3 2 2" xfId="58512" xr:uid="{CF2AD5E9-E7CC-4787-A656-664CCBCAE27D}"/>
    <cellStyle name="쉼표 [0] 2 2 2 3 2 3 3 3" xfId="33558" xr:uid="{E4AE94D6-4549-472E-A410-04850B2CC660}"/>
    <cellStyle name="쉼표 [0] 2 2 2 3 2 3 4" xfId="6513" xr:uid="{C6E127D6-C9BD-459C-A0F4-8C419F4C0B87}"/>
    <cellStyle name="쉼표 [0] 2 2 2 3 2 3 4 2" xfId="36468" xr:uid="{73A781B2-73EB-4357-96B6-2E4A683335C8}"/>
    <cellStyle name="쉼표 [0] 2 2 2 3 2 3 5" xfId="9295" xr:uid="{9E03315F-D30A-4453-8CAA-B47EE98059CF}"/>
    <cellStyle name="쉼표 [0] 2 2 2 3 2 3 5 2" xfId="39250" xr:uid="{BC0DDCA2-E37C-4E93-9BD5-BDA181EF1B86}"/>
    <cellStyle name="쉼표 [0] 2 2 2 3 2 3 6" xfId="12077" xr:uid="{451D8B1C-DDB6-4CCF-86D0-6BC7A1D23C5E}"/>
    <cellStyle name="쉼표 [0] 2 2 2 3 2 3 6 2" xfId="42032" xr:uid="{0BD49633-DE30-463F-8A35-2A844F6745EC}"/>
    <cellStyle name="쉼표 [0] 2 2 2 3 2 3 7" xfId="14812" xr:uid="{02731F1C-7D74-46F5-955B-B370B1300178}"/>
    <cellStyle name="쉼표 [0] 2 2 2 3 2 3 7 2" xfId="44767" xr:uid="{A3AB0BA2-3ADC-490D-857A-DCB390B165A9}"/>
    <cellStyle name="쉼표 [0] 2 2 2 3 2 3 8" xfId="17560" xr:uid="{928EC79C-EA0A-4A5C-B888-FE228EC50646}"/>
    <cellStyle name="쉼표 [0] 2 2 2 3 2 3 8 2" xfId="47513" xr:uid="{2BB3D764-1880-4120-B327-204A519C910B}"/>
    <cellStyle name="쉼표 [0] 2 2 2 3 2 3 9" xfId="20343" xr:uid="{FB0715AF-5696-4EDB-9C11-E60A5CF68A87}"/>
    <cellStyle name="쉼표 [0] 2 2 2 3 2 3 9 2" xfId="50295" xr:uid="{97E38C11-D86E-49B6-9760-B97C903ED281}"/>
    <cellStyle name="쉼표 [0] 2 2 2 3 2 4" xfId="2444" xr:uid="{1F7AD27C-CA2B-4B8A-87B0-8B0EFD3BBA19}"/>
    <cellStyle name="쉼표 [0] 2 2 2 3 2 4 10" xfId="26501" xr:uid="{DA297337-CBBC-4F5A-BAE8-C84D93E859A7}"/>
    <cellStyle name="쉼표 [0] 2 2 2 3 2 4 10 2" xfId="56453" xr:uid="{2B0C7BCC-C33C-4361-A925-43939DA324EB}"/>
    <cellStyle name="쉼표 [0] 2 2 2 3 2 4 11" xfId="32443" xr:uid="{D14B7B87-52EE-45FA-8FDD-8FE48CC63B65}"/>
    <cellStyle name="쉼표 [0] 2 2 2 3 2 4 2" xfId="4249" xr:uid="{99E48B9C-3E17-4F52-9670-A1A499A9D361}"/>
    <cellStyle name="쉼표 [0] 2 2 2 3 2 4 2 2" xfId="29244" xr:uid="{B705C49B-D02B-440F-BEAA-F887AEB710FA}"/>
    <cellStyle name="쉼표 [0] 2 2 2 3 2 4 2 2 2" xfId="59196" xr:uid="{C0562505-40EA-489A-8E62-85DBC974F29C}"/>
    <cellStyle name="쉼표 [0] 2 2 2 3 2 4 2 3" xfId="34242" xr:uid="{528AC78F-3792-4615-A75A-5692800C2F77}"/>
    <cellStyle name="쉼표 [0] 2 2 2 3 2 4 3" xfId="7197" xr:uid="{8F51DE5C-96CC-440E-84BB-DAAC4151FE7F}"/>
    <cellStyle name="쉼표 [0] 2 2 2 3 2 4 3 2" xfId="37152" xr:uid="{904FD4CC-3586-4768-97BE-B7AA63749838}"/>
    <cellStyle name="쉼표 [0] 2 2 2 3 2 4 4" xfId="9979" xr:uid="{E4FEEB85-A228-4A16-8A03-DEE08B539F89}"/>
    <cellStyle name="쉼표 [0] 2 2 2 3 2 4 4 2" xfId="39934" xr:uid="{5B6200D7-4EE6-42D8-8243-D21EB28D1453}"/>
    <cellStyle name="쉼표 [0] 2 2 2 3 2 4 5" xfId="12761" xr:uid="{3AF60D07-79CE-457D-8028-6DBF69C745D9}"/>
    <cellStyle name="쉼표 [0] 2 2 2 3 2 4 5 2" xfId="42716" xr:uid="{9FE23F1B-A7DC-400C-BE5F-F0BAB06BFB23}"/>
    <cellStyle name="쉼표 [0] 2 2 2 3 2 4 6" xfId="15496" xr:uid="{CAEF64F4-9E5B-4924-9137-36F7FDDA0F1E}"/>
    <cellStyle name="쉼표 [0] 2 2 2 3 2 4 6 2" xfId="45451" xr:uid="{74DF61D0-DA56-4D95-86A6-313C4821F429}"/>
    <cellStyle name="쉼표 [0] 2 2 2 3 2 4 7" xfId="18244" xr:uid="{1CFB3AB8-EBC1-4306-B899-6F1A12FFF179}"/>
    <cellStyle name="쉼표 [0] 2 2 2 3 2 4 7 2" xfId="48197" xr:uid="{C802774A-3292-46B3-89D9-E024628A5F8D}"/>
    <cellStyle name="쉼표 [0] 2 2 2 3 2 4 8" xfId="21027" xr:uid="{6C047EF8-716E-4C67-B4AA-E7786E475B3E}"/>
    <cellStyle name="쉼표 [0] 2 2 2 3 2 4 8 2" xfId="50979" xr:uid="{95C880C0-CBD4-4A96-98C1-28171BDF75FF}"/>
    <cellStyle name="쉼표 [0] 2 2 2 3 2 4 9" xfId="23765" xr:uid="{01CC5FF5-4311-4A5D-ACA5-6DC575DE6943}"/>
    <cellStyle name="쉼표 [0] 2 2 2 3 2 4 9 2" xfId="53717" xr:uid="{0CBBF2C3-D1F5-4301-9771-4E27A43CAB9C}"/>
    <cellStyle name="쉼표 [0] 2 2 2 3 2 5" xfId="2881" xr:uid="{53761431-E9F0-42E9-9D7A-17DCA2DE2C60}"/>
    <cellStyle name="쉼표 [0] 2 2 2 3 2 5 2" xfId="27876" xr:uid="{941508FF-2B68-4137-8438-2C9B5E9326BF}"/>
    <cellStyle name="쉼표 [0] 2 2 2 3 2 5 2 2" xfId="57828" xr:uid="{A5E39904-5104-4776-AF68-4957FF9CAA5E}"/>
    <cellStyle name="쉼표 [0] 2 2 2 3 2 5 3" xfId="32874" xr:uid="{1C2CD0AC-07CE-41CC-91F6-13C8E8050CFB}"/>
    <cellStyle name="쉼표 [0] 2 2 2 3 2 6" xfId="5829" xr:uid="{D548EF91-80DC-4ADD-8FA6-FCEE195FD364}"/>
    <cellStyle name="쉼표 [0] 2 2 2 3 2 6 2" xfId="35784" xr:uid="{B8FE4122-53A1-4DD7-90A3-8C7D3B4CF9CA}"/>
    <cellStyle name="쉼표 [0] 2 2 2 3 2 7" xfId="8611" xr:uid="{4D041F77-9A08-42F3-90BF-F70117266244}"/>
    <cellStyle name="쉼표 [0] 2 2 2 3 2 7 2" xfId="38566" xr:uid="{BF47B7DD-6DFE-41A5-8791-D8E6A5E8B0AC}"/>
    <cellStyle name="쉼표 [0] 2 2 2 3 2 8" xfId="11393" xr:uid="{ADC1DDE1-4CC0-45ED-9A6F-9BFAD4B9EE9C}"/>
    <cellStyle name="쉼표 [0] 2 2 2 3 2 8 2" xfId="41348" xr:uid="{22F9A574-7EAF-4219-BAF4-A6E5533C562F}"/>
    <cellStyle name="쉼표 [0] 2 2 2 3 2 9" xfId="14128" xr:uid="{D5C8E5D9-6885-4228-8611-07D944EC5123}"/>
    <cellStyle name="쉼표 [0] 2 2 2 3 2 9 2" xfId="44083" xr:uid="{845547FD-2AFA-49F2-9EEF-172543EA4077}"/>
    <cellStyle name="쉼표 [0] 2 2 2 3 3" xfId="828" xr:uid="{0E120315-DBF6-4E19-A1EF-907E6D8F4943}"/>
    <cellStyle name="쉼표 [0] 2 2 2 3 3 10" xfId="19830" xr:uid="{C0687BD1-9B59-4EF7-B723-87541F4FDF89}"/>
    <cellStyle name="쉼표 [0] 2 2 2 3 3 10 2" xfId="49782" xr:uid="{DDE5080E-FB73-4063-B413-969FA27D28FA}"/>
    <cellStyle name="쉼표 [0] 2 2 2 3 3 11" xfId="22568" xr:uid="{3DA3EC4E-276D-4A0A-91FC-8E3ACD8CEDC2}"/>
    <cellStyle name="쉼표 [0] 2 2 2 3 3 11 2" xfId="52520" xr:uid="{D3C1AF32-6371-4731-92A8-D6B750F29A4C}"/>
    <cellStyle name="쉼표 [0] 2 2 2 3 3 12" xfId="25304" xr:uid="{E71A59FC-A436-43BF-9C46-51FF9C215593}"/>
    <cellStyle name="쉼표 [0] 2 2 2 3 3 12 2" xfId="55256" xr:uid="{95D3C7B5-99C5-4535-9232-46F4006432B4}"/>
    <cellStyle name="쉼표 [0] 2 2 2 3 3 13" xfId="30833" xr:uid="{51364C37-E9DE-4D32-855A-9E01496996F0}"/>
    <cellStyle name="쉼표 [0] 2 2 2 3 3 2" xfId="1371" xr:uid="{46668E95-8FCC-4C57-B1D6-472720B51CA7}"/>
    <cellStyle name="쉼표 [0] 2 2 2 3 3 2 10" xfId="23252" xr:uid="{40390B3B-E39B-4697-B7AF-A20C3FBF2A2A}"/>
    <cellStyle name="쉼표 [0] 2 2 2 3 3 2 10 2" xfId="53204" xr:uid="{A52C8A4B-2420-4127-ABF0-6F976D502184}"/>
    <cellStyle name="쉼표 [0] 2 2 2 3 3 2 11" xfId="25988" xr:uid="{976F6CC0-E6E3-4F35-9ABA-9A5616C9DB0B}"/>
    <cellStyle name="쉼표 [0] 2 2 2 3 3 2 11 2" xfId="55940" xr:uid="{93524802-F914-4F7C-8A42-CEAA167420AB}"/>
    <cellStyle name="쉼표 [0] 2 2 2 3 3 2 12" xfId="31376" xr:uid="{4A2167B4-862D-4007-AF83-377C55253630}"/>
    <cellStyle name="쉼표 [0] 2 2 2 3 3 2 2" xfId="5104" xr:uid="{05EAAB46-0EDE-4330-BAF9-9EB7EFC44ACD}"/>
    <cellStyle name="쉼표 [0] 2 2 2 3 3 2 2 10" xfId="35097" xr:uid="{A021B37E-67D1-45F1-9F5A-E3ECCECA6B7C}"/>
    <cellStyle name="쉼표 [0] 2 2 2 3 3 2 2 2" xfId="8052" xr:uid="{60466324-427A-412D-91F1-85C2525FE8A7}"/>
    <cellStyle name="쉼표 [0] 2 2 2 3 3 2 2 2 2" xfId="30099" xr:uid="{A61C795E-DEB5-4D3E-8D48-A7A676B396F5}"/>
    <cellStyle name="쉼표 [0] 2 2 2 3 3 2 2 2 2 2" xfId="60051" xr:uid="{76F0D7E1-52FD-4B88-8559-302602914AB2}"/>
    <cellStyle name="쉼표 [0] 2 2 2 3 3 2 2 2 3" xfId="38007" xr:uid="{EDB042F3-91AA-4343-A9F0-D19C70FA217A}"/>
    <cellStyle name="쉼표 [0] 2 2 2 3 3 2 2 3" xfId="10834" xr:uid="{2C0506B2-ADD7-420D-AD5B-E2419F1C3C82}"/>
    <cellStyle name="쉼표 [0] 2 2 2 3 3 2 2 3 2" xfId="40789" xr:uid="{B023142A-6038-4DD6-A156-A4C2813B29F8}"/>
    <cellStyle name="쉼표 [0] 2 2 2 3 3 2 2 4" xfId="13616" xr:uid="{D65738BD-55FD-40D5-9908-53E60994A625}"/>
    <cellStyle name="쉼표 [0] 2 2 2 3 3 2 2 4 2" xfId="43571" xr:uid="{A6005DBB-7C25-4509-B72F-E7C5D4DD15E0}"/>
    <cellStyle name="쉼표 [0] 2 2 2 3 3 2 2 5" xfId="16351" xr:uid="{AB6E1ABB-4184-4574-94DC-7C7BBAE47492}"/>
    <cellStyle name="쉼표 [0] 2 2 2 3 3 2 2 5 2" xfId="46306" xr:uid="{8AE974EF-D6D6-4B80-9FC2-42E61FCDA699}"/>
    <cellStyle name="쉼표 [0] 2 2 2 3 3 2 2 6" xfId="19099" xr:uid="{75E64319-9D68-4890-BC6D-B7B83CDB13FB}"/>
    <cellStyle name="쉼표 [0] 2 2 2 3 3 2 2 6 2" xfId="49052" xr:uid="{DC61889C-5303-4396-BAF5-62A4F9D5B8B4}"/>
    <cellStyle name="쉼표 [0] 2 2 2 3 3 2 2 7" xfId="21882" xr:uid="{2C5204CF-1A23-47D9-AE62-BDB80D0CF894}"/>
    <cellStyle name="쉼표 [0] 2 2 2 3 3 2 2 7 2" xfId="51834" xr:uid="{34CDFE13-931F-4F7F-AAB7-5FDAEBC97D87}"/>
    <cellStyle name="쉼표 [0] 2 2 2 3 3 2 2 8" xfId="24620" xr:uid="{25249016-9083-4386-94BB-8E2A97C966A8}"/>
    <cellStyle name="쉼표 [0] 2 2 2 3 3 2 2 8 2" xfId="54572" xr:uid="{89C0324D-DFE4-4DB4-82EC-5360C4A8E381}"/>
    <cellStyle name="쉼표 [0] 2 2 2 3 3 2 2 9" xfId="27356" xr:uid="{361B1255-3582-4CD5-B753-EC7FD807E555}"/>
    <cellStyle name="쉼표 [0] 2 2 2 3 3 2 2 9 2" xfId="57308" xr:uid="{857B5DD6-4564-4128-B313-4EFFE81FFF56}"/>
    <cellStyle name="쉼표 [0] 2 2 2 3 3 2 3" xfId="3736" xr:uid="{06DC9657-82E2-4358-89AE-A45A148ABFC1}"/>
    <cellStyle name="쉼표 [0] 2 2 2 3 3 2 3 2" xfId="28731" xr:uid="{01CAED50-3018-4E98-9B98-0FB7B3340907}"/>
    <cellStyle name="쉼표 [0] 2 2 2 3 3 2 3 2 2" xfId="58683" xr:uid="{C8463A6D-B2B2-484F-A61C-5D64263CFA6B}"/>
    <cellStyle name="쉼표 [0] 2 2 2 3 3 2 3 3" xfId="33729" xr:uid="{A0160766-9FA5-4B26-BE15-1735E58528DF}"/>
    <cellStyle name="쉼표 [0] 2 2 2 3 3 2 4" xfId="6684" xr:uid="{7D51E709-2312-4B9B-A3CD-9F5615311860}"/>
    <cellStyle name="쉼표 [0] 2 2 2 3 3 2 4 2" xfId="36639" xr:uid="{C2078B9D-47FF-495B-8670-B358C92B669C}"/>
    <cellStyle name="쉼표 [0] 2 2 2 3 3 2 5" xfId="9466" xr:uid="{CA873E19-DED9-4A47-AEFD-202DD4BFFCC6}"/>
    <cellStyle name="쉼표 [0] 2 2 2 3 3 2 5 2" xfId="39421" xr:uid="{1B3B36E5-A39A-497E-8A66-A0BD07FDC6D7}"/>
    <cellStyle name="쉼표 [0] 2 2 2 3 3 2 6" xfId="12248" xr:uid="{6FC331AC-DA64-48EF-A66E-3519AB0E60EA}"/>
    <cellStyle name="쉼표 [0] 2 2 2 3 3 2 6 2" xfId="42203" xr:uid="{17545DB3-EE45-48B2-BB1D-2B0DE5E97AC8}"/>
    <cellStyle name="쉼표 [0] 2 2 2 3 3 2 7" xfId="14983" xr:uid="{ECB389D1-156D-41A8-B9DA-E75DF4014E8D}"/>
    <cellStyle name="쉼표 [0] 2 2 2 3 3 2 7 2" xfId="44938" xr:uid="{8E7E8AF4-A5C7-461A-9CB4-D8A58690DDCE}"/>
    <cellStyle name="쉼표 [0] 2 2 2 3 3 2 8" xfId="17731" xr:uid="{300BAC3E-8194-4FCB-B325-CA6CFA022F7B}"/>
    <cellStyle name="쉼표 [0] 2 2 2 3 3 2 8 2" xfId="47684" xr:uid="{CFCB5BA4-5B11-4DEB-A060-8B754C16D728}"/>
    <cellStyle name="쉼표 [0] 2 2 2 3 3 2 9" xfId="20514" xr:uid="{4AD4130D-E6AE-40F3-B3E7-D97C572F0BEB}"/>
    <cellStyle name="쉼표 [0] 2 2 2 3 3 2 9 2" xfId="50466" xr:uid="{B28B9058-D6E6-4AB6-B5DB-6CAF905FC33E}"/>
    <cellStyle name="쉼표 [0] 2 2 2 3 3 3" xfId="1913" xr:uid="{EE85B398-7488-49C5-B713-C9285B63B720}"/>
    <cellStyle name="쉼표 [0] 2 2 2 3 3 3 10" xfId="26672" xr:uid="{BA839D7C-EC0F-487A-9BDA-0282EE542910}"/>
    <cellStyle name="쉼표 [0] 2 2 2 3 3 3 10 2" xfId="56624" xr:uid="{FD2CE7C5-898F-4A2C-8A9E-120FDA35F492}"/>
    <cellStyle name="쉼표 [0] 2 2 2 3 3 3 11" xfId="31918" xr:uid="{DDA453FE-98A0-49E4-83C1-DE18BA61E13C}"/>
    <cellStyle name="쉼표 [0] 2 2 2 3 3 3 2" xfId="4420" xr:uid="{14B7B7D4-47E7-46A4-9084-24086EE627A1}"/>
    <cellStyle name="쉼표 [0] 2 2 2 3 3 3 2 2" xfId="29415" xr:uid="{7808FCDB-5D6A-4D0C-8599-916CC0A7E28D}"/>
    <cellStyle name="쉼표 [0] 2 2 2 3 3 3 2 2 2" xfId="59367" xr:uid="{A7813E10-5950-4677-9AE7-F06BE24AD456}"/>
    <cellStyle name="쉼표 [0] 2 2 2 3 3 3 2 3" xfId="34413" xr:uid="{AA4CCA6F-E400-405D-81A1-334E8ED4A997}"/>
    <cellStyle name="쉼표 [0] 2 2 2 3 3 3 3" xfId="7368" xr:uid="{57BF6FC9-65CC-4755-8C45-37442052CA67}"/>
    <cellStyle name="쉼표 [0] 2 2 2 3 3 3 3 2" xfId="37323" xr:uid="{CE6F365F-67A6-4A4D-AE95-97D14E194C58}"/>
    <cellStyle name="쉼표 [0] 2 2 2 3 3 3 4" xfId="10150" xr:uid="{E6260737-512C-4AA0-B931-6548357CDD18}"/>
    <cellStyle name="쉼표 [0] 2 2 2 3 3 3 4 2" xfId="40105" xr:uid="{68EC3410-F3E5-4D24-B905-9C16D2BC2281}"/>
    <cellStyle name="쉼표 [0] 2 2 2 3 3 3 5" xfId="12932" xr:uid="{1244E6B3-BFB1-40A4-B330-25197F5CB5A9}"/>
    <cellStyle name="쉼표 [0] 2 2 2 3 3 3 5 2" xfId="42887" xr:uid="{9567D29E-763D-4B20-BA95-8D5E4820CD3A}"/>
    <cellStyle name="쉼표 [0] 2 2 2 3 3 3 6" xfId="15667" xr:uid="{6CF9B582-F24D-4E5D-865D-5E5B3DA1CBEB}"/>
    <cellStyle name="쉼표 [0] 2 2 2 3 3 3 6 2" xfId="45622" xr:uid="{049B84DE-05CD-4B22-B414-08D2F80A73E4}"/>
    <cellStyle name="쉼표 [0] 2 2 2 3 3 3 7" xfId="18415" xr:uid="{0C003995-9A32-4A29-B439-D1B591C21863}"/>
    <cellStyle name="쉼표 [0] 2 2 2 3 3 3 7 2" xfId="48368" xr:uid="{E8C07CA8-202E-4E57-8E3F-35E8992DAC69}"/>
    <cellStyle name="쉼표 [0] 2 2 2 3 3 3 8" xfId="21198" xr:uid="{6D8F43F7-927C-43C3-983E-143FC6E044EA}"/>
    <cellStyle name="쉼표 [0] 2 2 2 3 3 3 8 2" xfId="51150" xr:uid="{51002ED8-97F2-4FA7-BEDA-F2B7A65D0195}"/>
    <cellStyle name="쉼표 [0] 2 2 2 3 3 3 9" xfId="23936" xr:uid="{870F267C-6503-43F6-A2AF-38716429CB56}"/>
    <cellStyle name="쉼표 [0] 2 2 2 3 3 3 9 2" xfId="53888" xr:uid="{41DFD981-49FF-42E4-B53A-CE183A4428BD}"/>
    <cellStyle name="쉼표 [0] 2 2 2 3 3 4" xfId="3052" xr:uid="{446CFFD4-3F90-4C89-89A6-FA8E2C7BE999}"/>
    <cellStyle name="쉼표 [0] 2 2 2 3 3 4 2" xfId="28047" xr:uid="{BC187C73-5D81-45DE-9C2F-592109069394}"/>
    <cellStyle name="쉼표 [0] 2 2 2 3 3 4 2 2" xfId="57999" xr:uid="{D6F15375-3BC4-4CA1-84CF-7286D5035898}"/>
    <cellStyle name="쉼표 [0] 2 2 2 3 3 4 3" xfId="33045" xr:uid="{ED5D9D77-0DE4-41BF-817B-DCA73D4CB4DD}"/>
    <cellStyle name="쉼표 [0] 2 2 2 3 3 5" xfId="6000" xr:uid="{F4976DA5-F076-4638-BFD3-AA482AD485B5}"/>
    <cellStyle name="쉼표 [0] 2 2 2 3 3 5 2" xfId="35955" xr:uid="{7DFA763F-15B4-4F51-A153-DD3E19636F59}"/>
    <cellStyle name="쉼표 [0] 2 2 2 3 3 6" xfId="8782" xr:uid="{94FB2DF4-D808-4DB6-8299-DB2C12A06DD7}"/>
    <cellStyle name="쉼표 [0] 2 2 2 3 3 6 2" xfId="38737" xr:uid="{4B896F52-FB92-4D46-98C7-17D7C3F256AE}"/>
    <cellStyle name="쉼표 [0] 2 2 2 3 3 7" xfId="11564" xr:uid="{0156195C-573A-4856-8022-E0AF7CDE9636}"/>
    <cellStyle name="쉼표 [0] 2 2 2 3 3 7 2" xfId="41519" xr:uid="{EB71DBF7-3B5F-4DED-B83D-D0CDDD30F23B}"/>
    <cellStyle name="쉼표 [0] 2 2 2 3 3 8" xfId="14299" xr:uid="{09314788-27A9-4CA7-95D3-72A731934D37}"/>
    <cellStyle name="쉼표 [0] 2 2 2 3 3 8 2" xfId="44254" xr:uid="{1B5DF517-6EED-453B-A42D-B5B2303132A4}"/>
    <cellStyle name="쉼표 [0] 2 2 2 3 3 9" xfId="17047" xr:uid="{7EC88735-19C0-42AA-84D9-9DBB9F6B46A0}"/>
    <cellStyle name="쉼표 [0] 2 2 2 3 3 9 2" xfId="47000" xr:uid="{4AD9F2CD-B25F-4A52-A3A4-F6CB8EF2D0CC}"/>
    <cellStyle name="쉼표 [0] 2 2 2 3 4" xfId="1004" xr:uid="{A2696834-131A-4DE7-8680-1CC0AE241992}"/>
    <cellStyle name="쉼표 [0] 2 2 2 3 4 10" xfId="22910" xr:uid="{ECDC4C37-309A-4F71-8FD6-CC9CFDD1BE12}"/>
    <cellStyle name="쉼표 [0] 2 2 2 3 4 10 2" xfId="52862" xr:uid="{C172098A-AC46-4BDA-9750-AAAB5629824F}"/>
    <cellStyle name="쉼표 [0] 2 2 2 3 4 11" xfId="25646" xr:uid="{359A6BEA-7B6D-4F03-B307-35BA84FE9ECA}"/>
    <cellStyle name="쉼표 [0] 2 2 2 3 4 11 2" xfId="55598" xr:uid="{EA0FA958-3B1D-4748-ACEB-7BF17B17FAFD}"/>
    <cellStyle name="쉼표 [0] 2 2 2 3 4 12" xfId="31009" xr:uid="{86DD34B1-230C-4C44-B564-45DE03EB6640}"/>
    <cellStyle name="쉼표 [0] 2 2 2 3 4 2" xfId="4762" xr:uid="{038AAF82-D39C-4BE0-9F0E-A99F1E3EEA1E}"/>
    <cellStyle name="쉼표 [0] 2 2 2 3 4 2 10" xfId="34755" xr:uid="{F38E961A-67FF-4523-A1D9-21F496C7B433}"/>
    <cellStyle name="쉼표 [0] 2 2 2 3 4 2 2" xfId="7710" xr:uid="{36A42BAA-12DE-4C2A-94CB-10E304A3CA7D}"/>
    <cellStyle name="쉼표 [0] 2 2 2 3 4 2 2 2" xfId="29757" xr:uid="{68209108-3354-4BBB-8B5A-B55798FFB4A6}"/>
    <cellStyle name="쉼표 [0] 2 2 2 3 4 2 2 2 2" xfId="59709" xr:uid="{A7D8EFF7-6D7E-45E4-889F-C61022A0A2FA}"/>
    <cellStyle name="쉼표 [0] 2 2 2 3 4 2 2 3" xfId="37665" xr:uid="{E8F9E00D-5DA1-4F51-84DE-459CFC8BECB1}"/>
    <cellStyle name="쉼표 [0] 2 2 2 3 4 2 3" xfId="10492" xr:uid="{EFE76D6C-6F08-43AE-BE70-F176404DA8E8}"/>
    <cellStyle name="쉼표 [0] 2 2 2 3 4 2 3 2" xfId="40447" xr:uid="{93CE8777-7541-4D2E-A97A-F6535D90B386}"/>
    <cellStyle name="쉼표 [0] 2 2 2 3 4 2 4" xfId="13274" xr:uid="{F9248588-BF50-43A3-8015-03AB7C385FE6}"/>
    <cellStyle name="쉼표 [0] 2 2 2 3 4 2 4 2" xfId="43229" xr:uid="{BC6D61B2-8D30-46B1-B42C-2B350154269C}"/>
    <cellStyle name="쉼표 [0] 2 2 2 3 4 2 5" xfId="16009" xr:uid="{A3A7B168-7E26-4BBA-920F-4A629FBA876C}"/>
    <cellStyle name="쉼표 [0] 2 2 2 3 4 2 5 2" xfId="45964" xr:uid="{CF5E113B-BA55-4996-82D0-5064CA33B890}"/>
    <cellStyle name="쉼표 [0] 2 2 2 3 4 2 6" xfId="18757" xr:uid="{4BB04E3C-AD46-499D-B69F-5639CD045CB2}"/>
    <cellStyle name="쉼표 [0] 2 2 2 3 4 2 6 2" xfId="48710" xr:uid="{7A62F78E-7DD2-42F7-A697-86A422E0477A}"/>
    <cellStyle name="쉼표 [0] 2 2 2 3 4 2 7" xfId="21540" xr:uid="{6DFCCCD8-C5A1-433B-A434-72E6F20FFE7F}"/>
    <cellStyle name="쉼표 [0] 2 2 2 3 4 2 7 2" xfId="51492" xr:uid="{B49CD515-F3A8-4B82-AC05-A8FB7949FA2C}"/>
    <cellStyle name="쉼표 [0] 2 2 2 3 4 2 8" xfId="24278" xr:uid="{F8028EE6-189D-48FE-88AA-00A09BB5A699}"/>
    <cellStyle name="쉼표 [0] 2 2 2 3 4 2 8 2" xfId="54230" xr:uid="{7249C98E-7610-4770-A53A-A54448A2D83C}"/>
    <cellStyle name="쉼표 [0] 2 2 2 3 4 2 9" xfId="27014" xr:uid="{3AEE3723-1874-4F17-A072-9CA43A045FB8}"/>
    <cellStyle name="쉼표 [0] 2 2 2 3 4 2 9 2" xfId="56966" xr:uid="{2DDB9EC2-A266-4140-9891-1911E3F4C91D}"/>
    <cellStyle name="쉼표 [0] 2 2 2 3 4 3" xfId="3394" xr:uid="{937A4783-34CD-48C4-927E-32400BE463C9}"/>
    <cellStyle name="쉼표 [0] 2 2 2 3 4 3 2" xfId="28389" xr:uid="{09EFD8C4-0D42-4429-86F7-3A67CAB0E953}"/>
    <cellStyle name="쉼표 [0] 2 2 2 3 4 3 2 2" xfId="58341" xr:uid="{E6921FD6-FDC9-4757-B321-9B1442EE9F24}"/>
    <cellStyle name="쉼표 [0] 2 2 2 3 4 3 3" xfId="33387" xr:uid="{83BA35DC-B323-4E9B-8009-714EC717E888}"/>
    <cellStyle name="쉼표 [0] 2 2 2 3 4 4" xfId="6342" xr:uid="{92BF78B5-63E5-444E-8CA2-A638B8A6C303}"/>
    <cellStyle name="쉼표 [0] 2 2 2 3 4 4 2" xfId="36297" xr:uid="{EC0AC582-B6FD-48DD-A5E8-F52E8881B530}"/>
    <cellStyle name="쉼표 [0] 2 2 2 3 4 5" xfId="9124" xr:uid="{EBFC9957-CCE9-479F-A551-21835B01F487}"/>
    <cellStyle name="쉼표 [0] 2 2 2 3 4 5 2" xfId="39079" xr:uid="{60FF08E4-0221-411B-8FE8-751FDD9E341E}"/>
    <cellStyle name="쉼표 [0] 2 2 2 3 4 6" xfId="11906" xr:uid="{1A377F43-A032-462D-A248-EE631BA3FD10}"/>
    <cellStyle name="쉼표 [0] 2 2 2 3 4 6 2" xfId="41861" xr:uid="{C99BF32D-A089-43E4-A46A-EEAC756F40B1}"/>
    <cellStyle name="쉼표 [0] 2 2 2 3 4 7" xfId="14641" xr:uid="{0BAC2B28-84C2-401C-B5DD-A32B61B33707}"/>
    <cellStyle name="쉼표 [0] 2 2 2 3 4 7 2" xfId="44596" xr:uid="{71D84AD5-73BB-4862-B57A-2FF267D69941}"/>
    <cellStyle name="쉼표 [0] 2 2 2 3 4 8" xfId="17389" xr:uid="{48A30159-CC6E-4D59-9668-3605E424AA1B}"/>
    <cellStyle name="쉼표 [0] 2 2 2 3 4 8 2" xfId="47342" xr:uid="{E5D80787-4399-4F55-9031-5AD55F1C0D6F}"/>
    <cellStyle name="쉼표 [0] 2 2 2 3 4 9" xfId="20172" xr:uid="{AA78B01B-A40F-4B3C-8811-572ECBF86F37}"/>
    <cellStyle name="쉼표 [0] 2 2 2 3 4 9 2" xfId="50124" xr:uid="{5DDA415C-B64C-4569-8C8D-7EE9E3EC7EB6}"/>
    <cellStyle name="쉼표 [0] 2 2 2 3 5" xfId="1546" xr:uid="{12BF4995-BD07-4E82-B2CA-CD38269CE45F}"/>
    <cellStyle name="쉼표 [0] 2 2 2 3 5 10" xfId="26330" xr:uid="{8A6ADD22-17A1-4877-A883-406316A8ADA8}"/>
    <cellStyle name="쉼표 [0] 2 2 2 3 5 10 2" xfId="56282" xr:uid="{E2D9C6F2-D334-4E0D-BE5F-FA51DBC10FF3}"/>
    <cellStyle name="쉼표 [0] 2 2 2 3 5 11" xfId="31551" xr:uid="{8BA92D16-3F09-4497-9114-1F645216ACBB}"/>
    <cellStyle name="쉼표 [0] 2 2 2 3 5 2" xfId="4078" xr:uid="{2B70D3B5-D171-4EB0-9C4C-B136D7939BF2}"/>
    <cellStyle name="쉼표 [0] 2 2 2 3 5 2 2" xfId="29073" xr:uid="{8A32E6F0-E959-4BDD-841A-313BE5A69C4D}"/>
    <cellStyle name="쉼표 [0] 2 2 2 3 5 2 2 2" xfId="59025" xr:uid="{52519185-27EF-4C30-B6E2-13A3FC52389B}"/>
    <cellStyle name="쉼표 [0] 2 2 2 3 5 2 3" xfId="34071" xr:uid="{232B4880-90A3-415E-8DE9-475E4A685FDA}"/>
    <cellStyle name="쉼표 [0] 2 2 2 3 5 3" xfId="7026" xr:uid="{289F662A-7F8A-4658-8985-18D9C1B1366D}"/>
    <cellStyle name="쉼표 [0] 2 2 2 3 5 3 2" xfId="36981" xr:uid="{E4203A2F-07BC-4B04-82E3-E3638BC55A4F}"/>
    <cellStyle name="쉼표 [0] 2 2 2 3 5 4" xfId="9808" xr:uid="{F9317B3E-E79B-42FA-8290-675B7075055D}"/>
    <cellStyle name="쉼표 [0] 2 2 2 3 5 4 2" xfId="39763" xr:uid="{4E600315-A0F7-47D7-A0C5-BFDB0322E522}"/>
    <cellStyle name="쉼표 [0] 2 2 2 3 5 5" xfId="12590" xr:uid="{3928244C-615B-488A-9C58-D459EBD11A9A}"/>
    <cellStyle name="쉼표 [0] 2 2 2 3 5 5 2" xfId="42545" xr:uid="{4D126F86-131C-4E4E-BFE1-6333CFC937BC}"/>
    <cellStyle name="쉼표 [0] 2 2 2 3 5 6" xfId="15325" xr:uid="{C23D9A89-3EC3-461F-A07A-0A217B87503E}"/>
    <cellStyle name="쉼표 [0] 2 2 2 3 5 6 2" xfId="45280" xr:uid="{10D85CB3-5A25-4866-97F2-255D8E4A4B6B}"/>
    <cellStyle name="쉼표 [0] 2 2 2 3 5 7" xfId="18073" xr:uid="{BDF3AC03-2B63-4957-BBA2-CAA0A14042B3}"/>
    <cellStyle name="쉼표 [0] 2 2 2 3 5 7 2" xfId="48026" xr:uid="{F9E89FD1-F1A4-4522-9D8A-52E896ACDE71}"/>
    <cellStyle name="쉼표 [0] 2 2 2 3 5 8" xfId="20856" xr:uid="{00FCC5CC-9817-429B-B5DA-595EC67564D3}"/>
    <cellStyle name="쉼표 [0] 2 2 2 3 5 8 2" xfId="50808" xr:uid="{E1F8E418-F267-4D0E-9C37-D55344BC5C6C}"/>
    <cellStyle name="쉼표 [0] 2 2 2 3 5 9" xfId="23594" xr:uid="{40E23AD8-354C-4353-A31F-08E47726C167}"/>
    <cellStyle name="쉼표 [0] 2 2 2 3 5 9 2" xfId="53546" xr:uid="{CFD2F933-7698-493F-A029-37A5DB8D85B5}"/>
    <cellStyle name="쉼표 [0] 2 2 2 3 6" xfId="2093" xr:uid="{CB791E80-C3EB-4613-8EFD-A2716175B4C1}"/>
    <cellStyle name="쉼표 [0] 2 2 2 3 6 2" xfId="27705" xr:uid="{000EEB6C-02DA-4E9E-A6F9-5E128AFC5305}"/>
    <cellStyle name="쉼표 [0] 2 2 2 3 6 2 2" xfId="57657" xr:uid="{26562CA6-624A-4776-848A-4491F697F811}"/>
    <cellStyle name="쉼표 [0] 2 2 2 3 6 3" xfId="32096" xr:uid="{36195F04-C773-4B2C-BE63-371972E97EC7}"/>
    <cellStyle name="쉼표 [0] 2 2 2 3 7" xfId="2272" xr:uid="{E29C02C4-A690-4CAD-80B7-70F372120A13}"/>
    <cellStyle name="쉼표 [0] 2 2 2 3 7 2" xfId="32272" xr:uid="{3B6E5C34-31EE-4B5E-BFA8-A182E5EE262A}"/>
    <cellStyle name="쉼표 [0] 2 2 2 3 8" xfId="2710" xr:uid="{809E4F93-D3A3-481E-A657-F5533A7DD613}"/>
    <cellStyle name="쉼표 [0] 2 2 2 3 8 2" xfId="32703" xr:uid="{D0D0DDE7-4A31-4E81-9CDE-73802D1AAF68}"/>
    <cellStyle name="쉼표 [0] 2 2 2 3 9" xfId="5658" xr:uid="{7D6203BC-6460-450A-85B3-6E94D9E5782C}"/>
    <cellStyle name="쉼표 [0] 2 2 2 3 9 2" xfId="35613" xr:uid="{3725B43F-B1D9-4F2A-AB3C-67E39FB647FC}"/>
    <cellStyle name="쉼표 [0] 2 2 2 4" xfId="506" xr:uid="{EB77EA03-F07C-4DE8-9D5F-0439ABF03151}"/>
    <cellStyle name="쉼표 [0] 2 2 2 4 10" xfId="16791" xr:uid="{C61A725F-7B6B-4A2E-B1F9-589B84CB0BD2}"/>
    <cellStyle name="쉼표 [0] 2 2 2 4 10 2" xfId="46744" xr:uid="{ABEE3BD1-03EE-4053-90BC-75EA9F052440}"/>
    <cellStyle name="쉼표 [0] 2 2 2 4 11" xfId="19574" xr:uid="{5289E371-FEEE-40A1-8424-F0339D51357E}"/>
    <cellStyle name="쉼표 [0] 2 2 2 4 11 2" xfId="49526" xr:uid="{108B358B-9AC9-4444-99B9-2846CAC7207B}"/>
    <cellStyle name="쉼표 [0] 2 2 2 4 12" xfId="22312" xr:uid="{DF45E68A-F5CA-49B0-93CE-B0DF0014D25C}"/>
    <cellStyle name="쉼표 [0] 2 2 2 4 12 2" xfId="52264" xr:uid="{C2732873-1914-42A2-ACCD-A90671C92330}"/>
    <cellStyle name="쉼표 [0] 2 2 2 4 13" xfId="25048" xr:uid="{7867C719-D699-4B2E-B121-4157B6EFB995}"/>
    <cellStyle name="쉼표 [0] 2 2 2 4 13 2" xfId="55000" xr:uid="{8268945C-D988-4A9F-8866-0C35EAD31CE6}"/>
    <cellStyle name="쉼표 [0] 2 2 2 4 14" xfId="30516" xr:uid="{1D2FE0A4-C6AB-4CC6-8937-B85D6BF1AA0E}"/>
    <cellStyle name="쉼표 [0] 2 2 2 4 2" xfId="1054" xr:uid="{7640481C-CF19-425F-9006-B07D146CEEF5}"/>
    <cellStyle name="쉼표 [0] 2 2 2 4 2 10" xfId="19916" xr:uid="{B9C6A5D2-C3E0-45A5-BC8A-44155E4AC60F}"/>
    <cellStyle name="쉼표 [0] 2 2 2 4 2 10 2" xfId="49868" xr:uid="{62A177EA-0469-403D-A28B-3DDC0E3D9453}"/>
    <cellStyle name="쉼표 [0] 2 2 2 4 2 11" xfId="22654" xr:uid="{C933D5B4-ED89-4F32-B7EA-7D6FD00137C0}"/>
    <cellStyle name="쉼표 [0] 2 2 2 4 2 11 2" xfId="52606" xr:uid="{6F676964-F191-4A02-A153-4A0012B81554}"/>
    <cellStyle name="쉼표 [0] 2 2 2 4 2 12" xfId="25390" xr:uid="{3CD21E61-53AE-4DCD-8E16-18895A27336D}"/>
    <cellStyle name="쉼표 [0] 2 2 2 4 2 12 2" xfId="55342" xr:uid="{60FA3412-8B1F-4650-9E2A-E6F395E569EB}"/>
    <cellStyle name="쉼표 [0] 2 2 2 4 2 13" xfId="31059" xr:uid="{FECB7761-A07A-4096-B5E4-A0CD3D14D5AD}"/>
    <cellStyle name="쉼표 [0] 2 2 2 4 2 2" xfId="3822" xr:uid="{42FF79E6-2E8E-4743-B064-F0689DADCD30}"/>
    <cellStyle name="쉼표 [0] 2 2 2 4 2 2 10" xfId="26074" xr:uid="{9C6D1F30-0743-450F-A4AB-C7C55C86A9D3}"/>
    <cellStyle name="쉼표 [0] 2 2 2 4 2 2 10 2" xfId="56026" xr:uid="{034C0834-17BB-418A-80CD-F4594F4E4C62}"/>
    <cellStyle name="쉼표 [0] 2 2 2 4 2 2 11" xfId="33815" xr:uid="{C4AC476E-0872-4A13-BD95-C06951208C71}"/>
    <cellStyle name="쉼표 [0] 2 2 2 4 2 2 2" xfId="5190" xr:uid="{4CBAA260-32B6-4C1A-938D-040598E41D79}"/>
    <cellStyle name="쉼표 [0] 2 2 2 4 2 2 2 10" xfId="35183" xr:uid="{43508F87-4E53-45E8-B4ED-0EAA7DF51FA4}"/>
    <cellStyle name="쉼표 [0] 2 2 2 4 2 2 2 2" xfId="8138" xr:uid="{8204C12E-5833-4C9E-B084-F9BA15E8FFF1}"/>
    <cellStyle name="쉼표 [0] 2 2 2 4 2 2 2 2 2" xfId="30185" xr:uid="{538D935C-673A-4DB6-B965-6A31C9A79FBE}"/>
    <cellStyle name="쉼표 [0] 2 2 2 4 2 2 2 2 2 2" xfId="60137" xr:uid="{1AA1A179-61E4-4790-830C-A314E93C2FE9}"/>
    <cellStyle name="쉼표 [0] 2 2 2 4 2 2 2 2 3" xfId="38093" xr:uid="{667670A6-8F2F-47D6-A56C-6920028ECE6E}"/>
    <cellStyle name="쉼표 [0] 2 2 2 4 2 2 2 3" xfId="10920" xr:uid="{4A759A78-8725-4C2C-B421-3AE64B01B02E}"/>
    <cellStyle name="쉼표 [0] 2 2 2 4 2 2 2 3 2" xfId="40875" xr:uid="{71E7EC83-2DD0-4AC2-BC1A-493AC1BD9F9F}"/>
    <cellStyle name="쉼표 [0] 2 2 2 4 2 2 2 4" xfId="13702" xr:uid="{CD248E0A-7BDE-4C8D-A9BE-602826BC5AFB}"/>
    <cellStyle name="쉼표 [0] 2 2 2 4 2 2 2 4 2" xfId="43657" xr:uid="{F420D83E-ADA1-4950-BD1C-579E5024B35E}"/>
    <cellStyle name="쉼표 [0] 2 2 2 4 2 2 2 5" xfId="16437" xr:uid="{054393ED-B602-40CE-A12A-DC1827F9BDEF}"/>
    <cellStyle name="쉼표 [0] 2 2 2 4 2 2 2 5 2" xfId="46392" xr:uid="{77683140-9B0E-4CD3-8D63-939998630C77}"/>
    <cellStyle name="쉼표 [0] 2 2 2 4 2 2 2 6" xfId="19185" xr:uid="{4B65513F-5619-49DE-A59D-F57B46A68992}"/>
    <cellStyle name="쉼표 [0] 2 2 2 4 2 2 2 6 2" xfId="49138" xr:uid="{368E771D-C2AD-4B97-A1F3-5299AD40A83B}"/>
    <cellStyle name="쉼표 [0] 2 2 2 4 2 2 2 7" xfId="21968" xr:uid="{5162B8FA-B6E1-475A-A089-1F3E6E4757AB}"/>
    <cellStyle name="쉼표 [0] 2 2 2 4 2 2 2 7 2" xfId="51920" xr:uid="{766FA17B-7777-4650-AAA3-391CF3C77891}"/>
    <cellStyle name="쉼표 [0] 2 2 2 4 2 2 2 8" xfId="24706" xr:uid="{6D804D6E-0D76-4AAB-89B8-A9B649183390}"/>
    <cellStyle name="쉼표 [0] 2 2 2 4 2 2 2 8 2" xfId="54658" xr:uid="{358F04CD-8372-40C1-ACE6-627C13BC87CB}"/>
    <cellStyle name="쉼표 [0] 2 2 2 4 2 2 2 9" xfId="27442" xr:uid="{8A2EFCCC-12C3-4D33-AB1C-A8A2CF51994C}"/>
    <cellStyle name="쉼표 [0] 2 2 2 4 2 2 2 9 2" xfId="57394" xr:uid="{2BF7C906-EE9C-417E-BCE7-26EE7AA00C2B}"/>
    <cellStyle name="쉼표 [0] 2 2 2 4 2 2 3" xfId="6770" xr:uid="{38CE25BC-87E0-4A8E-B797-ABE55C1144CB}"/>
    <cellStyle name="쉼표 [0] 2 2 2 4 2 2 3 2" xfId="28817" xr:uid="{767B9B02-3D43-43B0-93C7-12E27EB3A86B}"/>
    <cellStyle name="쉼표 [0] 2 2 2 4 2 2 3 2 2" xfId="58769" xr:uid="{7E852889-332C-4836-A21B-86FB746D97FA}"/>
    <cellStyle name="쉼표 [0] 2 2 2 4 2 2 3 3" xfId="36725" xr:uid="{D688804F-3B29-4563-AFB9-112D922B06A4}"/>
    <cellStyle name="쉼표 [0] 2 2 2 4 2 2 4" xfId="9552" xr:uid="{EC5685FF-39A1-4EA3-A99C-0FCFEAABF1A9}"/>
    <cellStyle name="쉼표 [0] 2 2 2 4 2 2 4 2" xfId="39507" xr:uid="{09A3E9DA-E9A9-4738-8F99-F13496C619BF}"/>
    <cellStyle name="쉼표 [0] 2 2 2 4 2 2 5" xfId="12334" xr:uid="{7E9ECC60-6ED5-4BC3-944E-1C47BA1A4A65}"/>
    <cellStyle name="쉼표 [0] 2 2 2 4 2 2 5 2" xfId="42289" xr:uid="{198E3CA9-4224-42A5-BCA9-CB3545B828C1}"/>
    <cellStyle name="쉼표 [0] 2 2 2 4 2 2 6" xfId="15069" xr:uid="{8BB11C92-8C5A-433C-B4E7-B817384C6BEF}"/>
    <cellStyle name="쉼표 [0] 2 2 2 4 2 2 6 2" xfId="45024" xr:uid="{05631FBF-0D2D-4C85-B7A5-539BBAFA396A}"/>
    <cellStyle name="쉼표 [0] 2 2 2 4 2 2 7" xfId="17817" xr:uid="{16DE6D2D-D0AE-41C3-95A5-889B3166A31F}"/>
    <cellStyle name="쉼표 [0] 2 2 2 4 2 2 7 2" xfId="47770" xr:uid="{65732B27-B177-48B2-B84B-CEA3BF8A1718}"/>
    <cellStyle name="쉼표 [0] 2 2 2 4 2 2 8" xfId="20600" xr:uid="{0E3F5312-86EA-4AA7-8390-6DC07426FD61}"/>
    <cellStyle name="쉼표 [0] 2 2 2 4 2 2 8 2" xfId="50552" xr:uid="{FF8064B6-6180-4496-97FD-69623D0E4C92}"/>
    <cellStyle name="쉼표 [0] 2 2 2 4 2 2 9" xfId="23338" xr:uid="{A5810FE9-43C8-4E11-B692-0213EB01EF41}"/>
    <cellStyle name="쉼표 [0] 2 2 2 4 2 2 9 2" xfId="53290" xr:uid="{4D0749FB-1F15-4396-B45E-DA2A47020BF9}"/>
    <cellStyle name="쉼표 [0] 2 2 2 4 2 3" xfId="4506" xr:uid="{CDCFD520-5C82-4441-BE5E-3665B0654CF7}"/>
    <cellStyle name="쉼표 [0] 2 2 2 4 2 3 10" xfId="34499" xr:uid="{645CBE99-05FA-4447-B82B-AEF2201C7D28}"/>
    <cellStyle name="쉼표 [0] 2 2 2 4 2 3 2" xfId="7454" xr:uid="{BAEBEB73-FA24-4438-95C4-366356328D4F}"/>
    <cellStyle name="쉼표 [0] 2 2 2 4 2 3 2 2" xfId="29501" xr:uid="{A72721B1-7A8C-4E38-83AE-0CFDC7EEEBBD}"/>
    <cellStyle name="쉼표 [0] 2 2 2 4 2 3 2 2 2" xfId="59453" xr:uid="{634AFB77-C2FC-4026-B618-51E439514F77}"/>
    <cellStyle name="쉼표 [0] 2 2 2 4 2 3 2 3" xfId="37409" xr:uid="{7F32B33A-F2FB-4EA7-8B83-4582EABC195D}"/>
    <cellStyle name="쉼표 [0] 2 2 2 4 2 3 3" xfId="10236" xr:uid="{545D71EF-8048-47CE-A957-6365255C5924}"/>
    <cellStyle name="쉼표 [0] 2 2 2 4 2 3 3 2" xfId="40191" xr:uid="{6B2285E3-56FB-4ADB-B672-45A85D2DFA80}"/>
    <cellStyle name="쉼표 [0] 2 2 2 4 2 3 4" xfId="13018" xr:uid="{47B79108-8D56-4C63-B364-E411C00388A6}"/>
    <cellStyle name="쉼표 [0] 2 2 2 4 2 3 4 2" xfId="42973" xr:uid="{2DF6E16B-BE97-4FFD-8ECD-9B3B22F5CBC2}"/>
    <cellStyle name="쉼표 [0] 2 2 2 4 2 3 5" xfId="15753" xr:uid="{3AD5C044-0BBD-479D-B0B2-4F6C35BBBE0B}"/>
    <cellStyle name="쉼표 [0] 2 2 2 4 2 3 5 2" xfId="45708" xr:uid="{EDF95FB4-0731-4578-8A9B-398C25396681}"/>
    <cellStyle name="쉼표 [0] 2 2 2 4 2 3 6" xfId="18501" xr:uid="{79D8BF51-5EEA-466F-89C3-547F9CAC5988}"/>
    <cellStyle name="쉼표 [0] 2 2 2 4 2 3 6 2" xfId="48454" xr:uid="{2801E0AD-4EA7-4D13-A6B0-B6914FB8F8EB}"/>
    <cellStyle name="쉼표 [0] 2 2 2 4 2 3 7" xfId="21284" xr:uid="{60CE36B4-4087-4528-8ED5-F8BA0531AAF6}"/>
    <cellStyle name="쉼표 [0] 2 2 2 4 2 3 7 2" xfId="51236" xr:uid="{7616F8CF-FA12-4ED7-AD70-7239E36BBC70}"/>
    <cellStyle name="쉼표 [0] 2 2 2 4 2 3 8" xfId="24022" xr:uid="{E7C4D870-8AD0-4AB5-92AB-64B90C97EC3E}"/>
    <cellStyle name="쉼표 [0] 2 2 2 4 2 3 8 2" xfId="53974" xr:uid="{D5807E11-F280-445F-9D7E-30D18FB44376}"/>
    <cellStyle name="쉼표 [0] 2 2 2 4 2 3 9" xfId="26758" xr:uid="{234AB2AD-A3EF-4D6D-BF3D-B7C052A0A98F}"/>
    <cellStyle name="쉼표 [0] 2 2 2 4 2 3 9 2" xfId="56710" xr:uid="{9543EB42-2E84-4CD9-B06E-2D078FD12E93}"/>
    <cellStyle name="쉼표 [0] 2 2 2 4 2 4" xfId="3138" xr:uid="{185B8965-A5C3-4A3E-806B-03F594184FF8}"/>
    <cellStyle name="쉼표 [0] 2 2 2 4 2 4 2" xfId="28133" xr:uid="{BACA04A6-8A79-409D-936F-896D61CC9C02}"/>
    <cellStyle name="쉼표 [0] 2 2 2 4 2 4 2 2" xfId="58085" xr:uid="{7586BDEC-A154-47EF-AA4A-1AB87726A6F2}"/>
    <cellStyle name="쉼표 [0] 2 2 2 4 2 4 3" xfId="33131" xr:uid="{5D6B9099-A104-4DA1-B0BA-5E1192BE784D}"/>
    <cellStyle name="쉼표 [0] 2 2 2 4 2 5" xfId="6086" xr:uid="{DF29C560-46B8-4177-A78E-1D88B58903AD}"/>
    <cellStyle name="쉼표 [0] 2 2 2 4 2 5 2" xfId="36041" xr:uid="{34FCE4FF-49F0-4D8B-893B-14C5E6382382}"/>
    <cellStyle name="쉼표 [0] 2 2 2 4 2 6" xfId="8868" xr:uid="{9C33D463-E0AB-4B0A-A2CB-0694A4EAB2D3}"/>
    <cellStyle name="쉼표 [0] 2 2 2 4 2 6 2" xfId="38823" xr:uid="{05D7CE0B-B84F-46AD-9A98-3C258062EB55}"/>
    <cellStyle name="쉼표 [0] 2 2 2 4 2 7" xfId="11650" xr:uid="{209B76EE-E0C5-4DAC-9CC3-DBE02CC1F69C}"/>
    <cellStyle name="쉼표 [0] 2 2 2 4 2 7 2" xfId="41605" xr:uid="{4BD94AC5-E4CC-4D39-AC0C-00D6D08598AC}"/>
    <cellStyle name="쉼표 [0] 2 2 2 4 2 8" xfId="14385" xr:uid="{8A730E06-7313-498E-9A93-A3DCD16CAB33}"/>
    <cellStyle name="쉼표 [0] 2 2 2 4 2 8 2" xfId="44340" xr:uid="{1B091F8B-D1F7-4FCB-98E4-1A93156BAE2D}"/>
    <cellStyle name="쉼표 [0] 2 2 2 4 2 9" xfId="17133" xr:uid="{08D0C683-6F9E-448A-97CA-ACCD55F98696}"/>
    <cellStyle name="쉼표 [0] 2 2 2 4 2 9 2" xfId="47086" xr:uid="{CEF4A9F7-FE5E-45AD-A328-767F0CB4C806}"/>
    <cellStyle name="쉼표 [0] 2 2 2 4 3" xfId="1596" xr:uid="{01C2B109-C8EE-4DD0-B3B6-91F2C1520D24}"/>
    <cellStyle name="쉼표 [0] 2 2 2 4 3 10" xfId="22996" xr:uid="{7D31D02E-86F3-4CCA-9D77-C20B539DDEDF}"/>
    <cellStyle name="쉼표 [0] 2 2 2 4 3 10 2" xfId="52948" xr:uid="{C9E219AC-7950-4C64-B3CF-045B646545E7}"/>
    <cellStyle name="쉼표 [0] 2 2 2 4 3 11" xfId="25732" xr:uid="{1959FC6E-02A7-45AB-9111-4ECE6F170B5B}"/>
    <cellStyle name="쉼표 [0] 2 2 2 4 3 11 2" xfId="55684" xr:uid="{0AF0647B-839B-4FE8-81C0-6DE7925B577B}"/>
    <cellStyle name="쉼표 [0] 2 2 2 4 3 12" xfId="31601" xr:uid="{E0625D2C-B11E-4BA6-80E7-F6DB720AD9BD}"/>
    <cellStyle name="쉼표 [0] 2 2 2 4 3 2" xfId="4848" xr:uid="{C80C872B-F79D-456E-8C56-4CABFEDC98DD}"/>
    <cellStyle name="쉼표 [0] 2 2 2 4 3 2 10" xfId="34841" xr:uid="{D370CC4E-A53C-469D-8653-F20192D00887}"/>
    <cellStyle name="쉼표 [0] 2 2 2 4 3 2 2" xfId="7796" xr:uid="{EEFD9184-A5CD-4B2F-AEB8-66F1654F579E}"/>
    <cellStyle name="쉼표 [0] 2 2 2 4 3 2 2 2" xfId="29843" xr:uid="{73816B9E-3090-415A-91E6-F4815452D62A}"/>
    <cellStyle name="쉼표 [0] 2 2 2 4 3 2 2 2 2" xfId="59795" xr:uid="{6ED2A33C-885A-4A70-B3E3-960CAEE89C0D}"/>
    <cellStyle name="쉼표 [0] 2 2 2 4 3 2 2 3" xfId="37751" xr:uid="{E6EA73C4-5C1A-4BED-ABAC-A7004B03FEBF}"/>
    <cellStyle name="쉼표 [0] 2 2 2 4 3 2 3" xfId="10578" xr:uid="{F89F7D50-A4F4-41CD-8283-22D65D10F759}"/>
    <cellStyle name="쉼표 [0] 2 2 2 4 3 2 3 2" xfId="40533" xr:uid="{8480D6B9-C5D6-47FD-BF7D-454FA1863890}"/>
    <cellStyle name="쉼표 [0] 2 2 2 4 3 2 4" xfId="13360" xr:uid="{2A38A908-A177-4631-8A3E-072E579CE2AF}"/>
    <cellStyle name="쉼표 [0] 2 2 2 4 3 2 4 2" xfId="43315" xr:uid="{67EB0A08-876F-4303-BF18-5025C8D4CA28}"/>
    <cellStyle name="쉼표 [0] 2 2 2 4 3 2 5" xfId="16095" xr:uid="{C6FB1F3A-6ED1-4993-BDAC-635C7DAE2A46}"/>
    <cellStyle name="쉼표 [0] 2 2 2 4 3 2 5 2" xfId="46050" xr:uid="{6E68F5DA-539F-4DEF-A7E6-D1D1617F8D90}"/>
    <cellStyle name="쉼표 [0] 2 2 2 4 3 2 6" xfId="18843" xr:uid="{7A84248C-8443-47F1-8453-9DFB97653B8E}"/>
    <cellStyle name="쉼표 [0] 2 2 2 4 3 2 6 2" xfId="48796" xr:uid="{B902505A-B2F7-4010-AFB7-133C9C572A19}"/>
    <cellStyle name="쉼표 [0] 2 2 2 4 3 2 7" xfId="21626" xr:uid="{2C143300-0DD4-41D4-A46B-40FCA34E8502}"/>
    <cellStyle name="쉼표 [0] 2 2 2 4 3 2 7 2" xfId="51578" xr:uid="{51267652-0A94-4CC2-A732-C73FCE84282F}"/>
    <cellStyle name="쉼표 [0] 2 2 2 4 3 2 8" xfId="24364" xr:uid="{86D322F1-3BED-4D6B-94C0-E28202CAD1F7}"/>
    <cellStyle name="쉼표 [0] 2 2 2 4 3 2 8 2" xfId="54316" xr:uid="{32B7537F-CD68-43C1-8501-07DBA4ABFA72}"/>
    <cellStyle name="쉼표 [0] 2 2 2 4 3 2 9" xfId="27100" xr:uid="{B67E921C-7406-4D92-B98E-03AF866DF5A9}"/>
    <cellStyle name="쉼표 [0] 2 2 2 4 3 2 9 2" xfId="57052" xr:uid="{B26E8D67-7705-4F3E-ACCE-F65D5F70E536}"/>
    <cellStyle name="쉼표 [0] 2 2 2 4 3 3" xfId="3480" xr:uid="{F8E6DDAE-0EA4-47B4-9972-B797FD6B7737}"/>
    <cellStyle name="쉼표 [0] 2 2 2 4 3 3 2" xfId="28475" xr:uid="{DC33D003-E4A4-4F15-A836-329DCBFBA33C}"/>
    <cellStyle name="쉼표 [0] 2 2 2 4 3 3 2 2" xfId="58427" xr:uid="{1F7E867A-0ED5-4BE9-A063-CD5D69D38579}"/>
    <cellStyle name="쉼표 [0] 2 2 2 4 3 3 3" xfId="33473" xr:uid="{4BA22B10-4273-4007-B949-D4554ADB1C15}"/>
    <cellStyle name="쉼표 [0] 2 2 2 4 3 4" xfId="6428" xr:uid="{B6A286C3-4F57-46DF-86EE-4AB993B7F729}"/>
    <cellStyle name="쉼표 [0] 2 2 2 4 3 4 2" xfId="36383" xr:uid="{2798D6C9-6220-4184-A732-14A82453BEAA}"/>
    <cellStyle name="쉼표 [0] 2 2 2 4 3 5" xfId="9210" xr:uid="{0851DAB3-0A81-46FE-8FE9-DF319ADD391D}"/>
    <cellStyle name="쉼표 [0] 2 2 2 4 3 5 2" xfId="39165" xr:uid="{0774BBFA-B770-4160-B555-029DFCEEC2F5}"/>
    <cellStyle name="쉼표 [0] 2 2 2 4 3 6" xfId="11992" xr:uid="{D2838379-DD21-4539-9D62-40A93F14550F}"/>
    <cellStyle name="쉼표 [0] 2 2 2 4 3 6 2" xfId="41947" xr:uid="{54A73356-7209-4BEC-9396-C8A1895EAFFE}"/>
    <cellStyle name="쉼표 [0] 2 2 2 4 3 7" xfId="14727" xr:uid="{A290C0BB-59ED-41B0-8F83-80D84C1E2E73}"/>
    <cellStyle name="쉼표 [0] 2 2 2 4 3 7 2" xfId="44682" xr:uid="{B8E8A648-180B-4872-A6B7-24DFB1A92FB9}"/>
    <cellStyle name="쉼표 [0] 2 2 2 4 3 8" xfId="17475" xr:uid="{4FCCD2DB-0100-43E8-A702-22CBF90D9C96}"/>
    <cellStyle name="쉼표 [0] 2 2 2 4 3 8 2" xfId="47428" xr:uid="{1BAA6F18-8AB4-4B03-9926-9238A55B012D}"/>
    <cellStyle name="쉼표 [0] 2 2 2 4 3 9" xfId="20258" xr:uid="{8F958E4D-09E9-4713-AADB-AD0C347B929D}"/>
    <cellStyle name="쉼표 [0] 2 2 2 4 3 9 2" xfId="50210" xr:uid="{C68D8933-792E-47F7-8469-B441587A93D1}"/>
    <cellStyle name="쉼표 [0] 2 2 2 4 4" xfId="2359" xr:uid="{F65299D7-B7E9-4798-B759-ADA4C9D2901D}"/>
    <cellStyle name="쉼표 [0] 2 2 2 4 4 10" xfId="26416" xr:uid="{94321F43-79FE-425C-94C8-06D8C4E4F6AF}"/>
    <cellStyle name="쉼표 [0] 2 2 2 4 4 10 2" xfId="56368" xr:uid="{A58EA7CC-66ED-4A94-8A74-08DF7FC7193E}"/>
    <cellStyle name="쉼표 [0] 2 2 2 4 4 11" xfId="32358" xr:uid="{DAB28705-B91D-43B0-B8EE-0E9B80B55B2C}"/>
    <cellStyle name="쉼표 [0] 2 2 2 4 4 2" xfId="4164" xr:uid="{3BB0ADB5-F007-47E2-8673-A6E5EEC86FC7}"/>
    <cellStyle name="쉼표 [0] 2 2 2 4 4 2 2" xfId="29159" xr:uid="{465FC2CC-BD79-4D25-BDB8-4502575D0FE0}"/>
    <cellStyle name="쉼표 [0] 2 2 2 4 4 2 2 2" xfId="59111" xr:uid="{D35DA6CE-F6C0-414B-BA9E-BDFBE4ABCF83}"/>
    <cellStyle name="쉼표 [0] 2 2 2 4 4 2 3" xfId="34157" xr:uid="{A8D2B4C2-DFAF-42B9-AF06-638854041FD3}"/>
    <cellStyle name="쉼표 [0] 2 2 2 4 4 3" xfId="7112" xr:uid="{4209CBE2-50E7-43FA-B8D1-228127ECA7AF}"/>
    <cellStyle name="쉼표 [0] 2 2 2 4 4 3 2" xfId="37067" xr:uid="{C45A11E4-CB0C-4F23-B1F8-16FF68B40FD1}"/>
    <cellStyle name="쉼표 [0] 2 2 2 4 4 4" xfId="9894" xr:uid="{6840C0F4-796B-48E8-B960-23E55EBC143C}"/>
    <cellStyle name="쉼표 [0] 2 2 2 4 4 4 2" xfId="39849" xr:uid="{3F881A5D-0266-4052-AC5F-F7E0B2BA5085}"/>
    <cellStyle name="쉼표 [0] 2 2 2 4 4 5" xfId="12676" xr:uid="{1B7394DA-DE45-4D85-9045-4C2624A2D9E1}"/>
    <cellStyle name="쉼표 [0] 2 2 2 4 4 5 2" xfId="42631" xr:uid="{60600EC9-EEAD-45D4-BF9A-A40430F7C994}"/>
    <cellStyle name="쉼표 [0] 2 2 2 4 4 6" xfId="15411" xr:uid="{4232034C-AD3C-400C-BE69-2D0B1FA52E12}"/>
    <cellStyle name="쉼표 [0] 2 2 2 4 4 6 2" xfId="45366" xr:uid="{80CB2DD2-0591-4555-83F1-5624F478A67E}"/>
    <cellStyle name="쉼표 [0] 2 2 2 4 4 7" xfId="18159" xr:uid="{FD64FACD-EA61-456F-BEF8-DA21886A8E3F}"/>
    <cellStyle name="쉼표 [0] 2 2 2 4 4 7 2" xfId="48112" xr:uid="{0CB1CEEC-F957-4A07-8ECC-5B2348D94AF2}"/>
    <cellStyle name="쉼표 [0] 2 2 2 4 4 8" xfId="20942" xr:uid="{9736750E-20B5-44E5-8F9E-2FF0CEE77A69}"/>
    <cellStyle name="쉼표 [0] 2 2 2 4 4 8 2" xfId="50894" xr:uid="{E26C880E-7DB8-41EE-B143-1DEBF05161E8}"/>
    <cellStyle name="쉼표 [0] 2 2 2 4 4 9" xfId="23680" xr:uid="{055CE9F5-9471-43A4-BE0A-DDAAF1FA0D1D}"/>
    <cellStyle name="쉼표 [0] 2 2 2 4 4 9 2" xfId="53632" xr:uid="{66725A13-C051-4F23-97B6-C92C15071991}"/>
    <cellStyle name="쉼표 [0] 2 2 2 4 5" xfId="2796" xr:uid="{6732880F-25E8-4175-8E53-A9258D1DA884}"/>
    <cellStyle name="쉼표 [0] 2 2 2 4 5 2" xfId="27791" xr:uid="{03476473-BA7D-47BA-90D4-4ED013EF623C}"/>
    <cellStyle name="쉼표 [0] 2 2 2 4 5 2 2" xfId="57743" xr:uid="{27F7378E-8784-42E8-B540-0BF37FDDBC91}"/>
    <cellStyle name="쉼표 [0] 2 2 2 4 5 3" xfId="32789" xr:uid="{BF7725FC-8F6C-40C1-957D-E84CD70396B7}"/>
    <cellStyle name="쉼표 [0] 2 2 2 4 6" xfId="5744" xr:uid="{BBD750E7-1D61-4207-A114-31230B6703E6}"/>
    <cellStyle name="쉼표 [0] 2 2 2 4 6 2" xfId="35699" xr:uid="{48EB42C7-D820-4861-9E63-0B449ED99138}"/>
    <cellStyle name="쉼표 [0] 2 2 2 4 7" xfId="8526" xr:uid="{E0EB66D8-6257-49E2-837C-10B69388012E}"/>
    <cellStyle name="쉼표 [0] 2 2 2 4 7 2" xfId="38481" xr:uid="{0FD82B10-53F7-4044-AC3C-93A1BAC37E02}"/>
    <cellStyle name="쉼표 [0] 2 2 2 4 8" xfId="11308" xr:uid="{D3963939-1691-462D-A190-75B132BBA1DE}"/>
    <cellStyle name="쉼표 [0] 2 2 2 4 8 2" xfId="41263" xr:uid="{9725B2F9-5254-46C6-AAA5-05BC0FBE3A20}"/>
    <cellStyle name="쉼표 [0] 2 2 2 4 9" xfId="14043" xr:uid="{0D219E4E-B42F-4EF0-8281-FDEC6D670F65}"/>
    <cellStyle name="쉼표 [0] 2 2 2 4 9 2" xfId="43998" xr:uid="{B4ECB509-89F3-4698-8AF4-2A40FFFC1E5A}"/>
    <cellStyle name="쉼표 [0] 2 2 2 5" xfId="647" xr:uid="{A8290800-A3F7-4FEE-BD26-FE6C28C3A76F}"/>
    <cellStyle name="쉼표 [0] 2 2 2 5 10" xfId="19745" xr:uid="{E503ED09-E083-466F-851F-0CFB36F5ED2A}"/>
    <cellStyle name="쉼표 [0] 2 2 2 5 10 2" xfId="49697" xr:uid="{B21826EC-339A-4A22-8D2A-FB131769E90A}"/>
    <cellStyle name="쉼표 [0] 2 2 2 5 11" xfId="22483" xr:uid="{D3E8383C-A03D-4820-B684-2865D223D320}"/>
    <cellStyle name="쉼표 [0] 2 2 2 5 11 2" xfId="52435" xr:uid="{CCDF183D-7A0E-4FB2-A8B3-4AB4BB692CA4}"/>
    <cellStyle name="쉼표 [0] 2 2 2 5 12" xfId="25219" xr:uid="{5C833829-74B5-448E-8E18-F745D2429059}"/>
    <cellStyle name="쉼표 [0] 2 2 2 5 12 2" xfId="55171" xr:uid="{C8E724AC-AC54-47DC-A882-509B23AAA02F}"/>
    <cellStyle name="쉼표 [0] 2 2 2 5 13" xfId="30657" xr:uid="{F45942D5-E08A-4158-8494-FDA898A16382}"/>
    <cellStyle name="쉼표 [0] 2 2 2 5 2" xfId="1195" xr:uid="{FF7FE48D-8A90-48B7-AFC4-9D06DDD6F54F}"/>
    <cellStyle name="쉼표 [0] 2 2 2 5 2 10" xfId="23167" xr:uid="{5D4A53A6-8392-4A25-8D6A-D6581E2AAE45}"/>
    <cellStyle name="쉼표 [0] 2 2 2 5 2 10 2" xfId="53119" xr:uid="{BA9DE323-DBBD-4114-A9DD-315426FD6009}"/>
    <cellStyle name="쉼표 [0] 2 2 2 5 2 11" xfId="25903" xr:uid="{CC8EC006-C67F-43FF-85E9-4D3525A495F4}"/>
    <cellStyle name="쉼표 [0] 2 2 2 5 2 11 2" xfId="55855" xr:uid="{9FE4A7C3-E0F0-4B91-98B5-13C5D51416A5}"/>
    <cellStyle name="쉼표 [0] 2 2 2 5 2 12" xfId="31200" xr:uid="{C055F260-8C7F-4A49-B442-E33AB745ECE0}"/>
    <cellStyle name="쉼표 [0] 2 2 2 5 2 2" xfId="5019" xr:uid="{5680B32B-8D7B-4CE8-8BF1-D229AE1B16D6}"/>
    <cellStyle name="쉼표 [0] 2 2 2 5 2 2 10" xfId="35012" xr:uid="{A5CAD637-5338-437E-8A69-15822984DBA0}"/>
    <cellStyle name="쉼표 [0] 2 2 2 5 2 2 2" xfId="7967" xr:uid="{0189F0D9-5944-4420-8212-FF239486FDE6}"/>
    <cellStyle name="쉼표 [0] 2 2 2 5 2 2 2 2" xfId="30014" xr:uid="{DC8B71A2-1357-4B43-8F65-D563930C5797}"/>
    <cellStyle name="쉼표 [0] 2 2 2 5 2 2 2 2 2" xfId="59966" xr:uid="{900FA321-6D87-4602-96EC-77C295CFEF4C}"/>
    <cellStyle name="쉼표 [0] 2 2 2 5 2 2 2 3" xfId="37922" xr:uid="{0DBBC1E1-3526-4C63-A1DE-A983403D316D}"/>
    <cellStyle name="쉼표 [0] 2 2 2 5 2 2 3" xfId="10749" xr:uid="{D1780BDD-A9FE-4A17-B93A-6E7957510494}"/>
    <cellStyle name="쉼표 [0] 2 2 2 5 2 2 3 2" xfId="40704" xr:uid="{0D40450C-3BBF-4F71-9370-A1F8CCCC4F09}"/>
    <cellStyle name="쉼표 [0] 2 2 2 5 2 2 4" xfId="13531" xr:uid="{87FC2A13-3001-4881-859A-9B0FC3C710CF}"/>
    <cellStyle name="쉼표 [0] 2 2 2 5 2 2 4 2" xfId="43486" xr:uid="{A1C28FEA-3F39-4D5A-B8D0-2DEFFBA8FE30}"/>
    <cellStyle name="쉼표 [0] 2 2 2 5 2 2 5" xfId="16266" xr:uid="{8BF00F06-1202-4939-AC6A-8862682FC59A}"/>
    <cellStyle name="쉼표 [0] 2 2 2 5 2 2 5 2" xfId="46221" xr:uid="{299E9693-EBD6-4D8A-96DD-44A82D7B95D6}"/>
    <cellStyle name="쉼표 [0] 2 2 2 5 2 2 6" xfId="19014" xr:uid="{4EF50DE8-FC3B-4174-B00A-D2033EA4D2FC}"/>
    <cellStyle name="쉼표 [0] 2 2 2 5 2 2 6 2" xfId="48967" xr:uid="{61CE68F0-B327-458D-9BAF-DB8AA5CC388D}"/>
    <cellStyle name="쉼표 [0] 2 2 2 5 2 2 7" xfId="21797" xr:uid="{C6835512-7008-4890-A759-66EDD078D32B}"/>
    <cellStyle name="쉼표 [0] 2 2 2 5 2 2 7 2" xfId="51749" xr:uid="{14F77C44-A3AA-42B1-850F-706974A2FCFD}"/>
    <cellStyle name="쉼표 [0] 2 2 2 5 2 2 8" xfId="24535" xr:uid="{C4A9D790-7484-415E-B9F9-F960AFD3111A}"/>
    <cellStyle name="쉼표 [0] 2 2 2 5 2 2 8 2" xfId="54487" xr:uid="{7F09EE5D-B0E0-437B-BE7D-902866E17FB6}"/>
    <cellStyle name="쉼표 [0] 2 2 2 5 2 2 9" xfId="27271" xr:uid="{B78C6518-F60C-4DF5-96D2-95EF584783A2}"/>
    <cellStyle name="쉼표 [0] 2 2 2 5 2 2 9 2" xfId="57223" xr:uid="{A7498B65-29A4-4269-9112-A26F7A90146E}"/>
    <cellStyle name="쉼표 [0] 2 2 2 5 2 3" xfId="3651" xr:uid="{762CCED5-78B9-4762-B4D8-428DCC1303B6}"/>
    <cellStyle name="쉼표 [0] 2 2 2 5 2 3 2" xfId="28646" xr:uid="{DFD05CAE-609E-4BAD-9CD3-07029D3E0A55}"/>
    <cellStyle name="쉼표 [0] 2 2 2 5 2 3 2 2" xfId="58598" xr:uid="{F1664587-7A99-4CBE-9A18-5645CBCA76F1}"/>
    <cellStyle name="쉼표 [0] 2 2 2 5 2 3 3" xfId="33644" xr:uid="{235FA867-DE8F-4522-A257-4013FCEE16BC}"/>
    <cellStyle name="쉼표 [0] 2 2 2 5 2 4" xfId="6599" xr:uid="{91E10E45-BD0F-4E03-931A-D4D14C546D18}"/>
    <cellStyle name="쉼표 [0] 2 2 2 5 2 4 2" xfId="36554" xr:uid="{A32CE93E-A3B2-4928-B4CA-C5E84D48ABA0}"/>
    <cellStyle name="쉼표 [0] 2 2 2 5 2 5" xfId="9381" xr:uid="{FF53CEAC-0672-4870-B9F6-2812265F0F18}"/>
    <cellStyle name="쉼표 [0] 2 2 2 5 2 5 2" xfId="39336" xr:uid="{16242E2E-95D6-46F1-B797-A77EFE6BAD53}"/>
    <cellStyle name="쉼표 [0] 2 2 2 5 2 6" xfId="12163" xr:uid="{F872059B-56A6-41FE-AF00-258C78749B7B}"/>
    <cellStyle name="쉼표 [0] 2 2 2 5 2 6 2" xfId="42118" xr:uid="{D7A20023-3914-49A9-96C9-53BE8A54E19A}"/>
    <cellStyle name="쉼표 [0] 2 2 2 5 2 7" xfId="14898" xr:uid="{AC0BD606-0DAD-4909-820B-F8BA903E18F0}"/>
    <cellStyle name="쉼표 [0] 2 2 2 5 2 7 2" xfId="44853" xr:uid="{AC12D34F-4C79-4A63-93E8-E77234EE5613}"/>
    <cellStyle name="쉼표 [0] 2 2 2 5 2 8" xfId="17646" xr:uid="{EC0A7689-A758-43AF-B897-08DF26817806}"/>
    <cellStyle name="쉼표 [0] 2 2 2 5 2 8 2" xfId="47599" xr:uid="{0B492042-0E7B-4733-BD58-9D8D4615FFCD}"/>
    <cellStyle name="쉼표 [0] 2 2 2 5 2 9" xfId="20429" xr:uid="{6C691F71-D131-4F14-BE65-E56F35ADE5A6}"/>
    <cellStyle name="쉼표 [0] 2 2 2 5 2 9 2" xfId="50381" xr:uid="{CE24B847-4796-467D-B9D6-930F02358304}"/>
    <cellStyle name="쉼표 [0] 2 2 2 5 3" xfId="1737" xr:uid="{08145621-0B91-4FB1-B358-5926D7648059}"/>
    <cellStyle name="쉼표 [0] 2 2 2 5 3 10" xfId="26587" xr:uid="{025E54E5-85BE-468C-91C1-1CCAEAE55C5F}"/>
    <cellStyle name="쉼표 [0] 2 2 2 5 3 10 2" xfId="56539" xr:uid="{0419A5D4-1397-4763-B96B-9237E2237F2C}"/>
    <cellStyle name="쉼표 [0] 2 2 2 5 3 11" xfId="31742" xr:uid="{8302255D-3171-423F-9163-EC462C917D12}"/>
    <cellStyle name="쉼표 [0] 2 2 2 5 3 2" xfId="4335" xr:uid="{E249E4EC-77A4-43D6-BDE0-ADCCAED005C0}"/>
    <cellStyle name="쉼표 [0] 2 2 2 5 3 2 2" xfId="29330" xr:uid="{AD333932-17E1-4403-B3A5-C6E18158A289}"/>
    <cellStyle name="쉼표 [0] 2 2 2 5 3 2 2 2" xfId="59282" xr:uid="{D5D6C4EA-847E-4753-88C9-6551C04030E5}"/>
    <cellStyle name="쉼표 [0] 2 2 2 5 3 2 3" xfId="34328" xr:uid="{F7C5E95A-E2AA-4236-ADD4-88A324AE4400}"/>
    <cellStyle name="쉼표 [0] 2 2 2 5 3 3" xfId="7283" xr:uid="{A94E5AB9-FB3D-4A11-84FE-474DA3EB05FB}"/>
    <cellStyle name="쉼표 [0] 2 2 2 5 3 3 2" xfId="37238" xr:uid="{C391BCA4-B53A-4B9F-922A-6EE575E5B9BC}"/>
    <cellStyle name="쉼표 [0] 2 2 2 5 3 4" xfId="10065" xr:uid="{83E5AA0A-8DFA-46ED-A02D-21ECBCABFAB7}"/>
    <cellStyle name="쉼표 [0] 2 2 2 5 3 4 2" xfId="40020" xr:uid="{08D7011E-0429-4393-817D-4F922904718F}"/>
    <cellStyle name="쉼표 [0] 2 2 2 5 3 5" xfId="12847" xr:uid="{C8DFABB1-5F14-4F1A-9F9E-61A585DD3C52}"/>
    <cellStyle name="쉼표 [0] 2 2 2 5 3 5 2" xfId="42802" xr:uid="{39638E82-3704-40E4-8BE2-98F82263EA71}"/>
    <cellStyle name="쉼표 [0] 2 2 2 5 3 6" xfId="15582" xr:uid="{B6F04634-953E-4A26-BE5E-53C0D2495565}"/>
    <cellStyle name="쉼표 [0] 2 2 2 5 3 6 2" xfId="45537" xr:uid="{C72C3F48-980E-49DA-9CAA-3E84387F9CD8}"/>
    <cellStyle name="쉼표 [0] 2 2 2 5 3 7" xfId="18330" xr:uid="{BDCF6897-85CB-4B7C-B54A-693584C3753F}"/>
    <cellStyle name="쉼표 [0] 2 2 2 5 3 7 2" xfId="48283" xr:uid="{6AB0566B-6986-4E92-9EDA-5C4EB11F5418}"/>
    <cellStyle name="쉼표 [0] 2 2 2 5 3 8" xfId="21113" xr:uid="{A7719622-B71D-4294-9424-BEF29284C518}"/>
    <cellStyle name="쉼표 [0] 2 2 2 5 3 8 2" xfId="51065" xr:uid="{28D03B1C-8693-4D33-9B10-FCF866CC21BD}"/>
    <cellStyle name="쉼표 [0] 2 2 2 5 3 9" xfId="23851" xr:uid="{7B3A4040-3446-46FE-BEF3-C20AD3CBA0EE}"/>
    <cellStyle name="쉼표 [0] 2 2 2 5 3 9 2" xfId="53803" xr:uid="{DB9D9651-FB0C-4DDA-B763-E8412F86A836}"/>
    <cellStyle name="쉼표 [0] 2 2 2 5 4" xfId="2967" xr:uid="{E80F9230-9EAC-44A3-91B5-B2CC73BF0538}"/>
    <cellStyle name="쉼표 [0] 2 2 2 5 4 2" xfId="27962" xr:uid="{110DF8A0-7F89-4E31-A6FE-AFE5058C62FA}"/>
    <cellStyle name="쉼표 [0] 2 2 2 5 4 2 2" xfId="57914" xr:uid="{B3BB1B7D-A050-4B03-93D2-B576B4C6D4FD}"/>
    <cellStyle name="쉼표 [0] 2 2 2 5 4 3" xfId="32960" xr:uid="{034B30A5-531D-4A8A-9BB0-7D80C6701C7E}"/>
    <cellStyle name="쉼표 [0] 2 2 2 5 5" xfId="5915" xr:uid="{6CA382BE-36F7-4493-B764-0719D5711628}"/>
    <cellStyle name="쉼표 [0] 2 2 2 5 5 2" xfId="35870" xr:uid="{98ED0126-40AE-45AD-A092-BBC508FC04E5}"/>
    <cellStyle name="쉼표 [0] 2 2 2 5 6" xfId="8697" xr:uid="{95B5EBE4-09EC-4849-A51B-07E04F3D878A}"/>
    <cellStyle name="쉼표 [0] 2 2 2 5 6 2" xfId="38652" xr:uid="{D0405212-3D0D-44B4-AFE0-72BF295A9D19}"/>
    <cellStyle name="쉼표 [0] 2 2 2 5 7" xfId="11479" xr:uid="{69F2DC8D-A29D-48A8-8CBE-B0C1DA3F802E}"/>
    <cellStyle name="쉼표 [0] 2 2 2 5 7 2" xfId="41434" xr:uid="{42163D23-87B0-4ABB-AC6B-5B5A4E70C793}"/>
    <cellStyle name="쉼표 [0] 2 2 2 5 8" xfId="14214" xr:uid="{01268D56-EB28-4DD6-A98D-7BCBDA5E7BBB}"/>
    <cellStyle name="쉼표 [0] 2 2 2 5 8 2" xfId="44169" xr:uid="{86F629C6-5A2D-4512-905A-8287B801F4C1}"/>
    <cellStyle name="쉼표 [0] 2 2 2 5 9" xfId="16962" xr:uid="{7425314C-ED7F-43FD-B46C-525FD8D4510B}"/>
    <cellStyle name="쉼표 [0] 2 2 2 5 9 2" xfId="46915" xr:uid="{F8071320-D093-4089-AD87-15C6FFAF218D}"/>
    <cellStyle name="쉼표 [0] 2 2 2 6" xfId="697" xr:uid="{D1683D65-5B28-44BA-9840-7F5A67465E46}"/>
    <cellStyle name="쉼표 [0] 2 2 2 6 10" xfId="20087" xr:uid="{434CE19F-7021-4C4A-BEDD-D18A71584212}"/>
    <cellStyle name="쉼표 [0] 2 2 2 6 10 2" xfId="50039" xr:uid="{2C5DF678-0A11-4DA2-B14D-9C20F797E6B5}"/>
    <cellStyle name="쉼표 [0] 2 2 2 6 11" xfId="22825" xr:uid="{17AC036F-DE71-4A66-9126-92DDDB2E0AC8}"/>
    <cellStyle name="쉼표 [0] 2 2 2 6 11 2" xfId="52777" xr:uid="{6617CC9D-C9C0-4A3F-924D-5FAD57FEDC9C}"/>
    <cellStyle name="쉼표 [0] 2 2 2 6 12" xfId="25561" xr:uid="{9A155F37-9E46-4624-AB70-44AC34614022}"/>
    <cellStyle name="쉼표 [0] 2 2 2 6 12 2" xfId="55513" xr:uid="{425167FD-2065-41E9-9EAD-BFD5CDBC1262}"/>
    <cellStyle name="쉼표 [0] 2 2 2 6 13" xfId="30702" xr:uid="{6A465101-7893-4136-8742-71F4421B6CC9}"/>
    <cellStyle name="쉼표 [0] 2 2 2 6 2" xfId="1240" xr:uid="{2A01578C-EB84-472D-85E0-962B2053CE74}"/>
    <cellStyle name="쉼표 [0] 2 2 2 6 2 10" xfId="26929" xr:uid="{510713CA-3D03-49F3-B1DA-ADF1D28DCE0E}"/>
    <cellStyle name="쉼표 [0] 2 2 2 6 2 10 2" xfId="56881" xr:uid="{2889A3B5-9F43-4084-805C-F1F306A42C27}"/>
    <cellStyle name="쉼표 [0] 2 2 2 6 2 11" xfId="31245" xr:uid="{2EF5E89D-7BB0-42ED-B62E-7FECE8F5A117}"/>
    <cellStyle name="쉼표 [0] 2 2 2 6 2 2" xfId="4677" xr:uid="{9F9585FE-36D3-46C5-9710-D5E682180B82}"/>
    <cellStyle name="쉼표 [0] 2 2 2 6 2 2 2" xfId="29672" xr:uid="{3F55122C-00E0-42AA-9975-ADE3C29EE624}"/>
    <cellStyle name="쉼표 [0] 2 2 2 6 2 2 2 2" xfId="59624" xr:uid="{4973CF21-60D8-4629-8B9F-ED8F53868038}"/>
    <cellStyle name="쉼표 [0] 2 2 2 6 2 2 3" xfId="34670" xr:uid="{59D53F2E-7692-4AD1-894B-F048FA1F583A}"/>
    <cellStyle name="쉼표 [0] 2 2 2 6 2 3" xfId="7625" xr:uid="{244F35BA-D123-45EE-AC6E-5B2D07A3232F}"/>
    <cellStyle name="쉼표 [0] 2 2 2 6 2 3 2" xfId="37580" xr:uid="{C0DE1A76-334B-42D4-8B3E-DF6C48B8F6C0}"/>
    <cellStyle name="쉼표 [0] 2 2 2 6 2 4" xfId="10407" xr:uid="{70556A02-68E2-497C-9204-3E3352FC8536}"/>
    <cellStyle name="쉼표 [0] 2 2 2 6 2 4 2" xfId="40362" xr:uid="{B6357732-01DD-4B43-BC48-C6BCAD2334CA}"/>
    <cellStyle name="쉼표 [0] 2 2 2 6 2 5" xfId="13189" xr:uid="{B88E9C6C-E8E4-48BF-8F2E-F6BBA13958FB}"/>
    <cellStyle name="쉼표 [0] 2 2 2 6 2 5 2" xfId="43144" xr:uid="{3B626BF7-9054-4A01-BCF0-D0DEA7026ED2}"/>
    <cellStyle name="쉼표 [0] 2 2 2 6 2 6" xfId="15924" xr:uid="{4C05E7A4-68DE-4F68-B688-01B054B59A97}"/>
    <cellStyle name="쉼표 [0] 2 2 2 6 2 6 2" xfId="45879" xr:uid="{7A2625B9-3ADF-4E6D-8112-20250A053926}"/>
    <cellStyle name="쉼표 [0] 2 2 2 6 2 7" xfId="18672" xr:uid="{E6F17149-CD38-40AB-A1E0-FBC2E568681E}"/>
    <cellStyle name="쉼표 [0] 2 2 2 6 2 7 2" xfId="48625" xr:uid="{9BF33B8A-00E5-4E43-8133-04C6DB4629FA}"/>
    <cellStyle name="쉼표 [0] 2 2 2 6 2 8" xfId="21455" xr:uid="{0CC2A7DF-04B3-4EEA-99E8-3CEED3AB2968}"/>
    <cellStyle name="쉼표 [0] 2 2 2 6 2 8 2" xfId="51407" xr:uid="{6CA16FE6-EB6D-409E-BE9D-2F115A8FF5B8}"/>
    <cellStyle name="쉼표 [0] 2 2 2 6 2 9" xfId="24193" xr:uid="{C51209F8-AD59-4981-AFE0-9F660B03FF94}"/>
    <cellStyle name="쉼표 [0] 2 2 2 6 2 9 2" xfId="54145" xr:uid="{22E53422-F6E4-47DE-AD3F-ED253A462F10}"/>
    <cellStyle name="쉼표 [0] 2 2 2 6 3" xfId="1782" xr:uid="{53595983-756F-4FEB-9030-61AFC3CB4404}"/>
    <cellStyle name="쉼표 [0] 2 2 2 6 3 2" xfId="28304" xr:uid="{09F74EBA-E33A-45A7-BF01-F191A84758CB}"/>
    <cellStyle name="쉼표 [0] 2 2 2 6 3 2 2" xfId="58256" xr:uid="{C7C76416-7C0B-4965-A8DA-655E5B0DA65B}"/>
    <cellStyle name="쉼표 [0] 2 2 2 6 3 3" xfId="31787" xr:uid="{7DE4D77E-C973-4799-B6E2-DCF5A43F67E4}"/>
    <cellStyle name="쉼표 [0] 2 2 2 6 4" xfId="3309" xr:uid="{8DB821FF-3505-4A7D-9888-612E9FA38D1E}"/>
    <cellStyle name="쉼표 [0] 2 2 2 6 4 2" xfId="33302" xr:uid="{04D331CC-A673-43A7-B4F1-E179B3EFDA16}"/>
    <cellStyle name="쉼표 [0] 2 2 2 6 5" xfId="6257" xr:uid="{742FB6D4-86FC-4FD5-A3C7-9444C0773201}"/>
    <cellStyle name="쉼표 [0] 2 2 2 6 5 2" xfId="36212" xr:uid="{201E0874-3B11-4B9C-BA9E-313E30382034}"/>
    <cellStyle name="쉼표 [0] 2 2 2 6 6" xfId="9039" xr:uid="{38EA65D1-A39E-49AE-832E-492750166E18}"/>
    <cellStyle name="쉼표 [0] 2 2 2 6 6 2" xfId="38994" xr:uid="{CF11790A-0992-4EB2-BCD7-2082BEDCA4E7}"/>
    <cellStyle name="쉼표 [0] 2 2 2 6 7" xfId="11821" xr:uid="{6EF6143A-9BF7-4995-AC25-FD831973268A}"/>
    <cellStyle name="쉼표 [0] 2 2 2 6 7 2" xfId="41776" xr:uid="{A8F12E4B-57FC-42A6-AC1D-E36B4357BCE0}"/>
    <cellStyle name="쉼표 [0] 2 2 2 6 8" xfId="14556" xr:uid="{2F2ACF3C-3C64-4795-BB4E-D9FB1CA06965}"/>
    <cellStyle name="쉼표 [0] 2 2 2 6 8 2" xfId="44511" xr:uid="{DEFE0500-16B5-41D0-9AB1-7012A0861B2A}"/>
    <cellStyle name="쉼표 [0] 2 2 2 6 9" xfId="17304" xr:uid="{1EC59E88-DBA7-4270-959A-869F4FE63234}"/>
    <cellStyle name="쉼표 [0] 2 2 2 6 9 2" xfId="47257" xr:uid="{2D9388D6-C3F9-4357-B290-88D9C81C0520}"/>
    <cellStyle name="쉼표 [0] 2 2 2 7" xfId="743" xr:uid="{EBF9D570-80CA-42E7-B50C-88E4850A58D0}"/>
    <cellStyle name="쉼표 [0] 2 2 2 7 10" xfId="20771" xr:uid="{7054F7B3-D487-48C8-8354-9CAFF058B0A3}"/>
    <cellStyle name="쉼표 [0] 2 2 2 7 10 2" xfId="50723" xr:uid="{A1D12981-D453-453E-BCAE-5F9923D37DC4}"/>
    <cellStyle name="쉼표 [0] 2 2 2 7 11" xfId="23509" xr:uid="{C02303B4-EB0C-478E-8061-4E13A1F97542}"/>
    <cellStyle name="쉼표 [0] 2 2 2 7 11 2" xfId="53461" xr:uid="{E083C45C-2029-46DF-85B8-BCB45AA910FC}"/>
    <cellStyle name="쉼표 [0] 2 2 2 7 12" xfId="26245" xr:uid="{90CE7EB9-9D7E-4BA4-967F-E3E564E98B8D}"/>
    <cellStyle name="쉼표 [0] 2 2 2 7 12 2" xfId="56197" xr:uid="{A0A67B3F-BF37-41EC-B288-E1D3E632CAB1}"/>
    <cellStyle name="쉼표 [0] 2 2 2 7 13" xfId="30748" xr:uid="{E8D4693A-8DBF-4E8A-B6D8-7DBB954FC82A}"/>
    <cellStyle name="쉼표 [0] 2 2 2 7 2" xfId="1286" xr:uid="{65E11205-8340-4DE3-8ADD-6730888B6E17}"/>
    <cellStyle name="쉼표 [0] 2 2 2 7 2 2" xfId="28988" xr:uid="{2584B999-9DF6-4395-A034-5729C7E02810}"/>
    <cellStyle name="쉼표 [0] 2 2 2 7 2 2 2" xfId="58940" xr:uid="{EF3E5FD9-D2DB-406F-9416-93020A3B5356}"/>
    <cellStyle name="쉼표 [0] 2 2 2 7 2 3" xfId="31291" xr:uid="{A656249A-A8B7-440C-8E7C-9E573F4CF123}"/>
    <cellStyle name="쉼표 [0] 2 2 2 7 3" xfId="1828" xr:uid="{29D8C524-6774-4BFF-86A7-838025A61259}"/>
    <cellStyle name="쉼표 [0] 2 2 2 7 3 2" xfId="31833" xr:uid="{0BA84E9D-4418-4732-B788-DD82544E79F1}"/>
    <cellStyle name="쉼표 [0] 2 2 2 7 4" xfId="3993" xr:uid="{716F1BB1-99DB-41DB-B5C2-E758BB3C3705}"/>
    <cellStyle name="쉼표 [0] 2 2 2 7 4 2" xfId="33986" xr:uid="{E3BB0543-E136-4E63-80AC-2A0AA4C81EF9}"/>
    <cellStyle name="쉼표 [0] 2 2 2 7 5" xfId="6941" xr:uid="{797B100B-B77C-4F0E-9757-D897290B536B}"/>
    <cellStyle name="쉼표 [0] 2 2 2 7 5 2" xfId="36896" xr:uid="{052A67DD-7753-4D67-B745-3903EF8E7E0E}"/>
    <cellStyle name="쉼표 [0] 2 2 2 7 6" xfId="9723" xr:uid="{8152A02D-B486-4469-8B12-B8D1E186DD81}"/>
    <cellStyle name="쉼표 [0] 2 2 2 7 6 2" xfId="39678" xr:uid="{795D41D3-9C27-4B89-BEAB-84D96C64FC9F}"/>
    <cellStyle name="쉼표 [0] 2 2 2 7 7" xfId="12505" xr:uid="{DC48FA80-DFC8-4AFD-A33C-E7A935FE8788}"/>
    <cellStyle name="쉼표 [0] 2 2 2 7 7 2" xfId="42460" xr:uid="{D8FE8030-12B8-4E19-B882-749901BB425E}"/>
    <cellStyle name="쉼표 [0] 2 2 2 7 8" xfId="15240" xr:uid="{1328EFE7-A747-40BF-9A3B-2121C17215B2}"/>
    <cellStyle name="쉼표 [0] 2 2 2 7 8 2" xfId="45195" xr:uid="{FB26D6A3-75BF-4278-9C21-D1F512AF7B06}"/>
    <cellStyle name="쉼표 [0] 2 2 2 7 9" xfId="17988" xr:uid="{5B4C7449-39E4-404A-945F-B8A462A22B53}"/>
    <cellStyle name="쉼표 [0] 2 2 2 7 9 2" xfId="47941" xr:uid="{4EE04CD3-FBB9-4EAF-AD04-049C20C484E6}"/>
    <cellStyle name="쉼표 [0] 2 2 2 8" xfId="916" xr:uid="{218E1BA8-9FE4-4CED-9417-E55B703F0C67}"/>
    <cellStyle name="쉼표 [0] 2 2 2 8 2" xfId="27620" xr:uid="{8149E69E-12AD-44ED-9680-D5D738FA7320}"/>
    <cellStyle name="쉼표 [0] 2 2 2 8 2 2" xfId="57572" xr:uid="{7B0C1CF8-9F80-4F08-9337-4596C1874E92}"/>
    <cellStyle name="쉼표 [0] 2 2 2 8 3" xfId="30921" xr:uid="{DCCE70E3-5FDB-4BF3-9857-61DD6DA4212F}"/>
    <cellStyle name="쉼표 [0] 2 2 2 9" xfId="1458" xr:uid="{AC7D8542-3742-40FA-B7AF-0E4B93817DCC}"/>
    <cellStyle name="쉼표 [0] 2 2 2 9 2" xfId="31463" xr:uid="{8CBA0F5D-26F5-4A19-AF78-1586FDF68508}"/>
    <cellStyle name="쉼표 [0] 2 2 20" xfId="5560" xr:uid="{19B3D162-ADFB-4C21-94F9-2F08E10B0D2D}"/>
    <cellStyle name="쉼표 [0] 2 2 20 2" xfId="35515" xr:uid="{70495ADF-7114-4C6F-A81D-9D4331EF5C5F}"/>
    <cellStyle name="쉼표 [0] 2 2 21" xfId="8297" xr:uid="{4EC19CEE-CD4D-4E96-8ECB-A12AFFEA2487}"/>
    <cellStyle name="쉼표 [0] 2 2 21 2" xfId="38252" xr:uid="{0A951537-A460-4DB6-A389-40FE6FC322EB}"/>
    <cellStyle name="쉼표 [0] 2 2 22" xfId="8340" xr:uid="{506E1702-3975-4031-B1C5-A2D43006A8FF}"/>
    <cellStyle name="쉼표 [0] 2 2 22 2" xfId="38295" xr:uid="{846CB8A9-6BEC-4D57-8F23-9C7C7A9EFF42}"/>
    <cellStyle name="쉼표 [0] 2 2 23" xfId="11081" xr:uid="{48878A01-893C-42B1-8EA7-1752E1F637F5}"/>
    <cellStyle name="쉼표 [0] 2 2 23 2" xfId="41036" xr:uid="{8505E727-DEDB-4C7E-9112-9FCF0A4AB5EA}"/>
    <cellStyle name="쉼표 [0] 2 2 24" xfId="11125" xr:uid="{C236C135-ECA5-45B4-95B8-49BF17E28A79}"/>
    <cellStyle name="쉼표 [0] 2 2 24 2" xfId="41080" xr:uid="{6E61B0BC-878B-4EDF-A3AA-F71D2AB4B08D}"/>
    <cellStyle name="쉼표 [0] 2 2 25" xfId="13860" xr:uid="{8428EE43-FBB6-4DDA-B4B7-C03443194447}"/>
    <cellStyle name="쉼표 [0] 2 2 25 2" xfId="43815" xr:uid="{FA7BA454-3AEE-419C-8A21-D1736667D730}"/>
    <cellStyle name="쉼표 [0] 2 2 26" xfId="16605" xr:uid="{9C41665E-A69E-4F65-AD26-6DFACCBDEA96}"/>
    <cellStyle name="쉼표 [0] 2 2 26 2" xfId="46558" xr:uid="{16220F36-3542-43EC-82FB-CEB6AE3B0BA3}"/>
    <cellStyle name="쉼표 [0] 2 2 27" xfId="19344" xr:uid="{CA62349B-5126-4E2C-B24F-E669E885A169}"/>
    <cellStyle name="쉼표 [0] 2 2 27 2" xfId="49297" xr:uid="{F8EED14E-88D4-40C6-800B-4BA8D1E654FE}"/>
    <cellStyle name="쉼표 [0] 2 2 28" xfId="19388" xr:uid="{40C7BC9A-DEA8-4571-8390-1E8C79EB7572}"/>
    <cellStyle name="쉼표 [0] 2 2 28 2" xfId="49340" xr:uid="{1D123AEE-C8F6-4680-B436-57C9CCC1BAEC}"/>
    <cellStyle name="쉼표 [0] 2 2 29" xfId="22129" xr:uid="{239564F0-CAC3-4F5A-82CB-C4842FFFFAE6}"/>
    <cellStyle name="쉼표 [0] 2 2 29 2" xfId="52081" xr:uid="{96156AAA-696B-4B40-B69C-E3E270CD553A}"/>
    <cellStyle name="쉼표 [0] 2 2 3" xfId="381" xr:uid="{33181A7D-0E67-4CDF-8EAD-47EB7EC4022B}"/>
    <cellStyle name="쉼표 [0] 2 2 3 10" xfId="2023" xr:uid="{FCD18269-22E6-48DA-B6E0-3A5C8DA34709}"/>
    <cellStyle name="쉼표 [0] 2 2 3 10 2" xfId="32028" xr:uid="{74EBDB9E-A511-41EA-9C7C-E6BB5AAD8FDC}"/>
    <cellStyle name="쉼표 [0] 2 2 3 11" xfId="2206" xr:uid="{037B1D02-7474-47D2-8F4B-A272C39FD1B1}"/>
    <cellStyle name="쉼표 [0] 2 2 3 11 2" xfId="32206" xr:uid="{663D4326-8C26-45F4-B43E-9A09F9FE2764}"/>
    <cellStyle name="쉼표 [0] 2 2 3 12" xfId="2550" xr:uid="{70261937-FBFC-4C03-B130-0ACF2724BCEA}"/>
    <cellStyle name="쉼표 [0] 2 2 3 12 2" xfId="32549" xr:uid="{4CCC3B9C-C6A7-4471-8112-5F342288C659}"/>
    <cellStyle name="쉼표 [0] 2 2 3 13" xfId="2598" xr:uid="{B93070DD-5414-4BD0-8532-FB13C20B5385}"/>
    <cellStyle name="쉼표 [0] 2 2 3 13 2" xfId="32593" xr:uid="{69FBADDD-1F1D-4DE2-AB9D-94FF3AC73263}"/>
    <cellStyle name="쉼표 [0] 2 2 3 14" xfId="2645" xr:uid="{1A06B6B7-E14E-43D8-B77D-F56F45F4F5DA}"/>
    <cellStyle name="쉼표 [0] 2 2 3 14 2" xfId="32638" xr:uid="{642BFCBE-03F6-4DF6-BB52-A2649C1747CF}"/>
    <cellStyle name="쉼표 [0] 2 2 3 15" xfId="5381" xr:uid="{9B6DB52B-EB57-4E64-B08E-6D36A87F6BEF}"/>
    <cellStyle name="쉼표 [0] 2 2 3 15 2" xfId="35374" xr:uid="{E38CDD76-A4B2-4580-9982-919573DB3550}"/>
    <cellStyle name="쉼표 [0] 2 2 3 16" xfId="5423" xr:uid="{92C9DDA6-A3C4-4DA0-8F12-BD5D775D2527}"/>
    <cellStyle name="쉼표 [0] 2 2 3 16 2" xfId="35416" xr:uid="{46FE6D37-517B-4224-A4F0-B0F6448B9854}"/>
    <cellStyle name="쉼표 [0] 2 2 3 17" xfId="5502" xr:uid="{B78961AD-159D-4A0B-A463-A9C70ADCCEF9}"/>
    <cellStyle name="쉼표 [0] 2 2 3 17 2" xfId="35473" xr:uid="{BD476FFA-DD0B-4647-BFBF-97E961956AD2}"/>
    <cellStyle name="쉼표 [0] 2 2 3 18" xfId="5593" xr:uid="{53ECC284-2C31-4F0A-98B6-8C15355867C1}"/>
    <cellStyle name="쉼표 [0] 2 2 3 18 2" xfId="35548" xr:uid="{A7D1A750-6326-440F-84F3-E052ADDC0201}"/>
    <cellStyle name="쉼표 [0] 2 2 3 19" xfId="8330" xr:uid="{4966F713-B714-49F0-BBFE-2AF553401221}"/>
    <cellStyle name="쉼표 [0] 2 2 3 19 2" xfId="38285" xr:uid="{C75FB696-A78F-4164-BB1F-72539D63BB0D}"/>
    <cellStyle name="쉼표 [0] 2 2 3 2" xfId="426" xr:uid="{A1CAEF52-55A5-44BD-A84D-C36618DFC222}"/>
    <cellStyle name="쉼표 [0] 2 2 3 2 10" xfId="5636" xr:uid="{CBD5E170-3066-428A-A008-F6B749BDC7A9}"/>
    <cellStyle name="쉼표 [0] 2 2 3 2 10 2" xfId="35591" xr:uid="{CF95BCFF-32D4-4B5F-BCB9-CB07B678BB31}"/>
    <cellStyle name="쉼표 [0] 2 2 3 2 11" xfId="8418" xr:uid="{5ED64062-D4F5-4B44-B207-543DCE2082A3}"/>
    <cellStyle name="쉼표 [0] 2 2 3 2 11 2" xfId="38373" xr:uid="{1706A44D-0893-476F-9154-3D4F9DB53AF1}"/>
    <cellStyle name="쉼표 [0] 2 2 3 2 12" xfId="11200" xr:uid="{ABBB91AA-A1A3-442E-92BE-E78FB5F74598}"/>
    <cellStyle name="쉼표 [0] 2 2 3 2 12 2" xfId="41155" xr:uid="{DAD282B6-5445-4281-B707-943F055668DD}"/>
    <cellStyle name="쉼표 [0] 2 2 3 2 13" xfId="13935" xr:uid="{153BEB90-10BF-4A11-910F-0B7E479C6E99}"/>
    <cellStyle name="쉼표 [0] 2 2 3 2 13 2" xfId="43890" xr:uid="{C52C58AF-8B34-4677-BF8F-14EEE20D2107}"/>
    <cellStyle name="쉼표 [0] 2 2 3 2 14" xfId="16683" xr:uid="{ECF97FAE-AB15-4217-AD43-4B460A69969E}"/>
    <cellStyle name="쉼표 [0] 2 2 3 2 14 2" xfId="46636" xr:uid="{D6F1B2FF-BEEB-4DA2-9E51-03392C80813B}"/>
    <cellStyle name="쉼표 [0] 2 2 3 2 15" xfId="19466" xr:uid="{68C31670-4283-417D-988D-0740D8F1D514}"/>
    <cellStyle name="쉼표 [0] 2 2 3 2 15 2" xfId="49418" xr:uid="{EC517B81-58CC-4DF2-8EF8-5AE7FA88D0F7}"/>
    <cellStyle name="쉼표 [0] 2 2 3 2 16" xfId="22204" xr:uid="{4F8C3595-44A5-47CA-A828-5149546AC6ED}"/>
    <cellStyle name="쉼표 [0] 2 2 3 2 16 2" xfId="52156" xr:uid="{F7D64A0C-80FF-4B92-A458-2E5236B65799}"/>
    <cellStyle name="쉼표 [0] 2 2 3 2 17" xfId="24940" xr:uid="{2E53C82F-3EE1-437E-9AFC-5AD184D8DA03}"/>
    <cellStyle name="쉼표 [0] 2 2 3 2 17 2" xfId="54892" xr:uid="{35F68D5D-B92B-4821-B97E-7A15E55E5C93}"/>
    <cellStyle name="쉼표 [0] 2 2 3 2 18" xfId="30441" xr:uid="{41D6B952-6FE2-4013-AA1F-D424898CDF56}"/>
    <cellStyle name="쉼표 [0] 2 2 3 2 2" xfId="570" xr:uid="{9568F87E-6430-4A34-A27F-48DC2218E7EA}"/>
    <cellStyle name="쉼표 [0] 2 2 3 2 2 10" xfId="11285" xr:uid="{1002DEF2-AB1F-4481-9F0B-45CC0E8BBF70}"/>
    <cellStyle name="쉼표 [0] 2 2 3 2 2 10 2" xfId="41240" xr:uid="{D8409422-7DA2-4F97-896D-1394E6E8EAE4}"/>
    <cellStyle name="쉼표 [0] 2 2 3 2 2 11" xfId="14020" xr:uid="{9A36001B-BB14-4D7B-8F69-FD5D527D3F19}"/>
    <cellStyle name="쉼표 [0] 2 2 3 2 2 11 2" xfId="43975" xr:uid="{0F248F1C-F3FA-4678-8CE6-686FF179E44A}"/>
    <cellStyle name="쉼표 [0] 2 2 3 2 2 12" xfId="16768" xr:uid="{61759E9C-D0CE-41FD-BE71-83EDD5151C33}"/>
    <cellStyle name="쉼표 [0] 2 2 3 2 2 12 2" xfId="46721" xr:uid="{E24E29E9-4B1D-4AB6-A531-C12E8E4CA749}"/>
    <cellStyle name="쉼표 [0] 2 2 3 2 2 13" xfId="19551" xr:uid="{0DCF7AD1-E7E6-4843-9E10-DEBE5FF903C0}"/>
    <cellStyle name="쉼표 [0] 2 2 3 2 2 13 2" xfId="49503" xr:uid="{13322507-E16A-4196-9098-E8FAC0BD407A}"/>
    <cellStyle name="쉼표 [0] 2 2 3 2 2 14" xfId="22289" xr:uid="{EF18A193-4BBA-4A47-9877-29A4358E0FDD}"/>
    <cellStyle name="쉼표 [0] 2 2 3 2 2 14 2" xfId="52241" xr:uid="{ADB51016-10B5-42AA-A9E7-CE0614242891}"/>
    <cellStyle name="쉼표 [0] 2 2 3 2 2 15" xfId="25025" xr:uid="{5726E668-1059-40CB-B6FE-B18A3A51CD88}"/>
    <cellStyle name="쉼표 [0] 2 2 3 2 2 15 2" xfId="54977" xr:uid="{12A9DAAA-6631-4098-A804-BDD932F36948}"/>
    <cellStyle name="쉼표 [0] 2 2 3 2 2 16" xfId="30580" xr:uid="{D8418C36-55D0-44D9-A181-16B116BF99F6}"/>
    <cellStyle name="쉼표 [0] 2 2 3 2 2 2" xfId="891" xr:uid="{9EB01EC2-0E37-4DD2-A617-F1EFD3A29490}"/>
    <cellStyle name="쉼표 [0] 2 2 3 2 2 2 10" xfId="16939" xr:uid="{B4D509C6-EDD6-4F16-91A4-A7857446344E}"/>
    <cellStyle name="쉼표 [0] 2 2 3 2 2 2 10 2" xfId="46892" xr:uid="{5D49DEF1-D6F0-45B8-A090-24CCFB6522C4}"/>
    <cellStyle name="쉼표 [0] 2 2 3 2 2 2 11" xfId="19722" xr:uid="{DDCCD48B-91D8-404D-A6B2-0B9CA55F294F}"/>
    <cellStyle name="쉼표 [0] 2 2 3 2 2 2 11 2" xfId="49674" xr:uid="{1543613C-6E04-403E-A2F7-92BA9B473420}"/>
    <cellStyle name="쉼표 [0] 2 2 3 2 2 2 12" xfId="22460" xr:uid="{D5F8E0C2-2C61-4EE5-BD47-8A09169D44B1}"/>
    <cellStyle name="쉼표 [0] 2 2 3 2 2 2 12 2" xfId="52412" xr:uid="{FEE02815-B3A7-49F3-8111-16A0FFD321CA}"/>
    <cellStyle name="쉼표 [0] 2 2 3 2 2 2 13" xfId="25196" xr:uid="{BF8DF5D1-BFB4-461D-A143-71A4806D6BF3}"/>
    <cellStyle name="쉼표 [0] 2 2 3 2 2 2 13 2" xfId="55148" xr:uid="{CCEE743E-F553-4E92-80AC-B18C17075D76}"/>
    <cellStyle name="쉼표 [0] 2 2 3 2 2 2 14" xfId="30896" xr:uid="{1D5364D2-BCAA-451F-BDA5-0CD3A3834EA4}"/>
    <cellStyle name="쉼표 [0] 2 2 3 2 2 2 2" xfId="1434" xr:uid="{8F7B0818-2A4D-48FC-889C-1318F6A695BF}"/>
    <cellStyle name="쉼표 [0] 2 2 3 2 2 2 2 10" xfId="20064" xr:uid="{905E43CF-C4A4-4C81-8715-FD86904C4396}"/>
    <cellStyle name="쉼표 [0] 2 2 3 2 2 2 2 10 2" xfId="50016" xr:uid="{8F55D1A3-1750-4E77-9F69-8F4AFA56757C}"/>
    <cellStyle name="쉼표 [0] 2 2 3 2 2 2 2 11" xfId="22802" xr:uid="{C1A8CBE1-9CFA-44E1-836B-52D073D06E60}"/>
    <cellStyle name="쉼표 [0] 2 2 3 2 2 2 2 11 2" xfId="52754" xr:uid="{73464785-67C2-4D26-9FE4-A927DEEBD79C}"/>
    <cellStyle name="쉼표 [0] 2 2 3 2 2 2 2 12" xfId="25538" xr:uid="{C05FD4A8-A068-48BB-9D53-096FF546D108}"/>
    <cellStyle name="쉼표 [0] 2 2 3 2 2 2 2 12 2" xfId="55490" xr:uid="{1F3FB8ED-2010-40D0-8577-A9481BFCC0DA}"/>
    <cellStyle name="쉼표 [0] 2 2 3 2 2 2 2 13" xfId="31439" xr:uid="{F66406C4-BACF-42EB-8E69-FD2DB8318A95}"/>
    <cellStyle name="쉼표 [0] 2 2 3 2 2 2 2 2" xfId="3970" xr:uid="{3A71D3B9-E867-44A3-9419-420E43314FC0}"/>
    <cellStyle name="쉼표 [0] 2 2 3 2 2 2 2 2 10" xfId="26222" xr:uid="{8213CB1D-B47A-441F-B840-94FCEC24E807}"/>
    <cellStyle name="쉼표 [0] 2 2 3 2 2 2 2 2 10 2" xfId="56174" xr:uid="{A232D3CE-DB81-4B7B-BF9B-51D3B482C374}"/>
    <cellStyle name="쉼표 [0] 2 2 3 2 2 2 2 2 11" xfId="33963" xr:uid="{57E20CCF-5475-4F5C-A35A-83E00EA2AC16}"/>
    <cellStyle name="쉼표 [0] 2 2 3 2 2 2 2 2 2" xfId="5338" xr:uid="{88D611CF-ACB6-4A1D-B992-B12C03A789E3}"/>
    <cellStyle name="쉼표 [0] 2 2 3 2 2 2 2 2 2 10" xfId="35331" xr:uid="{1DA9973D-B53C-46AA-8C99-21C6A9B126D3}"/>
    <cellStyle name="쉼표 [0] 2 2 3 2 2 2 2 2 2 2" xfId="8286" xr:uid="{EC2426AE-64BB-4255-B46F-FDBC32B70697}"/>
    <cellStyle name="쉼표 [0] 2 2 3 2 2 2 2 2 2 2 2" xfId="30333" xr:uid="{703F5329-E08B-4565-BD61-1381E86CB7F3}"/>
    <cellStyle name="쉼표 [0] 2 2 3 2 2 2 2 2 2 2 2 2" xfId="60285" xr:uid="{574990B2-B365-4CDD-A492-2400C1189D13}"/>
    <cellStyle name="쉼표 [0] 2 2 3 2 2 2 2 2 2 2 3" xfId="38241" xr:uid="{63399BE4-A8F5-4CB4-88CB-37456F8A55E3}"/>
    <cellStyle name="쉼표 [0] 2 2 3 2 2 2 2 2 2 3" xfId="11068" xr:uid="{C4128B4D-5F86-456D-9777-37B3206C6790}"/>
    <cellStyle name="쉼표 [0] 2 2 3 2 2 2 2 2 2 3 2" xfId="41023" xr:uid="{C0673CFF-A2D9-48B4-B8E3-22A3E2E31871}"/>
    <cellStyle name="쉼표 [0] 2 2 3 2 2 2 2 2 2 4" xfId="13850" xr:uid="{8D062AF7-B343-45E5-ABFF-54A8A096BBF5}"/>
    <cellStyle name="쉼표 [0] 2 2 3 2 2 2 2 2 2 4 2" xfId="43805" xr:uid="{CD01C6E8-F6FB-41EE-8373-6921392D9128}"/>
    <cellStyle name="쉼표 [0] 2 2 3 2 2 2 2 2 2 5" xfId="16585" xr:uid="{50C7979F-2403-4226-9F61-B464128B30FB}"/>
    <cellStyle name="쉼표 [0] 2 2 3 2 2 2 2 2 2 5 2" xfId="46540" xr:uid="{B4A4F31E-676B-4BB9-858D-B3C4E880408D}"/>
    <cellStyle name="쉼표 [0] 2 2 3 2 2 2 2 2 2 6" xfId="19333" xr:uid="{1CF0F603-B40C-4AED-BC26-407BEB2B0DFB}"/>
    <cellStyle name="쉼표 [0] 2 2 3 2 2 2 2 2 2 6 2" xfId="49286" xr:uid="{A9E204A5-58F0-4D05-8A0B-E801BCF5E219}"/>
    <cellStyle name="쉼표 [0] 2 2 3 2 2 2 2 2 2 7" xfId="22116" xr:uid="{20C944F1-DEBE-4CBB-AB1A-73009966CC4A}"/>
    <cellStyle name="쉼표 [0] 2 2 3 2 2 2 2 2 2 7 2" xfId="52068" xr:uid="{E754A367-F794-4C26-9C61-82B7FDCF6020}"/>
    <cellStyle name="쉼표 [0] 2 2 3 2 2 2 2 2 2 8" xfId="24854" xr:uid="{42302821-420E-4D7D-9A87-271856AFF1F0}"/>
    <cellStyle name="쉼표 [0] 2 2 3 2 2 2 2 2 2 8 2" xfId="54806" xr:uid="{DF02C8C9-8B74-4B52-BF38-6E31FAF76617}"/>
    <cellStyle name="쉼표 [0] 2 2 3 2 2 2 2 2 2 9" xfId="27590" xr:uid="{A18EE400-FEF9-434C-B411-6CE87F0C4534}"/>
    <cellStyle name="쉼표 [0] 2 2 3 2 2 2 2 2 2 9 2" xfId="57542" xr:uid="{96C85F34-0A44-4B79-83ED-99D1069C562F}"/>
    <cellStyle name="쉼표 [0] 2 2 3 2 2 2 2 2 3" xfId="6918" xr:uid="{BCBEE6B1-A8D6-478F-870B-21F91FBFB7E5}"/>
    <cellStyle name="쉼표 [0] 2 2 3 2 2 2 2 2 3 2" xfId="28965" xr:uid="{73537F87-C7D5-4D9C-A0F7-6F81C3FDBF81}"/>
    <cellStyle name="쉼표 [0] 2 2 3 2 2 2 2 2 3 2 2" xfId="58917" xr:uid="{2899C0D2-D5E2-4794-A157-AF08CB5934AD}"/>
    <cellStyle name="쉼표 [0] 2 2 3 2 2 2 2 2 3 3" xfId="36873" xr:uid="{830F2402-E336-4AC3-B2F6-93A0B68E3B93}"/>
    <cellStyle name="쉼표 [0] 2 2 3 2 2 2 2 2 4" xfId="9700" xr:uid="{ADDFCCBE-5DD6-4FD0-B852-3097B18CEC42}"/>
    <cellStyle name="쉼표 [0] 2 2 3 2 2 2 2 2 4 2" xfId="39655" xr:uid="{B00ACE17-1918-4370-8B5A-C0291A09553F}"/>
    <cellStyle name="쉼표 [0] 2 2 3 2 2 2 2 2 5" xfId="12482" xr:uid="{12F9CDF5-11FA-4569-B080-165377117889}"/>
    <cellStyle name="쉼표 [0] 2 2 3 2 2 2 2 2 5 2" xfId="42437" xr:uid="{1D3A834D-E694-4693-9F4B-6AA4DFDD4E61}"/>
    <cellStyle name="쉼표 [0] 2 2 3 2 2 2 2 2 6" xfId="15217" xr:uid="{FD529550-6CF1-4992-960B-D27B5A262DD8}"/>
    <cellStyle name="쉼표 [0] 2 2 3 2 2 2 2 2 6 2" xfId="45172" xr:uid="{B4E4E5F7-5CA8-4462-88C9-493967104059}"/>
    <cellStyle name="쉼표 [0] 2 2 3 2 2 2 2 2 7" xfId="17965" xr:uid="{4996B6F1-EBDC-4F0A-8456-9BD245517021}"/>
    <cellStyle name="쉼표 [0] 2 2 3 2 2 2 2 2 7 2" xfId="47918" xr:uid="{C752F44A-3837-437D-A302-4E2FB7BA645C}"/>
    <cellStyle name="쉼표 [0] 2 2 3 2 2 2 2 2 8" xfId="20748" xr:uid="{D986D062-7828-4AA7-8591-8E2645FB0216}"/>
    <cellStyle name="쉼표 [0] 2 2 3 2 2 2 2 2 8 2" xfId="50700" xr:uid="{E990FADE-F8E4-4EB9-B2F0-353667CFFBCC}"/>
    <cellStyle name="쉼표 [0] 2 2 3 2 2 2 2 2 9" xfId="23486" xr:uid="{C4454D9B-6BC5-4522-AE4A-A55328D8E0EE}"/>
    <cellStyle name="쉼표 [0] 2 2 3 2 2 2 2 2 9 2" xfId="53438" xr:uid="{2FA02E24-E470-4EAA-ABC9-BC0C1B667E35}"/>
    <cellStyle name="쉼표 [0] 2 2 3 2 2 2 2 3" xfId="4654" xr:uid="{8A7F235E-CC49-4D44-A8CD-AF66C44DAF30}"/>
    <cellStyle name="쉼표 [0] 2 2 3 2 2 2 2 3 10" xfId="34647" xr:uid="{BF2B45B9-7024-4C25-9540-CB148BCB8CB0}"/>
    <cellStyle name="쉼표 [0] 2 2 3 2 2 2 2 3 2" xfId="7602" xr:uid="{5B6362C1-DDD6-454E-86D6-5298CBA32135}"/>
    <cellStyle name="쉼표 [0] 2 2 3 2 2 2 2 3 2 2" xfId="29649" xr:uid="{10D4E7B3-8BEA-40BA-99A1-4B25E0A0FBFE}"/>
    <cellStyle name="쉼표 [0] 2 2 3 2 2 2 2 3 2 2 2" xfId="59601" xr:uid="{524847FD-F76D-4E09-8071-50F4CFD3E016}"/>
    <cellStyle name="쉼표 [0] 2 2 3 2 2 2 2 3 2 3" xfId="37557" xr:uid="{D6F53A6E-4F3C-439F-B6EC-83A1C22C32FF}"/>
    <cellStyle name="쉼표 [0] 2 2 3 2 2 2 2 3 3" xfId="10384" xr:uid="{B2DFC2EB-48B5-465A-B42B-2C9329E74F08}"/>
    <cellStyle name="쉼표 [0] 2 2 3 2 2 2 2 3 3 2" xfId="40339" xr:uid="{5BA21E8C-BCA3-4607-9C9D-9E13A8952E63}"/>
    <cellStyle name="쉼표 [0] 2 2 3 2 2 2 2 3 4" xfId="13166" xr:uid="{C0E25436-FFDC-4C80-A4FE-0215424B81D0}"/>
    <cellStyle name="쉼표 [0] 2 2 3 2 2 2 2 3 4 2" xfId="43121" xr:uid="{8004D040-62E1-4A91-BEBA-0E372DB45329}"/>
    <cellStyle name="쉼표 [0] 2 2 3 2 2 2 2 3 5" xfId="15901" xr:uid="{EAD81526-98C5-4DFD-A254-88A5CB72B93C}"/>
    <cellStyle name="쉼표 [0] 2 2 3 2 2 2 2 3 5 2" xfId="45856" xr:uid="{D9801A2A-6A92-4566-A4F3-9171DBD9E664}"/>
    <cellStyle name="쉼표 [0] 2 2 3 2 2 2 2 3 6" xfId="18649" xr:uid="{3A0A23F1-D39A-46B5-9544-46BBCA34651B}"/>
    <cellStyle name="쉼표 [0] 2 2 3 2 2 2 2 3 6 2" xfId="48602" xr:uid="{595D3573-E612-405E-846A-018B43784EFB}"/>
    <cellStyle name="쉼표 [0] 2 2 3 2 2 2 2 3 7" xfId="21432" xr:uid="{D7428D4D-E8CF-42D8-A3DB-6A2B284B222E}"/>
    <cellStyle name="쉼표 [0] 2 2 3 2 2 2 2 3 7 2" xfId="51384" xr:uid="{6E1190C6-26BC-48E7-A7BA-5267221D3FEC}"/>
    <cellStyle name="쉼표 [0] 2 2 3 2 2 2 2 3 8" xfId="24170" xr:uid="{84DD12A5-8513-4C00-B6AD-7EA17B71D1BE}"/>
    <cellStyle name="쉼표 [0] 2 2 3 2 2 2 2 3 8 2" xfId="54122" xr:uid="{FAC39859-F1AB-4FFE-A9AA-37ED6CE3E68D}"/>
    <cellStyle name="쉼표 [0] 2 2 3 2 2 2 2 3 9" xfId="26906" xr:uid="{025C383E-0D98-4DEF-A157-F66122B629E1}"/>
    <cellStyle name="쉼표 [0] 2 2 3 2 2 2 2 3 9 2" xfId="56858" xr:uid="{EE74B1C8-18FC-4854-8E54-D5E77D392D36}"/>
    <cellStyle name="쉼표 [0] 2 2 3 2 2 2 2 4" xfId="3286" xr:uid="{20DCEA34-A53E-4DD0-BD19-484525194301}"/>
    <cellStyle name="쉼표 [0] 2 2 3 2 2 2 2 4 2" xfId="28281" xr:uid="{26D54CE6-4946-4E9B-A0A8-53A790CED98D}"/>
    <cellStyle name="쉼표 [0] 2 2 3 2 2 2 2 4 2 2" xfId="58233" xr:uid="{FDB30E1C-7C04-4FC5-88B4-0CBDE0278E88}"/>
    <cellStyle name="쉼표 [0] 2 2 3 2 2 2 2 4 3" xfId="33279" xr:uid="{B98D164F-EFA1-486A-B22D-428C43ED3D72}"/>
    <cellStyle name="쉼표 [0] 2 2 3 2 2 2 2 5" xfId="6234" xr:uid="{DB773C7F-E9AD-4D12-AD88-3179D89EEFC6}"/>
    <cellStyle name="쉼표 [0] 2 2 3 2 2 2 2 5 2" xfId="36189" xr:uid="{67F428A0-241E-473D-A026-D619903407C9}"/>
    <cellStyle name="쉼표 [0] 2 2 3 2 2 2 2 6" xfId="9016" xr:uid="{15E698DA-712A-44BF-969C-5AA2FF7A3115}"/>
    <cellStyle name="쉼표 [0] 2 2 3 2 2 2 2 6 2" xfId="38971" xr:uid="{103A64C6-5736-4AAC-A10F-EC51D89D1822}"/>
    <cellStyle name="쉼표 [0] 2 2 3 2 2 2 2 7" xfId="11798" xr:uid="{2A6AE5B6-527A-4690-909A-9622EC39812D}"/>
    <cellStyle name="쉼표 [0] 2 2 3 2 2 2 2 7 2" xfId="41753" xr:uid="{609C0353-C6FF-4932-944B-746D4B76051E}"/>
    <cellStyle name="쉼표 [0] 2 2 3 2 2 2 2 8" xfId="14533" xr:uid="{778C7FEA-682A-467E-A0E3-7218646E4997}"/>
    <cellStyle name="쉼표 [0] 2 2 3 2 2 2 2 8 2" xfId="44488" xr:uid="{773C8F90-2656-497D-8B4A-B0EF78755D48}"/>
    <cellStyle name="쉼표 [0] 2 2 3 2 2 2 2 9" xfId="17281" xr:uid="{6BE64318-46BE-455A-9FCA-556CC913F707}"/>
    <cellStyle name="쉼표 [0] 2 2 3 2 2 2 2 9 2" xfId="47234" xr:uid="{C0C54248-5C03-4BE6-B388-8E0AAFB0DC6E}"/>
    <cellStyle name="쉼표 [0] 2 2 3 2 2 2 3" xfId="1976" xr:uid="{84A83EA1-B9AC-4362-8407-25CB36E600D3}"/>
    <cellStyle name="쉼표 [0] 2 2 3 2 2 2 3 10" xfId="23144" xr:uid="{415B9BE6-B8A5-4FCC-9CAA-87C20C7DB6F5}"/>
    <cellStyle name="쉼표 [0] 2 2 3 2 2 2 3 10 2" xfId="53096" xr:uid="{B967ABF6-76E0-4E72-8E8A-F9287D841C54}"/>
    <cellStyle name="쉼표 [0] 2 2 3 2 2 2 3 11" xfId="25880" xr:uid="{FBB9F94F-616E-4AD1-A751-726010A0C0D2}"/>
    <cellStyle name="쉼표 [0] 2 2 3 2 2 2 3 11 2" xfId="55832" xr:uid="{EE246B8A-4BD3-479C-A5D6-0BBA1B87E89C}"/>
    <cellStyle name="쉼표 [0] 2 2 3 2 2 2 3 12" xfId="31981" xr:uid="{530F9173-4DF1-4A8B-A497-737F7C442CC2}"/>
    <cellStyle name="쉼표 [0] 2 2 3 2 2 2 3 2" xfId="4996" xr:uid="{0F2D0925-BA78-4A69-BBE6-6C8599069114}"/>
    <cellStyle name="쉼표 [0] 2 2 3 2 2 2 3 2 10" xfId="34989" xr:uid="{CFC65D68-F792-46FE-AA1A-A164406F5681}"/>
    <cellStyle name="쉼표 [0] 2 2 3 2 2 2 3 2 2" xfId="7944" xr:uid="{F92094A3-F184-401C-AA37-E30C7623004D}"/>
    <cellStyle name="쉼표 [0] 2 2 3 2 2 2 3 2 2 2" xfId="29991" xr:uid="{D7BC3FC9-45AB-4FD4-B61B-0F08DAF65D64}"/>
    <cellStyle name="쉼표 [0] 2 2 3 2 2 2 3 2 2 2 2" xfId="59943" xr:uid="{4A7DA2C5-880C-476B-837F-0BBD8525F518}"/>
    <cellStyle name="쉼표 [0] 2 2 3 2 2 2 3 2 2 3" xfId="37899" xr:uid="{48A015C9-B3D4-4BF5-B7A4-ACAE172AA1DC}"/>
    <cellStyle name="쉼표 [0] 2 2 3 2 2 2 3 2 3" xfId="10726" xr:uid="{D5011D0E-48FB-413C-85AB-43BC89E3BB12}"/>
    <cellStyle name="쉼표 [0] 2 2 3 2 2 2 3 2 3 2" xfId="40681" xr:uid="{C7A1D989-6BA2-4E91-9966-34E0088429D8}"/>
    <cellStyle name="쉼표 [0] 2 2 3 2 2 2 3 2 4" xfId="13508" xr:uid="{59C5992D-4C26-4FA4-8598-E78DEFC044E7}"/>
    <cellStyle name="쉼표 [0] 2 2 3 2 2 2 3 2 4 2" xfId="43463" xr:uid="{E7DAF8E3-814B-4E4E-A6FB-78971EEB7417}"/>
    <cellStyle name="쉼표 [0] 2 2 3 2 2 2 3 2 5" xfId="16243" xr:uid="{4559AC21-3AB9-4C07-86F6-68A4A73C8A84}"/>
    <cellStyle name="쉼표 [0] 2 2 3 2 2 2 3 2 5 2" xfId="46198" xr:uid="{CE548C08-0348-42FE-B267-0FACAA60EE19}"/>
    <cellStyle name="쉼표 [0] 2 2 3 2 2 2 3 2 6" xfId="18991" xr:uid="{0FC04B52-CD67-4EA1-A2AC-2E94841554C9}"/>
    <cellStyle name="쉼표 [0] 2 2 3 2 2 2 3 2 6 2" xfId="48944" xr:uid="{C1A1D4AA-1952-43C1-B72C-F0C6FED07E3E}"/>
    <cellStyle name="쉼표 [0] 2 2 3 2 2 2 3 2 7" xfId="21774" xr:uid="{43C6AB90-6172-48C0-8949-0196C4DDAD2E}"/>
    <cellStyle name="쉼표 [0] 2 2 3 2 2 2 3 2 7 2" xfId="51726" xr:uid="{05F0E97F-C74C-4753-93B8-E5F65AFB7CB0}"/>
    <cellStyle name="쉼표 [0] 2 2 3 2 2 2 3 2 8" xfId="24512" xr:uid="{C083E7EF-509A-4527-AE14-1101F034FAA1}"/>
    <cellStyle name="쉼표 [0] 2 2 3 2 2 2 3 2 8 2" xfId="54464" xr:uid="{36E46398-F163-4203-815B-47410DFBD9AA}"/>
    <cellStyle name="쉼표 [0] 2 2 3 2 2 2 3 2 9" xfId="27248" xr:uid="{F9429590-4C56-4D90-A084-4819AF2E5A63}"/>
    <cellStyle name="쉼표 [0] 2 2 3 2 2 2 3 2 9 2" xfId="57200" xr:uid="{B53F1F6A-8D1A-46E2-9B0A-208E87906776}"/>
    <cellStyle name="쉼표 [0] 2 2 3 2 2 2 3 3" xfId="3628" xr:uid="{19CC99AD-646D-49E2-A4F9-D3C68FFDAAA0}"/>
    <cellStyle name="쉼표 [0] 2 2 3 2 2 2 3 3 2" xfId="28623" xr:uid="{27E981CA-094B-4F43-A9FD-D5C7A78B7A0D}"/>
    <cellStyle name="쉼표 [0] 2 2 3 2 2 2 3 3 2 2" xfId="58575" xr:uid="{FF5FCABE-CF32-4854-B44E-6F041A4AD7FC}"/>
    <cellStyle name="쉼표 [0] 2 2 3 2 2 2 3 3 3" xfId="33621" xr:uid="{8F64C2DE-D634-4E5D-A54C-1CA7990DDB3C}"/>
    <cellStyle name="쉼표 [0] 2 2 3 2 2 2 3 4" xfId="6576" xr:uid="{2FB76CA9-1DBA-4353-A911-254A4B822DAE}"/>
    <cellStyle name="쉼표 [0] 2 2 3 2 2 2 3 4 2" xfId="36531" xr:uid="{0675A880-B054-4AB0-BB79-A20255CF068E}"/>
    <cellStyle name="쉼표 [0] 2 2 3 2 2 2 3 5" xfId="9358" xr:uid="{0926F6CE-5CA0-498D-9736-3DCE3F233E74}"/>
    <cellStyle name="쉼표 [0] 2 2 3 2 2 2 3 5 2" xfId="39313" xr:uid="{388D7F00-600A-4D6F-9E6B-3CB702AA06F2}"/>
    <cellStyle name="쉼표 [0] 2 2 3 2 2 2 3 6" xfId="12140" xr:uid="{91AF958A-957E-42D1-A2DC-BF131AC73403}"/>
    <cellStyle name="쉼표 [0] 2 2 3 2 2 2 3 6 2" xfId="42095" xr:uid="{D7855A27-F22E-4A5C-BFF5-5CB684483CC7}"/>
    <cellStyle name="쉼표 [0] 2 2 3 2 2 2 3 7" xfId="14875" xr:uid="{849AE372-DDA0-4253-8229-EF71ABDB8FBA}"/>
    <cellStyle name="쉼표 [0] 2 2 3 2 2 2 3 7 2" xfId="44830" xr:uid="{9653A0BC-05C2-48DA-9A8D-FA50733AFBA7}"/>
    <cellStyle name="쉼표 [0] 2 2 3 2 2 2 3 8" xfId="17623" xr:uid="{B8CA1A97-EC5F-4B77-9C05-5E1BCEC2CE40}"/>
    <cellStyle name="쉼표 [0] 2 2 3 2 2 2 3 8 2" xfId="47576" xr:uid="{4EC5BAC9-875C-4FEB-914D-20A095677D42}"/>
    <cellStyle name="쉼표 [0] 2 2 3 2 2 2 3 9" xfId="20406" xr:uid="{C80BE383-71F0-405A-835F-AF7E7BE9E8C7}"/>
    <cellStyle name="쉼표 [0] 2 2 3 2 2 2 3 9 2" xfId="50358" xr:uid="{10E72772-EB16-4F95-B070-4C3DC83CB3E8}"/>
    <cellStyle name="쉼표 [0] 2 2 3 2 2 2 4" xfId="2507" xr:uid="{18E2E441-C577-4187-AFA5-A835F552DD86}"/>
    <cellStyle name="쉼표 [0] 2 2 3 2 2 2 4 10" xfId="26564" xr:uid="{AD48BA00-AAC0-49A7-90E5-1FC648182705}"/>
    <cellStyle name="쉼표 [0] 2 2 3 2 2 2 4 10 2" xfId="56516" xr:uid="{17F94C0A-80DF-45CE-9766-54A4C064D4E3}"/>
    <cellStyle name="쉼표 [0] 2 2 3 2 2 2 4 11" xfId="32506" xr:uid="{255A693C-A933-4D1A-840A-B6B8AE9595BD}"/>
    <cellStyle name="쉼표 [0] 2 2 3 2 2 2 4 2" xfId="4312" xr:uid="{D6DCF97E-1611-42D8-B5A2-00096BE1148D}"/>
    <cellStyle name="쉼표 [0] 2 2 3 2 2 2 4 2 2" xfId="29307" xr:uid="{91675F75-3E6A-45B1-A4B5-F8118FB26E26}"/>
    <cellStyle name="쉼표 [0] 2 2 3 2 2 2 4 2 2 2" xfId="59259" xr:uid="{A6A5D4FA-3C63-4382-8A07-A019005D0080}"/>
    <cellStyle name="쉼표 [0] 2 2 3 2 2 2 4 2 3" xfId="34305" xr:uid="{AC526EC8-FC6C-4E8B-90BF-F96444C30E08}"/>
    <cellStyle name="쉼표 [0] 2 2 3 2 2 2 4 3" xfId="7260" xr:uid="{EECD695D-25BF-497B-BCA6-8B1F57425060}"/>
    <cellStyle name="쉼표 [0] 2 2 3 2 2 2 4 3 2" xfId="37215" xr:uid="{A9F66582-B3E9-4723-B6FA-86740A2E18C8}"/>
    <cellStyle name="쉼표 [0] 2 2 3 2 2 2 4 4" xfId="10042" xr:uid="{C7ECA2A8-AF39-446B-BE57-B4B43BA33DBC}"/>
    <cellStyle name="쉼표 [0] 2 2 3 2 2 2 4 4 2" xfId="39997" xr:uid="{429EE7A6-2555-4341-B65E-2A21895CEDB9}"/>
    <cellStyle name="쉼표 [0] 2 2 3 2 2 2 4 5" xfId="12824" xr:uid="{84629D27-7D89-4716-8D5C-380CB247DE13}"/>
    <cellStyle name="쉼표 [0] 2 2 3 2 2 2 4 5 2" xfId="42779" xr:uid="{62D31C68-9690-4B8B-8981-55C6D2993798}"/>
    <cellStyle name="쉼표 [0] 2 2 3 2 2 2 4 6" xfId="15559" xr:uid="{74D6FF81-0FE0-4CB1-94C6-96EE6132F7C0}"/>
    <cellStyle name="쉼표 [0] 2 2 3 2 2 2 4 6 2" xfId="45514" xr:uid="{C66AC5B8-FFC1-4DA8-AB8C-ECABC8971619}"/>
    <cellStyle name="쉼표 [0] 2 2 3 2 2 2 4 7" xfId="18307" xr:uid="{CEB8BB16-ACEF-44C9-ADF6-A46968A4C4BD}"/>
    <cellStyle name="쉼표 [0] 2 2 3 2 2 2 4 7 2" xfId="48260" xr:uid="{B0F33CAF-1FEB-49C6-9AA7-A848A7094A36}"/>
    <cellStyle name="쉼표 [0] 2 2 3 2 2 2 4 8" xfId="21090" xr:uid="{0E9DB576-602D-441A-85B4-49AAFF1634A1}"/>
    <cellStyle name="쉼표 [0] 2 2 3 2 2 2 4 8 2" xfId="51042" xr:uid="{C5ABAFAD-77EE-4255-AA03-39513E93B806}"/>
    <cellStyle name="쉼표 [0] 2 2 3 2 2 2 4 9" xfId="23828" xr:uid="{ABE6E80C-795C-4181-9BB8-7D4F33CE6EEF}"/>
    <cellStyle name="쉼표 [0] 2 2 3 2 2 2 4 9 2" xfId="53780" xr:uid="{2EB01C9D-53F8-4149-ADBC-F375A255B062}"/>
    <cellStyle name="쉼표 [0] 2 2 3 2 2 2 5" xfId="2944" xr:uid="{AC4C53A5-3BBF-4074-8012-AAF4EA2CA2F8}"/>
    <cellStyle name="쉼표 [0] 2 2 3 2 2 2 5 2" xfId="27939" xr:uid="{74911509-F185-4359-B202-9C42A4185056}"/>
    <cellStyle name="쉼표 [0] 2 2 3 2 2 2 5 2 2" xfId="57891" xr:uid="{25A22231-1721-4A38-B507-447822E66F18}"/>
    <cellStyle name="쉼표 [0] 2 2 3 2 2 2 5 3" xfId="32937" xr:uid="{8E6B3BD0-9335-444D-A380-F64CA5606F25}"/>
    <cellStyle name="쉼표 [0] 2 2 3 2 2 2 6" xfId="5892" xr:uid="{E5B6785C-D48E-4E42-81F8-A3FB23184402}"/>
    <cellStyle name="쉼표 [0] 2 2 3 2 2 2 6 2" xfId="35847" xr:uid="{FD0D4BF8-64DE-4A3A-9A40-3E3D8C85D72C}"/>
    <cellStyle name="쉼표 [0] 2 2 3 2 2 2 7" xfId="8674" xr:uid="{9C69887A-E394-4A16-BCAA-9FAEBB9D8827}"/>
    <cellStyle name="쉼표 [0] 2 2 3 2 2 2 7 2" xfId="38629" xr:uid="{5E137DD6-53D4-4AE2-9CD2-D7EFF4D85975}"/>
    <cellStyle name="쉼표 [0] 2 2 3 2 2 2 8" xfId="11456" xr:uid="{6F2D7D91-7F41-484C-888A-E0F42AA5BA3D}"/>
    <cellStyle name="쉼표 [0] 2 2 3 2 2 2 8 2" xfId="41411" xr:uid="{B5E21528-7CEE-41E8-A870-5F461FF8BCBB}"/>
    <cellStyle name="쉼표 [0] 2 2 3 2 2 2 9" xfId="14191" xr:uid="{BD329BCA-A133-45CC-9180-45B72A1C5CB6}"/>
    <cellStyle name="쉼표 [0] 2 2 3 2 2 2 9 2" xfId="44146" xr:uid="{24E9D305-852D-45C7-AE2F-E466CD142006}"/>
    <cellStyle name="쉼표 [0] 2 2 3 2 2 3" xfId="1118" xr:uid="{DA52CB8F-CD48-41BA-B739-25209FAAD35D}"/>
    <cellStyle name="쉼표 [0] 2 2 3 2 2 3 10" xfId="19893" xr:uid="{13F1ADE4-C4B6-4ED2-AB9E-052FDA758AE1}"/>
    <cellStyle name="쉼표 [0] 2 2 3 2 2 3 10 2" xfId="49845" xr:uid="{EF6607E3-A6E1-497C-A3C6-7AEE4263109E}"/>
    <cellStyle name="쉼표 [0] 2 2 3 2 2 3 11" xfId="22631" xr:uid="{4B47F61D-0FF0-4528-856E-E55C7D44D409}"/>
    <cellStyle name="쉼표 [0] 2 2 3 2 2 3 11 2" xfId="52583" xr:uid="{5F771D62-F258-4DDC-8580-DB34FEA56F82}"/>
    <cellStyle name="쉼표 [0] 2 2 3 2 2 3 12" xfId="25367" xr:uid="{56958A11-ECE5-4479-B1BE-D7990B41414B}"/>
    <cellStyle name="쉼표 [0] 2 2 3 2 2 3 12 2" xfId="55319" xr:uid="{60184055-669E-411F-A4E9-2390C769D281}"/>
    <cellStyle name="쉼표 [0] 2 2 3 2 2 3 13" xfId="31123" xr:uid="{88DBE0B0-3BF2-4A6F-912A-3939F4067BF8}"/>
    <cellStyle name="쉼표 [0] 2 2 3 2 2 3 2" xfId="3799" xr:uid="{450EEE30-272B-4A2F-922D-1A17A18D28C3}"/>
    <cellStyle name="쉼표 [0] 2 2 3 2 2 3 2 10" xfId="26051" xr:uid="{38123228-96B0-4D1D-9C70-84A1E35E8A53}"/>
    <cellStyle name="쉼표 [0] 2 2 3 2 2 3 2 10 2" xfId="56003" xr:uid="{4E21E085-878D-4BE7-BAA4-0AC40F29A68E}"/>
    <cellStyle name="쉼표 [0] 2 2 3 2 2 3 2 11" xfId="33792" xr:uid="{9CD9F4F5-E27B-4E13-A73D-2BFEA95872D9}"/>
    <cellStyle name="쉼표 [0] 2 2 3 2 2 3 2 2" xfId="5167" xr:uid="{D7978628-A2FE-474B-ABCF-EFB8ACE7F4F9}"/>
    <cellStyle name="쉼표 [0] 2 2 3 2 2 3 2 2 10" xfId="35160" xr:uid="{6584CC2E-CDFC-4840-9F06-69975AC01ED1}"/>
    <cellStyle name="쉼표 [0] 2 2 3 2 2 3 2 2 2" xfId="8115" xr:uid="{5C259A66-A0B0-4A7C-B17D-9C351116DFD8}"/>
    <cellStyle name="쉼표 [0] 2 2 3 2 2 3 2 2 2 2" xfId="30162" xr:uid="{AB7F3614-7B2D-4CA2-904F-3B8E5C8D5AAF}"/>
    <cellStyle name="쉼표 [0] 2 2 3 2 2 3 2 2 2 2 2" xfId="60114" xr:uid="{393C46DB-1266-4883-92EA-F4A7A9F645EC}"/>
    <cellStyle name="쉼표 [0] 2 2 3 2 2 3 2 2 2 3" xfId="38070" xr:uid="{D60A360F-2868-4FF0-8D93-E2BF94BE5EB3}"/>
    <cellStyle name="쉼표 [0] 2 2 3 2 2 3 2 2 3" xfId="10897" xr:uid="{0C1A0D37-436D-4874-B80C-D75842635CE8}"/>
    <cellStyle name="쉼표 [0] 2 2 3 2 2 3 2 2 3 2" xfId="40852" xr:uid="{7FEF136B-EB28-4A78-96CA-7F25DEA49FAD}"/>
    <cellStyle name="쉼표 [0] 2 2 3 2 2 3 2 2 4" xfId="13679" xr:uid="{A1F37DA0-655E-4C35-840C-603328AC1F6B}"/>
    <cellStyle name="쉼표 [0] 2 2 3 2 2 3 2 2 4 2" xfId="43634" xr:uid="{CA669E7A-74F0-4D2F-A8B4-8647823FDB74}"/>
    <cellStyle name="쉼표 [0] 2 2 3 2 2 3 2 2 5" xfId="16414" xr:uid="{3A242867-2D4E-4A9C-BB18-217C9BF61E23}"/>
    <cellStyle name="쉼표 [0] 2 2 3 2 2 3 2 2 5 2" xfId="46369" xr:uid="{6E3EA2FB-52AF-447F-AD19-181F75023174}"/>
    <cellStyle name="쉼표 [0] 2 2 3 2 2 3 2 2 6" xfId="19162" xr:uid="{4CC10209-EF05-45B2-B36D-E348B2EF6224}"/>
    <cellStyle name="쉼표 [0] 2 2 3 2 2 3 2 2 6 2" xfId="49115" xr:uid="{C14D86E5-007F-4FA5-9A8A-7AC4C5E9E7A8}"/>
    <cellStyle name="쉼표 [0] 2 2 3 2 2 3 2 2 7" xfId="21945" xr:uid="{73219B16-856D-441A-A0D3-7997FB4B6497}"/>
    <cellStyle name="쉼표 [0] 2 2 3 2 2 3 2 2 7 2" xfId="51897" xr:uid="{02D2027A-CB54-49AF-ACA6-F4B694499020}"/>
    <cellStyle name="쉼표 [0] 2 2 3 2 2 3 2 2 8" xfId="24683" xr:uid="{CF03BD48-3952-4803-863B-4E775A22B8AF}"/>
    <cellStyle name="쉼표 [0] 2 2 3 2 2 3 2 2 8 2" xfId="54635" xr:uid="{18D11545-E121-4CD2-8B5A-36B5BCC302F6}"/>
    <cellStyle name="쉼표 [0] 2 2 3 2 2 3 2 2 9" xfId="27419" xr:uid="{D6944904-0213-455E-9F5F-4F9B98FE4210}"/>
    <cellStyle name="쉼표 [0] 2 2 3 2 2 3 2 2 9 2" xfId="57371" xr:uid="{40F77F6B-63BB-4AAA-AB71-A5C4B458108E}"/>
    <cellStyle name="쉼표 [0] 2 2 3 2 2 3 2 3" xfId="6747" xr:uid="{D566AC6E-C317-4C0B-AA02-7250F97CC897}"/>
    <cellStyle name="쉼표 [0] 2 2 3 2 2 3 2 3 2" xfId="28794" xr:uid="{AF35EEEB-AC4F-413C-BC33-FADB547ECEAD}"/>
    <cellStyle name="쉼표 [0] 2 2 3 2 2 3 2 3 2 2" xfId="58746" xr:uid="{FF77D3A5-F7C5-4AC8-85C5-CF66CB76C089}"/>
    <cellStyle name="쉼표 [0] 2 2 3 2 2 3 2 3 3" xfId="36702" xr:uid="{39C059B3-AEC7-4FF1-94AA-9C44C5F913E0}"/>
    <cellStyle name="쉼표 [0] 2 2 3 2 2 3 2 4" xfId="9529" xr:uid="{3AE3C571-B3AC-458C-9FB5-CDE95ED99E8D}"/>
    <cellStyle name="쉼표 [0] 2 2 3 2 2 3 2 4 2" xfId="39484" xr:uid="{3268959A-D4BA-4DE3-A167-16C4760996D9}"/>
    <cellStyle name="쉼표 [0] 2 2 3 2 2 3 2 5" xfId="12311" xr:uid="{C1B28BD0-6B8E-46A2-BB77-B7F6E44673AB}"/>
    <cellStyle name="쉼표 [0] 2 2 3 2 2 3 2 5 2" xfId="42266" xr:uid="{54C252C5-BF6A-4E26-ABCC-F5D7624EC3B5}"/>
    <cellStyle name="쉼표 [0] 2 2 3 2 2 3 2 6" xfId="15046" xr:uid="{B4159689-8AB4-4E3E-8012-E2D0A6196709}"/>
    <cellStyle name="쉼표 [0] 2 2 3 2 2 3 2 6 2" xfId="45001" xr:uid="{A52F45F2-CBB8-4050-AB9F-C2F8E04FF7D2}"/>
    <cellStyle name="쉼표 [0] 2 2 3 2 2 3 2 7" xfId="17794" xr:uid="{41C20015-E9EA-4EF0-A712-13E987E2D06B}"/>
    <cellStyle name="쉼표 [0] 2 2 3 2 2 3 2 7 2" xfId="47747" xr:uid="{B8E09CAD-2C36-421F-929C-D6A6978A9695}"/>
    <cellStyle name="쉼표 [0] 2 2 3 2 2 3 2 8" xfId="20577" xr:uid="{64DDE468-A78A-4229-BE59-E456CD8920F1}"/>
    <cellStyle name="쉼표 [0] 2 2 3 2 2 3 2 8 2" xfId="50529" xr:uid="{DE87C14B-714D-4511-808A-49548B58745D}"/>
    <cellStyle name="쉼표 [0] 2 2 3 2 2 3 2 9" xfId="23315" xr:uid="{B567EC22-9F46-4598-9E0A-6B5FFE219272}"/>
    <cellStyle name="쉼표 [0] 2 2 3 2 2 3 2 9 2" xfId="53267" xr:uid="{41607CE9-2DFF-4253-B710-09DD94B0EDEB}"/>
    <cellStyle name="쉼표 [0] 2 2 3 2 2 3 3" xfId="4483" xr:uid="{6B22EAB7-80C4-4E99-8DB8-565E999C9BD4}"/>
    <cellStyle name="쉼표 [0] 2 2 3 2 2 3 3 10" xfId="34476" xr:uid="{1B301E40-B1E2-411E-9F35-981C83C4D0F8}"/>
    <cellStyle name="쉼표 [0] 2 2 3 2 2 3 3 2" xfId="7431" xr:uid="{7782B351-3E3C-429E-A674-FDD13DCCE420}"/>
    <cellStyle name="쉼표 [0] 2 2 3 2 2 3 3 2 2" xfId="29478" xr:uid="{43048DFC-9576-44E0-A221-14656375A2A9}"/>
    <cellStyle name="쉼표 [0] 2 2 3 2 2 3 3 2 2 2" xfId="59430" xr:uid="{D5A96E1C-A3EE-4332-9362-D350FBF38CD8}"/>
    <cellStyle name="쉼표 [0] 2 2 3 2 2 3 3 2 3" xfId="37386" xr:uid="{85A20AFB-5D1F-4274-B958-3EE89AE73358}"/>
    <cellStyle name="쉼표 [0] 2 2 3 2 2 3 3 3" xfId="10213" xr:uid="{F4692630-0579-4378-AA96-99C9CBD1C79A}"/>
    <cellStyle name="쉼표 [0] 2 2 3 2 2 3 3 3 2" xfId="40168" xr:uid="{3C6279D4-F610-4362-9034-846F536D8D4D}"/>
    <cellStyle name="쉼표 [0] 2 2 3 2 2 3 3 4" xfId="12995" xr:uid="{933DB2B1-474B-4773-A285-13F4C0AF863F}"/>
    <cellStyle name="쉼표 [0] 2 2 3 2 2 3 3 4 2" xfId="42950" xr:uid="{655E6D6F-38E5-4646-97B7-1C8F3EF9F7A2}"/>
    <cellStyle name="쉼표 [0] 2 2 3 2 2 3 3 5" xfId="15730" xr:uid="{3EE71E43-E0EC-4947-B9E2-404F9BEDBDA8}"/>
    <cellStyle name="쉼표 [0] 2 2 3 2 2 3 3 5 2" xfId="45685" xr:uid="{E94AD038-3F9E-4A29-B2BA-972298F52825}"/>
    <cellStyle name="쉼표 [0] 2 2 3 2 2 3 3 6" xfId="18478" xr:uid="{156EF1FE-8CEA-46F0-8DBF-549877FB6D72}"/>
    <cellStyle name="쉼표 [0] 2 2 3 2 2 3 3 6 2" xfId="48431" xr:uid="{2CFAD25C-47E4-43F6-9CB1-42CD175EBF2A}"/>
    <cellStyle name="쉼표 [0] 2 2 3 2 2 3 3 7" xfId="21261" xr:uid="{3E49DFA5-BE81-4BBF-BCAB-8F5ACF6D65C7}"/>
    <cellStyle name="쉼표 [0] 2 2 3 2 2 3 3 7 2" xfId="51213" xr:uid="{5AC2C59A-1480-478A-8F7B-DBFC24FDEC21}"/>
    <cellStyle name="쉼표 [0] 2 2 3 2 2 3 3 8" xfId="23999" xr:uid="{D6D84EA2-E657-44C9-9A2B-B3BE87B6F29F}"/>
    <cellStyle name="쉼표 [0] 2 2 3 2 2 3 3 8 2" xfId="53951" xr:uid="{C86B879F-38E6-41D3-A6A7-DD49D2624B9F}"/>
    <cellStyle name="쉼표 [0] 2 2 3 2 2 3 3 9" xfId="26735" xr:uid="{AD71BE3F-D889-4574-9B06-50CD1798DCE3}"/>
    <cellStyle name="쉼표 [0] 2 2 3 2 2 3 3 9 2" xfId="56687" xr:uid="{DB025F8C-62B8-4DDF-987F-9490064F11D2}"/>
    <cellStyle name="쉼표 [0] 2 2 3 2 2 3 4" xfId="3115" xr:uid="{4BE1D77F-4FDE-4487-B28E-AC77443A9C1C}"/>
    <cellStyle name="쉼표 [0] 2 2 3 2 2 3 4 2" xfId="28110" xr:uid="{2C5B4A57-2F49-4A73-BFD8-D5A608CA3975}"/>
    <cellStyle name="쉼표 [0] 2 2 3 2 2 3 4 2 2" xfId="58062" xr:uid="{76465833-4BAD-4105-BC3F-F8AC50486D49}"/>
    <cellStyle name="쉼표 [0] 2 2 3 2 2 3 4 3" xfId="33108" xr:uid="{4A161076-66BC-4740-8D36-D3E745B0BCC2}"/>
    <cellStyle name="쉼표 [0] 2 2 3 2 2 3 5" xfId="6063" xr:uid="{7E19E85C-009A-47C8-B315-3326C48BCCAF}"/>
    <cellStyle name="쉼표 [0] 2 2 3 2 2 3 5 2" xfId="36018" xr:uid="{E506E2D0-6691-404E-8763-431B27DC5B26}"/>
    <cellStyle name="쉼표 [0] 2 2 3 2 2 3 6" xfId="8845" xr:uid="{5C4677EA-AA52-4048-A308-DF6747F8AE87}"/>
    <cellStyle name="쉼표 [0] 2 2 3 2 2 3 6 2" xfId="38800" xr:uid="{4773A4AC-1178-415B-970F-E176E5E994B8}"/>
    <cellStyle name="쉼표 [0] 2 2 3 2 2 3 7" xfId="11627" xr:uid="{C9531962-A116-435A-86F6-A4BFF55D9F74}"/>
    <cellStyle name="쉼표 [0] 2 2 3 2 2 3 7 2" xfId="41582" xr:uid="{32D08B7D-DE9F-452B-85F2-65424477D2B2}"/>
    <cellStyle name="쉼표 [0] 2 2 3 2 2 3 8" xfId="14362" xr:uid="{038E58B9-DE8D-4C36-AE3C-F7E54D78F44F}"/>
    <cellStyle name="쉼표 [0] 2 2 3 2 2 3 8 2" xfId="44317" xr:uid="{F838FEF2-3CA5-488C-BFFB-C6E63C413D20}"/>
    <cellStyle name="쉼표 [0] 2 2 3 2 2 3 9" xfId="17110" xr:uid="{DDA631C1-E2C9-40D7-BDCC-54C7484B9F93}"/>
    <cellStyle name="쉼표 [0] 2 2 3 2 2 3 9 2" xfId="47063" xr:uid="{9C86667E-B08C-4D8B-8E2F-FD30FA612C6F}"/>
    <cellStyle name="쉼표 [0] 2 2 3 2 2 4" xfId="1660" xr:uid="{827F5230-5F39-46C7-9AD0-3327129E80D4}"/>
    <cellStyle name="쉼표 [0] 2 2 3 2 2 4 10" xfId="22973" xr:uid="{FAB77098-7D4B-492D-8178-A55417E0E778}"/>
    <cellStyle name="쉼표 [0] 2 2 3 2 2 4 10 2" xfId="52925" xr:uid="{A86462F0-D884-4E87-9FB2-CC7ADD43BEC4}"/>
    <cellStyle name="쉼표 [0] 2 2 3 2 2 4 11" xfId="25709" xr:uid="{5C1FF4BC-3B10-4071-995D-A918338AA716}"/>
    <cellStyle name="쉼표 [0] 2 2 3 2 2 4 11 2" xfId="55661" xr:uid="{E40A4FAC-C8B1-4C94-A9FC-423DEC638B5E}"/>
    <cellStyle name="쉼표 [0] 2 2 3 2 2 4 12" xfId="31665" xr:uid="{024CA5C7-CB54-4CBE-9912-805DDD2F7985}"/>
    <cellStyle name="쉼표 [0] 2 2 3 2 2 4 2" xfId="4825" xr:uid="{E81A2E74-7973-4CB7-8995-270ED90FB3DA}"/>
    <cellStyle name="쉼표 [0] 2 2 3 2 2 4 2 10" xfId="34818" xr:uid="{A9609F2E-EBD4-4834-A9A2-E6AA5F9005AF}"/>
    <cellStyle name="쉼표 [0] 2 2 3 2 2 4 2 2" xfId="7773" xr:uid="{AB416F07-89BB-4F68-9DC4-9BFB5CD89437}"/>
    <cellStyle name="쉼표 [0] 2 2 3 2 2 4 2 2 2" xfId="29820" xr:uid="{5D283B9E-65FF-423E-98B9-55E50618B553}"/>
    <cellStyle name="쉼표 [0] 2 2 3 2 2 4 2 2 2 2" xfId="59772" xr:uid="{AD58F0F6-E705-43BE-90DD-04BAD7CC9B9E}"/>
    <cellStyle name="쉼표 [0] 2 2 3 2 2 4 2 2 3" xfId="37728" xr:uid="{2AA4FC76-EA78-4B7B-9A56-E530D8836282}"/>
    <cellStyle name="쉼표 [0] 2 2 3 2 2 4 2 3" xfId="10555" xr:uid="{B98A4378-1FBF-4827-B5D5-003EA1CE3240}"/>
    <cellStyle name="쉼표 [0] 2 2 3 2 2 4 2 3 2" xfId="40510" xr:uid="{4E8A1F27-3CF4-41DB-B526-2DE6B3E8F5C0}"/>
    <cellStyle name="쉼표 [0] 2 2 3 2 2 4 2 4" xfId="13337" xr:uid="{13A469FA-5C1E-4F75-A1A0-66513C6728D3}"/>
    <cellStyle name="쉼표 [0] 2 2 3 2 2 4 2 4 2" xfId="43292" xr:uid="{2DF29DCF-4FFA-4DF6-A484-485A658BC466}"/>
    <cellStyle name="쉼표 [0] 2 2 3 2 2 4 2 5" xfId="16072" xr:uid="{A4CFCB80-8084-45A7-9A4F-CA667D2CE22A}"/>
    <cellStyle name="쉼표 [0] 2 2 3 2 2 4 2 5 2" xfId="46027" xr:uid="{F5B5AD2C-0F2C-48F5-9E13-6308EB43B976}"/>
    <cellStyle name="쉼표 [0] 2 2 3 2 2 4 2 6" xfId="18820" xr:uid="{609D1C81-B442-4F62-86DD-65B58FB2F5B3}"/>
    <cellStyle name="쉼표 [0] 2 2 3 2 2 4 2 6 2" xfId="48773" xr:uid="{6F88775F-5497-4B9B-82DA-53EAC6F6CFA1}"/>
    <cellStyle name="쉼표 [0] 2 2 3 2 2 4 2 7" xfId="21603" xr:uid="{8F462347-E2B9-4897-B47B-5A2CFBE180BE}"/>
    <cellStyle name="쉼표 [0] 2 2 3 2 2 4 2 7 2" xfId="51555" xr:uid="{D147C038-F0E8-4092-8802-0AD896B3F12E}"/>
    <cellStyle name="쉼표 [0] 2 2 3 2 2 4 2 8" xfId="24341" xr:uid="{372D274F-EB5B-4630-B361-89E7B084C7B8}"/>
    <cellStyle name="쉼표 [0] 2 2 3 2 2 4 2 8 2" xfId="54293" xr:uid="{185AA984-3EE1-4BAA-A13F-FD08823B0356}"/>
    <cellStyle name="쉼표 [0] 2 2 3 2 2 4 2 9" xfId="27077" xr:uid="{A3462DE7-3C00-4D75-9237-D7D255E3FDCE}"/>
    <cellStyle name="쉼표 [0] 2 2 3 2 2 4 2 9 2" xfId="57029" xr:uid="{C9AEA2D2-133E-4058-BB26-C858EEAB9B02}"/>
    <cellStyle name="쉼표 [0] 2 2 3 2 2 4 3" xfId="3457" xr:uid="{828D9BF3-F175-4506-8A41-11235CBAA57A}"/>
    <cellStyle name="쉼표 [0] 2 2 3 2 2 4 3 2" xfId="28452" xr:uid="{089F4BED-B39E-4E2B-8C0D-5A9EDC98929F}"/>
    <cellStyle name="쉼표 [0] 2 2 3 2 2 4 3 2 2" xfId="58404" xr:uid="{E66C38DF-E2AF-4233-9883-7F99C47F94D5}"/>
    <cellStyle name="쉼표 [0] 2 2 3 2 2 4 3 3" xfId="33450" xr:uid="{2CD1BB73-192C-468A-98E7-EE4E17BAE335}"/>
    <cellStyle name="쉼표 [0] 2 2 3 2 2 4 4" xfId="6405" xr:uid="{9EC4B804-E275-4E18-9C47-A2C15E7CC7B2}"/>
    <cellStyle name="쉼표 [0] 2 2 3 2 2 4 4 2" xfId="36360" xr:uid="{B6F140E0-5754-455E-BB36-F88C3D8EF9E1}"/>
    <cellStyle name="쉼표 [0] 2 2 3 2 2 4 5" xfId="9187" xr:uid="{756D347B-3719-40E8-BC73-4A7415A97646}"/>
    <cellStyle name="쉼표 [0] 2 2 3 2 2 4 5 2" xfId="39142" xr:uid="{3AC0EA99-98F9-444A-951E-F6CF3F8FBA48}"/>
    <cellStyle name="쉼표 [0] 2 2 3 2 2 4 6" xfId="11969" xr:uid="{FEE99DBD-C71C-4F88-BF5C-AC739ACEFD50}"/>
    <cellStyle name="쉼표 [0] 2 2 3 2 2 4 6 2" xfId="41924" xr:uid="{AE0D43C1-5458-4BBA-910B-013F6A84AD47}"/>
    <cellStyle name="쉼표 [0] 2 2 3 2 2 4 7" xfId="14704" xr:uid="{540F90B2-B152-415B-A248-F767A69A7144}"/>
    <cellStyle name="쉼표 [0] 2 2 3 2 2 4 7 2" xfId="44659" xr:uid="{F3C0CBF1-E321-4271-849A-DA1DA0116086}"/>
    <cellStyle name="쉼표 [0] 2 2 3 2 2 4 8" xfId="17452" xr:uid="{9C28390D-0465-451A-B15D-02005BEFA3C3}"/>
    <cellStyle name="쉼표 [0] 2 2 3 2 2 4 8 2" xfId="47405" xr:uid="{0CAEF06F-613D-49B9-A67E-C86B6BBEB63B}"/>
    <cellStyle name="쉼표 [0] 2 2 3 2 2 4 9" xfId="20235" xr:uid="{13CAD2DB-2C72-4F6B-A145-9412170C6B8D}"/>
    <cellStyle name="쉼표 [0] 2 2 3 2 2 4 9 2" xfId="50187" xr:uid="{EA69FEEF-7602-4305-B863-DF1D0F00B8EF}"/>
    <cellStyle name="쉼표 [0] 2 2 3 2 2 5" xfId="2156" xr:uid="{C02E1D0E-57C3-4D3B-967D-88F7A9B2870B}"/>
    <cellStyle name="쉼표 [0] 2 2 3 2 2 5 10" xfId="26393" xr:uid="{A2528335-9354-4837-84A8-5C854AE5B5E5}"/>
    <cellStyle name="쉼표 [0] 2 2 3 2 2 5 10 2" xfId="56345" xr:uid="{43070BCD-49D4-4758-8617-DD259504E5AA}"/>
    <cellStyle name="쉼표 [0] 2 2 3 2 2 5 11" xfId="32159" xr:uid="{2EE92846-7C55-4884-A5DF-7321997361E6}"/>
    <cellStyle name="쉼표 [0] 2 2 3 2 2 5 2" xfId="4141" xr:uid="{84C62F46-077E-4B33-BF5D-257669EBD4DB}"/>
    <cellStyle name="쉼표 [0] 2 2 3 2 2 5 2 2" xfId="29136" xr:uid="{4F5C38FF-BE97-47F8-8F16-05030B609EBE}"/>
    <cellStyle name="쉼표 [0] 2 2 3 2 2 5 2 2 2" xfId="59088" xr:uid="{EF8E5A26-1A14-4132-82ED-3EE27B2D4C21}"/>
    <cellStyle name="쉼표 [0] 2 2 3 2 2 5 2 3" xfId="34134" xr:uid="{2AE4CE98-D2DB-46A6-B068-9B86BE059AFA}"/>
    <cellStyle name="쉼표 [0] 2 2 3 2 2 5 3" xfId="7089" xr:uid="{EAB75F0B-1BB1-4E05-90A0-CCDE2D0E7DB5}"/>
    <cellStyle name="쉼표 [0] 2 2 3 2 2 5 3 2" xfId="37044" xr:uid="{1ECBA322-F1BF-419F-8F0D-5E72B2F44A10}"/>
    <cellStyle name="쉼표 [0] 2 2 3 2 2 5 4" xfId="9871" xr:uid="{FA1B0CA5-0BC3-45F5-8ECD-649F09350221}"/>
    <cellStyle name="쉼표 [0] 2 2 3 2 2 5 4 2" xfId="39826" xr:uid="{6A010727-C09F-4DAC-B921-AC47985588BB}"/>
    <cellStyle name="쉼표 [0] 2 2 3 2 2 5 5" xfId="12653" xr:uid="{AEB0E8BA-28E9-49EA-8921-6E2FD42C9899}"/>
    <cellStyle name="쉼표 [0] 2 2 3 2 2 5 5 2" xfId="42608" xr:uid="{8A12A25B-04D2-497E-A931-F011567A08E6}"/>
    <cellStyle name="쉼표 [0] 2 2 3 2 2 5 6" xfId="15388" xr:uid="{2AA0C727-706F-44FC-81C5-EF258071482D}"/>
    <cellStyle name="쉼표 [0] 2 2 3 2 2 5 6 2" xfId="45343" xr:uid="{836F3E25-A7A2-41B0-B90D-1C394E95C1AD}"/>
    <cellStyle name="쉼표 [0] 2 2 3 2 2 5 7" xfId="18136" xr:uid="{79F23513-B7B3-42B0-8E12-69DE9C5F4409}"/>
    <cellStyle name="쉼표 [0] 2 2 3 2 2 5 7 2" xfId="48089" xr:uid="{B79C6046-D1C3-4BEF-8831-14A96EE1E5E3}"/>
    <cellStyle name="쉼표 [0] 2 2 3 2 2 5 8" xfId="20919" xr:uid="{0702383A-D707-452A-B830-EE363D7E84D8}"/>
    <cellStyle name="쉼표 [0] 2 2 3 2 2 5 8 2" xfId="50871" xr:uid="{9907AC1F-F43E-4292-A692-9A1A0378C2BC}"/>
    <cellStyle name="쉼표 [0] 2 2 3 2 2 5 9" xfId="23657" xr:uid="{F69BD483-573F-49FE-A36E-F50AA846EF90}"/>
    <cellStyle name="쉼표 [0] 2 2 3 2 2 5 9 2" xfId="53609" xr:uid="{38A190F0-9C8B-4706-8E9B-F93DB67ADEAD}"/>
    <cellStyle name="쉼표 [0] 2 2 3 2 2 6" xfId="2335" xr:uid="{15A8AD52-5802-4B95-818B-04E59E8D23E9}"/>
    <cellStyle name="쉼표 [0] 2 2 3 2 2 6 2" xfId="27768" xr:uid="{ECCD5625-69DA-4100-B9BC-331FAC1921F6}"/>
    <cellStyle name="쉼표 [0] 2 2 3 2 2 6 2 2" xfId="57720" xr:uid="{7878D3F2-3B27-4AE0-9465-9DEAE0FA1DB4}"/>
    <cellStyle name="쉼표 [0] 2 2 3 2 2 6 3" xfId="32335" xr:uid="{0A7075A0-834C-44BD-9E29-F4807B401C81}"/>
    <cellStyle name="쉼표 [0] 2 2 3 2 2 7" xfId="2773" xr:uid="{1DFB1E0A-023D-4082-B904-066046DD6067}"/>
    <cellStyle name="쉼표 [0] 2 2 3 2 2 7 2" xfId="32766" xr:uid="{258B1A26-8C25-472C-A87D-7A8F4B14F040}"/>
    <cellStyle name="쉼표 [0] 2 2 3 2 2 8" xfId="5721" xr:uid="{A86D9FDC-939E-4CB7-B325-B5CFF22D7CA0}"/>
    <cellStyle name="쉼표 [0] 2 2 3 2 2 8 2" xfId="35676" xr:uid="{B25328C2-3C65-49EB-8207-630CCA2A5FEC}"/>
    <cellStyle name="쉼표 [0] 2 2 3 2 2 9" xfId="8503" xr:uid="{3721C627-A232-45A9-B4C8-10F8BB00D4AF}"/>
    <cellStyle name="쉼표 [0] 2 2 3 2 2 9 2" xfId="38458" xr:uid="{EF30A02A-1A76-41ED-9487-43AC678B0610}"/>
    <cellStyle name="쉼표 [0] 2 2 3 2 3" xfId="806" xr:uid="{EDFC3954-DEA7-45B9-9372-1F862374D519}"/>
    <cellStyle name="쉼표 [0] 2 2 3 2 3 10" xfId="16854" xr:uid="{52F0D993-2B86-4B68-AEC3-515C81264D29}"/>
    <cellStyle name="쉼표 [0] 2 2 3 2 3 10 2" xfId="46807" xr:uid="{32E53A9A-6954-486E-A969-18829BA9412C}"/>
    <cellStyle name="쉼표 [0] 2 2 3 2 3 11" xfId="19637" xr:uid="{8A12459E-7557-4E08-A4D0-80B74F3E425C}"/>
    <cellStyle name="쉼표 [0] 2 2 3 2 3 11 2" xfId="49589" xr:uid="{BDF9926F-7793-4591-A873-115C61C2081A}"/>
    <cellStyle name="쉼표 [0] 2 2 3 2 3 12" xfId="22375" xr:uid="{1974086A-C3D3-4877-803D-4E2099702C55}"/>
    <cellStyle name="쉼표 [0] 2 2 3 2 3 12 2" xfId="52327" xr:uid="{509AB98E-3DEE-46F1-A3E3-6AC987F77BE1}"/>
    <cellStyle name="쉼표 [0] 2 2 3 2 3 13" xfId="25111" xr:uid="{3DBC2844-6EA4-439D-A129-1A86075C5C86}"/>
    <cellStyle name="쉼표 [0] 2 2 3 2 3 13 2" xfId="55063" xr:uid="{DF258902-27BB-4A8E-85FC-69AD7FDBCCBD}"/>
    <cellStyle name="쉼표 [0] 2 2 3 2 3 14" xfId="30811" xr:uid="{DA469CDC-B940-4C7B-B084-871ACE4BEA56}"/>
    <cellStyle name="쉼표 [0] 2 2 3 2 3 2" xfId="1349" xr:uid="{E60CFB58-9489-467C-9949-7D82AB8DA8D8}"/>
    <cellStyle name="쉼표 [0] 2 2 3 2 3 2 10" xfId="19979" xr:uid="{74800F11-8230-4C13-AEBE-08016ED04C61}"/>
    <cellStyle name="쉼표 [0] 2 2 3 2 3 2 10 2" xfId="49931" xr:uid="{00D87B06-9CB3-4053-8EF1-95AA7B27504A}"/>
    <cellStyle name="쉼표 [0] 2 2 3 2 3 2 11" xfId="22717" xr:uid="{40FE6A00-CFCD-4641-A742-B1975EA45DA1}"/>
    <cellStyle name="쉼표 [0] 2 2 3 2 3 2 11 2" xfId="52669" xr:uid="{0061A9E6-A383-4782-95AC-B8180A429001}"/>
    <cellStyle name="쉼표 [0] 2 2 3 2 3 2 12" xfId="25453" xr:uid="{D0D70801-9F84-445E-BA8D-C1DA44737DC3}"/>
    <cellStyle name="쉼표 [0] 2 2 3 2 3 2 12 2" xfId="55405" xr:uid="{3F3E09FD-FF76-4116-8065-C2AC1EFF7CA1}"/>
    <cellStyle name="쉼표 [0] 2 2 3 2 3 2 13" xfId="31354" xr:uid="{72D785F7-C4DF-46E3-A61E-8C484150A7E7}"/>
    <cellStyle name="쉼표 [0] 2 2 3 2 3 2 2" xfId="3885" xr:uid="{B345F753-3506-4297-B061-2F2220947E66}"/>
    <cellStyle name="쉼표 [0] 2 2 3 2 3 2 2 10" xfId="26137" xr:uid="{31540FFC-744B-4109-8A3C-18A13A0E644D}"/>
    <cellStyle name="쉼표 [0] 2 2 3 2 3 2 2 10 2" xfId="56089" xr:uid="{FB7915F7-3A82-40C9-9980-8A7EAB71BF73}"/>
    <cellStyle name="쉼표 [0] 2 2 3 2 3 2 2 11" xfId="33878" xr:uid="{B3EE8D78-6655-4088-855F-E99FD5B825CA}"/>
    <cellStyle name="쉼표 [0] 2 2 3 2 3 2 2 2" xfId="5253" xr:uid="{3EC0478A-415D-44ED-A97C-3D0C974CA6AD}"/>
    <cellStyle name="쉼표 [0] 2 2 3 2 3 2 2 2 10" xfId="35246" xr:uid="{518924AA-F170-4A5F-864A-D9B2C966A0D2}"/>
    <cellStyle name="쉼표 [0] 2 2 3 2 3 2 2 2 2" xfId="8201" xr:uid="{8E4D2252-72FC-4D95-BA16-CA5E13B49F81}"/>
    <cellStyle name="쉼표 [0] 2 2 3 2 3 2 2 2 2 2" xfId="30248" xr:uid="{3EC1D186-4225-42A6-85FB-D1893B8B3D2E}"/>
    <cellStyle name="쉼표 [0] 2 2 3 2 3 2 2 2 2 2 2" xfId="60200" xr:uid="{1375A586-2151-4809-A164-97C503F9F1AB}"/>
    <cellStyle name="쉼표 [0] 2 2 3 2 3 2 2 2 2 3" xfId="38156" xr:uid="{A5AA6AEE-16C3-446D-B070-B05B484E318A}"/>
    <cellStyle name="쉼표 [0] 2 2 3 2 3 2 2 2 3" xfId="10983" xr:uid="{3688AC08-1722-4ECB-9A68-7A1DB31CB379}"/>
    <cellStyle name="쉼표 [0] 2 2 3 2 3 2 2 2 3 2" xfId="40938" xr:uid="{B02C44F0-2B44-4E5B-89C8-F97719CDA5E5}"/>
    <cellStyle name="쉼표 [0] 2 2 3 2 3 2 2 2 4" xfId="13765" xr:uid="{D8ED0692-00E0-4B04-A4CC-B7874FF364D1}"/>
    <cellStyle name="쉼표 [0] 2 2 3 2 3 2 2 2 4 2" xfId="43720" xr:uid="{8C7F57F2-9D54-481C-98A7-31EB5BE70073}"/>
    <cellStyle name="쉼표 [0] 2 2 3 2 3 2 2 2 5" xfId="16500" xr:uid="{45A3A6BA-D338-40C4-B632-EC351D3FBBA8}"/>
    <cellStyle name="쉼표 [0] 2 2 3 2 3 2 2 2 5 2" xfId="46455" xr:uid="{39F3E812-6506-4920-965A-93597A405B48}"/>
    <cellStyle name="쉼표 [0] 2 2 3 2 3 2 2 2 6" xfId="19248" xr:uid="{E5DB6619-DCC1-4D2B-88B4-9AD791F2D3E6}"/>
    <cellStyle name="쉼표 [0] 2 2 3 2 3 2 2 2 6 2" xfId="49201" xr:uid="{5209BFEA-F388-43D3-85CF-DEB4592BD0B8}"/>
    <cellStyle name="쉼표 [0] 2 2 3 2 3 2 2 2 7" xfId="22031" xr:uid="{88FBBD7B-C90E-41C5-81B1-CEC43C953C06}"/>
    <cellStyle name="쉼표 [0] 2 2 3 2 3 2 2 2 7 2" xfId="51983" xr:uid="{CE274281-B5B0-4998-94DD-941C3D3B4796}"/>
    <cellStyle name="쉼표 [0] 2 2 3 2 3 2 2 2 8" xfId="24769" xr:uid="{D70BC17E-0DDA-49B4-AE48-1F9D7090502B}"/>
    <cellStyle name="쉼표 [0] 2 2 3 2 3 2 2 2 8 2" xfId="54721" xr:uid="{383662CF-B7D1-41A3-86AF-396A49364E0A}"/>
    <cellStyle name="쉼표 [0] 2 2 3 2 3 2 2 2 9" xfId="27505" xr:uid="{032798B0-3D8F-4864-8087-7C696AF0B32C}"/>
    <cellStyle name="쉼표 [0] 2 2 3 2 3 2 2 2 9 2" xfId="57457" xr:uid="{1ADF3714-0D50-4303-8181-72C6B6A5D2C9}"/>
    <cellStyle name="쉼표 [0] 2 2 3 2 3 2 2 3" xfId="6833" xr:uid="{F1D9825B-68D6-431B-BE78-5229537FB590}"/>
    <cellStyle name="쉼표 [0] 2 2 3 2 3 2 2 3 2" xfId="28880" xr:uid="{284CE5AF-E20C-4EF3-947B-AB8B45C6EDEE}"/>
    <cellStyle name="쉼표 [0] 2 2 3 2 3 2 2 3 2 2" xfId="58832" xr:uid="{000556EB-84FC-440B-A810-DCBEA3DC61C3}"/>
    <cellStyle name="쉼표 [0] 2 2 3 2 3 2 2 3 3" xfId="36788" xr:uid="{76850870-5008-4386-AD46-919D936E2529}"/>
    <cellStyle name="쉼표 [0] 2 2 3 2 3 2 2 4" xfId="9615" xr:uid="{47CF0220-5347-46B3-9517-D31ABD6D9472}"/>
    <cellStyle name="쉼표 [0] 2 2 3 2 3 2 2 4 2" xfId="39570" xr:uid="{778DDE71-3569-436C-BD82-4E34C3639529}"/>
    <cellStyle name="쉼표 [0] 2 2 3 2 3 2 2 5" xfId="12397" xr:uid="{1664E0C8-3689-4ED9-A1E8-64E253749C82}"/>
    <cellStyle name="쉼표 [0] 2 2 3 2 3 2 2 5 2" xfId="42352" xr:uid="{006318BB-AE62-49A2-9D1D-031717F95C3B}"/>
    <cellStyle name="쉼표 [0] 2 2 3 2 3 2 2 6" xfId="15132" xr:uid="{DA247577-E88D-426C-8C68-D42EFCDC692C}"/>
    <cellStyle name="쉼표 [0] 2 2 3 2 3 2 2 6 2" xfId="45087" xr:uid="{8EA41EA4-B357-4967-9012-94F1239671F9}"/>
    <cellStyle name="쉼표 [0] 2 2 3 2 3 2 2 7" xfId="17880" xr:uid="{A43A872C-D060-4BAC-93A1-258D46D5B0A3}"/>
    <cellStyle name="쉼표 [0] 2 2 3 2 3 2 2 7 2" xfId="47833" xr:uid="{24C86EED-937C-4093-B60D-5150B9D9E66C}"/>
    <cellStyle name="쉼표 [0] 2 2 3 2 3 2 2 8" xfId="20663" xr:uid="{76C92979-CBCA-433B-9040-D173413462C5}"/>
    <cellStyle name="쉼표 [0] 2 2 3 2 3 2 2 8 2" xfId="50615" xr:uid="{33B8508C-910E-449C-B1C4-1B39533ED69A}"/>
    <cellStyle name="쉼표 [0] 2 2 3 2 3 2 2 9" xfId="23401" xr:uid="{11599F2C-3056-4413-B36D-2881C90C4352}"/>
    <cellStyle name="쉼표 [0] 2 2 3 2 3 2 2 9 2" xfId="53353" xr:uid="{E268597B-6578-4768-8479-3569E3C9A233}"/>
    <cellStyle name="쉼표 [0] 2 2 3 2 3 2 3" xfId="4569" xr:uid="{8D2E8C19-579D-40C5-A149-F300C88C05DC}"/>
    <cellStyle name="쉼표 [0] 2 2 3 2 3 2 3 10" xfId="34562" xr:uid="{9A600BDE-C988-4FBD-B9B6-AB8CC1B5C0E5}"/>
    <cellStyle name="쉼표 [0] 2 2 3 2 3 2 3 2" xfId="7517" xr:uid="{45840637-CF4A-4FC0-BB08-8C164DD0625D}"/>
    <cellStyle name="쉼표 [0] 2 2 3 2 3 2 3 2 2" xfId="29564" xr:uid="{44A99164-A83E-4592-AA46-39AE06B6F505}"/>
    <cellStyle name="쉼표 [0] 2 2 3 2 3 2 3 2 2 2" xfId="59516" xr:uid="{EC885F52-ADFE-4540-96A6-54DDC345C840}"/>
    <cellStyle name="쉼표 [0] 2 2 3 2 3 2 3 2 3" xfId="37472" xr:uid="{27D391C0-8F95-4602-99B3-F9BAD3E78B2D}"/>
    <cellStyle name="쉼표 [0] 2 2 3 2 3 2 3 3" xfId="10299" xr:uid="{AB43097D-0FF6-4F18-828B-76FA589B3669}"/>
    <cellStyle name="쉼표 [0] 2 2 3 2 3 2 3 3 2" xfId="40254" xr:uid="{F27368C7-E16A-4285-9C82-BF83901E9718}"/>
    <cellStyle name="쉼표 [0] 2 2 3 2 3 2 3 4" xfId="13081" xr:uid="{8299F236-C5CD-48D5-9C69-3ED166DB8DAC}"/>
    <cellStyle name="쉼표 [0] 2 2 3 2 3 2 3 4 2" xfId="43036" xr:uid="{EBE93603-7372-426D-A4A9-FE949DEC7832}"/>
    <cellStyle name="쉼표 [0] 2 2 3 2 3 2 3 5" xfId="15816" xr:uid="{083C336A-2F56-4DEE-8CE2-5F6801EB5BB7}"/>
    <cellStyle name="쉼표 [0] 2 2 3 2 3 2 3 5 2" xfId="45771" xr:uid="{8DC7808D-7C46-4718-AC11-3D337556A3BE}"/>
    <cellStyle name="쉼표 [0] 2 2 3 2 3 2 3 6" xfId="18564" xr:uid="{E610D098-BB54-47ED-96FA-751EC76FCDC9}"/>
    <cellStyle name="쉼표 [0] 2 2 3 2 3 2 3 6 2" xfId="48517" xr:uid="{313929AE-EF1A-423F-A00A-143140F68F94}"/>
    <cellStyle name="쉼표 [0] 2 2 3 2 3 2 3 7" xfId="21347" xr:uid="{74CFC62D-4C66-4EFA-98E7-DDF088FAF5F1}"/>
    <cellStyle name="쉼표 [0] 2 2 3 2 3 2 3 7 2" xfId="51299" xr:uid="{08411F01-176C-41F1-858B-856464E5ACC6}"/>
    <cellStyle name="쉼표 [0] 2 2 3 2 3 2 3 8" xfId="24085" xr:uid="{9830F829-1DCD-4566-BBEC-CAD700922353}"/>
    <cellStyle name="쉼표 [0] 2 2 3 2 3 2 3 8 2" xfId="54037" xr:uid="{8DA00161-4FB8-48C4-9FB3-8E7A6501D2FA}"/>
    <cellStyle name="쉼표 [0] 2 2 3 2 3 2 3 9" xfId="26821" xr:uid="{8DF332E1-0406-4F10-AC6E-BDD905D34C8E}"/>
    <cellStyle name="쉼표 [0] 2 2 3 2 3 2 3 9 2" xfId="56773" xr:uid="{CD0B68A1-EA99-4FE6-ABDA-46F52E532986}"/>
    <cellStyle name="쉼표 [0] 2 2 3 2 3 2 4" xfId="3201" xr:uid="{505350CC-0D49-4B6B-8FFB-C6269B3BBE77}"/>
    <cellStyle name="쉼표 [0] 2 2 3 2 3 2 4 2" xfId="28196" xr:uid="{E4028B58-531D-431A-A8CB-31CA700BE9A1}"/>
    <cellStyle name="쉼표 [0] 2 2 3 2 3 2 4 2 2" xfId="58148" xr:uid="{2AC4BB13-6626-4D29-9FD0-670F5BA01C4B}"/>
    <cellStyle name="쉼표 [0] 2 2 3 2 3 2 4 3" xfId="33194" xr:uid="{53BD2457-E8EF-462B-A474-42C69FE2CD40}"/>
    <cellStyle name="쉼표 [0] 2 2 3 2 3 2 5" xfId="6149" xr:uid="{34DD9B6A-BC23-4D29-9755-4F66AABA9F79}"/>
    <cellStyle name="쉼표 [0] 2 2 3 2 3 2 5 2" xfId="36104" xr:uid="{5FBF32B7-8A85-4900-9CB9-7022BA311299}"/>
    <cellStyle name="쉼표 [0] 2 2 3 2 3 2 6" xfId="8931" xr:uid="{F76CABF0-24D8-486A-A8BD-81BEC71C7E82}"/>
    <cellStyle name="쉼표 [0] 2 2 3 2 3 2 6 2" xfId="38886" xr:uid="{3692991D-6F8D-4EC3-A777-99164931C6E8}"/>
    <cellStyle name="쉼표 [0] 2 2 3 2 3 2 7" xfId="11713" xr:uid="{56DDC8E5-7C02-41F4-9137-8EFB4044E24A}"/>
    <cellStyle name="쉼표 [0] 2 2 3 2 3 2 7 2" xfId="41668" xr:uid="{3D687C98-D969-41F2-AF4D-7B127C9E68E2}"/>
    <cellStyle name="쉼표 [0] 2 2 3 2 3 2 8" xfId="14448" xr:uid="{5BD0C6C8-A9D2-491B-9948-2B08D8C5C479}"/>
    <cellStyle name="쉼표 [0] 2 2 3 2 3 2 8 2" xfId="44403" xr:uid="{DEB6F3D7-91E8-4F63-8C18-E9E090F873A9}"/>
    <cellStyle name="쉼표 [0] 2 2 3 2 3 2 9" xfId="17196" xr:uid="{5DC48D59-3D30-42B6-B59B-125DC02A8181}"/>
    <cellStyle name="쉼표 [0] 2 2 3 2 3 2 9 2" xfId="47149" xr:uid="{AF1D09C8-920F-4FA5-ADAD-BC42955FE572}"/>
    <cellStyle name="쉼표 [0] 2 2 3 2 3 3" xfId="1891" xr:uid="{95A6F05B-8682-4EB1-B83A-5A8FD8B10A9A}"/>
    <cellStyle name="쉼표 [0] 2 2 3 2 3 3 10" xfId="23059" xr:uid="{F0B669D6-22C9-41DE-AB96-D2DCD74620D1}"/>
    <cellStyle name="쉼표 [0] 2 2 3 2 3 3 10 2" xfId="53011" xr:uid="{0FAF1557-B5C4-4D89-9EE8-69C6F8BDC485}"/>
    <cellStyle name="쉼표 [0] 2 2 3 2 3 3 11" xfId="25795" xr:uid="{D841381B-E740-45E7-B044-DABE197CA84B}"/>
    <cellStyle name="쉼표 [0] 2 2 3 2 3 3 11 2" xfId="55747" xr:uid="{852ADC89-BD2F-42E7-9D77-A82386D91C1E}"/>
    <cellStyle name="쉼표 [0] 2 2 3 2 3 3 12" xfId="31896" xr:uid="{4E1DA1F5-9DDE-45A6-943F-AB3AD93CF851}"/>
    <cellStyle name="쉼표 [0] 2 2 3 2 3 3 2" xfId="4911" xr:uid="{81832687-1854-4459-9C95-03BD13005827}"/>
    <cellStyle name="쉼표 [0] 2 2 3 2 3 3 2 10" xfId="34904" xr:uid="{3F5CC8FD-DFA2-42C7-B36C-C84CB996DC82}"/>
    <cellStyle name="쉼표 [0] 2 2 3 2 3 3 2 2" xfId="7859" xr:uid="{0187E8C5-04E6-4F8D-9CF9-465BF275BC9B}"/>
    <cellStyle name="쉼표 [0] 2 2 3 2 3 3 2 2 2" xfId="29906" xr:uid="{0FC7F07A-DC1F-4E79-BFA2-AE6FBA92BDCA}"/>
    <cellStyle name="쉼표 [0] 2 2 3 2 3 3 2 2 2 2" xfId="59858" xr:uid="{285D8A97-DF3A-403F-90FC-3BAA6C6205D5}"/>
    <cellStyle name="쉼표 [0] 2 2 3 2 3 3 2 2 3" xfId="37814" xr:uid="{1459C70A-E6E0-4CE6-A38A-6E8AA08C426A}"/>
    <cellStyle name="쉼표 [0] 2 2 3 2 3 3 2 3" xfId="10641" xr:uid="{B002B622-3789-43EA-8F6A-19B618027C54}"/>
    <cellStyle name="쉼표 [0] 2 2 3 2 3 3 2 3 2" xfId="40596" xr:uid="{8C90335F-89F3-4900-B5F9-FDD625D5D16F}"/>
    <cellStyle name="쉼표 [0] 2 2 3 2 3 3 2 4" xfId="13423" xr:uid="{01C3EFFC-2595-410E-9D58-1B73A32D655F}"/>
    <cellStyle name="쉼표 [0] 2 2 3 2 3 3 2 4 2" xfId="43378" xr:uid="{2F400FBE-E96F-4300-ACFF-C48310B0E741}"/>
    <cellStyle name="쉼표 [0] 2 2 3 2 3 3 2 5" xfId="16158" xr:uid="{3156435E-BCEA-48FB-8481-3A2BE66A5F65}"/>
    <cellStyle name="쉼표 [0] 2 2 3 2 3 3 2 5 2" xfId="46113" xr:uid="{F2637D2E-519E-4E57-8C01-1916CAC819AB}"/>
    <cellStyle name="쉼표 [0] 2 2 3 2 3 3 2 6" xfId="18906" xr:uid="{FAD8269A-0E71-45AE-9325-6B07F21D4EE0}"/>
    <cellStyle name="쉼표 [0] 2 2 3 2 3 3 2 6 2" xfId="48859" xr:uid="{AA757AEB-69AD-4964-8A37-EF136E39747F}"/>
    <cellStyle name="쉼표 [0] 2 2 3 2 3 3 2 7" xfId="21689" xr:uid="{D26F7C62-6905-4496-BA90-179BC3B12CFE}"/>
    <cellStyle name="쉼표 [0] 2 2 3 2 3 3 2 7 2" xfId="51641" xr:uid="{80D03CED-CCCD-44BB-912E-23A2EBCE854B}"/>
    <cellStyle name="쉼표 [0] 2 2 3 2 3 3 2 8" xfId="24427" xr:uid="{4625F6D2-1739-49CD-B3F5-26792ECEF347}"/>
    <cellStyle name="쉼표 [0] 2 2 3 2 3 3 2 8 2" xfId="54379" xr:uid="{E641284F-6521-40B2-AB3B-4CD56396EECA}"/>
    <cellStyle name="쉼표 [0] 2 2 3 2 3 3 2 9" xfId="27163" xr:uid="{1A3CEDC2-2AC3-40C5-9AD3-5AA015967EDB}"/>
    <cellStyle name="쉼표 [0] 2 2 3 2 3 3 2 9 2" xfId="57115" xr:uid="{8480AE60-DEF2-42CB-8E12-69FADBC11F10}"/>
    <cellStyle name="쉼표 [0] 2 2 3 2 3 3 3" xfId="3543" xr:uid="{B4FB99F8-C861-49EC-A883-A9A8666F9970}"/>
    <cellStyle name="쉼표 [0] 2 2 3 2 3 3 3 2" xfId="28538" xr:uid="{66BFAD52-CA18-454F-BB3C-A99AAA24D234}"/>
    <cellStyle name="쉼표 [0] 2 2 3 2 3 3 3 2 2" xfId="58490" xr:uid="{87584092-46DD-46B2-B349-53D74A9DF4E5}"/>
    <cellStyle name="쉼표 [0] 2 2 3 2 3 3 3 3" xfId="33536" xr:uid="{6C85018D-0F9D-4660-A915-3DAC7BA394D0}"/>
    <cellStyle name="쉼표 [0] 2 2 3 2 3 3 4" xfId="6491" xr:uid="{55891A38-3B53-4B3E-9EF6-9C3DEE6A971D}"/>
    <cellStyle name="쉼표 [0] 2 2 3 2 3 3 4 2" xfId="36446" xr:uid="{91DE78BA-1A73-48AE-BCFE-ECF7AE71CED7}"/>
    <cellStyle name="쉼표 [0] 2 2 3 2 3 3 5" xfId="9273" xr:uid="{D44741B5-75B6-4F62-BC0A-D47DC975B918}"/>
    <cellStyle name="쉼표 [0] 2 2 3 2 3 3 5 2" xfId="39228" xr:uid="{5003482B-0880-4E77-9C22-F0D5B3D61722}"/>
    <cellStyle name="쉼표 [0] 2 2 3 2 3 3 6" xfId="12055" xr:uid="{827772E8-C3F3-4C59-958A-F4B5CE45AE8C}"/>
    <cellStyle name="쉼표 [0] 2 2 3 2 3 3 6 2" xfId="42010" xr:uid="{02C20137-42EC-433F-89E0-FF8EE75B5B17}"/>
    <cellStyle name="쉼표 [0] 2 2 3 2 3 3 7" xfId="14790" xr:uid="{CB256552-642F-4D5F-9A07-187A6CB62014}"/>
    <cellStyle name="쉼표 [0] 2 2 3 2 3 3 7 2" xfId="44745" xr:uid="{9A0F81F9-D7A1-4487-A891-BE91B9580816}"/>
    <cellStyle name="쉼표 [0] 2 2 3 2 3 3 8" xfId="17538" xr:uid="{60DC93D0-553A-4ED7-97E1-FCD8D6B05123}"/>
    <cellStyle name="쉼표 [0] 2 2 3 2 3 3 8 2" xfId="47491" xr:uid="{1CDC91EC-FAE9-486A-B16B-E5FEEDC2E1B8}"/>
    <cellStyle name="쉼표 [0] 2 2 3 2 3 3 9" xfId="20321" xr:uid="{113677E9-307C-4F87-9076-83C720C2F94B}"/>
    <cellStyle name="쉼표 [0] 2 2 3 2 3 3 9 2" xfId="50273" xr:uid="{72A90275-28F3-4A99-8831-F8E4F81606D5}"/>
    <cellStyle name="쉼표 [0] 2 2 3 2 3 4" xfId="2422" xr:uid="{6BA78CA8-7C77-42AF-BE9D-FC91FA2F6C24}"/>
    <cellStyle name="쉼표 [0] 2 2 3 2 3 4 10" xfId="26479" xr:uid="{11AD143C-8E87-4CBE-8E7D-63BEEF4F51CC}"/>
    <cellStyle name="쉼표 [0] 2 2 3 2 3 4 10 2" xfId="56431" xr:uid="{232EE10A-BAE0-4871-B19D-009B04162725}"/>
    <cellStyle name="쉼표 [0] 2 2 3 2 3 4 11" xfId="32421" xr:uid="{DC79BDF2-C888-44B0-A7D1-AE68F38E3AF3}"/>
    <cellStyle name="쉼표 [0] 2 2 3 2 3 4 2" xfId="4227" xr:uid="{5E955635-9057-411B-9DB6-3856D7B822C3}"/>
    <cellStyle name="쉼표 [0] 2 2 3 2 3 4 2 2" xfId="29222" xr:uid="{A48BB57B-F312-40A7-B368-07A975A54EF4}"/>
    <cellStyle name="쉼표 [0] 2 2 3 2 3 4 2 2 2" xfId="59174" xr:uid="{8066117A-6C7A-48BA-A02B-69AB37783C89}"/>
    <cellStyle name="쉼표 [0] 2 2 3 2 3 4 2 3" xfId="34220" xr:uid="{8F67C251-00F4-467F-97FF-858B1559A93F}"/>
    <cellStyle name="쉼표 [0] 2 2 3 2 3 4 3" xfId="7175" xr:uid="{BBCCA560-D3F3-43C9-9B5B-B75D2D4696F8}"/>
    <cellStyle name="쉼표 [0] 2 2 3 2 3 4 3 2" xfId="37130" xr:uid="{7A81935A-8A69-4AA6-B591-6DAEB549D730}"/>
    <cellStyle name="쉼표 [0] 2 2 3 2 3 4 4" xfId="9957" xr:uid="{CD82C20B-16F0-4249-B0D2-FE2C63C73F49}"/>
    <cellStyle name="쉼표 [0] 2 2 3 2 3 4 4 2" xfId="39912" xr:uid="{B2FBC98A-124D-4EC7-B520-F6D1A5737982}"/>
    <cellStyle name="쉼표 [0] 2 2 3 2 3 4 5" xfId="12739" xr:uid="{13247796-A1D9-4619-A70B-0EE532EFA3F7}"/>
    <cellStyle name="쉼표 [0] 2 2 3 2 3 4 5 2" xfId="42694" xr:uid="{931B50C6-0E8C-494A-B70E-11705596E742}"/>
    <cellStyle name="쉼표 [0] 2 2 3 2 3 4 6" xfId="15474" xr:uid="{FA86DE13-22FA-4DA5-ACD8-08DBD2673985}"/>
    <cellStyle name="쉼표 [0] 2 2 3 2 3 4 6 2" xfId="45429" xr:uid="{966DE758-3F56-4AFA-A183-5304776C3E9C}"/>
    <cellStyle name="쉼표 [0] 2 2 3 2 3 4 7" xfId="18222" xr:uid="{724B02CC-3614-482F-9470-12F255DF6C94}"/>
    <cellStyle name="쉼표 [0] 2 2 3 2 3 4 7 2" xfId="48175" xr:uid="{4891866F-DF56-4724-A183-2782FB93EFA2}"/>
    <cellStyle name="쉼표 [0] 2 2 3 2 3 4 8" xfId="21005" xr:uid="{042C27BC-BCE6-4294-AC4D-E7A8271FFE5B}"/>
    <cellStyle name="쉼표 [0] 2 2 3 2 3 4 8 2" xfId="50957" xr:uid="{B12CEBA3-D833-44CD-B14A-6DBA983876E1}"/>
    <cellStyle name="쉼표 [0] 2 2 3 2 3 4 9" xfId="23743" xr:uid="{10A8CD52-1766-491F-A358-6A63E8147735}"/>
    <cellStyle name="쉼표 [0] 2 2 3 2 3 4 9 2" xfId="53695" xr:uid="{98B2C0B0-4E10-4D1A-8362-DC0E720543C3}"/>
    <cellStyle name="쉼표 [0] 2 2 3 2 3 5" xfId="2859" xr:uid="{DBEE7CED-0720-49C9-80DA-050DB668E3AB}"/>
    <cellStyle name="쉼표 [0] 2 2 3 2 3 5 2" xfId="27854" xr:uid="{AFCE4FCD-F9DD-4181-A869-E192CA8D06C2}"/>
    <cellStyle name="쉼표 [0] 2 2 3 2 3 5 2 2" xfId="57806" xr:uid="{014A1486-4D96-4A06-944F-CE2B5187A5F8}"/>
    <cellStyle name="쉼표 [0] 2 2 3 2 3 5 3" xfId="32852" xr:uid="{3B676449-FF9D-4100-BDF5-C17D34AC0277}"/>
    <cellStyle name="쉼표 [0] 2 2 3 2 3 6" xfId="5807" xr:uid="{AD0011C1-7F1F-454F-AA99-57F9B8786894}"/>
    <cellStyle name="쉼표 [0] 2 2 3 2 3 6 2" xfId="35762" xr:uid="{B4B5232A-163A-43E1-9953-33627086EE66}"/>
    <cellStyle name="쉼표 [0] 2 2 3 2 3 7" xfId="8589" xr:uid="{53613551-CA2F-4C18-8F62-1A5CE518A8A6}"/>
    <cellStyle name="쉼표 [0] 2 2 3 2 3 7 2" xfId="38544" xr:uid="{2EF9EF29-8178-4736-A518-C562D4D9072E}"/>
    <cellStyle name="쉼표 [0] 2 2 3 2 3 8" xfId="11371" xr:uid="{6A892100-B715-49CF-AAAD-6799DDB84E35}"/>
    <cellStyle name="쉼표 [0] 2 2 3 2 3 8 2" xfId="41326" xr:uid="{ED489BD7-8F04-4F93-83E5-0B67D32BB205}"/>
    <cellStyle name="쉼표 [0] 2 2 3 2 3 9" xfId="14106" xr:uid="{FCE6F257-6D88-4C02-887C-0074402C66CB}"/>
    <cellStyle name="쉼표 [0] 2 2 3 2 3 9 2" xfId="44061" xr:uid="{793370D5-3A9D-4371-9B07-3711BBB8A2EC}"/>
    <cellStyle name="쉼표 [0] 2 2 3 2 4" xfId="979" xr:uid="{0FC857C1-8077-4903-AB20-A7F48A736CC9}"/>
    <cellStyle name="쉼표 [0] 2 2 3 2 4 10" xfId="19808" xr:uid="{BE9F6635-72A7-45AD-BA0D-4DE623C6E609}"/>
    <cellStyle name="쉼표 [0] 2 2 3 2 4 10 2" xfId="49760" xr:uid="{51BCB63E-CFBF-4ABD-991C-24F7282688A1}"/>
    <cellStyle name="쉼표 [0] 2 2 3 2 4 11" xfId="22546" xr:uid="{FD2D06C8-9296-411E-A5BB-BB4867047E65}"/>
    <cellStyle name="쉼표 [0] 2 2 3 2 4 11 2" xfId="52498" xr:uid="{5EFACE4F-877D-43DE-8107-65923C0AE124}"/>
    <cellStyle name="쉼표 [0] 2 2 3 2 4 12" xfId="25282" xr:uid="{A776536D-E688-4CEC-B347-00934A0D1516}"/>
    <cellStyle name="쉼표 [0] 2 2 3 2 4 12 2" xfId="55234" xr:uid="{186D98FA-2874-499E-B524-E2315AF41EC8}"/>
    <cellStyle name="쉼표 [0] 2 2 3 2 4 13" xfId="30984" xr:uid="{7F357EA7-CBBA-413B-B0A9-F9F13047BC34}"/>
    <cellStyle name="쉼표 [0] 2 2 3 2 4 2" xfId="3714" xr:uid="{2A7D52CD-7264-4404-87A8-13E8A6AA9FD7}"/>
    <cellStyle name="쉼표 [0] 2 2 3 2 4 2 10" xfId="25966" xr:uid="{509655C5-19D2-440E-B19D-F9DB93B24F89}"/>
    <cellStyle name="쉼표 [0] 2 2 3 2 4 2 10 2" xfId="55918" xr:uid="{D7516626-778E-446B-A7F0-F2C64CD606A0}"/>
    <cellStyle name="쉼표 [0] 2 2 3 2 4 2 11" xfId="33707" xr:uid="{BD1AFE8F-6247-408B-9E88-B1F6EE0ABD0D}"/>
    <cellStyle name="쉼표 [0] 2 2 3 2 4 2 2" xfId="5082" xr:uid="{2149E9E8-2652-40BD-8A5D-72A2FE8D6E6E}"/>
    <cellStyle name="쉼표 [0] 2 2 3 2 4 2 2 10" xfId="35075" xr:uid="{10845CE9-C44B-4770-B3BA-372FE4D88E35}"/>
    <cellStyle name="쉼표 [0] 2 2 3 2 4 2 2 2" xfId="8030" xr:uid="{C602F014-BD74-40B3-9C59-10A5B7CCF6AB}"/>
    <cellStyle name="쉼표 [0] 2 2 3 2 4 2 2 2 2" xfId="30077" xr:uid="{A9E5CEB3-54FA-4EB6-904B-CEF8259DD92E}"/>
    <cellStyle name="쉼표 [0] 2 2 3 2 4 2 2 2 2 2" xfId="60029" xr:uid="{1069B34A-D58E-430A-9030-35B8CD9D02CC}"/>
    <cellStyle name="쉼표 [0] 2 2 3 2 4 2 2 2 3" xfId="37985" xr:uid="{9855C9B5-16B1-443A-8EE9-50709DCEFBB0}"/>
    <cellStyle name="쉼표 [0] 2 2 3 2 4 2 2 3" xfId="10812" xr:uid="{28EA2654-4E95-48C4-A301-DE86B1C7705B}"/>
    <cellStyle name="쉼표 [0] 2 2 3 2 4 2 2 3 2" xfId="40767" xr:uid="{0C164ED2-8EC2-4D9F-BFB0-5D94D4E1C7B8}"/>
    <cellStyle name="쉼표 [0] 2 2 3 2 4 2 2 4" xfId="13594" xr:uid="{DAC0A32A-5359-4C26-877A-35E2F701E3B9}"/>
    <cellStyle name="쉼표 [0] 2 2 3 2 4 2 2 4 2" xfId="43549" xr:uid="{17C8D2F0-5843-45C9-ACC7-65AFF403AC03}"/>
    <cellStyle name="쉼표 [0] 2 2 3 2 4 2 2 5" xfId="16329" xr:uid="{75C5AB18-421A-4E39-ABB7-6EFFD068BE19}"/>
    <cellStyle name="쉼표 [0] 2 2 3 2 4 2 2 5 2" xfId="46284" xr:uid="{546785B4-04CC-4712-8624-83B6ABC58C38}"/>
    <cellStyle name="쉼표 [0] 2 2 3 2 4 2 2 6" xfId="19077" xr:uid="{47FAF016-DC37-4D9E-81E6-3E40194EF4A8}"/>
    <cellStyle name="쉼표 [0] 2 2 3 2 4 2 2 6 2" xfId="49030" xr:uid="{E40956D6-25FA-4ADB-A016-3DBDF7BB8890}"/>
    <cellStyle name="쉼표 [0] 2 2 3 2 4 2 2 7" xfId="21860" xr:uid="{933EF011-14E2-4A64-86BE-A7578F829435}"/>
    <cellStyle name="쉼표 [0] 2 2 3 2 4 2 2 7 2" xfId="51812" xr:uid="{961B92A1-33EA-4105-9552-EE54F557AD64}"/>
    <cellStyle name="쉼표 [0] 2 2 3 2 4 2 2 8" xfId="24598" xr:uid="{7F8515FB-8AB6-4BEF-B3CB-C759479ABA10}"/>
    <cellStyle name="쉼표 [0] 2 2 3 2 4 2 2 8 2" xfId="54550" xr:uid="{C55056D4-D78D-45EA-8900-0842166565FF}"/>
    <cellStyle name="쉼표 [0] 2 2 3 2 4 2 2 9" xfId="27334" xr:uid="{716ACC12-EAAA-46F3-A853-59CDD5E93828}"/>
    <cellStyle name="쉼표 [0] 2 2 3 2 4 2 2 9 2" xfId="57286" xr:uid="{7BE04B45-0392-4B11-8D55-E64D657DCAF6}"/>
    <cellStyle name="쉼표 [0] 2 2 3 2 4 2 3" xfId="6662" xr:uid="{4756FB13-5445-4489-AEE8-20001B0B3A44}"/>
    <cellStyle name="쉼표 [0] 2 2 3 2 4 2 3 2" xfId="28709" xr:uid="{B2BD68FF-0713-49E7-A450-EB645291A551}"/>
    <cellStyle name="쉼표 [0] 2 2 3 2 4 2 3 2 2" xfId="58661" xr:uid="{F297DBBE-65D4-4311-A223-E2F4A02EDDDE}"/>
    <cellStyle name="쉼표 [0] 2 2 3 2 4 2 3 3" xfId="36617" xr:uid="{C48BE080-95F0-4CFB-A105-1F55B6508559}"/>
    <cellStyle name="쉼표 [0] 2 2 3 2 4 2 4" xfId="9444" xr:uid="{2BA2D2B8-3CE7-47B9-9339-3428804D7A25}"/>
    <cellStyle name="쉼표 [0] 2 2 3 2 4 2 4 2" xfId="39399" xr:uid="{32B8D12E-6CCC-4DCA-955B-5ECE19D2CF79}"/>
    <cellStyle name="쉼표 [0] 2 2 3 2 4 2 5" xfId="12226" xr:uid="{49569DC4-C7CD-435B-9C9B-D8488898921C}"/>
    <cellStyle name="쉼표 [0] 2 2 3 2 4 2 5 2" xfId="42181" xr:uid="{5F50B84D-987F-4AFE-A016-B9D2A4893130}"/>
    <cellStyle name="쉼표 [0] 2 2 3 2 4 2 6" xfId="14961" xr:uid="{6E51B1B1-2009-493B-BB0A-A5B526F8C7A3}"/>
    <cellStyle name="쉼표 [0] 2 2 3 2 4 2 6 2" xfId="44916" xr:uid="{14629741-F913-4DA9-B64A-EEC427CCD9E2}"/>
    <cellStyle name="쉼표 [0] 2 2 3 2 4 2 7" xfId="17709" xr:uid="{10AD438D-BD32-4324-9084-58A1E5908205}"/>
    <cellStyle name="쉼표 [0] 2 2 3 2 4 2 7 2" xfId="47662" xr:uid="{AFCCFCCF-10A5-42CB-9E17-7DD5393C2A61}"/>
    <cellStyle name="쉼표 [0] 2 2 3 2 4 2 8" xfId="20492" xr:uid="{EB92E7D3-C870-4A62-A0BD-7388B5504C93}"/>
    <cellStyle name="쉼표 [0] 2 2 3 2 4 2 8 2" xfId="50444" xr:uid="{C2865F46-496A-4EF8-BF96-AA3B15033ADC}"/>
    <cellStyle name="쉼표 [0] 2 2 3 2 4 2 9" xfId="23230" xr:uid="{2E455D3C-FD53-4C79-A967-BAE09AE956BA}"/>
    <cellStyle name="쉼표 [0] 2 2 3 2 4 2 9 2" xfId="53182" xr:uid="{5573B52E-48BB-4E01-9CD8-D80EAC0EB274}"/>
    <cellStyle name="쉼표 [0] 2 2 3 2 4 3" xfId="4398" xr:uid="{D9F6699A-F3FD-4CE0-BC0E-F0AC5C10263E}"/>
    <cellStyle name="쉼표 [0] 2 2 3 2 4 3 10" xfId="34391" xr:uid="{46B86D93-544C-44E6-A862-D68A5F8C8BAB}"/>
    <cellStyle name="쉼표 [0] 2 2 3 2 4 3 2" xfId="7346" xr:uid="{FBB9ACB9-9412-41C4-AF67-6E323C7F9629}"/>
    <cellStyle name="쉼표 [0] 2 2 3 2 4 3 2 2" xfId="29393" xr:uid="{992583C3-D3ED-44B1-BC77-20BD49BD651F}"/>
    <cellStyle name="쉼표 [0] 2 2 3 2 4 3 2 2 2" xfId="59345" xr:uid="{CD226CED-D4DF-4011-A747-4D6D0E341A2D}"/>
    <cellStyle name="쉼표 [0] 2 2 3 2 4 3 2 3" xfId="37301" xr:uid="{AB509995-C495-42CF-9853-C31C03EE6765}"/>
    <cellStyle name="쉼표 [0] 2 2 3 2 4 3 3" xfId="10128" xr:uid="{6670E476-87B9-46A1-AC37-BA9DCE1D9B29}"/>
    <cellStyle name="쉼표 [0] 2 2 3 2 4 3 3 2" xfId="40083" xr:uid="{A69C3BBD-42F2-4790-B7F8-F73542051C6A}"/>
    <cellStyle name="쉼표 [0] 2 2 3 2 4 3 4" xfId="12910" xr:uid="{F8D8725B-21E5-424C-B996-1142CB16E782}"/>
    <cellStyle name="쉼표 [0] 2 2 3 2 4 3 4 2" xfId="42865" xr:uid="{DF514DCA-E884-4DBD-85E6-FAB6B6ABB4E6}"/>
    <cellStyle name="쉼표 [0] 2 2 3 2 4 3 5" xfId="15645" xr:uid="{D6489E6B-599D-43AE-9A83-844C9BA5DA7A}"/>
    <cellStyle name="쉼표 [0] 2 2 3 2 4 3 5 2" xfId="45600" xr:uid="{1AD625D7-5F1E-4F79-A4B2-060391528AC2}"/>
    <cellStyle name="쉼표 [0] 2 2 3 2 4 3 6" xfId="18393" xr:uid="{F582D62C-D478-49A2-A23F-98C58BA7445F}"/>
    <cellStyle name="쉼표 [0] 2 2 3 2 4 3 6 2" xfId="48346" xr:uid="{95F0EC16-2B3E-4204-B3E9-B87FB6E20E11}"/>
    <cellStyle name="쉼표 [0] 2 2 3 2 4 3 7" xfId="21176" xr:uid="{C2A2416C-2197-4A0F-A4A7-64A59AE721BA}"/>
    <cellStyle name="쉼표 [0] 2 2 3 2 4 3 7 2" xfId="51128" xr:uid="{C687DDB1-413D-456E-A684-260933FF4E02}"/>
    <cellStyle name="쉼표 [0] 2 2 3 2 4 3 8" xfId="23914" xr:uid="{E249528B-1C9C-4C6C-BE40-319782441EB6}"/>
    <cellStyle name="쉼표 [0] 2 2 3 2 4 3 8 2" xfId="53866" xr:uid="{12CE823D-5852-4016-965F-F5605117BB45}"/>
    <cellStyle name="쉼표 [0] 2 2 3 2 4 3 9" xfId="26650" xr:uid="{6D493817-B8C6-43D0-ABE7-F220CB54092C}"/>
    <cellStyle name="쉼표 [0] 2 2 3 2 4 3 9 2" xfId="56602" xr:uid="{A62770F3-173B-415A-85AB-2DA00DD40448}"/>
    <cellStyle name="쉼표 [0] 2 2 3 2 4 4" xfId="3030" xr:uid="{498A79D4-3E45-43CD-BC1B-A6E706A2B08B}"/>
    <cellStyle name="쉼표 [0] 2 2 3 2 4 4 2" xfId="28025" xr:uid="{CF904C40-4390-4ACC-8F08-78AD62CDE54B}"/>
    <cellStyle name="쉼표 [0] 2 2 3 2 4 4 2 2" xfId="57977" xr:uid="{FD8CD58E-C36B-4D2E-BA85-31BB819B92A6}"/>
    <cellStyle name="쉼표 [0] 2 2 3 2 4 4 3" xfId="33023" xr:uid="{E9FD26E8-2DDD-45AB-8F79-13052C79E08E}"/>
    <cellStyle name="쉼표 [0] 2 2 3 2 4 5" xfId="5978" xr:uid="{85FB5C27-5D53-442C-A903-BB43D32E6436}"/>
    <cellStyle name="쉼표 [0] 2 2 3 2 4 5 2" xfId="35933" xr:uid="{E22D9EC8-A7B5-4092-82EE-81A32D311178}"/>
    <cellStyle name="쉼표 [0] 2 2 3 2 4 6" xfId="8760" xr:uid="{769F7374-B891-40A4-89CA-E5AA53D47DB8}"/>
    <cellStyle name="쉼표 [0] 2 2 3 2 4 6 2" xfId="38715" xr:uid="{0E0002E0-EEE8-4394-B26F-6AF80C6A69DC}"/>
    <cellStyle name="쉼표 [0] 2 2 3 2 4 7" xfId="11542" xr:uid="{4FA7A52C-57A7-43D6-94A3-1EF4F3E5AF7C}"/>
    <cellStyle name="쉼표 [0] 2 2 3 2 4 7 2" xfId="41497" xr:uid="{71D5149C-76A7-41FA-80CF-1C3D4B189200}"/>
    <cellStyle name="쉼표 [0] 2 2 3 2 4 8" xfId="14277" xr:uid="{79912064-33A6-48F5-887C-C5EA53F96D7B}"/>
    <cellStyle name="쉼표 [0] 2 2 3 2 4 8 2" xfId="44232" xr:uid="{68740787-ED20-4216-9F78-009F55708B84}"/>
    <cellStyle name="쉼표 [0] 2 2 3 2 4 9" xfId="17025" xr:uid="{312435E0-CF6C-4707-87A2-3D27874E96D2}"/>
    <cellStyle name="쉼표 [0] 2 2 3 2 4 9 2" xfId="46978" xr:uid="{78A4575E-F580-413F-A646-D975D1489AB6}"/>
    <cellStyle name="쉼표 [0] 2 2 3 2 5" xfId="1521" xr:uid="{F57425E5-3E30-4680-856E-405FE5FC9D16}"/>
    <cellStyle name="쉼표 [0] 2 2 3 2 5 10" xfId="22888" xr:uid="{59BAA68E-6BBE-4163-9F6B-3A36575A364C}"/>
    <cellStyle name="쉼표 [0] 2 2 3 2 5 10 2" xfId="52840" xr:uid="{471A1FD2-85F8-468B-8477-BD53976AF344}"/>
    <cellStyle name="쉼표 [0] 2 2 3 2 5 11" xfId="25624" xr:uid="{5120EF78-3699-4A20-8EA4-006AA701194B}"/>
    <cellStyle name="쉼표 [0] 2 2 3 2 5 11 2" xfId="55576" xr:uid="{7652236F-CACC-4AD1-9462-6F95850D32DC}"/>
    <cellStyle name="쉼표 [0] 2 2 3 2 5 12" xfId="31526" xr:uid="{37A328CA-4D6F-479A-BFA9-BE0F4BB4DD15}"/>
    <cellStyle name="쉼표 [0] 2 2 3 2 5 2" xfId="4740" xr:uid="{23FBD433-1732-4565-9075-FFBC19E41776}"/>
    <cellStyle name="쉼표 [0] 2 2 3 2 5 2 10" xfId="34733" xr:uid="{72D39668-31D6-45F2-9018-0FD282E07425}"/>
    <cellStyle name="쉼표 [0] 2 2 3 2 5 2 2" xfId="7688" xr:uid="{DBA6FA38-0D5D-4577-94EB-922448A937E4}"/>
    <cellStyle name="쉼표 [0] 2 2 3 2 5 2 2 2" xfId="29735" xr:uid="{A9C92F9A-D491-4895-8C63-E34769911DC3}"/>
    <cellStyle name="쉼표 [0] 2 2 3 2 5 2 2 2 2" xfId="59687" xr:uid="{F13DD80A-7DA0-444E-B1E5-1429974FBE97}"/>
    <cellStyle name="쉼표 [0] 2 2 3 2 5 2 2 3" xfId="37643" xr:uid="{75E59E61-5B52-4087-867A-63DCEB9A6AFE}"/>
    <cellStyle name="쉼표 [0] 2 2 3 2 5 2 3" xfId="10470" xr:uid="{E35F4110-A4D1-4562-B72B-FDA1D3986A07}"/>
    <cellStyle name="쉼표 [0] 2 2 3 2 5 2 3 2" xfId="40425" xr:uid="{C68F8250-EBD3-4FA4-AE92-F2CBDA367CB7}"/>
    <cellStyle name="쉼표 [0] 2 2 3 2 5 2 4" xfId="13252" xr:uid="{2339CCEA-E2BD-4ADE-A06D-394F416A39F8}"/>
    <cellStyle name="쉼표 [0] 2 2 3 2 5 2 4 2" xfId="43207" xr:uid="{033DEAF8-9A19-4B3E-AFA4-EB4D6763D85E}"/>
    <cellStyle name="쉼표 [0] 2 2 3 2 5 2 5" xfId="15987" xr:uid="{8AE6505C-2F87-4C92-9A39-A8B97F388B50}"/>
    <cellStyle name="쉼표 [0] 2 2 3 2 5 2 5 2" xfId="45942" xr:uid="{70403C6A-E282-4827-B671-B81C85ABF5F7}"/>
    <cellStyle name="쉼표 [0] 2 2 3 2 5 2 6" xfId="18735" xr:uid="{B3795EDA-B646-440C-AD7A-C43FF1A28FC7}"/>
    <cellStyle name="쉼표 [0] 2 2 3 2 5 2 6 2" xfId="48688" xr:uid="{741D0D09-89E0-46B8-B51C-FA836F0A52FE}"/>
    <cellStyle name="쉼표 [0] 2 2 3 2 5 2 7" xfId="21518" xr:uid="{323FD708-DBD1-494F-8862-18E426D14ACE}"/>
    <cellStyle name="쉼표 [0] 2 2 3 2 5 2 7 2" xfId="51470" xr:uid="{D34AFEE0-0771-43EB-A65F-D0BE9C8F77F5}"/>
    <cellStyle name="쉼표 [0] 2 2 3 2 5 2 8" xfId="24256" xr:uid="{5892A1F6-BFF5-4F08-83E9-C43E0CBA5C93}"/>
    <cellStyle name="쉼표 [0] 2 2 3 2 5 2 8 2" xfId="54208" xr:uid="{B619D06E-954B-4417-B92D-A9DCD8958A54}"/>
    <cellStyle name="쉼표 [0] 2 2 3 2 5 2 9" xfId="26992" xr:uid="{B00824D2-B832-4366-9083-764177E8DDD2}"/>
    <cellStyle name="쉼표 [0] 2 2 3 2 5 2 9 2" xfId="56944" xr:uid="{810C34FB-3087-48CD-AEBE-CDC918AC1B15}"/>
    <cellStyle name="쉼표 [0] 2 2 3 2 5 3" xfId="3372" xr:uid="{5D9C1484-5170-4F8D-8AE9-5D0805A9B33E}"/>
    <cellStyle name="쉼표 [0] 2 2 3 2 5 3 2" xfId="28367" xr:uid="{E3539605-15A0-489C-A770-77ED565FF41E}"/>
    <cellStyle name="쉼표 [0] 2 2 3 2 5 3 2 2" xfId="58319" xr:uid="{EB3828CB-81BD-4B1A-9DCD-C33F99BEAAEA}"/>
    <cellStyle name="쉼표 [0] 2 2 3 2 5 3 3" xfId="33365" xr:uid="{BB9F9BC2-B223-459C-8A13-7AF41B5A0721}"/>
    <cellStyle name="쉼표 [0] 2 2 3 2 5 4" xfId="6320" xr:uid="{F63361C9-0537-4B62-8844-6F028610B746}"/>
    <cellStyle name="쉼표 [0] 2 2 3 2 5 4 2" xfId="36275" xr:uid="{3F98A17F-7373-4D14-A69B-711A7BFF8265}"/>
    <cellStyle name="쉼표 [0] 2 2 3 2 5 5" xfId="9102" xr:uid="{FF61B7FF-6CCF-486F-8CA2-41ECA4AD32A4}"/>
    <cellStyle name="쉼표 [0] 2 2 3 2 5 5 2" xfId="39057" xr:uid="{F6ED60DB-8861-40F6-BBAB-46115B071E34}"/>
    <cellStyle name="쉼표 [0] 2 2 3 2 5 6" xfId="11884" xr:uid="{CC2ADC2F-2761-42B2-A489-7A4F63DBDCED}"/>
    <cellStyle name="쉼표 [0] 2 2 3 2 5 6 2" xfId="41839" xr:uid="{0F5466DF-5AE3-4173-AD34-59419A0BF62F}"/>
    <cellStyle name="쉼표 [0] 2 2 3 2 5 7" xfId="14619" xr:uid="{FDFD41DA-D152-4E1C-8329-088EC660C122}"/>
    <cellStyle name="쉼표 [0] 2 2 3 2 5 7 2" xfId="44574" xr:uid="{37E8100E-88FC-478F-B305-1DAC0D63C76B}"/>
    <cellStyle name="쉼표 [0] 2 2 3 2 5 8" xfId="17367" xr:uid="{EC23B962-C6E6-45FF-BD28-6456589389C6}"/>
    <cellStyle name="쉼표 [0] 2 2 3 2 5 8 2" xfId="47320" xr:uid="{20D07560-06A1-4E5E-B42E-034BEDE70D40}"/>
    <cellStyle name="쉼표 [0] 2 2 3 2 5 9" xfId="20150" xr:uid="{F2771300-30A5-421E-83FF-9B2FBC208F0A}"/>
    <cellStyle name="쉼표 [0] 2 2 3 2 5 9 2" xfId="50102" xr:uid="{0EA59DD4-7929-4F86-9FAD-0DCE797C4CFD}"/>
    <cellStyle name="쉼표 [0] 2 2 3 2 6" xfId="2071" xr:uid="{D29A800A-0904-41D5-A917-1F547790D7DA}"/>
    <cellStyle name="쉼표 [0] 2 2 3 2 6 10" xfId="26308" xr:uid="{E57CB91D-A493-443B-869E-C2DB3F7FB4D4}"/>
    <cellStyle name="쉼표 [0] 2 2 3 2 6 10 2" xfId="56260" xr:uid="{04D2C863-D077-44C0-998E-22202B1E4EDC}"/>
    <cellStyle name="쉼표 [0] 2 2 3 2 6 11" xfId="32074" xr:uid="{DB8B7BA1-7E41-4FE0-B81E-B418A6F46167}"/>
    <cellStyle name="쉼표 [0] 2 2 3 2 6 2" xfId="4056" xr:uid="{EC815DA9-9C6F-46BA-8BA4-56D04EA12F01}"/>
    <cellStyle name="쉼표 [0] 2 2 3 2 6 2 2" xfId="29051" xr:uid="{BA29A0A1-0BC6-4AC6-A697-8C758D79169A}"/>
    <cellStyle name="쉼표 [0] 2 2 3 2 6 2 2 2" xfId="59003" xr:uid="{142F49EB-2217-4F9C-8704-01D2B1D07DED}"/>
    <cellStyle name="쉼표 [0] 2 2 3 2 6 2 3" xfId="34049" xr:uid="{0D1EE999-EA93-4FF1-AB58-BA8A3C558892}"/>
    <cellStyle name="쉼표 [0] 2 2 3 2 6 3" xfId="7004" xr:uid="{087D60E5-625A-412A-8680-B134D4ADA45A}"/>
    <cellStyle name="쉼표 [0] 2 2 3 2 6 3 2" xfId="36959" xr:uid="{34ECF05F-10AE-4376-9946-258CE45A9B48}"/>
    <cellStyle name="쉼표 [0] 2 2 3 2 6 4" xfId="9786" xr:uid="{6D9DABA8-6294-4A41-A99E-1F2AE9615CB2}"/>
    <cellStyle name="쉼표 [0] 2 2 3 2 6 4 2" xfId="39741" xr:uid="{395AAE75-1EF3-4DF0-AB4B-B9D96CD5FBA5}"/>
    <cellStyle name="쉼표 [0] 2 2 3 2 6 5" xfId="12568" xr:uid="{EE833FD5-A284-4489-9395-826404BA976E}"/>
    <cellStyle name="쉼표 [0] 2 2 3 2 6 5 2" xfId="42523" xr:uid="{AC49C015-3EA6-4F4D-91F5-1AF22766550F}"/>
    <cellStyle name="쉼표 [0] 2 2 3 2 6 6" xfId="15303" xr:uid="{C3EB0333-5DA8-4CB5-AC6E-29B4EAB39A88}"/>
    <cellStyle name="쉼표 [0] 2 2 3 2 6 6 2" xfId="45258" xr:uid="{24A24A56-3A7A-46A7-A301-DF5572FD6812}"/>
    <cellStyle name="쉼표 [0] 2 2 3 2 6 7" xfId="18051" xr:uid="{ADD5AC6C-04AC-4385-9F8D-3B470EB1548D}"/>
    <cellStyle name="쉼표 [0] 2 2 3 2 6 7 2" xfId="48004" xr:uid="{B636145D-943D-4E3B-AFFB-0506AD4E6B69}"/>
    <cellStyle name="쉼표 [0] 2 2 3 2 6 8" xfId="20834" xr:uid="{1837D6F3-B3D9-47C5-AE91-550D12FDA687}"/>
    <cellStyle name="쉼표 [0] 2 2 3 2 6 8 2" xfId="50786" xr:uid="{4797ED09-C67B-4250-9DCF-48BC79C9BA9B}"/>
    <cellStyle name="쉼표 [0] 2 2 3 2 6 9" xfId="23572" xr:uid="{9B51E2D3-4584-4190-9763-DB8009B5052F}"/>
    <cellStyle name="쉼표 [0] 2 2 3 2 6 9 2" xfId="53524" xr:uid="{2E161478-FD95-48EF-9FBC-CC771EB829DB}"/>
    <cellStyle name="쉼표 [0] 2 2 3 2 7" xfId="2250" xr:uid="{2919FFF4-A2AC-4EC1-9B2F-B71125AE2301}"/>
    <cellStyle name="쉼표 [0] 2 2 3 2 7 2" xfId="27683" xr:uid="{88803C6A-1617-4870-B2DE-003C4AF4E69C}"/>
    <cellStyle name="쉼표 [0] 2 2 3 2 7 2 2" xfId="57635" xr:uid="{1F344576-81E9-4F02-8FCC-F20C547A18C8}"/>
    <cellStyle name="쉼표 [0] 2 2 3 2 7 3" xfId="32250" xr:uid="{BC93D5E2-5D1D-48BB-A7FB-E446C10B6B97}"/>
    <cellStyle name="쉼표 [0] 2 2 3 2 8" xfId="2688" xr:uid="{4D5397F3-A524-4028-AE62-4C6E21BDB2E6}"/>
    <cellStyle name="쉼표 [0] 2 2 3 2 8 2" xfId="32681" xr:uid="{C342872E-ECE2-416B-A0DE-BB7DEF69BC99}"/>
    <cellStyle name="쉼표 [0] 2 2 3 2 9" xfId="5548" xr:uid="{D684AFBE-EA4A-4C15-A0C4-8BCFC44FA944}"/>
    <cellStyle name="쉼표 [0] 2 2 3 2 9 2" xfId="35504" xr:uid="{D4E310D6-1C60-4D1C-ADE8-8D4D13FEB0B9}"/>
    <cellStyle name="쉼표 [0] 2 2 3 20" xfId="8375" xr:uid="{5212CC21-8DFE-4CB9-BF06-EFB97D82C2B6}"/>
    <cellStyle name="쉼표 [0] 2 2 3 20 2" xfId="38330" xr:uid="{3AEA754D-CEAB-4293-B403-521838AE5393}"/>
    <cellStyle name="쉼표 [0] 2 2 3 21" xfId="11114" xr:uid="{2BAFDC3B-CD46-4B78-B175-4E29924D884D}"/>
    <cellStyle name="쉼표 [0] 2 2 3 21 2" xfId="41069" xr:uid="{DD4B1CE1-C1B6-480C-A2F8-CBCBBED8637A}"/>
    <cellStyle name="쉼표 [0] 2 2 3 22" xfId="11157" xr:uid="{304D29FA-D85F-4FE8-A8BE-DEADAA71AABD}"/>
    <cellStyle name="쉼표 [0] 2 2 3 22 2" xfId="41112" xr:uid="{6B9B97A2-ACFB-43BF-BE21-403A0DD2CEA5}"/>
    <cellStyle name="쉼표 [0] 2 2 3 23" xfId="13892" xr:uid="{DA19FA14-5FC7-4247-ADD4-20EC02C415B3}"/>
    <cellStyle name="쉼표 [0] 2 2 3 23 2" xfId="43847" xr:uid="{E4F6D170-A69C-472F-A47A-497D6DCC4295}"/>
    <cellStyle name="쉼표 [0] 2 2 3 24" xfId="16639" xr:uid="{A48FAFC0-C198-49B6-8DDC-F9F14D4B28DB}"/>
    <cellStyle name="쉼표 [0] 2 2 3 24 2" xfId="46592" xr:uid="{7DEDCD60-0A0A-4B23-BC7A-C9876350F6EC}"/>
    <cellStyle name="쉼표 [0] 2 2 3 25" xfId="19376" xr:uid="{6602B494-4A9C-47DF-943B-8B47C1603478}"/>
    <cellStyle name="쉼표 [0] 2 2 3 25 2" xfId="49329" xr:uid="{1FC83CDD-51C1-48F3-B441-EA349B594B5B}"/>
    <cellStyle name="쉼표 [0] 2 2 3 26" xfId="19422" xr:uid="{C8E728F5-7A4A-462B-AAB9-7960ECD6FD83}"/>
    <cellStyle name="쉼표 [0] 2 2 3 26 2" xfId="49374" xr:uid="{95DED73D-497E-4CCB-B115-B7655DAB70FE}"/>
    <cellStyle name="쉼표 [0] 2 2 3 27" xfId="22161" xr:uid="{F6268A04-8CD1-476F-A9C0-0F2F76E89E71}"/>
    <cellStyle name="쉼표 [0] 2 2 3 27 2" xfId="52113" xr:uid="{EF84B090-8D12-41F1-8174-88E16D121DEF}"/>
    <cellStyle name="쉼표 [0] 2 2 3 28" xfId="24897" xr:uid="{FE6711D6-2AC6-471C-A175-2FA7B567D7F8}"/>
    <cellStyle name="쉼표 [0] 2 2 3 28 2" xfId="54849" xr:uid="{1AA90792-B3D7-4A5B-82A3-5999385F9CD8}"/>
    <cellStyle name="쉼표 [0] 2 2 3 29" xfId="30398" xr:uid="{6087224D-D806-46B0-94B4-25BC688A0A75}"/>
    <cellStyle name="쉼표 [0] 2 2 3 3" xfId="473" xr:uid="{EED70903-4055-4AB6-9370-8308BB90B0FA}"/>
    <cellStyle name="쉼표 [0] 2 2 3 3 10" xfId="8460" xr:uid="{2D1D581A-ADC0-403A-92C5-F67B450969CF}"/>
    <cellStyle name="쉼표 [0] 2 2 3 3 10 2" xfId="38415" xr:uid="{3C6F6A20-D1BF-4DBF-A804-FEEB11473D34}"/>
    <cellStyle name="쉼표 [0] 2 2 3 3 11" xfId="11242" xr:uid="{1328E641-6B79-4363-962B-8E3BB9ACA9BD}"/>
    <cellStyle name="쉼표 [0] 2 2 3 3 11 2" xfId="41197" xr:uid="{C89DB3C5-F83B-4DF3-99F2-5F3D50BF9726}"/>
    <cellStyle name="쉼표 [0] 2 2 3 3 12" xfId="13977" xr:uid="{C7F0AC28-E525-41B4-8F21-7349B0C99B18}"/>
    <cellStyle name="쉼표 [0] 2 2 3 3 12 2" xfId="43932" xr:uid="{E82473A8-A1F8-4F01-A6CB-D13D10958B36}"/>
    <cellStyle name="쉼표 [0] 2 2 3 3 13" xfId="16725" xr:uid="{2A07EA32-180D-48AF-A5C3-43A48C295010}"/>
    <cellStyle name="쉼표 [0] 2 2 3 3 13 2" xfId="46678" xr:uid="{718AFBD0-D4ED-4342-86D8-7485F426DAA2}"/>
    <cellStyle name="쉼표 [0] 2 2 3 3 14" xfId="19508" xr:uid="{4C27C970-1937-4750-9095-7147AE3B4C52}"/>
    <cellStyle name="쉼표 [0] 2 2 3 3 14 2" xfId="49460" xr:uid="{07F7F39B-1B73-4C73-91B7-C18C0947FAA1}"/>
    <cellStyle name="쉼표 [0] 2 2 3 3 15" xfId="22246" xr:uid="{1BC81A55-2D36-4BE6-B578-3D7A0E6C1232}"/>
    <cellStyle name="쉼표 [0] 2 2 3 3 15 2" xfId="52198" xr:uid="{B13A5BAA-FCE0-4DC4-B39C-61322B7F0A00}"/>
    <cellStyle name="쉼표 [0] 2 2 3 3 16" xfId="24982" xr:uid="{86309E03-86AA-49F4-A6D6-15A1DA77E28D}"/>
    <cellStyle name="쉼표 [0] 2 2 3 3 16 2" xfId="54934" xr:uid="{05D8BA7D-7417-49E3-833E-209DDA95A921}"/>
    <cellStyle name="쉼표 [0] 2 2 3 3 17" xfId="30486" xr:uid="{83EB94ED-B313-44E7-87E5-03976DE92AC4}"/>
    <cellStyle name="쉼표 [0] 2 2 3 3 2" xfId="615" xr:uid="{5E15F222-26EE-423F-AD10-E707B55E6EC2}"/>
    <cellStyle name="쉼표 [0] 2 2 3 3 2 10" xfId="16896" xr:uid="{B7EEC378-FCF8-4078-B142-1238BE00691C}"/>
    <cellStyle name="쉼표 [0] 2 2 3 3 2 10 2" xfId="46849" xr:uid="{4576EEFB-1A1E-4BE0-814A-D4790F1B7190}"/>
    <cellStyle name="쉼표 [0] 2 2 3 3 2 11" xfId="19679" xr:uid="{F9AB98ED-A66B-42BB-B197-257796F3DEA6}"/>
    <cellStyle name="쉼표 [0] 2 2 3 3 2 11 2" xfId="49631" xr:uid="{700DC157-85EA-4523-94D5-4D0D6B0D7086}"/>
    <cellStyle name="쉼표 [0] 2 2 3 3 2 12" xfId="22417" xr:uid="{D6D4DC51-7BC7-4A4D-80F8-CE90822A1AC3}"/>
    <cellStyle name="쉼표 [0] 2 2 3 3 2 12 2" xfId="52369" xr:uid="{DF728F04-723F-4BFC-8B22-AA8CAE69AA7E}"/>
    <cellStyle name="쉼표 [0] 2 2 3 3 2 13" xfId="25153" xr:uid="{88D5DAA8-34C7-4B40-A3D9-7C3989223185}"/>
    <cellStyle name="쉼표 [0] 2 2 3 3 2 13 2" xfId="55105" xr:uid="{386A14CC-D920-4132-8931-166553FA5E88}"/>
    <cellStyle name="쉼표 [0] 2 2 3 3 2 14" xfId="30625" xr:uid="{1954F141-6B58-4B19-A533-2FA779F6FF0C}"/>
    <cellStyle name="쉼표 [0] 2 2 3 3 2 2" xfId="1163" xr:uid="{A5F89121-887F-4570-961C-D6D68C4401A8}"/>
    <cellStyle name="쉼표 [0] 2 2 3 3 2 2 10" xfId="20021" xr:uid="{D6143101-AFAA-4D46-B395-3D129E4124EB}"/>
    <cellStyle name="쉼표 [0] 2 2 3 3 2 2 10 2" xfId="49973" xr:uid="{9EDF0BCF-F2EF-45E7-B5BA-A266BF6F14F5}"/>
    <cellStyle name="쉼표 [0] 2 2 3 3 2 2 11" xfId="22759" xr:uid="{CB43FD52-09EF-44DC-B76C-EEDD385E04F8}"/>
    <cellStyle name="쉼표 [0] 2 2 3 3 2 2 11 2" xfId="52711" xr:uid="{FB1F9138-B7D2-49EB-AC7E-4B55D6AC3FA0}"/>
    <cellStyle name="쉼표 [0] 2 2 3 3 2 2 12" xfId="25495" xr:uid="{7C93869A-27E5-49EF-93E8-8BD3CB492E9E}"/>
    <cellStyle name="쉼표 [0] 2 2 3 3 2 2 12 2" xfId="55447" xr:uid="{072B7112-7ED1-4492-8610-5D49BB46543C}"/>
    <cellStyle name="쉼표 [0] 2 2 3 3 2 2 13" xfId="31168" xr:uid="{1AEBA531-BA50-4E71-9FB1-25D81ABB862E}"/>
    <cellStyle name="쉼표 [0] 2 2 3 3 2 2 2" xfId="3927" xr:uid="{6909259F-5DCD-459F-9A2E-9D954074D878}"/>
    <cellStyle name="쉼표 [0] 2 2 3 3 2 2 2 10" xfId="26179" xr:uid="{B960C5FF-82C1-4B95-A9BD-B0F024035C09}"/>
    <cellStyle name="쉼표 [0] 2 2 3 3 2 2 2 10 2" xfId="56131" xr:uid="{6C88B1CA-805D-426B-82A8-FDF3AE315B32}"/>
    <cellStyle name="쉼표 [0] 2 2 3 3 2 2 2 11" xfId="33920" xr:uid="{B28BBEC8-C788-481F-AD93-7EC2993CA6F9}"/>
    <cellStyle name="쉼표 [0] 2 2 3 3 2 2 2 2" xfId="5295" xr:uid="{BF210D4E-0800-4E73-9475-98FBE0E67BB8}"/>
    <cellStyle name="쉼표 [0] 2 2 3 3 2 2 2 2 10" xfId="35288" xr:uid="{E03F6337-C459-4E49-9F0C-1B846858BD22}"/>
    <cellStyle name="쉼표 [0] 2 2 3 3 2 2 2 2 2" xfId="8243" xr:uid="{A150B741-425C-4A94-9794-23EAB776B1D6}"/>
    <cellStyle name="쉼표 [0] 2 2 3 3 2 2 2 2 2 2" xfId="30290" xr:uid="{A27406C2-C3A0-48B0-BAD2-A381C732AE00}"/>
    <cellStyle name="쉼표 [0] 2 2 3 3 2 2 2 2 2 2 2" xfId="60242" xr:uid="{8C8C9F0A-6D9F-4347-85D0-72D2FC33B6FB}"/>
    <cellStyle name="쉼표 [0] 2 2 3 3 2 2 2 2 2 3" xfId="38198" xr:uid="{580C3975-47F9-4565-8316-52CE34A1B6D0}"/>
    <cellStyle name="쉼표 [0] 2 2 3 3 2 2 2 2 3" xfId="11025" xr:uid="{C9786B72-736C-4D56-9101-4C2B34686FB2}"/>
    <cellStyle name="쉼표 [0] 2 2 3 3 2 2 2 2 3 2" xfId="40980" xr:uid="{BE273C1B-1518-4546-9C1E-A88AD1B4BF30}"/>
    <cellStyle name="쉼표 [0] 2 2 3 3 2 2 2 2 4" xfId="13807" xr:uid="{1A432994-9A3F-46B5-B087-D0DFEA86093B}"/>
    <cellStyle name="쉼표 [0] 2 2 3 3 2 2 2 2 4 2" xfId="43762" xr:uid="{DDFE42B8-C47D-48E3-A4D0-779861815838}"/>
    <cellStyle name="쉼표 [0] 2 2 3 3 2 2 2 2 5" xfId="16542" xr:uid="{5F686DB9-B79B-439D-95E3-C959C898975F}"/>
    <cellStyle name="쉼표 [0] 2 2 3 3 2 2 2 2 5 2" xfId="46497" xr:uid="{E0E70316-7B7D-4C15-9E28-5AD03434A533}"/>
    <cellStyle name="쉼표 [0] 2 2 3 3 2 2 2 2 6" xfId="19290" xr:uid="{6F29A93E-DB5F-41FC-89E8-6448D052BE72}"/>
    <cellStyle name="쉼표 [0] 2 2 3 3 2 2 2 2 6 2" xfId="49243" xr:uid="{7BF7480C-1F0A-4CDD-A392-CA0498CD6043}"/>
    <cellStyle name="쉼표 [0] 2 2 3 3 2 2 2 2 7" xfId="22073" xr:uid="{941673E3-EFEA-43C0-BAAC-1513F43349EC}"/>
    <cellStyle name="쉼표 [0] 2 2 3 3 2 2 2 2 7 2" xfId="52025" xr:uid="{F3990911-E40C-43D6-9784-45A825F14997}"/>
    <cellStyle name="쉼표 [0] 2 2 3 3 2 2 2 2 8" xfId="24811" xr:uid="{D3F184D5-8ABE-4C7F-B6F4-45156847EBD4}"/>
    <cellStyle name="쉼표 [0] 2 2 3 3 2 2 2 2 8 2" xfId="54763" xr:uid="{77FA8176-766B-4704-9B8F-6E846C08098F}"/>
    <cellStyle name="쉼표 [0] 2 2 3 3 2 2 2 2 9" xfId="27547" xr:uid="{E91A32A5-9029-4FA2-878F-0A698ED61355}"/>
    <cellStyle name="쉼표 [0] 2 2 3 3 2 2 2 2 9 2" xfId="57499" xr:uid="{8D554C4B-9ED7-4272-99DC-3A8FA1ACE8CD}"/>
    <cellStyle name="쉼표 [0] 2 2 3 3 2 2 2 3" xfId="6875" xr:uid="{BD940A43-B63E-4DF7-BF9F-A04C2D7C03C8}"/>
    <cellStyle name="쉼표 [0] 2 2 3 3 2 2 2 3 2" xfId="28922" xr:uid="{7C88C5B2-AC43-4EDE-8139-0C5F2F9E9C3A}"/>
    <cellStyle name="쉼표 [0] 2 2 3 3 2 2 2 3 2 2" xfId="58874" xr:uid="{E36D39E5-6EB2-48AA-96AA-58DE566E9C00}"/>
    <cellStyle name="쉼표 [0] 2 2 3 3 2 2 2 3 3" xfId="36830" xr:uid="{EDEA2245-7757-47EE-9B62-E3535E305BB1}"/>
    <cellStyle name="쉼표 [0] 2 2 3 3 2 2 2 4" xfId="9657" xr:uid="{D341A08D-2C11-423B-860F-2302FBC3FBF3}"/>
    <cellStyle name="쉼표 [0] 2 2 3 3 2 2 2 4 2" xfId="39612" xr:uid="{42F61D35-07FB-4B07-AB50-EB2F5B2461B8}"/>
    <cellStyle name="쉼표 [0] 2 2 3 3 2 2 2 5" xfId="12439" xr:uid="{85F6EF46-C1BA-417F-BD71-48A7E4A430EB}"/>
    <cellStyle name="쉼표 [0] 2 2 3 3 2 2 2 5 2" xfId="42394" xr:uid="{8F65266F-B322-474E-9E90-D54A871D0924}"/>
    <cellStyle name="쉼표 [0] 2 2 3 3 2 2 2 6" xfId="15174" xr:uid="{14CCC724-23D7-4629-B968-4BA60BCC8E62}"/>
    <cellStyle name="쉼표 [0] 2 2 3 3 2 2 2 6 2" xfId="45129" xr:uid="{6E44E14B-6876-4016-964D-0E7EAF80AF9B}"/>
    <cellStyle name="쉼표 [0] 2 2 3 3 2 2 2 7" xfId="17922" xr:uid="{1D046D0C-1B35-47AA-BBDE-4E09EBB0935B}"/>
    <cellStyle name="쉼표 [0] 2 2 3 3 2 2 2 7 2" xfId="47875" xr:uid="{AC3C2F1A-850D-4D0D-A496-EB55CDAA7439}"/>
    <cellStyle name="쉼표 [0] 2 2 3 3 2 2 2 8" xfId="20705" xr:uid="{8EB03720-3DAE-447B-8883-B25B55AEB8EE}"/>
    <cellStyle name="쉼표 [0] 2 2 3 3 2 2 2 8 2" xfId="50657" xr:uid="{6130E34E-DEFD-4553-A8BF-58D3D0555BE0}"/>
    <cellStyle name="쉼표 [0] 2 2 3 3 2 2 2 9" xfId="23443" xr:uid="{47959263-AF2B-43DB-815E-C8E7272E944A}"/>
    <cellStyle name="쉼표 [0] 2 2 3 3 2 2 2 9 2" xfId="53395" xr:uid="{A63DDF0C-C204-4958-B9D5-2FCE40077D56}"/>
    <cellStyle name="쉼표 [0] 2 2 3 3 2 2 3" xfId="4611" xr:uid="{D0E8F221-A2E0-4B4F-8E6A-2FFD63203683}"/>
    <cellStyle name="쉼표 [0] 2 2 3 3 2 2 3 10" xfId="34604" xr:uid="{A5A5D613-A0BE-4A9F-A4C4-BF605B773D32}"/>
    <cellStyle name="쉼표 [0] 2 2 3 3 2 2 3 2" xfId="7559" xr:uid="{7DCB0843-1471-448B-8A03-DD4874631BF3}"/>
    <cellStyle name="쉼표 [0] 2 2 3 3 2 2 3 2 2" xfId="29606" xr:uid="{3CC69017-AB96-46B9-99B8-D961D51E3CBE}"/>
    <cellStyle name="쉼표 [0] 2 2 3 3 2 2 3 2 2 2" xfId="59558" xr:uid="{AC49AAB1-31E0-4295-9CD1-F0E8199E65D4}"/>
    <cellStyle name="쉼표 [0] 2 2 3 3 2 2 3 2 3" xfId="37514" xr:uid="{72E1A33F-58D6-4E0E-943F-99DE3E1B9899}"/>
    <cellStyle name="쉼표 [0] 2 2 3 3 2 2 3 3" xfId="10341" xr:uid="{D63EDE08-83A9-476D-813A-7E6DB4D369DB}"/>
    <cellStyle name="쉼표 [0] 2 2 3 3 2 2 3 3 2" xfId="40296" xr:uid="{210E33DA-2E1A-44C9-9A20-62B34BA9E58C}"/>
    <cellStyle name="쉼표 [0] 2 2 3 3 2 2 3 4" xfId="13123" xr:uid="{83D9D762-EFE4-43ED-9FA7-4CD77A59F184}"/>
    <cellStyle name="쉼표 [0] 2 2 3 3 2 2 3 4 2" xfId="43078" xr:uid="{D19DAB69-CA40-4EAB-B05F-AF255447911E}"/>
    <cellStyle name="쉼표 [0] 2 2 3 3 2 2 3 5" xfId="15858" xr:uid="{1370D872-C086-4C3A-A00A-A89A65220F2F}"/>
    <cellStyle name="쉼표 [0] 2 2 3 3 2 2 3 5 2" xfId="45813" xr:uid="{54883CB9-990D-4E41-B14C-E6D73B8191EB}"/>
    <cellStyle name="쉼표 [0] 2 2 3 3 2 2 3 6" xfId="18606" xr:uid="{F23A0988-A377-4321-92FA-9274FB40C738}"/>
    <cellStyle name="쉼표 [0] 2 2 3 3 2 2 3 6 2" xfId="48559" xr:uid="{ED22DBBC-B7B5-4571-8F8A-3E81A9DFF26A}"/>
    <cellStyle name="쉼표 [0] 2 2 3 3 2 2 3 7" xfId="21389" xr:uid="{BA92CE14-67C3-4EFA-B90C-4A9EC483CF17}"/>
    <cellStyle name="쉼표 [0] 2 2 3 3 2 2 3 7 2" xfId="51341" xr:uid="{4BA90B69-0702-4F33-8608-CFD7F94F2C01}"/>
    <cellStyle name="쉼표 [0] 2 2 3 3 2 2 3 8" xfId="24127" xr:uid="{733F34B1-A461-418A-A574-A0637E3B5B01}"/>
    <cellStyle name="쉼표 [0] 2 2 3 3 2 2 3 8 2" xfId="54079" xr:uid="{9C776703-B01A-4CDA-9DA9-AA1B48858376}"/>
    <cellStyle name="쉼표 [0] 2 2 3 3 2 2 3 9" xfId="26863" xr:uid="{021599A3-7195-44DA-8AA5-976C893615C1}"/>
    <cellStyle name="쉼표 [0] 2 2 3 3 2 2 3 9 2" xfId="56815" xr:uid="{8FF1BEA9-E06E-4850-8F50-B35A0127BBFE}"/>
    <cellStyle name="쉼표 [0] 2 2 3 3 2 2 4" xfId="3243" xr:uid="{B7A93186-9DD9-4CB3-964C-CC8424B1C83B}"/>
    <cellStyle name="쉼표 [0] 2 2 3 3 2 2 4 2" xfId="28238" xr:uid="{CD36EE73-E24F-4520-8D79-4CF411D59284}"/>
    <cellStyle name="쉼표 [0] 2 2 3 3 2 2 4 2 2" xfId="58190" xr:uid="{A2AD8AE0-FEE4-4F0C-A1CB-E59141A72549}"/>
    <cellStyle name="쉼표 [0] 2 2 3 3 2 2 4 3" xfId="33236" xr:uid="{7828B7EC-30AB-4D97-A97E-7A0B43B1FB6F}"/>
    <cellStyle name="쉼표 [0] 2 2 3 3 2 2 5" xfId="6191" xr:uid="{C8A2AFB4-7E62-4600-853A-D858FD7C836E}"/>
    <cellStyle name="쉼표 [0] 2 2 3 3 2 2 5 2" xfId="36146" xr:uid="{7C77BE27-1ED7-4EBF-9D37-D114F84A5799}"/>
    <cellStyle name="쉼표 [0] 2 2 3 3 2 2 6" xfId="8973" xr:uid="{2D752298-03B3-4D50-9834-D24DEDFD0351}"/>
    <cellStyle name="쉼표 [0] 2 2 3 3 2 2 6 2" xfId="38928" xr:uid="{30D0FA97-0137-42DE-8CAA-F6C2768AC115}"/>
    <cellStyle name="쉼표 [0] 2 2 3 3 2 2 7" xfId="11755" xr:uid="{932AC102-F6ED-4B88-92CE-5221300DD307}"/>
    <cellStyle name="쉼표 [0] 2 2 3 3 2 2 7 2" xfId="41710" xr:uid="{8FBC3FF3-9F19-477C-8049-7A61AFAAE2ED}"/>
    <cellStyle name="쉼표 [0] 2 2 3 3 2 2 8" xfId="14490" xr:uid="{20CC57A6-1998-4762-8888-1AC35BA3E191}"/>
    <cellStyle name="쉼표 [0] 2 2 3 3 2 2 8 2" xfId="44445" xr:uid="{AF25919B-802C-4E8E-B25A-42AF77920AAF}"/>
    <cellStyle name="쉼표 [0] 2 2 3 3 2 2 9" xfId="17238" xr:uid="{44A8197E-CC9E-4844-BC80-0B8F53EA226C}"/>
    <cellStyle name="쉼표 [0] 2 2 3 3 2 2 9 2" xfId="47191" xr:uid="{8571D0D7-FDEF-4435-875E-16CFC4BD3B41}"/>
    <cellStyle name="쉼표 [0] 2 2 3 3 2 3" xfId="1705" xr:uid="{67E23ABD-E593-4A3B-B43B-B46DCCB1F0A4}"/>
    <cellStyle name="쉼표 [0] 2 2 3 3 2 3 10" xfId="23101" xr:uid="{34FD67F7-AEE5-4B1F-82BB-097B1F12D206}"/>
    <cellStyle name="쉼표 [0] 2 2 3 3 2 3 10 2" xfId="53053" xr:uid="{ED361F55-41C7-47E3-8C77-9329EF53D9A0}"/>
    <cellStyle name="쉼표 [0] 2 2 3 3 2 3 11" xfId="25837" xr:uid="{2E486F41-9242-4C23-A6EA-28320EC3A002}"/>
    <cellStyle name="쉼표 [0] 2 2 3 3 2 3 11 2" xfId="55789" xr:uid="{15B45BD3-0E73-42FF-9E24-C748FEA3C79E}"/>
    <cellStyle name="쉼표 [0] 2 2 3 3 2 3 12" xfId="31710" xr:uid="{4801CBBB-194A-4497-879E-C40EE477EC7C}"/>
    <cellStyle name="쉼표 [0] 2 2 3 3 2 3 2" xfId="4953" xr:uid="{6186AD41-220B-4D7F-9645-D67B1B2498CC}"/>
    <cellStyle name="쉼표 [0] 2 2 3 3 2 3 2 10" xfId="34946" xr:uid="{A1DD10E7-9FB8-41D2-A028-3CDB22EF23C1}"/>
    <cellStyle name="쉼표 [0] 2 2 3 3 2 3 2 2" xfId="7901" xr:uid="{76A24972-2565-4EAD-8BC3-86D4BA33612F}"/>
    <cellStyle name="쉼표 [0] 2 2 3 3 2 3 2 2 2" xfId="29948" xr:uid="{348C8D77-753A-4B80-A153-92B95D9D50E9}"/>
    <cellStyle name="쉼표 [0] 2 2 3 3 2 3 2 2 2 2" xfId="59900" xr:uid="{402D0F73-484D-4B4C-A4D8-174E4F6EAAF7}"/>
    <cellStyle name="쉼표 [0] 2 2 3 3 2 3 2 2 3" xfId="37856" xr:uid="{782B638B-FA63-4DB9-A12C-14CD307FB5FD}"/>
    <cellStyle name="쉼표 [0] 2 2 3 3 2 3 2 3" xfId="10683" xr:uid="{6A79CC24-F328-4F1C-AAEF-5AA5695EF2B2}"/>
    <cellStyle name="쉼표 [0] 2 2 3 3 2 3 2 3 2" xfId="40638" xr:uid="{E01CF67D-8547-4833-899F-D34B67FD327D}"/>
    <cellStyle name="쉼표 [0] 2 2 3 3 2 3 2 4" xfId="13465" xr:uid="{67771BC5-8E9C-4FC7-A673-BF8381DCD8EC}"/>
    <cellStyle name="쉼표 [0] 2 2 3 3 2 3 2 4 2" xfId="43420" xr:uid="{42FEF4B6-4B74-4513-B2CE-71559373A6FE}"/>
    <cellStyle name="쉼표 [0] 2 2 3 3 2 3 2 5" xfId="16200" xr:uid="{59CF9439-BDBB-4055-BD35-001565EF16CA}"/>
    <cellStyle name="쉼표 [0] 2 2 3 3 2 3 2 5 2" xfId="46155" xr:uid="{A75683E1-C8C5-42D3-8EA1-1A9D3D504A54}"/>
    <cellStyle name="쉼표 [0] 2 2 3 3 2 3 2 6" xfId="18948" xr:uid="{10E45E68-8ECC-436D-9008-90B6C1B724AB}"/>
    <cellStyle name="쉼표 [0] 2 2 3 3 2 3 2 6 2" xfId="48901" xr:uid="{6034BAC2-AAE8-479C-A766-AE4E9D0A8691}"/>
    <cellStyle name="쉼표 [0] 2 2 3 3 2 3 2 7" xfId="21731" xr:uid="{DEE62CAF-2A7C-47E5-9466-7E57866B2B82}"/>
    <cellStyle name="쉼표 [0] 2 2 3 3 2 3 2 7 2" xfId="51683" xr:uid="{9C29176B-ED1F-48C3-837B-98D71113DD46}"/>
    <cellStyle name="쉼표 [0] 2 2 3 3 2 3 2 8" xfId="24469" xr:uid="{F4FB9018-81D9-4879-B1CC-493BDF12299F}"/>
    <cellStyle name="쉼표 [0] 2 2 3 3 2 3 2 8 2" xfId="54421" xr:uid="{F4914AB0-7328-4EF0-8A57-CE042B5938D1}"/>
    <cellStyle name="쉼표 [0] 2 2 3 3 2 3 2 9" xfId="27205" xr:uid="{AD29809F-829C-48B9-84FC-5710CB4CC666}"/>
    <cellStyle name="쉼표 [0] 2 2 3 3 2 3 2 9 2" xfId="57157" xr:uid="{B4862F00-93F7-44E7-A63E-C02FD752D8F3}"/>
    <cellStyle name="쉼표 [0] 2 2 3 3 2 3 3" xfId="3585" xr:uid="{F7297E00-C8DD-4ACE-B7E1-7D1155D638B8}"/>
    <cellStyle name="쉼표 [0] 2 2 3 3 2 3 3 2" xfId="28580" xr:uid="{D85857EF-6DEF-4464-BC92-CEAEDCF1413E}"/>
    <cellStyle name="쉼표 [0] 2 2 3 3 2 3 3 2 2" xfId="58532" xr:uid="{809C7FD9-498D-44DD-8E74-189081068745}"/>
    <cellStyle name="쉼표 [0] 2 2 3 3 2 3 3 3" xfId="33578" xr:uid="{97599BC0-CC92-4904-9F19-D468A2C4A4B2}"/>
    <cellStyle name="쉼표 [0] 2 2 3 3 2 3 4" xfId="6533" xr:uid="{929B81C3-B7C3-4A93-B1EC-F9D33A495C54}"/>
    <cellStyle name="쉼표 [0] 2 2 3 3 2 3 4 2" xfId="36488" xr:uid="{F85A33A6-946D-47C0-B501-7BB4B256E493}"/>
    <cellStyle name="쉼표 [0] 2 2 3 3 2 3 5" xfId="9315" xr:uid="{E43BB820-2F50-49B4-B9FC-25BB73C43634}"/>
    <cellStyle name="쉼표 [0] 2 2 3 3 2 3 5 2" xfId="39270" xr:uid="{484E2016-E8AA-48BC-8D31-AADCA672516E}"/>
    <cellStyle name="쉼표 [0] 2 2 3 3 2 3 6" xfId="12097" xr:uid="{863CB702-A3DB-4D5C-B31A-A1E8F70F5E93}"/>
    <cellStyle name="쉼표 [0] 2 2 3 3 2 3 6 2" xfId="42052" xr:uid="{C69C969D-45FA-44F3-9DC2-5AAA57AC08BA}"/>
    <cellStyle name="쉼표 [0] 2 2 3 3 2 3 7" xfId="14832" xr:uid="{324DFF7C-E4D0-4475-BF34-85F63864670C}"/>
    <cellStyle name="쉼표 [0] 2 2 3 3 2 3 7 2" xfId="44787" xr:uid="{815BF642-7B6E-4424-B098-55FABBDEA6F6}"/>
    <cellStyle name="쉼표 [0] 2 2 3 3 2 3 8" xfId="17580" xr:uid="{60A9C847-77F7-4DFF-9E10-9BD6312BDC1F}"/>
    <cellStyle name="쉼표 [0] 2 2 3 3 2 3 8 2" xfId="47533" xr:uid="{C4C2E690-1458-4D0A-B67B-92913720D5CB}"/>
    <cellStyle name="쉼표 [0] 2 2 3 3 2 3 9" xfId="20363" xr:uid="{3C19520B-3914-4E52-8519-438FEAC3EFCB}"/>
    <cellStyle name="쉼표 [0] 2 2 3 3 2 3 9 2" xfId="50315" xr:uid="{7845DAE0-99B2-4036-ACA0-1CFA34EB5591}"/>
    <cellStyle name="쉼표 [0] 2 2 3 3 2 4" xfId="2464" xr:uid="{574B963D-59BD-45D8-9C3C-CA8005CEDF64}"/>
    <cellStyle name="쉼표 [0] 2 2 3 3 2 4 10" xfId="26521" xr:uid="{4450485B-9F45-4366-9F9D-34C632BE267C}"/>
    <cellStyle name="쉼표 [0] 2 2 3 3 2 4 10 2" xfId="56473" xr:uid="{ABB42F21-5B52-4021-9355-B66915A7AB40}"/>
    <cellStyle name="쉼표 [0] 2 2 3 3 2 4 11" xfId="32463" xr:uid="{D6B83241-7A3B-40DF-AE01-DBD41B933A02}"/>
    <cellStyle name="쉼표 [0] 2 2 3 3 2 4 2" xfId="4269" xr:uid="{725FB5E5-89BD-4CAC-89C9-06A8CC813514}"/>
    <cellStyle name="쉼표 [0] 2 2 3 3 2 4 2 2" xfId="29264" xr:uid="{15B92CB3-CA1D-46E5-AAC4-52A3C633181D}"/>
    <cellStyle name="쉼표 [0] 2 2 3 3 2 4 2 2 2" xfId="59216" xr:uid="{0A61C443-A627-4DC9-88F6-6B3DAE9D18FB}"/>
    <cellStyle name="쉼표 [0] 2 2 3 3 2 4 2 3" xfId="34262" xr:uid="{8EED8FF5-BD5A-4F22-80C6-644176137EDB}"/>
    <cellStyle name="쉼표 [0] 2 2 3 3 2 4 3" xfId="7217" xr:uid="{2568CD7D-2F7A-4573-A29A-63008D15B623}"/>
    <cellStyle name="쉼표 [0] 2 2 3 3 2 4 3 2" xfId="37172" xr:uid="{534D1AC9-E3BD-45EC-9B42-3174814AF058}"/>
    <cellStyle name="쉼표 [0] 2 2 3 3 2 4 4" xfId="9999" xr:uid="{F4BD4AB5-2BA3-4A7E-A577-69F83371E870}"/>
    <cellStyle name="쉼표 [0] 2 2 3 3 2 4 4 2" xfId="39954" xr:uid="{B25CF421-EF2F-4E69-9194-2B596BD5C0B9}"/>
    <cellStyle name="쉼표 [0] 2 2 3 3 2 4 5" xfId="12781" xr:uid="{4A75ACE4-61A1-4965-BC7C-D11A58AA6D58}"/>
    <cellStyle name="쉼표 [0] 2 2 3 3 2 4 5 2" xfId="42736" xr:uid="{A0F60071-FD7D-4140-B93F-10210E3134AF}"/>
    <cellStyle name="쉼표 [0] 2 2 3 3 2 4 6" xfId="15516" xr:uid="{25965431-1460-457D-83EE-C61466A13D04}"/>
    <cellStyle name="쉼표 [0] 2 2 3 3 2 4 6 2" xfId="45471" xr:uid="{19ECD49B-5093-4F3F-967C-C672B8C30506}"/>
    <cellStyle name="쉼표 [0] 2 2 3 3 2 4 7" xfId="18264" xr:uid="{F8E8F159-DC47-45BF-B6F9-505E2AF62DC0}"/>
    <cellStyle name="쉼표 [0] 2 2 3 3 2 4 7 2" xfId="48217" xr:uid="{2B7FB782-95F8-424A-89EF-FCA68BE4CB5D}"/>
    <cellStyle name="쉼표 [0] 2 2 3 3 2 4 8" xfId="21047" xr:uid="{40A0DA05-4207-45B3-8CC5-FBCA065B9A46}"/>
    <cellStyle name="쉼표 [0] 2 2 3 3 2 4 8 2" xfId="50999" xr:uid="{713FA8AF-8CB5-4DA5-8EAC-5756A6C413B2}"/>
    <cellStyle name="쉼표 [0] 2 2 3 3 2 4 9" xfId="23785" xr:uid="{6B202D61-F747-4B5B-94B1-2C8E45A004F0}"/>
    <cellStyle name="쉼표 [0] 2 2 3 3 2 4 9 2" xfId="53737" xr:uid="{309F7B99-A613-4D34-A713-69F6254204AA}"/>
    <cellStyle name="쉼표 [0] 2 2 3 3 2 5" xfId="2901" xr:uid="{777A4DB9-AD7B-4A5B-B1D1-0FF481FA40FD}"/>
    <cellStyle name="쉼표 [0] 2 2 3 3 2 5 2" xfId="27896" xr:uid="{D7284493-34F7-4B45-94C6-C830C229F2F5}"/>
    <cellStyle name="쉼표 [0] 2 2 3 3 2 5 2 2" xfId="57848" xr:uid="{BE5EC4EA-7AB6-42E0-854D-F4C9ABE10150}"/>
    <cellStyle name="쉼표 [0] 2 2 3 3 2 5 3" xfId="32894" xr:uid="{4381FF8D-6D84-4F65-A5DE-E25CB92FB24E}"/>
    <cellStyle name="쉼표 [0] 2 2 3 3 2 6" xfId="5849" xr:uid="{71FD9C00-DCD3-4785-BAE9-0FF0701DAF65}"/>
    <cellStyle name="쉼표 [0] 2 2 3 3 2 6 2" xfId="35804" xr:uid="{D2FB4DAB-92AF-4CF6-AEC0-BDB2ABCA4CE6}"/>
    <cellStyle name="쉼표 [0] 2 2 3 3 2 7" xfId="8631" xr:uid="{BBD59F88-878F-4003-A925-19E39D88576B}"/>
    <cellStyle name="쉼표 [0] 2 2 3 3 2 7 2" xfId="38586" xr:uid="{93115175-51E8-47DB-B3D3-67589B56F157}"/>
    <cellStyle name="쉼표 [0] 2 2 3 3 2 8" xfId="11413" xr:uid="{58A0A7A3-B7F8-48D7-A42B-FC9727D36BDC}"/>
    <cellStyle name="쉼표 [0] 2 2 3 3 2 8 2" xfId="41368" xr:uid="{8447BAC8-C291-4D09-9B39-F81DC869850D}"/>
    <cellStyle name="쉼표 [0] 2 2 3 3 2 9" xfId="14148" xr:uid="{93D8728C-299D-44EC-A073-2C70AF0B33E7}"/>
    <cellStyle name="쉼표 [0] 2 2 3 3 2 9 2" xfId="44103" xr:uid="{04E251AA-BE19-4038-B7DA-4636BB82C9C6}"/>
    <cellStyle name="쉼표 [0] 2 2 3 3 3" xfId="848" xr:uid="{222A961F-61E5-4F06-9CAE-33846BEE54FF}"/>
    <cellStyle name="쉼표 [0] 2 2 3 3 3 10" xfId="19850" xr:uid="{5E91F406-E8EF-4B63-8900-266E8B0F7025}"/>
    <cellStyle name="쉼표 [0] 2 2 3 3 3 10 2" xfId="49802" xr:uid="{B6AECA46-FD0B-45FF-BBD7-A365C5B25662}"/>
    <cellStyle name="쉼표 [0] 2 2 3 3 3 11" xfId="22588" xr:uid="{4C6894F3-3DF8-4A0A-AA9B-5BB9EB449E65}"/>
    <cellStyle name="쉼표 [0] 2 2 3 3 3 11 2" xfId="52540" xr:uid="{1DC315B0-C0A7-4D58-ACB9-344434549E0A}"/>
    <cellStyle name="쉼표 [0] 2 2 3 3 3 12" xfId="25324" xr:uid="{120E6625-1D21-42E3-9267-79A66793AEF4}"/>
    <cellStyle name="쉼표 [0] 2 2 3 3 3 12 2" xfId="55276" xr:uid="{7F17395B-CD8F-480F-BA91-D1B7FFCE33A0}"/>
    <cellStyle name="쉼표 [0] 2 2 3 3 3 13" xfId="30853" xr:uid="{1892EFAE-68E2-47D1-9E94-209AB01C1F01}"/>
    <cellStyle name="쉼표 [0] 2 2 3 3 3 2" xfId="1391" xr:uid="{928D6AF6-3F84-4CE0-982A-7CEE056D08B4}"/>
    <cellStyle name="쉼표 [0] 2 2 3 3 3 2 10" xfId="23272" xr:uid="{FF6103F0-F00B-40C4-9DAA-C3BC971762AF}"/>
    <cellStyle name="쉼표 [0] 2 2 3 3 3 2 10 2" xfId="53224" xr:uid="{08084046-B311-4DF7-9563-BC6B11FD61A8}"/>
    <cellStyle name="쉼표 [0] 2 2 3 3 3 2 11" xfId="26008" xr:uid="{5FD8078C-99CB-429A-AC18-9228600EF7DF}"/>
    <cellStyle name="쉼표 [0] 2 2 3 3 3 2 11 2" xfId="55960" xr:uid="{494EA25F-2532-41D1-95F8-6D0739ADE367}"/>
    <cellStyle name="쉼표 [0] 2 2 3 3 3 2 12" xfId="31396" xr:uid="{23F8138A-D0A6-4A6A-9502-D11361A4DFC5}"/>
    <cellStyle name="쉼표 [0] 2 2 3 3 3 2 2" xfId="5124" xr:uid="{D3A9A64B-2F49-4AAE-8E4B-3EFB66E03EFD}"/>
    <cellStyle name="쉼표 [0] 2 2 3 3 3 2 2 10" xfId="35117" xr:uid="{2FD6BF0B-C4F1-47AA-B102-AD8BCBE4F6EC}"/>
    <cellStyle name="쉼표 [0] 2 2 3 3 3 2 2 2" xfId="8072" xr:uid="{F2F5AA46-6FBB-4D80-B206-B2A76D97A258}"/>
    <cellStyle name="쉼표 [0] 2 2 3 3 3 2 2 2 2" xfId="30119" xr:uid="{D93D49FC-8502-4EB9-AC0A-36FA5D463B02}"/>
    <cellStyle name="쉼표 [0] 2 2 3 3 3 2 2 2 2 2" xfId="60071" xr:uid="{0C89AA60-1517-4957-99C1-2DE43F8D90E2}"/>
    <cellStyle name="쉼표 [0] 2 2 3 3 3 2 2 2 3" xfId="38027" xr:uid="{B99F204C-8E32-43E4-807A-00E897AC11D9}"/>
    <cellStyle name="쉼표 [0] 2 2 3 3 3 2 2 3" xfId="10854" xr:uid="{5542C891-91E5-420C-A983-3B41A03C61B2}"/>
    <cellStyle name="쉼표 [0] 2 2 3 3 3 2 2 3 2" xfId="40809" xr:uid="{61DD08E5-CBE7-4362-A5F0-AB736496F3F2}"/>
    <cellStyle name="쉼표 [0] 2 2 3 3 3 2 2 4" xfId="13636" xr:uid="{A5B209C4-CB5B-4D72-B047-E79ADE34E78F}"/>
    <cellStyle name="쉼표 [0] 2 2 3 3 3 2 2 4 2" xfId="43591" xr:uid="{83AD2754-001B-4C3C-9B1E-ED8BC2D4F847}"/>
    <cellStyle name="쉼표 [0] 2 2 3 3 3 2 2 5" xfId="16371" xr:uid="{8857FEF6-2483-411B-8058-57BE0CC7EB81}"/>
    <cellStyle name="쉼표 [0] 2 2 3 3 3 2 2 5 2" xfId="46326" xr:uid="{220CD4F5-AC1D-474E-99A3-C7B2624EAF81}"/>
    <cellStyle name="쉼표 [0] 2 2 3 3 3 2 2 6" xfId="19119" xr:uid="{0081E22B-730E-4C38-B295-7FA3F6D8D76C}"/>
    <cellStyle name="쉼표 [0] 2 2 3 3 3 2 2 6 2" xfId="49072" xr:uid="{F1C46000-6B93-49B2-8F4D-73264292E3F8}"/>
    <cellStyle name="쉼표 [0] 2 2 3 3 3 2 2 7" xfId="21902" xr:uid="{FAE31522-AF84-45DC-88D1-3D007D029577}"/>
    <cellStyle name="쉼표 [0] 2 2 3 3 3 2 2 7 2" xfId="51854" xr:uid="{22E4759A-5DB7-480B-84D9-D6E1645FE1D5}"/>
    <cellStyle name="쉼표 [0] 2 2 3 3 3 2 2 8" xfId="24640" xr:uid="{29CFC5AF-285A-4FFE-BF4C-CD1D8786CB99}"/>
    <cellStyle name="쉼표 [0] 2 2 3 3 3 2 2 8 2" xfId="54592" xr:uid="{43C89427-244E-4792-81BF-A25DD81239C8}"/>
    <cellStyle name="쉼표 [0] 2 2 3 3 3 2 2 9" xfId="27376" xr:uid="{31FA81D6-55D7-4A3B-A44B-38AD2982DEDF}"/>
    <cellStyle name="쉼표 [0] 2 2 3 3 3 2 2 9 2" xfId="57328" xr:uid="{394EA5ED-EF15-4CCB-9C89-947FDE37CDDC}"/>
    <cellStyle name="쉼표 [0] 2 2 3 3 3 2 3" xfId="3756" xr:uid="{313BE9F9-C719-4BE7-9D50-2D4F094430C5}"/>
    <cellStyle name="쉼표 [0] 2 2 3 3 3 2 3 2" xfId="28751" xr:uid="{45AB0A95-2037-49AA-8D04-A2C5F3C3DC69}"/>
    <cellStyle name="쉼표 [0] 2 2 3 3 3 2 3 2 2" xfId="58703" xr:uid="{8C2D8FBC-FA3D-44A7-8690-7E944E7658DE}"/>
    <cellStyle name="쉼표 [0] 2 2 3 3 3 2 3 3" xfId="33749" xr:uid="{9E9C0525-6AE5-4D06-846A-B4FCB4FF306B}"/>
    <cellStyle name="쉼표 [0] 2 2 3 3 3 2 4" xfId="6704" xr:uid="{8F3D555D-EA5E-41A6-B2C7-3E0B0B0FE083}"/>
    <cellStyle name="쉼표 [0] 2 2 3 3 3 2 4 2" xfId="36659" xr:uid="{21C43A97-3141-495C-9527-F30745253521}"/>
    <cellStyle name="쉼표 [0] 2 2 3 3 3 2 5" xfId="9486" xr:uid="{98731829-4D39-463D-B5E3-AAC464C28D9F}"/>
    <cellStyle name="쉼표 [0] 2 2 3 3 3 2 5 2" xfId="39441" xr:uid="{AD8D5DCB-E5C5-4D3C-8C35-26EE19C26444}"/>
    <cellStyle name="쉼표 [0] 2 2 3 3 3 2 6" xfId="12268" xr:uid="{34656113-1E24-4545-BC7B-9F3B6B6DC7B2}"/>
    <cellStyle name="쉼표 [0] 2 2 3 3 3 2 6 2" xfId="42223" xr:uid="{98D07253-CEAE-422B-A057-666E5C30E4F9}"/>
    <cellStyle name="쉼표 [0] 2 2 3 3 3 2 7" xfId="15003" xr:uid="{5E1E46E9-087B-4E85-95EB-D9BA99202D70}"/>
    <cellStyle name="쉼표 [0] 2 2 3 3 3 2 7 2" xfId="44958" xr:uid="{460EEDFC-F8A3-456E-A048-A6CAD1ACBBEC}"/>
    <cellStyle name="쉼표 [0] 2 2 3 3 3 2 8" xfId="17751" xr:uid="{7FDE4EAF-C149-46D4-A711-78221823396D}"/>
    <cellStyle name="쉼표 [0] 2 2 3 3 3 2 8 2" xfId="47704" xr:uid="{CE96608E-4D38-4065-B065-D384A4776D0D}"/>
    <cellStyle name="쉼표 [0] 2 2 3 3 3 2 9" xfId="20534" xr:uid="{6B0D9EBE-CB39-4F40-90D3-3BC1796AB0CF}"/>
    <cellStyle name="쉼표 [0] 2 2 3 3 3 2 9 2" xfId="50486" xr:uid="{CECA251D-4DB2-4E7D-9FBA-9AC2A8BED56C}"/>
    <cellStyle name="쉼표 [0] 2 2 3 3 3 3" xfId="1933" xr:uid="{0A2691E9-1326-4A7E-A6BD-7205CBCD3064}"/>
    <cellStyle name="쉼표 [0] 2 2 3 3 3 3 10" xfId="26692" xr:uid="{10D37EEF-44CF-4FC2-8AB7-4B22FF158226}"/>
    <cellStyle name="쉼표 [0] 2 2 3 3 3 3 10 2" xfId="56644" xr:uid="{3E412169-2593-442B-BF20-8DE889A26269}"/>
    <cellStyle name="쉼표 [0] 2 2 3 3 3 3 11" xfId="31938" xr:uid="{F6A9AE80-E532-4773-94CA-0CDEE5569E27}"/>
    <cellStyle name="쉼표 [0] 2 2 3 3 3 3 2" xfId="4440" xr:uid="{E2D8C6D2-FC7F-4824-A2F8-C380EC54936E}"/>
    <cellStyle name="쉼표 [0] 2 2 3 3 3 3 2 2" xfId="29435" xr:uid="{238425AD-3999-43B4-9A31-8C187CD1F7E4}"/>
    <cellStyle name="쉼표 [0] 2 2 3 3 3 3 2 2 2" xfId="59387" xr:uid="{B7E4E830-2B67-4076-B928-17B05D4B5BE2}"/>
    <cellStyle name="쉼표 [0] 2 2 3 3 3 3 2 3" xfId="34433" xr:uid="{CAA8DCF9-1251-48FA-87FB-C46FCACB7DEC}"/>
    <cellStyle name="쉼표 [0] 2 2 3 3 3 3 3" xfId="7388" xr:uid="{3503B63D-C26C-40C0-BEB6-8790E0380E79}"/>
    <cellStyle name="쉼표 [0] 2 2 3 3 3 3 3 2" xfId="37343" xr:uid="{7B479BF7-DCC5-4F96-8AF9-790E59E100B4}"/>
    <cellStyle name="쉼표 [0] 2 2 3 3 3 3 4" xfId="10170" xr:uid="{0A4465A4-FE39-481B-BF1C-BC21B781F87D}"/>
    <cellStyle name="쉼표 [0] 2 2 3 3 3 3 4 2" xfId="40125" xr:uid="{94352A2A-6EA0-4212-A7F6-3ADBFC905615}"/>
    <cellStyle name="쉼표 [0] 2 2 3 3 3 3 5" xfId="12952" xr:uid="{C0D2D723-FFFF-43ED-8C31-0516DE2C21B2}"/>
    <cellStyle name="쉼표 [0] 2 2 3 3 3 3 5 2" xfId="42907" xr:uid="{CA067066-EFEB-43B1-88C6-81C517688DD4}"/>
    <cellStyle name="쉼표 [0] 2 2 3 3 3 3 6" xfId="15687" xr:uid="{0DF5ED3E-12B1-485F-ADF0-19BEF2D97EFA}"/>
    <cellStyle name="쉼표 [0] 2 2 3 3 3 3 6 2" xfId="45642" xr:uid="{CDE14BDF-54F1-43F9-9B15-D7D56F12C52A}"/>
    <cellStyle name="쉼표 [0] 2 2 3 3 3 3 7" xfId="18435" xr:uid="{8CCDCA18-D976-4654-B986-D620707D1EC8}"/>
    <cellStyle name="쉼표 [0] 2 2 3 3 3 3 7 2" xfId="48388" xr:uid="{BE00BC3D-4BC6-464F-9524-9A4265F65067}"/>
    <cellStyle name="쉼표 [0] 2 2 3 3 3 3 8" xfId="21218" xr:uid="{28DFDD08-E9BD-4358-A0EA-7D028B916765}"/>
    <cellStyle name="쉼표 [0] 2 2 3 3 3 3 8 2" xfId="51170" xr:uid="{CB46B902-AB6D-4FDD-941A-EDC3AD37C597}"/>
    <cellStyle name="쉼표 [0] 2 2 3 3 3 3 9" xfId="23956" xr:uid="{B0528D53-1E2E-4B05-8BFF-572BD4FAEF4F}"/>
    <cellStyle name="쉼표 [0] 2 2 3 3 3 3 9 2" xfId="53908" xr:uid="{9C0945A0-805A-4E9D-AF6D-AB41762FAEFD}"/>
    <cellStyle name="쉼표 [0] 2 2 3 3 3 4" xfId="3072" xr:uid="{C9367FA6-EA42-4D1B-9FEE-AE01C7E2D9A7}"/>
    <cellStyle name="쉼표 [0] 2 2 3 3 3 4 2" xfId="28067" xr:uid="{66E31960-BEE4-4481-BDF2-28BFCC41B7A3}"/>
    <cellStyle name="쉼표 [0] 2 2 3 3 3 4 2 2" xfId="58019" xr:uid="{F5BFCA06-00C7-476B-9EE6-A7977F4D555C}"/>
    <cellStyle name="쉼표 [0] 2 2 3 3 3 4 3" xfId="33065" xr:uid="{A38FD0CE-3CD3-4A1A-A8DC-F95B550CA49F}"/>
    <cellStyle name="쉼표 [0] 2 2 3 3 3 5" xfId="6020" xr:uid="{594129F2-800C-4282-BAC9-44FA8502DC8F}"/>
    <cellStyle name="쉼표 [0] 2 2 3 3 3 5 2" xfId="35975" xr:uid="{96A0FAD4-5458-4B35-BE75-1F195C6A4197}"/>
    <cellStyle name="쉼표 [0] 2 2 3 3 3 6" xfId="8802" xr:uid="{F0CD2256-1AE5-4BD4-88C7-3348C7D49C21}"/>
    <cellStyle name="쉼표 [0] 2 2 3 3 3 6 2" xfId="38757" xr:uid="{CEE65A08-2894-4B6D-8469-74D9B2EEAF32}"/>
    <cellStyle name="쉼표 [0] 2 2 3 3 3 7" xfId="11584" xr:uid="{C56912E7-F3A7-4B6C-9B6F-85473585B898}"/>
    <cellStyle name="쉼표 [0] 2 2 3 3 3 7 2" xfId="41539" xr:uid="{D262B6A0-C8B1-405D-8C8F-DAE2686CBC46}"/>
    <cellStyle name="쉼표 [0] 2 2 3 3 3 8" xfId="14319" xr:uid="{22920FA4-50D3-4E72-8423-5E76494BEC55}"/>
    <cellStyle name="쉼표 [0] 2 2 3 3 3 8 2" xfId="44274" xr:uid="{D132BDA6-378F-407A-A4BA-8A9D678834A1}"/>
    <cellStyle name="쉼표 [0] 2 2 3 3 3 9" xfId="17067" xr:uid="{92053276-94E6-46DB-A705-D84D91B745C0}"/>
    <cellStyle name="쉼표 [0] 2 2 3 3 3 9 2" xfId="47020" xr:uid="{BDE9AB0B-4FA7-4B66-A30C-FE8B7616D962}"/>
    <cellStyle name="쉼표 [0] 2 2 3 3 4" xfId="1024" xr:uid="{FFA686A8-1159-4967-B46F-D460FE4A41F3}"/>
    <cellStyle name="쉼표 [0] 2 2 3 3 4 10" xfId="22930" xr:uid="{96BA7D40-D571-48EC-8DB9-D5CEF3892C24}"/>
    <cellStyle name="쉼표 [0] 2 2 3 3 4 10 2" xfId="52882" xr:uid="{D8D8E7BD-CB81-4863-A1A6-8DE2C8C7D9AF}"/>
    <cellStyle name="쉼표 [0] 2 2 3 3 4 11" xfId="25666" xr:uid="{0A13E00E-7F19-431D-894A-0FA754E138C8}"/>
    <cellStyle name="쉼표 [0] 2 2 3 3 4 11 2" xfId="55618" xr:uid="{73A1C019-5A61-4A56-ADE0-367FFED7C8F1}"/>
    <cellStyle name="쉼표 [0] 2 2 3 3 4 12" xfId="31029" xr:uid="{6E556299-44BB-4700-95C6-B44B0950FD82}"/>
    <cellStyle name="쉼표 [0] 2 2 3 3 4 2" xfId="4782" xr:uid="{21F52234-8230-4FCF-8ACA-68AAABB4F5C5}"/>
    <cellStyle name="쉼표 [0] 2 2 3 3 4 2 10" xfId="34775" xr:uid="{9FE6C4F7-32F6-4A5F-8526-CDFDAADF57B0}"/>
    <cellStyle name="쉼표 [0] 2 2 3 3 4 2 2" xfId="7730" xr:uid="{EA2FC9A1-21A4-43C1-BC96-BDC7C66B6F85}"/>
    <cellStyle name="쉼표 [0] 2 2 3 3 4 2 2 2" xfId="29777" xr:uid="{4866C373-4785-447E-A4C3-F2AD48F65729}"/>
    <cellStyle name="쉼표 [0] 2 2 3 3 4 2 2 2 2" xfId="59729" xr:uid="{16788862-AAFB-44B8-822E-34BB647F5118}"/>
    <cellStyle name="쉼표 [0] 2 2 3 3 4 2 2 3" xfId="37685" xr:uid="{4D48232F-12F8-4D63-AAC8-D1271E77379E}"/>
    <cellStyle name="쉼표 [0] 2 2 3 3 4 2 3" xfId="10512" xr:uid="{995A211C-C5F8-4789-A80F-705ACBCBBAD0}"/>
    <cellStyle name="쉼표 [0] 2 2 3 3 4 2 3 2" xfId="40467" xr:uid="{95BDDA22-ED59-4A73-8591-31A1D6A30D88}"/>
    <cellStyle name="쉼표 [0] 2 2 3 3 4 2 4" xfId="13294" xr:uid="{84055551-FD59-4AF7-84CE-2FE8A18C354F}"/>
    <cellStyle name="쉼표 [0] 2 2 3 3 4 2 4 2" xfId="43249" xr:uid="{A6168DD2-3E99-4DA7-BD61-A493712F459C}"/>
    <cellStyle name="쉼표 [0] 2 2 3 3 4 2 5" xfId="16029" xr:uid="{F30C26E9-EB4F-4E9C-A0EA-6147BDDF716F}"/>
    <cellStyle name="쉼표 [0] 2 2 3 3 4 2 5 2" xfId="45984" xr:uid="{ECA88AD3-1115-4CC2-8E01-D286DCBBC4BA}"/>
    <cellStyle name="쉼표 [0] 2 2 3 3 4 2 6" xfId="18777" xr:uid="{C9236FDF-875A-4E61-8A27-6262048763B9}"/>
    <cellStyle name="쉼표 [0] 2 2 3 3 4 2 6 2" xfId="48730" xr:uid="{66997054-2000-474C-88BB-138D9F230D40}"/>
    <cellStyle name="쉼표 [0] 2 2 3 3 4 2 7" xfId="21560" xr:uid="{E8D62E03-EB1A-4249-8E87-BB5B5BC23A5C}"/>
    <cellStyle name="쉼표 [0] 2 2 3 3 4 2 7 2" xfId="51512" xr:uid="{DFA3D60E-ABCE-41B0-83DB-07C8D2BD156A}"/>
    <cellStyle name="쉼표 [0] 2 2 3 3 4 2 8" xfId="24298" xr:uid="{505FB1D4-2640-480C-8F35-12D7F6A1DFC4}"/>
    <cellStyle name="쉼표 [0] 2 2 3 3 4 2 8 2" xfId="54250" xr:uid="{7AA726C6-0E38-4B9D-94C2-3AEB3FDE6F4E}"/>
    <cellStyle name="쉼표 [0] 2 2 3 3 4 2 9" xfId="27034" xr:uid="{BB9C98CE-F1F5-4B50-B055-900524054DCA}"/>
    <cellStyle name="쉼표 [0] 2 2 3 3 4 2 9 2" xfId="56986" xr:uid="{DC40A92C-A6CC-4B4C-A913-4BB24A02B786}"/>
    <cellStyle name="쉼표 [0] 2 2 3 3 4 3" xfId="3414" xr:uid="{F290B05F-5464-479F-AE38-AC0D1BC480BC}"/>
    <cellStyle name="쉼표 [0] 2 2 3 3 4 3 2" xfId="28409" xr:uid="{DA5DBD30-4D7E-417D-B179-6D937CB4D551}"/>
    <cellStyle name="쉼표 [0] 2 2 3 3 4 3 2 2" xfId="58361" xr:uid="{341A9990-545F-4136-B6AB-A8934ACF31F4}"/>
    <cellStyle name="쉼표 [0] 2 2 3 3 4 3 3" xfId="33407" xr:uid="{CE080681-9DA0-4CDE-B768-BA0327111861}"/>
    <cellStyle name="쉼표 [0] 2 2 3 3 4 4" xfId="6362" xr:uid="{46F5E687-5718-4F43-A92C-B6F6DF83A081}"/>
    <cellStyle name="쉼표 [0] 2 2 3 3 4 4 2" xfId="36317" xr:uid="{5831FD13-3986-4759-A855-5A7C6C1D4CFB}"/>
    <cellStyle name="쉼표 [0] 2 2 3 3 4 5" xfId="9144" xr:uid="{067F62CD-05D1-4296-82DA-49001BFB5012}"/>
    <cellStyle name="쉼표 [0] 2 2 3 3 4 5 2" xfId="39099" xr:uid="{7871D413-747A-413B-BA28-8761B76CC5EF}"/>
    <cellStyle name="쉼표 [0] 2 2 3 3 4 6" xfId="11926" xr:uid="{4232F0B8-D95F-4BCE-AD04-FB5C277CF257}"/>
    <cellStyle name="쉼표 [0] 2 2 3 3 4 6 2" xfId="41881" xr:uid="{1C4F7AE4-3BAC-43BB-B9E2-50097E3E1C36}"/>
    <cellStyle name="쉼표 [0] 2 2 3 3 4 7" xfId="14661" xr:uid="{A25985AD-FCFB-4FD9-BECE-C02B2B84BEDA}"/>
    <cellStyle name="쉼표 [0] 2 2 3 3 4 7 2" xfId="44616" xr:uid="{343C5BE5-E950-422C-BE2F-51703332B7DD}"/>
    <cellStyle name="쉼표 [0] 2 2 3 3 4 8" xfId="17409" xr:uid="{FF818791-3644-4959-BCBF-FE305A976AAD}"/>
    <cellStyle name="쉼표 [0] 2 2 3 3 4 8 2" xfId="47362" xr:uid="{2D6BADEE-7098-4A70-8064-73E706535E60}"/>
    <cellStyle name="쉼표 [0] 2 2 3 3 4 9" xfId="20192" xr:uid="{1D0CA980-715D-4191-BA14-17D06D423171}"/>
    <cellStyle name="쉼표 [0] 2 2 3 3 4 9 2" xfId="50144" xr:uid="{9144FB85-F18E-412D-A8EE-1BA5536BA45E}"/>
    <cellStyle name="쉼표 [0] 2 2 3 3 5" xfId="1566" xr:uid="{59558827-60B6-459F-8CDA-652E137968BE}"/>
    <cellStyle name="쉼표 [0] 2 2 3 3 5 10" xfId="26350" xr:uid="{ECB6C0EA-C90C-4BE9-8E3B-5610A9313636}"/>
    <cellStyle name="쉼표 [0] 2 2 3 3 5 10 2" xfId="56302" xr:uid="{8EDD7121-4048-499F-B67C-02D587DF8542}"/>
    <cellStyle name="쉼표 [0] 2 2 3 3 5 11" xfId="31571" xr:uid="{4A818111-2531-4598-B6E8-159A9E3DFDBC}"/>
    <cellStyle name="쉼표 [0] 2 2 3 3 5 2" xfId="4098" xr:uid="{4681CC8A-CDA1-49DC-BCCA-A2868FBB0E6B}"/>
    <cellStyle name="쉼표 [0] 2 2 3 3 5 2 2" xfId="29093" xr:uid="{BF119C2C-9FC9-4D73-BEA1-6BF4AE0EB56B}"/>
    <cellStyle name="쉼표 [0] 2 2 3 3 5 2 2 2" xfId="59045" xr:uid="{A1D72A3D-12F2-4CB4-98AD-00BAF2DBA781}"/>
    <cellStyle name="쉼표 [0] 2 2 3 3 5 2 3" xfId="34091" xr:uid="{5488B55C-4BDC-4A30-A4DB-89FE06ABB5B2}"/>
    <cellStyle name="쉼표 [0] 2 2 3 3 5 3" xfId="7046" xr:uid="{0B161EB4-45C6-49E5-A193-72EEF227AC00}"/>
    <cellStyle name="쉼표 [0] 2 2 3 3 5 3 2" xfId="37001" xr:uid="{580238A6-F2A0-48A5-8ADF-739F4B218E54}"/>
    <cellStyle name="쉼표 [0] 2 2 3 3 5 4" xfId="9828" xr:uid="{B1E6E9D1-95C7-4E70-A5EC-118C68E6E141}"/>
    <cellStyle name="쉼표 [0] 2 2 3 3 5 4 2" xfId="39783" xr:uid="{F76EC9F8-2127-44E1-B430-FC3AEC36C526}"/>
    <cellStyle name="쉼표 [0] 2 2 3 3 5 5" xfId="12610" xr:uid="{5B5E4021-28DE-4998-AC86-1342A07FD49E}"/>
    <cellStyle name="쉼표 [0] 2 2 3 3 5 5 2" xfId="42565" xr:uid="{32B1A5B1-D51F-4BD7-97C6-226C6281B88D}"/>
    <cellStyle name="쉼표 [0] 2 2 3 3 5 6" xfId="15345" xr:uid="{A6C3A376-FFBF-4404-B4A5-009DEA074E82}"/>
    <cellStyle name="쉼표 [0] 2 2 3 3 5 6 2" xfId="45300" xr:uid="{36401EF4-1F42-440E-9586-C840556A698B}"/>
    <cellStyle name="쉼표 [0] 2 2 3 3 5 7" xfId="18093" xr:uid="{2619EE89-DD9B-4C8D-B8EB-DC337146E936}"/>
    <cellStyle name="쉼표 [0] 2 2 3 3 5 7 2" xfId="48046" xr:uid="{FB05FDD2-D132-48D8-B8F2-12526490578B}"/>
    <cellStyle name="쉼표 [0] 2 2 3 3 5 8" xfId="20876" xr:uid="{DC4CD2CF-8831-41C5-A9D1-5F9ADF08F4B0}"/>
    <cellStyle name="쉼표 [0] 2 2 3 3 5 8 2" xfId="50828" xr:uid="{7D8AC580-DA8A-43C4-91DD-D55E6D46FBF1}"/>
    <cellStyle name="쉼표 [0] 2 2 3 3 5 9" xfId="23614" xr:uid="{35912D01-19A7-4D01-A24B-C17BB845B211}"/>
    <cellStyle name="쉼표 [0] 2 2 3 3 5 9 2" xfId="53566" xr:uid="{554C28C5-4463-4C34-97B6-FA52946F9E96}"/>
    <cellStyle name="쉼표 [0] 2 2 3 3 6" xfId="2113" xr:uid="{B23ABD67-B31E-4E1E-9588-B92A8BAA828B}"/>
    <cellStyle name="쉼표 [0] 2 2 3 3 6 2" xfId="27725" xr:uid="{CF35E42B-CF14-4A14-A6A5-F56DF1DEF368}"/>
    <cellStyle name="쉼표 [0] 2 2 3 3 6 2 2" xfId="57677" xr:uid="{B6BF1DAD-4CB5-496B-8AD8-4224F712875B}"/>
    <cellStyle name="쉼표 [0] 2 2 3 3 6 3" xfId="32116" xr:uid="{4FB47141-35C9-43C6-A9AF-6C841BD193F6}"/>
    <cellStyle name="쉼표 [0] 2 2 3 3 7" xfId="2292" xr:uid="{C1D376DD-2C2C-40DD-8DE7-790E5F94F92C}"/>
    <cellStyle name="쉼표 [0] 2 2 3 3 7 2" xfId="32292" xr:uid="{0A5A5D84-26CC-497C-9A0D-00C470DF3F93}"/>
    <cellStyle name="쉼표 [0] 2 2 3 3 8" xfId="2730" xr:uid="{6356AEB6-226F-4958-9B5A-BCCCACBC0B3A}"/>
    <cellStyle name="쉼표 [0] 2 2 3 3 8 2" xfId="32723" xr:uid="{533C02B9-E80C-4238-9391-2627B734268B}"/>
    <cellStyle name="쉼표 [0] 2 2 3 3 9" xfId="5678" xr:uid="{F68C6E9E-79CE-47EC-9279-7EFF530465CE}"/>
    <cellStyle name="쉼표 [0] 2 2 3 3 9 2" xfId="35633" xr:uid="{D4161B0E-DA26-4732-A659-A21411E3A48F}"/>
    <cellStyle name="쉼표 [0] 2 2 3 4" xfId="527" xr:uid="{921F1979-5EBC-4D75-86DB-C2071173FBF6}"/>
    <cellStyle name="쉼표 [0] 2 2 3 4 10" xfId="16811" xr:uid="{70661276-F6F6-4B81-B72F-9E5FDAACAB33}"/>
    <cellStyle name="쉼표 [0] 2 2 3 4 10 2" xfId="46764" xr:uid="{AD0B7F91-C60B-48BD-9DDB-C44AC6CF6386}"/>
    <cellStyle name="쉼표 [0] 2 2 3 4 11" xfId="19594" xr:uid="{8B1C170C-F977-4BDE-8D01-D113395873D8}"/>
    <cellStyle name="쉼표 [0] 2 2 3 4 11 2" xfId="49546" xr:uid="{BB3731F6-11A2-4980-AF67-38A8EFC41CB4}"/>
    <cellStyle name="쉼표 [0] 2 2 3 4 12" xfId="22332" xr:uid="{C1471F80-D285-4CB2-9577-D49B4AD2E978}"/>
    <cellStyle name="쉼표 [0] 2 2 3 4 12 2" xfId="52284" xr:uid="{BAC8ECD0-8FF1-4E98-BFD3-F89BF8998120}"/>
    <cellStyle name="쉼표 [0] 2 2 3 4 13" xfId="25068" xr:uid="{84E21AB0-E23A-4ABE-A3C7-B5230C470105}"/>
    <cellStyle name="쉼표 [0] 2 2 3 4 13 2" xfId="55020" xr:uid="{040FAD7B-8395-46D3-9D6F-F07008AC115D}"/>
    <cellStyle name="쉼표 [0] 2 2 3 4 14" xfId="30537" xr:uid="{4CFD9AC7-9B06-472E-A162-700C81939483}"/>
    <cellStyle name="쉼표 [0] 2 2 3 4 2" xfId="1075" xr:uid="{9F7240D3-C8CA-46DC-9D5F-18AADF369F3F}"/>
    <cellStyle name="쉼표 [0] 2 2 3 4 2 10" xfId="19936" xr:uid="{80EFE23B-14D0-4DF4-AE86-00341032A46C}"/>
    <cellStyle name="쉼표 [0] 2 2 3 4 2 10 2" xfId="49888" xr:uid="{709693C2-E7E2-4853-B119-1BEF3B04AFF5}"/>
    <cellStyle name="쉼표 [0] 2 2 3 4 2 11" xfId="22674" xr:uid="{FE0EB876-AE39-4CA0-B0BD-7E3E66F0056E}"/>
    <cellStyle name="쉼표 [0] 2 2 3 4 2 11 2" xfId="52626" xr:uid="{328E8F9F-7ECA-4ED7-A3F4-E1B230BB22E6}"/>
    <cellStyle name="쉼표 [0] 2 2 3 4 2 12" xfId="25410" xr:uid="{AA9DB055-9ABA-430E-B4E5-EB402F2F0736}"/>
    <cellStyle name="쉼표 [0] 2 2 3 4 2 12 2" xfId="55362" xr:uid="{0DD2DB8C-7022-4C37-A901-B7FEB60D7E4E}"/>
    <cellStyle name="쉼표 [0] 2 2 3 4 2 13" xfId="31080" xr:uid="{4110DDA8-2A31-4B20-9B46-8F07BCEE94D2}"/>
    <cellStyle name="쉼표 [0] 2 2 3 4 2 2" xfId="3842" xr:uid="{82670BBB-BA1E-457E-9F50-628B4FAF1A39}"/>
    <cellStyle name="쉼표 [0] 2 2 3 4 2 2 10" xfId="26094" xr:uid="{29E0964C-F976-49DF-A59E-DB358E727948}"/>
    <cellStyle name="쉼표 [0] 2 2 3 4 2 2 10 2" xfId="56046" xr:uid="{C0D718B3-3864-4D99-9473-922E7E3E784F}"/>
    <cellStyle name="쉼표 [0] 2 2 3 4 2 2 11" xfId="33835" xr:uid="{356E69E2-8281-4F60-9C97-AF50920FFF0E}"/>
    <cellStyle name="쉼표 [0] 2 2 3 4 2 2 2" xfId="5210" xr:uid="{5B151231-2DFA-4D36-A5EE-169AC7DE15CF}"/>
    <cellStyle name="쉼표 [0] 2 2 3 4 2 2 2 10" xfId="35203" xr:uid="{0CC337BB-B21C-4A13-9169-635283063A37}"/>
    <cellStyle name="쉼표 [0] 2 2 3 4 2 2 2 2" xfId="8158" xr:uid="{56B33311-F525-4F5B-8B11-B8094D882EEC}"/>
    <cellStyle name="쉼표 [0] 2 2 3 4 2 2 2 2 2" xfId="30205" xr:uid="{6BD1749C-20A9-4E07-AA32-6D36C41BF3EF}"/>
    <cellStyle name="쉼표 [0] 2 2 3 4 2 2 2 2 2 2" xfId="60157" xr:uid="{27C5DAC9-1500-4A1E-9919-5483AAA03C2B}"/>
    <cellStyle name="쉼표 [0] 2 2 3 4 2 2 2 2 3" xfId="38113" xr:uid="{57E54A19-E122-47B5-A609-F55B78FF6428}"/>
    <cellStyle name="쉼표 [0] 2 2 3 4 2 2 2 3" xfId="10940" xr:uid="{5A309D09-E57C-41AE-865E-05D6217928D4}"/>
    <cellStyle name="쉼표 [0] 2 2 3 4 2 2 2 3 2" xfId="40895" xr:uid="{B52DDB89-18D7-4515-952C-B39321530EE4}"/>
    <cellStyle name="쉼표 [0] 2 2 3 4 2 2 2 4" xfId="13722" xr:uid="{6A778C7F-4063-422E-90B4-2A1280464D0E}"/>
    <cellStyle name="쉼표 [0] 2 2 3 4 2 2 2 4 2" xfId="43677" xr:uid="{B4AF4287-9188-4CCB-A6E8-5535682CB310}"/>
    <cellStyle name="쉼표 [0] 2 2 3 4 2 2 2 5" xfId="16457" xr:uid="{A027EE70-CC33-43BC-863F-54E497844A5E}"/>
    <cellStyle name="쉼표 [0] 2 2 3 4 2 2 2 5 2" xfId="46412" xr:uid="{D7AC44E0-5D93-4575-9582-F50D5AA53FEF}"/>
    <cellStyle name="쉼표 [0] 2 2 3 4 2 2 2 6" xfId="19205" xr:uid="{C790733B-85BB-4087-BBDA-F0CFED56D803}"/>
    <cellStyle name="쉼표 [0] 2 2 3 4 2 2 2 6 2" xfId="49158" xr:uid="{A5B9A411-E60C-4E96-AF47-C56EFE6C893B}"/>
    <cellStyle name="쉼표 [0] 2 2 3 4 2 2 2 7" xfId="21988" xr:uid="{FEFCB8C6-F19E-4AF8-BCB7-2EBB398B49C5}"/>
    <cellStyle name="쉼표 [0] 2 2 3 4 2 2 2 7 2" xfId="51940" xr:uid="{A817175D-4E6F-4935-932B-AA4A9B9EA761}"/>
    <cellStyle name="쉼표 [0] 2 2 3 4 2 2 2 8" xfId="24726" xr:uid="{DA285164-EF9D-4221-AC39-D9CA4E2DCEAB}"/>
    <cellStyle name="쉼표 [0] 2 2 3 4 2 2 2 8 2" xfId="54678" xr:uid="{DC4568F8-E8C0-4511-89AD-3C1B93209FA5}"/>
    <cellStyle name="쉼표 [0] 2 2 3 4 2 2 2 9" xfId="27462" xr:uid="{B196C99E-EC70-4732-BAE2-5B2E3058319E}"/>
    <cellStyle name="쉼표 [0] 2 2 3 4 2 2 2 9 2" xfId="57414" xr:uid="{83A41E3F-8212-459C-96E7-1F02DB3427B4}"/>
    <cellStyle name="쉼표 [0] 2 2 3 4 2 2 3" xfId="6790" xr:uid="{D8687432-9F9E-47B4-91BE-27769D1F9192}"/>
    <cellStyle name="쉼표 [0] 2 2 3 4 2 2 3 2" xfId="28837" xr:uid="{E63E4E91-FD2A-4159-A050-1FD1706E8EDB}"/>
    <cellStyle name="쉼표 [0] 2 2 3 4 2 2 3 2 2" xfId="58789" xr:uid="{432FD99B-503F-45E6-BF64-744271BE9C84}"/>
    <cellStyle name="쉼표 [0] 2 2 3 4 2 2 3 3" xfId="36745" xr:uid="{0C7D628C-0335-4A9A-8748-2A31B4F2B09F}"/>
    <cellStyle name="쉼표 [0] 2 2 3 4 2 2 4" xfId="9572" xr:uid="{27522B97-BB47-46F9-9746-B7D4D2E11915}"/>
    <cellStyle name="쉼표 [0] 2 2 3 4 2 2 4 2" xfId="39527" xr:uid="{C18E4E7B-184C-4156-BF0C-B645E609E25F}"/>
    <cellStyle name="쉼표 [0] 2 2 3 4 2 2 5" xfId="12354" xr:uid="{372522F2-7ACE-453B-8ED6-CDDB3F7F08A6}"/>
    <cellStyle name="쉼표 [0] 2 2 3 4 2 2 5 2" xfId="42309" xr:uid="{6EA0762F-B1A7-41EA-9C19-C3EDFB728AAA}"/>
    <cellStyle name="쉼표 [0] 2 2 3 4 2 2 6" xfId="15089" xr:uid="{7A104B62-AC2A-42D6-9BAC-4F4C1E56892D}"/>
    <cellStyle name="쉼표 [0] 2 2 3 4 2 2 6 2" xfId="45044" xr:uid="{D2A3AB2D-409C-47F9-BE7D-EFA2318EE9D4}"/>
    <cellStyle name="쉼표 [0] 2 2 3 4 2 2 7" xfId="17837" xr:uid="{B93DC9EA-5E53-4038-91FB-747FFBDE5BF9}"/>
    <cellStyle name="쉼표 [0] 2 2 3 4 2 2 7 2" xfId="47790" xr:uid="{07163EE0-5560-4B92-9399-689874F7D754}"/>
    <cellStyle name="쉼표 [0] 2 2 3 4 2 2 8" xfId="20620" xr:uid="{32B1EC40-91D4-4E63-BD24-8454EDFC57CF}"/>
    <cellStyle name="쉼표 [0] 2 2 3 4 2 2 8 2" xfId="50572" xr:uid="{9AA61034-8598-4E9B-8DAC-EC2C662D748A}"/>
    <cellStyle name="쉼표 [0] 2 2 3 4 2 2 9" xfId="23358" xr:uid="{233F345F-B8C3-4DC3-8E39-2250D46CB3F9}"/>
    <cellStyle name="쉼표 [0] 2 2 3 4 2 2 9 2" xfId="53310" xr:uid="{BC0820EC-C759-4161-94B1-296D662F4DEA}"/>
    <cellStyle name="쉼표 [0] 2 2 3 4 2 3" xfId="4526" xr:uid="{C1D17A70-2DA2-4C1D-9480-03A042603F0D}"/>
    <cellStyle name="쉼표 [0] 2 2 3 4 2 3 10" xfId="34519" xr:uid="{9DFB7A37-4833-40A4-AD40-A5EB343F28A5}"/>
    <cellStyle name="쉼표 [0] 2 2 3 4 2 3 2" xfId="7474" xr:uid="{E4008906-6F11-43CC-86B7-D2E6C4DCE760}"/>
    <cellStyle name="쉼표 [0] 2 2 3 4 2 3 2 2" xfId="29521" xr:uid="{E6908D24-C37E-4003-B853-82E9DD8ED389}"/>
    <cellStyle name="쉼표 [0] 2 2 3 4 2 3 2 2 2" xfId="59473" xr:uid="{C903D6C7-A2E6-4381-9367-E985A4EEC1F1}"/>
    <cellStyle name="쉼표 [0] 2 2 3 4 2 3 2 3" xfId="37429" xr:uid="{3107D937-DA9D-4147-BE15-39C96C1B2B22}"/>
    <cellStyle name="쉼표 [0] 2 2 3 4 2 3 3" xfId="10256" xr:uid="{3431F8B4-578A-473F-9B5B-359C39DD491C}"/>
    <cellStyle name="쉼표 [0] 2 2 3 4 2 3 3 2" xfId="40211" xr:uid="{177FBB28-5570-4289-A3BD-F5EB00D85C7B}"/>
    <cellStyle name="쉼표 [0] 2 2 3 4 2 3 4" xfId="13038" xr:uid="{94C5D0D8-E0D1-40A1-8758-C2012D33381E}"/>
    <cellStyle name="쉼표 [0] 2 2 3 4 2 3 4 2" xfId="42993" xr:uid="{366EBEE3-8782-4A3B-8F2F-8B6F21AFD094}"/>
    <cellStyle name="쉼표 [0] 2 2 3 4 2 3 5" xfId="15773" xr:uid="{EFD37262-CCCD-486E-B6FD-4559D00FFC40}"/>
    <cellStyle name="쉼표 [0] 2 2 3 4 2 3 5 2" xfId="45728" xr:uid="{CFC173BF-5965-44B9-90BF-E542F9838195}"/>
    <cellStyle name="쉼표 [0] 2 2 3 4 2 3 6" xfId="18521" xr:uid="{49921195-84F8-4A81-91A8-14B266031ABD}"/>
    <cellStyle name="쉼표 [0] 2 2 3 4 2 3 6 2" xfId="48474" xr:uid="{73B66664-14BB-4A3A-99E2-D097EDEA2B44}"/>
    <cellStyle name="쉼표 [0] 2 2 3 4 2 3 7" xfId="21304" xr:uid="{5FFFA75D-EA0B-49C3-BDE8-AF03A3877B8F}"/>
    <cellStyle name="쉼표 [0] 2 2 3 4 2 3 7 2" xfId="51256" xr:uid="{C33B8CAF-B475-4460-9484-7D02C773E02A}"/>
    <cellStyle name="쉼표 [0] 2 2 3 4 2 3 8" xfId="24042" xr:uid="{BB31AE96-D768-4DAE-B435-B80427C1E13C}"/>
    <cellStyle name="쉼표 [0] 2 2 3 4 2 3 8 2" xfId="53994" xr:uid="{0039CC57-D138-4B72-9C2E-0C800C3DC4ED}"/>
    <cellStyle name="쉼표 [0] 2 2 3 4 2 3 9" xfId="26778" xr:uid="{7BA104A4-3A4B-498C-8BCC-2B603FFF3461}"/>
    <cellStyle name="쉼표 [0] 2 2 3 4 2 3 9 2" xfId="56730" xr:uid="{01F0A945-DCAA-40B8-A217-3A08796C99A5}"/>
    <cellStyle name="쉼표 [0] 2 2 3 4 2 4" xfId="3158" xr:uid="{3CFD0D5E-DF4A-4DEF-9FB6-3D0BF46FF34E}"/>
    <cellStyle name="쉼표 [0] 2 2 3 4 2 4 2" xfId="28153" xr:uid="{828A0D36-1815-4013-BD83-B9FDD73B1DC5}"/>
    <cellStyle name="쉼표 [0] 2 2 3 4 2 4 2 2" xfId="58105" xr:uid="{4B57725B-8F30-44CD-A6DA-DFCB21364C98}"/>
    <cellStyle name="쉼표 [0] 2 2 3 4 2 4 3" xfId="33151" xr:uid="{797BE6B5-3E76-4998-A612-3895CEA09906}"/>
    <cellStyle name="쉼표 [0] 2 2 3 4 2 5" xfId="6106" xr:uid="{4B813BDD-17BD-48EF-956F-6CC6B74636BE}"/>
    <cellStyle name="쉼표 [0] 2 2 3 4 2 5 2" xfId="36061" xr:uid="{24A5E264-A9BF-4AF5-B38F-348F70842577}"/>
    <cellStyle name="쉼표 [0] 2 2 3 4 2 6" xfId="8888" xr:uid="{FA8FA241-9718-4384-9926-F7C8CC2C24C6}"/>
    <cellStyle name="쉼표 [0] 2 2 3 4 2 6 2" xfId="38843" xr:uid="{A853ECDE-D47F-4772-9409-632DA33F828D}"/>
    <cellStyle name="쉼표 [0] 2 2 3 4 2 7" xfId="11670" xr:uid="{6CB5687F-A481-4943-9C3D-E36F3C4E73CD}"/>
    <cellStyle name="쉼표 [0] 2 2 3 4 2 7 2" xfId="41625" xr:uid="{B75BCF27-542F-4FAF-86F9-997CDB152DFE}"/>
    <cellStyle name="쉼표 [0] 2 2 3 4 2 8" xfId="14405" xr:uid="{11D1FC81-838A-469E-A644-445EC31366B2}"/>
    <cellStyle name="쉼표 [0] 2 2 3 4 2 8 2" xfId="44360" xr:uid="{D052389D-F7C0-45B0-AA9F-C54EFB0D7332}"/>
    <cellStyle name="쉼표 [0] 2 2 3 4 2 9" xfId="17153" xr:uid="{B5A46759-B782-4847-9D57-6B46831831E8}"/>
    <cellStyle name="쉼표 [0] 2 2 3 4 2 9 2" xfId="47106" xr:uid="{828E0A6D-1453-4135-93B2-A05A6CFA56EB}"/>
    <cellStyle name="쉼표 [0] 2 2 3 4 3" xfId="1617" xr:uid="{0C3FD8B1-DD3D-45A4-84C9-8560FB391801}"/>
    <cellStyle name="쉼표 [0] 2 2 3 4 3 10" xfId="23016" xr:uid="{C8164D5A-D6C6-4AE4-9A10-03ECB229205B}"/>
    <cellStyle name="쉼표 [0] 2 2 3 4 3 10 2" xfId="52968" xr:uid="{12C11711-E532-499D-AA20-5D1C5E774EEA}"/>
    <cellStyle name="쉼표 [0] 2 2 3 4 3 11" xfId="25752" xr:uid="{775772F4-2CF7-40BE-A72A-4422297CFED6}"/>
    <cellStyle name="쉼표 [0] 2 2 3 4 3 11 2" xfId="55704" xr:uid="{D6BDC93F-4B7B-412F-B6CB-B4337AC7EC1D}"/>
    <cellStyle name="쉼표 [0] 2 2 3 4 3 12" xfId="31622" xr:uid="{E1083DA9-41A3-4FC1-B4F5-79333CAF4A9B}"/>
    <cellStyle name="쉼표 [0] 2 2 3 4 3 2" xfId="4868" xr:uid="{A1646BEC-3FCD-4106-8F9A-CC5D4DE9F074}"/>
    <cellStyle name="쉼표 [0] 2 2 3 4 3 2 10" xfId="34861" xr:uid="{A1CB8060-59BE-4509-9487-E094B6C1F16C}"/>
    <cellStyle name="쉼표 [0] 2 2 3 4 3 2 2" xfId="7816" xr:uid="{5E9AD99F-4432-43C6-B341-936EEABC28F4}"/>
    <cellStyle name="쉼표 [0] 2 2 3 4 3 2 2 2" xfId="29863" xr:uid="{EA5CDE57-4B4E-4F1A-B65E-F41F044974CE}"/>
    <cellStyle name="쉼표 [0] 2 2 3 4 3 2 2 2 2" xfId="59815" xr:uid="{88D07EA4-0F24-4E85-868D-987CF212369D}"/>
    <cellStyle name="쉼표 [0] 2 2 3 4 3 2 2 3" xfId="37771" xr:uid="{3F4724E1-7EAE-41E8-8636-5963042E42AA}"/>
    <cellStyle name="쉼표 [0] 2 2 3 4 3 2 3" xfId="10598" xr:uid="{3A565CAA-06C1-46D8-B0C9-F24826FCBCF1}"/>
    <cellStyle name="쉼표 [0] 2 2 3 4 3 2 3 2" xfId="40553" xr:uid="{28630D70-CD7E-44A4-A0FC-FC7D1B50043B}"/>
    <cellStyle name="쉼표 [0] 2 2 3 4 3 2 4" xfId="13380" xr:uid="{781516D5-30E0-49D5-B872-E7DB3186CCF0}"/>
    <cellStyle name="쉼표 [0] 2 2 3 4 3 2 4 2" xfId="43335" xr:uid="{D42F60FD-EC54-43DD-9AEA-9E2795EDD5EA}"/>
    <cellStyle name="쉼표 [0] 2 2 3 4 3 2 5" xfId="16115" xr:uid="{BCF32135-DC1A-45E9-9D04-DF9CD18B432A}"/>
    <cellStyle name="쉼표 [0] 2 2 3 4 3 2 5 2" xfId="46070" xr:uid="{1AA459D7-F828-4547-94D6-6941AB1A9295}"/>
    <cellStyle name="쉼표 [0] 2 2 3 4 3 2 6" xfId="18863" xr:uid="{E460B25C-549C-425B-B353-54CCB7B95566}"/>
    <cellStyle name="쉼표 [0] 2 2 3 4 3 2 6 2" xfId="48816" xr:uid="{D81736B7-125E-4A72-AA8F-D75604E04BD1}"/>
    <cellStyle name="쉼표 [0] 2 2 3 4 3 2 7" xfId="21646" xr:uid="{334A1DB2-0617-486E-B580-356A1B2F0E84}"/>
    <cellStyle name="쉼표 [0] 2 2 3 4 3 2 7 2" xfId="51598" xr:uid="{ACF87893-4A23-44B4-929C-BAF21CCD2086}"/>
    <cellStyle name="쉼표 [0] 2 2 3 4 3 2 8" xfId="24384" xr:uid="{F0443F2D-9D1C-4A69-A212-55BAFF9610A4}"/>
    <cellStyle name="쉼표 [0] 2 2 3 4 3 2 8 2" xfId="54336" xr:uid="{2FF0AC50-E1C2-4F5C-A5BB-FA40F971C879}"/>
    <cellStyle name="쉼표 [0] 2 2 3 4 3 2 9" xfId="27120" xr:uid="{2738F3AF-6DC3-4A27-8038-9D59DDF11494}"/>
    <cellStyle name="쉼표 [0] 2 2 3 4 3 2 9 2" xfId="57072" xr:uid="{ED1BA8BB-CAB4-46B3-922B-73AA010885B0}"/>
    <cellStyle name="쉼표 [0] 2 2 3 4 3 3" xfId="3500" xr:uid="{CB284874-1072-4663-90D9-0E7FA348A7F7}"/>
    <cellStyle name="쉼표 [0] 2 2 3 4 3 3 2" xfId="28495" xr:uid="{D6895C45-91F3-4057-B924-09FAAE89FEF1}"/>
    <cellStyle name="쉼표 [0] 2 2 3 4 3 3 2 2" xfId="58447" xr:uid="{A87780D4-B9AD-4B58-88B0-EC8751842DD7}"/>
    <cellStyle name="쉼표 [0] 2 2 3 4 3 3 3" xfId="33493" xr:uid="{58E3B5E5-3C16-47F4-AFB7-7F487668DDBE}"/>
    <cellStyle name="쉼표 [0] 2 2 3 4 3 4" xfId="6448" xr:uid="{42FBFE90-FD63-4142-A983-5F48AEDB1EBB}"/>
    <cellStyle name="쉼표 [0] 2 2 3 4 3 4 2" xfId="36403" xr:uid="{AEA7206B-B5DA-41FB-878E-69DA6577AD7F}"/>
    <cellStyle name="쉼표 [0] 2 2 3 4 3 5" xfId="9230" xr:uid="{5A5E096F-9F17-447F-BC17-891F4F7E3D76}"/>
    <cellStyle name="쉼표 [0] 2 2 3 4 3 5 2" xfId="39185" xr:uid="{A14FC0E7-E08F-46C8-81D1-0AA685456F26}"/>
    <cellStyle name="쉼표 [0] 2 2 3 4 3 6" xfId="12012" xr:uid="{A8DB2845-C1B6-4EBD-B296-A7B67F355DC0}"/>
    <cellStyle name="쉼표 [0] 2 2 3 4 3 6 2" xfId="41967" xr:uid="{DC86102A-CB0E-434F-B459-A95B18AC361C}"/>
    <cellStyle name="쉼표 [0] 2 2 3 4 3 7" xfId="14747" xr:uid="{2C50EDF7-91AD-4858-A6BE-692350B7BFFA}"/>
    <cellStyle name="쉼표 [0] 2 2 3 4 3 7 2" xfId="44702" xr:uid="{8077799B-4662-4068-A36B-FF41008F3A47}"/>
    <cellStyle name="쉼표 [0] 2 2 3 4 3 8" xfId="17495" xr:uid="{2625E222-7461-43F2-8DB7-0DD3C6F79C75}"/>
    <cellStyle name="쉼표 [0] 2 2 3 4 3 8 2" xfId="47448" xr:uid="{2F45BC74-0BC9-436A-AE52-A039D2906DB0}"/>
    <cellStyle name="쉼표 [0] 2 2 3 4 3 9" xfId="20278" xr:uid="{14F2CE38-76FA-4788-8FF1-C2DA2A3D29D8}"/>
    <cellStyle name="쉼표 [0] 2 2 3 4 3 9 2" xfId="50230" xr:uid="{54A9C3B3-A6E0-4728-BB98-7597D0FC1298}"/>
    <cellStyle name="쉼표 [0] 2 2 3 4 4" xfId="2379" xr:uid="{F9D64172-7C11-41C1-B8C1-070DCD41ED80}"/>
    <cellStyle name="쉼표 [0] 2 2 3 4 4 10" xfId="26436" xr:uid="{89D74025-D4C0-44C4-A6C3-1C419461B4DF}"/>
    <cellStyle name="쉼표 [0] 2 2 3 4 4 10 2" xfId="56388" xr:uid="{7BCD8E61-DFD8-4D48-89F9-DEF56B7830AB}"/>
    <cellStyle name="쉼표 [0] 2 2 3 4 4 11" xfId="32378" xr:uid="{AE611870-B139-4887-8232-770417A31D4B}"/>
    <cellStyle name="쉼표 [0] 2 2 3 4 4 2" xfId="4184" xr:uid="{95DBE495-7D1E-4263-8DFE-DC88AF36354F}"/>
    <cellStyle name="쉼표 [0] 2 2 3 4 4 2 2" xfId="29179" xr:uid="{9F5319D8-2D61-4954-8E7E-DECBB4DD4976}"/>
    <cellStyle name="쉼표 [0] 2 2 3 4 4 2 2 2" xfId="59131" xr:uid="{0F605EA2-A7BA-4DE7-998C-6C56EBAA2B48}"/>
    <cellStyle name="쉼표 [0] 2 2 3 4 4 2 3" xfId="34177" xr:uid="{FAD3FE0A-5B3F-4CDF-8B30-457F7755B08A}"/>
    <cellStyle name="쉼표 [0] 2 2 3 4 4 3" xfId="7132" xr:uid="{5BA255AE-1F78-42BD-A16B-48253C1F263E}"/>
    <cellStyle name="쉼표 [0] 2 2 3 4 4 3 2" xfId="37087" xr:uid="{B910C53F-3DE6-4D3B-85D3-333C7C9B201A}"/>
    <cellStyle name="쉼표 [0] 2 2 3 4 4 4" xfId="9914" xr:uid="{A671A7AA-1B06-485B-BDF1-68DD1B72C0BE}"/>
    <cellStyle name="쉼표 [0] 2 2 3 4 4 4 2" xfId="39869" xr:uid="{8B4AC9D5-7EB3-4D73-BF5E-6731BA7D5D68}"/>
    <cellStyle name="쉼표 [0] 2 2 3 4 4 5" xfId="12696" xr:uid="{155062D0-BA34-4A97-A7BD-3588AE7B5323}"/>
    <cellStyle name="쉼표 [0] 2 2 3 4 4 5 2" xfId="42651" xr:uid="{0F465CAC-C7F6-4D4C-9D54-F17F29524BA4}"/>
    <cellStyle name="쉼표 [0] 2 2 3 4 4 6" xfId="15431" xr:uid="{71EABC13-CF56-448D-B017-4EB1C50B01CE}"/>
    <cellStyle name="쉼표 [0] 2 2 3 4 4 6 2" xfId="45386" xr:uid="{BD715836-4AFD-472E-9367-B9338CE5ECFE}"/>
    <cellStyle name="쉼표 [0] 2 2 3 4 4 7" xfId="18179" xr:uid="{35FA0EF1-F75D-44C0-81A1-C6CD8CAD7722}"/>
    <cellStyle name="쉼표 [0] 2 2 3 4 4 7 2" xfId="48132" xr:uid="{8FBE3BA5-6ECA-4F64-8E19-17D698000E0A}"/>
    <cellStyle name="쉼표 [0] 2 2 3 4 4 8" xfId="20962" xr:uid="{6001560D-10D9-4D48-958C-B8FA365016BA}"/>
    <cellStyle name="쉼표 [0] 2 2 3 4 4 8 2" xfId="50914" xr:uid="{2972E026-F5A4-462E-878B-49EACC785327}"/>
    <cellStyle name="쉼표 [0] 2 2 3 4 4 9" xfId="23700" xr:uid="{C47AD592-4A7E-48F0-9ECB-0CB0AE029A6B}"/>
    <cellStyle name="쉼표 [0] 2 2 3 4 4 9 2" xfId="53652" xr:uid="{80709F62-8B1D-42DB-9740-C88B37C313B3}"/>
    <cellStyle name="쉼표 [0] 2 2 3 4 5" xfId="2816" xr:uid="{776F6C70-E5C7-4E8C-923B-5A988B38B21D}"/>
    <cellStyle name="쉼표 [0] 2 2 3 4 5 2" xfId="27811" xr:uid="{D81DFE4D-8124-4EAC-9E7A-324E91ADE4FA}"/>
    <cellStyle name="쉼표 [0] 2 2 3 4 5 2 2" xfId="57763" xr:uid="{446085A4-2D13-4073-8056-0792C9C6575F}"/>
    <cellStyle name="쉼표 [0] 2 2 3 4 5 3" xfId="32809" xr:uid="{A721E245-6E07-4B1B-B22D-BED1F52AAD20}"/>
    <cellStyle name="쉼표 [0] 2 2 3 4 6" xfId="5764" xr:uid="{3BEA04D2-6407-47E4-BF60-13A95CB2AEC0}"/>
    <cellStyle name="쉼표 [0] 2 2 3 4 6 2" xfId="35719" xr:uid="{7971BF4E-4BB4-46CC-B6E5-610C6DEE7947}"/>
    <cellStyle name="쉼표 [0] 2 2 3 4 7" xfId="8546" xr:uid="{BAB2E7DD-FF61-4AD0-8389-30D29A26A72A}"/>
    <cellStyle name="쉼표 [0] 2 2 3 4 7 2" xfId="38501" xr:uid="{3E945E4A-2B22-4EFD-AB56-5B74E63B91E9}"/>
    <cellStyle name="쉼표 [0] 2 2 3 4 8" xfId="11328" xr:uid="{89333591-91AD-4DD6-AD4D-EAC5EBD0E735}"/>
    <cellStyle name="쉼표 [0] 2 2 3 4 8 2" xfId="41283" xr:uid="{D0055FFC-77CE-460F-BD9D-8307004B8A10}"/>
    <cellStyle name="쉼표 [0] 2 2 3 4 9" xfId="14063" xr:uid="{321988F5-4D76-440A-B0CF-20331162AE70}"/>
    <cellStyle name="쉼표 [0] 2 2 3 4 9 2" xfId="44018" xr:uid="{A6BD3BB0-4DAB-4BD8-B33C-99B5E8D6A1BF}"/>
    <cellStyle name="쉼표 [0] 2 2 3 5" xfId="667" xr:uid="{6FE27BB1-5D66-429D-8533-2AACB43CFE40}"/>
    <cellStyle name="쉼표 [0] 2 2 3 5 10" xfId="19765" xr:uid="{6729BF33-9C94-467D-B6AF-602847EA1F00}"/>
    <cellStyle name="쉼표 [0] 2 2 3 5 10 2" xfId="49717" xr:uid="{D05C0FAA-89ED-4AE6-93EA-52F07F129ABB}"/>
    <cellStyle name="쉼표 [0] 2 2 3 5 11" xfId="22503" xr:uid="{E6B61D42-AE9D-4B01-9EE3-E73FCA51FCCC}"/>
    <cellStyle name="쉼표 [0] 2 2 3 5 11 2" xfId="52455" xr:uid="{60DAABA9-158B-4F7C-B5B3-DFBE23BF1B76}"/>
    <cellStyle name="쉼표 [0] 2 2 3 5 12" xfId="25239" xr:uid="{801C2A5C-E8D2-48CC-9280-A5AF9F932CF1}"/>
    <cellStyle name="쉼표 [0] 2 2 3 5 12 2" xfId="55191" xr:uid="{657D0A3F-FF05-4D3F-B25C-925B0F6103B9}"/>
    <cellStyle name="쉼표 [0] 2 2 3 5 13" xfId="30677" xr:uid="{648D6ECD-71D2-4314-999F-DBFD405EBBB8}"/>
    <cellStyle name="쉼표 [0] 2 2 3 5 2" xfId="1215" xr:uid="{5CBED095-BF56-4995-9ABF-ED6091D77895}"/>
    <cellStyle name="쉼표 [0] 2 2 3 5 2 10" xfId="23187" xr:uid="{1C205938-30A3-4C61-AFD3-D5EC446FCE41}"/>
    <cellStyle name="쉼표 [0] 2 2 3 5 2 10 2" xfId="53139" xr:uid="{94F72892-AEEB-40A4-9516-5703C771010B}"/>
    <cellStyle name="쉼표 [0] 2 2 3 5 2 11" xfId="25923" xr:uid="{7022A2BA-7897-4EBC-8852-7D463DE3A49E}"/>
    <cellStyle name="쉼표 [0] 2 2 3 5 2 11 2" xfId="55875" xr:uid="{22B2881B-8047-4692-8A90-E03A950E25A3}"/>
    <cellStyle name="쉼표 [0] 2 2 3 5 2 12" xfId="31220" xr:uid="{FD096D36-9C1B-4397-8E73-886A059AA8AD}"/>
    <cellStyle name="쉼표 [0] 2 2 3 5 2 2" xfId="5039" xr:uid="{BD77612F-277A-4F01-9A12-4A710040A2E4}"/>
    <cellStyle name="쉼표 [0] 2 2 3 5 2 2 10" xfId="35032" xr:uid="{CF0B91EC-379F-4638-9228-B877EA7E8527}"/>
    <cellStyle name="쉼표 [0] 2 2 3 5 2 2 2" xfId="7987" xr:uid="{AA730E27-F2DD-4381-8D23-260073560D03}"/>
    <cellStyle name="쉼표 [0] 2 2 3 5 2 2 2 2" xfId="30034" xr:uid="{F3C0F66C-C1C3-4F5C-BE7B-972C1EAC8B54}"/>
    <cellStyle name="쉼표 [0] 2 2 3 5 2 2 2 2 2" xfId="59986" xr:uid="{0E402A40-AD13-4979-920B-45B9189974BF}"/>
    <cellStyle name="쉼표 [0] 2 2 3 5 2 2 2 3" xfId="37942" xr:uid="{73EE3E71-56A9-418D-921D-97B950CBD4C0}"/>
    <cellStyle name="쉼표 [0] 2 2 3 5 2 2 3" xfId="10769" xr:uid="{873809E1-C152-4E53-9D5A-1BE12E75D183}"/>
    <cellStyle name="쉼표 [0] 2 2 3 5 2 2 3 2" xfId="40724" xr:uid="{ABBE2642-754B-4568-8DFF-136C2EC6D341}"/>
    <cellStyle name="쉼표 [0] 2 2 3 5 2 2 4" xfId="13551" xr:uid="{C6CA23F7-F0D0-4409-B305-079172E590EA}"/>
    <cellStyle name="쉼표 [0] 2 2 3 5 2 2 4 2" xfId="43506" xr:uid="{A03EBAD5-F973-442D-A609-F3C86215C354}"/>
    <cellStyle name="쉼표 [0] 2 2 3 5 2 2 5" xfId="16286" xr:uid="{288CDA8E-9D10-4424-924E-03036D23A56C}"/>
    <cellStyle name="쉼표 [0] 2 2 3 5 2 2 5 2" xfId="46241" xr:uid="{2AA483D5-9B28-4A47-A853-CD5C7DAF2989}"/>
    <cellStyle name="쉼표 [0] 2 2 3 5 2 2 6" xfId="19034" xr:uid="{A0DFCAFF-571C-4EA8-BBB1-C29693678912}"/>
    <cellStyle name="쉼표 [0] 2 2 3 5 2 2 6 2" xfId="48987" xr:uid="{5B7011D8-C712-47B7-B0CE-41E8D4FDACC6}"/>
    <cellStyle name="쉼표 [0] 2 2 3 5 2 2 7" xfId="21817" xr:uid="{D530AAFE-8B5D-41A3-815A-F5D9F7B1B29E}"/>
    <cellStyle name="쉼표 [0] 2 2 3 5 2 2 7 2" xfId="51769" xr:uid="{C698D9C2-57B0-43E7-93CE-DEFE4FA3129C}"/>
    <cellStyle name="쉼표 [0] 2 2 3 5 2 2 8" xfId="24555" xr:uid="{1041FBC1-78A1-4967-8575-3F1B36907483}"/>
    <cellStyle name="쉼표 [0] 2 2 3 5 2 2 8 2" xfId="54507" xr:uid="{30FF8C12-1967-4195-87C1-363478BB0EA4}"/>
    <cellStyle name="쉼표 [0] 2 2 3 5 2 2 9" xfId="27291" xr:uid="{F7D40930-E3B6-40AB-B7DF-AA6EAF8D73B6}"/>
    <cellStyle name="쉼표 [0] 2 2 3 5 2 2 9 2" xfId="57243" xr:uid="{609C43E9-E7B1-42BF-BA7A-8DE57209C956}"/>
    <cellStyle name="쉼표 [0] 2 2 3 5 2 3" xfId="3671" xr:uid="{203FCDFE-CDE7-4948-B10C-911E3E4E8619}"/>
    <cellStyle name="쉼표 [0] 2 2 3 5 2 3 2" xfId="28666" xr:uid="{475B541E-AE6F-44FB-A27A-1F080BB842AD}"/>
    <cellStyle name="쉼표 [0] 2 2 3 5 2 3 2 2" xfId="58618" xr:uid="{CBE3242C-43FC-4922-9E5A-76617E5CBAF3}"/>
    <cellStyle name="쉼표 [0] 2 2 3 5 2 3 3" xfId="33664" xr:uid="{06F95CC1-50C6-4EE1-8B93-5043377C6B39}"/>
    <cellStyle name="쉼표 [0] 2 2 3 5 2 4" xfId="6619" xr:uid="{EBEEAFDB-17B9-438B-BEA4-0FD41AF37C11}"/>
    <cellStyle name="쉼표 [0] 2 2 3 5 2 4 2" xfId="36574" xr:uid="{E6378DB6-0C3C-4B85-A95E-7D4EAC4FD981}"/>
    <cellStyle name="쉼표 [0] 2 2 3 5 2 5" xfId="9401" xr:uid="{4AD924E2-59BA-46A2-8BC3-5476A4DE6BBD}"/>
    <cellStyle name="쉼표 [0] 2 2 3 5 2 5 2" xfId="39356" xr:uid="{C46C4280-0CB6-4B76-BC63-5B1186D5DA66}"/>
    <cellStyle name="쉼표 [0] 2 2 3 5 2 6" xfId="12183" xr:uid="{0EE488D6-4503-40DE-9B42-FD155963A74D}"/>
    <cellStyle name="쉼표 [0] 2 2 3 5 2 6 2" xfId="42138" xr:uid="{AD8CC02B-CFE0-4F31-9F14-FF5B83241A64}"/>
    <cellStyle name="쉼표 [0] 2 2 3 5 2 7" xfId="14918" xr:uid="{CE378AF1-DF36-4A92-8D68-AE059D9EB5C3}"/>
    <cellStyle name="쉼표 [0] 2 2 3 5 2 7 2" xfId="44873" xr:uid="{50C4B795-3DAA-4F02-83DB-4E12CDDB8BAE}"/>
    <cellStyle name="쉼표 [0] 2 2 3 5 2 8" xfId="17666" xr:uid="{7B20D436-D35F-45BA-A645-D6D631DAFEFD}"/>
    <cellStyle name="쉼표 [0] 2 2 3 5 2 8 2" xfId="47619" xr:uid="{788C6186-3A0B-465E-A8BD-B8BD013A8F9F}"/>
    <cellStyle name="쉼표 [0] 2 2 3 5 2 9" xfId="20449" xr:uid="{8DB39159-873C-4486-B720-2AD57174F23A}"/>
    <cellStyle name="쉼표 [0] 2 2 3 5 2 9 2" xfId="50401" xr:uid="{1F33777E-6B07-4244-B8D4-AC957D620A42}"/>
    <cellStyle name="쉼표 [0] 2 2 3 5 3" xfId="1757" xr:uid="{10C32107-5B08-4F84-AE16-78E1D329A5F9}"/>
    <cellStyle name="쉼표 [0] 2 2 3 5 3 10" xfId="26607" xr:uid="{5ACD4A09-E6EF-41DF-B9FF-26A03D3E236B}"/>
    <cellStyle name="쉼표 [0] 2 2 3 5 3 10 2" xfId="56559" xr:uid="{71D803EC-DD4C-45A2-A163-91B8065A25D8}"/>
    <cellStyle name="쉼표 [0] 2 2 3 5 3 11" xfId="31762" xr:uid="{EFA73B63-DE8B-41DE-97E0-3AA3D08DC4CC}"/>
    <cellStyle name="쉼표 [0] 2 2 3 5 3 2" xfId="4355" xr:uid="{C60CB9C6-1D9C-41B6-A284-0F5341976464}"/>
    <cellStyle name="쉼표 [0] 2 2 3 5 3 2 2" xfId="29350" xr:uid="{4194BF40-4A98-4BF8-8CBC-E693DDAA8ED6}"/>
    <cellStyle name="쉼표 [0] 2 2 3 5 3 2 2 2" xfId="59302" xr:uid="{585C0861-4EC2-4BF6-9CE4-DE228807377E}"/>
    <cellStyle name="쉼표 [0] 2 2 3 5 3 2 3" xfId="34348" xr:uid="{DA77796D-D4D1-404A-9137-965AD01A8C51}"/>
    <cellStyle name="쉼표 [0] 2 2 3 5 3 3" xfId="7303" xr:uid="{FF01778F-9800-4B01-A467-CAF20AFC6B6B}"/>
    <cellStyle name="쉼표 [0] 2 2 3 5 3 3 2" xfId="37258" xr:uid="{5484F6A0-972D-450E-A4D7-A47B4A2CEF8D}"/>
    <cellStyle name="쉼표 [0] 2 2 3 5 3 4" xfId="10085" xr:uid="{32221D1E-F9D4-4CA8-8A3B-FB8D77A4CB27}"/>
    <cellStyle name="쉼표 [0] 2 2 3 5 3 4 2" xfId="40040" xr:uid="{D2DC0CDA-A168-4DF6-AD85-EBB4CD34B4A0}"/>
    <cellStyle name="쉼표 [0] 2 2 3 5 3 5" xfId="12867" xr:uid="{4E06E2C8-6650-4EB4-840D-E9C9DAF06DA4}"/>
    <cellStyle name="쉼표 [0] 2 2 3 5 3 5 2" xfId="42822" xr:uid="{EB74CC38-E234-46EC-8DDD-F6078072ED05}"/>
    <cellStyle name="쉼표 [0] 2 2 3 5 3 6" xfId="15602" xr:uid="{FC48DCA4-5843-4569-8D0C-E9FCA5684D16}"/>
    <cellStyle name="쉼표 [0] 2 2 3 5 3 6 2" xfId="45557" xr:uid="{8E6F54A8-9F1C-42E7-A5A1-73C2287987F8}"/>
    <cellStyle name="쉼표 [0] 2 2 3 5 3 7" xfId="18350" xr:uid="{421106C2-8F20-43E0-8E48-C6536E077BA2}"/>
    <cellStyle name="쉼표 [0] 2 2 3 5 3 7 2" xfId="48303" xr:uid="{3010B32E-44C0-4441-89B0-342FB431DE77}"/>
    <cellStyle name="쉼표 [0] 2 2 3 5 3 8" xfId="21133" xr:uid="{14C833A5-7936-4116-B45D-BA513A7CCD32}"/>
    <cellStyle name="쉼표 [0] 2 2 3 5 3 8 2" xfId="51085" xr:uid="{F7B38C97-48C8-4C39-A458-BA44C9F50458}"/>
    <cellStyle name="쉼표 [0] 2 2 3 5 3 9" xfId="23871" xr:uid="{89BE1960-8FB6-4F98-9872-5DC51DD73505}"/>
    <cellStyle name="쉼표 [0] 2 2 3 5 3 9 2" xfId="53823" xr:uid="{B196CC1F-797E-4E3F-BD60-3FF3F04F92B9}"/>
    <cellStyle name="쉼표 [0] 2 2 3 5 4" xfId="2987" xr:uid="{9F631609-D31A-4D16-B704-BBEA6B08E2D2}"/>
    <cellStyle name="쉼표 [0] 2 2 3 5 4 2" xfId="27982" xr:uid="{8FD659E5-F0C7-40B1-A28F-DD57E2D252CD}"/>
    <cellStyle name="쉼표 [0] 2 2 3 5 4 2 2" xfId="57934" xr:uid="{5B012970-FBD5-4B00-8495-FCA7B95542AE}"/>
    <cellStyle name="쉼표 [0] 2 2 3 5 4 3" xfId="32980" xr:uid="{7593C662-4C86-4197-8F84-848130EC7AD2}"/>
    <cellStyle name="쉼표 [0] 2 2 3 5 5" xfId="5935" xr:uid="{79B98AE0-FA89-4533-807C-E572D3A0E8FC}"/>
    <cellStyle name="쉼표 [0] 2 2 3 5 5 2" xfId="35890" xr:uid="{42E641C3-F7E3-4055-A012-5E89D49E5FBD}"/>
    <cellStyle name="쉼표 [0] 2 2 3 5 6" xfId="8717" xr:uid="{190F0CEC-373C-4462-B72A-DA4CDD316FFE}"/>
    <cellStyle name="쉼표 [0] 2 2 3 5 6 2" xfId="38672" xr:uid="{1349D4B3-A47A-4FF8-90F4-C57E49759BD4}"/>
    <cellStyle name="쉼표 [0] 2 2 3 5 7" xfId="11499" xr:uid="{0230BB14-C846-4621-9AC9-73599ECE84BC}"/>
    <cellStyle name="쉼표 [0] 2 2 3 5 7 2" xfId="41454" xr:uid="{1B5E761D-315B-47D4-A57D-719087EF5815}"/>
    <cellStyle name="쉼표 [0] 2 2 3 5 8" xfId="14234" xr:uid="{21B99FE3-08B3-475B-A877-6DC288744E39}"/>
    <cellStyle name="쉼표 [0] 2 2 3 5 8 2" xfId="44189" xr:uid="{5A67EA5C-65DB-4D64-9729-0ABD484403DB}"/>
    <cellStyle name="쉼표 [0] 2 2 3 5 9" xfId="16982" xr:uid="{A1A2AC57-1FC1-45C6-BE0F-7FC0388DBFDA}"/>
    <cellStyle name="쉼표 [0] 2 2 3 5 9 2" xfId="46935" xr:uid="{23C5AFCF-D553-4D8C-AD81-663DF1565241}"/>
    <cellStyle name="쉼표 [0] 2 2 3 6" xfId="717" xr:uid="{969E82F3-7B5F-40D8-B3DE-798FBC501507}"/>
    <cellStyle name="쉼표 [0] 2 2 3 6 10" xfId="20107" xr:uid="{C969E5B3-7FC6-49BB-A6FB-326EBC93A37C}"/>
    <cellStyle name="쉼표 [0] 2 2 3 6 10 2" xfId="50059" xr:uid="{051B9D8B-0F62-4241-9B6F-8769BA9631F0}"/>
    <cellStyle name="쉼표 [0] 2 2 3 6 11" xfId="22845" xr:uid="{DCBB532C-B77F-4FA0-8A7F-4A15A9EF2B38}"/>
    <cellStyle name="쉼표 [0] 2 2 3 6 11 2" xfId="52797" xr:uid="{F7824F19-9EAB-4DD0-97E4-CAF5F8BAB330}"/>
    <cellStyle name="쉼표 [0] 2 2 3 6 12" xfId="25581" xr:uid="{0CADFE28-4824-4FC9-944E-16F4649D5FF7}"/>
    <cellStyle name="쉼표 [0] 2 2 3 6 12 2" xfId="55533" xr:uid="{1BE202D8-C2E4-4F3D-99B2-19068D41DF48}"/>
    <cellStyle name="쉼표 [0] 2 2 3 6 13" xfId="30722" xr:uid="{BEDA8592-6CE8-4921-A0AC-C5F957E2EE15}"/>
    <cellStyle name="쉼표 [0] 2 2 3 6 2" xfId="1260" xr:uid="{45215653-4560-48E5-A2A0-8315BDD47BDB}"/>
    <cellStyle name="쉼표 [0] 2 2 3 6 2 10" xfId="26949" xr:uid="{FC933EB4-DAC9-40EB-8A47-B2996B150D19}"/>
    <cellStyle name="쉼표 [0] 2 2 3 6 2 10 2" xfId="56901" xr:uid="{6671F3FB-210A-4C1B-9485-29B6412C947C}"/>
    <cellStyle name="쉼표 [0] 2 2 3 6 2 11" xfId="31265" xr:uid="{66D4A4B3-82D4-4722-B003-64C54E273B80}"/>
    <cellStyle name="쉼표 [0] 2 2 3 6 2 2" xfId="4697" xr:uid="{8DB2E33C-8F38-41C0-A281-DA5C9B1AC75E}"/>
    <cellStyle name="쉼표 [0] 2 2 3 6 2 2 2" xfId="29692" xr:uid="{51C12854-5A84-44AE-9DE8-172200F0FE46}"/>
    <cellStyle name="쉼표 [0] 2 2 3 6 2 2 2 2" xfId="59644" xr:uid="{27C45FE0-0881-4E03-BC31-9A034067F586}"/>
    <cellStyle name="쉼표 [0] 2 2 3 6 2 2 3" xfId="34690" xr:uid="{63D13E2C-7D9F-4D46-BB72-DC87F43A7EAC}"/>
    <cellStyle name="쉼표 [0] 2 2 3 6 2 3" xfId="7645" xr:uid="{2385BB8C-2CA4-43D4-BEC4-3D1F2C26982D}"/>
    <cellStyle name="쉼표 [0] 2 2 3 6 2 3 2" xfId="37600" xr:uid="{BC089C6C-6776-4869-A4EC-3E049AB96E20}"/>
    <cellStyle name="쉼표 [0] 2 2 3 6 2 4" xfId="10427" xr:uid="{FCD338EB-3845-4364-8B8D-1A817FCCE2FC}"/>
    <cellStyle name="쉼표 [0] 2 2 3 6 2 4 2" xfId="40382" xr:uid="{649C88B8-BF32-441C-8B07-F14E4D6710C1}"/>
    <cellStyle name="쉼표 [0] 2 2 3 6 2 5" xfId="13209" xr:uid="{08F3A741-C980-4496-822F-616A79704721}"/>
    <cellStyle name="쉼표 [0] 2 2 3 6 2 5 2" xfId="43164" xr:uid="{D00AE57C-8BDD-44AE-9970-4E8D5C22E24D}"/>
    <cellStyle name="쉼표 [0] 2 2 3 6 2 6" xfId="15944" xr:uid="{22C84C0B-CFF4-46E3-B2AA-B88CB548A76A}"/>
    <cellStyle name="쉼표 [0] 2 2 3 6 2 6 2" xfId="45899" xr:uid="{7ECECF60-F1D4-4502-A016-64949D5E4FF3}"/>
    <cellStyle name="쉼표 [0] 2 2 3 6 2 7" xfId="18692" xr:uid="{28BCE707-35B1-4354-B565-F86F18FD4BA5}"/>
    <cellStyle name="쉼표 [0] 2 2 3 6 2 7 2" xfId="48645" xr:uid="{3EB681DD-2794-47F0-BA23-D2622DE95987}"/>
    <cellStyle name="쉼표 [0] 2 2 3 6 2 8" xfId="21475" xr:uid="{DBEDF87D-631D-4F64-885C-E99C7DBFC47A}"/>
    <cellStyle name="쉼표 [0] 2 2 3 6 2 8 2" xfId="51427" xr:uid="{7B61ABD7-C99B-4FFF-98AE-CEAE1164F33C}"/>
    <cellStyle name="쉼표 [0] 2 2 3 6 2 9" xfId="24213" xr:uid="{032F9951-3CF9-4DEE-8BDE-A72B3B089B38}"/>
    <cellStyle name="쉼표 [0] 2 2 3 6 2 9 2" xfId="54165" xr:uid="{30A4E0DA-7D1F-4124-BC5A-F3295ABA7E7A}"/>
    <cellStyle name="쉼표 [0] 2 2 3 6 3" xfId="1802" xr:uid="{540CEDB4-0DA3-41D1-893A-2C202CAC1937}"/>
    <cellStyle name="쉼표 [0] 2 2 3 6 3 2" xfId="28324" xr:uid="{A636DAE6-43A9-442C-9367-65D2EE5D6B2C}"/>
    <cellStyle name="쉼표 [0] 2 2 3 6 3 2 2" xfId="58276" xr:uid="{12BE36A5-74A7-4BBD-9F50-0CBAE85AE336}"/>
    <cellStyle name="쉼표 [0] 2 2 3 6 3 3" xfId="31807" xr:uid="{1341EA86-420D-4735-990C-F8D2EF4B1A67}"/>
    <cellStyle name="쉼표 [0] 2 2 3 6 4" xfId="3329" xr:uid="{35EAB93B-3A4E-47DB-8EA0-087AEC1AA938}"/>
    <cellStyle name="쉼표 [0] 2 2 3 6 4 2" xfId="33322" xr:uid="{A1514EA0-C482-47B8-A070-313B8CEC388C}"/>
    <cellStyle name="쉼표 [0] 2 2 3 6 5" xfId="6277" xr:uid="{2D925A4B-8B43-48F3-85DA-43FA57F636DE}"/>
    <cellStyle name="쉼표 [0] 2 2 3 6 5 2" xfId="36232" xr:uid="{0959E920-D9B9-4657-8CD1-B5D304964602}"/>
    <cellStyle name="쉼표 [0] 2 2 3 6 6" xfId="9059" xr:uid="{301890FD-155C-4631-A470-68582C95274A}"/>
    <cellStyle name="쉼표 [0] 2 2 3 6 6 2" xfId="39014" xr:uid="{BF4B07DC-CA19-46E6-B4EA-2A4336EE41B9}"/>
    <cellStyle name="쉼표 [0] 2 2 3 6 7" xfId="11841" xr:uid="{79600DD3-777D-4866-AE0E-581683716FEE}"/>
    <cellStyle name="쉼표 [0] 2 2 3 6 7 2" xfId="41796" xr:uid="{BAC378DD-E279-4D38-96D3-0797ACA21C7D}"/>
    <cellStyle name="쉼표 [0] 2 2 3 6 8" xfId="14576" xr:uid="{E336A251-DCF3-46B3-96CA-E1232887A75F}"/>
    <cellStyle name="쉼표 [0] 2 2 3 6 8 2" xfId="44531" xr:uid="{DE80306F-F3FC-4833-83C6-9C5201FB3846}"/>
    <cellStyle name="쉼표 [0] 2 2 3 6 9" xfId="17324" xr:uid="{7326D1C5-0245-458F-BFFE-7AEE438CB3A7}"/>
    <cellStyle name="쉼표 [0] 2 2 3 6 9 2" xfId="47277" xr:uid="{4E128229-EAE1-4B7F-AA15-F60983193016}"/>
    <cellStyle name="쉼표 [0] 2 2 3 7" xfId="763" xr:uid="{3EB93790-315B-4C78-AE7D-D99E091B3A38}"/>
    <cellStyle name="쉼표 [0] 2 2 3 7 10" xfId="20791" xr:uid="{5A68F932-66C5-438E-BF78-24AD60EB09DD}"/>
    <cellStyle name="쉼표 [0] 2 2 3 7 10 2" xfId="50743" xr:uid="{319E53F1-BEC8-4586-9BDE-58A6FE567FB8}"/>
    <cellStyle name="쉼표 [0] 2 2 3 7 11" xfId="23529" xr:uid="{33696A10-6F7D-4BED-B42B-29F0EA8DC3B6}"/>
    <cellStyle name="쉼표 [0] 2 2 3 7 11 2" xfId="53481" xr:uid="{F2E77495-AFFA-4EF7-BB69-85D9854AC91E}"/>
    <cellStyle name="쉼표 [0] 2 2 3 7 12" xfId="26265" xr:uid="{7048135D-C021-49F6-BDD5-43CDBE681559}"/>
    <cellStyle name="쉼표 [0] 2 2 3 7 12 2" xfId="56217" xr:uid="{F76F1EF8-E6EA-4B98-9F7F-489CE5F35C21}"/>
    <cellStyle name="쉼표 [0] 2 2 3 7 13" xfId="30768" xr:uid="{CF19195D-0DA8-4F81-8DD4-4AC59204F390}"/>
    <cellStyle name="쉼표 [0] 2 2 3 7 2" xfId="1306" xr:uid="{78458DFE-A198-4FFF-9D3A-7633332EF398}"/>
    <cellStyle name="쉼표 [0] 2 2 3 7 2 2" xfId="29008" xr:uid="{7A508331-6E45-43E5-9621-239CBE05A66D}"/>
    <cellStyle name="쉼표 [0] 2 2 3 7 2 2 2" xfId="58960" xr:uid="{C2A3A8F9-7982-4256-8C7D-9CA7A2450819}"/>
    <cellStyle name="쉼표 [0] 2 2 3 7 2 3" xfId="31311" xr:uid="{A4444D8A-3DBF-40D3-BADA-D7C182395947}"/>
    <cellStyle name="쉼표 [0] 2 2 3 7 3" xfId="1848" xr:uid="{6AB3DB9C-BC88-4B26-8F67-99625595AFC5}"/>
    <cellStyle name="쉼표 [0] 2 2 3 7 3 2" xfId="31853" xr:uid="{E01BA040-1A7A-47CF-8231-F839BD13B989}"/>
    <cellStyle name="쉼표 [0] 2 2 3 7 4" xfId="4013" xr:uid="{BA870DB9-E8DA-4A9A-B7DD-CF335E97FC4A}"/>
    <cellStyle name="쉼표 [0] 2 2 3 7 4 2" xfId="34006" xr:uid="{7C89E320-F2EB-427F-83DC-BC7F61F02072}"/>
    <cellStyle name="쉼표 [0] 2 2 3 7 5" xfId="6961" xr:uid="{DCB69856-D7C2-4943-807E-E85755C2BDB1}"/>
    <cellStyle name="쉼표 [0] 2 2 3 7 5 2" xfId="36916" xr:uid="{2E50D978-4F47-4A2B-971A-5439CA8F292D}"/>
    <cellStyle name="쉼표 [0] 2 2 3 7 6" xfId="9743" xr:uid="{151E5F1B-C8D2-4600-ABBD-B86A50506A5A}"/>
    <cellStyle name="쉼표 [0] 2 2 3 7 6 2" xfId="39698" xr:uid="{3B43771A-CC79-4FD0-B7AF-9DEC3B22B08F}"/>
    <cellStyle name="쉼표 [0] 2 2 3 7 7" xfId="12525" xr:uid="{29E113E5-DC67-449B-B3D4-975CF4862F5D}"/>
    <cellStyle name="쉼표 [0] 2 2 3 7 7 2" xfId="42480" xr:uid="{C6A7B99E-CDF5-44F1-B6AE-C93F73036A3E}"/>
    <cellStyle name="쉼표 [0] 2 2 3 7 8" xfId="15260" xr:uid="{D68D33C1-22AA-42FE-8494-AE0EF5E1F9B0}"/>
    <cellStyle name="쉼표 [0] 2 2 3 7 8 2" xfId="45215" xr:uid="{5F46D1AF-6C81-4A54-8F75-4E9AE7F2679F}"/>
    <cellStyle name="쉼표 [0] 2 2 3 7 9" xfId="18008" xr:uid="{E1D5D759-7F8C-4DE4-8514-D679DE977B90}"/>
    <cellStyle name="쉼표 [0] 2 2 3 7 9 2" xfId="47961" xr:uid="{4C24AF63-473E-4248-9F15-66B105F68F3A}"/>
    <cellStyle name="쉼표 [0] 2 2 3 8" xfId="936" xr:uid="{178DF504-DC41-47FB-94A6-2E58788F1064}"/>
    <cellStyle name="쉼표 [0] 2 2 3 8 2" xfId="27640" xr:uid="{AE059B97-8E07-4546-869A-94C4C1CBE8CB}"/>
    <cellStyle name="쉼표 [0] 2 2 3 8 2 2" xfId="57592" xr:uid="{1BC8F4BA-9AC5-494C-A087-61ED7F491CC0}"/>
    <cellStyle name="쉼표 [0] 2 2 3 8 3" xfId="30941" xr:uid="{21123B14-2BF9-4DD3-831C-147778289D2E}"/>
    <cellStyle name="쉼표 [0] 2 2 3 9" xfId="1478" xr:uid="{C37780A2-7F8B-40C0-9039-066CE8523EAD}"/>
    <cellStyle name="쉼표 [0] 2 2 3 9 2" xfId="31483" xr:uid="{0D211D31-D80E-4148-B320-A39773AFD7B8}"/>
    <cellStyle name="쉼표 [0] 2 2 30" xfId="24864" xr:uid="{8AD969E4-F17B-4C75-9A7E-237113C06D2D}"/>
    <cellStyle name="쉼표 [0] 2 2 30 2" xfId="54816" xr:uid="{BE60E13B-712B-4206-A549-FF244CF7A8F2}"/>
    <cellStyle name="쉼표 [0] 2 2 31" xfId="30365" xr:uid="{FB62D684-6ECC-494C-9D90-D5BC47E1CC23}"/>
    <cellStyle name="쉼표 [0] 2 2 32" xfId="132" xr:uid="{7993A2BF-CF07-485A-83C1-B060543A1575}"/>
    <cellStyle name="쉼표 [0] 2 2 33" xfId="46" xr:uid="{FD426DBD-8AF4-4C9C-9133-3526D1787DC4}"/>
    <cellStyle name="쉼표 [0] 2 2 4" xfId="393" xr:uid="{1A911E4F-067A-43A8-8CF9-9C9DABD21D59}"/>
    <cellStyle name="쉼표 [0] 2 2 4 10" xfId="5603" xr:uid="{93527612-CBAD-4CB5-ADEB-2DFAECD34543}"/>
    <cellStyle name="쉼표 [0] 2 2 4 10 2" xfId="35558" xr:uid="{A9DE8878-3917-43E9-A326-B9B6844D3182}"/>
    <cellStyle name="쉼표 [0] 2 2 4 11" xfId="8385" xr:uid="{E8463C6A-B431-4F88-AA80-7E30F2F2BCCD}"/>
    <cellStyle name="쉼표 [0] 2 2 4 11 2" xfId="38340" xr:uid="{36513D79-0479-4BAC-857C-DA829A8E9421}"/>
    <cellStyle name="쉼표 [0] 2 2 4 12" xfId="11167" xr:uid="{9938186E-F7F1-46FB-8E22-A190877F166E}"/>
    <cellStyle name="쉼표 [0] 2 2 4 12 2" xfId="41122" xr:uid="{4B0BD31B-83E2-4262-8339-A835AF10E6F2}"/>
    <cellStyle name="쉼표 [0] 2 2 4 13" xfId="13902" xr:uid="{F4CCF73F-C50A-40E4-BBB2-CDF809AECC27}"/>
    <cellStyle name="쉼표 [0] 2 2 4 13 2" xfId="43857" xr:uid="{66B7F4F9-02E4-42BC-8A3B-683C16CD4BE2}"/>
    <cellStyle name="쉼표 [0] 2 2 4 14" xfId="16650" xr:uid="{BC21B4CB-91D2-4978-82F8-5AE93B246B0B}"/>
    <cellStyle name="쉼표 [0] 2 2 4 14 2" xfId="46603" xr:uid="{39EC871F-6CFE-4B7F-912B-470FDB5E7B90}"/>
    <cellStyle name="쉼표 [0] 2 2 4 15" xfId="19433" xr:uid="{2496958B-F97A-40A2-B682-E6DA8EA1FF95}"/>
    <cellStyle name="쉼표 [0] 2 2 4 15 2" xfId="49385" xr:uid="{E81E5737-9BC8-4F8B-BC99-3AD3021045A2}"/>
    <cellStyle name="쉼표 [0] 2 2 4 16" xfId="22171" xr:uid="{E6C7BE7C-D372-4A81-9790-F06B69CF9604}"/>
    <cellStyle name="쉼표 [0] 2 2 4 16 2" xfId="52123" xr:uid="{C59ED315-BEEE-41EA-AC09-B1B6D26F0EB7}"/>
    <cellStyle name="쉼표 [0] 2 2 4 17" xfId="24907" xr:uid="{46AB241E-6609-4393-9618-6612DB6214AA}"/>
    <cellStyle name="쉼표 [0] 2 2 4 17 2" xfId="54859" xr:uid="{DB020EBE-921D-4E23-90A0-CDED905A90FA}"/>
    <cellStyle name="쉼표 [0] 2 2 4 18" xfId="30408" xr:uid="{16537916-F0C1-49AD-9874-338FC21EA9B6}"/>
    <cellStyle name="쉼표 [0] 2 2 4 2" xfId="537" xr:uid="{2C97B767-EA65-46D1-B44D-5517D5DF2233}"/>
    <cellStyle name="쉼표 [0] 2 2 4 2 10" xfId="11252" xr:uid="{4518DFD2-E912-4F1B-8D51-AA743F658864}"/>
    <cellStyle name="쉼표 [0] 2 2 4 2 10 2" xfId="41207" xr:uid="{ED0A0522-65C1-41DD-B748-CF7E9C6C3EAE}"/>
    <cellStyle name="쉼표 [0] 2 2 4 2 11" xfId="13987" xr:uid="{663B17FA-1BDB-4F69-A522-DDA315837172}"/>
    <cellStyle name="쉼표 [0] 2 2 4 2 11 2" xfId="43942" xr:uid="{592CFD96-E915-4EC3-8A1C-B46F0EAB147F}"/>
    <cellStyle name="쉼표 [0] 2 2 4 2 12" xfId="16735" xr:uid="{7DCA8154-0FD4-455A-B283-365D08BE338A}"/>
    <cellStyle name="쉼표 [0] 2 2 4 2 12 2" xfId="46688" xr:uid="{31FE90D0-40BA-40C4-AF64-7C4376226C86}"/>
    <cellStyle name="쉼표 [0] 2 2 4 2 13" xfId="19518" xr:uid="{BF24BB64-6036-4AA6-A195-CB7B868E8006}"/>
    <cellStyle name="쉼표 [0] 2 2 4 2 13 2" xfId="49470" xr:uid="{02392DFC-BC8D-426C-A51D-0BA1565074C8}"/>
    <cellStyle name="쉼표 [0] 2 2 4 2 14" xfId="22256" xr:uid="{C63F371C-E79E-4CF6-AC07-FB050D8FE902}"/>
    <cellStyle name="쉼표 [0] 2 2 4 2 14 2" xfId="52208" xr:uid="{9BF5ABE4-3302-40B3-A8B9-003FA3E0DD79}"/>
    <cellStyle name="쉼표 [0] 2 2 4 2 15" xfId="24992" xr:uid="{6DA1B336-1D08-4B19-B985-D8C8EF2C39A0}"/>
    <cellStyle name="쉼표 [0] 2 2 4 2 15 2" xfId="54944" xr:uid="{0580E706-2555-4A3B-ADB7-A5DA40FBA942}"/>
    <cellStyle name="쉼표 [0] 2 2 4 2 16" xfId="30547" xr:uid="{B4EC5936-2E16-435B-A41A-0892077E00DE}"/>
    <cellStyle name="쉼표 [0] 2 2 4 2 2" xfId="858" xr:uid="{3054FA41-368F-4F48-8D5D-B8A559A634AC}"/>
    <cellStyle name="쉼표 [0] 2 2 4 2 2 10" xfId="16906" xr:uid="{46ED4BFB-2AEA-4DAC-8338-AFE95E9F6BB6}"/>
    <cellStyle name="쉼표 [0] 2 2 4 2 2 10 2" xfId="46859" xr:uid="{CDB46653-6271-43DE-9929-529E9B2F29E9}"/>
    <cellStyle name="쉼표 [0] 2 2 4 2 2 11" xfId="19689" xr:uid="{F67B83F0-241A-42D3-BF95-ED557C68BE0A}"/>
    <cellStyle name="쉼표 [0] 2 2 4 2 2 11 2" xfId="49641" xr:uid="{1CF5191B-F214-4437-A9B7-EDD84992F723}"/>
    <cellStyle name="쉼표 [0] 2 2 4 2 2 12" xfId="22427" xr:uid="{4A3413EB-1DCA-49F4-9726-68D910E9AD89}"/>
    <cellStyle name="쉼표 [0] 2 2 4 2 2 12 2" xfId="52379" xr:uid="{309BE361-FB8F-446E-BCBA-935B80A7BAF9}"/>
    <cellStyle name="쉼표 [0] 2 2 4 2 2 13" xfId="25163" xr:uid="{B969E6E4-ECA7-490B-ACC2-BF12955FC2AD}"/>
    <cellStyle name="쉼표 [0] 2 2 4 2 2 13 2" xfId="55115" xr:uid="{D131AF59-5854-431E-984D-ABEBCC3C90A0}"/>
    <cellStyle name="쉼표 [0] 2 2 4 2 2 14" xfId="30863" xr:uid="{85A1F29F-EFBE-4F38-BC91-1CB51C4EF609}"/>
    <cellStyle name="쉼표 [0] 2 2 4 2 2 2" xfId="1401" xr:uid="{08E9B778-8B53-4FCA-AC8F-433BE08A1953}"/>
    <cellStyle name="쉼표 [0] 2 2 4 2 2 2 10" xfId="20031" xr:uid="{3273051C-4B2E-4775-BFDE-D6DF0D39739F}"/>
    <cellStyle name="쉼표 [0] 2 2 4 2 2 2 10 2" xfId="49983" xr:uid="{7D403A69-8FC7-4E1E-946B-6B9D3C6C4522}"/>
    <cellStyle name="쉼표 [0] 2 2 4 2 2 2 11" xfId="22769" xr:uid="{9BEEAC9D-404F-498A-9551-A7907E911AF4}"/>
    <cellStyle name="쉼표 [0] 2 2 4 2 2 2 11 2" xfId="52721" xr:uid="{677DD55D-8326-4108-BEA0-D4118F6C3288}"/>
    <cellStyle name="쉼표 [0] 2 2 4 2 2 2 12" xfId="25505" xr:uid="{F2FD6341-97A0-42A1-A132-6A1EFAF8FCC4}"/>
    <cellStyle name="쉼표 [0] 2 2 4 2 2 2 12 2" xfId="55457" xr:uid="{008B8EE5-80B2-4B01-B2D3-E84734112256}"/>
    <cellStyle name="쉼표 [0] 2 2 4 2 2 2 13" xfId="31406" xr:uid="{450CEA6A-64FA-4CD0-A7D7-9038D6696DBA}"/>
    <cellStyle name="쉼표 [0] 2 2 4 2 2 2 2" xfId="3937" xr:uid="{4015862A-8295-408E-9D32-C2444860AAE8}"/>
    <cellStyle name="쉼표 [0] 2 2 4 2 2 2 2 10" xfId="26189" xr:uid="{734A1818-8042-4A40-840E-6332F21E6FEB}"/>
    <cellStyle name="쉼표 [0] 2 2 4 2 2 2 2 10 2" xfId="56141" xr:uid="{AA2847D1-5058-4011-8FD0-ABE23F856729}"/>
    <cellStyle name="쉼표 [0] 2 2 4 2 2 2 2 11" xfId="33930" xr:uid="{1B2DDA43-1797-465C-A6AE-0B071E42C95C}"/>
    <cellStyle name="쉼표 [0] 2 2 4 2 2 2 2 2" xfId="5305" xr:uid="{B6D95D72-1E86-466C-A8CC-500D162F6528}"/>
    <cellStyle name="쉼표 [0] 2 2 4 2 2 2 2 2 10" xfId="35298" xr:uid="{223A539F-8526-4595-99F2-8651028AB5B8}"/>
    <cellStyle name="쉼표 [0] 2 2 4 2 2 2 2 2 2" xfId="8253" xr:uid="{C221218B-B19D-4621-B6F4-DF524B36D8B0}"/>
    <cellStyle name="쉼표 [0] 2 2 4 2 2 2 2 2 2 2" xfId="30300" xr:uid="{5D69EB09-52C6-4EAC-A282-63D24A9A50A0}"/>
    <cellStyle name="쉼표 [0] 2 2 4 2 2 2 2 2 2 2 2" xfId="60252" xr:uid="{7E26DB86-224D-4A98-8C8C-5157532D352E}"/>
    <cellStyle name="쉼표 [0] 2 2 4 2 2 2 2 2 2 3" xfId="38208" xr:uid="{1E15E853-847A-4CE1-AFEC-7E01E2C2CEAE}"/>
    <cellStyle name="쉼표 [0] 2 2 4 2 2 2 2 2 3" xfId="11035" xr:uid="{17B4FD95-FB09-4C1B-ABF1-8551269165A1}"/>
    <cellStyle name="쉼표 [0] 2 2 4 2 2 2 2 2 3 2" xfId="40990" xr:uid="{16D9954F-64A8-4199-B2BA-C056D6C36D46}"/>
    <cellStyle name="쉼표 [0] 2 2 4 2 2 2 2 2 4" xfId="13817" xr:uid="{6D8EF2A4-51BD-4F44-A7BB-29954B038BC0}"/>
    <cellStyle name="쉼표 [0] 2 2 4 2 2 2 2 2 4 2" xfId="43772" xr:uid="{BE52FBF6-011E-494C-B4AC-9B408EAA0185}"/>
    <cellStyle name="쉼표 [0] 2 2 4 2 2 2 2 2 5" xfId="16552" xr:uid="{B55D23DF-648F-4477-97F9-68DE949B8579}"/>
    <cellStyle name="쉼표 [0] 2 2 4 2 2 2 2 2 5 2" xfId="46507" xr:uid="{D904FA8E-9ECD-4768-BF40-E45C5C602A78}"/>
    <cellStyle name="쉼표 [0] 2 2 4 2 2 2 2 2 6" xfId="19300" xr:uid="{1A8E9A54-55F8-4B77-8EF9-E9423BF1039E}"/>
    <cellStyle name="쉼표 [0] 2 2 4 2 2 2 2 2 6 2" xfId="49253" xr:uid="{6076C3AC-B6FF-4FDD-88B6-86D347C082F0}"/>
    <cellStyle name="쉼표 [0] 2 2 4 2 2 2 2 2 7" xfId="22083" xr:uid="{259712AE-83C1-424F-BEEE-DA003AB55889}"/>
    <cellStyle name="쉼표 [0] 2 2 4 2 2 2 2 2 7 2" xfId="52035" xr:uid="{9F6E5DCD-2FE8-44D4-A675-7F8D3B996427}"/>
    <cellStyle name="쉼표 [0] 2 2 4 2 2 2 2 2 8" xfId="24821" xr:uid="{DF26968F-52D7-4B4A-BCC1-A7277978FB39}"/>
    <cellStyle name="쉼표 [0] 2 2 4 2 2 2 2 2 8 2" xfId="54773" xr:uid="{DE41A1F1-B2F9-49CA-85DF-0BB18F0BA3FA}"/>
    <cellStyle name="쉼표 [0] 2 2 4 2 2 2 2 2 9" xfId="27557" xr:uid="{89D1B09A-8408-4378-AD3D-D8C5FC0EA7C2}"/>
    <cellStyle name="쉼표 [0] 2 2 4 2 2 2 2 2 9 2" xfId="57509" xr:uid="{A071AF11-996B-4E5E-A046-4E0FDA475D50}"/>
    <cellStyle name="쉼표 [0] 2 2 4 2 2 2 2 3" xfId="6885" xr:uid="{B748CBD6-1331-422A-ABFE-6C79CDF513D7}"/>
    <cellStyle name="쉼표 [0] 2 2 4 2 2 2 2 3 2" xfId="28932" xr:uid="{9C1CCEB0-94DB-49D6-AA47-6C7EC73A08ED}"/>
    <cellStyle name="쉼표 [0] 2 2 4 2 2 2 2 3 2 2" xfId="58884" xr:uid="{6308D35C-CA89-42F3-BFF4-4190C3CD8C3B}"/>
    <cellStyle name="쉼표 [0] 2 2 4 2 2 2 2 3 3" xfId="36840" xr:uid="{86B52B0D-1829-4F4E-958E-8D78BB6856FB}"/>
    <cellStyle name="쉼표 [0] 2 2 4 2 2 2 2 4" xfId="9667" xr:uid="{F58F9410-7462-44FE-AF7D-8AAEE11536A7}"/>
    <cellStyle name="쉼표 [0] 2 2 4 2 2 2 2 4 2" xfId="39622" xr:uid="{5ECA056F-C416-4772-9C9F-7D76BCF19994}"/>
    <cellStyle name="쉼표 [0] 2 2 4 2 2 2 2 5" xfId="12449" xr:uid="{C58E0CD1-3290-4535-B3E9-AB710C1F368C}"/>
    <cellStyle name="쉼표 [0] 2 2 4 2 2 2 2 5 2" xfId="42404" xr:uid="{F653E184-2A9D-4266-85CE-55696A181DA0}"/>
    <cellStyle name="쉼표 [0] 2 2 4 2 2 2 2 6" xfId="15184" xr:uid="{B455DBE9-F1C0-4FBF-A37A-6BCA8C22A81E}"/>
    <cellStyle name="쉼표 [0] 2 2 4 2 2 2 2 6 2" xfId="45139" xr:uid="{71FBD63C-D9D1-4C10-AE0C-608E99AA7DAD}"/>
    <cellStyle name="쉼표 [0] 2 2 4 2 2 2 2 7" xfId="17932" xr:uid="{2DC64E3B-ABB0-4FF4-8C80-15B05ACD6286}"/>
    <cellStyle name="쉼표 [0] 2 2 4 2 2 2 2 7 2" xfId="47885" xr:uid="{32E4882F-FBB8-4AE1-BCE2-BDB7C18576B6}"/>
    <cellStyle name="쉼표 [0] 2 2 4 2 2 2 2 8" xfId="20715" xr:uid="{BDA5AB23-3EF0-4052-9B45-E2BAB8399173}"/>
    <cellStyle name="쉼표 [0] 2 2 4 2 2 2 2 8 2" xfId="50667" xr:uid="{4D0D3AB2-F906-41C3-A88F-5DE7A62794A7}"/>
    <cellStyle name="쉼표 [0] 2 2 4 2 2 2 2 9" xfId="23453" xr:uid="{542CFC4E-4CCC-4F72-8E95-73A7E4D0983B}"/>
    <cellStyle name="쉼표 [0] 2 2 4 2 2 2 2 9 2" xfId="53405" xr:uid="{578A5D81-EA12-4C74-B287-34D7A75CFA1A}"/>
    <cellStyle name="쉼표 [0] 2 2 4 2 2 2 3" xfId="4621" xr:uid="{14A5DBA4-224C-49BE-B48E-3BA6355B3804}"/>
    <cellStyle name="쉼표 [0] 2 2 4 2 2 2 3 10" xfId="34614" xr:uid="{7A44A48C-F2DB-4A63-BFF2-F1742B70ADC6}"/>
    <cellStyle name="쉼표 [0] 2 2 4 2 2 2 3 2" xfId="7569" xr:uid="{A57F7A9C-583D-4EEE-90A2-408C10E92601}"/>
    <cellStyle name="쉼표 [0] 2 2 4 2 2 2 3 2 2" xfId="29616" xr:uid="{56242F11-2D9C-4E62-B54F-6194DB0506F1}"/>
    <cellStyle name="쉼표 [0] 2 2 4 2 2 2 3 2 2 2" xfId="59568" xr:uid="{2F850F70-5FB3-4D1F-8F91-FCFA407737DA}"/>
    <cellStyle name="쉼표 [0] 2 2 4 2 2 2 3 2 3" xfId="37524" xr:uid="{524C94B4-90B7-47FD-8B3F-3F7FA59F8F3A}"/>
    <cellStyle name="쉼표 [0] 2 2 4 2 2 2 3 3" xfId="10351" xr:uid="{8760A9D2-BFB0-472D-A957-4A5309FE175B}"/>
    <cellStyle name="쉼표 [0] 2 2 4 2 2 2 3 3 2" xfId="40306" xr:uid="{36C340D0-AD99-405A-BBF8-BD5F22AC01C4}"/>
    <cellStyle name="쉼표 [0] 2 2 4 2 2 2 3 4" xfId="13133" xr:uid="{29AD735A-EEF8-481E-BB66-CCB6985C19EB}"/>
    <cellStyle name="쉼표 [0] 2 2 4 2 2 2 3 4 2" xfId="43088" xr:uid="{1C8C427E-51BD-46D0-B692-487BF5AE7684}"/>
    <cellStyle name="쉼표 [0] 2 2 4 2 2 2 3 5" xfId="15868" xr:uid="{37660DB3-A259-4DD8-AC63-FC3315F88107}"/>
    <cellStyle name="쉼표 [0] 2 2 4 2 2 2 3 5 2" xfId="45823" xr:uid="{785B341E-6788-4EE4-AF02-3720EB95B7A4}"/>
    <cellStyle name="쉼표 [0] 2 2 4 2 2 2 3 6" xfId="18616" xr:uid="{A5E3C3C8-140F-4680-B63B-AFF7C23BF72A}"/>
    <cellStyle name="쉼표 [0] 2 2 4 2 2 2 3 6 2" xfId="48569" xr:uid="{97131FFF-C9DD-4BEB-B26F-D93A69B3F044}"/>
    <cellStyle name="쉼표 [0] 2 2 4 2 2 2 3 7" xfId="21399" xr:uid="{45EE22B0-917D-49BB-9454-C5EE79DA669F}"/>
    <cellStyle name="쉼표 [0] 2 2 4 2 2 2 3 7 2" xfId="51351" xr:uid="{01342FF7-0878-46E4-BB31-F115164AF3FB}"/>
    <cellStyle name="쉼표 [0] 2 2 4 2 2 2 3 8" xfId="24137" xr:uid="{E8E04217-00E9-47F0-B4D0-3208B4788BAD}"/>
    <cellStyle name="쉼표 [0] 2 2 4 2 2 2 3 8 2" xfId="54089" xr:uid="{539916D5-E431-4370-9E61-342AF1A5F717}"/>
    <cellStyle name="쉼표 [0] 2 2 4 2 2 2 3 9" xfId="26873" xr:uid="{C25FC464-F529-4FA3-B827-B76BD1D951AF}"/>
    <cellStyle name="쉼표 [0] 2 2 4 2 2 2 3 9 2" xfId="56825" xr:uid="{71F997BE-7AA3-41C6-9DA9-ECE99891D182}"/>
    <cellStyle name="쉼표 [0] 2 2 4 2 2 2 4" xfId="3253" xr:uid="{D0367103-597C-4597-BEF0-57AABF701001}"/>
    <cellStyle name="쉼표 [0] 2 2 4 2 2 2 4 2" xfId="28248" xr:uid="{C88EC50E-28A9-4126-A372-75E06C730380}"/>
    <cellStyle name="쉼표 [0] 2 2 4 2 2 2 4 2 2" xfId="58200" xr:uid="{8E2FD211-C2EC-4F00-B2AE-61CDB0CC897C}"/>
    <cellStyle name="쉼표 [0] 2 2 4 2 2 2 4 3" xfId="33246" xr:uid="{F2436A65-55E3-4119-B556-27E7A9FC122F}"/>
    <cellStyle name="쉼표 [0] 2 2 4 2 2 2 5" xfId="6201" xr:uid="{36F27557-B665-4D4F-B222-D01FAF24246F}"/>
    <cellStyle name="쉼표 [0] 2 2 4 2 2 2 5 2" xfId="36156" xr:uid="{81F1B885-BEAF-482B-B33D-FE724D0F1894}"/>
    <cellStyle name="쉼표 [0] 2 2 4 2 2 2 6" xfId="8983" xr:uid="{EDBD02FF-2654-47F4-A664-D4C82450952F}"/>
    <cellStyle name="쉼표 [0] 2 2 4 2 2 2 6 2" xfId="38938" xr:uid="{ACF85B0B-E7B6-434D-99D6-2141EBB3E3C8}"/>
    <cellStyle name="쉼표 [0] 2 2 4 2 2 2 7" xfId="11765" xr:uid="{0D207060-001F-4B8C-A915-348C56E664BC}"/>
    <cellStyle name="쉼표 [0] 2 2 4 2 2 2 7 2" xfId="41720" xr:uid="{7D3280A6-27FA-4330-A70C-AE07D7E2DB2C}"/>
    <cellStyle name="쉼표 [0] 2 2 4 2 2 2 8" xfId="14500" xr:uid="{C3E47CE0-25B1-4500-A508-1968C766E04B}"/>
    <cellStyle name="쉼표 [0] 2 2 4 2 2 2 8 2" xfId="44455" xr:uid="{9C19F631-84FF-414D-A13A-DE7C0A8AF3A1}"/>
    <cellStyle name="쉼표 [0] 2 2 4 2 2 2 9" xfId="17248" xr:uid="{31958626-FDF3-4204-B495-FC3BFBEB08D7}"/>
    <cellStyle name="쉼표 [0] 2 2 4 2 2 2 9 2" xfId="47201" xr:uid="{F73AFB0B-3AAD-43D5-BB60-9FF2473F8DF5}"/>
    <cellStyle name="쉼표 [0] 2 2 4 2 2 3" xfId="1943" xr:uid="{4FC04135-A302-4FD8-B143-21B8008FEB68}"/>
    <cellStyle name="쉼표 [0] 2 2 4 2 2 3 10" xfId="23111" xr:uid="{C05B5E35-272E-443D-82D9-3422C31E7FC9}"/>
    <cellStyle name="쉼표 [0] 2 2 4 2 2 3 10 2" xfId="53063" xr:uid="{EFF0A3C6-45F4-4D73-824E-2E7C659B17D9}"/>
    <cellStyle name="쉼표 [0] 2 2 4 2 2 3 11" xfId="25847" xr:uid="{37C86124-B9D6-47DC-905F-6AD20EBD468E}"/>
    <cellStyle name="쉼표 [0] 2 2 4 2 2 3 11 2" xfId="55799" xr:uid="{2A1C83E5-DFD1-4DF1-A2A2-A723CCC2E326}"/>
    <cellStyle name="쉼표 [0] 2 2 4 2 2 3 12" xfId="31948" xr:uid="{A30AF933-E8B5-442D-9D2A-FCBD48149F23}"/>
    <cellStyle name="쉼표 [0] 2 2 4 2 2 3 2" xfId="4963" xr:uid="{5A210DFA-596C-435B-BF84-A6B44A85C065}"/>
    <cellStyle name="쉼표 [0] 2 2 4 2 2 3 2 10" xfId="34956" xr:uid="{843472BC-C9C9-4B31-99CF-F22BCCB1C832}"/>
    <cellStyle name="쉼표 [0] 2 2 4 2 2 3 2 2" xfId="7911" xr:uid="{1EE8DDA0-F0BC-41B7-B263-B412100FA2B1}"/>
    <cellStyle name="쉼표 [0] 2 2 4 2 2 3 2 2 2" xfId="29958" xr:uid="{ED56F85C-5A4A-4700-B80C-00D91A5870BC}"/>
    <cellStyle name="쉼표 [0] 2 2 4 2 2 3 2 2 2 2" xfId="59910" xr:uid="{D9012080-D06E-4E7C-BD01-3EDC0E6EFB3C}"/>
    <cellStyle name="쉼표 [0] 2 2 4 2 2 3 2 2 3" xfId="37866" xr:uid="{A76DB39E-C162-43D9-ACFB-8DFD19F4DFBF}"/>
    <cellStyle name="쉼표 [0] 2 2 4 2 2 3 2 3" xfId="10693" xr:uid="{DDFF4E5E-24E6-41A8-838D-0783CD7105F9}"/>
    <cellStyle name="쉼표 [0] 2 2 4 2 2 3 2 3 2" xfId="40648" xr:uid="{0D9F39A3-C8DE-4B7B-8DF9-24FF1A66AD0E}"/>
    <cellStyle name="쉼표 [0] 2 2 4 2 2 3 2 4" xfId="13475" xr:uid="{CBC568FA-59AB-4C1D-A698-AA84F619A384}"/>
    <cellStyle name="쉼표 [0] 2 2 4 2 2 3 2 4 2" xfId="43430" xr:uid="{A341EC87-DAE8-4992-81F9-84B3023E573E}"/>
    <cellStyle name="쉼표 [0] 2 2 4 2 2 3 2 5" xfId="16210" xr:uid="{386B5AF2-34F5-46E7-B011-91FDD87BD16F}"/>
    <cellStyle name="쉼표 [0] 2 2 4 2 2 3 2 5 2" xfId="46165" xr:uid="{7246023D-E0CB-4107-942D-69B11BEEF8BC}"/>
    <cellStyle name="쉼표 [0] 2 2 4 2 2 3 2 6" xfId="18958" xr:uid="{9793A82F-1FFA-4DD3-8130-04CD2586DEBF}"/>
    <cellStyle name="쉼표 [0] 2 2 4 2 2 3 2 6 2" xfId="48911" xr:uid="{4A14D29C-6F26-4EF8-8253-9FB079F40CB2}"/>
    <cellStyle name="쉼표 [0] 2 2 4 2 2 3 2 7" xfId="21741" xr:uid="{BFC2F549-5AAA-4729-B5F1-204EDC812636}"/>
    <cellStyle name="쉼표 [0] 2 2 4 2 2 3 2 7 2" xfId="51693" xr:uid="{7B5ADF85-396D-49AA-8457-65DF2E56AFC1}"/>
    <cellStyle name="쉼표 [0] 2 2 4 2 2 3 2 8" xfId="24479" xr:uid="{0F1704E3-4854-40CE-9784-80DA202BF5D0}"/>
    <cellStyle name="쉼표 [0] 2 2 4 2 2 3 2 8 2" xfId="54431" xr:uid="{858B0A1B-4C07-48FD-9D6D-5D3B2602256A}"/>
    <cellStyle name="쉼표 [0] 2 2 4 2 2 3 2 9" xfId="27215" xr:uid="{CE8CC171-F6E8-4D46-9124-E77DB5E9938D}"/>
    <cellStyle name="쉼표 [0] 2 2 4 2 2 3 2 9 2" xfId="57167" xr:uid="{E12E9665-FCE0-4635-9A00-311B1F91386F}"/>
    <cellStyle name="쉼표 [0] 2 2 4 2 2 3 3" xfId="3595" xr:uid="{1885771E-E0CF-45DC-B999-ABACBB06D244}"/>
    <cellStyle name="쉼표 [0] 2 2 4 2 2 3 3 2" xfId="28590" xr:uid="{401DDFE9-1A8D-4C6A-A181-941BA7DB84F3}"/>
    <cellStyle name="쉼표 [0] 2 2 4 2 2 3 3 2 2" xfId="58542" xr:uid="{D927D635-1DAA-48F8-BCEB-386643F2D08F}"/>
    <cellStyle name="쉼표 [0] 2 2 4 2 2 3 3 3" xfId="33588" xr:uid="{A13BD72A-8F12-4D32-B2B3-A5778C1F6259}"/>
    <cellStyle name="쉼표 [0] 2 2 4 2 2 3 4" xfId="6543" xr:uid="{12D7B064-AF77-4AC5-9E9D-08A8700FB1D5}"/>
    <cellStyle name="쉼표 [0] 2 2 4 2 2 3 4 2" xfId="36498" xr:uid="{98D21D1C-E433-4935-A5F5-A8E4A782E59D}"/>
    <cellStyle name="쉼표 [0] 2 2 4 2 2 3 5" xfId="9325" xr:uid="{E2F7D94F-FBCE-4128-B4D5-498F3FE4D0E8}"/>
    <cellStyle name="쉼표 [0] 2 2 4 2 2 3 5 2" xfId="39280" xr:uid="{A1BA1FE0-FE50-434D-8696-E09C0FB2848F}"/>
    <cellStyle name="쉼표 [0] 2 2 4 2 2 3 6" xfId="12107" xr:uid="{D9789DE0-FF8C-4312-BBEA-870EF74EED7C}"/>
    <cellStyle name="쉼표 [0] 2 2 4 2 2 3 6 2" xfId="42062" xr:uid="{5C1186D2-E1AD-409C-8808-698C5E87A00A}"/>
    <cellStyle name="쉼표 [0] 2 2 4 2 2 3 7" xfId="14842" xr:uid="{3B5247DF-E493-4533-BAAF-F4EA8943F313}"/>
    <cellStyle name="쉼표 [0] 2 2 4 2 2 3 7 2" xfId="44797" xr:uid="{E668D6D0-BA28-418F-B9FE-837C09387BBE}"/>
    <cellStyle name="쉼표 [0] 2 2 4 2 2 3 8" xfId="17590" xr:uid="{E71904B3-AC96-45D2-BECE-54BF2DBC7E51}"/>
    <cellStyle name="쉼표 [0] 2 2 4 2 2 3 8 2" xfId="47543" xr:uid="{D79AEDCC-3436-4B93-8B36-3D59F2EA1C1C}"/>
    <cellStyle name="쉼표 [0] 2 2 4 2 2 3 9" xfId="20373" xr:uid="{C9D7900A-D77F-4A7F-B7F4-C0A92DE63842}"/>
    <cellStyle name="쉼표 [0] 2 2 4 2 2 3 9 2" xfId="50325" xr:uid="{19560CCC-9E40-4F36-85CF-F82D3DBC5483}"/>
    <cellStyle name="쉼표 [0] 2 2 4 2 2 4" xfId="2474" xr:uid="{0455F179-719C-44D9-A9CE-6A22D7C0A3F7}"/>
    <cellStyle name="쉼표 [0] 2 2 4 2 2 4 10" xfId="26531" xr:uid="{D05E0EA6-B03B-43B0-98CF-4D3DA0F3913C}"/>
    <cellStyle name="쉼표 [0] 2 2 4 2 2 4 10 2" xfId="56483" xr:uid="{4F0B0ECF-8F1B-4F50-BD82-5259A337BD9F}"/>
    <cellStyle name="쉼표 [0] 2 2 4 2 2 4 11" xfId="32473" xr:uid="{53CCA0A1-BD1C-48BE-A5FB-0FD3E9CF9D24}"/>
    <cellStyle name="쉼표 [0] 2 2 4 2 2 4 2" xfId="4279" xr:uid="{661F3758-00CD-4D39-9FD6-C7A4B3C73FF5}"/>
    <cellStyle name="쉼표 [0] 2 2 4 2 2 4 2 2" xfId="29274" xr:uid="{8CADFF49-68E9-4D2D-820A-4E2939628DC7}"/>
    <cellStyle name="쉼표 [0] 2 2 4 2 2 4 2 2 2" xfId="59226" xr:uid="{0FC2D5E7-2FEA-4EE6-A227-0A7D305E9BA0}"/>
    <cellStyle name="쉼표 [0] 2 2 4 2 2 4 2 3" xfId="34272" xr:uid="{1EB3AD7C-B9EC-4E21-9D91-47BEBBC139DE}"/>
    <cellStyle name="쉼표 [0] 2 2 4 2 2 4 3" xfId="7227" xr:uid="{17991DDA-638D-48F4-97A9-C653362462FC}"/>
    <cellStyle name="쉼표 [0] 2 2 4 2 2 4 3 2" xfId="37182" xr:uid="{4B4D6205-5618-4F42-AA2F-8450B95F1F10}"/>
    <cellStyle name="쉼표 [0] 2 2 4 2 2 4 4" xfId="10009" xr:uid="{24839C44-D027-4E07-87B1-C0F32B25F7B4}"/>
    <cellStyle name="쉼표 [0] 2 2 4 2 2 4 4 2" xfId="39964" xr:uid="{749A684D-D7EA-4303-B7CB-DB87CEEF3757}"/>
    <cellStyle name="쉼표 [0] 2 2 4 2 2 4 5" xfId="12791" xr:uid="{18A44C77-069C-4D66-B811-02F4E5CA049F}"/>
    <cellStyle name="쉼표 [0] 2 2 4 2 2 4 5 2" xfId="42746" xr:uid="{FAE2B475-FD2B-40F4-9802-C701949B2F7A}"/>
    <cellStyle name="쉼표 [0] 2 2 4 2 2 4 6" xfId="15526" xr:uid="{BAD824A8-1767-4E0B-A1F9-D3CB7D155D26}"/>
    <cellStyle name="쉼표 [0] 2 2 4 2 2 4 6 2" xfId="45481" xr:uid="{06AA82FD-5EE8-4B9C-A3F4-62B00C8B83D0}"/>
    <cellStyle name="쉼표 [0] 2 2 4 2 2 4 7" xfId="18274" xr:uid="{C561636D-2077-442E-B410-2576F05F8ECD}"/>
    <cellStyle name="쉼표 [0] 2 2 4 2 2 4 7 2" xfId="48227" xr:uid="{663DC422-1AB3-44E0-B2A7-711806EAF9E2}"/>
    <cellStyle name="쉼표 [0] 2 2 4 2 2 4 8" xfId="21057" xr:uid="{8D883002-F27B-48BB-A41A-E8207BCB03EC}"/>
    <cellStyle name="쉼표 [0] 2 2 4 2 2 4 8 2" xfId="51009" xr:uid="{86BC23C3-7BF8-4310-ACD9-C59253E35348}"/>
    <cellStyle name="쉼표 [0] 2 2 4 2 2 4 9" xfId="23795" xr:uid="{683D7F2D-D53D-449D-B243-FA3CEFEB6CF1}"/>
    <cellStyle name="쉼표 [0] 2 2 4 2 2 4 9 2" xfId="53747" xr:uid="{5C0AE525-86BC-423F-8A8B-2EBAF46442B0}"/>
    <cellStyle name="쉼표 [0] 2 2 4 2 2 5" xfId="2911" xr:uid="{E55D1C66-92D3-4AAF-A738-14F4945F757A}"/>
    <cellStyle name="쉼표 [0] 2 2 4 2 2 5 2" xfId="27906" xr:uid="{E3440572-0FCA-409F-B897-71065CB69BD2}"/>
    <cellStyle name="쉼표 [0] 2 2 4 2 2 5 2 2" xfId="57858" xr:uid="{7011A65D-C17F-47BC-93D5-3C73D4941D27}"/>
    <cellStyle name="쉼표 [0] 2 2 4 2 2 5 3" xfId="32904" xr:uid="{D59E18BD-ADEE-4412-9593-4CAFD5058E01}"/>
    <cellStyle name="쉼표 [0] 2 2 4 2 2 6" xfId="5859" xr:uid="{4DD112D3-D6FE-4B69-B112-E0F0A49E11E7}"/>
    <cellStyle name="쉼표 [0] 2 2 4 2 2 6 2" xfId="35814" xr:uid="{59E0AEE3-56E4-4AFD-BA7B-EEA1FB92F477}"/>
    <cellStyle name="쉼표 [0] 2 2 4 2 2 7" xfId="8641" xr:uid="{9C9877ED-A019-4DB7-8F57-41C088EE18A8}"/>
    <cellStyle name="쉼표 [0] 2 2 4 2 2 7 2" xfId="38596" xr:uid="{03898E9B-BDF1-460D-B0C8-7A139106A4B2}"/>
    <cellStyle name="쉼표 [0] 2 2 4 2 2 8" xfId="11423" xr:uid="{037AE9FB-51F9-4E07-BA22-230EE5490DC2}"/>
    <cellStyle name="쉼표 [0] 2 2 4 2 2 8 2" xfId="41378" xr:uid="{309BF665-6291-4501-812A-736D5391BE9B}"/>
    <cellStyle name="쉼표 [0] 2 2 4 2 2 9" xfId="14158" xr:uid="{31A7D331-D0C3-4AF9-AEF2-235C0D5341BA}"/>
    <cellStyle name="쉼표 [0] 2 2 4 2 2 9 2" xfId="44113" xr:uid="{2CD71948-098C-4CDB-9063-7F8C4EA95DA8}"/>
    <cellStyle name="쉼표 [0] 2 2 4 2 3" xfId="1085" xr:uid="{907D6A7B-34C1-4DBD-832C-E943E41ADE0D}"/>
    <cellStyle name="쉼표 [0] 2 2 4 2 3 10" xfId="19860" xr:uid="{53DC4770-02BF-485A-AD96-6B8A2C5CBFC8}"/>
    <cellStyle name="쉼표 [0] 2 2 4 2 3 10 2" xfId="49812" xr:uid="{2DB3CCCF-5666-4558-960D-4F6514768465}"/>
    <cellStyle name="쉼표 [0] 2 2 4 2 3 11" xfId="22598" xr:uid="{1658F6F7-518D-4547-BD7F-4C62E944F447}"/>
    <cellStyle name="쉼표 [0] 2 2 4 2 3 11 2" xfId="52550" xr:uid="{C7B82C56-656E-4DF0-A15D-6DA6A4C8A641}"/>
    <cellStyle name="쉼표 [0] 2 2 4 2 3 12" xfId="25334" xr:uid="{3DEAA4D5-D9B9-42DD-9AD2-C75F4931D6A8}"/>
    <cellStyle name="쉼표 [0] 2 2 4 2 3 12 2" xfId="55286" xr:uid="{7845AE9F-942F-4CA8-BC9C-317DB88C70A2}"/>
    <cellStyle name="쉼표 [0] 2 2 4 2 3 13" xfId="31090" xr:uid="{68504ACA-6539-4C35-B7DC-1D5C9A18E2AF}"/>
    <cellStyle name="쉼표 [0] 2 2 4 2 3 2" xfId="3766" xr:uid="{D0111EB4-8CB0-442C-A2BA-F296F9EBA24D}"/>
    <cellStyle name="쉼표 [0] 2 2 4 2 3 2 10" xfId="26018" xr:uid="{915DF2A1-674F-4FCA-9157-5B080BF21155}"/>
    <cellStyle name="쉼표 [0] 2 2 4 2 3 2 10 2" xfId="55970" xr:uid="{E96CACAC-EA48-40B8-BDA4-AC8D04BEE977}"/>
    <cellStyle name="쉼표 [0] 2 2 4 2 3 2 11" xfId="33759" xr:uid="{54B2FD9A-C97B-4651-B6A4-F9F660AD47D6}"/>
    <cellStyle name="쉼표 [0] 2 2 4 2 3 2 2" xfId="5134" xr:uid="{E472150C-E048-41D9-8CB8-ADB8CAFB8585}"/>
    <cellStyle name="쉼표 [0] 2 2 4 2 3 2 2 10" xfId="35127" xr:uid="{5AED7DE5-2103-46B0-BFD9-ACC0F75E1DE6}"/>
    <cellStyle name="쉼표 [0] 2 2 4 2 3 2 2 2" xfId="8082" xr:uid="{B9AF54DF-795E-49CC-85E5-4F5A5A1C40EC}"/>
    <cellStyle name="쉼표 [0] 2 2 4 2 3 2 2 2 2" xfId="30129" xr:uid="{B39E64CF-29E3-4023-9848-1DAC87362809}"/>
    <cellStyle name="쉼표 [0] 2 2 4 2 3 2 2 2 2 2" xfId="60081" xr:uid="{A18BA373-FF55-4CE0-B759-FD06673DCF74}"/>
    <cellStyle name="쉼표 [0] 2 2 4 2 3 2 2 2 3" xfId="38037" xr:uid="{99F08DBE-8044-492A-89C6-55FD76926FFB}"/>
    <cellStyle name="쉼표 [0] 2 2 4 2 3 2 2 3" xfId="10864" xr:uid="{EC7B94BA-3A7A-41CA-A1EC-9DFBCE17318E}"/>
    <cellStyle name="쉼표 [0] 2 2 4 2 3 2 2 3 2" xfId="40819" xr:uid="{CB1A421C-A604-4B4F-82C6-A5E8E0CE90DD}"/>
    <cellStyle name="쉼표 [0] 2 2 4 2 3 2 2 4" xfId="13646" xr:uid="{A9776AC7-0862-4120-B4B4-17A403658D71}"/>
    <cellStyle name="쉼표 [0] 2 2 4 2 3 2 2 4 2" xfId="43601" xr:uid="{303CB50F-EFF4-4B22-94F9-552479FA8BCE}"/>
    <cellStyle name="쉼표 [0] 2 2 4 2 3 2 2 5" xfId="16381" xr:uid="{A43E236C-E800-4116-8E43-D635F2F339DF}"/>
    <cellStyle name="쉼표 [0] 2 2 4 2 3 2 2 5 2" xfId="46336" xr:uid="{748DC240-6E5C-4B72-A497-451955D7A27E}"/>
    <cellStyle name="쉼표 [0] 2 2 4 2 3 2 2 6" xfId="19129" xr:uid="{0A040F2C-99FC-4E46-9CBA-CCC495A69768}"/>
    <cellStyle name="쉼표 [0] 2 2 4 2 3 2 2 6 2" xfId="49082" xr:uid="{6E5E3CFD-215B-4607-8736-D41657CA8037}"/>
    <cellStyle name="쉼표 [0] 2 2 4 2 3 2 2 7" xfId="21912" xr:uid="{BA4B69D0-FB96-458F-9999-F6633E743842}"/>
    <cellStyle name="쉼표 [0] 2 2 4 2 3 2 2 7 2" xfId="51864" xr:uid="{0D3FCB82-44C9-43C5-9B49-FBE532FF41A6}"/>
    <cellStyle name="쉼표 [0] 2 2 4 2 3 2 2 8" xfId="24650" xr:uid="{28165F9A-9E57-4C7B-9C5B-13E0326FB742}"/>
    <cellStyle name="쉼표 [0] 2 2 4 2 3 2 2 8 2" xfId="54602" xr:uid="{D100EB0D-C526-4FC1-9477-5D2A9AEB8E28}"/>
    <cellStyle name="쉼표 [0] 2 2 4 2 3 2 2 9" xfId="27386" xr:uid="{3EECFE3B-963C-46EB-B56E-9A92460F0020}"/>
    <cellStyle name="쉼표 [0] 2 2 4 2 3 2 2 9 2" xfId="57338" xr:uid="{6A9EFCF6-93AD-4F33-A83E-8D2CA932E97A}"/>
    <cellStyle name="쉼표 [0] 2 2 4 2 3 2 3" xfId="6714" xr:uid="{2D9D4C7B-DF11-4CA1-A1ED-D8692792D7E5}"/>
    <cellStyle name="쉼표 [0] 2 2 4 2 3 2 3 2" xfId="28761" xr:uid="{5D2BD4DC-D3E0-448A-BF7F-C7AAD466E832}"/>
    <cellStyle name="쉼표 [0] 2 2 4 2 3 2 3 2 2" xfId="58713" xr:uid="{D35FC2D8-2BFE-4B42-9209-AE00FBE61416}"/>
    <cellStyle name="쉼표 [0] 2 2 4 2 3 2 3 3" xfId="36669" xr:uid="{9C4227C0-7CA1-4A77-9F3F-1CC6635F5666}"/>
    <cellStyle name="쉼표 [0] 2 2 4 2 3 2 4" xfId="9496" xr:uid="{0186381A-23A3-41C5-9B14-0DE1E681FB77}"/>
    <cellStyle name="쉼표 [0] 2 2 4 2 3 2 4 2" xfId="39451" xr:uid="{94062A10-8E9F-4B2D-BBC0-B2FDBA86455B}"/>
    <cellStyle name="쉼표 [0] 2 2 4 2 3 2 5" xfId="12278" xr:uid="{A1395718-2849-4C04-8EA9-C6DDD8C266A2}"/>
    <cellStyle name="쉼표 [0] 2 2 4 2 3 2 5 2" xfId="42233" xr:uid="{105C693A-9FA4-4ED1-954C-3C2319F082A5}"/>
    <cellStyle name="쉼표 [0] 2 2 4 2 3 2 6" xfId="15013" xr:uid="{6A117E05-C571-4006-8B99-14E137008376}"/>
    <cellStyle name="쉼표 [0] 2 2 4 2 3 2 6 2" xfId="44968" xr:uid="{14D48A5C-A07E-4733-95BD-CFBF690A54EA}"/>
    <cellStyle name="쉼표 [0] 2 2 4 2 3 2 7" xfId="17761" xr:uid="{61CEA018-EBF9-4D1E-B5FB-DE12915CC9EC}"/>
    <cellStyle name="쉼표 [0] 2 2 4 2 3 2 7 2" xfId="47714" xr:uid="{DABB3148-008C-4ECB-ACB2-6F2817198D00}"/>
    <cellStyle name="쉼표 [0] 2 2 4 2 3 2 8" xfId="20544" xr:uid="{559BA491-9C6A-44DA-8DE9-B09A740B33A2}"/>
    <cellStyle name="쉼표 [0] 2 2 4 2 3 2 8 2" xfId="50496" xr:uid="{A175BF74-F49B-4D19-8950-415867E6FB29}"/>
    <cellStyle name="쉼표 [0] 2 2 4 2 3 2 9" xfId="23282" xr:uid="{5FB45F8C-BF38-493C-BA54-A3DE81723F8E}"/>
    <cellStyle name="쉼표 [0] 2 2 4 2 3 2 9 2" xfId="53234" xr:uid="{91E0CC53-71F9-46F6-BDFC-DEA81EE8C4AA}"/>
    <cellStyle name="쉼표 [0] 2 2 4 2 3 3" xfId="4450" xr:uid="{6DD76665-6035-40D6-BB8F-C8744606F2AF}"/>
    <cellStyle name="쉼표 [0] 2 2 4 2 3 3 10" xfId="34443" xr:uid="{C2F6AB26-90E5-4A4D-B6D4-538CC56580D4}"/>
    <cellStyle name="쉼표 [0] 2 2 4 2 3 3 2" xfId="7398" xr:uid="{B305F889-6C03-42B4-8BCA-38228003226C}"/>
    <cellStyle name="쉼표 [0] 2 2 4 2 3 3 2 2" xfId="29445" xr:uid="{25DC0A9E-F814-4096-AC90-ECD564103C3D}"/>
    <cellStyle name="쉼표 [0] 2 2 4 2 3 3 2 2 2" xfId="59397" xr:uid="{EB19D0D3-2E82-40F1-8CCC-D02B2C02F379}"/>
    <cellStyle name="쉼표 [0] 2 2 4 2 3 3 2 3" xfId="37353" xr:uid="{FFDE286F-6CF1-4013-BA4B-2ED65630AB8D}"/>
    <cellStyle name="쉼표 [0] 2 2 4 2 3 3 3" xfId="10180" xr:uid="{77443B7B-6338-4EA1-92ED-EBDDCDD51524}"/>
    <cellStyle name="쉼표 [0] 2 2 4 2 3 3 3 2" xfId="40135" xr:uid="{8B6B7148-DD3C-4F6B-966A-BF8FC42A6564}"/>
    <cellStyle name="쉼표 [0] 2 2 4 2 3 3 4" xfId="12962" xr:uid="{5F801073-F976-4AC4-847B-44E89B86EDDB}"/>
    <cellStyle name="쉼표 [0] 2 2 4 2 3 3 4 2" xfId="42917" xr:uid="{14B617C2-5AFC-4B19-BF95-CBC9CAFF05FC}"/>
    <cellStyle name="쉼표 [0] 2 2 4 2 3 3 5" xfId="15697" xr:uid="{71E4EC99-7834-42B2-90A3-93FAB040F37E}"/>
    <cellStyle name="쉼표 [0] 2 2 4 2 3 3 5 2" xfId="45652" xr:uid="{4D0DE801-FFD1-4944-A1CE-F5F74A15838C}"/>
    <cellStyle name="쉼표 [0] 2 2 4 2 3 3 6" xfId="18445" xr:uid="{FA9E7778-D769-4F08-85F0-7BB97C687078}"/>
    <cellStyle name="쉼표 [0] 2 2 4 2 3 3 6 2" xfId="48398" xr:uid="{BC5F0BD9-4C80-48EC-A538-133BD26CE34C}"/>
    <cellStyle name="쉼표 [0] 2 2 4 2 3 3 7" xfId="21228" xr:uid="{DE844282-E858-40E9-BFB5-33A7923EF8A9}"/>
    <cellStyle name="쉼표 [0] 2 2 4 2 3 3 7 2" xfId="51180" xr:uid="{595D5691-6198-4632-A7C9-F5CC51D0E0F6}"/>
    <cellStyle name="쉼표 [0] 2 2 4 2 3 3 8" xfId="23966" xr:uid="{67A3F9F4-3F31-4650-8FDD-084872D05059}"/>
    <cellStyle name="쉼표 [0] 2 2 4 2 3 3 8 2" xfId="53918" xr:uid="{7EF7118F-BEFD-4827-8392-8181D517D19F}"/>
    <cellStyle name="쉼표 [0] 2 2 4 2 3 3 9" xfId="26702" xr:uid="{06C22581-8245-49B7-82EB-21B5E0B7232E}"/>
    <cellStyle name="쉼표 [0] 2 2 4 2 3 3 9 2" xfId="56654" xr:uid="{BAD11467-F808-4683-8C82-6AF3E840B601}"/>
    <cellStyle name="쉼표 [0] 2 2 4 2 3 4" xfId="3082" xr:uid="{89611427-7B88-431E-B048-16400D8AA179}"/>
    <cellStyle name="쉼표 [0] 2 2 4 2 3 4 2" xfId="28077" xr:uid="{CE9B538F-06B6-4F06-966D-1C84CA5DFCD7}"/>
    <cellStyle name="쉼표 [0] 2 2 4 2 3 4 2 2" xfId="58029" xr:uid="{FF0D9DC3-DE68-487F-8927-E4A621DA435F}"/>
    <cellStyle name="쉼표 [0] 2 2 4 2 3 4 3" xfId="33075" xr:uid="{AF0F7DD8-6074-461B-9ED1-AD65AD2DD194}"/>
    <cellStyle name="쉼표 [0] 2 2 4 2 3 5" xfId="6030" xr:uid="{D7185BC1-C134-4FBE-BDE9-336B2234FB7B}"/>
    <cellStyle name="쉼표 [0] 2 2 4 2 3 5 2" xfId="35985" xr:uid="{5B452038-CFCF-405E-B1EF-085A1EC14520}"/>
    <cellStyle name="쉼표 [0] 2 2 4 2 3 6" xfId="8812" xr:uid="{A246133F-5D73-4DB5-93A9-9C3DD7DC2521}"/>
    <cellStyle name="쉼표 [0] 2 2 4 2 3 6 2" xfId="38767" xr:uid="{FBAB2CEB-7D67-4895-ADC7-C37259AC0633}"/>
    <cellStyle name="쉼표 [0] 2 2 4 2 3 7" xfId="11594" xr:uid="{F8342C9D-A96B-4B20-B510-F38FC0B3067D}"/>
    <cellStyle name="쉼표 [0] 2 2 4 2 3 7 2" xfId="41549" xr:uid="{C33F4AA5-8BD6-482E-BDAF-1D102C7B0DE2}"/>
    <cellStyle name="쉼표 [0] 2 2 4 2 3 8" xfId="14329" xr:uid="{DD8DE0E3-C2C5-44EB-B926-A01801A800C6}"/>
    <cellStyle name="쉼표 [0] 2 2 4 2 3 8 2" xfId="44284" xr:uid="{8122DF5A-5BE6-41C7-A5AA-0B98310E5C61}"/>
    <cellStyle name="쉼표 [0] 2 2 4 2 3 9" xfId="17077" xr:uid="{45D9F297-88CC-4DE0-8594-E941975E16B2}"/>
    <cellStyle name="쉼표 [0] 2 2 4 2 3 9 2" xfId="47030" xr:uid="{EA2079FF-B7D6-456A-981A-CCD66AB7F431}"/>
    <cellStyle name="쉼표 [0] 2 2 4 2 4" xfId="1627" xr:uid="{A930F1B8-B009-4685-8EE2-ACDC9A3556A0}"/>
    <cellStyle name="쉼표 [0] 2 2 4 2 4 10" xfId="22940" xr:uid="{329D2682-12FD-40EE-A5DA-D1358F2175B8}"/>
    <cellStyle name="쉼표 [0] 2 2 4 2 4 10 2" xfId="52892" xr:uid="{0A106E77-140E-4824-A443-8C73BB88DB93}"/>
    <cellStyle name="쉼표 [0] 2 2 4 2 4 11" xfId="25676" xr:uid="{02C25441-CCAC-4756-AAD9-4CF91BBAFE52}"/>
    <cellStyle name="쉼표 [0] 2 2 4 2 4 11 2" xfId="55628" xr:uid="{B3A3CCD9-A7CF-4137-9A92-11C3AB3B3DE6}"/>
    <cellStyle name="쉼표 [0] 2 2 4 2 4 12" xfId="31632" xr:uid="{018FEE19-AA62-4272-ABCD-8ED612B6ED3D}"/>
    <cellStyle name="쉼표 [0] 2 2 4 2 4 2" xfId="4792" xr:uid="{5DF496E3-F5CD-438A-A39C-1C1FF4769B1C}"/>
    <cellStyle name="쉼표 [0] 2 2 4 2 4 2 10" xfId="34785" xr:uid="{1B25445C-29C9-4254-BDF0-65A65CC236A8}"/>
    <cellStyle name="쉼표 [0] 2 2 4 2 4 2 2" xfId="7740" xr:uid="{B9A3EAA7-F1C9-4D89-B5AC-B9D8A19CB669}"/>
    <cellStyle name="쉼표 [0] 2 2 4 2 4 2 2 2" xfId="29787" xr:uid="{4643784E-209C-4D26-BA1A-C0D47D558A75}"/>
    <cellStyle name="쉼표 [0] 2 2 4 2 4 2 2 2 2" xfId="59739" xr:uid="{2FDFC008-40C4-41C6-AF75-AD85FEE99BBC}"/>
    <cellStyle name="쉼표 [0] 2 2 4 2 4 2 2 3" xfId="37695" xr:uid="{CC588692-D022-43F4-B2EC-6B168DC899B1}"/>
    <cellStyle name="쉼표 [0] 2 2 4 2 4 2 3" xfId="10522" xr:uid="{CB52661B-CDCE-426E-9C02-3EF754E5E7EB}"/>
    <cellStyle name="쉼표 [0] 2 2 4 2 4 2 3 2" xfId="40477" xr:uid="{698F9A6A-CD9C-4AB3-B0A4-1A2775B9A53A}"/>
    <cellStyle name="쉼표 [0] 2 2 4 2 4 2 4" xfId="13304" xr:uid="{CC166A31-BE0D-4FEE-96F0-D15F88F1F22F}"/>
    <cellStyle name="쉼표 [0] 2 2 4 2 4 2 4 2" xfId="43259" xr:uid="{01BB8934-D47A-4281-A11F-2C1E4B02DFC7}"/>
    <cellStyle name="쉼표 [0] 2 2 4 2 4 2 5" xfId="16039" xr:uid="{ED14328B-7D1A-4F58-BEE5-B40EB82CFCD8}"/>
    <cellStyle name="쉼표 [0] 2 2 4 2 4 2 5 2" xfId="45994" xr:uid="{7E92BCEF-2891-4D90-80FA-F6147A55D42C}"/>
    <cellStyle name="쉼표 [0] 2 2 4 2 4 2 6" xfId="18787" xr:uid="{C8D1679E-06FE-4DDA-9D65-BC52DDF44002}"/>
    <cellStyle name="쉼표 [0] 2 2 4 2 4 2 6 2" xfId="48740" xr:uid="{DEF30B45-628C-4802-9671-01CD3568CFF5}"/>
    <cellStyle name="쉼표 [0] 2 2 4 2 4 2 7" xfId="21570" xr:uid="{9A7723B5-2C42-41E4-A124-12F4F669B8CC}"/>
    <cellStyle name="쉼표 [0] 2 2 4 2 4 2 7 2" xfId="51522" xr:uid="{5D9AB63A-7042-489F-8F75-755F0458D9CF}"/>
    <cellStyle name="쉼표 [0] 2 2 4 2 4 2 8" xfId="24308" xr:uid="{73159B73-1CDD-4FC6-80FE-D3AE79DE01D3}"/>
    <cellStyle name="쉼표 [0] 2 2 4 2 4 2 8 2" xfId="54260" xr:uid="{7636C91A-D3B5-490C-A788-9E5B67894F98}"/>
    <cellStyle name="쉼표 [0] 2 2 4 2 4 2 9" xfId="27044" xr:uid="{4D2BA6DA-7F18-4F8D-8028-33FC3242C63B}"/>
    <cellStyle name="쉼표 [0] 2 2 4 2 4 2 9 2" xfId="56996" xr:uid="{8A37F1A0-9D2A-4A6E-89DF-47F3316571F3}"/>
    <cellStyle name="쉼표 [0] 2 2 4 2 4 3" xfId="3424" xr:uid="{1F72B4E2-8AF2-425F-8EE5-29EA90AC232E}"/>
    <cellStyle name="쉼표 [0] 2 2 4 2 4 3 2" xfId="28419" xr:uid="{39B6A50F-FDE3-4F9B-A19C-B064178AE913}"/>
    <cellStyle name="쉼표 [0] 2 2 4 2 4 3 2 2" xfId="58371" xr:uid="{A0BA31C2-DED0-4AFA-95C1-48DB4F64D8D8}"/>
    <cellStyle name="쉼표 [0] 2 2 4 2 4 3 3" xfId="33417" xr:uid="{2ADA348C-572A-4824-84E6-F8E64B25B29F}"/>
    <cellStyle name="쉼표 [0] 2 2 4 2 4 4" xfId="6372" xr:uid="{F0AA363E-2A2C-4A81-B28A-C02CB7DBF5E1}"/>
    <cellStyle name="쉼표 [0] 2 2 4 2 4 4 2" xfId="36327" xr:uid="{8A5AAC09-E043-4AB8-B2F9-215691475933}"/>
    <cellStyle name="쉼표 [0] 2 2 4 2 4 5" xfId="9154" xr:uid="{8A9134AD-1E4E-482D-96E1-1E8F31838119}"/>
    <cellStyle name="쉼표 [0] 2 2 4 2 4 5 2" xfId="39109" xr:uid="{806830F6-F930-4C8C-9F47-4CE5270E3ADE}"/>
    <cellStyle name="쉼표 [0] 2 2 4 2 4 6" xfId="11936" xr:uid="{66CDAFCE-7DD4-4D81-8777-F037A7227B55}"/>
    <cellStyle name="쉼표 [0] 2 2 4 2 4 6 2" xfId="41891" xr:uid="{2618E577-FFDB-4978-A8D0-87FB5A7ABBE1}"/>
    <cellStyle name="쉼표 [0] 2 2 4 2 4 7" xfId="14671" xr:uid="{9765393C-87A8-444C-AC6E-E6A8633FA57D}"/>
    <cellStyle name="쉼표 [0] 2 2 4 2 4 7 2" xfId="44626" xr:uid="{2AA644B8-C6DE-4C6B-A3BA-FDCAC944F845}"/>
    <cellStyle name="쉼표 [0] 2 2 4 2 4 8" xfId="17419" xr:uid="{AE012B91-5B36-4B45-BEB1-85830CF7907C}"/>
    <cellStyle name="쉼표 [0] 2 2 4 2 4 8 2" xfId="47372" xr:uid="{226157E5-D50D-491A-8BA5-93AE0B0B0C43}"/>
    <cellStyle name="쉼표 [0] 2 2 4 2 4 9" xfId="20202" xr:uid="{5C1F2BD9-A3F0-4F57-8EB8-D34B26C03020}"/>
    <cellStyle name="쉼표 [0] 2 2 4 2 4 9 2" xfId="50154" xr:uid="{71CCF41D-17E5-422C-BBF0-5DB87974D1B1}"/>
    <cellStyle name="쉼표 [0] 2 2 4 2 5" xfId="2123" xr:uid="{B3DC40D6-10D2-4868-9A96-5C20E52792CB}"/>
    <cellStyle name="쉼표 [0] 2 2 4 2 5 10" xfId="26360" xr:uid="{A31F2CEC-BFA3-4401-B41E-C141FCBA0124}"/>
    <cellStyle name="쉼표 [0] 2 2 4 2 5 10 2" xfId="56312" xr:uid="{44473B81-0E9D-46E9-80FA-20F190909B60}"/>
    <cellStyle name="쉼표 [0] 2 2 4 2 5 11" xfId="32126" xr:uid="{D801F3FE-D8CC-4C69-A6E3-2FCB12FD2985}"/>
    <cellStyle name="쉼표 [0] 2 2 4 2 5 2" xfId="4108" xr:uid="{58556CC7-666D-4B71-A326-6C4BC5904F6B}"/>
    <cellStyle name="쉼표 [0] 2 2 4 2 5 2 2" xfId="29103" xr:uid="{A30CAE0F-6237-498B-BF1B-16C54ACCFCC7}"/>
    <cellStyle name="쉼표 [0] 2 2 4 2 5 2 2 2" xfId="59055" xr:uid="{728DE104-BAE5-472F-9AC7-6902C1E2E51D}"/>
    <cellStyle name="쉼표 [0] 2 2 4 2 5 2 3" xfId="34101" xr:uid="{8713BB8D-0C96-49D8-AF9C-AF9C44B5EAD4}"/>
    <cellStyle name="쉼표 [0] 2 2 4 2 5 3" xfId="7056" xr:uid="{172BB7DB-FCE8-4EE3-B4A9-0FF5309C69C2}"/>
    <cellStyle name="쉼표 [0] 2 2 4 2 5 3 2" xfId="37011" xr:uid="{B0C40C98-C1CA-4811-8C25-326333370575}"/>
    <cellStyle name="쉼표 [0] 2 2 4 2 5 4" xfId="9838" xr:uid="{A399C258-B724-4AB4-8A55-497866311795}"/>
    <cellStyle name="쉼표 [0] 2 2 4 2 5 4 2" xfId="39793" xr:uid="{DFAC5314-0BE8-4454-9371-4A2A806515CA}"/>
    <cellStyle name="쉼표 [0] 2 2 4 2 5 5" xfId="12620" xr:uid="{7B6C2D74-6705-4F96-A272-A3F9EA5CC454}"/>
    <cellStyle name="쉼표 [0] 2 2 4 2 5 5 2" xfId="42575" xr:uid="{3E5C3B46-E4E6-4D91-9F4A-4ACD106D45A0}"/>
    <cellStyle name="쉼표 [0] 2 2 4 2 5 6" xfId="15355" xr:uid="{5A13FF00-C6E2-4006-B179-DFD50D7ABF41}"/>
    <cellStyle name="쉼표 [0] 2 2 4 2 5 6 2" xfId="45310" xr:uid="{CF58AF9F-DFC8-4D3C-B299-9F986668D8B0}"/>
    <cellStyle name="쉼표 [0] 2 2 4 2 5 7" xfId="18103" xr:uid="{87D2CDE3-3F5C-4D68-BA70-D7EF412456F4}"/>
    <cellStyle name="쉼표 [0] 2 2 4 2 5 7 2" xfId="48056" xr:uid="{21758539-EB86-4610-A788-6D7A162CC1D0}"/>
    <cellStyle name="쉼표 [0] 2 2 4 2 5 8" xfId="20886" xr:uid="{7E45A6F2-ABDE-40A2-A67D-682D1846475D}"/>
    <cellStyle name="쉼표 [0] 2 2 4 2 5 8 2" xfId="50838" xr:uid="{03A2215E-0C8D-40EB-942E-E5185051853F}"/>
    <cellStyle name="쉼표 [0] 2 2 4 2 5 9" xfId="23624" xr:uid="{8AFF967B-FAE9-44DE-93EA-BA4F181F6F4A}"/>
    <cellStyle name="쉼표 [0] 2 2 4 2 5 9 2" xfId="53576" xr:uid="{09E8E554-22B6-43A0-856C-9CCF1653D572}"/>
    <cellStyle name="쉼표 [0] 2 2 4 2 6" xfId="2302" xr:uid="{5E8FBAF2-1372-48B9-8E10-3691BAB0F25E}"/>
    <cellStyle name="쉼표 [0] 2 2 4 2 6 2" xfId="27735" xr:uid="{A13E049D-7AC6-4A99-AAF4-B7A0635D9314}"/>
    <cellStyle name="쉼표 [0] 2 2 4 2 6 2 2" xfId="57687" xr:uid="{9C8C5FC4-6B34-4A6A-BD55-85CB1641D16E}"/>
    <cellStyle name="쉼표 [0] 2 2 4 2 6 3" xfId="32302" xr:uid="{AED1A207-D9C1-41CC-81F0-A854BC0BD7D9}"/>
    <cellStyle name="쉼표 [0] 2 2 4 2 7" xfId="2740" xr:uid="{AD52D93D-B254-4D47-84D0-1360CFAC739D}"/>
    <cellStyle name="쉼표 [0] 2 2 4 2 7 2" xfId="32733" xr:uid="{C63B2E1C-B862-400E-888B-38DB06208C82}"/>
    <cellStyle name="쉼표 [0] 2 2 4 2 8" xfId="5688" xr:uid="{9C553A88-4AE2-46AD-B5B8-DEE1E84A4FB7}"/>
    <cellStyle name="쉼표 [0] 2 2 4 2 8 2" xfId="35643" xr:uid="{82286F7A-439A-4CD9-A577-C0FFA8824B15}"/>
    <cellStyle name="쉼표 [0] 2 2 4 2 9" xfId="8470" xr:uid="{A09AAA4C-2013-45DE-9F90-5029D5D51C3B}"/>
    <cellStyle name="쉼표 [0] 2 2 4 2 9 2" xfId="38425" xr:uid="{A5FB0147-B5DF-4E34-A76F-9FAD7AE0007B}"/>
    <cellStyle name="쉼표 [0] 2 2 4 3" xfId="773" xr:uid="{EA8455A3-ABB5-4F85-A9B1-4AE99F4A8AD6}"/>
    <cellStyle name="쉼표 [0] 2 2 4 3 10" xfId="16821" xr:uid="{687F3FC4-DC30-47EC-B297-16B483954115}"/>
    <cellStyle name="쉼표 [0] 2 2 4 3 10 2" xfId="46774" xr:uid="{E5B57946-38F3-4EA2-A861-9C6D952DDABF}"/>
    <cellStyle name="쉼표 [0] 2 2 4 3 11" xfId="19604" xr:uid="{89F550B4-2C6A-4B6B-8ED2-5BC028C3F36F}"/>
    <cellStyle name="쉼표 [0] 2 2 4 3 11 2" xfId="49556" xr:uid="{4D5F570B-1BF9-40F8-B161-F9685513FD6B}"/>
    <cellStyle name="쉼표 [0] 2 2 4 3 12" xfId="22342" xr:uid="{1289B4B5-EB63-40E7-833C-762299EAE693}"/>
    <cellStyle name="쉼표 [0] 2 2 4 3 12 2" xfId="52294" xr:uid="{31348309-8C04-4583-94E0-88648DFDF05F}"/>
    <cellStyle name="쉼표 [0] 2 2 4 3 13" xfId="25078" xr:uid="{6AB97B97-3896-4DE1-AE88-2D006DAC3B15}"/>
    <cellStyle name="쉼표 [0] 2 2 4 3 13 2" xfId="55030" xr:uid="{640D1210-7591-43DC-9466-2F8D8073D6B6}"/>
    <cellStyle name="쉼표 [0] 2 2 4 3 14" xfId="30778" xr:uid="{6A106E1A-72AE-4BF9-A31E-FF5B5E23FACB}"/>
    <cellStyle name="쉼표 [0] 2 2 4 3 2" xfId="1316" xr:uid="{4FDA5CCD-AC48-46F4-8083-7BB205C5B5E1}"/>
    <cellStyle name="쉼표 [0] 2 2 4 3 2 10" xfId="19946" xr:uid="{F2E46B1D-2742-4512-B167-E4C21D3DDC24}"/>
    <cellStyle name="쉼표 [0] 2 2 4 3 2 10 2" xfId="49898" xr:uid="{825B8987-A7D1-45CA-9BCE-F3A388DA6632}"/>
    <cellStyle name="쉼표 [0] 2 2 4 3 2 11" xfId="22684" xr:uid="{85EB5771-0102-4FCE-A511-8707FFC2F4D1}"/>
    <cellStyle name="쉼표 [0] 2 2 4 3 2 11 2" xfId="52636" xr:uid="{7FC6644B-1A5F-4636-99AD-272002004D9E}"/>
    <cellStyle name="쉼표 [0] 2 2 4 3 2 12" xfId="25420" xr:uid="{B3FA5700-3BDB-4D12-BE44-26621EFDD4B2}"/>
    <cellStyle name="쉼표 [0] 2 2 4 3 2 12 2" xfId="55372" xr:uid="{CC1E6C33-41E4-42F3-8170-E01114A9EC40}"/>
    <cellStyle name="쉼표 [0] 2 2 4 3 2 13" xfId="31321" xr:uid="{69CD1B1C-D0BE-49D0-B8BB-C5AB1106EBB9}"/>
    <cellStyle name="쉼표 [0] 2 2 4 3 2 2" xfId="3852" xr:uid="{A3796B41-3D24-41CC-A9B5-261D74B4C0F4}"/>
    <cellStyle name="쉼표 [0] 2 2 4 3 2 2 10" xfId="26104" xr:uid="{96238D83-5A47-4B9D-8F5E-2C1FE2C1B84E}"/>
    <cellStyle name="쉼표 [0] 2 2 4 3 2 2 10 2" xfId="56056" xr:uid="{0270C914-D967-4C29-82A8-4E1AF3BF296E}"/>
    <cellStyle name="쉼표 [0] 2 2 4 3 2 2 11" xfId="33845" xr:uid="{2F082C10-6E29-44A4-B44E-4F834AFE4887}"/>
    <cellStyle name="쉼표 [0] 2 2 4 3 2 2 2" xfId="5220" xr:uid="{1E5626DC-E724-48D8-8BFC-B2A04781A73E}"/>
    <cellStyle name="쉼표 [0] 2 2 4 3 2 2 2 10" xfId="35213" xr:uid="{EC1D7B00-0A8D-4056-80F6-73C59DF0EB30}"/>
    <cellStyle name="쉼표 [0] 2 2 4 3 2 2 2 2" xfId="8168" xr:uid="{432686CE-46F6-4372-B407-410EFAFBE058}"/>
    <cellStyle name="쉼표 [0] 2 2 4 3 2 2 2 2 2" xfId="30215" xr:uid="{2A6D5AB1-DE43-467C-987C-C35BB9216E68}"/>
    <cellStyle name="쉼표 [0] 2 2 4 3 2 2 2 2 2 2" xfId="60167" xr:uid="{6E343528-A510-4F9B-B9E5-5994836F98F5}"/>
    <cellStyle name="쉼표 [0] 2 2 4 3 2 2 2 2 3" xfId="38123" xr:uid="{D57C4FF9-4DAF-4E07-B9FC-FFF9BC2B12BE}"/>
    <cellStyle name="쉼표 [0] 2 2 4 3 2 2 2 3" xfId="10950" xr:uid="{5AFC9739-FD2A-4127-A23F-4FF0DB8B28FC}"/>
    <cellStyle name="쉼표 [0] 2 2 4 3 2 2 2 3 2" xfId="40905" xr:uid="{485D2BFF-5CA6-451A-AFCF-BE227F051028}"/>
    <cellStyle name="쉼표 [0] 2 2 4 3 2 2 2 4" xfId="13732" xr:uid="{3BA86475-1B4A-4777-A01C-9F94A26E9520}"/>
    <cellStyle name="쉼표 [0] 2 2 4 3 2 2 2 4 2" xfId="43687" xr:uid="{9FC8348B-DD70-4126-BF81-6FF33469C632}"/>
    <cellStyle name="쉼표 [0] 2 2 4 3 2 2 2 5" xfId="16467" xr:uid="{CB026AA8-E2EA-47F1-A24E-35B385DAD4F3}"/>
    <cellStyle name="쉼표 [0] 2 2 4 3 2 2 2 5 2" xfId="46422" xr:uid="{A95DA341-C7CE-4B5C-AF4F-FD9E9FDA1F6A}"/>
    <cellStyle name="쉼표 [0] 2 2 4 3 2 2 2 6" xfId="19215" xr:uid="{58A2DE71-8F04-403D-83D2-611C11F0E8E9}"/>
    <cellStyle name="쉼표 [0] 2 2 4 3 2 2 2 6 2" xfId="49168" xr:uid="{BCE1A95B-F2D9-4B34-8FB8-75F6C30E0D19}"/>
    <cellStyle name="쉼표 [0] 2 2 4 3 2 2 2 7" xfId="21998" xr:uid="{988E075E-46B0-4648-96EB-160BF41B5635}"/>
    <cellStyle name="쉼표 [0] 2 2 4 3 2 2 2 7 2" xfId="51950" xr:uid="{A6D7E549-EAE3-4EF6-8D9F-56917678F04B}"/>
    <cellStyle name="쉼표 [0] 2 2 4 3 2 2 2 8" xfId="24736" xr:uid="{F54EC7E5-14EA-480C-958C-723F11A90755}"/>
    <cellStyle name="쉼표 [0] 2 2 4 3 2 2 2 8 2" xfId="54688" xr:uid="{CCD68AA6-4CA7-4DC9-A3A6-39FCBF50CF1D}"/>
    <cellStyle name="쉼표 [0] 2 2 4 3 2 2 2 9" xfId="27472" xr:uid="{5E12BD97-1E42-45F9-AAE2-8D746106193C}"/>
    <cellStyle name="쉼표 [0] 2 2 4 3 2 2 2 9 2" xfId="57424" xr:uid="{CBCA0008-99F0-4FC4-A392-F01604CAF3FC}"/>
    <cellStyle name="쉼표 [0] 2 2 4 3 2 2 3" xfId="6800" xr:uid="{68AFD0DB-F8BA-41DC-B5F6-74E707F3DB10}"/>
    <cellStyle name="쉼표 [0] 2 2 4 3 2 2 3 2" xfId="28847" xr:uid="{1B01A814-9619-4C2D-A41E-F9CD6CCEDFB5}"/>
    <cellStyle name="쉼표 [0] 2 2 4 3 2 2 3 2 2" xfId="58799" xr:uid="{CFC4F44C-CB06-43CC-904F-7D4BE732629C}"/>
    <cellStyle name="쉼표 [0] 2 2 4 3 2 2 3 3" xfId="36755" xr:uid="{675E1D38-20F8-446A-A6CA-5E2A7E59FABF}"/>
    <cellStyle name="쉼표 [0] 2 2 4 3 2 2 4" xfId="9582" xr:uid="{9E0FF056-1882-4F71-BEA6-5DF74259E112}"/>
    <cellStyle name="쉼표 [0] 2 2 4 3 2 2 4 2" xfId="39537" xr:uid="{F7C8783E-3204-42C6-BD86-1F8B851D28BE}"/>
    <cellStyle name="쉼표 [0] 2 2 4 3 2 2 5" xfId="12364" xr:uid="{55C1901B-72D6-4DBD-9C74-10CACEF43AAC}"/>
    <cellStyle name="쉼표 [0] 2 2 4 3 2 2 5 2" xfId="42319" xr:uid="{BC627A3F-1B74-4957-A163-73D3EF7977CF}"/>
    <cellStyle name="쉼표 [0] 2 2 4 3 2 2 6" xfId="15099" xr:uid="{9BA357CC-5666-4C8D-B5E2-E65153919B08}"/>
    <cellStyle name="쉼표 [0] 2 2 4 3 2 2 6 2" xfId="45054" xr:uid="{972B61F0-C6C1-4359-A952-AAF394F00D7D}"/>
    <cellStyle name="쉼표 [0] 2 2 4 3 2 2 7" xfId="17847" xr:uid="{F2ECF6B3-E547-4684-9108-4DE22005F912}"/>
    <cellStyle name="쉼표 [0] 2 2 4 3 2 2 7 2" xfId="47800" xr:uid="{1F946D43-289E-4CB9-B46B-066CD8BA8D79}"/>
    <cellStyle name="쉼표 [0] 2 2 4 3 2 2 8" xfId="20630" xr:uid="{63EAE665-56A6-4A58-BB9D-F1931684EA34}"/>
    <cellStyle name="쉼표 [0] 2 2 4 3 2 2 8 2" xfId="50582" xr:uid="{53B75071-1E67-47EF-B556-20A7EB60E9B0}"/>
    <cellStyle name="쉼표 [0] 2 2 4 3 2 2 9" xfId="23368" xr:uid="{6BC2BCAE-68EB-468F-B8B2-789760B9764A}"/>
    <cellStyle name="쉼표 [0] 2 2 4 3 2 2 9 2" xfId="53320" xr:uid="{3953D8C0-2443-4621-BD00-43BDBC763436}"/>
    <cellStyle name="쉼표 [0] 2 2 4 3 2 3" xfId="4536" xr:uid="{63189856-73D8-4F5F-84D6-E31EEF82B7D3}"/>
    <cellStyle name="쉼표 [0] 2 2 4 3 2 3 10" xfId="34529" xr:uid="{80BF4FE7-6F00-4458-A8F7-58E5B90EEA52}"/>
    <cellStyle name="쉼표 [0] 2 2 4 3 2 3 2" xfId="7484" xr:uid="{4B0BF4E9-DF3C-42D8-835E-6D0AE47D6D72}"/>
    <cellStyle name="쉼표 [0] 2 2 4 3 2 3 2 2" xfId="29531" xr:uid="{67BE89BE-D495-41AC-86AF-77069F032A88}"/>
    <cellStyle name="쉼표 [0] 2 2 4 3 2 3 2 2 2" xfId="59483" xr:uid="{B77CDEA1-E198-4B5B-9437-778309D8844C}"/>
    <cellStyle name="쉼표 [0] 2 2 4 3 2 3 2 3" xfId="37439" xr:uid="{C79F84FA-C1A5-489B-871B-F8C40EEC3492}"/>
    <cellStyle name="쉼표 [0] 2 2 4 3 2 3 3" xfId="10266" xr:uid="{A97B01CE-EC89-4CC0-85F6-2D27B68592D1}"/>
    <cellStyle name="쉼표 [0] 2 2 4 3 2 3 3 2" xfId="40221" xr:uid="{A7636266-0FF2-4B0B-BEA9-F8CC415BC38E}"/>
    <cellStyle name="쉼표 [0] 2 2 4 3 2 3 4" xfId="13048" xr:uid="{C12A59D5-0EC9-4EA2-A8DC-1713C2C49E92}"/>
    <cellStyle name="쉼표 [0] 2 2 4 3 2 3 4 2" xfId="43003" xr:uid="{B9FB3106-2D86-45C3-8C4C-7D146360FC2B}"/>
    <cellStyle name="쉼표 [0] 2 2 4 3 2 3 5" xfId="15783" xr:uid="{5E22E41D-9C23-4EE4-B4A7-41AD26E5488C}"/>
    <cellStyle name="쉼표 [0] 2 2 4 3 2 3 5 2" xfId="45738" xr:uid="{BDD7A882-AC0F-43B5-8B38-760DD0AE4E7B}"/>
    <cellStyle name="쉼표 [0] 2 2 4 3 2 3 6" xfId="18531" xr:uid="{8BD396A9-C382-470B-A731-28BA683E4A19}"/>
    <cellStyle name="쉼표 [0] 2 2 4 3 2 3 6 2" xfId="48484" xr:uid="{86256AA8-46D2-4265-913C-64176348DF53}"/>
    <cellStyle name="쉼표 [0] 2 2 4 3 2 3 7" xfId="21314" xr:uid="{2145530E-1760-4A16-8776-5170D54CB69A}"/>
    <cellStyle name="쉼표 [0] 2 2 4 3 2 3 7 2" xfId="51266" xr:uid="{909A71DE-AB51-4A4A-8E7E-7CDDB2430BF1}"/>
    <cellStyle name="쉼표 [0] 2 2 4 3 2 3 8" xfId="24052" xr:uid="{A4EC7C83-BD89-432E-9FBB-872D62298F47}"/>
    <cellStyle name="쉼표 [0] 2 2 4 3 2 3 8 2" xfId="54004" xr:uid="{DA240FEA-DF14-40BF-866C-8AF9DA5B6A0C}"/>
    <cellStyle name="쉼표 [0] 2 2 4 3 2 3 9" xfId="26788" xr:uid="{EF7D2BDF-A095-401C-9EDC-033A67215FA3}"/>
    <cellStyle name="쉼표 [0] 2 2 4 3 2 3 9 2" xfId="56740" xr:uid="{3D7FB95F-4003-4954-A1F6-98160F6589BB}"/>
    <cellStyle name="쉼표 [0] 2 2 4 3 2 4" xfId="3168" xr:uid="{CBE94457-36AC-4A49-BA2A-AA505FE5B3BA}"/>
    <cellStyle name="쉼표 [0] 2 2 4 3 2 4 2" xfId="28163" xr:uid="{AC4219CD-D7CD-4EE2-945D-A46425EDAA10}"/>
    <cellStyle name="쉼표 [0] 2 2 4 3 2 4 2 2" xfId="58115" xr:uid="{430B76BE-7C48-4A7F-94D3-039684FD9C25}"/>
    <cellStyle name="쉼표 [0] 2 2 4 3 2 4 3" xfId="33161" xr:uid="{BA3A763E-5312-472C-864D-DDD9CC5FE3DC}"/>
    <cellStyle name="쉼표 [0] 2 2 4 3 2 5" xfId="6116" xr:uid="{A2F3026A-F004-4DAD-8746-5EA6FF46DDA3}"/>
    <cellStyle name="쉼표 [0] 2 2 4 3 2 5 2" xfId="36071" xr:uid="{90DAA620-B113-4EDC-9283-EEA200BEBA4A}"/>
    <cellStyle name="쉼표 [0] 2 2 4 3 2 6" xfId="8898" xr:uid="{154912DD-4B33-4EE2-9572-DD01D69C5548}"/>
    <cellStyle name="쉼표 [0] 2 2 4 3 2 6 2" xfId="38853" xr:uid="{9E036F82-E177-448D-B91B-2C8ACDFDCBB6}"/>
    <cellStyle name="쉼표 [0] 2 2 4 3 2 7" xfId="11680" xr:uid="{A6D8A5B6-C582-44B9-BDA0-05460D43E8F0}"/>
    <cellStyle name="쉼표 [0] 2 2 4 3 2 7 2" xfId="41635" xr:uid="{5D1E41B1-04A2-43E7-BFA8-BC600C0BD262}"/>
    <cellStyle name="쉼표 [0] 2 2 4 3 2 8" xfId="14415" xr:uid="{D669DF3C-52A0-41EF-A86F-68B324F0284C}"/>
    <cellStyle name="쉼표 [0] 2 2 4 3 2 8 2" xfId="44370" xr:uid="{8EDCB5B9-E506-46B2-9619-09641C3AA9FC}"/>
    <cellStyle name="쉼표 [0] 2 2 4 3 2 9" xfId="17163" xr:uid="{F7EF87A1-3CA6-492C-B283-F8F55302D290}"/>
    <cellStyle name="쉼표 [0] 2 2 4 3 2 9 2" xfId="47116" xr:uid="{779D5682-3A3B-4D4E-BAEA-CD45A43EF034}"/>
    <cellStyle name="쉼표 [0] 2 2 4 3 3" xfId="1858" xr:uid="{150A33FF-7C2E-42BF-B430-C5B67713570B}"/>
    <cellStyle name="쉼표 [0] 2 2 4 3 3 10" xfId="23026" xr:uid="{5625E289-A6EE-405F-9C9D-E1AA22C17CCE}"/>
    <cellStyle name="쉼표 [0] 2 2 4 3 3 10 2" xfId="52978" xr:uid="{88FE83FB-0823-4EC3-B10C-89310BE09C67}"/>
    <cellStyle name="쉼표 [0] 2 2 4 3 3 11" xfId="25762" xr:uid="{672B0307-97BB-4D86-AEC7-AE01DCBB4055}"/>
    <cellStyle name="쉼표 [0] 2 2 4 3 3 11 2" xfId="55714" xr:uid="{690BFC22-C47C-40CC-A9A5-D467EAACF4C3}"/>
    <cellStyle name="쉼표 [0] 2 2 4 3 3 12" xfId="31863" xr:uid="{EFCF1605-4B0C-4A7D-BC90-48502024C97C}"/>
    <cellStyle name="쉼표 [0] 2 2 4 3 3 2" xfId="4878" xr:uid="{3CB12B5F-6162-41F4-9966-431E44706B98}"/>
    <cellStyle name="쉼표 [0] 2 2 4 3 3 2 10" xfId="34871" xr:uid="{7C55E0BB-0FAD-4A39-9E6C-9446B3AFECEA}"/>
    <cellStyle name="쉼표 [0] 2 2 4 3 3 2 2" xfId="7826" xr:uid="{6A45FD98-3EB9-452E-A5F5-8EA2EFAA2CF3}"/>
    <cellStyle name="쉼표 [0] 2 2 4 3 3 2 2 2" xfId="29873" xr:uid="{567491EF-D8C1-4D3E-BCA7-C19888D265FC}"/>
    <cellStyle name="쉼표 [0] 2 2 4 3 3 2 2 2 2" xfId="59825" xr:uid="{86EE6927-A8AA-4042-A1C5-60DCE58D4D23}"/>
    <cellStyle name="쉼표 [0] 2 2 4 3 3 2 2 3" xfId="37781" xr:uid="{0B436D9F-6080-4276-A494-01973D295B3C}"/>
    <cellStyle name="쉼표 [0] 2 2 4 3 3 2 3" xfId="10608" xr:uid="{557AEA34-72EC-4103-AB62-8793F69C61E4}"/>
    <cellStyle name="쉼표 [0] 2 2 4 3 3 2 3 2" xfId="40563" xr:uid="{32EF05A8-DE91-473E-8B35-11207AB4C720}"/>
    <cellStyle name="쉼표 [0] 2 2 4 3 3 2 4" xfId="13390" xr:uid="{CC8C9727-EE17-4076-8D59-976DD4A4ED70}"/>
    <cellStyle name="쉼표 [0] 2 2 4 3 3 2 4 2" xfId="43345" xr:uid="{FEF34BF0-EE0B-400B-8263-54C17303B53C}"/>
    <cellStyle name="쉼표 [0] 2 2 4 3 3 2 5" xfId="16125" xr:uid="{31365F12-C814-4504-9445-B7177B90F2D8}"/>
    <cellStyle name="쉼표 [0] 2 2 4 3 3 2 5 2" xfId="46080" xr:uid="{990EF653-7868-49EF-A821-9D9D12466E73}"/>
    <cellStyle name="쉼표 [0] 2 2 4 3 3 2 6" xfId="18873" xr:uid="{46FAF965-0F17-48AD-8C26-8893F2CF3C5C}"/>
    <cellStyle name="쉼표 [0] 2 2 4 3 3 2 6 2" xfId="48826" xr:uid="{02728D1A-5142-43EF-8076-96A32316143B}"/>
    <cellStyle name="쉼표 [0] 2 2 4 3 3 2 7" xfId="21656" xr:uid="{312BAE92-EA16-4EEE-91DB-B3016B7CF05D}"/>
    <cellStyle name="쉼표 [0] 2 2 4 3 3 2 7 2" xfId="51608" xr:uid="{B96562D3-AC59-49CE-A5F1-46C4FF1A589D}"/>
    <cellStyle name="쉼표 [0] 2 2 4 3 3 2 8" xfId="24394" xr:uid="{958896F1-0C64-46C5-AB81-0C6F2AEE5C67}"/>
    <cellStyle name="쉼표 [0] 2 2 4 3 3 2 8 2" xfId="54346" xr:uid="{835E5DE1-E4A4-4FA9-A3B6-7F64156B066F}"/>
    <cellStyle name="쉼표 [0] 2 2 4 3 3 2 9" xfId="27130" xr:uid="{E072D1DF-A734-4879-8ECE-4678F48E0655}"/>
    <cellStyle name="쉼표 [0] 2 2 4 3 3 2 9 2" xfId="57082" xr:uid="{910DBCCB-140D-44C6-AF1F-5F884F1BD53C}"/>
    <cellStyle name="쉼표 [0] 2 2 4 3 3 3" xfId="3510" xr:uid="{752A4183-2300-41C8-9908-91CBF631E4A5}"/>
    <cellStyle name="쉼표 [0] 2 2 4 3 3 3 2" xfId="28505" xr:uid="{6C68FB7B-2BC8-4115-8DF2-407622BB0A28}"/>
    <cellStyle name="쉼표 [0] 2 2 4 3 3 3 2 2" xfId="58457" xr:uid="{A69AC8B1-85D3-4750-B9C2-05B2270F903F}"/>
    <cellStyle name="쉼표 [0] 2 2 4 3 3 3 3" xfId="33503" xr:uid="{C60E733C-5E48-4F6B-B34C-B4D3807EA43F}"/>
    <cellStyle name="쉼표 [0] 2 2 4 3 3 4" xfId="6458" xr:uid="{3A1405E1-ACA2-48C0-ADC5-2CAC20CE0496}"/>
    <cellStyle name="쉼표 [0] 2 2 4 3 3 4 2" xfId="36413" xr:uid="{AACF59EF-1346-4607-82FD-8AB15E3228BE}"/>
    <cellStyle name="쉼표 [0] 2 2 4 3 3 5" xfId="9240" xr:uid="{0003A437-9C86-46D1-AC83-90EF5D279271}"/>
    <cellStyle name="쉼표 [0] 2 2 4 3 3 5 2" xfId="39195" xr:uid="{604E72C4-CD51-43FC-8F5A-8BF3C9F504CB}"/>
    <cellStyle name="쉼표 [0] 2 2 4 3 3 6" xfId="12022" xr:uid="{C29D63F9-7AC4-47C6-962A-420C40394C48}"/>
    <cellStyle name="쉼표 [0] 2 2 4 3 3 6 2" xfId="41977" xr:uid="{8F965AA8-3FF3-45B3-9089-ED3A975BFFBA}"/>
    <cellStyle name="쉼표 [0] 2 2 4 3 3 7" xfId="14757" xr:uid="{4D4872BA-EFC9-4E91-8668-2642644DCC98}"/>
    <cellStyle name="쉼표 [0] 2 2 4 3 3 7 2" xfId="44712" xr:uid="{56A1BD54-77C0-4A5D-AFA7-F0BAD66A6248}"/>
    <cellStyle name="쉼표 [0] 2 2 4 3 3 8" xfId="17505" xr:uid="{0BE6B6B6-CF87-4C76-A327-F90B4A14C038}"/>
    <cellStyle name="쉼표 [0] 2 2 4 3 3 8 2" xfId="47458" xr:uid="{34469264-8E45-409E-B750-226BBB4444B2}"/>
    <cellStyle name="쉼표 [0] 2 2 4 3 3 9" xfId="20288" xr:uid="{23E7BDDB-5B2C-465F-B304-86ECAB67AB95}"/>
    <cellStyle name="쉼표 [0] 2 2 4 3 3 9 2" xfId="50240" xr:uid="{24D1EF96-B695-4E22-857D-1449070DB194}"/>
    <cellStyle name="쉼표 [0] 2 2 4 3 4" xfId="2389" xr:uid="{939508FE-4DAE-4075-B1E0-12D3A18EA67C}"/>
    <cellStyle name="쉼표 [0] 2 2 4 3 4 10" xfId="26446" xr:uid="{12A9B44F-006E-4C74-B958-1D55DAA2E016}"/>
    <cellStyle name="쉼표 [0] 2 2 4 3 4 10 2" xfId="56398" xr:uid="{FFB2E95E-2F9F-4323-9926-BC6BD6112DD3}"/>
    <cellStyle name="쉼표 [0] 2 2 4 3 4 11" xfId="32388" xr:uid="{EB5470C8-620E-4E3B-80DC-B953A131169B}"/>
    <cellStyle name="쉼표 [0] 2 2 4 3 4 2" xfId="4194" xr:uid="{8E7E21EA-CBCB-4AAB-8F3F-BF330B280772}"/>
    <cellStyle name="쉼표 [0] 2 2 4 3 4 2 2" xfId="29189" xr:uid="{FFE56243-777D-44DB-885B-ABEB937DFF72}"/>
    <cellStyle name="쉼표 [0] 2 2 4 3 4 2 2 2" xfId="59141" xr:uid="{145E830F-C6A7-4FBE-BAFA-74EA04DAE614}"/>
    <cellStyle name="쉼표 [0] 2 2 4 3 4 2 3" xfId="34187" xr:uid="{2C6A6216-64F7-4C69-99E8-670DA95C685E}"/>
    <cellStyle name="쉼표 [0] 2 2 4 3 4 3" xfId="7142" xr:uid="{07C8D320-EEE2-4394-BBF4-62D4ADF84B09}"/>
    <cellStyle name="쉼표 [0] 2 2 4 3 4 3 2" xfId="37097" xr:uid="{0A96AF3A-5D9A-45CC-B1CD-3DFC160A05CB}"/>
    <cellStyle name="쉼표 [0] 2 2 4 3 4 4" xfId="9924" xr:uid="{30D15DC2-840E-4305-A47E-6FFAE977AB91}"/>
    <cellStyle name="쉼표 [0] 2 2 4 3 4 4 2" xfId="39879" xr:uid="{2044639A-40C2-4F34-A0C8-B6D424083C15}"/>
    <cellStyle name="쉼표 [0] 2 2 4 3 4 5" xfId="12706" xr:uid="{EED3B4AA-3B97-4285-8AEA-BE868B811B05}"/>
    <cellStyle name="쉼표 [0] 2 2 4 3 4 5 2" xfId="42661" xr:uid="{2953D59E-BA25-4E8A-98F6-44FD0371D1D1}"/>
    <cellStyle name="쉼표 [0] 2 2 4 3 4 6" xfId="15441" xr:uid="{DCB3D876-480C-441D-83B7-87913FC41008}"/>
    <cellStyle name="쉼표 [0] 2 2 4 3 4 6 2" xfId="45396" xr:uid="{334E4B07-7901-4226-8682-00E91DE0AF49}"/>
    <cellStyle name="쉼표 [0] 2 2 4 3 4 7" xfId="18189" xr:uid="{390C2D86-27F2-4937-B00C-23FA848327AE}"/>
    <cellStyle name="쉼표 [0] 2 2 4 3 4 7 2" xfId="48142" xr:uid="{BFCCFE20-7A8F-4853-B7B8-71221E48C2B6}"/>
    <cellStyle name="쉼표 [0] 2 2 4 3 4 8" xfId="20972" xr:uid="{C17A77F5-5443-4BFF-A677-A81C47B764B3}"/>
    <cellStyle name="쉼표 [0] 2 2 4 3 4 8 2" xfId="50924" xr:uid="{D171BD1F-26F1-4BA3-A621-6F2F097CE92E}"/>
    <cellStyle name="쉼표 [0] 2 2 4 3 4 9" xfId="23710" xr:uid="{A2986CD4-946D-490F-83E4-47123578D953}"/>
    <cellStyle name="쉼표 [0] 2 2 4 3 4 9 2" xfId="53662" xr:uid="{B7D2CB1A-A3F9-446C-AF26-281BC9F9B46F}"/>
    <cellStyle name="쉼표 [0] 2 2 4 3 5" xfId="2826" xr:uid="{F6065404-66FA-4949-A624-79E0839E8D1B}"/>
    <cellStyle name="쉼표 [0] 2 2 4 3 5 2" xfId="27821" xr:uid="{9DA8CD46-8DCA-4B43-8DF3-A567729097EA}"/>
    <cellStyle name="쉼표 [0] 2 2 4 3 5 2 2" xfId="57773" xr:uid="{23050985-D87D-4467-A047-B8CD138BF70D}"/>
    <cellStyle name="쉼표 [0] 2 2 4 3 5 3" xfId="32819" xr:uid="{EF774BE4-FD1A-4B63-9345-C66D2A2CBE43}"/>
    <cellStyle name="쉼표 [0] 2 2 4 3 6" xfId="5774" xr:uid="{A632E3B5-89C1-4EA4-8C1B-81D1A7C30BC7}"/>
    <cellStyle name="쉼표 [0] 2 2 4 3 6 2" xfId="35729" xr:uid="{4968E961-B98D-4F5B-BC1D-E3C9BC8169FE}"/>
    <cellStyle name="쉼표 [0] 2 2 4 3 7" xfId="8556" xr:uid="{2A673051-C929-4E5B-9BF5-C1A85055E4F2}"/>
    <cellStyle name="쉼표 [0] 2 2 4 3 7 2" xfId="38511" xr:uid="{EF03FDD6-16E3-4290-8DA8-113828B737CB}"/>
    <cellStyle name="쉼표 [0] 2 2 4 3 8" xfId="11338" xr:uid="{11E6B409-6D87-435E-8331-80F18CE0900F}"/>
    <cellStyle name="쉼표 [0] 2 2 4 3 8 2" xfId="41293" xr:uid="{E797C531-8EA2-44ED-8BBE-A6EE37F50D43}"/>
    <cellStyle name="쉼표 [0] 2 2 4 3 9" xfId="14073" xr:uid="{0BE87E46-B75E-4E71-918B-C66274DC3ADB}"/>
    <cellStyle name="쉼표 [0] 2 2 4 3 9 2" xfId="44028" xr:uid="{AD5F2748-810D-4F8B-A364-A8E32C868F83}"/>
    <cellStyle name="쉼표 [0] 2 2 4 4" xfId="946" xr:uid="{0C08548E-3CA7-4286-A404-8CD650EB868A}"/>
    <cellStyle name="쉼표 [0] 2 2 4 4 10" xfId="19775" xr:uid="{02525449-9C51-46FA-ABD6-6096CE534BCD}"/>
    <cellStyle name="쉼표 [0] 2 2 4 4 10 2" xfId="49727" xr:uid="{E1FDFBCC-7CF7-474B-AA58-8ACE96C3B1FD}"/>
    <cellStyle name="쉼표 [0] 2 2 4 4 11" xfId="22513" xr:uid="{DE2C6C36-F465-4C29-8DF2-E6A08B359AF8}"/>
    <cellStyle name="쉼표 [0] 2 2 4 4 11 2" xfId="52465" xr:uid="{EA1DBA41-1BAB-491C-816A-EE634826F4D2}"/>
    <cellStyle name="쉼표 [0] 2 2 4 4 12" xfId="25249" xr:uid="{B0888430-ADC6-42BE-ADA5-3619E84281C1}"/>
    <cellStyle name="쉼표 [0] 2 2 4 4 12 2" xfId="55201" xr:uid="{801C9BE3-8C85-4702-864E-5F5EAEB75565}"/>
    <cellStyle name="쉼표 [0] 2 2 4 4 13" xfId="30951" xr:uid="{9A4A6F86-D0CB-4DC2-8B9D-F8DF1D072854}"/>
    <cellStyle name="쉼표 [0] 2 2 4 4 2" xfId="3681" xr:uid="{B123D0D0-A29C-4F92-9107-7436AA2E1F0C}"/>
    <cellStyle name="쉼표 [0] 2 2 4 4 2 10" xfId="25933" xr:uid="{56E4D1C5-D269-45D5-87ED-9C9405647994}"/>
    <cellStyle name="쉼표 [0] 2 2 4 4 2 10 2" xfId="55885" xr:uid="{BCC00804-7D18-439B-BF82-388DFFE269B1}"/>
    <cellStyle name="쉼표 [0] 2 2 4 4 2 11" xfId="33674" xr:uid="{97A27F4F-46A3-4102-ADAB-B88E384D2E6C}"/>
    <cellStyle name="쉼표 [0] 2 2 4 4 2 2" xfId="5049" xr:uid="{D38F40DA-0888-4DF5-9CC6-2B934A33FF79}"/>
    <cellStyle name="쉼표 [0] 2 2 4 4 2 2 10" xfId="35042" xr:uid="{28DB649C-E971-411D-AA3E-739F011FBA1D}"/>
    <cellStyle name="쉼표 [0] 2 2 4 4 2 2 2" xfId="7997" xr:uid="{871B588D-3459-4DB3-B5E9-8D0B67E45F75}"/>
    <cellStyle name="쉼표 [0] 2 2 4 4 2 2 2 2" xfId="30044" xr:uid="{2C7E5E63-43D3-4A30-AC49-E3AEB6D41F3B}"/>
    <cellStyle name="쉼표 [0] 2 2 4 4 2 2 2 2 2" xfId="59996" xr:uid="{6D5B19C7-575D-45D3-BB0D-644904729F6F}"/>
    <cellStyle name="쉼표 [0] 2 2 4 4 2 2 2 3" xfId="37952" xr:uid="{C5ADEE05-3363-4E5A-A74B-B6385341BCE0}"/>
    <cellStyle name="쉼표 [0] 2 2 4 4 2 2 3" xfId="10779" xr:uid="{2B40D516-0022-4D54-9F92-29504027D92D}"/>
    <cellStyle name="쉼표 [0] 2 2 4 4 2 2 3 2" xfId="40734" xr:uid="{9893E361-BB5A-40BA-8BC1-FF5A464630E7}"/>
    <cellStyle name="쉼표 [0] 2 2 4 4 2 2 4" xfId="13561" xr:uid="{9B481BCE-35F7-4718-B81A-BE4A87CB2B8A}"/>
    <cellStyle name="쉼표 [0] 2 2 4 4 2 2 4 2" xfId="43516" xr:uid="{DFC7BD87-A9A7-43C0-AD11-D66481024530}"/>
    <cellStyle name="쉼표 [0] 2 2 4 4 2 2 5" xfId="16296" xr:uid="{9EA3E1F2-F024-4328-8794-9B60719CFA4F}"/>
    <cellStyle name="쉼표 [0] 2 2 4 4 2 2 5 2" xfId="46251" xr:uid="{CE5B07FA-6C49-43B5-BFB7-69E4FB468B1C}"/>
    <cellStyle name="쉼표 [0] 2 2 4 4 2 2 6" xfId="19044" xr:uid="{77E2EC46-0B69-4E35-98E9-9A6FE1D10789}"/>
    <cellStyle name="쉼표 [0] 2 2 4 4 2 2 6 2" xfId="48997" xr:uid="{8D4EBFB0-B802-426E-B93A-EC390ECFA8A6}"/>
    <cellStyle name="쉼표 [0] 2 2 4 4 2 2 7" xfId="21827" xr:uid="{7404260B-BB68-4D5A-A6AF-00E88437211B}"/>
    <cellStyle name="쉼표 [0] 2 2 4 4 2 2 7 2" xfId="51779" xr:uid="{BB1BBB5B-2259-4ABD-89B1-D42EBD380FB1}"/>
    <cellStyle name="쉼표 [0] 2 2 4 4 2 2 8" xfId="24565" xr:uid="{036B2CEF-A925-4FD7-A90E-D1D5A0AAB7E4}"/>
    <cellStyle name="쉼표 [0] 2 2 4 4 2 2 8 2" xfId="54517" xr:uid="{6B502A1F-598A-4193-8AEC-B10917B51447}"/>
    <cellStyle name="쉼표 [0] 2 2 4 4 2 2 9" xfId="27301" xr:uid="{1D573D72-0385-440C-9EC9-8F4952B8F466}"/>
    <cellStyle name="쉼표 [0] 2 2 4 4 2 2 9 2" xfId="57253" xr:uid="{0EE3B001-79F9-4D7E-9261-397C03695A49}"/>
    <cellStyle name="쉼표 [0] 2 2 4 4 2 3" xfId="6629" xr:uid="{2E46E83D-0BA1-4789-91A2-14F2B35DBFDF}"/>
    <cellStyle name="쉼표 [0] 2 2 4 4 2 3 2" xfId="28676" xr:uid="{353D8EB5-24A7-42E6-B5F7-DB2705AD1DD3}"/>
    <cellStyle name="쉼표 [0] 2 2 4 4 2 3 2 2" xfId="58628" xr:uid="{E2B85ABD-99B3-4DB7-A107-0B8DBD434F62}"/>
    <cellStyle name="쉼표 [0] 2 2 4 4 2 3 3" xfId="36584" xr:uid="{FF54FE41-2533-402E-9C05-CA162BB5AB2E}"/>
    <cellStyle name="쉼표 [0] 2 2 4 4 2 4" xfId="9411" xr:uid="{BE8DA65D-864F-4390-A7EC-393E747D8B74}"/>
    <cellStyle name="쉼표 [0] 2 2 4 4 2 4 2" xfId="39366" xr:uid="{3E7D878A-1A38-4980-B76D-6CF104DAC037}"/>
    <cellStyle name="쉼표 [0] 2 2 4 4 2 5" xfId="12193" xr:uid="{1D49C2C4-23D2-4637-8835-4C6A83064C43}"/>
    <cellStyle name="쉼표 [0] 2 2 4 4 2 5 2" xfId="42148" xr:uid="{6B4FDD06-31A2-4D26-AAA8-259A8B9197DB}"/>
    <cellStyle name="쉼표 [0] 2 2 4 4 2 6" xfId="14928" xr:uid="{AE8AC64D-0F93-4385-B4A6-C5FF821712A6}"/>
    <cellStyle name="쉼표 [0] 2 2 4 4 2 6 2" xfId="44883" xr:uid="{21F7A6E6-962A-4DB1-89D9-EE4FDFAAE469}"/>
    <cellStyle name="쉼표 [0] 2 2 4 4 2 7" xfId="17676" xr:uid="{494BF272-1A7E-4757-B406-9430C9F470FE}"/>
    <cellStyle name="쉼표 [0] 2 2 4 4 2 7 2" xfId="47629" xr:uid="{402F9718-8323-4611-B39E-40DA189DD28D}"/>
    <cellStyle name="쉼표 [0] 2 2 4 4 2 8" xfId="20459" xr:uid="{66D3DCF9-685C-4177-A004-2EA833CB9A49}"/>
    <cellStyle name="쉼표 [0] 2 2 4 4 2 8 2" xfId="50411" xr:uid="{A1A25DEA-AEF6-4D58-B6AD-115E77880189}"/>
    <cellStyle name="쉼표 [0] 2 2 4 4 2 9" xfId="23197" xr:uid="{074A111F-09B5-46A4-B95D-C32D4453AD78}"/>
    <cellStyle name="쉼표 [0] 2 2 4 4 2 9 2" xfId="53149" xr:uid="{3A453049-7229-449B-A3C3-3F3B322D1739}"/>
    <cellStyle name="쉼표 [0] 2 2 4 4 3" xfId="4365" xr:uid="{37FF1279-CF39-49F7-9559-6F4AA3F7A23D}"/>
    <cellStyle name="쉼표 [0] 2 2 4 4 3 10" xfId="34358" xr:uid="{38FB70A5-BE61-41CF-86E0-A1B2FBCCF467}"/>
    <cellStyle name="쉼표 [0] 2 2 4 4 3 2" xfId="7313" xr:uid="{23AEEE95-ECE6-4673-B018-641DD565E526}"/>
    <cellStyle name="쉼표 [0] 2 2 4 4 3 2 2" xfId="29360" xr:uid="{CE48D070-A914-4E75-BC18-1F1C10736793}"/>
    <cellStyle name="쉼표 [0] 2 2 4 4 3 2 2 2" xfId="59312" xr:uid="{3C1114C4-5769-4056-94D0-34694F7DBCB5}"/>
    <cellStyle name="쉼표 [0] 2 2 4 4 3 2 3" xfId="37268" xr:uid="{E4983A78-B5F8-4B25-9896-FF29C3329B8A}"/>
    <cellStyle name="쉼표 [0] 2 2 4 4 3 3" xfId="10095" xr:uid="{5A60D0AF-F2D2-4CC2-831A-4A4607C528F6}"/>
    <cellStyle name="쉼표 [0] 2 2 4 4 3 3 2" xfId="40050" xr:uid="{7F6F7015-28E6-4D44-891E-1AB757CA0461}"/>
    <cellStyle name="쉼표 [0] 2 2 4 4 3 4" xfId="12877" xr:uid="{78612F20-E0DD-4139-9C80-AFAEB882D169}"/>
    <cellStyle name="쉼표 [0] 2 2 4 4 3 4 2" xfId="42832" xr:uid="{592ECCAC-B845-4F93-9315-2D692C4ED79D}"/>
    <cellStyle name="쉼표 [0] 2 2 4 4 3 5" xfId="15612" xr:uid="{8C28864C-117B-4B14-AA16-CAB702C4C42E}"/>
    <cellStyle name="쉼표 [0] 2 2 4 4 3 5 2" xfId="45567" xr:uid="{CAEFAAE6-A01B-402C-A97B-7023A89B2A93}"/>
    <cellStyle name="쉼표 [0] 2 2 4 4 3 6" xfId="18360" xr:uid="{BA896C42-AA3B-4320-B779-80D4CE03B185}"/>
    <cellStyle name="쉼표 [0] 2 2 4 4 3 6 2" xfId="48313" xr:uid="{D41366B5-1716-4B93-9308-D16456DA3605}"/>
    <cellStyle name="쉼표 [0] 2 2 4 4 3 7" xfId="21143" xr:uid="{232BE21E-5E00-48CC-8E2C-FE7206AF515F}"/>
    <cellStyle name="쉼표 [0] 2 2 4 4 3 7 2" xfId="51095" xr:uid="{C7BFB051-97A4-4815-8F63-E130F9769AFB}"/>
    <cellStyle name="쉼표 [0] 2 2 4 4 3 8" xfId="23881" xr:uid="{088D8050-BD2C-4394-B597-3CF5DBE7FB18}"/>
    <cellStyle name="쉼표 [0] 2 2 4 4 3 8 2" xfId="53833" xr:uid="{216D6787-F268-4554-B1E8-569B2896C390}"/>
    <cellStyle name="쉼표 [0] 2 2 4 4 3 9" xfId="26617" xr:uid="{C202C7BF-509A-4D50-B02D-3F5A9A665A1A}"/>
    <cellStyle name="쉼표 [0] 2 2 4 4 3 9 2" xfId="56569" xr:uid="{67581DF3-048B-40ED-9ACC-3FC76D05DBDA}"/>
    <cellStyle name="쉼표 [0] 2 2 4 4 4" xfId="2997" xr:uid="{32383523-3412-45C8-BA2F-C5486812C7E4}"/>
    <cellStyle name="쉼표 [0] 2 2 4 4 4 2" xfId="27992" xr:uid="{4D65E132-196A-4ACD-89CB-D8222038DCA2}"/>
    <cellStyle name="쉼표 [0] 2 2 4 4 4 2 2" xfId="57944" xr:uid="{D097A14C-A0DB-4A1E-B869-6FBD447171CC}"/>
    <cellStyle name="쉼표 [0] 2 2 4 4 4 3" xfId="32990" xr:uid="{738EF9CC-1D20-4D89-8A3F-AE23D0DE1C89}"/>
    <cellStyle name="쉼표 [0] 2 2 4 4 5" xfId="5945" xr:uid="{264D10B7-246C-468F-BB3C-439AD6F767F9}"/>
    <cellStyle name="쉼표 [0] 2 2 4 4 5 2" xfId="35900" xr:uid="{82145C5C-E033-496F-B67F-312A155945D2}"/>
    <cellStyle name="쉼표 [0] 2 2 4 4 6" xfId="8727" xr:uid="{6ED96AB5-58DD-4581-98FA-052887FD4982}"/>
    <cellStyle name="쉼표 [0] 2 2 4 4 6 2" xfId="38682" xr:uid="{2C808175-AE3D-4CC4-9FD9-303FC880A0D0}"/>
    <cellStyle name="쉼표 [0] 2 2 4 4 7" xfId="11509" xr:uid="{383930B2-0179-4DBC-A0BF-59CE001FABAF}"/>
    <cellStyle name="쉼표 [0] 2 2 4 4 7 2" xfId="41464" xr:uid="{2F36677E-D393-4B70-B3B3-493AFB11CB1F}"/>
    <cellStyle name="쉼표 [0] 2 2 4 4 8" xfId="14244" xr:uid="{C4C971F7-ABB9-4CE3-95A6-AD1B3B666FE2}"/>
    <cellStyle name="쉼표 [0] 2 2 4 4 8 2" xfId="44199" xr:uid="{24F6E2F1-AE47-49E4-B82C-56F8D26646AB}"/>
    <cellStyle name="쉼표 [0] 2 2 4 4 9" xfId="16992" xr:uid="{9306595A-2D09-44FF-B4B0-5F11D6FC3EE1}"/>
    <cellStyle name="쉼표 [0] 2 2 4 4 9 2" xfId="46945" xr:uid="{6142B176-EDB1-40C4-B653-368768A043FD}"/>
    <cellStyle name="쉼표 [0] 2 2 4 5" xfId="1488" xr:uid="{9D63C8E4-EEB7-4AF6-A986-1D7E2752ABF0}"/>
    <cellStyle name="쉼표 [0] 2 2 4 5 10" xfId="22855" xr:uid="{CD672A93-A762-42B0-9505-0B2734AA00F0}"/>
    <cellStyle name="쉼표 [0] 2 2 4 5 10 2" xfId="52807" xr:uid="{3F0F9090-C453-4420-B51A-73DB713A6EBD}"/>
    <cellStyle name="쉼표 [0] 2 2 4 5 11" xfId="25591" xr:uid="{14A5852D-2BBC-4EC5-917E-938E66743298}"/>
    <cellStyle name="쉼표 [0] 2 2 4 5 11 2" xfId="55543" xr:uid="{8B2C0EB1-3832-4781-8CB6-560CD8067972}"/>
    <cellStyle name="쉼표 [0] 2 2 4 5 12" xfId="31493" xr:uid="{175F64C1-909F-482B-8F8E-67087718A6C5}"/>
    <cellStyle name="쉼표 [0] 2 2 4 5 2" xfId="4707" xr:uid="{C00E9A97-5347-42F3-A7B3-500F920CEB88}"/>
    <cellStyle name="쉼표 [0] 2 2 4 5 2 10" xfId="34700" xr:uid="{678801CC-0E98-4329-95EB-9FB67F756828}"/>
    <cellStyle name="쉼표 [0] 2 2 4 5 2 2" xfId="7655" xr:uid="{7CA842E6-7AE9-474C-995F-78C8DA900638}"/>
    <cellStyle name="쉼표 [0] 2 2 4 5 2 2 2" xfId="29702" xr:uid="{11D06176-9D57-46D4-9C1D-77DAEA7F9476}"/>
    <cellStyle name="쉼표 [0] 2 2 4 5 2 2 2 2" xfId="59654" xr:uid="{AD61D030-25F7-4853-ACEB-4F7880EEA6D6}"/>
    <cellStyle name="쉼표 [0] 2 2 4 5 2 2 3" xfId="37610" xr:uid="{FA4172F6-2203-4CF6-A68C-1E3EA4E1E62A}"/>
    <cellStyle name="쉼표 [0] 2 2 4 5 2 3" xfId="10437" xr:uid="{9E5A1402-8356-4EB5-B049-6186D53A6085}"/>
    <cellStyle name="쉼표 [0] 2 2 4 5 2 3 2" xfId="40392" xr:uid="{C4AE429A-99FA-4DCB-93B4-260B777DA3E6}"/>
    <cellStyle name="쉼표 [0] 2 2 4 5 2 4" xfId="13219" xr:uid="{4E102A8E-276A-4156-96E8-7F154CA240F2}"/>
    <cellStyle name="쉼표 [0] 2 2 4 5 2 4 2" xfId="43174" xr:uid="{EC242EA3-B714-48B3-A286-D943EFEBE18D}"/>
    <cellStyle name="쉼표 [0] 2 2 4 5 2 5" xfId="15954" xr:uid="{7553DA59-73D3-4694-A975-848C86EE18B9}"/>
    <cellStyle name="쉼표 [0] 2 2 4 5 2 5 2" xfId="45909" xr:uid="{7D0987B3-94E5-4953-BB1E-1C218B0517C0}"/>
    <cellStyle name="쉼표 [0] 2 2 4 5 2 6" xfId="18702" xr:uid="{E9540600-CDBA-47C6-87FD-AE216921FC6C}"/>
    <cellStyle name="쉼표 [0] 2 2 4 5 2 6 2" xfId="48655" xr:uid="{679F040F-14C7-4946-8009-8A0349D52B52}"/>
    <cellStyle name="쉼표 [0] 2 2 4 5 2 7" xfId="21485" xr:uid="{55805BA7-CE93-49C8-8499-5B5F2F2F1D3C}"/>
    <cellStyle name="쉼표 [0] 2 2 4 5 2 7 2" xfId="51437" xr:uid="{77630FE5-0289-4644-91B0-6C310E26FD52}"/>
    <cellStyle name="쉼표 [0] 2 2 4 5 2 8" xfId="24223" xr:uid="{0BDCD46A-433C-4429-9AC3-9AF10C3A8B4D}"/>
    <cellStyle name="쉼표 [0] 2 2 4 5 2 8 2" xfId="54175" xr:uid="{0577A981-ED85-4D91-97B1-873BF75591F3}"/>
    <cellStyle name="쉼표 [0] 2 2 4 5 2 9" xfId="26959" xr:uid="{A8CF1D7E-C21D-4A45-BE02-7E2F67276B7B}"/>
    <cellStyle name="쉼표 [0] 2 2 4 5 2 9 2" xfId="56911" xr:uid="{0583A4D3-FE49-423D-8A0D-918B691B40D0}"/>
    <cellStyle name="쉼표 [0] 2 2 4 5 3" xfId="3339" xr:uid="{967ED9E7-2000-40E2-984E-91B8CAEAC8E7}"/>
    <cellStyle name="쉼표 [0] 2 2 4 5 3 2" xfId="28334" xr:uid="{097C112C-90DF-4CE9-BFC7-EA0E394B7BC8}"/>
    <cellStyle name="쉼표 [0] 2 2 4 5 3 2 2" xfId="58286" xr:uid="{58C55114-68EA-4DC7-BE4F-B4FF7C95C391}"/>
    <cellStyle name="쉼표 [0] 2 2 4 5 3 3" xfId="33332" xr:uid="{A98EB9E1-198A-4A39-8A7C-86BB717A3661}"/>
    <cellStyle name="쉼표 [0] 2 2 4 5 4" xfId="6287" xr:uid="{25065E8B-B76A-4FD5-812D-09081F76C3CA}"/>
    <cellStyle name="쉼표 [0] 2 2 4 5 4 2" xfId="36242" xr:uid="{E80415DA-4881-4F67-98F2-5C722225D204}"/>
    <cellStyle name="쉼표 [0] 2 2 4 5 5" xfId="9069" xr:uid="{0258FD8C-98EF-42B6-8A7F-60FD50F93DA3}"/>
    <cellStyle name="쉼표 [0] 2 2 4 5 5 2" xfId="39024" xr:uid="{10AD9DB3-CF4D-4623-8626-1580DE7C433B}"/>
    <cellStyle name="쉼표 [0] 2 2 4 5 6" xfId="11851" xr:uid="{03024F5F-0879-44EF-A219-C817430EB3B4}"/>
    <cellStyle name="쉼표 [0] 2 2 4 5 6 2" xfId="41806" xr:uid="{D717762E-3ECF-43C3-86C2-DFA6B836CDDF}"/>
    <cellStyle name="쉼표 [0] 2 2 4 5 7" xfId="14586" xr:uid="{04C7BEAD-6CBC-41E4-8203-789A79FBC3F7}"/>
    <cellStyle name="쉼표 [0] 2 2 4 5 7 2" xfId="44541" xr:uid="{6ABAD947-1C5E-4727-A195-AA046EB15FE2}"/>
    <cellStyle name="쉼표 [0] 2 2 4 5 8" xfId="17334" xr:uid="{966E13F9-6823-42E0-B0F1-0ADF59939266}"/>
    <cellStyle name="쉼표 [0] 2 2 4 5 8 2" xfId="47287" xr:uid="{AA7DF4CC-05A9-466D-AEA9-2DA8DECB3236}"/>
    <cellStyle name="쉼표 [0] 2 2 4 5 9" xfId="20117" xr:uid="{10141D8F-7141-4349-909F-3F021B2B1C1F}"/>
    <cellStyle name="쉼표 [0] 2 2 4 5 9 2" xfId="50069" xr:uid="{79019D6E-D041-4C4F-964F-62DFA8B33072}"/>
    <cellStyle name="쉼표 [0] 2 2 4 6" xfId="2038" xr:uid="{0DA9E88D-5BB2-4C83-B735-31C0772A28C3}"/>
    <cellStyle name="쉼표 [0] 2 2 4 6 10" xfId="26275" xr:uid="{B6B1E4E4-3E80-4084-B81B-18EF75EB91BD}"/>
    <cellStyle name="쉼표 [0] 2 2 4 6 10 2" xfId="56227" xr:uid="{43E8B9ED-BCF3-4F81-B639-05ACE883EC86}"/>
    <cellStyle name="쉼표 [0] 2 2 4 6 11" xfId="32041" xr:uid="{B1B58B01-A6E7-43C3-BEE5-B52146FDF2C5}"/>
    <cellStyle name="쉼표 [0] 2 2 4 6 2" xfId="4023" xr:uid="{F7AB112D-4D67-40DE-B8FD-5601C12D7F20}"/>
    <cellStyle name="쉼표 [0] 2 2 4 6 2 2" xfId="29018" xr:uid="{3D2B8F34-86F3-44FB-A9A4-A9EC3D9CE1DE}"/>
    <cellStyle name="쉼표 [0] 2 2 4 6 2 2 2" xfId="58970" xr:uid="{AA66DBEA-BD9B-4ABA-8C00-EA91BCE59BE4}"/>
    <cellStyle name="쉼표 [0] 2 2 4 6 2 3" xfId="34016" xr:uid="{62F2A87B-9B2C-41F4-ADB8-B32CE72962ED}"/>
    <cellStyle name="쉼표 [0] 2 2 4 6 3" xfId="6971" xr:uid="{FE4E7CC6-92A9-4CCF-9C48-C3D2CAF17A15}"/>
    <cellStyle name="쉼표 [0] 2 2 4 6 3 2" xfId="36926" xr:uid="{1AAE5ADF-69A9-4FFA-9204-7FB82BE77CF9}"/>
    <cellStyle name="쉼표 [0] 2 2 4 6 4" xfId="9753" xr:uid="{06D358B6-84D6-46AA-8291-4BF830201221}"/>
    <cellStyle name="쉼표 [0] 2 2 4 6 4 2" xfId="39708" xr:uid="{BA71BCFD-C2E9-4F17-8244-EA3CEFF4F524}"/>
    <cellStyle name="쉼표 [0] 2 2 4 6 5" xfId="12535" xr:uid="{B9830749-6D52-4312-8B8B-674D1652B768}"/>
    <cellStyle name="쉼표 [0] 2 2 4 6 5 2" xfId="42490" xr:uid="{8EDD2B97-C909-4490-8402-8A9BB544D5FE}"/>
    <cellStyle name="쉼표 [0] 2 2 4 6 6" xfId="15270" xr:uid="{178FB732-0D16-4C1D-BF0C-D734695EB1D7}"/>
    <cellStyle name="쉼표 [0] 2 2 4 6 6 2" xfId="45225" xr:uid="{D906CE0C-0E97-4633-8870-5D5434715042}"/>
    <cellStyle name="쉼표 [0] 2 2 4 6 7" xfId="18018" xr:uid="{E9BE0AAC-008B-4A82-94F2-93AD7B559E48}"/>
    <cellStyle name="쉼표 [0] 2 2 4 6 7 2" xfId="47971" xr:uid="{1074BD2E-B1F1-4647-B2BB-69ADBB055C51}"/>
    <cellStyle name="쉼표 [0] 2 2 4 6 8" xfId="20801" xr:uid="{3C3F7D6D-5459-416F-BE58-16570DCBC591}"/>
    <cellStyle name="쉼표 [0] 2 2 4 6 8 2" xfId="50753" xr:uid="{DD7B64C6-0B7E-4AE7-8896-9E91586B297B}"/>
    <cellStyle name="쉼표 [0] 2 2 4 6 9" xfId="23539" xr:uid="{7FD3F28F-B4BA-4164-BE8E-1D4B35006DB4}"/>
    <cellStyle name="쉼표 [0] 2 2 4 6 9 2" xfId="53491" xr:uid="{99ED44EA-A288-40B2-A1C5-DFFECCA399B7}"/>
    <cellStyle name="쉼표 [0] 2 2 4 7" xfId="2217" xr:uid="{F7A1F9AE-189C-4E73-9E1F-F2B53CED388E}"/>
    <cellStyle name="쉼표 [0] 2 2 4 7 2" xfId="27650" xr:uid="{707EDD3A-D27A-4FFF-90A6-004E30380004}"/>
    <cellStyle name="쉼표 [0] 2 2 4 7 2 2" xfId="57602" xr:uid="{C8545C29-1685-4925-9548-B7C2B70EF9CD}"/>
    <cellStyle name="쉼표 [0] 2 2 4 7 3" xfId="32217" xr:uid="{84445468-47E9-4B41-AD5E-68A0ECA2E9FC}"/>
    <cellStyle name="쉼표 [0] 2 2 4 8" xfId="2655" xr:uid="{1E01B656-B92D-4B52-9EC5-F6D655802CDE}"/>
    <cellStyle name="쉼표 [0] 2 2 4 8 2" xfId="32648" xr:uid="{92DB8473-0840-429A-A335-3BEF7A4E9A41}"/>
    <cellStyle name="쉼표 [0] 2 2 4 9" xfId="5467" xr:uid="{40987718-D638-40A0-BE20-1FB8A8598A92}"/>
    <cellStyle name="쉼표 [0] 2 2 4 9 2" xfId="35440" xr:uid="{6667F30F-7ACB-41A2-A3D7-67D63B49F712}"/>
    <cellStyle name="쉼표 [0] 2 2 5" xfId="440" xr:uid="{83178E45-C7EB-4B72-A761-5A01C5CA223E}"/>
    <cellStyle name="쉼표 [0] 2 2 5 10" xfId="5646" xr:uid="{577A2C99-77F1-447D-8A9D-F56AAE5BE008}"/>
    <cellStyle name="쉼표 [0] 2 2 5 10 2" xfId="35601" xr:uid="{B2169E38-9083-4CA5-AFE4-49F6703B7D4D}"/>
    <cellStyle name="쉼표 [0] 2 2 5 11" xfId="8428" xr:uid="{16EB256D-3A90-41D5-857D-F36964676519}"/>
    <cellStyle name="쉼표 [0] 2 2 5 11 2" xfId="38383" xr:uid="{71B4FE02-986A-454C-93AA-642755E265CB}"/>
    <cellStyle name="쉼표 [0] 2 2 5 12" xfId="11210" xr:uid="{A860CA84-0E7A-4CC6-B28B-0D8E8C6741DA}"/>
    <cellStyle name="쉼표 [0] 2 2 5 12 2" xfId="41165" xr:uid="{94D0E61E-088B-45C6-9854-13FF559114D7}"/>
    <cellStyle name="쉼표 [0] 2 2 5 13" xfId="13945" xr:uid="{0C3D097F-D6E0-4C23-89D5-1193674B422B}"/>
    <cellStyle name="쉼표 [0] 2 2 5 13 2" xfId="43900" xr:uid="{310359AF-7B57-40F7-A9B4-4C350BDD3D21}"/>
    <cellStyle name="쉼표 [0] 2 2 5 14" xfId="16693" xr:uid="{3AA88DEF-55D2-4B9C-91DF-2CF18681F2DC}"/>
    <cellStyle name="쉼표 [0] 2 2 5 14 2" xfId="46646" xr:uid="{5FE9DC31-78BF-4434-9C63-862E121F6AE3}"/>
    <cellStyle name="쉼표 [0] 2 2 5 15" xfId="19476" xr:uid="{1179A949-043D-4008-8F7C-17B209075726}"/>
    <cellStyle name="쉼표 [0] 2 2 5 15 2" xfId="49428" xr:uid="{89D096B5-F580-4451-818A-56DC0850528C}"/>
    <cellStyle name="쉼표 [0] 2 2 5 16" xfId="22214" xr:uid="{5FFE15B8-0986-4ADA-8F61-862C7AA167A8}"/>
    <cellStyle name="쉼표 [0] 2 2 5 16 2" xfId="52166" xr:uid="{5938A6E5-2CA3-4FA2-93EA-4B84B0ED4A81}"/>
    <cellStyle name="쉼표 [0] 2 2 5 17" xfId="24950" xr:uid="{991DA180-CBBE-43E6-8A8A-D9DDD2AEBA69}"/>
    <cellStyle name="쉼표 [0] 2 2 5 17 2" xfId="54902" xr:uid="{5C830E9E-694A-4858-B67C-2FDEDFC9C962}"/>
    <cellStyle name="쉼표 [0] 2 2 5 18" xfId="30453" xr:uid="{18912A82-17B4-4905-802E-4AF94F229540}"/>
    <cellStyle name="쉼표 [0] 2 2 5 2" xfId="582" xr:uid="{1966BA4B-D6FB-4A0A-98FC-38B0752ABE9F}"/>
    <cellStyle name="쉼표 [0] 2 2 5 2 10" xfId="16864" xr:uid="{DB08ED44-CB00-466A-8A5B-3885FE55BEF1}"/>
    <cellStyle name="쉼표 [0] 2 2 5 2 10 2" xfId="46817" xr:uid="{40E82595-2D86-41E9-82F6-F15DB4E29C95}"/>
    <cellStyle name="쉼표 [0] 2 2 5 2 11" xfId="19647" xr:uid="{CE0C51EC-7C8F-4266-A3AB-10419567E9E2}"/>
    <cellStyle name="쉼표 [0] 2 2 5 2 11 2" xfId="49599" xr:uid="{614B3D20-466B-4C16-A430-0331871801FD}"/>
    <cellStyle name="쉼표 [0] 2 2 5 2 12" xfId="22385" xr:uid="{B474FF2F-78A1-4849-B8FB-C53097C6D665}"/>
    <cellStyle name="쉼표 [0] 2 2 5 2 12 2" xfId="52337" xr:uid="{1CCEDAD5-7738-42DE-AC22-CAF0233DCECB}"/>
    <cellStyle name="쉼표 [0] 2 2 5 2 13" xfId="25121" xr:uid="{B1C3F5C3-49AE-47C9-964B-13BB9A8F18D0}"/>
    <cellStyle name="쉼표 [0] 2 2 5 2 13 2" xfId="55073" xr:uid="{2AED761D-A144-409E-93C2-4439BC806647}"/>
    <cellStyle name="쉼표 [0] 2 2 5 2 14" xfId="30592" xr:uid="{A8B9876F-3E82-45A0-805A-8251132F1303}"/>
    <cellStyle name="쉼표 [0] 2 2 5 2 2" xfId="1130" xr:uid="{93A593BB-59C3-4059-9AAE-D4EC4BF70703}"/>
    <cellStyle name="쉼표 [0] 2 2 5 2 2 10" xfId="19989" xr:uid="{AB63D929-C2E2-4746-88B4-65D29754118E}"/>
    <cellStyle name="쉼표 [0] 2 2 5 2 2 10 2" xfId="49941" xr:uid="{C0886A50-6428-4727-8FE9-2D64B86AF654}"/>
    <cellStyle name="쉼표 [0] 2 2 5 2 2 11" xfId="22727" xr:uid="{DF608D95-E084-45BF-8C8E-35F7C5E06F88}"/>
    <cellStyle name="쉼표 [0] 2 2 5 2 2 11 2" xfId="52679" xr:uid="{AE9D39E2-862C-4832-9E05-A64452F5029A}"/>
    <cellStyle name="쉼표 [0] 2 2 5 2 2 12" xfId="25463" xr:uid="{2ECA824E-C70B-4ED2-95E9-2CD84D03F782}"/>
    <cellStyle name="쉼표 [0] 2 2 5 2 2 12 2" xfId="55415" xr:uid="{C5286D71-37A7-4FEA-960F-DC53C2B50C7A}"/>
    <cellStyle name="쉼표 [0] 2 2 5 2 2 13" xfId="31135" xr:uid="{7ED149CE-BE36-4594-9AC4-25CD63AB468B}"/>
    <cellStyle name="쉼표 [0] 2 2 5 2 2 2" xfId="3895" xr:uid="{64F9F3B2-F5E7-4B76-BC27-9A7F65C38E27}"/>
    <cellStyle name="쉼표 [0] 2 2 5 2 2 2 10" xfId="26147" xr:uid="{DE19E3C1-A722-4855-870E-68082FF33A13}"/>
    <cellStyle name="쉼표 [0] 2 2 5 2 2 2 10 2" xfId="56099" xr:uid="{9FE57DCD-8FF1-4BBE-928A-498D5C982202}"/>
    <cellStyle name="쉼표 [0] 2 2 5 2 2 2 11" xfId="33888" xr:uid="{F1E38A7B-F551-42E1-95F9-14C5E3231F8E}"/>
    <cellStyle name="쉼표 [0] 2 2 5 2 2 2 2" xfId="5263" xr:uid="{94938147-68A7-43E3-8904-339516539E5A}"/>
    <cellStyle name="쉼표 [0] 2 2 5 2 2 2 2 10" xfId="35256" xr:uid="{0D0A9B31-6F4A-4FD8-8A62-42F506F9D726}"/>
    <cellStyle name="쉼표 [0] 2 2 5 2 2 2 2 2" xfId="8211" xr:uid="{EA1ADA0B-4067-446D-A7A2-0CB9DF375D39}"/>
    <cellStyle name="쉼표 [0] 2 2 5 2 2 2 2 2 2" xfId="30258" xr:uid="{064376FF-7B03-4B80-9BB2-C3FFF6B6E6A2}"/>
    <cellStyle name="쉼표 [0] 2 2 5 2 2 2 2 2 2 2" xfId="60210" xr:uid="{6A21C1E4-28E0-4896-9D00-AC9C880B04FD}"/>
    <cellStyle name="쉼표 [0] 2 2 5 2 2 2 2 2 3" xfId="38166" xr:uid="{D2AE05D7-8C23-4767-A5BE-C325F64532F2}"/>
    <cellStyle name="쉼표 [0] 2 2 5 2 2 2 2 3" xfId="10993" xr:uid="{041CE3CC-7193-4449-8BD8-82221E654BD4}"/>
    <cellStyle name="쉼표 [0] 2 2 5 2 2 2 2 3 2" xfId="40948" xr:uid="{89C57A9A-049C-460F-8737-59342216230A}"/>
    <cellStyle name="쉼표 [0] 2 2 5 2 2 2 2 4" xfId="13775" xr:uid="{9DF81434-3627-476E-8F20-E087CC24E191}"/>
    <cellStyle name="쉼표 [0] 2 2 5 2 2 2 2 4 2" xfId="43730" xr:uid="{0EDCA0B3-9C73-46FA-BECB-2C2FE9B7F6AB}"/>
    <cellStyle name="쉼표 [0] 2 2 5 2 2 2 2 5" xfId="16510" xr:uid="{6E47E544-1BCC-45AB-B813-7E5E18CB2826}"/>
    <cellStyle name="쉼표 [0] 2 2 5 2 2 2 2 5 2" xfId="46465" xr:uid="{0CD79B7A-D163-43BD-9D95-55B0D5F7FA5D}"/>
    <cellStyle name="쉼표 [0] 2 2 5 2 2 2 2 6" xfId="19258" xr:uid="{135BAC13-3C96-4797-8874-88E27A7196BC}"/>
    <cellStyle name="쉼표 [0] 2 2 5 2 2 2 2 6 2" xfId="49211" xr:uid="{CA071F3C-6378-4E9D-9BEA-AA7F9D3069DF}"/>
    <cellStyle name="쉼표 [0] 2 2 5 2 2 2 2 7" xfId="22041" xr:uid="{6A3E15A2-5E1A-4EE6-9BDE-6CD69A0364C9}"/>
    <cellStyle name="쉼표 [0] 2 2 5 2 2 2 2 7 2" xfId="51993" xr:uid="{FC6D5770-8150-43DC-A538-35F25586058F}"/>
    <cellStyle name="쉼표 [0] 2 2 5 2 2 2 2 8" xfId="24779" xr:uid="{7219526B-E48E-4A6A-BBD5-BCE52E7C37C3}"/>
    <cellStyle name="쉼표 [0] 2 2 5 2 2 2 2 8 2" xfId="54731" xr:uid="{4D02D7FE-9926-4A99-84E7-1F9C80B16BB8}"/>
    <cellStyle name="쉼표 [0] 2 2 5 2 2 2 2 9" xfId="27515" xr:uid="{D97CB76F-2549-457E-BB28-396ADADBE5C1}"/>
    <cellStyle name="쉼표 [0] 2 2 5 2 2 2 2 9 2" xfId="57467" xr:uid="{23C25F06-4448-4C6B-BE61-55577F90C2C5}"/>
    <cellStyle name="쉼표 [0] 2 2 5 2 2 2 3" xfId="6843" xr:uid="{D9E133B2-A60B-404C-A36B-AC96855FE001}"/>
    <cellStyle name="쉼표 [0] 2 2 5 2 2 2 3 2" xfId="28890" xr:uid="{23590D4F-58A9-42DB-83DA-728BC326FD98}"/>
    <cellStyle name="쉼표 [0] 2 2 5 2 2 2 3 2 2" xfId="58842" xr:uid="{2E7B559D-DCCE-4AD7-8BC8-536191FA71A0}"/>
    <cellStyle name="쉼표 [0] 2 2 5 2 2 2 3 3" xfId="36798" xr:uid="{ADB583C4-E112-4056-986A-BE3ECA54CDF2}"/>
    <cellStyle name="쉼표 [0] 2 2 5 2 2 2 4" xfId="9625" xr:uid="{28E48ADA-2723-4F30-9784-4FAB2697778B}"/>
    <cellStyle name="쉼표 [0] 2 2 5 2 2 2 4 2" xfId="39580" xr:uid="{F597D856-8B0E-47D2-BC60-64CA53CC7CF0}"/>
    <cellStyle name="쉼표 [0] 2 2 5 2 2 2 5" xfId="12407" xr:uid="{19349533-6207-4CDE-83F7-A4663FC13F7B}"/>
    <cellStyle name="쉼표 [0] 2 2 5 2 2 2 5 2" xfId="42362" xr:uid="{D1EC1108-7D5A-49D0-BE8D-815E2F330ED9}"/>
    <cellStyle name="쉼표 [0] 2 2 5 2 2 2 6" xfId="15142" xr:uid="{F226A9F2-BE78-43BD-A37B-8BB8F0A29091}"/>
    <cellStyle name="쉼표 [0] 2 2 5 2 2 2 6 2" xfId="45097" xr:uid="{1A7B5B24-DB78-49CC-BD2A-1507826A792B}"/>
    <cellStyle name="쉼표 [0] 2 2 5 2 2 2 7" xfId="17890" xr:uid="{BFC96692-23D9-4930-9D7A-E6DD9AEE21D7}"/>
    <cellStyle name="쉼표 [0] 2 2 5 2 2 2 7 2" xfId="47843" xr:uid="{96F8762F-986D-4E8C-9E4C-6E25E5839830}"/>
    <cellStyle name="쉼표 [0] 2 2 5 2 2 2 8" xfId="20673" xr:uid="{022C1863-8798-449A-8C44-6AADDCABDEF1}"/>
    <cellStyle name="쉼표 [0] 2 2 5 2 2 2 8 2" xfId="50625" xr:uid="{AD6347ED-1065-4777-84E1-926D19868D92}"/>
    <cellStyle name="쉼표 [0] 2 2 5 2 2 2 9" xfId="23411" xr:uid="{F39CB2BD-CD6C-41C9-A512-A823F8182268}"/>
    <cellStyle name="쉼표 [0] 2 2 5 2 2 2 9 2" xfId="53363" xr:uid="{FA3885C4-E2A3-46EA-8027-FF21B01A6499}"/>
    <cellStyle name="쉼표 [0] 2 2 5 2 2 3" xfId="4579" xr:uid="{E7D9BFEB-155E-4EA6-A72F-3FABC73E3C7E}"/>
    <cellStyle name="쉼표 [0] 2 2 5 2 2 3 10" xfId="34572" xr:uid="{380847F8-BFA2-4CB4-9519-1BD3E0A5590B}"/>
    <cellStyle name="쉼표 [0] 2 2 5 2 2 3 2" xfId="7527" xr:uid="{64831280-36F9-4DAE-A569-A458E2A62F0B}"/>
    <cellStyle name="쉼표 [0] 2 2 5 2 2 3 2 2" xfId="29574" xr:uid="{C41A8482-4F73-49EE-B008-9537CA96670B}"/>
    <cellStyle name="쉼표 [0] 2 2 5 2 2 3 2 2 2" xfId="59526" xr:uid="{8BF2EF36-CFEF-43F3-B2C0-B198826274E5}"/>
    <cellStyle name="쉼표 [0] 2 2 5 2 2 3 2 3" xfId="37482" xr:uid="{7EAE8A63-9A64-4204-B148-C25A38C4D4C0}"/>
    <cellStyle name="쉼표 [0] 2 2 5 2 2 3 3" xfId="10309" xr:uid="{D292CCFE-D30F-45F9-9ACA-03496F57253D}"/>
    <cellStyle name="쉼표 [0] 2 2 5 2 2 3 3 2" xfId="40264" xr:uid="{1AF051BD-1E24-44B9-A004-EF791D67D642}"/>
    <cellStyle name="쉼표 [0] 2 2 5 2 2 3 4" xfId="13091" xr:uid="{709A2A05-B718-4DC9-8387-614CCEFB2300}"/>
    <cellStyle name="쉼표 [0] 2 2 5 2 2 3 4 2" xfId="43046" xr:uid="{7E493790-797C-41A7-A781-71FAC6516977}"/>
    <cellStyle name="쉼표 [0] 2 2 5 2 2 3 5" xfId="15826" xr:uid="{54B726F2-D1F4-41EA-A491-304945139B7C}"/>
    <cellStyle name="쉼표 [0] 2 2 5 2 2 3 5 2" xfId="45781" xr:uid="{D02D994E-CCCC-4B57-B279-B44258D7B734}"/>
    <cellStyle name="쉼표 [0] 2 2 5 2 2 3 6" xfId="18574" xr:uid="{A2508605-8B67-4934-8683-358A4CC6586F}"/>
    <cellStyle name="쉼표 [0] 2 2 5 2 2 3 6 2" xfId="48527" xr:uid="{7E973333-5767-40EB-B6A0-B7C25AFFC1AD}"/>
    <cellStyle name="쉼표 [0] 2 2 5 2 2 3 7" xfId="21357" xr:uid="{5F50337A-5CA0-4DC5-B821-B461ADB305A4}"/>
    <cellStyle name="쉼표 [0] 2 2 5 2 2 3 7 2" xfId="51309" xr:uid="{4B781A04-9372-4590-9290-0AA249652B2D}"/>
    <cellStyle name="쉼표 [0] 2 2 5 2 2 3 8" xfId="24095" xr:uid="{1935372E-6E4C-44F0-8C93-A5F941C95FE0}"/>
    <cellStyle name="쉼표 [0] 2 2 5 2 2 3 8 2" xfId="54047" xr:uid="{8512F088-EFB7-4218-8B08-C29ED878CE36}"/>
    <cellStyle name="쉼표 [0] 2 2 5 2 2 3 9" xfId="26831" xr:uid="{B292B769-8324-44AE-A1BC-7B84EFA5AA9A}"/>
    <cellStyle name="쉼표 [0] 2 2 5 2 2 3 9 2" xfId="56783" xr:uid="{AC521391-FEAB-4066-899A-9F3D9D12641D}"/>
    <cellStyle name="쉼표 [0] 2 2 5 2 2 4" xfId="3211" xr:uid="{11B695B9-C580-4254-9F2A-19EB01F0FBB9}"/>
    <cellStyle name="쉼표 [0] 2 2 5 2 2 4 2" xfId="28206" xr:uid="{44703E42-9498-447D-96ED-18D4A064DEAF}"/>
    <cellStyle name="쉼표 [0] 2 2 5 2 2 4 2 2" xfId="58158" xr:uid="{8DC1F951-266A-49EF-8246-B071799218A7}"/>
    <cellStyle name="쉼표 [0] 2 2 5 2 2 4 3" xfId="33204" xr:uid="{78D52E43-5729-48A0-8D8C-51A8FB9BC92D}"/>
    <cellStyle name="쉼표 [0] 2 2 5 2 2 5" xfId="6159" xr:uid="{6A8479E4-69E9-49CE-8E3C-37B889865A42}"/>
    <cellStyle name="쉼표 [0] 2 2 5 2 2 5 2" xfId="36114" xr:uid="{23B774E4-D523-44CC-BEFF-C569A126E0FC}"/>
    <cellStyle name="쉼표 [0] 2 2 5 2 2 6" xfId="8941" xr:uid="{125338DA-5B31-464D-976B-CD84D25BB9C9}"/>
    <cellStyle name="쉼표 [0] 2 2 5 2 2 6 2" xfId="38896" xr:uid="{18FDABCF-0667-4011-9085-659ADA4D0309}"/>
    <cellStyle name="쉼표 [0] 2 2 5 2 2 7" xfId="11723" xr:uid="{389A44C7-4DD4-4587-963F-06DD3CD490BB}"/>
    <cellStyle name="쉼표 [0] 2 2 5 2 2 7 2" xfId="41678" xr:uid="{2C7B2636-C56E-41FB-A12B-3D1E769CD1BB}"/>
    <cellStyle name="쉼표 [0] 2 2 5 2 2 8" xfId="14458" xr:uid="{7D3222CD-0D67-4F4B-9573-14A9499BE41A}"/>
    <cellStyle name="쉼표 [0] 2 2 5 2 2 8 2" xfId="44413" xr:uid="{14962037-326A-46DA-9F78-B1D0D6A04C25}"/>
    <cellStyle name="쉼표 [0] 2 2 5 2 2 9" xfId="17206" xr:uid="{05A2929E-7162-4780-AECE-87B592D46785}"/>
    <cellStyle name="쉼표 [0] 2 2 5 2 2 9 2" xfId="47159" xr:uid="{29FBB9FE-FE0B-4885-9A4E-B4DD42CE4280}"/>
    <cellStyle name="쉼표 [0] 2 2 5 2 3" xfId="1672" xr:uid="{2C5E393E-C16F-44B4-8160-2BF0BE2A3C41}"/>
    <cellStyle name="쉼표 [0] 2 2 5 2 3 10" xfId="23069" xr:uid="{DA4CDBBB-DD36-47E0-B615-7D28672ED256}"/>
    <cellStyle name="쉼표 [0] 2 2 5 2 3 10 2" xfId="53021" xr:uid="{48C51606-B6FC-48DC-8034-5DC1DDF2F996}"/>
    <cellStyle name="쉼표 [0] 2 2 5 2 3 11" xfId="25805" xr:uid="{D9CB7B24-2CCD-452E-B610-9C9BAB07EF81}"/>
    <cellStyle name="쉼표 [0] 2 2 5 2 3 11 2" xfId="55757" xr:uid="{91241E7C-CEDF-45D5-B8DD-9CF97BCFD6A6}"/>
    <cellStyle name="쉼표 [0] 2 2 5 2 3 12" xfId="31677" xr:uid="{DF71B4AA-3249-4227-9878-C7F7CC543E37}"/>
    <cellStyle name="쉼표 [0] 2 2 5 2 3 2" xfId="4921" xr:uid="{99E199E6-07E1-41E1-9DE6-A6C72F8FBD5F}"/>
    <cellStyle name="쉼표 [0] 2 2 5 2 3 2 10" xfId="34914" xr:uid="{ACCE6381-CED6-4355-94F2-9FE1F5708C49}"/>
    <cellStyle name="쉼표 [0] 2 2 5 2 3 2 2" xfId="7869" xr:uid="{BC713903-0C9D-41A8-9F77-EC3BA580556E}"/>
    <cellStyle name="쉼표 [0] 2 2 5 2 3 2 2 2" xfId="29916" xr:uid="{684922D8-2175-41BC-9324-908CE07C98D0}"/>
    <cellStyle name="쉼표 [0] 2 2 5 2 3 2 2 2 2" xfId="59868" xr:uid="{F5787024-4DA8-447D-9BCC-61AE671CAF0B}"/>
    <cellStyle name="쉼표 [0] 2 2 5 2 3 2 2 3" xfId="37824" xr:uid="{6AAEA3DC-F8EA-48DE-81E9-0FCFA42CCFCF}"/>
    <cellStyle name="쉼표 [0] 2 2 5 2 3 2 3" xfId="10651" xr:uid="{0CC059A1-7FCB-4DD5-819F-59872523CF2B}"/>
    <cellStyle name="쉼표 [0] 2 2 5 2 3 2 3 2" xfId="40606" xr:uid="{DBDC992B-AF5C-4396-A30B-C247D9BABEE5}"/>
    <cellStyle name="쉼표 [0] 2 2 5 2 3 2 4" xfId="13433" xr:uid="{E552D752-D4DD-4BF0-95A4-1D2A4961C6DB}"/>
    <cellStyle name="쉼표 [0] 2 2 5 2 3 2 4 2" xfId="43388" xr:uid="{89DC8B2D-F9DE-4BC1-97A1-C566BC09E0ED}"/>
    <cellStyle name="쉼표 [0] 2 2 5 2 3 2 5" xfId="16168" xr:uid="{381EBC99-6473-48DC-B624-E7FCA75E0D0E}"/>
    <cellStyle name="쉼표 [0] 2 2 5 2 3 2 5 2" xfId="46123" xr:uid="{0CC63761-2FCA-4EB4-B33B-9462F63EBF98}"/>
    <cellStyle name="쉼표 [0] 2 2 5 2 3 2 6" xfId="18916" xr:uid="{5F2204F1-209F-4ECE-97C0-2FFBE28EDBBA}"/>
    <cellStyle name="쉼표 [0] 2 2 5 2 3 2 6 2" xfId="48869" xr:uid="{977A34C0-0BB7-4CB1-87CB-5FF73DC30A5E}"/>
    <cellStyle name="쉼표 [0] 2 2 5 2 3 2 7" xfId="21699" xr:uid="{F3EC440C-AFD8-415A-A9FA-0A45A5A19B70}"/>
    <cellStyle name="쉼표 [0] 2 2 5 2 3 2 7 2" xfId="51651" xr:uid="{06D0D140-4226-414D-A3C3-9C2DDBCF70CF}"/>
    <cellStyle name="쉼표 [0] 2 2 5 2 3 2 8" xfId="24437" xr:uid="{2533E3E7-341C-4725-8DD8-D805FE7EA7A5}"/>
    <cellStyle name="쉼표 [0] 2 2 5 2 3 2 8 2" xfId="54389" xr:uid="{0F3379CD-C214-4FA5-958E-900DBB745DBE}"/>
    <cellStyle name="쉼표 [0] 2 2 5 2 3 2 9" xfId="27173" xr:uid="{C16ADD59-DBE7-4A21-A458-BB81A25CFEE9}"/>
    <cellStyle name="쉼표 [0] 2 2 5 2 3 2 9 2" xfId="57125" xr:uid="{F07D2D3A-A8A4-438A-A861-A1B9045B3456}"/>
    <cellStyle name="쉼표 [0] 2 2 5 2 3 3" xfId="3553" xr:uid="{0D9D0ADD-ECC1-4ACE-A72A-020A8F3B699E}"/>
    <cellStyle name="쉼표 [0] 2 2 5 2 3 3 2" xfId="28548" xr:uid="{26EE2CB2-AA88-4E68-9C18-E487A568F21A}"/>
    <cellStyle name="쉼표 [0] 2 2 5 2 3 3 2 2" xfId="58500" xr:uid="{B93461D5-24B8-4C51-901F-611F1BE7D23E}"/>
    <cellStyle name="쉼표 [0] 2 2 5 2 3 3 3" xfId="33546" xr:uid="{3D64704F-F4D4-4FA9-82CE-51FD231E0BDD}"/>
    <cellStyle name="쉼표 [0] 2 2 5 2 3 4" xfId="6501" xr:uid="{2E0541B7-7C51-45B3-961C-F577F4C98658}"/>
    <cellStyle name="쉼표 [0] 2 2 5 2 3 4 2" xfId="36456" xr:uid="{D3B355B7-B564-4826-8318-A77018C53B30}"/>
    <cellStyle name="쉼표 [0] 2 2 5 2 3 5" xfId="9283" xr:uid="{8B788F47-6BE8-4483-BA15-4BCA203A0C67}"/>
    <cellStyle name="쉼표 [0] 2 2 5 2 3 5 2" xfId="39238" xr:uid="{4CAE0BED-E889-427D-8A05-8603666CD90B}"/>
    <cellStyle name="쉼표 [0] 2 2 5 2 3 6" xfId="12065" xr:uid="{EFB51D81-D60A-45ED-BEF0-B8229B0E0EF7}"/>
    <cellStyle name="쉼표 [0] 2 2 5 2 3 6 2" xfId="42020" xr:uid="{EBF3E507-36C8-4D96-8191-D4A6E34A417E}"/>
    <cellStyle name="쉼표 [0] 2 2 5 2 3 7" xfId="14800" xr:uid="{5A3A3187-A90F-4E3C-B3D4-C3A9054C7B49}"/>
    <cellStyle name="쉼표 [0] 2 2 5 2 3 7 2" xfId="44755" xr:uid="{5FCB8CC4-E042-4ED7-8E02-75A617E44F36}"/>
    <cellStyle name="쉼표 [0] 2 2 5 2 3 8" xfId="17548" xr:uid="{CF2E675F-74A2-45BA-A99D-5D95E4DBB8DF}"/>
    <cellStyle name="쉼표 [0] 2 2 5 2 3 8 2" xfId="47501" xr:uid="{0544D57F-FF89-4436-AD1F-0C7A06A10BB4}"/>
    <cellStyle name="쉼표 [0] 2 2 5 2 3 9" xfId="20331" xr:uid="{1BDA14CD-AA66-4B1D-A1AA-8267BD1CD2C0}"/>
    <cellStyle name="쉼표 [0] 2 2 5 2 3 9 2" xfId="50283" xr:uid="{06B9D13C-AD2F-4661-8B7A-ED5570E4BC42}"/>
    <cellStyle name="쉼표 [0] 2 2 5 2 4" xfId="2432" xr:uid="{EA91C0AA-574A-4AC5-AAA4-1ACF76C73182}"/>
    <cellStyle name="쉼표 [0] 2 2 5 2 4 10" xfId="26489" xr:uid="{D6589DA7-6426-469D-9CAD-71B87B1FD64A}"/>
    <cellStyle name="쉼표 [0] 2 2 5 2 4 10 2" xfId="56441" xr:uid="{5C6D078E-9962-44FC-9703-9906B591899E}"/>
    <cellStyle name="쉼표 [0] 2 2 5 2 4 11" xfId="32431" xr:uid="{FE6DC867-608C-41B8-AE97-BF9196D41A4F}"/>
    <cellStyle name="쉼표 [0] 2 2 5 2 4 2" xfId="4237" xr:uid="{CCD4C06E-C52F-4FB2-9379-9ACE46CD5ADF}"/>
    <cellStyle name="쉼표 [0] 2 2 5 2 4 2 2" xfId="29232" xr:uid="{E48E380C-EB7A-4E03-B6F4-DFF8B6D16BD8}"/>
    <cellStyle name="쉼표 [0] 2 2 5 2 4 2 2 2" xfId="59184" xr:uid="{2C370609-CA35-499A-BD68-A2C3A20C8794}"/>
    <cellStyle name="쉼표 [0] 2 2 5 2 4 2 3" xfId="34230" xr:uid="{BEE8E327-BBA5-4F24-8337-C033D548690D}"/>
    <cellStyle name="쉼표 [0] 2 2 5 2 4 3" xfId="7185" xr:uid="{C8E2D682-9115-47CA-A345-DEECACDE6600}"/>
    <cellStyle name="쉼표 [0] 2 2 5 2 4 3 2" xfId="37140" xr:uid="{16B174DC-7808-41A3-97AA-29B1FECAFD6C}"/>
    <cellStyle name="쉼표 [0] 2 2 5 2 4 4" xfId="9967" xr:uid="{E03D2D96-413B-4324-B598-A776049E326E}"/>
    <cellStyle name="쉼표 [0] 2 2 5 2 4 4 2" xfId="39922" xr:uid="{211EE9E3-7A50-405F-BE10-BAF94C6BBE39}"/>
    <cellStyle name="쉼표 [0] 2 2 5 2 4 5" xfId="12749" xr:uid="{13F7BC45-B00A-42D1-80DC-12122E721E4D}"/>
    <cellStyle name="쉼표 [0] 2 2 5 2 4 5 2" xfId="42704" xr:uid="{42B868E1-EA7B-4CFF-ACF1-0BCC2E243A5E}"/>
    <cellStyle name="쉼표 [0] 2 2 5 2 4 6" xfId="15484" xr:uid="{5188A04A-124C-4258-967A-3CBFB7F99070}"/>
    <cellStyle name="쉼표 [0] 2 2 5 2 4 6 2" xfId="45439" xr:uid="{9476AC59-1D0F-439A-8E5F-41A12F610BD9}"/>
    <cellStyle name="쉼표 [0] 2 2 5 2 4 7" xfId="18232" xr:uid="{332EE653-2D5D-4743-A52B-EBADEC953DA1}"/>
    <cellStyle name="쉼표 [0] 2 2 5 2 4 7 2" xfId="48185" xr:uid="{F3190D8D-024F-415B-A404-D8CF4774E25E}"/>
    <cellStyle name="쉼표 [0] 2 2 5 2 4 8" xfId="21015" xr:uid="{C6169927-F9DB-429C-B8A4-FEFDF8D8C824}"/>
    <cellStyle name="쉼표 [0] 2 2 5 2 4 8 2" xfId="50967" xr:uid="{D7C1338D-873E-4E35-8C31-FC835ED549C7}"/>
    <cellStyle name="쉼표 [0] 2 2 5 2 4 9" xfId="23753" xr:uid="{6D771FC4-C946-4F88-A314-92979E8E52AA}"/>
    <cellStyle name="쉼표 [0] 2 2 5 2 4 9 2" xfId="53705" xr:uid="{B7F55783-8EBD-4B9C-9B32-E5BD1FB898E2}"/>
    <cellStyle name="쉼표 [0] 2 2 5 2 5" xfId="2869" xr:uid="{B80BC0B9-B5FD-4116-962F-E9A8C82C2B97}"/>
    <cellStyle name="쉼표 [0] 2 2 5 2 5 2" xfId="27864" xr:uid="{961E7B97-DB3D-44F9-AE20-3D676A6BC54F}"/>
    <cellStyle name="쉼표 [0] 2 2 5 2 5 2 2" xfId="57816" xr:uid="{5118BFFC-EC4F-4339-B8AA-29F04FD650F5}"/>
    <cellStyle name="쉼표 [0] 2 2 5 2 5 3" xfId="32862" xr:uid="{CA76C46D-FA68-4A82-A2CE-745A4392DEEB}"/>
    <cellStyle name="쉼표 [0] 2 2 5 2 6" xfId="5817" xr:uid="{449E6692-B8C9-410A-8D5F-11BB1DB4880A}"/>
    <cellStyle name="쉼표 [0] 2 2 5 2 6 2" xfId="35772" xr:uid="{6465A574-D2C8-4621-AAFA-9B329C4AAD7E}"/>
    <cellStyle name="쉼표 [0] 2 2 5 2 7" xfId="8599" xr:uid="{3B52A863-5288-498E-B1A3-64DD72F3BA00}"/>
    <cellStyle name="쉼표 [0] 2 2 5 2 7 2" xfId="38554" xr:uid="{E1D54404-2606-48B5-9895-F145E70E83ED}"/>
    <cellStyle name="쉼표 [0] 2 2 5 2 8" xfId="11381" xr:uid="{BBA84AFB-F31C-47BB-94C1-5A4611C54E0E}"/>
    <cellStyle name="쉼표 [0] 2 2 5 2 8 2" xfId="41336" xr:uid="{3DE39AA5-F33E-44EE-9CAF-7FDEB861D740}"/>
    <cellStyle name="쉼표 [0] 2 2 5 2 9" xfId="14116" xr:uid="{24B19EFB-4598-4CA1-8A29-1DEA6A6A605B}"/>
    <cellStyle name="쉼표 [0] 2 2 5 2 9 2" xfId="44071" xr:uid="{6DEC2BB1-9FAD-4A79-A0AC-4D5CE47E6820}"/>
    <cellStyle name="쉼표 [0] 2 2 5 3" xfId="816" xr:uid="{A56A8BF4-A617-4E29-A3C0-EFAB72FE74A2}"/>
    <cellStyle name="쉼표 [0] 2 2 5 3 10" xfId="19818" xr:uid="{782B633E-2D6B-4035-89ED-7D00A176A46C}"/>
    <cellStyle name="쉼표 [0] 2 2 5 3 10 2" xfId="49770" xr:uid="{5A739004-6DF8-4292-BE4B-B0601CDB64B7}"/>
    <cellStyle name="쉼표 [0] 2 2 5 3 11" xfId="22556" xr:uid="{5167B8C1-B6EA-486D-B570-DB1E8D47C1C1}"/>
    <cellStyle name="쉼표 [0] 2 2 5 3 11 2" xfId="52508" xr:uid="{B98FE6AC-4C59-4032-9154-FB2FB3E437A1}"/>
    <cellStyle name="쉼표 [0] 2 2 5 3 12" xfId="25292" xr:uid="{721B5D4D-1412-4676-9845-4261B2808859}"/>
    <cellStyle name="쉼표 [0] 2 2 5 3 12 2" xfId="55244" xr:uid="{42621A12-E304-49D5-A9D8-07D6AE556158}"/>
    <cellStyle name="쉼표 [0] 2 2 5 3 13" xfId="30821" xr:uid="{3E6C9864-DD3B-4E1D-841B-3BF5EB045AA3}"/>
    <cellStyle name="쉼표 [0] 2 2 5 3 2" xfId="1359" xr:uid="{156B97BB-52F8-40ED-B1A8-0D6E6641039E}"/>
    <cellStyle name="쉼표 [0] 2 2 5 3 2 10" xfId="23240" xr:uid="{2676FEC4-36D0-4882-859F-60F22B744AC1}"/>
    <cellStyle name="쉼표 [0] 2 2 5 3 2 10 2" xfId="53192" xr:uid="{743B332B-624B-4963-AAAF-A88F23F32B99}"/>
    <cellStyle name="쉼표 [0] 2 2 5 3 2 11" xfId="25976" xr:uid="{666E9487-23C8-44A1-A725-D050EBA98570}"/>
    <cellStyle name="쉼표 [0] 2 2 5 3 2 11 2" xfId="55928" xr:uid="{C8184362-3F2D-4344-B40F-B25A21409E40}"/>
    <cellStyle name="쉼표 [0] 2 2 5 3 2 12" xfId="31364" xr:uid="{9118F440-ED29-4155-BA90-86DA0751597B}"/>
    <cellStyle name="쉼표 [0] 2 2 5 3 2 2" xfId="5092" xr:uid="{CAED262B-0036-4080-A162-40D63912EE81}"/>
    <cellStyle name="쉼표 [0] 2 2 5 3 2 2 10" xfId="35085" xr:uid="{39FE3645-2D03-4C40-A7A7-A9B14730EE09}"/>
    <cellStyle name="쉼표 [0] 2 2 5 3 2 2 2" xfId="8040" xr:uid="{B6C133DB-F2AE-480B-8A5A-6DD696DFC5C2}"/>
    <cellStyle name="쉼표 [0] 2 2 5 3 2 2 2 2" xfId="30087" xr:uid="{B6CA3DD6-ECDB-401E-90C4-572E62AA155E}"/>
    <cellStyle name="쉼표 [0] 2 2 5 3 2 2 2 2 2" xfId="60039" xr:uid="{7A23362C-B4B7-43AF-A1F1-562A2D097808}"/>
    <cellStyle name="쉼표 [0] 2 2 5 3 2 2 2 3" xfId="37995" xr:uid="{6EBD2749-D637-4ED9-A078-B4FC533C3C03}"/>
    <cellStyle name="쉼표 [0] 2 2 5 3 2 2 3" xfId="10822" xr:uid="{3C0387CD-26FC-49A5-8EB4-CAC93D46FF05}"/>
    <cellStyle name="쉼표 [0] 2 2 5 3 2 2 3 2" xfId="40777" xr:uid="{5A8F7AAA-2296-4AC1-89FF-24CB123988D2}"/>
    <cellStyle name="쉼표 [0] 2 2 5 3 2 2 4" xfId="13604" xr:uid="{87C93BCB-B1D1-4E05-B656-65EAEA4EFBB9}"/>
    <cellStyle name="쉼표 [0] 2 2 5 3 2 2 4 2" xfId="43559" xr:uid="{D014A1AF-97CF-4959-8C40-FFB7E9391EFF}"/>
    <cellStyle name="쉼표 [0] 2 2 5 3 2 2 5" xfId="16339" xr:uid="{A0B59FF8-C5B6-4849-B94C-8F332F99C4EE}"/>
    <cellStyle name="쉼표 [0] 2 2 5 3 2 2 5 2" xfId="46294" xr:uid="{20D522C4-E12E-40F8-A658-6B53FDF90541}"/>
    <cellStyle name="쉼표 [0] 2 2 5 3 2 2 6" xfId="19087" xr:uid="{23A3C48F-8C96-4EFA-AA24-D93B868BF343}"/>
    <cellStyle name="쉼표 [0] 2 2 5 3 2 2 6 2" xfId="49040" xr:uid="{4FE71C09-CEFB-4778-922F-50A171F67F95}"/>
    <cellStyle name="쉼표 [0] 2 2 5 3 2 2 7" xfId="21870" xr:uid="{1352A531-6B5A-4652-B41D-E0A93436F7AC}"/>
    <cellStyle name="쉼표 [0] 2 2 5 3 2 2 7 2" xfId="51822" xr:uid="{E51B8466-8731-418F-922F-D13B0FB90285}"/>
    <cellStyle name="쉼표 [0] 2 2 5 3 2 2 8" xfId="24608" xr:uid="{F59B7D5C-164A-47A5-BE38-18827F602FE3}"/>
    <cellStyle name="쉼표 [0] 2 2 5 3 2 2 8 2" xfId="54560" xr:uid="{95197CE8-EA3D-470B-BE26-EB0476099A17}"/>
    <cellStyle name="쉼표 [0] 2 2 5 3 2 2 9" xfId="27344" xr:uid="{703A6C13-C925-4EFE-869F-CFAB6F50D062}"/>
    <cellStyle name="쉼표 [0] 2 2 5 3 2 2 9 2" xfId="57296" xr:uid="{B3A42C67-75B6-4310-A820-C5DC72F01EAB}"/>
    <cellStyle name="쉼표 [0] 2 2 5 3 2 3" xfId="3724" xr:uid="{79BA6ADB-D323-4836-B09D-5836564814B2}"/>
    <cellStyle name="쉼표 [0] 2 2 5 3 2 3 2" xfId="28719" xr:uid="{11CB295C-6533-4DAE-894A-53EBDC6D894D}"/>
    <cellStyle name="쉼표 [0] 2 2 5 3 2 3 2 2" xfId="58671" xr:uid="{AF237A88-FA6D-48E7-B01D-AD8738C6B90C}"/>
    <cellStyle name="쉼표 [0] 2 2 5 3 2 3 3" xfId="33717" xr:uid="{6B256680-D103-4117-AB68-A5C73474CA50}"/>
    <cellStyle name="쉼표 [0] 2 2 5 3 2 4" xfId="6672" xr:uid="{4A6D27D6-C28B-4C5F-A45B-B32CEBE91A51}"/>
    <cellStyle name="쉼표 [0] 2 2 5 3 2 4 2" xfId="36627" xr:uid="{836066FC-6143-4A8F-BF87-F3AE70301A17}"/>
    <cellStyle name="쉼표 [0] 2 2 5 3 2 5" xfId="9454" xr:uid="{5DA019D5-A412-4CB3-90F6-37C371282D19}"/>
    <cellStyle name="쉼표 [0] 2 2 5 3 2 5 2" xfId="39409" xr:uid="{0C1F35B2-8754-4C52-9EA6-D83411821EBC}"/>
    <cellStyle name="쉼표 [0] 2 2 5 3 2 6" xfId="12236" xr:uid="{F0E7D7AC-D6D3-403C-A56F-35B258D00109}"/>
    <cellStyle name="쉼표 [0] 2 2 5 3 2 6 2" xfId="42191" xr:uid="{CFF13AEE-9474-4F97-85D7-EB849006446E}"/>
    <cellStyle name="쉼표 [0] 2 2 5 3 2 7" xfId="14971" xr:uid="{FAFD3F62-EEAC-4305-A847-96C61031AEB0}"/>
    <cellStyle name="쉼표 [0] 2 2 5 3 2 7 2" xfId="44926" xr:uid="{10C722A0-F3EB-49A9-A6E5-B366B675E4B0}"/>
    <cellStyle name="쉼표 [0] 2 2 5 3 2 8" xfId="17719" xr:uid="{27A7823E-78A2-4118-8108-8A8D50B2A638}"/>
    <cellStyle name="쉼표 [0] 2 2 5 3 2 8 2" xfId="47672" xr:uid="{E4C34A30-998E-4B60-9AB4-D8E0CCFC405A}"/>
    <cellStyle name="쉼표 [0] 2 2 5 3 2 9" xfId="20502" xr:uid="{BBD69FD6-3CB9-4E89-BEBC-3F31DF918F81}"/>
    <cellStyle name="쉼표 [0] 2 2 5 3 2 9 2" xfId="50454" xr:uid="{9C9727AB-BC5B-4E61-9D48-1D267CB204DB}"/>
    <cellStyle name="쉼표 [0] 2 2 5 3 3" xfId="1901" xr:uid="{FFB1F4C8-3996-4E21-977B-A056FFF7CFDB}"/>
    <cellStyle name="쉼표 [0] 2 2 5 3 3 10" xfId="26660" xr:uid="{C8BE14CE-1FC5-4545-8267-AB4A08D2C510}"/>
    <cellStyle name="쉼표 [0] 2 2 5 3 3 10 2" xfId="56612" xr:uid="{8C5B58B8-7631-4D14-B52D-4ACD263872F8}"/>
    <cellStyle name="쉼표 [0] 2 2 5 3 3 11" xfId="31906" xr:uid="{0B9303E8-E04E-4490-A15A-B0E554DF3D23}"/>
    <cellStyle name="쉼표 [0] 2 2 5 3 3 2" xfId="4408" xr:uid="{9BDC770E-A987-4B20-9D98-87D6D78E8A7B}"/>
    <cellStyle name="쉼표 [0] 2 2 5 3 3 2 2" xfId="29403" xr:uid="{3C6F9194-49DF-4145-8A53-F0D16323ADDE}"/>
    <cellStyle name="쉼표 [0] 2 2 5 3 3 2 2 2" xfId="59355" xr:uid="{7E4102D1-2D1B-49EC-AEA5-BA7A35808581}"/>
    <cellStyle name="쉼표 [0] 2 2 5 3 3 2 3" xfId="34401" xr:uid="{6FC8BD56-FD4B-4DBD-8AA3-2BEA0B17B047}"/>
    <cellStyle name="쉼표 [0] 2 2 5 3 3 3" xfId="7356" xr:uid="{ACD73F5D-5E60-4132-8164-63E2C374B4C4}"/>
    <cellStyle name="쉼표 [0] 2 2 5 3 3 3 2" xfId="37311" xr:uid="{5EC5C04D-C6AE-4812-92F7-E916F47209ED}"/>
    <cellStyle name="쉼표 [0] 2 2 5 3 3 4" xfId="10138" xr:uid="{09C1A930-9BCC-4A6F-9789-914D45003723}"/>
    <cellStyle name="쉼표 [0] 2 2 5 3 3 4 2" xfId="40093" xr:uid="{9EE8722E-54E9-468A-AEB4-4E4459B29413}"/>
    <cellStyle name="쉼표 [0] 2 2 5 3 3 5" xfId="12920" xr:uid="{1212FCAB-ECB4-42E8-94D5-28C8715A64AE}"/>
    <cellStyle name="쉼표 [0] 2 2 5 3 3 5 2" xfId="42875" xr:uid="{B09E26AE-F538-42D5-8369-DECBA8B2B793}"/>
    <cellStyle name="쉼표 [0] 2 2 5 3 3 6" xfId="15655" xr:uid="{B1A19D53-6D6B-4DF9-8A9B-4F4244DBF8CE}"/>
    <cellStyle name="쉼표 [0] 2 2 5 3 3 6 2" xfId="45610" xr:uid="{0EA58DC6-3CFA-4126-82B9-E82A067FBA54}"/>
    <cellStyle name="쉼표 [0] 2 2 5 3 3 7" xfId="18403" xr:uid="{D9214613-9B60-4B02-B7CE-7DD500FD1085}"/>
    <cellStyle name="쉼표 [0] 2 2 5 3 3 7 2" xfId="48356" xr:uid="{DE763CE4-D55A-41C9-8C05-EA087666F7BC}"/>
    <cellStyle name="쉼표 [0] 2 2 5 3 3 8" xfId="21186" xr:uid="{93487B8B-8FF2-4B08-B206-DE0B4D92D5E7}"/>
    <cellStyle name="쉼표 [0] 2 2 5 3 3 8 2" xfId="51138" xr:uid="{3E925ED1-5F54-4DDE-93CE-9B7CC6A6E684}"/>
    <cellStyle name="쉼표 [0] 2 2 5 3 3 9" xfId="23924" xr:uid="{1313EF94-02C6-45F2-B886-13904CF2A185}"/>
    <cellStyle name="쉼표 [0] 2 2 5 3 3 9 2" xfId="53876" xr:uid="{03FD58CA-4A6F-4CD5-B3CD-524E9C5E79A4}"/>
    <cellStyle name="쉼표 [0] 2 2 5 3 4" xfId="3040" xr:uid="{9469887F-155F-47C1-970B-743E88149315}"/>
    <cellStyle name="쉼표 [0] 2 2 5 3 4 2" xfId="28035" xr:uid="{832FB30C-3109-4B1E-BD05-BA988CD547B3}"/>
    <cellStyle name="쉼표 [0] 2 2 5 3 4 2 2" xfId="57987" xr:uid="{8A2EE584-CA3F-41A4-A497-0391E31C53DC}"/>
    <cellStyle name="쉼표 [0] 2 2 5 3 4 3" xfId="33033" xr:uid="{229D0095-7345-496D-AF5D-44F52AB85CDB}"/>
    <cellStyle name="쉼표 [0] 2 2 5 3 5" xfId="5988" xr:uid="{C73DA13A-29C5-4CF2-8DB3-C59A28699EA4}"/>
    <cellStyle name="쉼표 [0] 2 2 5 3 5 2" xfId="35943" xr:uid="{31F9F9BA-259A-475B-A05B-838206A036C2}"/>
    <cellStyle name="쉼표 [0] 2 2 5 3 6" xfId="8770" xr:uid="{BC234C25-B6E0-4F38-90F2-51C2C4D7A124}"/>
    <cellStyle name="쉼표 [0] 2 2 5 3 6 2" xfId="38725" xr:uid="{CC5D2683-5ACC-47CE-96D1-21174D95A7B2}"/>
    <cellStyle name="쉼표 [0] 2 2 5 3 7" xfId="11552" xr:uid="{C7B0E11B-A6CB-45C7-9397-856097E4C2C4}"/>
    <cellStyle name="쉼표 [0] 2 2 5 3 7 2" xfId="41507" xr:uid="{A1CD3062-E439-49DD-9CD9-482D0C2DE17B}"/>
    <cellStyle name="쉼표 [0] 2 2 5 3 8" xfId="14287" xr:uid="{3D5D97E0-CD0C-418B-8037-3D8CF12A2AAF}"/>
    <cellStyle name="쉼표 [0] 2 2 5 3 8 2" xfId="44242" xr:uid="{4EBFA639-0449-4951-BF57-B738A9892501}"/>
    <cellStyle name="쉼표 [0] 2 2 5 3 9" xfId="17035" xr:uid="{8F8318F2-5DCA-4437-B4F5-0B1B956C309E}"/>
    <cellStyle name="쉼표 [0] 2 2 5 3 9 2" xfId="46988" xr:uid="{491A84EF-A245-4944-BC1F-5581A7B8F6E9}"/>
    <cellStyle name="쉼표 [0] 2 2 5 4" xfId="991" xr:uid="{B9DF092C-CE5A-4C28-83F6-50F36A788621}"/>
    <cellStyle name="쉼표 [0] 2 2 5 4 10" xfId="22898" xr:uid="{17CAF172-B998-45D7-BFA5-EECCB19C4FD6}"/>
    <cellStyle name="쉼표 [0] 2 2 5 4 10 2" xfId="52850" xr:uid="{4012FA3C-7712-46D0-B51C-A95333D79E7C}"/>
    <cellStyle name="쉼표 [0] 2 2 5 4 11" xfId="25634" xr:uid="{8F8CDF5B-89EE-47B2-BD20-4EDF7271105B}"/>
    <cellStyle name="쉼표 [0] 2 2 5 4 11 2" xfId="55586" xr:uid="{DA4B4F1B-4AF6-4C9D-B3A2-1D96258E1525}"/>
    <cellStyle name="쉼표 [0] 2 2 5 4 12" xfId="30996" xr:uid="{B944F971-E6B4-443E-B9A7-31E266A9FE31}"/>
    <cellStyle name="쉼표 [0] 2 2 5 4 2" xfId="4750" xr:uid="{F021E1F7-7C1B-4411-B4DC-76EBDB266413}"/>
    <cellStyle name="쉼표 [0] 2 2 5 4 2 10" xfId="34743" xr:uid="{24A2A45E-F9FF-4D58-97E0-2C94659423BE}"/>
    <cellStyle name="쉼표 [0] 2 2 5 4 2 2" xfId="7698" xr:uid="{36DE4047-B714-41C1-8CEF-8F82EF04CB2D}"/>
    <cellStyle name="쉼표 [0] 2 2 5 4 2 2 2" xfId="29745" xr:uid="{1B686598-B80F-41F6-AD22-349CFDD4F618}"/>
    <cellStyle name="쉼표 [0] 2 2 5 4 2 2 2 2" xfId="59697" xr:uid="{C4144912-029B-4B5E-88BA-C23988CAB17D}"/>
    <cellStyle name="쉼표 [0] 2 2 5 4 2 2 3" xfId="37653" xr:uid="{815F0856-9C7D-4B97-8FA5-04D45ED92A1A}"/>
    <cellStyle name="쉼표 [0] 2 2 5 4 2 3" xfId="10480" xr:uid="{6C955D21-B574-4708-80EF-E3E670299DA4}"/>
    <cellStyle name="쉼표 [0] 2 2 5 4 2 3 2" xfId="40435" xr:uid="{E19FD560-46C1-4E43-8677-309AC34B7CA7}"/>
    <cellStyle name="쉼표 [0] 2 2 5 4 2 4" xfId="13262" xr:uid="{09EE3720-53B3-4DBC-AF58-F28D9369A0DA}"/>
    <cellStyle name="쉼표 [0] 2 2 5 4 2 4 2" xfId="43217" xr:uid="{84229640-4480-453E-8112-5B840ED37B01}"/>
    <cellStyle name="쉼표 [0] 2 2 5 4 2 5" xfId="15997" xr:uid="{04696C27-EE1D-49B9-B75C-AEAE6EAF4C6A}"/>
    <cellStyle name="쉼표 [0] 2 2 5 4 2 5 2" xfId="45952" xr:uid="{31E0FF6B-7107-4D1C-B262-67ADE906D04E}"/>
    <cellStyle name="쉼표 [0] 2 2 5 4 2 6" xfId="18745" xr:uid="{973397B2-0A89-4751-BD71-AE44FEA641BE}"/>
    <cellStyle name="쉼표 [0] 2 2 5 4 2 6 2" xfId="48698" xr:uid="{4FB6832E-336C-4539-9A66-B14D78BD2686}"/>
    <cellStyle name="쉼표 [0] 2 2 5 4 2 7" xfId="21528" xr:uid="{D47557FB-D7E2-4CBC-895E-C27846D2E7EC}"/>
    <cellStyle name="쉼표 [0] 2 2 5 4 2 7 2" xfId="51480" xr:uid="{8668FC3F-7E51-4721-B538-8F6AFCD4E4CF}"/>
    <cellStyle name="쉼표 [0] 2 2 5 4 2 8" xfId="24266" xr:uid="{A7D572C1-B294-4B88-9061-92D9B1C918C1}"/>
    <cellStyle name="쉼표 [0] 2 2 5 4 2 8 2" xfId="54218" xr:uid="{5CFFEE30-5F65-41BC-888D-17040EA91225}"/>
    <cellStyle name="쉼표 [0] 2 2 5 4 2 9" xfId="27002" xr:uid="{717522C5-E97D-4701-ABFC-3D82E4BEE444}"/>
    <cellStyle name="쉼표 [0] 2 2 5 4 2 9 2" xfId="56954" xr:uid="{8F6500B0-4B9F-41D9-A7C9-7FFDD906F271}"/>
    <cellStyle name="쉼표 [0] 2 2 5 4 3" xfId="3382" xr:uid="{70C87000-B4E8-4DCC-8D12-3D2EA680F407}"/>
    <cellStyle name="쉼표 [0] 2 2 5 4 3 2" xfId="28377" xr:uid="{40018254-8392-408B-9C5E-E1B8AB5AD3B1}"/>
    <cellStyle name="쉼표 [0] 2 2 5 4 3 2 2" xfId="58329" xr:uid="{9F1352BB-B701-4046-BC85-7A98F00D2188}"/>
    <cellStyle name="쉼표 [0] 2 2 5 4 3 3" xfId="33375" xr:uid="{A82D7C5A-39DD-433C-89D2-00E2EEF1B502}"/>
    <cellStyle name="쉼표 [0] 2 2 5 4 4" xfId="6330" xr:uid="{D23282DD-591D-412D-90EF-D8335090E4EE}"/>
    <cellStyle name="쉼표 [0] 2 2 5 4 4 2" xfId="36285" xr:uid="{D33605D0-973B-4E99-AC00-1122792FDA6A}"/>
    <cellStyle name="쉼표 [0] 2 2 5 4 5" xfId="9112" xr:uid="{3CCA40B8-1E51-461E-AF74-6D9208551B0D}"/>
    <cellStyle name="쉼표 [0] 2 2 5 4 5 2" xfId="39067" xr:uid="{C8A62EF5-D8E9-4646-BC84-3B8D02B33DDB}"/>
    <cellStyle name="쉼표 [0] 2 2 5 4 6" xfId="11894" xr:uid="{F101AE33-A9D4-41E3-BE76-65CAEEE85D55}"/>
    <cellStyle name="쉼표 [0] 2 2 5 4 6 2" xfId="41849" xr:uid="{E808731E-DF99-4A21-88E7-E9429EDCF5A4}"/>
    <cellStyle name="쉼표 [0] 2 2 5 4 7" xfId="14629" xr:uid="{04F6311F-39C9-4539-A304-F6C094484E79}"/>
    <cellStyle name="쉼표 [0] 2 2 5 4 7 2" xfId="44584" xr:uid="{CB68B6C8-C03D-4035-9C9C-F55B93C8C60F}"/>
    <cellStyle name="쉼표 [0] 2 2 5 4 8" xfId="17377" xr:uid="{B2BB3644-F090-49E1-A41C-9AFDF8E24C33}"/>
    <cellStyle name="쉼표 [0] 2 2 5 4 8 2" xfId="47330" xr:uid="{1E35271A-A3F2-4CC1-940D-18F1AD7D7101}"/>
    <cellStyle name="쉼표 [0] 2 2 5 4 9" xfId="20160" xr:uid="{AE71BBC7-B834-4C35-9AB6-27C167264EA8}"/>
    <cellStyle name="쉼표 [0] 2 2 5 4 9 2" xfId="50112" xr:uid="{B956486A-C901-47F8-856F-A916E83C5DE3}"/>
    <cellStyle name="쉼표 [0] 2 2 5 5" xfId="1533" xr:uid="{E0CA072A-CA84-40F7-9682-F3CB521DE505}"/>
    <cellStyle name="쉼표 [0] 2 2 5 5 10" xfId="26318" xr:uid="{83B2792D-8181-42E2-B23C-B0DC3EAECBA4}"/>
    <cellStyle name="쉼표 [0] 2 2 5 5 10 2" xfId="56270" xr:uid="{C343070F-C9F0-49E9-BE2C-6DA0AA5BC1D3}"/>
    <cellStyle name="쉼표 [0] 2 2 5 5 11" xfId="31538" xr:uid="{DD3C3880-1AE1-4DD6-AD13-A17BD93B6D40}"/>
    <cellStyle name="쉼표 [0] 2 2 5 5 2" xfId="4066" xr:uid="{27192324-E327-4423-964E-544A235081FB}"/>
    <cellStyle name="쉼표 [0] 2 2 5 5 2 2" xfId="29061" xr:uid="{ADB7A515-64AA-4B8A-8429-6A209C91CACB}"/>
    <cellStyle name="쉼표 [0] 2 2 5 5 2 2 2" xfId="59013" xr:uid="{D9989195-9B74-4840-96A8-BE54171971DC}"/>
    <cellStyle name="쉼표 [0] 2 2 5 5 2 3" xfId="34059" xr:uid="{2FC30BAA-9FEC-4CF0-80AB-E7752E4AB5D4}"/>
    <cellStyle name="쉼표 [0] 2 2 5 5 3" xfId="7014" xr:uid="{BBC83AB6-E248-4938-AA42-CCEEF3C5FF47}"/>
    <cellStyle name="쉼표 [0] 2 2 5 5 3 2" xfId="36969" xr:uid="{03A768C0-3DAC-45D6-B4F4-9F11F43BC36E}"/>
    <cellStyle name="쉼표 [0] 2 2 5 5 4" xfId="9796" xr:uid="{624DEB16-9469-4A41-8D65-96062EB3D1DD}"/>
    <cellStyle name="쉼표 [0] 2 2 5 5 4 2" xfId="39751" xr:uid="{15A9B7EE-66B3-4E8D-9FE4-D8A9CF1FB991}"/>
    <cellStyle name="쉼표 [0] 2 2 5 5 5" xfId="12578" xr:uid="{65C63306-1F0A-4C1A-8DA7-9DD3825E5D60}"/>
    <cellStyle name="쉼표 [0] 2 2 5 5 5 2" xfId="42533" xr:uid="{FE546EE3-E129-4EA0-AF3D-2BE1712C1637}"/>
    <cellStyle name="쉼표 [0] 2 2 5 5 6" xfId="15313" xr:uid="{F43C16E8-613F-4F2B-BE01-04C54BDCC4D2}"/>
    <cellStyle name="쉼표 [0] 2 2 5 5 6 2" xfId="45268" xr:uid="{D2C6E5B0-8F4E-4568-BD82-FDA976977B7E}"/>
    <cellStyle name="쉼표 [0] 2 2 5 5 7" xfId="18061" xr:uid="{5CAB9207-C480-4683-8F02-6159D8237AE5}"/>
    <cellStyle name="쉼표 [0] 2 2 5 5 7 2" xfId="48014" xr:uid="{8800662D-2555-493C-A2AA-7A866C8FF487}"/>
    <cellStyle name="쉼표 [0] 2 2 5 5 8" xfId="20844" xr:uid="{CCD7F953-97AA-4150-9626-0E35DDC9737C}"/>
    <cellStyle name="쉼표 [0] 2 2 5 5 8 2" xfId="50796" xr:uid="{83271FA2-B6C8-4617-8FCB-CEB6126B68FD}"/>
    <cellStyle name="쉼표 [0] 2 2 5 5 9" xfId="23582" xr:uid="{5D0D9D15-A08B-42DC-9B69-7ABFFB39D8C2}"/>
    <cellStyle name="쉼표 [0] 2 2 5 5 9 2" xfId="53534" xr:uid="{98CDFE80-F5AD-45B0-9256-BA467A5B9740}"/>
    <cellStyle name="쉼표 [0] 2 2 5 6" xfId="2081" xr:uid="{12F810B7-EE1B-47E6-A04D-CC04685E4C7B}"/>
    <cellStyle name="쉼표 [0] 2 2 5 6 2" xfId="27693" xr:uid="{719D09CA-ED0D-4F63-888F-67A80985DD3B}"/>
    <cellStyle name="쉼표 [0] 2 2 5 6 2 2" xfId="57645" xr:uid="{F42DDD35-2053-4875-A461-655D9707545D}"/>
    <cellStyle name="쉼표 [0] 2 2 5 6 3" xfId="32084" xr:uid="{DC0C1C5D-ADC1-42CE-B644-8876A619B475}"/>
    <cellStyle name="쉼표 [0] 2 2 5 7" xfId="2260" xr:uid="{3BC09AAD-9F8A-4585-9777-CB74E13C9F73}"/>
    <cellStyle name="쉼표 [0] 2 2 5 7 2" xfId="32260" xr:uid="{DB6804B3-1BCF-4A9A-92CC-2E0936C2C6E3}"/>
    <cellStyle name="쉼표 [0] 2 2 5 8" xfId="2698" xr:uid="{4BAF521D-5D37-4AB0-9824-938933A2118A}"/>
    <cellStyle name="쉼표 [0] 2 2 5 8 2" xfId="32691" xr:uid="{BCDAC035-21C5-4A9C-A21A-511F288D0F94}"/>
    <cellStyle name="쉼표 [0] 2 2 5 9" xfId="5525" xr:uid="{A9E86893-6B08-4C3E-84F2-E781CC54870D}"/>
    <cellStyle name="쉼표 [0] 2 2 5 9 2" xfId="35481" xr:uid="{E483EB92-1014-4BC9-86BC-A49BCDE9C178}"/>
    <cellStyle name="쉼표 [0] 2 2 6" xfId="491" xr:uid="{0C7536B2-0ED8-46CB-B8DA-783B0279A960}"/>
    <cellStyle name="쉼표 [0] 2 2 6 10" xfId="16778" xr:uid="{FEBF64F6-0AC9-4323-99D1-886B2DBD4977}"/>
    <cellStyle name="쉼표 [0] 2 2 6 10 2" xfId="46731" xr:uid="{51BB03FD-7CAC-44F6-8B82-D37657AB7618}"/>
    <cellStyle name="쉼표 [0] 2 2 6 11" xfId="19561" xr:uid="{B7D1BF12-3383-4EED-BD5E-2DEE4FFF932D}"/>
    <cellStyle name="쉼표 [0] 2 2 6 11 2" xfId="49513" xr:uid="{53CD78FC-0EC2-4082-A0A6-4FA3563CA7FC}"/>
    <cellStyle name="쉼표 [0] 2 2 6 12" xfId="22299" xr:uid="{A5DA0DAB-7564-4EFA-8B43-04281F8394B4}"/>
    <cellStyle name="쉼표 [0] 2 2 6 12 2" xfId="52251" xr:uid="{6CD834BD-AB3E-4F5E-A894-4A2A3845F34B}"/>
    <cellStyle name="쉼표 [0] 2 2 6 13" xfId="25035" xr:uid="{AF44D83E-19AC-4532-B9EB-97635549705D}"/>
    <cellStyle name="쉼표 [0] 2 2 6 13 2" xfId="54987" xr:uid="{1BFD8E41-1826-4954-A5EF-3A99FA6343F8}"/>
    <cellStyle name="쉼표 [0] 2 2 6 14" xfId="30501" xr:uid="{2D306D7C-C2F3-40AA-9DDB-FC12B13E0CAD}"/>
    <cellStyle name="쉼표 [0] 2 2 6 2" xfId="1039" xr:uid="{6DC70289-3D73-4566-90AB-981C4B3E538F}"/>
    <cellStyle name="쉼표 [0] 2 2 6 2 10" xfId="19903" xr:uid="{4B9A9DD3-8FE3-455B-A92B-8493C8330833}"/>
    <cellStyle name="쉼표 [0] 2 2 6 2 10 2" xfId="49855" xr:uid="{E06913F9-0614-4A95-AE39-03E650855170}"/>
    <cellStyle name="쉼표 [0] 2 2 6 2 11" xfId="22641" xr:uid="{B03E8B5E-5DF1-4ED7-82A8-2E1BB44EE8F1}"/>
    <cellStyle name="쉼표 [0] 2 2 6 2 11 2" xfId="52593" xr:uid="{E9CE8AA0-9E8C-4ECF-B809-495C6028B3F0}"/>
    <cellStyle name="쉼표 [0] 2 2 6 2 12" xfId="25377" xr:uid="{114E60B6-9C00-4B5A-A650-AB49E0334BE6}"/>
    <cellStyle name="쉼표 [0] 2 2 6 2 12 2" xfId="55329" xr:uid="{B1D09F39-583D-4701-8DB0-ED02121BBA06}"/>
    <cellStyle name="쉼표 [0] 2 2 6 2 13" xfId="31044" xr:uid="{83002158-D607-4635-AD41-06D54C7C25B4}"/>
    <cellStyle name="쉼표 [0] 2 2 6 2 2" xfId="3809" xr:uid="{A3BEBE72-6346-4126-9EBF-5F436A87A7FF}"/>
    <cellStyle name="쉼표 [0] 2 2 6 2 2 10" xfId="26061" xr:uid="{0760454C-DD8D-4389-9DFF-A48A47F205B0}"/>
    <cellStyle name="쉼표 [0] 2 2 6 2 2 10 2" xfId="56013" xr:uid="{3C331566-80BF-41C1-9570-2169657E3DED}"/>
    <cellStyle name="쉼표 [0] 2 2 6 2 2 11" xfId="33802" xr:uid="{FD440A24-75A7-4DDC-9B82-B68D601A7365}"/>
    <cellStyle name="쉼표 [0] 2 2 6 2 2 2" xfId="5177" xr:uid="{F50059CD-394D-4B85-90B9-5C53364827C7}"/>
    <cellStyle name="쉼표 [0] 2 2 6 2 2 2 10" xfId="35170" xr:uid="{AFDD2010-575C-4E58-8440-139AE2E2A707}"/>
    <cellStyle name="쉼표 [0] 2 2 6 2 2 2 2" xfId="8125" xr:uid="{6589C1F1-DEA8-4F9B-B924-DE46A7AD2338}"/>
    <cellStyle name="쉼표 [0] 2 2 6 2 2 2 2 2" xfId="30172" xr:uid="{616194C7-7200-43F7-9CD3-7DC3FFD76C5B}"/>
    <cellStyle name="쉼표 [0] 2 2 6 2 2 2 2 2 2" xfId="60124" xr:uid="{9D294936-A671-4700-9C8C-E7EC7EEC541A}"/>
    <cellStyle name="쉼표 [0] 2 2 6 2 2 2 2 3" xfId="38080" xr:uid="{B7C8E99B-714F-4927-8989-D3124618C288}"/>
    <cellStyle name="쉼표 [0] 2 2 6 2 2 2 3" xfId="10907" xr:uid="{921A9F1B-B865-4C3A-A92C-41AD03D0D6C2}"/>
    <cellStyle name="쉼표 [0] 2 2 6 2 2 2 3 2" xfId="40862" xr:uid="{43632C4C-A0AA-4E1C-A618-072AE6F3DFAF}"/>
    <cellStyle name="쉼표 [0] 2 2 6 2 2 2 4" xfId="13689" xr:uid="{F0C320F4-A076-42C7-BCB2-E3AA3D70118A}"/>
    <cellStyle name="쉼표 [0] 2 2 6 2 2 2 4 2" xfId="43644" xr:uid="{77AA73C0-A89A-420A-AC53-E265CEE263AF}"/>
    <cellStyle name="쉼표 [0] 2 2 6 2 2 2 5" xfId="16424" xr:uid="{8647F79B-3947-4B73-8FF5-D34DACE8D85B}"/>
    <cellStyle name="쉼표 [0] 2 2 6 2 2 2 5 2" xfId="46379" xr:uid="{2D6D6C86-AB6F-4AF2-ABAA-FA54FD53C74A}"/>
    <cellStyle name="쉼표 [0] 2 2 6 2 2 2 6" xfId="19172" xr:uid="{14AE5327-90BB-4FFC-9554-E5A52D41C206}"/>
    <cellStyle name="쉼표 [0] 2 2 6 2 2 2 6 2" xfId="49125" xr:uid="{836264D7-3E71-45C4-BC6D-2AF14DF7E748}"/>
    <cellStyle name="쉼표 [0] 2 2 6 2 2 2 7" xfId="21955" xr:uid="{E0D7B962-B3BC-4232-A935-9441C25C30B1}"/>
    <cellStyle name="쉼표 [0] 2 2 6 2 2 2 7 2" xfId="51907" xr:uid="{771165CF-AA36-42EB-A52C-987C3B873839}"/>
    <cellStyle name="쉼표 [0] 2 2 6 2 2 2 8" xfId="24693" xr:uid="{E366D9E4-A1EA-450B-B4AD-C13BB4F67D75}"/>
    <cellStyle name="쉼표 [0] 2 2 6 2 2 2 8 2" xfId="54645" xr:uid="{7928832A-8208-4611-B5B0-B2C80F3427DC}"/>
    <cellStyle name="쉼표 [0] 2 2 6 2 2 2 9" xfId="27429" xr:uid="{59570698-9EEF-4425-A67D-A431BB2FF582}"/>
    <cellStyle name="쉼표 [0] 2 2 6 2 2 2 9 2" xfId="57381" xr:uid="{7C44C355-2EFF-4B3B-A0CB-EBF485EB33D9}"/>
    <cellStyle name="쉼표 [0] 2 2 6 2 2 3" xfId="6757" xr:uid="{4B8D8B78-71DA-41C2-AF5F-C33A5DB3FC1A}"/>
    <cellStyle name="쉼표 [0] 2 2 6 2 2 3 2" xfId="28804" xr:uid="{BA6E35A7-6C70-4B3A-A328-0C22E66D9534}"/>
    <cellStyle name="쉼표 [0] 2 2 6 2 2 3 2 2" xfId="58756" xr:uid="{CB9EED8D-CF2D-4824-A2D1-4CACC47D0668}"/>
    <cellStyle name="쉼표 [0] 2 2 6 2 2 3 3" xfId="36712" xr:uid="{2AA590D8-9EB9-4EE8-8665-52A50808AFBA}"/>
    <cellStyle name="쉼표 [0] 2 2 6 2 2 4" xfId="9539" xr:uid="{F29E2E54-6182-476C-A034-0D6BBB12DECB}"/>
    <cellStyle name="쉼표 [0] 2 2 6 2 2 4 2" xfId="39494" xr:uid="{1626C6F6-14AD-4064-8211-E26863003CCD}"/>
    <cellStyle name="쉼표 [0] 2 2 6 2 2 5" xfId="12321" xr:uid="{D909F197-5823-442F-A638-DB8499A327A6}"/>
    <cellStyle name="쉼표 [0] 2 2 6 2 2 5 2" xfId="42276" xr:uid="{EA6D4444-0A6C-4298-A261-E4DEE25DDABE}"/>
    <cellStyle name="쉼표 [0] 2 2 6 2 2 6" xfId="15056" xr:uid="{C5F2B173-0C4A-459D-AA15-C5843C077286}"/>
    <cellStyle name="쉼표 [0] 2 2 6 2 2 6 2" xfId="45011" xr:uid="{9DC43C23-057F-4AC7-B1B3-F31692CA57C4}"/>
    <cellStyle name="쉼표 [0] 2 2 6 2 2 7" xfId="17804" xr:uid="{67607B0F-D537-4F40-A591-9DF6CCD3096D}"/>
    <cellStyle name="쉼표 [0] 2 2 6 2 2 7 2" xfId="47757" xr:uid="{7142501C-4EC9-49C0-A50C-61CDEEB499A3}"/>
    <cellStyle name="쉼표 [0] 2 2 6 2 2 8" xfId="20587" xr:uid="{5C20DE16-288F-4F9E-A7ED-26FCE3365E6A}"/>
    <cellStyle name="쉼표 [0] 2 2 6 2 2 8 2" xfId="50539" xr:uid="{F566BAD4-D067-44F3-871B-9B87277701C9}"/>
    <cellStyle name="쉼표 [0] 2 2 6 2 2 9" xfId="23325" xr:uid="{D63B14AD-3FA9-40C1-84E2-BBB608F9F0AF}"/>
    <cellStyle name="쉼표 [0] 2 2 6 2 2 9 2" xfId="53277" xr:uid="{7CFCAFBA-B141-4C31-9142-79A9EACF962D}"/>
    <cellStyle name="쉼표 [0] 2 2 6 2 3" xfId="4493" xr:uid="{4064A64B-8492-458C-9BA5-983DB2BF5B33}"/>
    <cellStyle name="쉼표 [0] 2 2 6 2 3 10" xfId="34486" xr:uid="{8BF90EE1-959B-4387-86AD-5F04E566B2A3}"/>
    <cellStyle name="쉼표 [0] 2 2 6 2 3 2" xfId="7441" xr:uid="{8AB24ACA-C7DB-4DD4-9393-CA55BCB72C23}"/>
    <cellStyle name="쉼표 [0] 2 2 6 2 3 2 2" xfId="29488" xr:uid="{52584218-767D-484A-BE54-B8E4F24FB937}"/>
    <cellStyle name="쉼표 [0] 2 2 6 2 3 2 2 2" xfId="59440" xr:uid="{A4C3784B-9774-4227-A645-BBC7D564EABC}"/>
    <cellStyle name="쉼표 [0] 2 2 6 2 3 2 3" xfId="37396" xr:uid="{CE77F9AD-DA98-451A-B563-957C534DBC18}"/>
    <cellStyle name="쉼표 [0] 2 2 6 2 3 3" xfId="10223" xr:uid="{D56F6813-14DE-47FA-949D-A49181FBBE5E}"/>
    <cellStyle name="쉼표 [0] 2 2 6 2 3 3 2" xfId="40178" xr:uid="{8CF69610-0314-4811-AF98-8644E6FDBA35}"/>
    <cellStyle name="쉼표 [0] 2 2 6 2 3 4" xfId="13005" xr:uid="{60BEC650-7BF7-4FF5-BDC3-0F1D9F66F382}"/>
    <cellStyle name="쉼표 [0] 2 2 6 2 3 4 2" xfId="42960" xr:uid="{17910BA5-070B-4614-8385-326EE26B0CCE}"/>
    <cellStyle name="쉼표 [0] 2 2 6 2 3 5" xfId="15740" xr:uid="{4F7C31B4-E8C3-4EFF-89DA-22546963A364}"/>
    <cellStyle name="쉼표 [0] 2 2 6 2 3 5 2" xfId="45695" xr:uid="{3E17AB3E-317F-4076-A10C-32E07958174E}"/>
    <cellStyle name="쉼표 [0] 2 2 6 2 3 6" xfId="18488" xr:uid="{919E6E70-BA09-4174-B990-7308DEB50BAC}"/>
    <cellStyle name="쉼표 [0] 2 2 6 2 3 6 2" xfId="48441" xr:uid="{6A28A257-F392-431F-9829-0FD6671451B4}"/>
    <cellStyle name="쉼표 [0] 2 2 6 2 3 7" xfId="21271" xr:uid="{323CFEB3-7866-47D8-B2F5-5533CBE1B0E6}"/>
    <cellStyle name="쉼표 [0] 2 2 6 2 3 7 2" xfId="51223" xr:uid="{5104D249-F864-461D-ACE0-56243DFEF8E1}"/>
    <cellStyle name="쉼표 [0] 2 2 6 2 3 8" xfId="24009" xr:uid="{D5E85888-D67C-44C7-97BD-1F9699BF07D2}"/>
    <cellStyle name="쉼표 [0] 2 2 6 2 3 8 2" xfId="53961" xr:uid="{47BA7C1D-CA62-4BAF-A6CE-BD4B16AF6629}"/>
    <cellStyle name="쉼표 [0] 2 2 6 2 3 9" xfId="26745" xr:uid="{9757790E-6779-47CC-8D89-DCEF2A3ED8EC}"/>
    <cellStyle name="쉼표 [0] 2 2 6 2 3 9 2" xfId="56697" xr:uid="{846EE22A-EEC1-4A3C-9A41-2B5EDFDB50A3}"/>
    <cellStyle name="쉼표 [0] 2 2 6 2 4" xfId="3125" xr:uid="{D2392A99-FAC5-4533-B4BF-5A5AE42CE25E}"/>
    <cellStyle name="쉼표 [0] 2 2 6 2 4 2" xfId="28120" xr:uid="{9D343D4B-9A76-4634-A0FC-76DB0C97F017}"/>
    <cellStyle name="쉼표 [0] 2 2 6 2 4 2 2" xfId="58072" xr:uid="{C74BC28E-8180-4451-A09C-BD4AA1BC8E0B}"/>
    <cellStyle name="쉼표 [0] 2 2 6 2 4 3" xfId="33118" xr:uid="{BDADD727-6D5D-4F22-B55F-F46DBA3ACEF6}"/>
    <cellStyle name="쉼표 [0] 2 2 6 2 5" xfId="6073" xr:uid="{7B3DC23A-205E-4FAC-AF6D-867922F4029C}"/>
    <cellStyle name="쉼표 [0] 2 2 6 2 5 2" xfId="36028" xr:uid="{8EB15872-D495-406E-8150-97777325C634}"/>
    <cellStyle name="쉼표 [0] 2 2 6 2 6" xfId="8855" xr:uid="{CE6B5D24-3A38-4319-8F01-CA295748362F}"/>
    <cellStyle name="쉼표 [0] 2 2 6 2 6 2" xfId="38810" xr:uid="{97387099-6D87-4DCF-9B78-DE518CE51833}"/>
    <cellStyle name="쉼표 [0] 2 2 6 2 7" xfId="11637" xr:uid="{EE3B10D5-3B33-45D1-96E7-B4F23E1E8D97}"/>
    <cellStyle name="쉼표 [0] 2 2 6 2 7 2" xfId="41592" xr:uid="{725E701F-6021-4726-9DE9-793BE25FC84F}"/>
    <cellStyle name="쉼표 [0] 2 2 6 2 8" xfId="14372" xr:uid="{FE07CA1C-F35A-460F-8705-F6FCA4A89477}"/>
    <cellStyle name="쉼표 [0] 2 2 6 2 8 2" xfId="44327" xr:uid="{AE9772E4-0805-40AA-A8D5-0597F39A090A}"/>
    <cellStyle name="쉼표 [0] 2 2 6 2 9" xfId="17120" xr:uid="{11E45C9F-297C-4948-871A-0786D8F7787E}"/>
    <cellStyle name="쉼표 [0] 2 2 6 2 9 2" xfId="47073" xr:uid="{00B5B2DF-2E2F-4889-9F8C-4B2CE25DA2C9}"/>
    <cellStyle name="쉼표 [0] 2 2 6 3" xfId="1581" xr:uid="{17D5CC65-BB92-41E9-802B-1331D8F5F234}"/>
    <cellStyle name="쉼표 [0] 2 2 6 3 10" xfId="22983" xr:uid="{D9361961-ED36-4558-926E-8001E3F1B5E8}"/>
    <cellStyle name="쉼표 [0] 2 2 6 3 10 2" xfId="52935" xr:uid="{43B959CB-56C7-4EF3-A2A1-AE70287B0A1A}"/>
    <cellStyle name="쉼표 [0] 2 2 6 3 11" xfId="25719" xr:uid="{D70D1562-4988-4862-9F07-3E58A06228E7}"/>
    <cellStyle name="쉼표 [0] 2 2 6 3 11 2" xfId="55671" xr:uid="{1F441C7C-2AE7-40BC-98F9-4BAD17D99383}"/>
    <cellStyle name="쉼표 [0] 2 2 6 3 12" xfId="31586" xr:uid="{0F835694-4C90-4DA4-8D8A-65C0B110B9B0}"/>
    <cellStyle name="쉼표 [0] 2 2 6 3 2" xfId="4835" xr:uid="{B786ED82-A611-4DCF-94AC-B8D970B0C69B}"/>
    <cellStyle name="쉼표 [0] 2 2 6 3 2 10" xfId="34828" xr:uid="{8BE68318-EA84-4EEA-86F4-8250BDD5921C}"/>
    <cellStyle name="쉼표 [0] 2 2 6 3 2 2" xfId="7783" xr:uid="{503B4C70-A37B-450F-B4ED-051BA885C39B}"/>
    <cellStyle name="쉼표 [0] 2 2 6 3 2 2 2" xfId="29830" xr:uid="{6EEC2AF5-5E9C-45A6-BA09-6A698A3C90B8}"/>
    <cellStyle name="쉼표 [0] 2 2 6 3 2 2 2 2" xfId="59782" xr:uid="{E4FC19EA-B9B5-4D9B-92BC-7CD4DF8C8D9C}"/>
    <cellStyle name="쉼표 [0] 2 2 6 3 2 2 3" xfId="37738" xr:uid="{2D0825B0-63E5-4A71-A2A2-9E898039FE1C}"/>
    <cellStyle name="쉼표 [0] 2 2 6 3 2 3" xfId="10565" xr:uid="{B5223199-056B-4CF9-8085-4C787DC74DED}"/>
    <cellStyle name="쉼표 [0] 2 2 6 3 2 3 2" xfId="40520" xr:uid="{13D6B211-E396-435A-AEC3-4447A2877D2A}"/>
    <cellStyle name="쉼표 [0] 2 2 6 3 2 4" xfId="13347" xr:uid="{9FE59088-228B-4121-8742-B1A2B76AD5C6}"/>
    <cellStyle name="쉼표 [0] 2 2 6 3 2 4 2" xfId="43302" xr:uid="{719C01A0-7CD1-4058-9943-BF291D503D94}"/>
    <cellStyle name="쉼표 [0] 2 2 6 3 2 5" xfId="16082" xr:uid="{AFC02247-26B5-419C-941A-FC34474E3D6E}"/>
    <cellStyle name="쉼표 [0] 2 2 6 3 2 5 2" xfId="46037" xr:uid="{52037E6E-6828-4E6B-917B-5DAB3F80C83D}"/>
    <cellStyle name="쉼표 [0] 2 2 6 3 2 6" xfId="18830" xr:uid="{1BD6564C-E380-4FD6-BD93-0A515AAB959B}"/>
    <cellStyle name="쉼표 [0] 2 2 6 3 2 6 2" xfId="48783" xr:uid="{BF477929-F0DD-470C-8D3E-021F9CFF04CC}"/>
    <cellStyle name="쉼표 [0] 2 2 6 3 2 7" xfId="21613" xr:uid="{67F07FBA-93BB-4DC9-85E8-AB90BEDA3799}"/>
    <cellStyle name="쉼표 [0] 2 2 6 3 2 7 2" xfId="51565" xr:uid="{5640343B-CD0A-446D-9178-5BBAA8F86910}"/>
    <cellStyle name="쉼표 [0] 2 2 6 3 2 8" xfId="24351" xr:uid="{94A1A3AE-9F0A-4248-92DB-645499D0C766}"/>
    <cellStyle name="쉼표 [0] 2 2 6 3 2 8 2" xfId="54303" xr:uid="{980DEB51-11BF-43E7-80CA-594D28047A7E}"/>
    <cellStyle name="쉼표 [0] 2 2 6 3 2 9" xfId="27087" xr:uid="{143592D9-DB53-4578-8488-3E97F29250BD}"/>
    <cellStyle name="쉼표 [0] 2 2 6 3 2 9 2" xfId="57039" xr:uid="{F5691AD5-18E4-4FDB-BDA9-830A1B8EA718}"/>
    <cellStyle name="쉼표 [0] 2 2 6 3 3" xfId="3467" xr:uid="{46C018A4-27DB-4A10-93CE-2142C124DCB0}"/>
    <cellStyle name="쉼표 [0] 2 2 6 3 3 2" xfId="28462" xr:uid="{B494B159-7108-4CF6-B7B1-9866232898B2}"/>
    <cellStyle name="쉼표 [0] 2 2 6 3 3 2 2" xfId="58414" xr:uid="{D39DF98D-670C-4F44-8298-8C39699EE598}"/>
    <cellStyle name="쉼표 [0] 2 2 6 3 3 3" xfId="33460" xr:uid="{6C532BB0-D5C3-4819-BC6D-C36E5D4DA1B1}"/>
    <cellStyle name="쉼표 [0] 2 2 6 3 4" xfId="6415" xr:uid="{F62ED1F1-0960-44FE-9BDE-A2FAFC8DE039}"/>
    <cellStyle name="쉼표 [0] 2 2 6 3 4 2" xfId="36370" xr:uid="{E2961FAB-9CF3-4848-896E-CDF037189976}"/>
    <cellStyle name="쉼표 [0] 2 2 6 3 5" xfId="9197" xr:uid="{885E8DC2-F824-45E9-873C-719E46CA165F}"/>
    <cellStyle name="쉼표 [0] 2 2 6 3 5 2" xfId="39152" xr:uid="{DA3F1CBA-1B9C-48E0-A695-FA29E1C39CD0}"/>
    <cellStyle name="쉼표 [0] 2 2 6 3 6" xfId="11979" xr:uid="{122AC886-6D91-43B2-ADC9-46393D8E9733}"/>
    <cellStyle name="쉼표 [0] 2 2 6 3 6 2" xfId="41934" xr:uid="{95BACADD-3DF2-4421-B1F1-AD9C307B6333}"/>
    <cellStyle name="쉼표 [0] 2 2 6 3 7" xfId="14714" xr:uid="{EFE9CAAE-6CC7-49BF-81AA-F2039AE217F2}"/>
    <cellStyle name="쉼표 [0] 2 2 6 3 7 2" xfId="44669" xr:uid="{8A824223-DD61-4AF5-9C65-29F266CCF542}"/>
    <cellStyle name="쉼표 [0] 2 2 6 3 8" xfId="17462" xr:uid="{BA454420-590C-49A8-8088-F7F53381F921}"/>
    <cellStyle name="쉼표 [0] 2 2 6 3 8 2" xfId="47415" xr:uid="{9413D4C1-345F-4DB9-A6F6-B7DE5AF81387}"/>
    <cellStyle name="쉼표 [0] 2 2 6 3 9" xfId="20245" xr:uid="{934B38C5-954E-4AA5-BF3C-57F813695AD6}"/>
    <cellStyle name="쉼표 [0] 2 2 6 3 9 2" xfId="50197" xr:uid="{83AF91A6-1E5F-4A97-A234-ED01BB726F43}"/>
    <cellStyle name="쉼표 [0] 2 2 6 4" xfId="2345" xr:uid="{37EBC205-FB28-49CF-AAF4-2054C2ABC6E1}"/>
    <cellStyle name="쉼표 [0] 2 2 6 4 10" xfId="26403" xr:uid="{CDB2C1D7-53EB-440F-BEE6-27DD2CA27006}"/>
    <cellStyle name="쉼표 [0] 2 2 6 4 10 2" xfId="56355" xr:uid="{43937F4F-11BD-46A2-AA9B-81A87F855D8E}"/>
    <cellStyle name="쉼표 [0] 2 2 6 4 11" xfId="32345" xr:uid="{1F8061C2-4BAD-4DFF-BBFE-ECBC2022F8A7}"/>
    <cellStyle name="쉼표 [0] 2 2 6 4 2" xfId="4151" xr:uid="{E5DBFB12-84EE-48AB-AD4A-372F6C602D57}"/>
    <cellStyle name="쉼표 [0] 2 2 6 4 2 2" xfId="29146" xr:uid="{B875015D-2E0D-4A02-A38C-952BC2B65EB7}"/>
    <cellStyle name="쉼표 [0] 2 2 6 4 2 2 2" xfId="59098" xr:uid="{9A519BBC-A3BB-4351-AE7C-C7C9920F2DBD}"/>
    <cellStyle name="쉼표 [0] 2 2 6 4 2 3" xfId="34144" xr:uid="{C06F7318-571B-4730-AA4C-199FF4CA7207}"/>
    <cellStyle name="쉼표 [0] 2 2 6 4 3" xfId="7099" xr:uid="{BE5A5367-7718-4EBD-859E-2C5B202A27DB}"/>
    <cellStyle name="쉼표 [0] 2 2 6 4 3 2" xfId="37054" xr:uid="{B619739B-D176-4C5D-AB6A-5D24CC2AC3B1}"/>
    <cellStyle name="쉼표 [0] 2 2 6 4 4" xfId="9881" xr:uid="{F1B95F93-E9B9-42DD-896B-50161F256336}"/>
    <cellStyle name="쉼표 [0] 2 2 6 4 4 2" xfId="39836" xr:uid="{90F00998-8F80-4246-BBE1-98707129E81E}"/>
    <cellStyle name="쉼표 [0] 2 2 6 4 5" xfId="12663" xr:uid="{A56BA343-2336-4103-8177-80BBEF5FFE79}"/>
    <cellStyle name="쉼표 [0] 2 2 6 4 5 2" xfId="42618" xr:uid="{BABB2908-D106-475F-97D7-5D63B61DC400}"/>
    <cellStyle name="쉼표 [0] 2 2 6 4 6" xfId="15398" xr:uid="{6E6B617E-A2F1-4835-9BAC-F57C6B679F87}"/>
    <cellStyle name="쉼표 [0] 2 2 6 4 6 2" xfId="45353" xr:uid="{F5DC8650-5191-4D18-8A94-5C235DC8F9C4}"/>
    <cellStyle name="쉼표 [0] 2 2 6 4 7" xfId="18146" xr:uid="{FA54446E-B47D-4432-B594-2E66823A50F7}"/>
    <cellStyle name="쉼표 [0] 2 2 6 4 7 2" xfId="48099" xr:uid="{647097C8-50A9-498B-9446-2F9FCFBCC25C}"/>
    <cellStyle name="쉼표 [0] 2 2 6 4 8" xfId="20929" xr:uid="{2E1C7F50-8D2B-4CED-AB31-D2CAA08C2BA8}"/>
    <cellStyle name="쉼표 [0] 2 2 6 4 8 2" xfId="50881" xr:uid="{4E4FEFA6-AAF9-4864-BED2-35B0DAD7B01A}"/>
    <cellStyle name="쉼표 [0] 2 2 6 4 9" xfId="23667" xr:uid="{84325D8B-843D-41A5-8BE9-ED384755F928}"/>
    <cellStyle name="쉼표 [0] 2 2 6 4 9 2" xfId="53619" xr:uid="{2344847A-E5A8-433B-A818-A7C4519AC5AE}"/>
    <cellStyle name="쉼표 [0] 2 2 6 5" xfId="2783" xr:uid="{F204E63F-7F1C-4F47-9953-D803F5BFE22D}"/>
    <cellStyle name="쉼표 [0] 2 2 6 5 2" xfId="27778" xr:uid="{3AA9D028-0E02-4520-B49C-EE003AACABEE}"/>
    <cellStyle name="쉼표 [0] 2 2 6 5 2 2" xfId="57730" xr:uid="{8CBC1A3B-7DC9-41FF-A666-B3C9AFEE1EB1}"/>
    <cellStyle name="쉼표 [0] 2 2 6 5 3" xfId="32776" xr:uid="{A4AD891A-1ECE-4BA8-ABA6-BB4004538295}"/>
    <cellStyle name="쉼표 [0] 2 2 6 6" xfId="5731" xr:uid="{8C855089-5099-412D-ACDF-0ACC276439C9}"/>
    <cellStyle name="쉼표 [0] 2 2 6 6 2" xfId="35686" xr:uid="{FDE74A78-474D-4583-A0FC-19D6537720A1}"/>
    <cellStyle name="쉼표 [0] 2 2 6 7" xfId="8513" xr:uid="{417FF793-21A5-43E5-8434-82AA787A6B91}"/>
    <cellStyle name="쉼표 [0] 2 2 6 7 2" xfId="38468" xr:uid="{FF3DEFD7-07C1-4F22-A31E-6F967C3AB939}"/>
    <cellStyle name="쉼표 [0] 2 2 6 8" xfId="11295" xr:uid="{64D8C5C1-70E3-4575-A93B-AB625C9E164B}"/>
    <cellStyle name="쉼표 [0] 2 2 6 8 2" xfId="41250" xr:uid="{A489133C-3527-4BEF-9D4D-22D1B7771C52}"/>
    <cellStyle name="쉼표 [0] 2 2 6 9" xfId="14030" xr:uid="{F602FAA1-80FA-4927-9806-4A614C255EAC}"/>
    <cellStyle name="쉼표 [0] 2 2 6 9 2" xfId="43985" xr:uid="{F2B10130-991E-4658-9677-9329C17F2145}"/>
    <cellStyle name="쉼표 [0] 2 2 7" xfId="632" xr:uid="{31DAC399-F0AA-4968-92DE-064C3CED2585}"/>
    <cellStyle name="쉼표 [0] 2 2 7 10" xfId="19733" xr:uid="{57A0655C-16A1-4A20-BEF6-D1CA0CB0EE80}"/>
    <cellStyle name="쉼표 [0] 2 2 7 10 2" xfId="49685" xr:uid="{8AD70854-E0AF-4BF8-BFCC-360F7B815E0F}"/>
    <cellStyle name="쉼표 [0] 2 2 7 11" xfId="22471" xr:uid="{25E642C3-0A9E-4131-A770-E7C9BED5C1B6}"/>
    <cellStyle name="쉼표 [0] 2 2 7 11 2" xfId="52423" xr:uid="{13049444-FEEF-4C70-82D8-7B1485B3A959}"/>
    <cellStyle name="쉼표 [0] 2 2 7 12" xfId="25207" xr:uid="{76B4FA50-F5B5-40D4-A310-04DB94C10AE5}"/>
    <cellStyle name="쉼표 [0] 2 2 7 12 2" xfId="55159" xr:uid="{D2B45E12-6B6E-46DA-AC23-144A97D0E099}"/>
    <cellStyle name="쉼표 [0] 2 2 7 13" xfId="30642" xr:uid="{97FF7960-0E89-416E-A2A6-EEDD833B4F41}"/>
    <cellStyle name="쉼표 [0] 2 2 7 2" xfId="1180" xr:uid="{DCABCCAD-203D-4972-B461-39B32AACBEF6}"/>
    <cellStyle name="쉼표 [0] 2 2 7 2 10" xfId="23155" xr:uid="{3290150B-64AD-40EC-99B0-61147404E4EC}"/>
    <cellStyle name="쉼표 [0] 2 2 7 2 10 2" xfId="53107" xr:uid="{58C89DA2-DF14-42B4-BCDF-D363BBCAF808}"/>
    <cellStyle name="쉼표 [0] 2 2 7 2 11" xfId="25891" xr:uid="{7ACFE764-7F5E-422A-BC10-3C6A5D76B002}"/>
    <cellStyle name="쉼표 [0] 2 2 7 2 11 2" xfId="55843" xr:uid="{F8464FE4-D80F-421D-A4AF-37C5235C4290}"/>
    <cellStyle name="쉼표 [0] 2 2 7 2 12" xfId="31185" xr:uid="{0E966583-A361-4607-8C85-0132A54F0A9D}"/>
    <cellStyle name="쉼표 [0] 2 2 7 2 2" xfId="5007" xr:uid="{C91251CD-73D4-4594-BBAF-06F3D374B741}"/>
    <cellStyle name="쉼표 [0] 2 2 7 2 2 10" xfId="35000" xr:uid="{90EA1009-8EE6-4A8A-8E0B-270B64F393C3}"/>
    <cellStyle name="쉼표 [0] 2 2 7 2 2 2" xfId="7955" xr:uid="{DE982ECD-7DB9-48E5-A4B2-38770F1482CF}"/>
    <cellStyle name="쉼표 [0] 2 2 7 2 2 2 2" xfId="30002" xr:uid="{ADDA9A50-EFFD-40A2-9A54-761B69E370A6}"/>
    <cellStyle name="쉼표 [0] 2 2 7 2 2 2 2 2" xfId="59954" xr:uid="{C1C4C925-0C4E-41FD-9233-55BC36288C7C}"/>
    <cellStyle name="쉼표 [0] 2 2 7 2 2 2 3" xfId="37910" xr:uid="{52D624AC-A77A-4F5D-AD59-8268DC843FAB}"/>
    <cellStyle name="쉼표 [0] 2 2 7 2 2 3" xfId="10737" xr:uid="{078D1A83-05E1-491F-8CC7-E6275521585A}"/>
    <cellStyle name="쉼표 [0] 2 2 7 2 2 3 2" xfId="40692" xr:uid="{AA1B9148-0FA4-4E62-BD29-959BB9BD0871}"/>
    <cellStyle name="쉼표 [0] 2 2 7 2 2 4" xfId="13519" xr:uid="{AED941F9-A3BB-4C89-BED0-875A93D306A8}"/>
    <cellStyle name="쉼표 [0] 2 2 7 2 2 4 2" xfId="43474" xr:uid="{36D27F31-3BF7-4A17-A20E-A34206B5287E}"/>
    <cellStyle name="쉼표 [0] 2 2 7 2 2 5" xfId="16254" xr:uid="{A89723CB-B76E-43A1-8D95-0A45738BD750}"/>
    <cellStyle name="쉼표 [0] 2 2 7 2 2 5 2" xfId="46209" xr:uid="{4C847246-AF45-4A60-BF50-4697B36AB071}"/>
    <cellStyle name="쉼표 [0] 2 2 7 2 2 6" xfId="19002" xr:uid="{9718949A-949B-469A-842F-4DC54C5C5C82}"/>
    <cellStyle name="쉼표 [0] 2 2 7 2 2 6 2" xfId="48955" xr:uid="{07CB61C4-7CD6-44D6-AB9F-92E078FB3D81}"/>
    <cellStyle name="쉼표 [0] 2 2 7 2 2 7" xfId="21785" xr:uid="{70A8BEB3-C682-4998-8136-F84E2DBE8593}"/>
    <cellStyle name="쉼표 [0] 2 2 7 2 2 7 2" xfId="51737" xr:uid="{70EBE5FD-C1DE-4179-A7DA-1A3BA0CB4436}"/>
    <cellStyle name="쉼표 [0] 2 2 7 2 2 8" xfId="24523" xr:uid="{6D61EE34-DF89-40DE-9DA2-A422322E5558}"/>
    <cellStyle name="쉼표 [0] 2 2 7 2 2 8 2" xfId="54475" xr:uid="{92BCF4BC-5D42-477C-9F4E-00065DE2BE65}"/>
    <cellStyle name="쉼표 [0] 2 2 7 2 2 9" xfId="27259" xr:uid="{1534DE50-0EA1-4EAB-B250-C9E267757AB7}"/>
    <cellStyle name="쉼표 [0] 2 2 7 2 2 9 2" xfId="57211" xr:uid="{8BD88FD2-0317-4A85-8FA9-BD5D5968AA4F}"/>
    <cellStyle name="쉼표 [0] 2 2 7 2 3" xfId="3639" xr:uid="{82B6975B-75B7-4092-A5CB-1522B41C8F69}"/>
    <cellStyle name="쉼표 [0] 2 2 7 2 3 2" xfId="28634" xr:uid="{B85CBAC4-A2A4-4709-B2A9-12641B34A11A}"/>
    <cellStyle name="쉼표 [0] 2 2 7 2 3 2 2" xfId="58586" xr:uid="{EB1FC645-5AC8-4458-A3A9-13CFC22FD3AB}"/>
    <cellStyle name="쉼표 [0] 2 2 7 2 3 3" xfId="33632" xr:uid="{A8F5613C-4F5C-4D51-9689-E2F3638BC925}"/>
    <cellStyle name="쉼표 [0] 2 2 7 2 4" xfId="6587" xr:uid="{FC7071CE-ED2B-438C-B65B-F2DC0F0771B3}"/>
    <cellStyle name="쉼표 [0] 2 2 7 2 4 2" xfId="36542" xr:uid="{A6542A52-FEE5-49CD-A822-434F06635DCD}"/>
    <cellStyle name="쉼표 [0] 2 2 7 2 5" xfId="9369" xr:uid="{503FB612-7865-4FDC-893E-93DCF63D53D0}"/>
    <cellStyle name="쉼표 [0] 2 2 7 2 5 2" xfId="39324" xr:uid="{7C6FA32E-BC3F-46B2-A71F-0051FEA470FC}"/>
    <cellStyle name="쉼표 [0] 2 2 7 2 6" xfId="12151" xr:uid="{88CF4529-B1E3-40D8-AEBE-6E16B23F3CF8}"/>
    <cellStyle name="쉼표 [0] 2 2 7 2 6 2" xfId="42106" xr:uid="{1CF70E67-2D9C-4DAD-B11F-9AF0B96BAEEA}"/>
    <cellStyle name="쉼표 [0] 2 2 7 2 7" xfId="14886" xr:uid="{99D90BA8-54A3-4391-8818-06558AA89F32}"/>
    <cellStyle name="쉼표 [0] 2 2 7 2 7 2" xfId="44841" xr:uid="{7A6C2D38-7E43-4F37-9816-75B0921FB98B}"/>
    <cellStyle name="쉼표 [0] 2 2 7 2 8" xfId="17634" xr:uid="{E2E68DE2-3143-4C1F-B680-DE7B550ECA20}"/>
    <cellStyle name="쉼표 [0] 2 2 7 2 8 2" xfId="47587" xr:uid="{FC33D380-AE6B-4F8C-81B9-72E9A7E3496D}"/>
    <cellStyle name="쉼표 [0] 2 2 7 2 9" xfId="20417" xr:uid="{91026D7A-6292-44DF-AF85-97D126098ABD}"/>
    <cellStyle name="쉼표 [0] 2 2 7 2 9 2" xfId="50369" xr:uid="{DC2DD854-2BE1-4C0D-986B-91A9B0DDEFC3}"/>
    <cellStyle name="쉼표 [0] 2 2 7 3" xfId="1722" xr:uid="{033F5AF1-4B77-4B79-BD78-03713A15AADC}"/>
    <cellStyle name="쉼표 [0] 2 2 7 3 10" xfId="26575" xr:uid="{E303311A-7A4E-4826-B35A-879B06523B68}"/>
    <cellStyle name="쉼표 [0] 2 2 7 3 10 2" xfId="56527" xr:uid="{3D8B08E0-B591-4AA9-B56C-49636BDFDE97}"/>
    <cellStyle name="쉼표 [0] 2 2 7 3 11" xfId="31727" xr:uid="{93AD008A-346B-4968-B6B5-5A028F8AE0D8}"/>
    <cellStyle name="쉼표 [0] 2 2 7 3 2" xfId="4323" xr:uid="{F63A7D7E-DD6E-4FB1-A75C-EC6192EFBDFE}"/>
    <cellStyle name="쉼표 [0] 2 2 7 3 2 2" xfId="29318" xr:uid="{CB044CE8-B3D4-41E1-9A8C-B858A5658FEC}"/>
    <cellStyle name="쉼표 [0] 2 2 7 3 2 2 2" xfId="59270" xr:uid="{66458A09-3A4F-46CE-BDE3-ECA831673128}"/>
    <cellStyle name="쉼표 [0] 2 2 7 3 2 3" xfId="34316" xr:uid="{E2EE828F-4CF5-4318-B6DC-9F2834C43628}"/>
    <cellStyle name="쉼표 [0] 2 2 7 3 3" xfId="7271" xr:uid="{4353FFB2-9DA4-40B1-8380-7C069F29A760}"/>
    <cellStyle name="쉼표 [0] 2 2 7 3 3 2" xfId="37226" xr:uid="{F4D0AAA8-61CD-403F-AC43-A924261C65D8}"/>
    <cellStyle name="쉼표 [0] 2 2 7 3 4" xfId="10053" xr:uid="{69BF94F0-A918-445D-ADF0-6AD1C58E98DE}"/>
    <cellStyle name="쉼표 [0] 2 2 7 3 4 2" xfId="40008" xr:uid="{37B745A2-987B-4E14-BCFB-B21A45473C7D}"/>
    <cellStyle name="쉼표 [0] 2 2 7 3 5" xfId="12835" xr:uid="{7791B8DE-7AAE-490F-8C22-074D91E9AB10}"/>
    <cellStyle name="쉼표 [0] 2 2 7 3 5 2" xfId="42790" xr:uid="{20DDFD92-0555-4AF2-977C-8AC5C27CE1AA}"/>
    <cellStyle name="쉼표 [0] 2 2 7 3 6" xfId="15570" xr:uid="{EEB2C2F9-D692-4707-ACFF-5C55CD1EEB68}"/>
    <cellStyle name="쉼표 [0] 2 2 7 3 6 2" xfId="45525" xr:uid="{FEFD2213-6029-4DC7-9810-C57FAAD27762}"/>
    <cellStyle name="쉼표 [0] 2 2 7 3 7" xfId="18318" xr:uid="{B0366886-ACDC-49DA-BFA9-F953C063A230}"/>
    <cellStyle name="쉼표 [0] 2 2 7 3 7 2" xfId="48271" xr:uid="{5261A418-CF83-4DAB-B317-5DFCCFE9DA3C}"/>
    <cellStyle name="쉼표 [0] 2 2 7 3 8" xfId="21101" xr:uid="{72539CCF-9F2B-4B56-BE30-7A0657E8417A}"/>
    <cellStyle name="쉼표 [0] 2 2 7 3 8 2" xfId="51053" xr:uid="{B49C6C4B-3B6A-4F50-8A95-7A0050178D90}"/>
    <cellStyle name="쉼표 [0] 2 2 7 3 9" xfId="23839" xr:uid="{78F11DB3-E8D3-462C-BEBD-91D467B30D0D}"/>
    <cellStyle name="쉼표 [0] 2 2 7 3 9 2" xfId="53791" xr:uid="{154DC049-6FB0-49F1-8135-D0FF26DD9578}"/>
    <cellStyle name="쉼표 [0] 2 2 7 4" xfId="2955" xr:uid="{9B1A4E6B-43C0-4AD3-B8CC-DF9287A94015}"/>
    <cellStyle name="쉼표 [0] 2 2 7 4 2" xfId="27950" xr:uid="{1B1227AC-E9E2-43F3-887D-BB436AB289FE}"/>
    <cellStyle name="쉼표 [0] 2 2 7 4 2 2" xfId="57902" xr:uid="{6D20D154-428F-4041-B4FD-FC7DB9F9AD42}"/>
    <cellStyle name="쉼표 [0] 2 2 7 4 3" xfId="32948" xr:uid="{D698C5A0-BBF4-4B97-BC7E-113DFA3D7116}"/>
    <cellStyle name="쉼표 [0] 2 2 7 5" xfId="5903" xr:uid="{67E652AD-6620-4BA1-9F2C-1FC5CED2A812}"/>
    <cellStyle name="쉼표 [0] 2 2 7 5 2" xfId="35858" xr:uid="{CC42F929-2980-4AEB-84A8-279CFD89CABE}"/>
    <cellStyle name="쉼표 [0] 2 2 7 6" xfId="8685" xr:uid="{88A17858-7E26-4225-9BAC-E843AED7EFEC}"/>
    <cellStyle name="쉼표 [0] 2 2 7 6 2" xfId="38640" xr:uid="{87733C81-2CC3-44D1-9237-8432A3D82DE3}"/>
    <cellStyle name="쉼표 [0] 2 2 7 7" xfId="11467" xr:uid="{334169E8-451D-4CB8-B6B9-27C4CDC764A0}"/>
    <cellStyle name="쉼표 [0] 2 2 7 7 2" xfId="41422" xr:uid="{8150075C-0111-4FD9-B105-4CA4FF90FB4C}"/>
    <cellStyle name="쉼표 [0] 2 2 7 8" xfId="14202" xr:uid="{0AD8571F-E425-4601-8D2B-17CEC4AED8AC}"/>
    <cellStyle name="쉼표 [0] 2 2 7 8 2" xfId="44157" xr:uid="{E770430B-DF35-463F-8678-0242BB1F11C1}"/>
    <cellStyle name="쉼표 [0] 2 2 7 9" xfId="16950" xr:uid="{0A8119D7-E154-4E38-AAD9-DA11CFEECD61}"/>
    <cellStyle name="쉼표 [0] 2 2 7 9 2" xfId="46903" xr:uid="{2EC740A1-6B48-4872-B82F-3C7F8128D65C}"/>
    <cellStyle name="쉼표 [0] 2 2 8" xfId="685" xr:uid="{FDB0A4C8-EDA5-4629-8E1E-15B589215C52}"/>
    <cellStyle name="쉼표 [0] 2 2 8 10" xfId="20075" xr:uid="{45FE9F96-51BD-4DFC-9447-0E6240A8FF13}"/>
    <cellStyle name="쉼표 [0] 2 2 8 10 2" xfId="50027" xr:uid="{489D7E79-8A94-466C-B30B-DB6A2D71CCA4}"/>
    <cellStyle name="쉼표 [0] 2 2 8 11" xfId="22813" xr:uid="{F83D853A-CDA4-43D3-8343-9D17ACEEF722}"/>
    <cellStyle name="쉼표 [0] 2 2 8 11 2" xfId="52765" xr:uid="{27404935-DDE6-4A84-8EBD-65F92E661295}"/>
    <cellStyle name="쉼표 [0] 2 2 8 12" xfId="25549" xr:uid="{6723209A-7B33-4533-8081-E1B7BE585BE2}"/>
    <cellStyle name="쉼표 [0] 2 2 8 12 2" xfId="55501" xr:uid="{B5D9C65D-0BEE-4F31-915A-0DCFCA087565}"/>
    <cellStyle name="쉼표 [0] 2 2 8 13" xfId="30690" xr:uid="{9AD170E4-BF0D-4AC2-BF84-28D4707A5DBF}"/>
    <cellStyle name="쉼표 [0] 2 2 8 2" xfId="1228" xr:uid="{E4C50984-F832-4B19-982B-02C6BE40CE6B}"/>
    <cellStyle name="쉼표 [0] 2 2 8 2 10" xfId="26917" xr:uid="{238C933B-493F-41EE-A47C-D0EE4F9F898D}"/>
    <cellStyle name="쉼표 [0] 2 2 8 2 10 2" xfId="56869" xr:uid="{076A825D-6EB6-4D96-A46F-7FFD0A47E4D3}"/>
    <cellStyle name="쉼표 [0] 2 2 8 2 11" xfId="31233" xr:uid="{204F28CB-2950-4267-B2EC-F1BD223F105A}"/>
    <cellStyle name="쉼표 [0] 2 2 8 2 2" xfId="4665" xr:uid="{A1BC1981-E2EF-4C9E-8303-7E4CAD076DD5}"/>
    <cellStyle name="쉼표 [0] 2 2 8 2 2 2" xfId="29660" xr:uid="{7B65B6C0-C6F4-4BC8-9704-D88FD7886BAF}"/>
    <cellStyle name="쉼표 [0] 2 2 8 2 2 2 2" xfId="59612" xr:uid="{DB62F9C7-9DBF-4407-83E1-AB22234021F9}"/>
    <cellStyle name="쉼표 [0] 2 2 8 2 2 3" xfId="34658" xr:uid="{40864894-E883-4211-9A16-1E6DF3EA62FD}"/>
    <cellStyle name="쉼표 [0] 2 2 8 2 3" xfId="7613" xr:uid="{721EDC69-8117-4128-AC96-471339453E31}"/>
    <cellStyle name="쉼표 [0] 2 2 8 2 3 2" xfId="37568" xr:uid="{0569F408-3901-487A-A592-566F9DED3EBB}"/>
    <cellStyle name="쉼표 [0] 2 2 8 2 4" xfId="10395" xr:uid="{7FF81C4B-838D-4CE7-8123-4E1D7A65761A}"/>
    <cellStyle name="쉼표 [0] 2 2 8 2 4 2" xfId="40350" xr:uid="{15E15849-B7BD-49F5-A2CA-C9BEEBDD3ECF}"/>
    <cellStyle name="쉼표 [0] 2 2 8 2 5" xfId="13177" xr:uid="{BC762CF5-0588-42AF-92B2-4A057F67862C}"/>
    <cellStyle name="쉼표 [0] 2 2 8 2 5 2" xfId="43132" xr:uid="{F6C774BA-B258-49AF-85C0-D36B86E85AF3}"/>
    <cellStyle name="쉼표 [0] 2 2 8 2 6" xfId="15912" xr:uid="{E24C6840-32D4-4F05-902D-A96687F68EA2}"/>
    <cellStyle name="쉼표 [0] 2 2 8 2 6 2" xfId="45867" xr:uid="{F9F61978-0005-4A6E-B58C-AA92AFD94DD7}"/>
    <cellStyle name="쉼표 [0] 2 2 8 2 7" xfId="18660" xr:uid="{0B047F03-FF79-4E8B-A16F-B07D1AD2C3C7}"/>
    <cellStyle name="쉼표 [0] 2 2 8 2 7 2" xfId="48613" xr:uid="{AE8BB362-D268-441D-A66F-533C101984C4}"/>
    <cellStyle name="쉼표 [0] 2 2 8 2 8" xfId="21443" xr:uid="{AA294445-330E-4B55-961A-D32CDA9E710E}"/>
    <cellStyle name="쉼표 [0] 2 2 8 2 8 2" xfId="51395" xr:uid="{F191A596-BAC2-4A73-8433-C4090ED71047}"/>
    <cellStyle name="쉼표 [0] 2 2 8 2 9" xfId="24181" xr:uid="{6A2EA8A8-719F-42A1-ABCB-93C8B6773E00}"/>
    <cellStyle name="쉼표 [0] 2 2 8 2 9 2" xfId="54133" xr:uid="{ADCB86F5-35E1-400C-8156-2262F03EEA42}"/>
    <cellStyle name="쉼표 [0] 2 2 8 3" xfId="1770" xr:uid="{3D447DF8-A03D-4B4D-8C04-DDFFD152AA5C}"/>
    <cellStyle name="쉼표 [0] 2 2 8 3 2" xfId="28292" xr:uid="{6EF36CE1-9C7E-44B8-BC28-4838E3B15E72}"/>
    <cellStyle name="쉼표 [0] 2 2 8 3 2 2" xfId="58244" xr:uid="{75832DEE-C320-45CE-A8C3-7000B0500E50}"/>
    <cellStyle name="쉼표 [0] 2 2 8 3 3" xfId="31775" xr:uid="{C2994423-1C4C-4140-A302-E82E0822A0B6}"/>
    <cellStyle name="쉼표 [0] 2 2 8 4" xfId="3297" xr:uid="{F8B464CF-6A3E-4854-9EDB-7D92B618F931}"/>
    <cellStyle name="쉼표 [0] 2 2 8 4 2" xfId="33290" xr:uid="{1ADC3863-858E-4B3A-9E99-8FFEAD3DDD95}"/>
    <cellStyle name="쉼표 [0] 2 2 8 5" xfId="6245" xr:uid="{EBB8D1F5-F5BD-4626-B1E3-D83DD00B8B63}"/>
    <cellStyle name="쉼표 [0] 2 2 8 5 2" xfId="36200" xr:uid="{5388739B-8A1F-4ACF-A591-D55F09CF9145}"/>
    <cellStyle name="쉼표 [0] 2 2 8 6" xfId="9027" xr:uid="{2B8620D1-36CB-4EEB-8BF1-40454FE6B66E}"/>
    <cellStyle name="쉼표 [0] 2 2 8 6 2" xfId="38982" xr:uid="{20386069-8331-4A08-907A-E3B821A7ED22}"/>
    <cellStyle name="쉼표 [0] 2 2 8 7" xfId="11809" xr:uid="{D84427B5-0D46-4109-8467-1310457E63C2}"/>
    <cellStyle name="쉼표 [0] 2 2 8 7 2" xfId="41764" xr:uid="{27017CE2-4129-41E4-8ADA-F4315A5ED1AB}"/>
    <cellStyle name="쉼표 [0] 2 2 8 8" xfId="14544" xr:uid="{653F8BD6-29CF-46DA-81D9-40B8980E2A72}"/>
    <cellStyle name="쉼표 [0] 2 2 8 8 2" xfId="44499" xr:uid="{9FF2CD20-B5F9-43C0-8987-54513454E199}"/>
    <cellStyle name="쉼표 [0] 2 2 8 9" xfId="17292" xr:uid="{D8004C62-46AE-481D-9D06-7EC8812D29A1}"/>
    <cellStyle name="쉼표 [0] 2 2 8 9 2" xfId="47245" xr:uid="{096602BE-5467-4D6A-A126-3C3113E9C435}"/>
    <cellStyle name="쉼표 [0] 2 2 9" xfId="728" xr:uid="{3E6F1405-02FF-47F6-8E1D-3B7D229B714E}"/>
    <cellStyle name="쉼표 [0] 2 2 9 10" xfId="20759" xr:uid="{273A7CFE-57B0-4D2B-B96F-DAF439D5F2E0}"/>
    <cellStyle name="쉼표 [0] 2 2 9 10 2" xfId="50711" xr:uid="{69549120-5FBF-42AC-8A35-810D77992C3A}"/>
    <cellStyle name="쉼표 [0] 2 2 9 11" xfId="23497" xr:uid="{33FD6616-BAD7-4A52-9918-3FC6D50AD064}"/>
    <cellStyle name="쉼표 [0] 2 2 9 11 2" xfId="53449" xr:uid="{9B66CDE0-F1D1-4CD0-BFDE-DF5610EAA48C}"/>
    <cellStyle name="쉼표 [0] 2 2 9 12" xfId="26233" xr:uid="{1E369AA2-5255-4813-85E1-7CA5B4F5C0F4}"/>
    <cellStyle name="쉼표 [0] 2 2 9 12 2" xfId="56185" xr:uid="{3CB33548-6560-4B23-BA53-9D04EC304F90}"/>
    <cellStyle name="쉼표 [0] 2 2 9 13" xfId="30733" xr:uid="{D427E6E3-8A09-470C-8716-46C6FC1637DB}"/>
    <cellStyle name="쉼표 [0] 2 2 9 2" xfId="1271" xr:uid="{5C74C2CE-3D81-4BEC-A58F-E7DCFD41AD70}"/>
    <cellStyle name="쉼표 [0] 2 2 9 2 2" xfId="28976" xr:uid="{63EAFE6D-D349-4A74-8CB3-AC6645E858DA}"/>
    <cellStyle name="쉼표 [0] 2 2 9 2 2 2" xfId="58928" xr:uid="{D3A9A57B-5C77-42E1-B09A-D7E0B9E0D823}"/>
    <cellStyle name="쉼표 [0] 2 2 9 2 3" xfId="31276" xr:uid="{59660E29-996A-460C-AE39-707690F96574}"/>
    <cellStyle name="쉼표 [0] 2 2 9 3" xfId="1813" xr:uid="{C6277390-7C73-43EB-ACEB-1E555DD6C74E}"/>
    <cellStyle name="쉼표 [0] 2 2 9 3 2" xfId="31818" xr:uid="{CCE0599C-6027-4766-BEAB-0398975CE3D7}"/>
    <cellStyle name="쉼표 [0] 2 2 9 4" xfId="3981" xr:uid="{1724DABF-EFBF-448C-853B-27041F302D83}"/>
    <cellStyle name="쉼표 [0] 2 2 9 4 2" xfId="33974" xr:uid="{16790093-B29C-4BAD-8E2B-1F5D5B3109E1}"/>
    <cellStyle name="쉼표 [0] 2 2 9 5" xfId="6929" xr:uid="{70DFE643-1B7A-4960-B7EC-50842265C867}"/>
    <cellStyle name="쉼표 [0] 2 2 9 5 2" xfId="36884" xr:uid="{8C125310-D0B4-42B0-A6B7-9866B29F3720}"/>
    <cellStyle name="쉼표 [0] 2 2 9 6" xfId="9711" xr:uid="{3EAF3558-45FE-4156-A59F-16833AD5FC67}"/>
    <cellStyle name="쉼표 [0] 2 2 9 6 2" xfId="39666" xr:uid="{70AD91B5-FACE-4754-BA3E-EEE7100B032D}"/>
    <cellStyle name="쉼표 [0] 2 2 9 7" xfId="12493" xr:uid="{C082D5EA-D44E-48E0-B0AB-4C3EE8C462C5}"/>
    <cellStyle name="쉼표 [0] 2 2 9 7 2" xfId="42448" xr:uid="{BBF82E3A-69F2-4573-AC17-1506F73079C8}"/>
    <cellStyle name="쉼표 [0] 2 2 9 8" xfId="15228" xr:uid="{A8DD1599-039E-4F62-9CCF-1A9B3BA42DE0}"/>
    <cellStyle name="쉼표 [0] 2 2 9 8 2" xfId="45183" xr:uid="{93AB2E79-3923-43A0-B810-8D2B3D6588FD}"/>
    <cellStyle name="쉼표 [0] 2 2 9 9" xfId="17976" xr:uid="{35D6867C-CE28-4A21-BB9C-9D5D54A1088B}"/>
    <cellStyle name="쉼표 [0] 2 2 9 9 2" xfId="47929" xr:uid="{E656E13F-EB53-4BC0-9CFC-2D89EDDC63CD}"/>
    <cellStyle name="쉼표 [0] 2 3" xfId="94" xr:uid="{3A394A8B-66CC-4BF7-B24B-B9D38B3EA44E}"/>
    <cellStyle name="쉼표 [0] 2 4" xfId="57" xr:uid="{DF31772B-1484-44EF-BDD7-D661C3E063B8}"/>
    <cellStyle name="쉼표 [0] 2 4 2" xfId="30353" xr:uid="{F4A88935-D83B-4FEB-9DEB-F80539EF5014}"/>
    <cellStyle name="쉼표 [0] 2 5" xfId="30350" xr:uid="{320E7116-A33C-4AD5-A3C4-888282DDE666}"/>
    <cellStyle name="쉼표 [0] 2 6" xfId="54" xr:uid="{46F84A22-5F9F-4859-925D-62CEAFAF338A}"/>
    <cellStyle name="쉼표 [0] 2 7" xfId="48" xr:uid="{71E4697F-1FBA-4B0A-AB24-DD349C8AB4C1}"/>
    <cellStyle name="쉼표 [0] 2 8" xfId="39" xr:uid="{7E259B94-4D23-4445-9E9F-CE433E385EA8}"/>
    <cellStyle name="쉼표 [0] 20" xfId="5343" xr:uid="{98AE1B3F-09C1-4758-8361-C9E1F9408725}"/>
    <cellStyle name="쉼표 [0] 20 2" xfId="35336" xr:uid="{F1E92CF0-3549-4403-A4CB-300934B7344A}"/>
    <cellStyle name="쉼표 [0] 21" xfId="5385" xr:uid="{9662CAD7-F8E7-4021-87B6-C0C41DF5FA8C}"/>
    <cellStyle name="쉼표 [0] 21 2" xfId="35378" xr:uid="{DFAD1695-7F27-432E-9699-6720C3FF9ED0}"/>
    <cellStyle name="쉼표 [0] 22" xfId="5428" xr:uid="{7ED49AD2-76F2-4A68-979D-F705CF6B9286}"/>
    <cellStyle name="쉼표 [0] 22 2" xfId="35420" xr:uid="{EFABFA44-6757-4D5F-A763-B82BCF618B32}"/>
    <cellStyle name="쉼표 [0] 23" xfId="5554" xr:uid="{9A6AD135-22C3-4639-BD5A-E09DAF086DCB}"/>
    <cellStyle name="쉼표 [0] 23 2" xfId="35509" xr:uid="{245ED625-E337-400D-8826-E2A5B049FD09}"/>
    <cellStyle name="쉼표 [0] 24" xfId="8291" xr:uid="{7AD1ED2B-D771-4760-A933-586F562977AC}"/>
    <cellStyle name="쉼표 [0] 24 2" xfId="38246" xr:uid="{EAE18827-6B26-429F-8BDB-5CC790F0C64E}"/>
    <cellStyle name="쉼표 [0] 25" xfId="8334" xr:uid="{41382D3C-4AC9-4225-9A55-5F16A4EA9471}"/>
    <cellStyle name="쉼표 [0] 25 2" xfId="38289" xr:uid="{26077AEB-B476-44CA-8A66-354BFA776F41}"/>
    <cellStyle name="쉼표 [0] 26" xfId="11075" xr:uid="{7895EC3A-DA31-41AD-B75B-2A96157FEBFB}"/>
    <cellStyle name="쉼표 [0] 26 2" xfId="41030" xr:uid="{B3D5A79F-5FE3-4072-AC91-35CCFD52EFDF}"/>
    <cellStyle name="쉼표 [0] 27" xfId="11119" xr:uid="{7530AA05-0752-413D-B44B-9E7583D29B3B}"/>
    <cellStyle name="쉼표 [0] 27 2" xfId="30349" xr:uid="{92E19FC9-1D82-4168-9875-1187AE439262}"/>
    <cellStyle name="쉼표 [0] 27 2 2" xfId="60297" xr:uid="{D596B005-87CC-4B01-A653-57160F3F85BE}"/>
    <cellStyle name="쉼표 [0] 27 3" xfId="41074" xr:uid="{82F8A3D6-72E1-485C-9802-518586363A8F}"/>
    <cellStyle name="쉼표 [0] 28" xfId="13854" xr:uid="{052AD439-5DEA-4635-A0AC-582CC7BF8654}"/>
    <cellStyle name="쉼표 [0] 28 2" xfId="43809" xr:uid="{D867E514-1D62-4234-A517-094193A21CE6}"/>
    <cellStyle name="쉼표 [0] 29" xfId="16598" xr:uid="{F1041AB5-FE95-4F7D-8212-5B9258386546}"/>
    <cellStyle name="쉼표 [0] 29 2" xfId="46551" xr:uid="{EC40F7E7-9625-47EC-8794-2801AFF0D46C}"/>
    <cellStyle name="쉼표 [0] 3" xfId="53" xr:uid="{5C661DEE-B04E-43AD-80E9-6B72685A60E2}"/>
    <cellStyle name="쉼표 [0] 3 10" xfId="1992" xr:uid="{8DDCF60F-A888-4A69-9387-FABF752AF093}"/>
    <cellStyle name="쉼표 [0] 3 10 2" xfId="31997" xr:uid="{555B3E95-A1A4-430A-BE94-5F6F6C068503}"/>
    <cellStyle name="쉼표 [0] 3 11" xfId="2175" xr:uid="{2A9A6737-ED6E-4D8F-BB0A-E88103AB893A}"/>
    <cellStyle name="쉼표 [0] 3 11 2" xfId="32175" xr:uid="{8A2B7019-E366-44C2-A13C-B7477CA649A5}"/>
    <cellStyle name="쉼표 [0] 3 12" xfId="2520" xr:uid="{59B71A6F-FC32-426D-A7A8-8B91827F3371}"/>
    <cellStyle name="쉼표 [0] 3 12 2" xfId="32519" xr:uid="{A9AEA93D-0240-4A85-9398-AA9996416A14}"/>
    <cellStyle name="쉼표 [0] 3 13" xfId="2568" xr:uid="{1B2ED964-9B5A-45F5-905E-BBA464B24E13}"/>
    <cellStyle name="쉼표 [0] 3 13 2" xfId="32563" xr:uid="{42F89E79-E6EE-49E6-9170-C0E54F33D375}"/>
    <cellStyle name="쉼표 [0] 3 14" xfId="2615" xr:uid="{E6D98625-E3A9-4B93-A044-57F0EB72D8B5}"/>
    <cellStyle name="쉼표 [0] 3 14 2" xfId="32608" xr:uid="{EF628C60-6D12-4038-8691-93DEC1FE9529}"/>
    <cellStyle name="쉼표 [0] 3 15" xfId="5351" xr:uid="{6E203722-1FF9-40A4-8A7D-ACE3829B20D4}"/>
    <cellStyle name="쉼표 [0] 3 15 2" xfId="35344" xr:uid="{64D62771-DB92-4806-B00A-EE3A4FC63FF5}"/>
    <cellStyle name="쉼표 [0] 3 16" xfId="5393" xr:uid="{EF0FF41E-1FF0-4F91-B01C-7B36B37BFBD5}"/>
    <cellStyle name="쉼표 [0] 3 16 2" xfId="35386" xr:uid="{71DD53AF-2BFC-4AA4-AB6C-6534E8FE7F96}"/>
    <cellStyle name="쉼표 [0] 3 17" xfId="5472" xr:uid="{58E396BD-AA79-4464-9722-86C5FAAE44FE}"/>
    <cellStyle name="쉼표 [0] 3 17 2" xfId="35443" xr:uid="{C1E3E498-5055-4D6E-907B-9911910D0B83}"/>
    <cellStyle name="쉼표 [0] 3 18" xfId="5563" xr:uid="{D33EE0F0-8EBC-4FC6-A518-898BB7BE6460}"/>
    <cellStyle name="쉼표 [0] 3 18 2" xfId="35518" xr:uid="{7A05633E-5104-441E-8BFD-D4BD2E872467}"/>
    <cellStyle name="쉼표 [0] 3 19" xfId="8300" xr:uid="{7F5EBCAE-0818-40B7-AA20-2E869D9F13B8}"/>
    <cellStyle name="쉼표 [0] 3 19 2" xfId="38255" xr:uid="{ED4041C9-ED18-4313-85C3-7B083FEA445A}"/>
    <cellStyle name="쉼표 [0] 3 2" xfId="396" xr:uid="{A84A5ECE-0D90-43B5-9C24-DF955306F968}"/>
    <cellStyle name="쉼표 [0] 3 2 10" xfId="5605" xr:uid="{C9F30514-410A-448B-B215-5A5839D3144F}"/>
    <cellStyle name="쉼표 [0] 3 2 10 2" xfId="35560" xr:uid="{887BCDE3-86AE-4734-854D-019395730D45}"/>
    <cellStyle name="쉼표 [0] 3 2 11" xfId="8387" xr:uid="{45EDCE81-AE9F-4F14-A98A-5BC711634C22}"/>
    <cellStyle name="쉼표 [0] 3 2 11 2" xfId="38342" xr:uid="{4C585CAC-93EC-4676-8DB1-B9A6D3E1A948}"/>
    <cellStyle name="쉼표 [0] 3 2 12" xfId="11169" xr:uid="{9E4EA273-AFE3-491B-A520-6367E9730833}"/>
    <cellStyle name="쉼표 [0] 3 2 12 2" xfId="41124" xr:uid="{BE8CBC5A-92F0-49CB-A7B2-1BBF4A513714}"/>
    <cellStyle name="쉼표 [0] 3 2 13" xfId="13904" xr:uid="{38A08563-B6E9-438A-BBE4-8F56BF0AFB60}"/>
    <cellStyle name="쉼표 [0] 3 2 13 2" xfId="43859" xr:uid="{E860690D-41F3-4836-B801-994EFB47B604}"/>
    <cellStyle name="쉼표 [0] 3 2 14" xfId="16652" xr:uid="{66234916-569D-47F7-A922-6FE829CF03CA}"/>
    <cellStyle name="쉼표 [0] 3 2 14 2" xfId="46605" xr:uid="{EE4E11FE-199D-4033-885D-557139945C56}"/>
    <cellStyle name="쉼표 [0] 3 2 15" xfId="19435" xr:uid="{40C2F1BC-88B3-4C52-8702-14CEE1E13EB9}"/>
    <cellStyle name="쉼표 [0] 3 2 15 2" xfId="49387" xr:uid="{FAA05FCC-A578-4A0D-B248-98C0CBBCECFE}"/>
    <cellStyle name="쉼표 [0] 3 2 16" xfId="22173" xr:uid="{2EFE8AFF-353E-46B8-B75C-FA51ECAEF5B1}"/>
    <cellStyle name="쉼표 [0] 3 2 16 2" xfId="52125" xr:uid="{32AB4490-3601-44C3-85CC-10695276F3FA}"/>
    <cellStyle name="쉼표 [0] 3 2 17" xfId="24909" xr:uid="{01CA01C1-DF81-4BB4-9304-DC00F151F2A0}"/>
    <cellStyle name="쉼표 [0] 3 2 17 2" xfId="54861" xr:uid="{7031F568-DD71-488F-8DFB-E054BE7800BA}"/>
    <cellStyle name="쉼표 [0] 3 2 18" xfId="30411" xr:uid="{593CA736-240A-4D32-A90C-5206EAF145C2}"/>
    <cellStyle name="쉼표 [0] 3 2 2" xfId="540" xr:uid="{CBB6DF34-B29E-446A-9E34-BD7D96CF5AF1}"/>
    <cellStyle name="쉼표 [0] 3 2 2 10" xfId="11254" xr:uid="{FF096BE3-E9A0-4337-AB7B-02E47AAA54D3}"/>
    <cellStyle name="쉼표 [0] 3 2 2 10 2" xfId="41209" xr:uid="{627DCE7E-1365-4B8E-8838-2A4640419D76}"/>
    <cellStyle name="쉼표 [0] 3 2 2 11" xfId="13989" xr:uid="{A2B9F0DA-43D3-4B4C-A34B-5B648BE860BA}"/>
    <cellStyle name="쉼표 [0] 3 2 2 11 2" xfId="43944" xr:uid="{6EBCEE20-4638-4376-8DBE-72AA2903635B}"/>
    <cellStyle name="쉼표 [0] 3 2 2 12" xfId="16737" xr:uid="{3E5136D1-6D03-4BF3-94D7-9ED2AAC17C22}"/>
    <cellStyle name="쉼표 [0] 3 2 2 12 2" xfId="46690" xr:uid="{E4445819-0BF0-41F9-BEBA-43F6EA5AF7D3}"/>
    <cellStyle name="쉼표 [0] 3 2 2 13" xfId="19520" xr:uid="{8CDBDF7E-0169-428F-A29C-7EE521B6401D}"/>
    <cellStyle name="쉼표 [0] 3 2 2 13 2" xfId="49472" xr:uid="{6636D4E1-CBAA-4EB7-A053-39F37D79DAAD}"/>
    <cellStyle name="쉼표 [0] 3 2 2 14" xfId="22258" xr:uid="{FD368FD1-8FBA-42C2-B125-BF8DF7E5ED65}"/>
    <cellStyle name="쉼표 [0] 3 2 2 14 2" xfId="52210" xr:uid="{5AF73BDF-099C-4896-89EB-7F7E26C29DAB}"/>
    <cellStyle name="쉼표 [0] 3 2 2 15" xfId="24994" xr:uid="{881BE3F8-54E7-4C9F-8CB2-B0BB3B91F611}"/>
    <cellStyle name="쉼표 [0] 3 2 2 15 2" xfId="54946" xr:uid="{2BA95889-0555-40CA-8D14-4E61791D265D}"/>
    <cellStyle name="쉼표 [0] 3 2 2 16" xfId="30550" xr:uid="{8ACBAC4D-205B-4043-85A8-1C888FD8420F}"/>
    <cellStyle name="쉼표 [0] 3 2 2 2" xfId="860" xr:uid="{538645DB-B00E-4CBD-A48A-07B76ADE7C8F}"/>
    <cellStyle name="쉼표 [0] 3 2 2 2 10" xfId="16908" xr:uid="{877E545E-B06B-4E60-B4C8-DC2C18CBF7AA}"/>
    <cellStyle name="쉼표 [0] 3 2 2 2 10 2" xfId="46861" xr:uid="{935D1617-B0AD-434C-B9E8-7585323DEFA6}"/>
    <cellStyle name="쉼표 [0] 3 2 2 2 11" xfId="19691" xr:uid="{ABC48549-666E-41BE-ACD1-FA042511E6A0}"/>
    <cellStyle name="쉼표 [0] 3 2 2 2 11 2" xfId="49643" xr:uid="{BFDF6F71-04BC-4FCC-A3BC-FBE5AC0EBB89}"/>
    <cellStyle name="쉼표 [0] 3 2 2 2 12" xfId="22429" xr:uid="{87FFA8CE-5E6F-4333-9F1E-2CDAE873C336}"/>
    <cellStyle name="쉼표 [0] 3 2 2 2 12 2" xfId="52381" xr:uid="{CD56CB18-E368-48AD-9846-1A9F5D8E91BE}"/>
    <cellStyle name="쉼표 [0] 3 2 2 2 13" xfId="25165" xr:uid="{E7F25150-8C17-433B-A182-6C98A1963755}"/>
    <cellStyle name="쉼표 [0] 3 2 2 2 13 2" xfId="55117" xr:uid="{07C94CDE-03C7-4AEF-B46E-1C67031298BD}"/>
    <cellStyle name="쉼표 [0] 3 2 2 2 14" xfId="30865" xr:uid="{1EB0C4A3-1502-45FA-A1E1-68E493C2478A}"/>
    <cellStyle name="쉼표 [0] 3 2 2 2 2" xfId="1403" xr:uid="{A9C0571A-7C0F-4204-9D68-F19C44F4F2FA}"/>
    <cellStyle name="쉼표 [0] 3 2 2 2 2 10" xfId="20033" xr:uid="{2B9B3C8A-0FAC-4431-A660-563247036F4B}"/>
    <cellStyle name="쉼표 [0] 3 2 2 2 2 10 2" xfId="49985" xr:uid="{5EB35D89-FC84-4B35-8440-14FCDF91F315}"/>
    <cellStyle name="쉼표 [0] 3 2 2 2 2 11" xfId="22771" xr:uid="{DA0B617E-6565-443A-84D9-F11BAB2F0A43}"/>
    <cellStyle name="쉼표 [0] 3 2 2 2 2 11 2" xfId="52723" xr:uid="{CF0E21C6-11F7-48B9-9CBF-3B2C03A914B5}"/>
    <cellStyle name="쉼표 [0] 3 2 2 2 2 12" xfId="25507" xr:uid="{7810F8F5-1A92-449A-948F-8CC2E2EDDE98}"/>
    <cellStyle name="쉼표 [0] 3 2 2 2 2 12 2" xfId="55459" xr:uid="{1E44BF24-0F34-4DEE-8F5F-C8BEC6476C21}"/>
    <cellStyle name="쉼표 [0] 3 2 2 2 2 13" xfId="31408" xr:uid="{3ECF844A-7C13-45AB-BA37-2F14BC138398}"/>
    <cellStyle name="쉼표 [0] 3 2 2 2 2 2" xfId="3939" xr:uid="{9BDF4578-120A-4301-8834-B7F9AE31CA1F}"/>
    <cellStyle name="쉼표 [0] 3 2 2 2 2 2 10" xfId="26191" xr:uid="{DD5C7FAE-F98B-406F-B9D1-1E8003212AE2}"/>
    <cellStyle name="쉼표 [0] 3 2 2 2 2 2 10 2" xfId="56143" xr:uid="{B4610EBE-0225-4592-ADA8-5BD0CFACD5D0}"/>
    <cellStyle name="쉼표 [0] 3 2 2 2 2 2 11" xfId="33932" xr:uid="{68104A2B-485C-4903-8995-88D96E591FBB}"/>
    <cellStyle name="쉼표 [0] 3 2 2 2 2 2 2" xfId="5307" xr:uid="{9387F1BD-C4F3-42CE-8A44-E89A8B073A7D}"/>
    <cellStyle name="쉼표 [0] 3 2 2 2 2 2 2 10" xfId="35300" xr:uid="{8400B27E-35A4-4597-B519-C26DA721EDC8}"/>
    <cellStyle name="쉼표 [0] 3 2 2 2 2 2 2 2" xfId="8255" xr:uid="{08EFA0E9-53E6-488E-8FB1-E62232FB3B55}"/>
    <cellStyle name="쉼표 [0] 3 2 2 2 2 2 2 2 2" xfId="30302" xr:uid="{98B008A0-C471-4CEA-A9D1-1EAFBB67872E}"/>
    <cellStyle name="쉼표 [0] 3 2 2 2 2 2 2 2 2 2" xfId="60254" xr:uid="{5B675BB5-D34A-4CE0-9360-DD5F82DC79F7}"/>
    <cellStyle name="쉼표 [0] 3 2 2 2 2 2 2 2 3" xfId="38210" xr:uid="{A298A800-8B5E-4E21-BBCA-5EC2224A9C6F}"/>
    <cellStyle name="쉼표 [0] 3 2 2 2 2 2 2 3" xfId="11037" xr:uid="{DBD1892F-2EEB-4218-A6C3-C46B8742E046}"/>
    <cellStyle name="쉼표 [0] 3 2 2 2 2 2 2 3 2" xfId="40992" xr:uid="{23D35CA1-C1B3-43E5-ADB3-B3758C1DE67D}"/>
    <cellStyle name="쉼표 [0] 3 2 2 2 2 2 2 4" xfId="13819" xr:uid="{29B193FE-DA4B-4EE9-AC4A-D66C5BA47102}"/>
    <cellStyle name="쉼표 [0] 3 2 2 2 2 2 2 4 2" xfId="43774" xr:uid="{93D17E2E-AC0F-4FB7-9F8A-F74B40584CC8}"/>
    <cellStyle name="쉼표 [0] 3 2 2 2 2 2 2 5" xfId="16554" xr:uid="{95EBB25F-9C37-45EC-BB6D-250521B79F19}"/>
    <cellStyle name="쉼표 [0] 3 2 2 2 2 2 2 5 2" xfId="46509" xr:uid="{6EEDDE24-33FE-4E1E-82DC-9CBA1EAAFE6F}"/>
    <cellStyle name="쉼표 [0] 3 2 2 2 2 2 2 6" xfId="19302" xr:uid="{A428243F-8B0B-4A9B-8174-FE14BF6AE4AE}"/>
    <cellStyle name="쉼표 [0] 3 2 2 2 2 2 2 6 2" xfId="49255" xr:uid="{78BFBEF0-1243-4AFC-A9B5-87D84E93CF75}"/>
    <cellStyle name="쉼표 [0] 3 2 2 2 2 2 2 7" xfId="22085" xr:uid="{7A3D36F4-0CDF-432B-A7AE-77081CFD7D1B}"/>
    <cellStyle name="쉼표 [0] 3 2 2 2 2 2 2 7 2" xfId="52037" xr:uid="{71BB99C9-26B0-4C44-9583-E82849958EE1}"/>
    <cellStyle name="쉼표 [0] 3 2 2 2 2 2 2 8" xfId="24823" xr:uid="{865767FF-006A-47CD-8D2C-67924CD2F60C}"/>
    <cellStyle name="쉼표 [0] 3 2 2 2 2 2 2 8 2" xfId="54775" xr:uid="{96A386C3-C8DD-4805-B160-71A3BCA6EF16}"/>
    <cellStyle name="쉼표 [0] 3 2 2 2 2 2 2 9" xfId="27559" xr:uid="{63EA36B9-6F31-4F0C-A34F-C989F0DD30B2}"/>
    <cellStyle name="쉼표 [0] 3 2 2 2 2 2 2 9 2" xfId="57511" xr:uid="{8130A317-C99F-49F4-B908-B5B75FB72957}"/>
    <cellStyle name="쉼표 [0] 3 2 2 2 2 2 3" xfId="6887" xr:uid="{BCBBEB30-4CC3-4D89-944D-ECF5A797EED5}"/>
    <cellStyle name="쉼표 [0] 3 2 2 2 2 2 3 2" xfId="28934" xr:uid="{E0357DA5-D5DE-4AA1-B219-2C2B2623CC1A}"/>
    <cellStyle name="쉼표 [0] 3 2 2 2 2 2 3 2 2" xfId="58886" xr:uid="{7623BEB2-717A-4A6D-AD6A-D94E6137808A}"/>
    <cellStyle name="쉼표 [0] 3 2 2 2 2 2 3 3" xfId="36842" xr:uid="{45DA0FC8-F443-49D2-955B-66BA908C1086}"/>
    <cellStyle name="쉼표 [0] 3 2 2 2 2 2 4" xfId="9669" xr:uid="{AF9A3894-CB15-42B4-B904-32F04EF1080C}"/>
    <cellStyle name="쉼표 [0] 3 2 2 2 2 2 4 2" xfId="39624" xr:uid="{D7B5660C-7277-4457-AB4B-0619CF3213EB}"/>
    <cellStyle name="쉼표 [0] 3 2 2 2 2 2 5" xfId="12451" xr:uid="{E545FB90-A812-48B1-94ED-52DBC1B82FA1}"/>
    <cellStyle name="쉼표 [0] 3 2 2 2 2 2 5 2" xfId="42406" xr:uid="{1E387119-4D04-4479-A92F-238945619306}"/>
    <cellStyle name="쉼표 [0] 3 2 2 2 2 2 6" xfId="15186" xr:uid="{D3C8768B-0273-4FEB-B9F2-7D683F212CC2}"/>
    <cellStyle name="쉼표 [0] 3 2 2 2 2 2 6 2" xfId="45141" xr:uid="{D5F1D6F0-35A9-436B-B77D-E1BCBB840E2E}"/>
    <cellStyle name="쉼표 [0] 3 2 2 2 2 2 7" xfId="17934" xr:uid="{85E28BC1-C052-4F88-84B9-2ACC2823D17A}"/>
    <cellStyle name="쉼표 [0] 3 2 2 2 2 2 7 2" xfId="47887" xr:uid="{CFD0184E-DE26-486C-A48D-4240FEECA067}"/>
    <cellStyle name="쉼표 [0] 3 2 2 2 2 2 8" xfId="20717" xr:uid="{3D2FBE93-FD70-400C-BBCD-11B69E42EFCE}"/>
    <cellStyle name="쉼표 [0] 3 2 2 2 2 2 8 2" xfId="50669" xr:uid="{280AF02E-8A44-42E0-8AF4-3D3AEB1A0047}"/>
    <cellStyle name="쉼표 [0] 3 2 2 2 2 2 9" xfId="23455" xr:uid="{4F65FEF0-73B3-4604-8E4B-85374E55F095}"/>
    <cellStyle name="쉼표 [0] 3 2 2 2 2 2 9 2" xfId="53407" xr:uid="{D6462CD1-62C7-4170-B579-8B4240146688}"/>
    <cellStyle name="쉼표 [0] 3 2 2 2 2 3" xfId="4623" xr:uid="{65F1D33D-61CA-49DD-AB96-DF73F57B77A9}"/>
    <cellStyle name="쉼표 [0] 3 2 2 2 2 3 10" xfId="34616" xr:uid="{A178D15A-207C-49A1-9FB9-5241424602BC}"/>
    <cellStyle name="쉼표 [0] 3 2 2 2 2 3 2" xfId="7571" xr:uid="{DD053F08-8723-4C1B-93C0-5238F075A0A9}"/>
    <cellStyle name="쉼표 [0] 3 2 2 2 2 3 2 2" xfId="29618" xr:uid="{704FDE4D-2DCB-4582-941B-E32B1A40E948}"/>
    <cellStyle name="쉼표 [0] 3 2 2 2 2 3 2 2 2" xfId="59570" xr:uid="{44745BD7-2ED0-46D0-ABE7-9F736ED10E8A}"/>
    <cellStyle name="쉼표 [0] 3 2 2 2 2 3 2 3" xfId="37526" xr:uid="{C3BFD4D4-90A2-4387-9C62-3B781BAF0E24}"/>
    <cellStyle name="쉼표 [0] 3 2 2 2 2 3 3" xfId="10353" xr:uid="{1C5AD09B-6DD8-443D-AEAA-69EAAAC20355}"/>
    <cellStyle name="쉼표 [0] 3 2 2 2 2 3 3 2" xfId="40308" xr:uid="{9204E570-62B4-483C-8398-AEDFDDD35368}"/>
    <cellStyle name="쉼표 [0] 3 2 2 2 2 3 4" xfId="13135" xr:uid="{4F8A739B-987A-4A20-ACE0-F5E0036A4EC9}"/>
    <cellStyle name="쉼표 [0] 3 2 2 2 2 3 4 2" xfId="43090" xr:uid="{777A0ED6-2608-4618-AE72-9CBD36ABC337}"/>
    <cellStyle name="쉼표 [0] 3 2 2 2 2 3 5" xfId="15870" xr:uid="{ADB2B43A-ACC3-4890-AB17-15272A7CC050}"/>
    <cellStyle name="쉼표 [0] 3 2 2 2 2 3 5 2" xfId="45825" xr:uid="{522AAFEB-1854-4631-A5BB-972CACAC1FFD}"/>
    <cellStyle name="쉼표 [0] 3 2 2 2 2 3 6" xfId="18618" xr:uid="{43BF2BB8-DE9A-4DD6-A888-EA7CAB0B9B84}"/>
    <cellStyle name="쉼표 [0] 3 2 2 2 2 3 6 2" xfId="48571" xr:uid="{0CF336B5-AB73-44E1-96F7-C9379C77EC50}"/>
    <cellStyle name="쉼표 [0] 3 2 2 2 2 3 7" xfId="21401" xr:uid="{3434228F-4C5A-4FD5-876D-2F2A11D9F25B}"/>
    <cellStyle name="쉼표 [0] 3 2 2 2 2 3 7 2" xfId="51353" xr:uid="{64A9A75A-AF15-45C3-BAE4-EA2F8E0E2A99}"/>
    <cellStyle name="쉼표 [0] 3 2 2 2 2 3 8" xfId="24139" xr:uid="{ECEB417C-3681-44FC-ABF8-521C7FF148D7}"/>
    <cellStyle name="쉼표 [0] 3 2 2 2 2 3 8 2" xfId="54091" xr:uid="{D78D903B-2F87-43CB-9365-1F799508560E}"/>
    <cellStyle name="쉼표 [0] 3 2 2 2 2 3 9" xfId="26875" xr:uid="{5580CDA9-7A11-46CF-8FBC-CCE10924243A}"/>
    <cellStyle name="쉼표 [0] 3 2 2 2 2 3 9 2" xfId="56827" xr:uid="{9E0B1712-EEA6-4EE3-BA0E-694AD5FD01B8}"/>
    <cellStyle name="쉼표 [0] 3 2 2 2 2 4" xfId="3255" xr:uid="{43F18805-8E40-4285-BC96-720EFDF458A3}"/>
    <cellStyle name="쉼표 [0] 3 2 2 2 2 4 2" xfId="28250" xr:uid="{7B6A701F-3109-4CE7-AC57-5B7A1657ED9C}"/>
    <cellStyle name="쉼표 [0] 3 2 2 2 2 4 2 2" xfId="58202" xr:uid="{9FF7488F-9D38-45F9-8ADE-3D68FF17757C}"/>
    <cellStyle name="쉼표 [0] 3 2 2 2 2 4 3" xfId="33248" xr:uid="{A1B38A09-9155-4A1B-8B97-DD5D030F8F25}"/>
    <cellStyle name="쉼표 [0] 3 2 2 2 2 5" xfId="6203" xr:uid="{7E2F9791-150A-421F-B250-C6075B63E04D}"/>
    <cellStyle name="쉼표 [0] 3 2 2 2 2 5 2" xfId="36158" xr:uid="{5836AAF5-B5FC-4967-9728-91322AFF1A77}"/>
    <cellStyle name="쉼표 [0] 3 2 2 2 2 6" xfId="8985" xr:uid="{E3E52E70-13E8-4CD5-8114-7D86D1D41747}"/>
    <cellStyle name="쉼표 [0] 3 2 2 2 2 6 2" xfId="38940" xr:uid="{97A25CF2-6453-4960-BCA8-B89B6CE22323}"/>
    <cellStyle name="쉼표 [0] 3 2 2 2 2 7" xfId="11767" xr:uid="{C7AD8885-8136-4480-844D-158FAB72A03D}"/>
    <cellStyle name="쉼표 [0] 3 2 2 2 2 7 2" xfId="41722" xr:uid="{39E460B8-AB63-40EF-B6AE-E9970F241943}"/>
    <cellStyle name="쉼표 [0] 3 2 2 2 2 8" xfId="14502" xr:uid="{9BA38B0B-0859-4747-9CEF-91AB83AE27B0}"/>
    <cellStyle name="쉼표 [0] 3 2 2 2 2 8 2" xfId="44457" xr:uid="{5895D28F-DB31-45D0-8B92-8640FB896EE2}"/>
    <cellStyle name="쉼표 [0] 3 2 2 2 2 9" xfId="17250" xr:uid="{24A3F632-1E1F-41A7-A3A4-4432FBF896B3}"/>
    <cellStyle name="쉼표 [0] 3 2 2 2 2 9 2" xfId="47203" xr:uid="{2E744513-1707-4F95-8AEA-EADC3A40AAEB}"/>
    <cellStyle name="쉼표 [0] 3 2 2 2 3" xfId="1945" xr:uid="{28C3B06C-C030-4F51-B081-D1A6A5E1B2D3}"/>
    <cellStyle name="쉼표 [0] 3 2 2 2 3 10" xfId="23113" xr:uid="{4EF9C58C-EF59-4E41-BB59-033816C2B661}"/>
    <cellStyle name="쉼표 [0] 3 2 2 2 3 10 2" xfId="53065" xr:uid="{D4B637BA-066F-47E2-B910-377F1A9E12BC}"/>
    <cellStyle name="쉼표 [0] 3 2 2 2 3 11" xfId="25849" xr:uid="{EF4ACFC9-C3D0-40AC-A232-62CE2BED9F5F}"/>
    <cellStyle name="쉼표 [0] 3 2 2 2 3 11 2" xfId="55801" xr:uid="{81346823-91BF-4EBE-8011-564AD21FCF99}"/>
    <cellStyle name="쉼표 [0] 3 2 2 2 3 12" xfId="31950" xr:uid="{DD2C9E4D-280D-46BF-BFE1-76DF83F9F4B6}"/>
    <cellStyle name="쉼표 [0] 3 2 2 2 3 2" xfId="4965" xr:uid="{88AE62D5-CEA5-4314-9EB2-860F9F87A4FA}"/>
    <cellStyle name="쉼표 [0] 3 2 2 2 3 2 10" xfId="34958" xr:uid="{2CE03BC9-9BB8-431F-BABD-A1693EC513C9}"/>
    <cellStyle name="쉼표 [0] 3 2 2 2 3 2 2" xfId="7913" xr:uid="{5D65C2A1-5173-45D6-9C0B-5D16AE75AAC7}"/>
    <cellStyle name="쉼표 [0] 3 2 2 2 3 2 2 2" xfId="29960" xr:uid="{49BE376A-E73C-48EC-9CB0-14D7EA5236CE}"/>
    <cellStyle name="쉼표 [0] 3 2 2 2 3 2 2 2 2" xfId="59912" xr:uid="{E17F034D-D40A-43E7-8CBE-842C96094E89}"/>
    <cellStyle name="쉼표 [0] 3 2 2 2 3 2 2 3" xfId="37868" xr:uid="{57AB0C43-9168-4458-9DD8-89905987E197}"/>
    <cellStyle name="쉼표 [0] 3 2 2 2 3 2 3" xfId="10695" xr:uid="{1B30012B-A61F-43AE-A10B-FFD35CD219B3}"/>
    <cellStyle name="쉼표 [0] 3 2 2 2 3 2 3 2" xfId="40650" xr:uid="{CCC468FE-282F-44DD-95BC-3F0B881E9EEA}"/>
    <cellStyle name="쉼표 [0] 3 2 2 2 3 2 4" xfId="13477" xr:uid="{4DEDCF74-8BC0-4CDB-B945-3E09853AE29C}"/>
    <cellStyle name="쉼표 [0] 3 2 2 2 3 2 4 2" xfId="43432" xr:uid="{CE35E20B-EB0D-42F1-8873-4E571C9A2D97}"/>
    <cellStyle name="쉼표 [0] 3 2 2 2 3 2 5" xfId="16212" xr:uid="{72DF5A26-4429-43E9-AC8E-E3B17A90853D}"/>
    <cellStyle name="쉼표 [0] 3 2 2 2 3 2 5 2" xfId="46167" xr:uid="{1D1F958A-22A1-4504-BAC8-4ED6CDA5F893}"/>
    <cellStyle name="쉼표 [0] 3 2 2 2 3 2 6" xfId="18960" xr:uid="{A8B349E1-9BC8-49A0-8709-000661CD3070}"/>
    <cellStyle name="쉼표 [0] 3 2 2 2 3 2 6 2" xfId="48913" xr:uid="{30F5D512-8A8A-4EFB-B3E2-598BC465A30A}"/>
    <cellStyle name="쉼표 [0] 3 2 2 2 3 2 7" xfId="21743" xr:uid="{215F449E-E07E-4631-9ADA-5103B18FABCD}"/>
    <cellStyle name="쉼표 [0] 3 2 2 2 3 2 7 2" xfId="51695" xr:uid="{D42F4783-E07F-444F-9EDE-8CA8C0AAEB58}"/>
    <cellStyle name="쉼표 [0] 3 2 2 2 3 2 8" xfId="24481" xr:uid="{5550F9CD-E6A4-48F9-B04B-D7A219AE8FF1}"/>
    <cellStyle name="쉼표 [0] 3 2 2 2 3 2 8 2" xfId="54433" xr:uid="{508579DF-DF65-43DC-905E-C70DF41ABA37}"/>
    <cellStyle name="쉼표 [0] 3 2 2 2 3 2 9" xfId="27217" xr:uid="{95542A67-9144-44C1-A795-52B45AF63721}"/>
    <cellStyle name="쉼표 [0] 3 2 2 2 3 2 9 2" xfId="57169" xr:uid="{CE16704B-4C6F-4FA2-B51B-74894706A4F7}"/>
    <cellStyle name="쉼표 [0] 3 2 2 2 3 3" xfId="3597" xr:uid="{98B95D0B-298F-4820-BE49-0A64129995BF}"/>
    <cellStyle name="쉼표 [0] 3 2 2 2 3 3 2" xfId="28592" xr:uid="{A1C95C35-2BDC-48C0-91CD-731A1B989C84}"/>
    <cellStyle name="쉼표 [0] 3 2 2 2 3 3 2 2" xfId="58544" xr:uid="{8EDDB973-FD2A-4035-ACC3-E277F8E84E99}"/>
    <cellStyle name="쉼표 [0] 3 2 2 2 3 3 3" xfId="33590" xr:uid="{F79DFD05-E48F-4615-96DE-D4B7193B5EB7}"/>
    <cellStyle name="쉼표 [0] 3 2 2 2 3 4" xfId="6545" xr:uid="{C7942D13-0B26-49B0-9532-28924FA20771}"/>
    <cellStyle name="쉼표 [0] 3 2 2 2 3 4 2" xfId="36500" xr:uid="{0E002687-9F54-460C-8D8C-776BD56EF826}"/>
    <cellStyle name="쉼표 [0] 3 2 2 2 3 5" xfId="9327" xr:uid="{9F48FE8C-7C2A-492B-9D2C-69FE7D96BB72}"/>
    <cellStyle name="쉼표 [0] 3 2 2 2 3 5 2" xfId="39282" xr:uid="{BE2A28F9-5645-4405-9A82-0433A7E89E52}"/>
    <cellStyle name="쉼표 [0] 3 2 2 2 3 6" xfId="12109" xr:uid="{0A7F3695-821D-4B19-866E-E3B1749DC1D0}"/>
    <cellStyle name="쉼표 [0] 3 2 2 2 3 6 2" xfId="42064" xr:uid="{ECE12B4D-0E78-4CE5-B6AA-51025D5D93F6}"/>
    <cellStyle name="쉼표 [0] 3 2 2 2 3 7" xfId="14844" xr:uid="{9186A505-BED4-4B9D-8349-AE434E9A12CB}"/>
    <cellStyle name="쉼표 [0] 3 2 2 2 3 7 2" xfId="44799" xr:uid="{B19D1D85-DD8D-41BB-ADBB-E565DB3F9DDB}"/>
    <cellStyle name="쉼표 [0] 3 2 2 2 3 8" xfId="17592" xr:uid="{34CB02E7-6E79-48DF-AD0D-935C7819B598}"/>
    <cellStyle name="쉼표 [0] 3 2 2 2 3 8 2" xfId="47545" xr:uid="{2CE26533-90D9-4ACC-B9F6-6FEAB45C1071}"/>
    <cellStyle name="쉼표 [0] 3 2 2 2 3 9" xfId="20375" xr:uid="{383D31E4-BE6F-4745-AC2F-97307E326795}"/>
    <cellStyle name="쉼표 [0] 3 2 2 2 3 9 2" xfId="50327" xr:uid="{D86B2676-DBFE-4F86-A99A-AE9DECBFF3DE}"/>
    <cellStyle name="쉼표 [0] 3 2 2 2 4" xfId="2476" xr:uid="{0CD3AB17-41E7-40C7-B3A1-B92C1FD3C5FF}"/>
    <cellStyle name="쉼표 [0] 3 2 2 2 4 10" xfId="26533" xr:uid="{002BEEED-E567-4328-A24E-D2BBD39F368A}"/>
    <cellStyle name="쉼표 [0] 3 2 2 2 4 10 2" xfId="56485" xr:uid="{DF58B62D-D08E-4808-9A4F-36D123D09784}"/>
    <cellStyle name="쉼표 [0] 3 2 2 2 4 11" xfId="32475" xr:uid="{D19FEB20-BA88-4DEA-A1F2-AC7AD30DC4BF}"/>
    <cellStyle name="쉼표 [0] 3 2 2 2 4 2" xfId="4281" xr:uid="{95122E1B-1A69-4402-9182-49334908582E}"/>
    <cellStyle name="쉼표 [0] 3 2 2 2 4 2 2" xfId="29276" xr:uid="{0A4A7F02-E07E-4666-91D8-084A3BA153E4}"/>
    <cellStyle name="쉼표 [0] 3 2 2 2 4 2 2 2" xfId="59228" xr:uid="{0B6EC52C-2D2B-4492-9AF8-B38064A41DA9}"/>
    <cellStyle name="쉼표 [0] 3 2 2 2 4 2 3" xfId="34274" xr:uid="{7DEA6061-B1CE-4DCD-BCB4-F9CCBDF5DFF5}"/>
    <cellStyle name="쉼표 [0] 3 2 2 2 4 3" xfId="7229" xr:uid="{D3A79F63-3C6A-4807-A229-95B7CE222F40}"/>
    <cellStyle name="쉼표 [0] 3 2 2 2 4 3 2" xfId="37184" xr:uid="{A0B5AA4E-F70A-4489-82E0-A0A49858882D}"/>
    <cellStyle name="쉼표 [0] 3 2 2 2 4 4" xfId="10011" xr:uid="{3064553E-4092-4A43-AD8D-CFEDBD0CDCDD}"/>
    <cellStyle name="쉼표 [0] 3 2 2 2 4 4 2" xfId="39966" xr:uid="{8AC8357C-CAA7-4CDC-A765-3B606F05A891}"/>
    <cellStyle name="쉼표 [0] 3 2 2 2 4 5" xfId="12793" xr:uid="{1377DEDC-D1BB-4462-B21E-38BBCF69A62C}"/>
    <cellStyle name="쉼표 [0] 3 2 2 2 4 5 2" xfId="42748" xr:uid="{237155C4-3133-4FCE-B8E0-B97DE817506C}"/>
    <cellStyle name="쉼표 [0] 3 2 2 2 4 6" xfId="15528" xr:uid="{E7C95778-D3DC-4684-A549-D0D1139A9FF0}"/>
    <cellStyle name="쉼표 [0] 3 2 2 2 4 6 2" xfId="45483" xr:uid="{569F047D-C5BA-4A21-B915-D83EE2E3519F}"/>
    <cellStyle name="쉼표 [0] 3 2 2 2 4 7" xfId="18276" xr:uid="{03D0EA5B-94D8-4ABD-B4B5-BFB947F5952A}"/>
    <cellStyle name="쉼표 [0] 3 2 2 2 4 7 2" xfId="48229" xr:uid="{30AA3494-471A-461A-9CBE-6F017891F34B}"/>
    <cellStyle name="쉼표 [0] 3 2 2 2 4 8" xfId="21059" xr:uid="{95005E71-BEE8-4328-B9D9-9BEAA40ED8B5}"/>
    <cellStyle name="쉼표 [0] 3 2 2 2 4 8 2" xfId="51011" xr:uid="{FEEE9603-9BAD-408C-B1C5-AECD2E040DF4}"/>
    <cellStyle name="쉼표 [0] 3 2 2 2 4 9" xfId="23797" xr:uid="{95ABCB3C-C06C-4365-AACA-165F5EFEBCF9}"/>
    <cellStyle name="쉼표 [0] 3 2 2 2 4 9 2" xfId="53749" xr:uid="{A8EA0E71-2332-41FF-AEF1-DB02B30BE6B4}"/>
    <cellStyle name="쉼표 [0] 3 2 2 2 5" xfId="2913" xr:uid="{558341FF-604D-449C-9F46-4A3C0C47392C}"/>
    <cellStyle name="쉼표 [0] 3 2 2 2 5 2" xfId="27908" xr:uid="{EC4FA7C2-0B33-49E9-8AAD-577DB92C80E2}"/>
    <cellStyle name="쉼표 [0] 3 2 2 2 5 2 2" xfId="57860" xr:uid="{4CDAA31A-5D41-4547-8793-1AE2975E104D}"/>
    <cellStyle name="쉼표 [0] 3 2 2 2 5 3" xfId="32906" xr:uid="{4BB99250-BD0A-45E8-B0A9-C1BAC967689D}"/>
    <cellStyle name="쉼표 [0] 3 2 2 2 6" xfId="5861" xr:uid="{12F9F9F7-516E-4E33-97A1-B0AA954B5482}"/>
    <cellStyle name="쉼표 [0] 3 2 2 2 6 2" xfId="35816" xr:uid="{635F43FD-AC5C-4F89-BCD6-12CD10DE1719}"/>
    <cellStyle name="쉼표 [0] 3 2 2 2 7" xfId="8643" xr:uid="{A2D9D5FB-1273-4468-8DF1-E284FC7A563F}"/>
    <cellStyle name="쉼표 [0] 3 2 2 2 7 2" xfId="38598" xr:uid="{A85D267D-B754-4969-BD0C-3202BF06975C}"/>
    <cellStyle name="쉼표 [0] 3 2 2 2 8" xfId="11425" xr:uid="{36C6C450-38FE-48E6-AF9C-D536C958D550}"/>
    <cellStyle name="쉼표 [0] 3 2 2 2 8 2" xfId="41380" xr:uid="{2BA236E4-E793-43A3-985A-32A3312EACC8}"/>
    <cellStyle name="쉼표 [0] 3 2 2 2 9" xfId="14160" xr:uid="{4FFF9074-5747-44A9-8F91-A4070DFDF78C}"/>
    <cellStyle name="쉼표 [0] 3 2 2 2 9 2" xfId="44115" xr:uid="{36CD7F56-CF7C-4217-BA16-6024D661C315}"/>
    <cellStyle name="쉼표 [0] 3 2 2 3" xfId="1088" xr:uid="{BE62ED60-D80C-4073-B49F-869EBE0717B4}"/>
    <cellStyle name="쉼표 [0] 3 2 2 3 10" xfId="19862" xr:uid="{A5AF1217-CBA0-4399-A1E1-D104E9E7CB22}"/>
    <cellStyle name="쉼표 [0] 3 2 2 3 10 2" xfId="49814" xr:uid="{9BBFFF0B-5818-42E8-BBC8-B8FE4790BEF6}"/>
    <cellStyle name="쉼표 [0] 3 2 2 3 11" xfId="22600" xr:uid="{D40EAB63-FF3A-4F2C-85FD-FAFE4170409D}"/>
    <cellStyle name="쉼표 [0] 3 2 2 3 11 2" xfId="52552" xr:uid="{679E8183-C62C-4A18-8A9E-2CB85D5CF0F2}"/>
    <cellStyle name="쉼표 [0] 3 2 2 3 12" xfId="25336" xr:uid="{4187F0E8-53B4-4FA5-9801-437201DDCB68}"/>
    <cellStyle name="쉼표 [0] 3 2 2 3 12 2" xfId="55288" xr:uid="{A7D00E28-5360-45CA-A381-E5ADB359F15F}"/>
    <cellStyle name="쉼표 [0] 3 2 2 3 13" xfId="31093" xr:uid="{1E313453-ADC1-40AA-AA51-75C244D8B978}"/>
    <cellStyle name="쉼표 [0] 3 2 2 3 2" xfId="3768" xr:uid="{8FFDED9A-313F-4457-A2A7-AF4454DF5543}"/>
    <cellStyle name="쉼표 [0] 3 2 2 3 2 10" xfId="26020" xr:uid="{4C24A623-AD52-466D-A028-263481DAB845}"/>
    <cellStyle name="쉼표 [0] 3 2 2 3 2 10 2" xfId="55972" xr:uid="{FD15168B-CC04-4F1C-8FE9-6CDDD75190DD}"/>
    <cellStyle name="쉼표 [0] 3 2 2 3 2 11" xfId="33761" xr:uid="{A4A49F72-8042-4101-AFD0-32442170ACCB}"/>
    <cellStyle name="쉼표 [0] 3 2 2 3 2 2" xfId="5136" xr:uid="{E849A5AA-E53E-4E0D-AD5E-0BAC75253653}"/>
    <cellStyle name="쉼표 [0] 3 2 2 3 2 2 10" xfId="35129" xr:uid="{57250062-8C13-4021-B60C-FA1F1E616B46}"/>
    <cellStyle name="쉼표 [0] 3 2 2 3 2 2 2" xfId="8084" xr:uid="{1A3BFDBA-D978-4BEC-A1E5-C7CFE125631D}"/>
    <cellStyle name="쉼표 [0] 3 2 2 3 2 2 2 2" xfId="30131" xr:uid="{11230ED8-FA56-4B14-993D-C857B142F6E7}"/>
    <cellStyle name="쉼표 [0] 3 2 2 3 2 2 2 2 2" xfId="60083" xr:uid="{7EE3209F-4B79-4189-B959-621782884587}"/>
    <cellStyle name="쉼표 [0] 3 2 2 3 2 2 2 3" xfId="38039" xr:uid="{8D4BF277-46C7-405F-87A0-653E0D8418ED}"/>
    <cellStyle name="쉼표 [0] 3 2 2 3 2 2 3" xfId="10866" xr:uid="{E09F975F-2713-4B9F-A1AC-C773B0B16A50}"/>
    <cellStyle name="쉼표 [0] 3 2 2 3 2 2 3 2" xfId="40821" xr:uid="{5900D770-118A-40BC-954D-AB1A214CDEFD}"/>
    <cellStyle name="쉼표 [0] 3 2 2 3 2 2 4" xfId="13648" xr:uid="{CFBA183D-3A29-47EE-85E4-FC11E0FC9722}"/>
    <cellStyle name="쉼표 [0] 3 2 2 3 2 2 4 2" xfId="43603" xr:uid="{56B41AA6-298C-4013-96F3-84BF76DC4CAE}"/>
    <cellStyle name="쉼표 [0] 3 2 2 3 2 2 5" xfId="16383" xr:uid="{4D738DFF-82FC-497A-8C4F-7821872B7FAB}"/>
    <cellStyle name="쉼표 [0] 3 2 2 3 2 2 5 2" xfId="46338" xr:uid="{C3207FA2-F91A-46F4-B4DF-FB7A6785A121}"/>
    <cellStyle name="쉼표 [0] 3 2 2 3 2 2 6" xfId="19131" xr:uid="{F6024CA1-A814-44C2-A2FE-FF036801636F}"/>
    <cellStyle name="쉼표 [0] 3 2 2 3 2 2 6 2" xfId="49084" xr:uid="{971CD182-95B0-427F-80C0-549EB5F84A69}"/>
    <cellStyle name="쉼표 [0] 3 2 2 3 2 2 7" xfId="21914" xr:uid="{132D945B-411C-4F01-B19B-CC129594654C}"/>
    <cellStyle name="쉼표 [0] 3 2 2 3 2 2 7 2" xfId="51866" xr:uid="{0CBDFBEB-E1B3-448C-9A03-C3D83FC02A72}"/>
    <cellStyle name="쉼표 [0] 3 2 2 3 2 2 8" xfId="24652" xr:uid="{C7882465-4913-409E-870A-0FF25E6E303F}"/>
    <cellStyle name="쉼표 [0] 3 2 2 3 2 2 8 2" xfId="54604" xr:uid="{66D3191D-34BD-4EEF-B25A-79278F229DC0}"/>
    <cellStyle name="쉼표 [0] 3 2 2 3 2 2 9" xfId="27388" xr:uid="{678B019A-29A9-43FD-95AA-900A1D4C3651}"/>
    <cellStyle name="쉼표 [0] 3 2 2 3 2 2 9 2" xfId="57340" xr:uid="{E7666664-AD6D-4ABC-9A30-E60ECD3F29EE}"/>
    <cellStyle name="쉼표 [0] 3 2 2 3 2 3" xfId="6716" xr:uid="{52F4B1B2-2371-4768-A37B-62497532F14E}"/>
    <cellStyle name="쉼표 [0] 3 2 2 3 2 3 2" xfId="28763" xr:uid="{719F6BD1-E5A4-47AB-8807-5FD81E4DDC39}"/>
    <cellStyle name="쉼표 [0] 3 2 2 3 2 3 2 2" xfId="58715" xr:uid="{50A8CB57-CBF7-4BCA-A139-26D760D08C4E}"/>
    <cellStyle name="쉼표 [0] 3 2 2 3 2 3 3" xfId="36671" xr:uid="{695F20B1-9E81-4E39-82FD-E1F8520DA655}"/>
    <cellStyle name="쉼표 [0] 3 2 2 3 2 4" xfId="9498" xr:uid="{C338179B-3EFB-462D-BC47-F8BC94299AA2}"/>
    <cellStyle name="쉼표 [0] 3 2 2 3 2 4 2" xfId="39453" xr:uid="{ED2AE949-1C1F-4515-AFF5-161D8CC81F09}"/>
    <cellStyle name="쉼표 [0] 3 2 2 3 2 5" xfId="12280" xr:uid="{2926AB47-91BE-405D-BA0E-060437DA0D09}"/>
    <cellStyle name="쉼표 [0] 3 2 2 3 2 5 2" xfId="42235" xr:uid="{E44A5448-934E-4F04-8DB9-DB3CC78FC74D}"/>
    <cellStyle name="쉼표 [0] 3 2 2 3 2 6" xfId="15015" xr:uid="{22149908-A3D1-4746-8439-B5155F787CB5}"/>
    <cellStyle name="쉼표 [0] 3 2 2 3 2 6 2" xfId="44970" xr:uid="{D0AF5634-A04E-4206-8CC0-36618FF517FE}"/>
    <cellStyle name="쉼표 [0] 3 2 2 3 2 7" xfId="17763" xr:uid="{4399BDF9-D929-4189-86E3-48089307636D}"/>
    <cellStyle name="쉼표 [0] 3 2 2 3 2 7 2" xfId="47716" xr:uid="{F7F7F938-9DE9-42DA-BEC7-09F2CCF89549}"/>
    <cellStyle name="쉼표 [0] 3 2 2 3 2 8" xfId="20546" xr:uid="{78F9777C-E56E-4A26-9711-2C46676F0F99}"/>
    <cellStyle name="쉼표 [0] 3 2 2 3 2 8 2" xfId="50498" xr:uid="{421AA900-0B36-46BE-8CFE-5262038D482F}"/>
    <cellStyle name="쉼표 [0] 3 2 2 3 2 9" xfId="23284" xr:uid="{94529FE9-B272-4243-955C-7775CF545D11}"/>
    <cellStyle name="쉼표 [0] 3 2 2 3 2 9 2" xfId="53236" xr:uid="{6D8DC382-B66B-4870-9B6D-3C4BD0356BF8}"/>
    <cellStyle name="쉼표 [0] 3 2 2 3 3" xfId="4452" xr:uid="{C7052578-B1CF-4AF1-81EF-DF0EA2C477F8}"/>
    <cellStyle name="쉼표 [0] 3 2 2 3 3 10" xfId="34445" xr:uid="{FF4B2956-DA3B-4DC2-A3AD-776322400A2A}"/>
    <cellStyle name="쉼표 [0] 3 2 2 3 3 2" xfId="7400" xr:uid="{BE73556A-6FAC-4A64-A763-D4E83F2124F6}"/>
    <cellStyle name="쉼표 [0] 3 2 2 3 3 2 2" xfId="29447" xr:uid="{B48BB19E-1E03-4F8A-9F22-AD9295726220}"/>
    <cellStyle name="쉼표 [0] 3 2 2 3 3 2 2 2" xfId="59399" xr:uid="{5CDD75A3-9259-418E-87F2-F2B223B11494}"/>
    <cellStyle name="쉼표 [0] 3 2 2 3 3 2 3" xfId="37355" xr:uid="{E1FA464B-7478-46A9-BFB5-7711DEFAE955}"/>
    <cellStyle name="쉼표 [0] 3 2 2 3 3 3" xfId="10182" xr:uid="{33022D68-7523-4859-BF54-421EB9D287EF}"/>
    <cellStyle name="쉼표 [0] 3 2 2 3 3 3 2" xfId="40137" xr:uid="{8F1DA237-5912-4315-9A29-34F61B54F193}"/>
    <cellStyle name="쉼표 [0] 3 2 2 3 3 4" xfId="12964" xr:uid="{4940B1F5-105B-4DDC-ABB4-FB7C90DFBB3D}"/>
    <cellStyle name="쉼표 [0] 3 2 2 3 3 4 2" xfId="42919" xr:uid="{42BC4C82-0ADF-4CA2-8822-004C448E6A57}"/>
    <cellStyle name="쉼표 [0] 3 2 2 3 3 5" xfId="15699" xr:uid="{D61C45EC-C817-4749-AEA2-8D3AABE8BC45}"/>
    <cellStyle name="쉼표 [0] 3 2 2 3 3 5 2" xfId="45654" xr:uid="{9F9CAE85-85E9-4A3F-972D-29DCDF142208}"/>
    <cellStyle name="쉼표 [0] 3 2 2 3 3 6" xfId="18447" xr:uid="{1AC6C7D8-32DF-4609-BFE8-9A1FC191A9D3}"/>
    <cellStyle name="쉼표 [0] 3 2 2 3 3 6 2" xfId="48400" xr:uid="{723EDFD1-11CB-463F-A7CF-3254A373B96F}"/>
    <cellStyle name="쉼표 [0] 3 2 2 3 3 7" xfId="21230" xr:uid="{11D414A4-92D4-4145-8D2A-63A0A30638BC}"/>
    <cellStyle name="쉼표 [0] 3 2 2 3 3 7 2" xfId="51182" xr:uid="{565EE9A4-B9B0-426E-B351-03C4822ED438}"/>
    <cellStyle name="쉼표 [0] 3 2 2 3 3 8" xfId="23968" xr:uid="{5BDE1523-0C67-40AE-B04C-ED6BAF5E7A41}"/>
    <cellStyle name="쉼표 [0] 3 2 2 3 3 8 2" xfId="53920" xr:uid="{7E16B106-A44B-4C9C-BA66-925CCFAAD904}"/>
    <cellStyle name="쉼표 [0] 3 2 2 3 3 9" xfId="26704" xr:uid="{49E098E4-7753-4815-B336-29F4403DE113}"/>
    <cellStyle name="쉼표 [0] 3 2 2 3 3 9 2" xfId="56656" xr:uid="{4F33690B-915A-4BCA-9592-C4DE2C09F424}"/>
    <cellStyle name="쉼표 [0] 3 2 2 3 4" xfId="3084" xr:uid="{A5443259-A414-45D3-A4DE-3A7AFB1C6FE6}"/>
    <cellStyle name="쉼표 [0] 3 2 2 3 4 2" xfId="28079" xr:uid="{D1CD8B23-E3E0-46F6-9F97-6257FA1886C7}"/>
    <cellStyle name="쉼표 [0] 3 2 2 3 4 2 2" xfId="58031" xr:uid="{DF123E77-B733-4248-9470-6520A0167F82}"/>
    <cellStyle name="쉼표 [0] 3 2 2 3 4 3" xfId="33077" xr:uid="{C41218EC-6AEF-4DC3-A312-48CC6047E8B6}"/>
    <cellStyle name="쉼표 [0] 3 2 2 3 5" xfId="6032" xr:uid="{65C2C957-5C48-4ABE-BE50-920A87097421}"/>
    <cellStyle name="쉼표 [0] 3 2 2 3 5 2" xfId="35987" xr:uid="{4E7BC9DA-350A-4448-913C-AA1F3AC99392}"/>
    <cellStyle name="쉼표 [0] 3 2 2 3 6" xfId="8814" xr:uid="{C7FB8A0E-5F27-4178-A34C-812FA99677EA}"/>
    <cellStyle name="쉼표 [0] 3 2 2 3 6 2" xfId="38769" xr:uid="{B48B83D9-038E-485D-9EDB-11A80A7E5A71}"/>
    <cellStyle name="쉼표 [0] 3 2 2 3 7" xfId="11596" xr:uid="{643DA0CC-0F06-4918-8430-1B67F643CFEF}"/>
    <cellStyle name="쉼표 [0] 3 2 2 3 7 2" xfId="41551" xr:uid="{D1A16065-A498-4438-8FB9-5BE5981629E0}"/>
    <cellStyle name="쉼표 [0] 3 2 2 3 8" xfId="14331" xr:uid="{1A6F6627-88FA-43C7-B358-AFD8F2901DD9}"/>
    <cellStyle name="쉼표 [0] 3 2 2 3 8 2" xfId="44286" xr:uid="{1B756369-CA1B-456B-BE85-F95251368C41}"/>
    <cellStyle name="쉼표 [0] 3 2 2 3 9" xfId="17079" xr:uid="{0480BC3F-FAA7-4E67-8955-4B47505D56ED}"/>
    <cellStyle name="쉼표 [0] 3 2 2 3 9 2" xfId="47032" xr:uid="{73D8FFDB-6CE9-4E9E-BE62-A39DBA17362C}"/>
    <cellStyle name="쉼표 [0] 3 2 2 4" xfId="1630" xr:uid="{4F14604E-36C6-4C4A-AD82-0F4C37ADAA16}"/>
    <cellStyle name="쉼표 [0] 3 2 2 4 10" xfId="22942" xr:uid="{E4CB0764-D214-4A99-8933-946F0505B76B}"/>
    <cellStyle name="쉼표 [0] 3 2 2 4 10 2" xfId="52894" xr:uid="{23AA3FA4-7E2C-46F6-B665-3F6D1C59EA15}"/>
    <cellStyle name="쉼표 [0] 3 2 2 4 11" xfId="25678" xr:uid="{D3292B63-C69D-4C02-B899-91572CF444C1}"/>
    <cellStyle name="쉼표 [0] 3 2 2 4 11 2" xfId="55630" xr:uid="{5B2EBC78-E5D3-40BD-AA58-EBEC1D7D38D1}"/>
    <cellStyle name="쉼표 [0] 3 2 2 4 12" xfId="31635" xr:uid="{B4E200A8-A803-4998-9FF3-89D34BA78FEF}"/>
    <cellStyle name="쉼표 [0] 3 2 2 4 2" xfId="4794" xr:uid="{8A105B8B-9DA9-4C00-A32E-6AB0B86394DC}"/>
    <cellStyle name="쉼표 [0] 3 2 2 4 2 10" xfId="34787" xr:uid="{7D1F7E37-B3CE-4849-AAF5-27B5C935AE87}"/>
    <cellStyle name="쉼표 [0] 3 2 2 4 2 2" xfId="7742" xr:uid="{8B6B48E9-AE6C-45FA-A92B-A86A2D7041A8}"/>
    <cellStyle name="쉼표 [0] 3 2 2 4 2 2 2" xfId="29789" xr:uid="{8CB6A596-E8F7-45A9-B88E-0B18B493D521}"/>
    <cellStyle name="쉼표 [0] 3 2 2 4 2 2 2 2" xfId="59741" xr:uid="{F4769860-EC2E-4B48-A768-62DA34C5F877}"/>
    <cellStyle name="쉼표 [0] 3 2 2 4 2 2 3" xfId="37697" xr:uid="{143382E0-2123-47DC-84BD-D72DB37EF72B}"/>
    <cellStyle name="쉼표 [0] 3 2 2 4 2 3" xfId="10524" xr:uid="{C9E3EDB3-0A8A-4652-BBF6-CF672C3C39DE}"/>
    <cellStyle name="쉼표 [0] 3 2 2 4 2 3 2" xfId="40479" xr:uid="{E5F77D84-02D8-463B-B2C6-F20DAFFE670C}"/>
    <cellStyle name="쉼표 [0] 3 2 2 4 2 4" xfId="13306" xr:uid="{BD4AE5E0-6C3D-47E1-A9C0-0EE1E1B3F4E7}"/>
    <cellStyle name="쉼표 [0] 3 2 2 4 2 4 2" xfId="43261" xr:uid="{3120E565-9137-4CFE-BF26-5888B892CBC3}"/>
    <cellStyle name="쉼표 [0] 3 2 2 4 2 5" xfId="16041" xr:uid="{ED44F70B-9E77-48CE-971C-FBE2A12ECD11}"/>
    <cellStyle name="쉼표 [0] 3 2 2 4 2 5 2" xfId="45996" xr:uid="{5C861D21-A482-4DD8-ACEC-021B7B03C8D6}"/>
    <cellStyle name="쉼표 [0] 3 2 2 4 2 6" xfId="18789" xr:uid="{0401B7E5-D02A-4E79-82B6-BC38C6355FF1}"/>
    <cellStyle name="쉼표 [0] 3 2 2 4 2 6 2" xfId="48742" xr:uid="{1198A409-7957-4582-B106-E910A6485006}"/>
    <cellStyle name="쉼표 [0] 3 2 2 4 2 7" xfId="21572" xr:uid="{B39F33C5-7736-4207-A680-50F6D806E71B}"/>
    <cellStyle name="쉼표 [0] 3 2 2 4 2 7 2" xfId="51524" xr:uid="{4AD62502-84A8-4C9A-8C84-AEB867FD9A07}"/>
    <cellStyle name="쉼표 [0] 3 2 2 4 2 8" xfId="24310" xr:uid="{1EF75548-027D-4D79-B694-E8F267A4BE61}"/>
    <cellStyle name="쉼표 [0] 3 2 2 4 2 8 2" xfId="54262" xr:uid="{06A93AEF-26A9-4E36-ADEB-040AA3264710}"/>
    <cellStyle name="쉼표 [0] 3 2 2 4 2 9" xfId="27046" xr:uid="{1C2FDB3A-9D2F-4D54-8E74-9969128E0CDB}"/>
    <cellStyle name="쉼표 [0] 3 2 2 4 2 9 2" xfId="56998" xr:uid="{D2892D2B-7439-4F68-8AC0-95E36EA0F521}"/>
    <cellStyle name="쉼표 [0] 3 2 2 4 3" xfId="3426" xr:uid="{C4928B9C-39CB-4A27-B4DA-165A18D7B891}"/>
    <cellStyle name="쉼표 [0] 3 2 2 4 3 2" xfId="28421" xr:uid="{5834A718-3388-445E-8B5C-4C47E53F4A85}"/>
    <cellStyle name="쉼표 [0] 3 2 2 4 3 2 2" xfId="58373" xr:uid="{DE91E885-6A18-41FE-9304-43EDCF029283}"/>
    <cellStyle name="쉼표 [0] 3 2 2 4 3 3" xfId="33419" xr:uid="{AB2A65A5-F11F-4E09-B607-2B1640AAD1D8}"/>
    <cellStyle name="쉼표 [0] 3 2 2 4 4" xfId="6374" xr:uid="{9614874D-2B7F-4DD5-8D59-F0A3B87BD94F}"/>
    <cellStyle name="쉼표 [0] 3 2 2 4 4 2" xfId="36329" xr:uid="{0FB63C9A-1A13-4E96-A8A8-6F2F1F26CAB0}"/>
    <cellStyle name="쉼표 [0] 3 2 2 4 5" xfId="9156" xr:uid="{55362894-F2D1-4E0B-B352-314D64DAA7A1}"/>
    <cellStyle name="쉼표 [0] 3 2 2 4 5 2" xfId="39111" xr:uid="{0F75F7AE-B5C2-41D4-9B33-7E598B04AC50}"/>
    <cellStyle name="쉼표 [0] 3 2 2 4 6" xfId="11938" xr:uid="{C81F65F9-1F62-413E-818B-A0CA97EECCD3}"/>
    <cellStyle name="쉼표 [0] 3 2 2 4 6 2" xfId="41893" xr:uid="{C72C8583-1AE0-4BBD-B757-FFCA71F8146B}"/>
    <cellStyle name="쉼표 [0] 3 2 2 4 7" xfId="14673" xr:uid="{5FA36FE8-5AFF-4BAA-BB16-3579A052C464}"/>
    <cellStyle name="쉼표 [0] 3 2 2 4 7 2" xfId="44628" xr:uid="{8722AE05-3B65-41A6-AB71-39B66BA63349}"/>
    <cellStyle name="쉼표 [0] 3 2 2 4 8" xfId="17421" xr:uid="{997FEB10-0F40-41CE-BAE6-8E8C65AB704B}"/>
    <cellStyle name="쉼표 [0] 3 2 2 4 8 2" xfId="47374" xr:uid="{EBA84579-9C1F-4F97-8F4A-C20A80E228B4}"/>
    <cellStyle name="쉼표 [0] 3 2 2 4 9" xfId="20204" xr:uid="{7B68D805-94E3-4C95-BEC4-8CDC88BEDD0D}"/>
    <cellStyle name="쉼표 [0] 3 2 2 4 9 2" xfId="50156" xr:uid="{9F2918AC-A441-470D-9776-8EEF16E073B2}"/>
    <cellStyle name="쉼표 [0] 3 2 2 5" xfId="2125" xr:uid="{C59500A5-3572-4A02-9EAC-246B815D2E48}"/>
    <cellStyle name="쉼표 [0] 3 2 2 5 10" xfId="26362" xr:uid="{C6BC1A43-E4B2-4D78-B97D-D4D75A6B2B1B}"/>
    <cellStyle name="쉼표 [0] 3 2 2 5 10 2" xfId="56314" xr:uid="{FD966105-8D1E-45A3-B893-EF3BCD3EABFE}"/>
    <cellStyle name="쉼표 [0] 3 2 2 5 11" xfId="32128" xr:uid="{0A8327DF-E9F6-4FD1-A6D9-18DA4D44BA74}"/>
    <cellStyle name="쉼표 [0] 3 2 2 5 2" xfId="4110" xr:uid="{23292808-BAE5-47C1-9CFD-EE112916E514}"/>
    <cellStyle name="쉼표 [0] 3 2 2 5 2 2" xfId="29105" xr:uid="{6F3E9E64-EF87-42A6-B11F-FEC3D246933F}"/>
    <cellStyle name="쉼표 [0] 3 2 2 5 2 2 2" xfId="59057" xr:uid="{10C0A42E-4098-429A-AB6F-2BBE461C0E44}"/>
    <cellStyle name="쉼표 [0] 3 2 2 5 2 3" xfId="34103" xr:uid="{8D21E214-D58D-43F1-9A18-760C3301E605}"/>
    <cellStyle name="쉼표 [0] 3 2 2 5 3" xfId="7058" xr:uid="{FA9A8961-AA5F-4B00-8E57-E5562935FEB1}"/>
    <cellStyle name="쉼표 [0] 3 2 2 5 3 2" xfId="37013" xr:uid="{109F344B-6C7B-45E9-B047-0229FB8FAAB7}"/>
    <cellStyle name="쉼표 [0] 3 2 2 5 4" xfId="9840" xr:uid="{BE091ABA-DF17-4144-AE6A-18EB6DEF66C7}"/>
    <cellStyle name="쉼표 [0] 3 2 2 5 4 2" xfId="39795" xr:uid="{E83CA09F-6A48-400E-9431-E9AB78210DCA}"/>
    <cellStyle name="쉼표 [0] 3 2 2 5 5" xfId="12622" xr:uid="{B23AE12B-9C07-415A-B87D-ADFDBA9246AB}"/>
    <cellStyle name="쉼표 [0] 3 2 2 5 5 2" xfId="42577" xr:uid="{89B27FC5-C289-4FBD-9662-64B8D16CC86F}"/>
    <cellStyle name="쉼표 [0] 3 2 2 5 6" xfId="15357" xr:uid="{5C19A6E3-3ABC-4EF3-B505-BF5A59A9178D}"/>
    <cellStyle name="쉼표 [0] 3 2 2 5 6 2" xfId="45312" xr:uid="{8D77A779-E543-48D2-ABC9-E92B4DE16B6D}"/>
    <cellStyle name="쉼표 [0] 3 2 2 5 7" xfId="18105" xr:uid="{FFE650E1-374E-400E-952A-5D104AECB908}"/>
    <cellStyle name="쉼표 [0] 3 2 2 5 7 2" xfId="48058" xr:uid="{7BA60498-DA64-44AB-B8AF-855063C71C2B}"/>
    <cellStyle name="쉼표 [0] 3 2 2 5 8" xfId="20888" xr:uid="{298C7F2E-8E66-47CF-87AF-E4581FF8E042}"/>
    <cellStyle name="쉼표 [0] 3 2 2 5 8 2" xfId="50840" xr:uid="{E3E2116E-33FA-43D8-A3C6-1779C5672210}"/>
    <cellStyle name="쉼표 [0] 3 2 2 5 9" xfId="23626" xr:uid="{84443EDA-FD18-41D1-9D12-039C27BC5E6C}"/>
    <cellStyle name="쉼표 [0] 3 2 2 5 9 2" xfId="53578" xr:uid="{EEFAD1D1-B8BA-4538-8A4C-A90D8164CAE8}"/>
    <cellStyle name="쉼표 [0] 3 2 2 6" xfId="2304" xr:uid="{9C695EAC-EFB3-4DA4-AB09-4A574FFD317D}"/>
    <cellStyle name="쉼표 [0] 3 2 2 6 2" xfId="27737" xr:uid="{902A9A12-9FD1-4480-B27F-2C68A14B3887}"/>
    <cellStyle name="쉼표 [0] 3 2 2 6 2 2" xfId="57689" xr:uid="{95DF1451-7B46-491E-A41D-ED4C3E414150}"/>
    <cellStyle name="쉼표 [0] 3 2 2 6 3" xfId="32304" xr:uid="{8A90A556-8E47-4A52-801C-82B5E2517F16}"/>
    <cellStyle name="쉼표 [0] 3 2 2 7" xfId="2742" xr:uid="{88846CFB-B1B4-4C27-AE1C-7E1CF36D2A21}"/>
    <cellStyle name="쉼표 [0] 3 2 2 7 2" xfId="32735" xr:uid="{8B40558D-ED30-4052-A003-C16B80AE902E}"/>
    <cellStyle name="쉼표 [0] 3 2 2 8" xfId="5690" xr:uid="{30DF1236-DB8E-4E4A-9B74-870AE6C4602B}"/>
    <cellStyle name="쉼표 [0] 3 2 2 8 2" xfId="35645" xr:uid="{D911C347-6261-491A-AEE9-602AA121FD44}"/>
    <cellStyle name="쉼표 [0] 3 2 2 9" xfId="8472" xr:uid="{89718049-1E54-46BF-8AF8-7F8CFF2E64EF}"/>
    <cellStyle name="쉼표 [0] 3 2 2 9 2" xfId="38427" xr:uid="{70DD643A-2600-49A7-97C7-5414F9FDA535}"/>
    <cellStyle name="쉼표 [0] 3 2 3" xfId="775" xr:uid="{6839EDBC-26B5-47FB-B3ED-0CD4ED6E43BF}"/>
    <cellStyle name="쉼표 [0] 3 2 3 10" xfId="16823" xr:uid="{3E8E46C4-CD13-4510-8661-CB4A23394DE6}"/>
    <cellStyle name="쉼표 [0] 3 2 3 10 2" xfId="46776" xr:uid="{AEF2A517-483B-4DAA-86FD-43860BA726C6}"/>
    <cellStyle name="쉼표 [0] 3 2 3 11" xfId="19606" xr:uid="{19508A9E-837D-4198-8C44-05D3411DB33E}"/>
    <cellStyle name="쉼표 [0] 3 2 3 11 2" xfId="49558" xr:uid="{3175EA32-A1C1-49AD-A784-1AF6B7AF36F8}"/>
    <cellStyle name="쉼표 [0] 3 2 3 12" xfId="22344" xr:uid="{689845B4-3FFB-4160-A977-B98DDF10F612}"/>
    <cellStyle name="쉼표 [0] 3 2 3 12 2" xfId="52296" xr:uid="{AAD631DC-C4D5-428F-9B60-362B5C228D08}"/>
    <cellStyle name="쉼표 [0] 3 2 3 13" xfId="25080" xr:uid="{F40D2445-DBD2-44A1-BF8B-87205CF6248A}"/>
    <cellStyle name="쉼표 [0] 3 2 3 13 2" xfId="55032" xr:uid="{57E4BC84-BA5E-414F-BBE1-A5B6399CB3DF}"/>
    <cellStyle name="쉼표 [0] 3 2 3 14" xfId="30780" xr:uid="{7CBC4368-DCF9-4CB6-90A0-5BEB91904C31}"/>
    <cellStyle name="쉼표 [0] 3 2 3 2" xfId="1318" xr:uid="{90A57B10-1410-4D05-9144-F1DB501B773E}"/>
    <cellStyle name="쉼표 [0] 3 2 3 2 10" xfId="19948" xr:uid="{E41FB516-27FD-482E-BD5B-9B3B7F85486B}"/>
    <cellStyle name="쉼표 [0] 3 2 3 2 10 2" xfId="49900" xr:uid="{684ACAFF-DCFA-4CA3-A49D-D217F568A913}"/>
    <cellStyle name="쉼표 [0] 3 2 3 2 11" xfId="22686" xr:uid="{4E9BE7EB-E836-42AC-AA99-A024743D28E6}"/>
    <cellStyle name="쉼표 [0] 3 2 3 2 11 2" xfId="52638" xr:uid="{5160C83C-C6AE-47F9-8613-F329A68E20C1}"/>
    <cellStyle name="쉼표 [0] 3 2 3 2 12" xfId="25422" xr:uid="{63A29839-0391-477E-89ED-19D4AD85475B}"/>
    <cellStyle name="쉼표 [0] 3 2 3 2 12 2" xfId="55374" xr:uid="{9733475C-6032-4A66-B1BF-4204D179DDDD}"/>
    <cellStyle name="쉼표 [0] 3 2 3 2 13" xfId="31323" xr:uid="{57401BCF-66D5-4836-9479-1241101D4679}"/>
    <cellStyle name="쉼표 [0] 3 2 3 2 2" xfId="3854" xr:uid="{DF5DF35B-A8AD-48CB-AA9F-CAD56A59ACC4}"/>
    <cellStyle name="쉼표 [0] 3 2 3 2 2 10" xfId="26106" xr:uid="{05CECF2D-3617-4B92-881C-C8CCF61211A3}"/>
    <cellStyle name="쉼표 [0] 3 2 3 2 2 10 2" xfId="56058" xr:uid="{6F0746B4-CA0B-4E0F-9A83-03DC6839A9E5}"/>
    <cellStyle name="쉼표 [0] 3 2 3 2 2 11" xfId="33847" xr:uid="{E6555312-5908-4228-8CB9-7B700107229E}"/>
    <cellStyle name="쉼표 [0] 3 2 3 2 2 2" xfId="5222" xr:uid="{08A38F07-2AC0-40D4-9A8E-D015A341FD7C}"/>
    <cellStyle name="쉼표 [0] 3 2 3 2 2 2 10" xfId="35215" xr:uid="{F65EE0DB-18AD-4C92-9AD3-29CDF408FB0A}"/>
    <cellStyle name="쉼표 [0] 3 2 3 2 2 2 2" xfId="8170" xr:uid="{0182F99A-DDE2-4013-BF79-474359E15FDC}"/>
    <cellStyle name="쉼표 [0] 3 2 3 2 2 2 2 2" xfId="30217" xr:uid="{9171A50F-095A-4F1E-B221-B4634DD09148}"/>
    <cellStyle name="쉼표 [0] 3 2 3 2 2 2 2 2 2" xfId="60169" xr:uid="{232229F6-5C7E-472C-BC6A-46A9AA510AE2}"/>
    <cellStyle name="쉼표 [0] 3 2 3 2 2 2 2 3" xfId="38125" xr:uid="{1BDC3507-93F4-42EA-9111-76217E378F90}"/>
    <cellStyle name="쉼표 [0] 3 2 3 2 2 2 3" xfId="10952" xr:uid="{ABB395D1-41DF-4E07-9753-67435287BCC0}"/>
    <cellStyle name="쉼표 [0] 3 2 3 2 2 2 3 2" xfId="40907" xr:uid="{38D981F3-A21E-4112-AD1A-83C3158EBDE7}"/>
    <cellStyle name="쉼표 [0] 3 2 3 2 2 2 4" xfId="13734" xr:uid="{2472F513-9CE4-4840-A0A8-C0CDBADEBCCD}"/>
    <cellStyle name="쉼표 [0] 3 2 3 2 2 2 4 2" xfId="43689" xr:uid="{26A4F456-AC16-42FF-A7CD-B2E6530E4E98}"/>
    <cellStyle name="쉼표 [0] 3 2 3 2 2 2 5" xfId="16469" xr:uid="{4B88F07A-0B30-4605-A580-07B47D164ED3}"/>
    <cellStyle name="쉼표 [0] 3 2 3 2 2 2 5 2" xfId="46424" xr:uid="{2F3B8932-537C-454B-B8AC-F06692680008}"/>
    <cellStyle name="쉼표 [0] 3 2 3 2 2 2 6" xfId="19217" xr:uid="{F3834D83-E5DB-490C-925B-E27D47E55B85}"/>
    <cellStyle name="쉼표 [0] 3 2 3 2 2 2 6 2" xfId="49170" xr:uid="{62E39772-CE7A-410A-9795-6486C1C9CEE1}"/>
    <cellStyle name="쉼표 [0] 3 2 3 2 2 2 7" xfId="22000" xr:uid="{2D53E81B-6ED6-4AA3-8E15-AB65DBF6A0CF}"/>
    <cellStyle name="쉼표 [0] 3 2 3 2 2 2 7 2" xfId="51952" xr:uid="{1048738F-E2BF-4190-91EA-0E7FBC1F7BCD}"/>
    <cellStyle name="쉼표 [0] 3 2 3 2 2 2 8" xfId="24738" xr:uid="{3A020E44-DB5C-4B97-ABC5-C1FFD8370719}"/>
    <cellStyle name="쉼표 [0] 3 2 3 2 2 2 8 2" xfId="54690" xr:uid="{3F1EC109-439D-4E14-BD4D-BBBAC0CAE0CF}"/>
    <cellStyle name="쉼표 [0] 3 2 3 2 2 2 9" xfId="27474" xr:uid="{8E47626F-48BF-4540-B739-7D6D8D9E0371}"/>
    <cellStyle name="쉼표 [0] 3 2 3 2 2 2 9 2" xfId="57426" xr:uid="{FF311428-08A5-4979-B04A-F1000C62AA96}"/>
    <cellStyle name="쉼표 [0] 3 2 3 2 2 3" xfId="6802" xr:uid="{FB6CB99D-AA37-4012-B013-39BA792781C1}"/>
    <cellStyle name="쉼표 [0] 3 2 3 2 2 3 2" xfId="28849" xr:uid="{552B50AB-20A5-461A-931D-6FBA911498B6}"/>
    <cellStyle name="쉼표 [0] 3 2 3 2 2 3 2 2" xfId="58801" xr:uid="{4D7C521C-E9D4-434B-B7DB-439331492506}"/>
    <cellStyle name="쉼표 [0] 3 2 3 2 2 3 3" xfId="36757" xr:uid="{C3FDE9FA-E1AC-4760-B647-842BFFFC3D1E}"/>
    <cellStyle name="쉼표 [0] 3 2 3 2 2 4" xfId="9584" xr:uid="{E3588489-1EB5-462E-8FDC-0BCC75667684}"/>
    <cellStyle name="쉼표 [0] 3 2 3 2 2 4 2" xfId="39539" xr:uid="{131457BF-9F74-4214-A3FA-9E6D04783C08}"/>
    <cellStyle name="쉼표 [0] 3 2 3 2 2 5" xfId="12366" xr:uid="{6274F3EA-5A13-4B81-A6E0-041C6A345A19}"/>
    <cellStyle name="쉼표 [0] 3 2 3 2 2 5 2" xfId="42321" xr:uid="{BC764353-E27D-4453-B9F0-9618F0ADB605}"/>
    <cellStyle name="쉼표 [0] 3 2 3 2 2 6" xfId="15101" xr:uid="{608A593A-E279-4EB7-8E41-9EFF51A8A691}"/>
    <cellStyle name="쉼표 [0] 3 2 3 2 2 6 2" xfId="45056" xr:uid="{77BAA26C-B887-45E6-A467-674BDE51A9C1}"/>
    <cellStyle name="쉼표 [0] 3 2 3 2 2 7" xfId="17849" xr:uid="{A0B593B3-AD8E-496C-8D95-2D8A068D590A}"/>
    <cellStyle name="쉼표 [0] 3 2 3 2 2 7 2" xfId="47802" xr:uid="{F353AF03-317D-4948-BC94-C70A8D4C28E6}"/>
    <cellStyle name="쉼표 [0] 3 2 3 2 2 8" xfId="20632" xr:uid="{E3C3D3C1-9291-49C0-82B8-E2DCE0FE83BE}"/>
    <cellStyle name="쉼표 [0] 3 2 3 2 2 8 2" xfId="50584" xr:uid="{9D1F4585-B407-48EE-BB77-9FEC14534EC4}"/>
    <cellStyle name="쉼표 [0] 3 2 3 2 2 9" xfId="23370" xr:uid="{CD94FEF2-EE00-43AA-8E4B-18379131BE47}"/>
    <cellStyle name="쉼표 [0] 3 2 3 2 2 9 2" xfId="53322" xr:uid="{61191092-B088-4DEA-94BB-F380C00A0654}"/>
    <cellStyle name="쉼표 [0] 3 2 3 2 3" xfId="4538" xr:uid="{1BCF3D5B-1A8E-40CE-B95E-B68A34CEDD12}"/>
    <cellStyle name="쉼표 [0] 3 2 3 2 3 10" xfId="34531" xr:uid="{26040EA8-E95C-4A9A-9CCF-522B5730A74C}"/>
    <cellStyle name="쉼표 [0] 3 2 3 2 3 2" xfId="7486" xr:uid="{890DC395-41F3-4655-89E4-48F70A780859}"/>
    <cellStyle name="쉼표 [0] 3 2 3 2 3 2 2" xfId="29533" xr:uid="{25A75C5B-0611-4D5F-A48C-D5A78553AC12}"/>
    <cellStyle name="쉼표 [0] 3 2 3 2 3 2 2 2" xfId="59485" xr:uid="{006C4E9F-D1D9-4404-AC0E-4448DB06CECF}"/>
    <cellStyle name="쉼표 [0] 3 2 3 2 3 2 3" xfId="37441" xr:uid="{1B8F3BF2-9722-4E59-AEF3-4E2B0EA7ECA4}"/>
    <cellStyle name="쉼표 [0] 3 2 3 2 3 3" xfId="10268" xr:uid="{BBFFD0A0-5CAD-4F04-8CB3-7ACCB55D7EB3}"/>
    <cellStyle name="쉼표 [0] 3 2 3 2 3 3 2" xfId="40223" xr:uid="{B3B0A51A-44A2-45FA-B615-C58A793DE501}"/>
    <cellStyle name="쉼표 [0] 3 2 3 2 3 4" xfId="13050" xr:uid="{F07ABF61-D401-4485-9E4F-CF41DAFA5AC4}"/>
    <cellStyle name="쉼표 [0] 3 2 3 2 3 4 2" xfId="43005" xr:uid="{738FA28D-808F-47A4-AF1C-96F3BB44DAC8}"/>
    <cellStyle name="쉼표 [0] 3 2 3 2 3 5" xfId="15785" xr:uid="{D71A8113-EF85-4D21-815C-526FC5ADEF13}"/>
    <cellStyle name="쉼표 [0] 3 2 3 2 3 5 2" xfId="45740" xr:uid="{8D0B2B88-DB89-4ACE-9BD6-60A3AA66477C}"/>
    <cellStyle name="쉼표 [0] 3 2 3 2 3 6" xfId="18533" xr:uid="{EF74A3CC-84D4-4BA3-AEFF-BC2FEE405AA9}"/>
    <cellStyle name="쉼표 [0] 3 2 3 2 3 6 2" xfId="48486" xr:uid="{A5C4CFAF-7042-4402-ADD3-3AF54774028B}"/>
    <cellStyle name="쉼표 [0] 3 2 3 2 3 7" xfId="21316" xr:uid="{C24922B9-CD21-446C-B8BB-00C707928C56}"/>
    <cellStyle name="쉼표 [0] 3 2 3 2 3 7 2" xfId="51268" xr:uid="{C39FFBB7-069E-473E-9580-396C62372CE2}"/>
    <cellStyle name="쉼표 [0] 3 2 3 2 3 8" xfId="24054" xr:uid="{FAF09752-0253-48C6-BADF-FF1488664E00}"/>
    <cellStyle name="쉼표 [0] 3 2 3 2 3 8 2" xfId="54006" xr:uid="{5375C5EB-4DC1-41B1-8116-9F5BAFB3CA26}"/>
    <cellStyle name="쉼표 [0] 3 2 3 2 3 9" xfId="26790" xr:uid="{5AFD78FF-7533-49CB-8FE1-29BD98588D52}"/>
    <cellStyle name="쉼표 [0] 3 2 3 2 3 9 2" xfId="56742" xr:uid="{E44A23FB-6F58-4824-8E8C-3B1117C3411B}"/>
    <cellStyle name="쉼표 [0] 3 2 3 2 4" xfId="3170" xr:uid="{5794A610-3AB2-449A-8311-3D95F84DD160}"/>
    <cellStyle name="쉼표 [0] 3 2 3 2 4 2" xfId="28165" xr:uid="{9E172452-1FBA-47D8-B10E-91EE8C651B96}"/>
    <cellStyle name="쉼표 [0] 3 2 3 2 4 2 2" xfId="58117" xr:uid="{0D9A883E-E63B-45C1-BDA9-137A462B2FA2}"/>
    <cellStyle name="쉼표 [0] 3 2 3 2 4 3" xfId="33163" xr:uid="{B6C989CE-D26F-439E-97A2-B4F1F70DEC42}"/>
    <cellStyle name="쉼표 [0] 3 2 3 2 5" xfId="6118" xr:uid="{ABCC9983-91EA-4509-AD91-170B4EA7C0BF}"/>
    <cellStyle name="쉼표 [0] 3 2 3 2 5 2" xfId="36073" xr:uid="{CCFFA32F-8EA4-422B-A056-8322C0A2EB15}"/>
    <cellStyle name="쉼표 [0] 3 2 3 2 6" xfId="8900" xr:uid="{D4411841-82BC-4831-A6C2-FFB3874D7534}"/>
    <cellStyle name="쉼표 [0] 3 2 3 2 6 2" xfId="38855" xr:uid="{E37A8AB1-CD6A-4EFC-8ABE-22DA0D9484EA}"/>
    <cellStyle name="쉼표 [0] 3 2 3 2 7" xfId="11682" xr:uid="{5D53537C-799A-49A5-8A8A-F7C59CF14E74}"/>
    <cellStyle name="쉼표 [0] 3 2 3 2 7 2" xfId="41637" xr:uid="{0DD2323F-35E5-47BB-8A06-72523007C994}"/>
    <cellStyle name="쉼표 [0] 3 2 3 2 8" xfId="14417" xr:uid="{F303B769-EC3C-497A-88AC-6B67FCD99F86}"/>
    <cellStyle name="쉼표 [0] 3 2 3 2 8 2" xfId="44372" xr:uid="{F0848E18-19E9-4E0E-B50C-D064F4543801}"/>
    <cellStyle name="쉼표 [0] 3 2 3 2 9" xfId="17165" xr:uid="{601418F0-6F11-460C-BCE5-9D0DA4EC7421}"/>
    <cellStyle name="쉼표 [0] 3 2 3 2 9 2" xfId="47118" xr:uid="{577793FC-924B-43DD-BD8B-B8C4E7CF50E0}"/>
    <cellStyle name="쉼표 [0] 3 2 3 3" xfId="1860" xr:uid="{0F23FCBD-5DF4-43C4-81C3-B8EC013C8C62}"/>
    <cellStyle name="쉼표 [0] 3 2 3 3 10" xfId="23028" xr:uid="{C67F6527-B174-459C-9D41-75CF2CE077A5}"/>
    <cellStyle name="쉼표 [0] 3 2 3 3 10 2" xfId="52980" xr:uid="{06AE3388-B15E-4DA2-B9A6-1F9AE772FBF1}"/>
    <cellStyle name="쉼표 [0] 3 2 3 3 11" xfId="25764" xr:uid="{A1DD24A8-14DF-4C17-BBBD-BF193EA2C7B9}"/>
    <cellStyle name="쉼표 [0] 3 2 3 3 11 2" xfId="55716" xr:uid="{AB65BD49-CFDC-4217-A48D-D712018C78A6}"/>
    <cellStyle name="쉼표 [0] 3 2 3 3 12" xfId="31865" xr:uid="{1BEB98E2-66AE-425A-A6BD-512C26573708}"/>
    <cellStyle name="쉼표 [0] 3 2 3 3 2" xfId="4880" xr:uid="{4740F62D-998E-4328-A6E4-E3E467BE7C82}"/>
    <cellStyle name="쉼표 [0] 3 2 3 3 2 10" xfId="34873" xr:uid="{CFB142A3-2440-41B3-A3CB-546466ABE638}"/>
    <cellStyle name="쉼표 [0] 3 2 3 3 2 2" xfId="7828" xr:uid="{EDCB9117-42A5-4BD5-9C47-3E5D37CD5926}"/>
    <cellStyle name="쉼표 [0] 3 2 3 3 2 2 2" xfId="29875" xr:uid="{5A252494-5CF9-4076-A628-79FFF4C76646}"/>
    <cellStyle name="쉼표 [0] 3 2 3 3 2 2 2 2" xfId="59827" xr:uid="{8C90872D-7D24-4874-993B-E97F9B862EB0}"/>
    <cellStyle name="쉼표 [0] 3 2 3 3 2 2 3" xfId="37783" xr:uid="{D806B90B-69D5-4B43-BEC9-46B5B39343C1}"/>
    <cellStyle name="쉼표 [0] 3 2 3 3 2 3" xfId="10610" xr:uid="{5FC6C9B1-04E7-49B3-A273-039EA9825236}"/>
    <cellStyle name="쉼표 [0] 3 2 3 3 2 3 2" xfId="40565" xr:uid="{2572648F-006A-4F9F-B1E2-0E51A092C4A6}"/>
    <cellStyle name="쉼표 [0] 3 2 3 3 2 4" xfId="13392" xr:uid="{948FF184-476F-4964-8F66-2CC8A259F3AD}"/>
    <cellStyle name="쉼표 [0] 3 2 3 3 2 4 2" xfId="43347" xr:uid="{7A393AA4-6B49-411E-89E0-0BDFE5A0C9D8}"/>
    <cellStyle name="쉼표 [0] 3 2 3 3 2 5" xfId="16127" xr:uid="{EEC5A7E0-E20B-4E4C-A8BD-C7F3C2FCB134}"/>
    <cellStyle name="쉼표 [0] 3 2 3 3 2 5 2" xfId="46082" xr:uid="{D187A618-0302-4F82-AD32-0DC54622C020}"/>
    <cellStyle name="쉼표 [0] 3 2 3 3 2 6" xfId="18875" xr:uid="{15809D79-082B-4226-A65C-8851CAA145A2}"/>
    <cellStyle name="쉼표 [0] 3 2 3 3 2 6 2" xfId="48828" xr:uid="{B4DDA67C-C33E-445F-90F5-49E07F806825}"/>
    <cellStyle name="쉼표 [0] 3 2 3 3 2 7" xfId="21658" xr:uid="{7B4A8872-2070-4B7C-8B7D-16E90D5261D3}"/>
    <cellStyle name="쉼표 [0] 3 2 3 3 2 7 2" xfId="51610" xr:uid="{AAEA956E-4922-41BD-AF12-A48D3BB95BF0}"/>
    <cellStyle name="쉼표 [0] 3 2 3 3 2 8" xfId="24396" xr:uid="{71E86498-EA7A-44F5-ADAF-C6D9920719E8}"/>
    <cellStyle name="쉼표 [0] 3 2 3 3 2 8 2" xfId="54348" xr:uid="{DDB8DA13-4876-4FEF-96B2-A14A5455CEE6}"/>
    <cellStyle name="쉼표 [0] 3 2 3 3 2 9" xfId="27132" xr:uid="{B20F66B5-2CAE-416C-B6AD-D95C2A0F41E5}"/>
    <cellStyle name="쉼표 [0] 3 2 3 3 2 9 2" xfId="57084" xr:uid="{59AC4074-D583-4368-A440-59D3E7B3695F}"/>
    <cellStyle name="쉼표 [0] 3 2 3 3 3" xfId="3512" xr:uid="{91D3698C-A932-406F-B22E-C821369D1E1B}"/>
    <cellStyle name="쉼표 [0] 3 2 3 3 3 2" xfId="28507" xr:uid="{31189D84-8C29-4717-8FC3-AA57D8A6886B}"/>
    <cellStyle name="쉼표 [0] 3 2 3 3 3 2 2" xfId="58459" xr:uid="{FB24AC55-3B79-49A9-AC2E-A840D13DF814}"/>
    <cellStyle name="쉼표 [0] 3 2 3 3 3 3" xfId="33505" xr:uid="{FEDF7C34-D741-4318-B30C-713782D4AE6B}"/>
    <cellStyle name="쉼표 [0] 3 2 3 3 4" xfId="6460" xr:uid="{3AFFCE7F-2BF0-4C2A-AE60-4697E9E53D65}"/>
    <cellStyle name="쉼표 [0] 3 2 3 3 4 2" xfId="36415" xr:uid="{86ED9B3E-EA7E-49FC-B213-FC476D6235F8}"/>
    <cellStyle name="쉼표 [0] 3 2 3 3 5" xfId="9242" xr:uid="{C4968EBC-9280-45A9-B516-6BDCDE478A65}"/>
    <cellStyle name="쉼표 [0] 3 2 3 3 5 2" xfId="39197" xr:uid="{6AE1317F-601F-4CB4-B52E-25F4F8D0844E}"/>
    <cellStyle name="쉼표 [0] 3 2 3 3 6" xfId="12024" xr:uid="{B1309B41-8AAD-411B-9A39-E2D3A4A52636}"/>
    <cellStyle name="쉼표 [0] 3 2 3 3 6 2" xfId="41979" xr:uid="{A1A25681-104B-4B15-AD59-B32C3EA90DDB}"/>
    <cellStyle name="쉼표 [0] 3 2 3 3 7" xfId="14759" xr:uid="{326E9327-3416-48CA-ACE8-8B007A918460}"/>
    <cellStyle name="쉼표 [0] 3 2 3 3 7 2" xfId="44714" xr:uid="{0B4F4F7B-05E4-4AE3-9F96-B61F17CDB234}"/>
    <cellStyle name="쉼표 [0] 3 2 3 3 8" xfId="17507" xr:uid="{7AFE8EB1-F6A1-4CC6-845D-846CC17235BA}"/>
    <cellStyle name="쉼표 [0] 3 2 3 3 8 2" xfId="47460" xr:uid="{576D5BF8-403B-48DB-B748-87117257AE55}"/>
    <cellStyle name="쉼표 [0] 3 2 3 3 9" xfId="20290" xr:uid="{C4061819-FBC1-4F54-8212-54A9E7DF0AA5}"/>
    <cellStyle name="쉼표 [0] 3 2 3 3 9 2" xfId="50242" xr:uid="{24FDDF54-1EEC-47EF-A6FA-0E3941010F26}"/>
    <cellStyle name="쉼표 [0] 3 2 3 4" xfId="2391" xr:uid="{0FD46C49-3232-4C2B-81FD-6686C915F536}"/>
    <cellStyle name="쉼표 [0] 3 2 3 4 10" xfId="26448" xr:uid="{6EC94F25-5E75-429C-BC40-19E9A9227638}"/>
    <cellStyle name="쉼표 [0] 3 2 3 4 10 2" xfId="56400" xr:uid="{6BB19B41-F07F-479E-BEC8-7ED89A3211D5}"/>
    <cellStyle name="쉼표 [0] 3 2 3 4 11" xfId="32390" xr:uid="{78EF9FE9-6F14-431F-9568-EF0E0BD67CBE}"/>
    <cellStyle name="쉼표 [0] 3 2 3 4 2" xfId="4196" xr:uid="{BB48F24B-3E03-40E9-BC9C-113F34F78F82}"/>
    <cellStyle name="쉼표 [0] 3 2 3 4 2 2" xfId="29191" xr:uid="{D3D9D42A-F35A-473E-B9E8-BD717DFA1321}"/>
    <cellStyle name="쉼표 [0] 3 2 3 4 2 2 2" xfId="59143" xr:uid="{F6414C81-BBA6-4F1C-8101-F9A7E91F3E71}"/>
    <cellStyle name="쉼표 [0] 3 2 3 4 2 3" xfId="34189" xr:uid="{55E06F29-8194-4AEE-894F-8574EFFBF695}"/>
    <cellStyle name="쉼표 [0] 3 2 3 4 3" xfId="7144" xr:uid="{4BDC9632-7C7A-4BA8-963F-9D13E4EFCBE3}"/>
    <cellStyle name="쉼표 [0] 3 2 3 4 3 2" xfId="37099" xr:uid="{AAC6CE39-DCCA-4A90-8936-CA7C07BD593F}"/>
    <cellStyle name="쉼표 [0] 3 2 3 4 4" xfId="9926" xr:uid="{2A99390C-B368-480E-A6BE-8209FDA6AFF3}"/>
    <cellStyle name="쉼표 [0] 3 2 3 4 4 2" xfId="39881" xr:uid="{36005F56-5FA9-4970-AD99-162A33F5F502}"/>
    <cellStyle name="쉼표 [0] 3 2 3 4 5" xfId="12708" xr:uid="{E2C02D28-84CD-486E-9C73-67E9318720E1}"/>
    <cellStyle name="쉼표 [0] 3 2 3 4 5 2" xfId="42663" xr:uid="{BA9FDCD3-0F48-4E08-9EBC-CC850710113C}"/>
    <cellStyle name="쉼표 [0] 3 2 3 4 6" xfId="15443" xr:uid="{EC82C14D-0099-435B-AE79-743F9087B5C5}"/>
    <cellStyle name="쉼표 [0] 3 2 3 4 6 2" xfId="45398" xr:uid="{D1A4B812-3D75-4BA5-8928-0991291FD993}"/>
    <cellStyle name="쉼표 [0] 3 2 3 4 7" xfId="18191" xr:uid="{DF6182C8-FC04-4FA7-BB52-4416F18A1C33}"/>
    <cellStyle name="쉼표 [0] 3 2 3 4 7 2" xfId="48144" xr:uid="{2646F694-5818-4313-B542-FEE9DFB81DDF}"/>
    <cellStyle name="쉼표 [0] 3 2 3 4 8" xfId="20974" xr:uid="{5C54D1F5-FC81-4944-B4E8-5C1F2F3CEF54}"/>
    <cellStyle name="쉼표 [0] 3 2 3 4 8 2" xfId="50926" xr:uid="{F999A105-548A-443D-90AF-C9FA0A9B96D3}"/>
    <cellStyle name="쉼표 [0] 3 2 3 4 9" xfId="23712" xr:uid="{981053D1-1E6B-44CE-A5B5-5EEF9051FCA9}"/>
    <cellStyle name="쉼표 [0] 3 2 3 4 9 2" xfId="53664" xr:uid="{64D8FACF-6674-403D-95FF-E626EC81C41C}"/>
    <cellStyle name="쉼표 [0] 3 2 3 5" xfId="2828" xr:uid="{F4BD4948-FEE2-4B13-AC5B-46C25FD44027}"/>
    <cellStyle name="쉼표 [0] 3 2 3 5 2" xfId="27823" xr:uid="{96C2A15E-0052-4CE8-A874-115363E14579}"/>
    <cellStyle name="쉼표 [0] 3 2 3 5 2 2" xfId="57775" xr:uid="{53859186-0E6F-4378-A680-23F7D8B72303}"/>
    <cellStyle name="쉼표 [0] 3 2 3 5 3" xfId="32821" xr:uid="{964A46EA-13AC-4909-AD21-B7BB1F8F793D}"/>
    <cellStyle name="쉼표 [0] 3 2 3 6" xfId="5776" xr:uid="{B6A40016-C0E6-4A4C-8C75-F06F04D7C5E4}"/>
    <cellStyle name="쉼표 [0] 3 2 3 6 2" xfId="35731" xr:uid="{D00280C5-C399-4E7D-A405-C2522B28F7E9}"/>
    <cellStyle name="쉼표 [0] 3 2 3 7" xfId="8558" xr:uid="{2BAC1DAB-A62F-4BB4-A1C1-3E6D8C6106BC}"/>
    <cellStyle name="쉼표 [0] 3 2 3 7 2" xfId="38513" xr:uid="{14C2553A-D38D-4850-8F45-C5F2A256D891}"/>
    <cellStyle name="쉼표 [0] 3 2 3 8" xfId="11340" xr:uid="{B547FE53-7C7E-4F55-AE1E-5AB9D10C0BA2}"/>
    <cellStyle name="쉼표 [0] 3 2 3 8 2" xfId="41295" xr:uid="{D43DBAE5-8F69-4D26-9DCE-03F956BE317C}"/>
    <cellStyle name="쉼표 [0] 3 2 3 9" xfId="14075" xr:uid="{14B829E8-32A4-48CE-B38D-0EAE2EE7C329}"/>
    <cellStyle name="쉼표 [0] 3 2 3 9 2" xfId="44030" xr:uid="{2EF4FA2C-7E73-4159-BC55-F4840134BCD2}"/>
    <cellStyle name="쉼표 [0] 3 2 4" xfId="949" xr:uid="{9B2F36CD-CA14-4492-8A79-66F5DD6E247B}"/>
    <cellStyle name="쉼표 [0] 3 2 4 10" xfId="19777" xr:uid="{6EB43A2F-BB8C-4F64-803E-3137287C345E}"/>
    <cellStyle name="쉼표 [0] 3 2 4 10 2" xfId="49729" xr:uid="{7B97E057-4F9D-412A-84CD-791E160E4FFB}"/>
    <cellStyle name="쉼표 [0] 3 2 4 11" xfId="22515" xr:uid="{63989B8F-51DF-4A79-A086-9AFEDD319348}"/>
    <cellStyle name="쉼표 [0] 3 2 4 11 2" xfId="52467" xr:uid="{C294E9D7-BE91-408A-A4BC-9ABF788FC36B}"/>
    <cellStyle name="쉼표 [0] 3 2 4 12" xfId="25251" xr:uid="{5F671C61-1E65-45F3-B4D7-ABE1771F088F}"/>
    <cellStyle name="쉼표 [0] 3 2 4 12 2" xfId="55203" xr:uid="{BA098130-2378-43D7-9F64-1B8FE248A167}"/>
    <cellStyle name="쉼표 [0] 3 2 4 13" xfId="30954" xr:uid="{6B54A984-CC03-46B8-816D-5059F7DD0D23}"/>
    <cellStyle name="쉼표 [0] 3 2 4 2" xfId="3683" xr:uid="{C8311552-BFB7-4583-909D-8DC89FC89135}"/>
    <cellStyle name="쉼표 [0] 3 2 4 2 10" xfId="25935" xr:uid="{6FBAE4AC-E5E8-464C-89F0-18DDDB816929}"/>
    <cellStyle name="쉼표 [0] 3 2 4 2 10 2" xfId="55887" xr:uid="{80DEF555-096D-475C-B16C-DA6F546A4B25}"/>
    <cellStyle name="쉼표 [0] 3 2 4 2 11" xfId="33676" xr:uid="{231E93AE-3226-4F6D-A40B-1B0267E401DE}"/>
    <cellStyle name="쉼표 [0] 3 2 4 2 2" xfId="5051" xr:uid="{B6F6C7A7-7D7B-43BE-952D-5DFF60826A1E}"/>
    <cellStyle name="쉼표 [0] 3 2 4 2 2 10" xfId="35044" xr:uid="{6398A27B-9C65-40D9-91F3-E45CDA2A7919}"/>
    <cellStyle name="쉼표 [0] 3 2 4 2 2 2" xfId="7999" xr:uid="{363DD087-CA16-4FE0-939C-FBE139991474}"/>
    <cellStyle name="쉼표 [0] 3 2 4 2 2 2 2" xfId="30046" xr:uid="{1B2C8380-7848-483F-8F29-F3B9875FF806}"/>
    <cellStyle name="쉼표 [0] 3 2 4 2 2 2 2 2" xfId="59998" xr:uid="{578FA655-78F0-47DE-95B9-19554F930574}"/>
    <cellStyle name="쉼표 [0] 3 2 4 2 2 2 3" xfId="37954" xr:uid="{60AAD0D9-6142-45FA-9226-25151C2745B4}"/>
    <cellStyle name="쉼표 [0] 3 2 4 2 2 3" xfId="10781" xr:uid="{3D08AABE-D7D9-421C-A5AC-7FD0DB11B6B6}"/>
    <cellStyle name="쉼표 [0] 3 2 4 2 2 3 2" xfId="40736" xr:uid="{05F91955-99E7-4CBE-B913-6C7C1EF66B2C}"/>
    <cellStyle name="쉼표 [0] 3 2 4 2 2 4" xfId="13563" xr:uid="{BA5E5828-62F3-4D32-888C-BDC7B1600123}"/>
    <cellStyle name="쉼표 [0] 3 2 4 2 2 4 2" xfId="43518" xr:uid="{B989BA95-6391-4CFD-A278-A9AFF1AD5865}"/>
    <cellStyle name="쉼표 [0] 3 2 4 2 2 5" xfId="16298" xr:uid="{DF6E5143-D313-4B65-A303-311939D79D1C}"/>
    <cellStyle name="쉼표 [0] 3 2 4 2 2 5 2" xfId="46253" xr:uid="{2217B2B6-E7C2-44B2-B857-9C7D5B5ED1DB}"/>
    <cellStyle name="쉼표 [0] 3 2 4 2 2 6" xfId="19046" xr:uid="{69D69A33-7C0E-4C96-8326-EE86BC05BA4F}"/>
    <cellStyle name="쉼표 [0] 3 2 4 2 2 6 2" xfId="48999" xr:uid="{E847E7D8-1CEC-4ACD-A920-53B04C5A4C11}"/>
    <cellStyle name="쉼표 [0] 3 2 4 2 2 7" xfId="21829" xr:uid="{4FCCD72F-E8AD-4D0A-BDAA-A9C1D2165836}"/>
    <cellStyle name="쉼표 [0] 3 2 4 2 2 7 2" xfId="51781" xr:uid="{8B31BA75-B4DC-483F-9920-E91AC4828FE7}"/>
    <cellStyle name="쉼표 [0] 3 2 4 2 2 8" xfId="24567" xr:uid="{BFA9CF3C-3F09-4D07-AABA-DF5681879B21}"/>
    <cellStyle name="쉼표 [0] 3 2 4 2 2 8 2" xfId="54519" xr:uid="{ACF4DCB2-41B0-4B73-9E57-AE6AE7100225}"/>
    <cellStyle name="쉼표 [0] 3 2 4 2 2 9" xfId="27303" xr:uid="{ED7CD3E2-1CFA-4023-9F28-309E04441873}"/>
    <cellStyle name="쉼표 [0] 3 2 4 2 2 9 2" xfId="57255" xr:uid="{C2540726-18C2-4890-AF72-7F89997E76AE}"/>
    <cellStyle name="쉼표 [0] 3 2 4 2 3" xfId="6631" xr:uid="{EEC94697-BF21-4847-AF50-6538AD83DF25}"/>
    <cellStyle name="쉼표 [0] 3 2 4 2 3 2" xfId="28678" xr:uid="{3A2E3E26-CE56-44D2-AD7C-03E9B079608A}"/>
    <cellStyle name="쉼표 [0] 3 2 4 2 3 2 2" xfId="58630" xr:uid="{E4D86F0C-288C-4782-8C13-2A4368D7607E}"/>
    <cellStyle name="쉼표 [0] 3 2 4 2 3 3" xfId="36586" xr:uid="{483D96BC-5F34-464A-9014-E1DB65073F86}"/>
    <cellStyle name="쉼표 [0] 3 2 4 2 4" xfId="9413" xr:uid="{25C64335-C2FC-42D4-BB06-50EDDB8487C0}"/>
    <cellStyle name="쉼표 [0] 3 2 4 2 4 2" xfId="39368" xr:uid="{3294287E-723E-4FF0-893B-3AE1B2F14364}"/>
    <cellStyle name="쉼표 [0] 3 2 4 2 5" xfId="12195" xr:uid="{45E9C454-7DE9-46CD-ACF2-00B076C288F3}"/>
    <cellStyle name="쉼표 [0] 3 2 4 2 5 2" xfId="42150" xr:uid="{14A25449-C56B-4CE9-8AF7-50AA63C37E38}"/>
    <cellStyle name="쉼표 [0] 3 2 4 2 6" xfId="14930" xr:uid="{8009A5E0-85BE-4DC1-B9A2-E4795BD3CD4F}"/>
    <cellStyle name="쉼표 [0] 3 2 4 2 6 2" xfId="44885" xr:uid="{FE028153-53FB-46CE-ADC5-BCD54251FC76}"/>
    <cellStyle name="쉼표 [0] 3 2 4 2 7" xfId="17678" xr:uid="{7A0A7D11-01EF-4D26-8733-C737D1275A6F}"/>
    <cellStyle name="쉼표 [0] 3 2 4 2 7 2" xfId="47631" xr:uid="{094B6D5B-8740-4966-852A-D1C94073B649}"/>
    <cellStyle name="쉼표 [0] 3 2 4 2 8" xfId="20461" xr:uid="{38ABA6DC-36DC-4A89-A6CD-FF66DE15BA29}"/>
    <cellStyle name="쉼표 [0] 3 2 4 2 8 2" xfId="50413" xr:uid="{3F96CC17-E4A8-4CF8-91D0-3E2294A47768}"/>
    <cellStyle name="쉼표 [0] 3 2 4 2 9" xfId="23199" xr:uid="{84B4BB78-B848-4379-B21D-C7427F50AE36}"/>
    <cellStyle name="쉼표 [0] 3 2 4 2 9 2" xfId="53151" xr:uid="{14FCDB2F-88CD-4283-843E-B13E12FE9F44}"/>
    <cellStyle name="쉼표 [0] 3 2 4 3" xfId="4367" xr:uid="{95578064-0728-466E-898B-EB7FD4D15FB0}"/>
    <cellStyle name="쉼표 [0] 3 2 4 3 10" xfId="34360" xr:uid="{A4B439A0-21AA-4552-BB6F-4FC082CA5684}"/>
    <cellStyle name="쉼표 [0] 3 2 4 3 2" xfId="7315" xr:uid="{02AB87E4-869D-4C48-B870-921DFB358153}"/>
    <cellStyle name="쉼표 [0] 3 2 4 3 2 2" xfId="29362" xr:uid="{D0BF8E11-4540-4599-B66F-B9F7426B74A4}"/>
    <cellStyle name="쉼표 [0] 3 2 4 3 2 2 2" xfId="59314" xr:uid="{95430CD2-60F1-4A53-A0B8-B657660E01B9}"/>
    <cellStyle name="쉼표 [0] 3 2 4 3 2 3" xfId="37270" xr:uid="{66A9BB1A-80FF-47BA-9CED-60DFEE5C7456}"/>
    <cellStyle name="쉼표 [0] 3 2 4 3 3" xfId="10097" xr:uid="{F0BF5E2A-B83C-4C28-9C8C-91395D720AEA}"/>
    <cellStyle name="쉼표 [0] 3 2 4 3 3 2" xfId="40052" xr:uid="{B63B801F-6FA5-4FDC-96FE-5B4B9FA241CC}"/>
    <cellStyle name="쉼표 [0] 3 2 4 3 4" xfId="12879" xr:uid="{AC55676E-D2D7-454C-A370-3634DAFBFC06}"/>
    <cellStyle name="쉼표 [0] 3 2 4 3 4 2" xfId="42834" xr:uid="{60C7A62C-7F2B-46C5-9818-4654FEB4B5E0}"/>
    <cellStyle name="쉼표 [0] 3 2 4 3 5" xfId="15614" xr:uid="{C2957101-C47E-4E56-8385-ABD5FC765220}"/>
    <cellStyle name="쉼표 [0] 3 2 4 3 5 2" xfId="45569" xr:uid="{472B2F76-6796-41D2-BFD2-D2DA1062C91A}"/>
    <cellStyle name="쉼표 [0] 3 2 4 3 6" xfId="18362" xr:uid="{8534F3B1-5864-4F78-AC8F-DE442F7EACF2}"/>
    <cellStyle name="쉼표 [0] 3 2 4 3 6 2" xfId="48315" xr:uid="{C68EF29C-1C1A-4681-9BD4-CA87D0792692}"/>
    <cellStyle name="쉼표 [0] 3 2 4 3 7" xfId="21145" xr:uid="{A1E6BD5B-5609-4749-8318-64A9F5F8C724}"/>
    <cellStyle name="쉼표 [0] 3 2 4 3 7 2" xfId="51097" xr:uid="{3E9DC87F-8EB3-4BC6-B124-532B65989912}"/>
    <cellStyle name="쉼표 [0] 3 2 4 3 8" xfId="23883" xr:uid="{546AE213-53A7-4E17-B8A5-37A085322128}"/>
    <cellStyle name="쉼표 [0] 3 2 4 3 8 2" xfId="53835" xr:uid="{63F9BB78-08EE-444E-9FCA-D9FC6657B054}"/>
    <cellStyle name="쉼표 [0] 3 2 4 3 9" xfId="26619" xr:uid="{B12E6491-66DF-4C4C-9993-6781A44B6939}"/>
    <cellStyle name="쉼표 [0] 3 2 4 3 9 2" xfId="56571" xr:uid="{679EFE7D-D215-4F78-AFB9-86EDB8CA526E}"/>
    <cellStyle name="쉼표 [0] 3 2 4 4" xfId="2999" xr:uid="{0263D354-C9F7-4F03-9CEF-2B7E46C59DBF}"/>
    <cellStyle name="쉼표 [0] 3 2 4 4 2" xfId="27994" xr:uid="{42CF94A5-3378-4B6F-B84F-AD05D12A8431}"/>
    <cellStyle name="쉼표 [0] 3 2 4 4 2 2" xfId="57946" xr:uid="{8A243EBA-B1EC-422F-938E-44AD5089EC71}"/>
    <cellStyle name="쉼표 [0] 3 2 4 4 3" xfId="32992" xr:uid="{60D33894-E1D1-49A5-9019-134AE4B200BC}"/>
    <cellStyle name="쉼표 [0] 3 2 4 5" xfId="5947" xr:uid="{F7648714-ACC9-465C-A256-49E70338FF9A}"/>
    <cellStyle name="쉼표 [0] 3 2 4 5 2" xfId="35902" xr:uid="{CDDDF135-1412-46B4-8195-773D2A13FFFD}"/>
    <cellStyle name="쉼표 [0] 3 2 4 6" xfId="8729" xr:uid="{CB23F004-70B1-45F3-BC53-C37AB2B81F03}"/>
    <cellStyle name="쉼표 [0] 3 2 4 6 2" xfId="38684" xr:uid="{8C4B6C28-61D7-4A26-B309-21629CEC7619}"/>
    <cellStyle name="쉼표 [0] 3 2 4 7" xfId="11511" xr:uid="{892C87A5-F7A7-4D55-BD00-B5A43C95E79B}"/>
    <cellStyle name="쉼표 [0] 3 2 4 7 2" xfId="41466" xr:uid="{CC63E6DA-A23D-45B6-B3F7-44A58192A628}"/>
    <cellStyle name="쉼표 [0] 3 2 4 8" xfId="14246" xr:uid="{8CB50514-98A6-41C0-B0A1-8F1437293C65}"/>
    <cellStyle name="쉼표 [0] 3 2 4 8 2" xfId="44201" xr:uid="{B8726561-5A8A-466B-BE85-01A366CE6C0E}"/>
    <cellStyle name="쉼표 [0] 3 2 4 9" xfId="16994" xr:uid="{F9CDE717-963E-4313-8180-14C19E3F99A1}"/>
    <cellStyle name="쉼표 [0] 3 2 4 9 2" xfId="46947" xr:uid="{8111C18F-84BC-4F97-95DA-3974C0782D45}"/>
    <cellStyle name="쉼표 [0] 3 2 5" xfId="1491" xr:uid="{77CA5AE4-E363-4007-9BAD-746F76F99E36}"/>
    <cellStyle name="쉼표 [0] 3 2 5 10" xfId="22857" xr:uid="{AAC6603C-D6A5-484C-87B7-A6A120DA693E}"/>
    <cellStyle name="쉼표 [0] 3 2 5 10 2" xfId="52809" xr:uid="{B8A89FD5-22C6-4D95-B77C-C626E03AAF75}"/>
    <cellStyle name="쉼표 [0] 3 2 5 11" xfId="25593" xr:uid="{D102A261-87A4-4B45-A106-6773665BAF2A}"/>
    <cellStyle name="쉼표 [0] 3 2 5 11 2" xfId="55545" xr:uid="{74696AE0-05DC-4E3A-8059-753541D3E667}"/>
    <cellStyle name="쉼표 [0] 3 2 5 12" xfId="31496" xr:uid="{AED52537-A74C-45DE-80E5-788B94315130}"/>
    <cellStyle name="쉼표 [0] 3 2 5 2" xfId="4709" xr:uid="{36440631-5DF1-4B2E-99E8-922E6A6E9AC1}"/>
    <cellStyle name="쉼표 [0] 3 2 5 2 10" xfId="34702" xr:uid="{C6275FDA-0419-439C-ADFB-4D8C2F170F47}"/>
    <cellStyle name="쉼표 [0] 3 2 5 2 2" xfId="7657" xr:uid="{B67AC23D-23A9-4B55-B207-ED90873029BE}"/>
    <cellStyle name="쉼표 [0] 3 2 5 2 2 2" xfId="29704" xr:uid="{C8A23D2B-EB24-4D84-9AC2-569B42BCE978}"/>
    <cellStyle name="쉼표 [0] 3 2 5 2 2 2 2" xfId="59656" xr:uid="{A64F8197-CCA6-4857-B2AB-77185DC93F52}"/>
    <cellStyle name="쉼표 [0] 3 2 5 2 2 3" xfId="37612" xr:uid="{C44CD15B-CD1F-44E6-8CFB-2EBB7A11130B}"/>
    <cellStyle name="쉼표 [0] 3 2 5 2 3" xfId="10439" xr:uid="{A57A0EBF-1972-4848-9DDD-6F6CC8531E2A}"/>
    <cellStyle name="쉼표 [0] 3 2 5 2 3 2" xfId="40394" xr:uid="{36C0E025-9588-4BB1-8748-5DBBAA956E89}"/>
    <cellStyle name="쉼표 [0] 3 2 5 2 4" xfId="13221" xr:uid="{A0C90BF5-350E-4241-875C-7E804FD52C9E}"/>
    <cellStyle name="쉼표 [0] 3 2 5 2 4 2" xfId="43176" xr:uid="{4A84BB70-74DE-47BB-AF02-F8C0070E8577}"/>
    <cellStyle name="쉼표 [0] 3 2 5 2 5" xfId="15956" xr:uid="{C8A9D2EF-A83C-44AC-83E3-6A59914F0E08}"/>
    <cellStyle name="쉼표 [0] 3 2 5 2 5 2" xfId="45911" xr:uid="{4A01509E-7AD8-464B-A084-83CC65178B48}"/>
    <cellStyle name="쉼표 [0] 3 2 5 2 6" xfId="18704" xr:uid="{24CFA63C-062C-4A2D-9E6E-E9DFB21EDA8C}"/>
    <cellStyle name="쉼표 [0] 3 2 5 2 6 2" xfId="48657" xr:uid="{F0C831F5-1F4C-4397-88D6-174D19E36A93}"/>
    <cellStyle name="쉼표 [0] 3 2 5 2 7" xfId="21487" xr:uid="{1D14C646-F26E-4371-BD24-A0B7E1AA4D98}"/>
    <cellStyle name="쉼표 [0] 3 2 5 2 7 2" xfId="51439" xr:uid="{9242F8DA-64A0-44C5-A56C-158D18BC42F3}"/>
    <cellStyle name="쉼표 [0] 3 2 5 2 8" xfId="24225" xr:uid="{4304B27A-A185-4664-946C-7E94A16510E5}"/>
    <cellStyle name="쉼표 [0] 3 2 5 2 8 2" xfId="54177" xr:uid="{E0BD0697-E464-4915-B163-FCA7DE212B88}"/>
    <cellStyle name="쉼표 [0] 3 2 5 2 9" xfId="26961" xr:uid="{F9DBA4C8-3D7C-43C3-BD7C-8B124ADF6763}"/>
    <cellStyle name="쉼표 [0] 3 2 5 2 9 2" xfId="56913" xr:uid="{A6B3204C-3F3F-4D6A-AF62-9CE5A1A22EDF}"/>
    <cellStyle name="쉼표 [0] 3 2 5 3" xfId="3341" xr:uid="{955111F8-A8CF-40F7-885A-72828E399A2C}"/>
    <cellStyle name="쉼표 [0] 3 2 5 3 2" xfId="28336" xr:uid="{F74F30B8-E99D-40FD-8625-5C7BF93C2117}"/>
    <cellStyle name="쉼표 [0] 3 2 5 3 2 2" xfId="58288" xr:uid="{373ACB9E-4799-46B5-949E-247735E9BA43}"/>
    <cellStyle name="쉼표 [0] 3 2 5 3 3" xfId="33334" xr:uid="{4424EBBD-95BB-4A74-9471-40FFBCE098A0}"/>
    <cellStyle name="쉼표 [0] 3 2 5 4" xfId="6289" xr:uid="{D3564C9D-19C0-4634-8FBE-F6E8713A0140}"/>
    <cellStyle name="쉼표 [0] 3 2 5 4 2" xfId="36244" xr:uid="{64928182-E0F8-4C87-AE26-13AF596DDD63}"/>
    <cellStyle name="쉼표 [0] 3 2 5 5" xfId="9071" xr:uid="{297D0CFB-D4A0-4AD7-8CEC-248F5185BDEB}"/>
    <cellStyle name="쉼표 [0] 3 2 5 5 2" xfId="39026" xr:uid="{897A17F7-BE0F-44DA-B9DB-4D874B14FA7D}"/>
    <cellStyle name="쉼표 [0] 3 2 5 6" xfId="11853" xr:uid="{273483B1-F71E-40CE-B73F-DA1DC448922D}"/>
    <cellStyle name="쉼표 [0] 3 2 5 6 2" xfId="41808" xr:uid="{6C66AB08-2DEC-4BE4-83C2-237D7ABE2A4B}"/>
    <cellStyle name="쉼표 [0] 3 2 5 7" xfId="14588" xr:uid="{84CB4EF6-39C8-4F9C-858B-447F414342D8}"/>
    <cellStyle name="쉼표 [0] 3 2 5 7 2" xfId="44543" xr:uid="{E07BA9EA-8C28-4589-9557-CF40695FE1A3}"/>
    <cellStyle name="쉼표 [0] 3 2 5 8" xfId="17336" xr:uid="{A1B5D803-2A58-48E9-B986-70057D0133AE}"/>
    <cellStyle name="쉼표 [0] 3 2 5 8 2" xfId="47289" xr:uid="{18BC06FC-3F68-4CBB-B42E-2BF70F52D28B}"/>
    <cellStyle name="쉼표 [0] 3 2 5 9" xfId="20119" xr:uid="{4931F481-93AA-4754-B4AD-E2F0C1177BF0}"/>
    <cellStyle name="쉼표 [0] 3 2 5 9 2" xfId="50071" xr:uid="{BBF6124B-A526-44DB-86E0-4CC41A17A242}"/>
    <cellStyle name="쉼표 [0] 3 2 6" xfId="2040" xr:uid="{C6F8D2CB-434B-46D5-8FB3-23E9222B6D2D}"/>
    <cellStyle name="쉼표 [0] 3 2 6 10" xfId="26277" xr:uid="{B71D5D85-5483-4BD7-BB96-27156BB19B22}"/>
    <cellStyle name="쉼표 [0] 3 2 6 10 2" xfId="56229" xr:uid="{6CA45141-DCCB-4309-BCF8-D60286F1F43E}"/>
    <cellStyle name="쉼표 [0] 3 2 6 11" xfId="32043" xr:uid="{EFBF0449-F7F1-4F19-9A82-A03743BC2672}"/>
    <cellStyle name="쉼표 [0] 3 2 6 2" xfId="4025" xr:uid="{7139845A-2F0D-4EB9-9B03-CE32944AA42A}"/>
    <cellStyle name="쉼표 [0] 3 2 6 2 2" xfId="29020" xr:uid="{9FC0E471-9084-4E40-AF8D-2850DA3057E3}"/>
    <cellStyle name="쉼표 [0] 3 2 6 2 2 2" xfId="58972" xr:uid="{40152609-6E96-4B6C-8FE6-303C2B2D19B3}"/>
    <cellStyle name="쉼표 [0] 3 2 6 2 3" xfId="34018" xr:uid="{F315C3C8-7EE2-49B4-A28F-2ED6B81866D8}"/>
    <cellStyle name="쉼표 [0] 3 2 6 3" xfId="6973" xr:uid="{0AFBE704-E410-4A97-A22B-4A822B281445}"/>
    <cellStyle name="쉼표 [0] 3 2 6 3 2" xfId="36928" xr:uid="{AB06A2C1-CD26-4A09-9CEF-750F8D757A73}"/>
    <cellStyle name="쉼표 [0] 3 2 6 4" xfId="9755" xr:uid="{D68DFAF9-B183-4685-8C39-18524A5E330F}"/>
    <cellStyle name="쉼표 [0] 3 2 6 4 2" xfId="39710" xr:uid="{108439C5-04E7-439F-9A1F-4B911FDAEC59}"/>
    <cellStyle name="쉼표 [0] 3 2 6 5" xfId="12537" xr:uid="{35C94CC5-E368-4E1F-9038-3C519107D4BE}"/>
    <cellStyle name="쉼표 [0] 3 2 6 5 2" xfId="42492" xr:uid="{574DB80E-BB07-42DB-ABA1-12674E80430D}"/>
    <cellStyle name="쉼표 [0] 3 2 6 6" xfId="15272" xr:uid="{099CC05C-B764-45D8-86C5-07A465578630}"/>
    <cellStyle name="쉼표 [0] 3 2 6 6 2" xfId="45227" xr:uid="{59DB84DE-BDD0-4297-9060-2F1CF3F94CD5}"/>
    <cellStyle name="쉼표 [0] 3 2 6 7" xfId="18020" xr:uid="{635BCEF6-132F-440C-8473-5C7BD382DC80}"/>
    <cellStyle name="쉼표 [0] 3 2 6 7 2" xfId="47973" xr:uid="{C6C69464-889C-4ED9-82DE-2957541D9576}"/>
    <cellStyle name="쉼표 [0] 3 2 6 8" xfId="20803" xr:uid="{AD1F2DBB-54A5-42B7-BFA5-45CB2E7E5180}"/>
    <cellStyle name="쉼표 [0] 3 2 6 8 2" xfId="50755" xr:uid="{CC359724-F881-4117-A7DE-DF69D221E716}"/>
    <cellStyle name="쉼표 [0] 3 2 6 9" xfId="23541" xr:uid="{EE9E3DC1-41B9-4375-99B5-D8B936155167}"/>
    <cellStyle name="쉼표 [0] 3 2 6 9 2" xfId="53493" xr:uid="{C7792059-F711-450D-881A-5FB1C99C4550}"/>
    <cellStyle name="쉼표 [0] 3 2 7" xfId="2219" xr:uid="{23113104-C9BB-43D2-839C-992A551D51A5}"/>
    <cellStyle name="쉼표 [0] 3 2 7 2" xfId="27652" xr:uid="{0A8CBB88-4599-43D1-A978-9485CCC0D07B}"/>
    <cellStyle name="쉼표 [0] 3 2 7 2 2" xfId="57604" xr:uid="{B7175601-7643-4DD5-8066-62F4E29D3081}"/>
    <cellStyle name="쉼표 [0] 3 2 7 3" xfId="32219" xr:uid="{DCAD33D7-F2AF-49EB-B6F6-AC329378D4C2}"/>
    <cellStyle name="쉼표 [0] 3 2 8" xfId="2657" xr:uid="{4EAD221D-34D0-4747-954C-F41CB57891C1}"/>
    <cellStyle name="쉼표 [0] 3 2 8 2" xfId="32650" xr:uid="{49FAE929-89C8-4C6C-A4FE-8D27C54A1F56}"/>
    <cellStyle name="쉼표 [0] 3 2 9" xfId="5527" xr:uid="{529E12F7-3379-41F6-AFBB-D770DD60E305}"/>
    <cellStyle name="쉼표 [0] 3 2 9 2" xfId="35483" xr:uid="{A5362517-92F0-4BB8-828F-36DBF71CC524}"/>
    <cellStyle name="쉼표 [0] 3 20" xfId="8345" xr:uid="{0575F6AB-3000-4154-977D-B50840F45C7A}"/>
    <cellStyle name="쉼표 [0] 3 20 2" xfId="38300" xr:uid="{EC2BADE2-1538-4B19-8704-D9D46907B0F1}"/>
    <cellStyle name="쉼표 [0] 3 21" xfId="11083" xr:uid="{BFDF605C-3A04-41CE-8B12-5914FAA2E98B}"/>
    <cellStyle name="쉼표 [0] 3 21 2" xfId="41038" xr:uid="{B1AE8842-6133-47C3-AC75-62822A57C902}"/>
    <cellStyle name="쉼표 [0] 3 22" xfId="11127" xr:uid="{D99B5351-7D73-4A72-9187-57104D6B75E9}"/>
    <cellStyle name="쉼표 [0] 3 22 2" xfId="41082" xr:uid="{9D1E9D3D-D802-4788-A016-B65079027AB5}"/>
    <cellStyle name="쉼표 [0] 3 23" xfId="13862" xr:uid="{707EA15D-46DD-41EF-9C0C-BA2EA86DF03E}"/>
    <cellStyle name="쉼표 [0] 3 23 2" xfId="43817" xr:uid="{D50C6842-AAB7-4F54-AFC5-FF73EA7B894A}"/>
    <cellStyle name="쉼표 [0] 3 24" xfId="16608" xr:uid="{E754C953-6893-4B7C-8566-7F7E8293D8C7}"/>
    <cellStyle name="쉼표 [0] 3 24 2" xfId="46561" xr:uid="{E15F5DF5-3C65-4133-8CDB-9D3C9797128E}"/>
    <cellStyle name="쉼표 [0] 3 25" xfId="19346" xr:uid="{0F81CF1B-5910-4AF1-A532-F137EDED628B}"/>
    <cellStyle name="쉼표 [0] 3 25 2" xfId="49299" xr:uid="{33EDBB46-2BDB-4E09-9D35-58D97F796211}"/>
    <cellStyle name="쉼표 [0] 3 26" xfId="19391" xr:uid="{DE881516-DE9E-45F8-A366-7FF019594EA6}"/>
    <cellStyle name="쉼표 [0] 3 26 2" xfId="49343" xr:uid="{21C8D7F6-C394-4F78-8373-BD5D3FC1F81E}"/>
    <cellStyle name="쉼표 [0] 3 27" xfId="22131" xr:uid="{C7548C1F-5348-4533-97B0-61B535513B73}"/>
    <cellStyle name="쉼표 [0] 3 27 2" xfId="52083" xr:uid="{43120F6C-4908-4BB3-815B-3B5A2A486719}"/>
    <cellStyle name="쉼표 [0] 3 28" xfId="24867" xr:uid="{61EA8777-5693-4171-A697-65E7BCC50199}"/>
    <cellStyle name="쉼표 [0] 3 28 2" xfId="54819" xr:uid="{BFA2B55A-2CBD-412C-9EEA-E3F3E35063C8}"/>
    <cellStyle name="쉼표 [0] 3 29" xfId="350" xr:uid="{62E37DFC-CB6C-4D51-AC09-3DC710870436}"/>
    <cellStyle name="쉼표 [0] 3 29 2" xfId="30367" xr:uid="{B4D3BE22-500E-4E99-89C5-DBEAD7594F6F}"/>
    <cellStyle name="쉼표 [0] 3 3" xfId="443" xr:uid="{E38E85CE-72E5-46C5-B1C1-CB13CD137832}"/>
    <cellStyle name="쉼표 [0] 3 3 10" xfId="8430" xr:uid="{A43552E8-E55E-4C26-82C6-88EA89F30625}"/>
    <cellStyle name="쉼표 [0] 3 3 10 2" xfId="38385" xr:uid="{7CAF72FC-7FD2-4BD9-BE80-6A3E02F0F900}"/>
    <cellStyle name="쉼표 [0] 3 3 11" xfId="11212" xr:uid="{06FA51BA-9F90-4A7C-A9CE-CCFF91756217}"/>
    <cellStyle name="쉼표 [0] 3 3 11 2" xfId="41167" xr:uid="{13C1CE6C-DCC5-4DE0-A825-FB301F827D36}"/>
    <cellStyle name="쉼표 [0] 3 3 12" xfId="13947" xr:uid="{9E5638D1-1BA2-4298-9EF7-A9C442750DF7}"/>
    <cellStyle name="쉼표 [0] 3 3 12 2" xfId="43902" xr:uid="{D198136D-14E2-48CD-A480-7E9D81F7A96F}"/>
    <cellStyle name="쉼표 [0] 3 3 13" xfId="16695" xr:uid="{1CFBE816-62B2-4765-9434-6F8AA8F9B45F}"/>
    <cellStyle name="쉼표 [0] 3 3 13 2" xfId="46648" xr:uid="{580FF27A-5FCC-4881-A505-853B97E28E35}"/>
    <cellStyle name="쉼표 [0] 3 3 14" xfId="19478" xr:uid="{0FF7D902-E46D-4C7C-A0B6-C28EB0AEC359}"/>
    <cellStyle name="쉼표 [0] 3 3 14 2" xfId="49430" xr:uid="{EA7F04F6-2331-4B06-9A52-32AD4B8F7DAB}"/>
    <cellStyle name="쉼표 [0] 3 3 15" xfId="22216" xr:uid="{92999862-3D92-468A-B0BF-15975016F0B2}"/>
    <cellStyle name="쉼표 [0] 3 3 15 2" xfId="52168" xr:uid="{CFA8F33E-A8CE-40A3-9E76-45F8674AE132}"/>
    <cellStyle name="쉼표 [0] 3 3 16" xfId="24952" xr:uid="{E6526848-F3A8-4F08-A14E-4FFD4677D9A0}"/>
    <cellStyle name="쉼표 [0] 3 3 16 2" xfId="54904" xr:uid="{8BD884A0-9A01-4D6E-BBAF-3113DA71DB9B}"/>
    <cellStyle name="쉼표 [0] 3 3 17" xfId="30456" xr:uid="{3C70F786-BDC9-4749-83E8-78038108CEDB}"/>
    <cellStyle name="쉼표 [0] 3 3 2" xfId="585" xr:uid="{1F994561-FEE7-4C6F-B807-3432BDB44E8A}"/>
    <cellStyle name="쉼표 [0] 3 3 2 10" xfId="16866" xr:uid="{F31DAAB9-DCDA-4A31-BE6A-5785E804CEC5}"/>
    <cellStyle name="쉼표 [0] 3 3 2 10 2" xfId="46819" xr:uid="{1D5E0600-A2FA-4987-873D-24CC8AA0044D}"/>
    <cellStyle name="쉼표 [0] 3 3 2 11" xfId="19649" xr:uid="{3C6F3519-16F6-4AB6-ABC9-FE83E37F5FCB}"/>
    <cellStyle name="쉼표 [0] 3 3 2 11 2" xfId="49601" xr:uid="{2A32C23C-033B-4D65-9266-DFAFD99B8477}"/>
    <cellStyle name="쉼표 [0] 3 3 2 12" xfId="22387" xr:uid="{3520C59B-0D41-4ED5-B53F-F0DF35AF4934}"/>
    <cellStyle name="쉼표 [0] 3 3 2 12 2" xfId="52339" xr:uid="{CAB719FB-2C5E-42EC-9F51-BCD4EA60989B}"/>
    <cellStyle name="쉼표 [0] 3 3 2 13" xfId="25123" xr:uid="{6E652AA0-3526-44C8-BE03-9FE1F4CA6EC4}"/>
    <cellStyle name="쉼표 [0] 3 3 2 13 2" xfId="55075" xr:uid="{1A93C9BE-D3DF-4CCA-B6EB-D7A99C65ED08}"/>
    <cellStyle name="쉼표 [0] 3 3 2 14" xfId="30595" xr:uid="{232D10BF-5D4D-4504-88D4-416874E158C9}"/>
    <cellStyle name="쉼표 [0] 3 3 2 2" xfId="1133" xr:uid="{82835F27-CA67-4F86-BB88-2705699F6C54}"/>
    <cellStyle name="쉼표 [0] 3 3 2 2 10" xfId="19991" xr:uid="{AEC6E5FE-8C69-41A0-B226-51BAF3482CF4}"/>
    <cellStyle name="쉼표 [0] 3 3 2 2 10 2" xfId="49943" xr:uid="{8E0514F6-3BE9-4C4E-A448-4C38DE343553}"/>
    <cellStyle name="쉼표 [0] 3 3 2 2 11" xfId="22729" xr:uid="{42677116-0AC0-4C09-8FF3-2FD45435A623}"/>
    <cellStyle name="쉼표 [0] 3 3 2 2 11 2" xfId="52681" xr:uid="{A2B90EB8-9947-4CC0-A0DB-761DBB79F23B}"/>
    <cellStyle name="쉼표 [0] 3 3 2 2 12" xfId="25465" xr:uid="{5C1F2714-CFE7-4F1B-AE2E-FB960F8FB1B1}"/>
    <cellStyle name="쉼표 [0] 3 3 2 2 12 2" xfId="55417" xr:uid="{7574E837-AFD4-4C8E-81BB-F1029BEF9A2B}"/>
    <cellStyle name="쉼표 [0] 3 3 2 2 13" xfId="31138" xr:uid="{8BD301CF-EA61-4425-AD52-DD6AC6BD5A0B}"/>
    <cellStyle name="쉼표 [0] 3 3 2 2 2" xfId="3897" xr:uid="{10981C59-BFC0-4618-ACC8-BFC28BB8DA59}"/>
    <cellStyle name="쉼표 [0] 3 3 2 2 2 10" xfId="26149" xr:uid="{AB99380A-6655-4555-9571-E5C3D03B4273}"/>
    <cellStyle name="쉼표 [0] 3 3 2 2 2 10 2" xfId="56101" xr:uid="{024EE5FD-4BBB-4DFA-9500-36A65AA7B2F3}"/>
    <cellStyle name="쉼표 [0] 3 3 2 2 2 11" xfId="33890" xr:uid="{0677B66C-8DA2-44CF-9FE7-FB364F335144}"/>
    <cellStyle name="쉼표 [0] 3 3 2 2 2 2" xfId="5265" xr:uid="{A2B9F3D3-F224-433D-B9BA-CA63FC5ED660}"/>
    <cellStyle name="쉼표 [0] 3 3 2 2 2 2 10" xfId="35258" xr:uid="{A2E453D0-591F-4044-8A83-88C140E59842}"/>
    <cellStyle name="쉼표 [0] 3 3 2 2 2 2 2" xfId="8213" xr:uid="{7312FA16-0C1D-4A59-9386-7D13C8D96358}"/>
    <cellStyle name="쉼표 [0] 3 3 2 2 2 2 2 2" xfId="30260" xr:uid="{3F127493-D920-4E48-BEEB-8DEFBCA180D9}"/>
    <cellStyle name="쉼표 [0] 3 3 2 2 2 2 2 2 2" xfId="60212" xr:uid="{DD37A1FD-7550-4979-B4D4-FC57A592F9E5}"/>
    <cellStyle name="쉼표 [0] 3 3 2 2 2 2 2 3" xfId="38168" xr:uid="{95BEC9A8-2577-401B-9634-373D5A68AA13}"/>
    <cellStyle name="쉼표 [0] 3 3 2 2 2 2 3" xfId="10995" xr:uid="{04336975-B400-4D44-BC24-B5C95B966FC1}"/>
    <cellStyle name="쉼표 [0] 3 3 2 2 2 2 3 2" xfId="40950" xr:uid="{6D0A5A93-D334-4CA1-8836-22997B565ACB}"/>
    <cellStyle name="쉼표 [0] 3 3 2 2 2 2 4" xfId="13777" xr:uid="{D88FDF96-2D94-45AD-9D24-D5D019AB9A51}"/>
    <cellStyle name="쉼표 [0] 3 3 2 2 2 2 4 2" xfId="43732" xr:uid="{982911E1-48F8-40D3-B813-3A69B96B2A0D}"/>
    <cellStyle name="쉼표 [0] 3 3 2 2 2 2 5" xfId="16512" xr:uid="{FDE5EA80-CFA9-4053-8C88-4FE42E995F8E}"/>
    <cellStyle name="쉼표 [0] 3 3 2 2 2 2 5 2" xfId="46467" xr:uid="{140C8BD2-8189-4F10-92BB-ED682533BC0B}"/>
    <cellStyle name="쉼표 [0] 3 3 2 2 2 2 6" xfId="19260" xr:uid="{974E714D-DBD8-4E33-B861-4EECBA945786}"/>
    <cellStyle name="쉼표 [0] 3 3 2 2 2 2 6 2" xfId="49213" xr:uid="{82D447CB-1046-45DA-A759-63F04C7CDB50}"/>
    <cellStyle name="쉼표 [0] 3 3 2 2 2 2 7" xfId="22043" xr:uid="{F650C2FC-0F47-427E-A99F-95A849C9701A}"/>
    <cellStyle name="쉼표 [0] 3 3 2 2 2 2 7 2" xfId="51995" xr:uid="{2BDBE845-9BA2-44E7-B876-02254D73681B}"/>
    <cellStyle name="쉼표 [0] 3 3 2 2 2 2 8" xfId="24781" xr:uid="{17DEF5A9-EC09-43CF-9267-542D261ED3C9}"/>
    <cellStyle name="쉼표 [0] 3 3 2 2 2 2 8 2" xfId="54733" xr:uid="{C4F3C875-3549-439F-A986-0D789463CB69}"/>
    <cellStyle name="쉼표 [0] 3 3 2 2 2 2 9" xfId="27517" xr:uid="{5DB86686-A982-4203-8461-169244F0CF0D}"/>
    <cellStyle name="쉼표 [0] 3 3 2 2 2 2 9 2" xfId="57469" xr:uid="{884AF5AC-E4E5-4514-8600-E170ADA12039}"/>
    <cellStyle name="쉼표 [0] 3 3 2 2 2 3" xfId="6845" xr:uid="{D0316F6E-83A8-488C-8298-50D5FC31039B}"/>
    <cellStyle name="쉼표 [0] 3 3 2 2 2 3 2" xfId="28892" xr:uid="{C3403588-C5A6-42EC-886C-4B47ED765679}"/>
    <cellStyle name="쉼표 [0] 3 3 2 2 2 3 2 2" xfId="58844" xr:uid="{DB642C37-0AF4-4249-B398-57D343FB4247}"/>
    <cellStyle name="쉼표 [0] 3 3 2 2 2 3 3" xfId="36800" xr:uid="{E7F31DB6-FD31-4F23-B24B-E288B5711660}"/>
    <cellStyle name="쉼표 [0] 3 3 2 2 2 4" xfId="9627" xr:uid="{E3DD6721-FA0F-4914-A1EC-79A7422CEE70}"/>
    <cellStyle name="쉼표 [0] 3 3 2 2 2 4 2" xfId="39582" xr:uid="{E2F9736A-3AF7-4027-B3F3-72C43576AF5E}"/>
    <cellStyle name="쉼표 [0] 3 3 2 2 2 5" xfId="12409" xr:uid="{35E9A03C-0316-4FF3-9C30-30AA9A5583C4}"/>
    <cellStyle name="쉼표 [0] 3 3 2 2 2 5 2" xfId="42364" xr:uid="{838A33D6-79C8-4547-AAFF-B46D3581B916}"/>
    <cellStyle name="쉼표 [0] 3 3 2 2 2 6" xfId="15144" xr:uid="{3B130270-1D2E-40AC-BE38-4DB0492237DD}"/>
    <cellStyle name="쉼표 [0] 3 3 2 2 2 6 2" xfId="45099" xr:uid="{1F15AEE5-0565-43C4-8B08-A40C67B0E9EF}"/>
    <cellStyle name="쉼표 [0] 3 3 2 2 2 7" xfId="17892" xr:uid="{6CBB383D-67E8-4AC1-8582-FE68DEB8BAAE}"/>
    <cellStyle name="쉼표 [0] 3 3 2 2 2 7 2" xfId="47845" xr:uid="{9B5ADFE4-6DFB-4B1E-AF8B-4B696DE3EBB7}"/>
    <cellStyle name="쉼표 [0] 3 3 2 2 2 8" xfId="20675" xr:uid="{C0CC742F-9147-427B-8F47-C2B0D94E34D4}"/>
    <cellStyle name="쉼표 [0] 3 3 2 2 2 8 2" xfId="50627" xr:uid="{7BCFFE39-4F15-43D8-A9DF-6F806F0B939C}"/>
    <cellStyle name="쉼표 [0] 3 3 2 2 2 9" xfId="23413" xr:uid="{1425D95C-41FE-4E93-BE23-ED923F0C2280}"/>
    <cellStyle name="쉼표 [0] 3 3 2 2 2 9 2" xfId="53365" xr:uid="{B3CCB010-ECAD-4CA7-987F-EDADE824DDDE}"/>
    <cellStyle name="쉼표 [0] 3 3 2 2 3" xfId="4581" xr:uid="{8CB3ACD1-2071-48AF-9852-B083238F13BF}"/>
    <cellStyle name="쉼표 [0] 3 3 2 2 3 10" xfId="34574" xr:uid="{6995BCA7-5A1D-4E9D-B122-D8F688D2B325}"/>
    <cellStyle name="쉼표 [0] 3 3 2 2 3 2" xfId="7529" xr:uid="{82AB2E73-9F47-473E-9233-07C20EE08AD9}"/>
    <cellStyle name="쉼표 [0] 3 3 2 2 3 2 2" xfId="29576" xr:uid="{CD2FE0C8-5D17-4202-8C5A-F89821C40474}"/>
    <cellStyle name="쉼표 [0] 3 3 2 2 3 2 2 2" xfId="59528" xr:uid="{92DCBEE4-1E0D-4B51-A807-B301684AC470}"/>
    <cellStyle name="쉼표 [0] 3 3 2 2 3 2 3" xfId="37484" xr:uid="{693545B3-D0E2-4613-8F9A-D5ED2D595A94}"/>
    <cellStyle name="쉼표 [0] 3 3 2 2 3 3" xfId="10311" xr:uid="{7C79F4D4-7143-4CB9-A2F5-DD370C92D7A0}"/>
    <cellStyle name="쉼표 [0] 3 3 2 2 3 3 2" xfId="40266" xr:uid="{4D457B18-25F0-49D1-BB34-1A649833627C}"/>
    <cellStyle name="쉼표 [0] 3 3 2 2 3 4" xfId="13093" xr:uid="{2CFAC5F7-2E5B-4086-AEDE-3BA79D5A9732}"/>
    <cellStyle name="쉼표 [0] 3 3 2 2 3 4 2" xfId="43048" xr:uid="{88ECFCFF-8AF8-4751-B4A1-8C7F128F61DA}"/>
    <cellStyle name="쉼표 [0] 3 3 2 2 3 5" xfId="15828" xr:uid="{266DE1FF-C21B-47CF-9281-93A4549689F1}"/>
    <cellStyle name="쉼표 [0] 3 3 2 2 3 5 2" xfId="45783" xr:uid="{498A2F9F-6988-4483-8BBD-3E4A48DCEE24}"/>
    <cellStyle name="쉼표 [0] 3 3 2 2 3 6" xfId="18576" xr:uid="{CDCE5B28-BC6F-4B1D-BA25-E489EA7EE7A5}"/>
    <cellStyle name="쉼표 [0] 3 3 2 2 3 6 2" xfId="48529" xr:uid="{D3B52C29-758F-454B-A23A-25E7197FE207}"/>
    <cellStyle name="쉼표 [0] 3 3 2 2 3 7" xfId="21359" xr:uid="{46537A98-9271-412A-823E-AAD89BF118F4}"/>
    <cellStyle name="쉼표 [0] 3 3 2 2 3 7 2" xfId="51311" xr:uid="{E2E7F9B9-FBDF-4F18-9D4D-95E7AD2AEE94}"/>
    <cellStyle name="쉼표 [0] 3 3 2 2 3 8" xfId="24097" xr:uid="{A069522E-481D-4F00-BA9A-C4E477224E2C}"/>
    <cellStyle name="쉼표 [0] 3 3 2 2 3 8 2" xfId="54049" xr:uid="{2D7FBF02-C0C3-45BF-A89A-48C6C1A42C9D}"/>
    <cellStyle name="쉼표 [0] 3 3 2 2 3 9" xfId="26833" xr:uid="{46A567D8-3CDB-4F39-ACDD-52A2010D0011}"/>
    <cellStyle name="쉼표 [0] 3 3 2 2 3 9 2" xfId="56785" xr:uid="{3A17647A-40E9-4D92-B626-1DC0742D16DD}"/>
    <cellStyle name="쉼표 [0] 3 3 2 2 4" xfId="3213" xr:uid="{F64AD08A-31D8-4A1F-8B83-DE3E524FD8AE}"/>
    <cellStyle name="쉼표 [0] 3 3 2 2 4 2" xfId="28208" xr:uid="{EC89C5CE-F714-4783-A742-C755ADA58ABD}"/>
    <cellStyle name="쉼표 [0] 3 3 2 2 4 2 2" xfId="58160" xr:uid="{F414F2EB-696D-430A-B6FF-F1EEDC753722}"/>
    <cellStyle name="쉼표 [0] 3 3 2 2 4 3" xfId="33206" xr:uid="{E3D83E0F-7EFF-4F77-B740-97A04BA5A152}"/>
    <cellStyle name="쉼표 [0] 3 3 2 2 5" xfId="6161" xr:uid="{0EE765EB-AF69-4E90-A220-F9CAED2BADDF}"/>
    <cellStyle name="쉼표 [0] 3 3 2 2 5 2" xfId="36116" xr:uid="{EE7D811C-FA96-42E5-B2B5-99EB88D5A9DA}"/>
    <cellStyle name="쉼표 [0] 3 3 2 2 6" xfId="8943" xr:uid="{10AFFF04-D741-46A4-B24E-062ECDEFA065}"/>
    <cellStyle name="쉼표 [0] 3 3 2 2 6 2" xfId="38898" xr:uid="{82D883F9-94E8-42BD-9605-1BD4242A902A}"/>
    <cellStyle name="쉼표 [0] 3 3 2 2 7" xfId="11725" xr:uid="{D4565A4A-3251-4E10-B594-60063B63D24B}"/>
    <cellStyle name="쉼표 [0] 3 3 2 2 7 2" xfId="41680" xr:uid="{3F9F2AE4-2416-48A5-A32C-3CCCD9988B88}"/>
    <cellStyle name="쉼표 [0] 3 3 2 2 8" xfId="14460" xr:uid="{D95351B8-31CD-4EBE-B333-CE5CE49E8D98}"/>
    <cellStyle name="쉼표 [0] 3 3 2 2 8 2" xfId="44415" xr:uid="{EBAFADB2-0198-44FC-96D6-0411E1E35777}"/>
    <cellStyle name="쉼표 [0] 3 3 2 2 9" xfId="17208" xr:uid="{19DBCC41-A841-4706-B3F7-8AF5F18013B9}"/>
    <cellStyle name="쉼표 [0] 3 3 2 2 9 2" xfId="47161" xr:uid="{3BB6929E-7BE2-45C0-88B0-3F1E00346E1B}"/>
    <cellStyle name="쉼표 [0] 3 3 2 3" xfId="1675" xr:uid="{7AE4BA1D-2113-4751-8885-828BD67792B7}"/>
    <cellStyle name="쉼표 [0] 3 3 2 3 10" xfId="23071" xr:uid="{B6540D1F-9AE3-4E31-8C0A-94AAA43A75E9}"/>
    <cellStyle name="쉼표 [0] 3 3 2 3 10 2" xfId="53023" xr:uid="{A0BC4A89-EFD4-42D2-97F6-293493C235EB}"/>
    <cellStyle name="쉼표 [0] 3 3 2 3 11" xfId="25807" xr:uid="{C6088622-1CE2-43BF-8B28-BE209D4711AF}"/>
    <cellStyle name="쉼표 [0] 3 3 2 3 11 2" xfId="55759" xr:uid="{26A4596D-0C4F-4AFF-BDC0-EFF0C377ED54}"/>
    <cellStyle name="쉼표 [0] 3 3 2 3 12" xfId="31680" xr:uid="{A57DF225-ACBE-4A58-942F-BBC90410F77E}"/>
    <cellStyle name="쉼표 [0] 3 3 2 3 2" xfId="4923" xr:uid="{8056975B-FBC3-4D8A-BBC3-3712D8FB856B}"/>
    <cellStyle name="쉼표 [0] 3 3 2 3 2 10" xfId="34916" xr:uid="{970DD20C-F4B2-4D0E-8BC5-564241668C26}"/>
    <cellStyle name="쉼표 [0] 3 3 2 3 2 2" xfId="7871" xr:uid="{465CF772-DE35-4207-BB4D-C3B49122E952}"/>
    <cellStyle name="쉼표 [0] 3 3 2 3 2 2 2" xfId="29918" xr:uid="{A986ABEA-EE14-4CD8-A5BD-2FF246BD9949}"/>
    <cellStyle name="쉼표 [0] 3 3 2 3 2 2 2 2" xfId="59870" xr:uid="{E62A92D5-DD48-44E0-9C9B-422A1DA5C361}"/>
    <cellStyle name="쉼표 [0] 3 3 2 3 2 2 3" xfId="37826" xr:uid="{484A17E6-E5C3-41F0-A195-465508EB1AB3}"/>
    <cellStyle name="쉼표 [0] 3 3 2 3 2 3" xfId="10653" xr:uid="{9E2CAFCA-A127-467B-B74E-4F014B285A0A}"/>
    <cellStyle name="쉼표 [0] 3 3 2 3 2 3 2" xfId="40608" xr:uid="{05AA6579-0F44-458A-BD31-6EAE0B2405D4}"/>
    <cellStyle name="쉼표 [0] 3 3 2 3 2 4" xfId="13435" xr:uid="{4BB82FAB-8087-4392-ACDB-BFB192F37355}"/>
    <cellStyle name="쉼표 [0] 3 3 2 3 2 4 2" xfId="43390" xr:uid="{DF5B3A93-7636-4101-AC3B-EB9C805A73E8}"/>
    <cellStyle name="쉼표 [0] 3 3 2 3 2 5" xfId="16170" xr:uid="{AF05F7D4-80FF-4B5C-8226-7A89E84CDCD2}"/>
    <cellStyle name="쉼표 [0] 3 3 2 3 2 5 2" xfId="46125" xr:uid="{4C601385-4666-4DF7-95A7-CA342F31FE95}"/>
    <cellStyle name="쉼표 [0] 3 3 2 3 2 6" xfId="18918" xr:uid="{CCD52157-DC9A-4EC0-BABC-875EC0954E6D}"/>
    <cellStyle name="쉼표 [0] 3 3 2 3 2 6 2" xfId="48871" xr:uid="{581F9A04-E1B7-4876-B4AA-8ACEF8C4FB77}"/>
    <cellStyle name="쉼표 [0] 3 3 2 3 2 7" xfId="21701" xr:uid="{8FD00FBB-4818-4D3C-A799-D9E9AD8D6B17}"/>
    <cellStyle name="쉼표 [0] 3 3 2 3 2 7 2" xfId="51653" xr:uid="{07FE985B-338C-4F55-886D-E7ABC818ACB9}"/>
    <cellStyle name="쉼표 [0] 3 3 2 3 2 8" xfId="24439" xr:uid="{30F983F8-EB1B-43D8-9972-55547E636569}"/>
    <cellStyle name="쉼표 [0] 3 3 2 3 2 8 2" xfId="54391" xr:uid="{CB309C16-0399-4A5B-BBCA-103E01E37698}"/>
    <cellStyle name="쉼표 [0] 3 3 2 3 2 9" xfId="27175" xr:uid="{B7970D33-20AA-4199-A354-750CD78A15AF}"/>
    <cellStyle name="쉼표 [0] 3 3 2 3 2 9 2" xfId="57127" xr:uid="{4CD6C0AE-5338-49A4-AFB4-DD063583E548}"/>
    <cellStyle name="쉼표 [0] 3 3 2 3 3" xfId="3555" xr:uid="{9D288E98-7306-4119-A7E7-975EF4AC58B5}"/>
    <cellStyle name="쉼표 [0] 3 3 2 3 3 2" xfId="28550" xr:uid="{1FD95EB7-F366-499D-9E93-ECC9B61C0734}"/>
    <cellStyle name="쉼표 [0] 3 3 2 3 3 2 2" xfId="58502" xr:uid="{2C2DFA00-3C96-423D-954E-45727F13D464}"/>
    <cellStyle name="쉼표 [0] 3 3 2 3 3 3" xfId="33548" xr:uid="{A108EA3D-3558-4A9D-A464-70826B832663}"/>
    <cellStyle name="쉼표 [0] 3 3 2 3 4" xfId="6503" xr:uid="{322E0BB7-A14B-4DD2-9ADA-CF204B5F32C7}"/>
    <cellStyle name="쉼표 [0] 3 3 2 3 4 2" xfId="36458" xr:uid="{1B8A85A2-653B-41FE-8DB5-8F883229470B}"/>
    <cellStyle name="쉼표 [0] 3 3 2 3 5" xfId="9285" xr:uid="{C5616C8E-F680-4BB0-A3AB-943181428570}"/>
    <cellStyle name="쉼표 [0] 3 3 2 3 5 2" xfId="39240" xr:uid="{20BCCCA3-8032-4015-B1F3-376F05954FA7}"/>
    <cellStyle name="쉼표 [0] 3 3 2 3 6" xfId="12067" xr:uid="{FD0E72BF-B91F-43DB-8A6E-787527F0FE6C}"/>
    <cellStyle name="쉼표 [0] 3 3 2 3 6 2" xfId="42022" xr:uid="{918310A6-2587-40A5-94A8-3B0206BFF5E9}"/>
    <cellStyle name="쉼표 [0] 3 3 2 3 7" xfId="14802" xr:uid="{5B505AD7-76F7-4C76-8677-D5EB3C66F112}"/>
    <cellStyle name="쉼표 [0] 3 3 2 3 7 2" xfId="44757" xr:uid="{59892C98-8145-4770-B221-D33B0462BCDA}"/>
    <cellStyle name="쉼표 [0] 3 3 2 3 8" xfId="17550" xr:uid="{49DF0CC6-CAD6-4845-9235-CECD56EA4E13}"/>
    <cellStyle name="쉼표 [0] 3 3 2 3 8 2" xfId="47503" xr:uid="{6EFD4507-C6DA-4591-A20F-BAB53C18571C}"/>
    <cellStyle name="쉼표 [0] 3 3 2 3 9" xfId="20333" xr:uid="{EFB3BEEB-A0C8-46E3-A018-8E1852021954}"/>
    <cellStyle name="쉼표 [0] 3 3 2 3 9 2" xfId="50285" xr:uid="{DD1A2179-1D6A-44FA-8919-64D08CA0436A}"/>
    <cellStyle name="쉼표 [0] 3 3 2 4" xfId="2434" xr:uid="{D307D149-BD4F-4B69-A985-1E39865AB4B1}"/>
    <cellStyle name="쉼표 [0] 3 3 2 4 10" xfId="26491" xr:uid="{98B79AC9-D86B-430E-B6A9-15D01A581A3D}"/>
    <cellStyle name="쉼표 [0] 3 3 2 4 10 2" xfId="56443" xr:uid="{D3D3CD9B-E08E-4ABC-AA03-032A3AC3D1AE}"/>
    <cellStyle name="쉼표 [0] 3 3 2 4 11" xfId="32433" xr:uid="{FD55D56A-1087-4183-A895-016A1783F71F}"/>
    <cellStyle name="쉼표 [0] 3 3 2 4 2" xfId="4239" xr:uid="{C8271B90-1AF5-4B29-BD00-9A2B3D5CAB95}"/>
    <cellStyle name="쉼표 [0] 3 3 2 4 2 2" xfId="29234" xr:uid="{7FD9419D-17D8-4B5B-A0EE-842238441C7D}"/>
    <cellStyle name="쉼표 [0] 3 3 2 4 2 2 2" xfId="59186" xr:uid="{BC5273A9-BDB1-42A5-AAD9-B4314D50CCF9}"/>
    <cellStyle name="쉼표 [0] 3 3 2 4 2 3" xfId="34232" xr:uid="{FAAFAEFA-B08E-438B-85A3-F38CFE0F1CDE}"/>
    <cellStyle name="쉼표 [0] 3 3 2 4 3" xfId="7187" xr:uid="{30A69A68-C46D-4B5B-908B-8C1F962BC1F5}"/>
    <cellStyle name="쉼표 [0] 3 3 2 4 3 2" xfId="37142" xr:uid="{CDC5FDF5-7E53-4029-A7AF-FDB42720BB5F}"/>
    <cellStyle name="쉼표 [0] 3 3 2 4 4" xfId="9969" xr:uid="{C82AE494-D102-4AAB-A430-41B3E7BD492A}"/>
    <cellStyle name="쉼표 [0] 3 3 2 4 4 2" xfId="39924" xr:uid="{8DED2F48-1D04-4524-9C06-E2AAE5043CAC}"/>
    <cellStyle name="쉼표 [0] 3 3 2 4 5" xfId="12751" xr:uid="{E9D60C59-EF0A-4B49-A3B7-853B349C32D9}"/>
    <cellStyle name="쉼표 [0] 3 3 2 4 5 2" xfId="42706" xr:uid="{186855C0-E7F3-47B4-A7E7-492EF91E203E}"/>
    <cellStyle name="쉼표 [0] 3 3 2 4 6" xfId="15486" xr:uid="{6FAB71CF-5CF5-482D-827F-6843B219F894}"/>
    <cellStyle name="쉼표 [0] 3 3 2 4 6 2" xfId="45441" xr:uid="{69C15EF5-8EA0-4CFF-8641-2DC4086C3B90}"/>
    <cellStyle name="쉼표 [0] 3 3 2 4 7" xfId="18234" xr:uid="{46661AEE-312C-47DE-B59C-5B351C22A781}"/>
    <cellStyle name="쉼표 [0] 3 3 2 4 7 2" xfId="48187" xr:uid="{68F6EDF6-825E-498C-A1EE-5ADDEF754C09}"/>
    <cellStyle name="쉼표 [0] 3 3 2 4 8" xfId="21017" xr:uid="{1A9A74DF-BE7D-4393-9259-A4497190361C}"/>
    <cellStyle name="쉼표 [0] 3 3 2 4 8 2" xfId="50969" xr:uid="{023FB900-57F0-44BC-B556-2D6E3649F8DC}"/>
    <cellStyle name="쉼표 [0] 3 3 2 4 9" xfId="23755" xr:uid="{439EBCD1-8B06-473C-9657-E8B613EC4EC4}"/>
    <cellStyle name="쉼표 [0] 3 3 2 4 9 2" xfId="53707" xr:uid="{0FA636AB-6302-4D83-AB24-F9EE554A3329}"/>
    <cellStyle name="쉼표 [0] 3 3 2 5" xfId="2871" xr:uid="{186F12B4-8C06-423E-B90F-D3E83DCE733A}"/>
    <cellStyle name="쉼표 [0] 3 3 2 5 2" xfId="27866" xr:uid="{F73E6394-FEF5-45AF-ABA0-1ADDA6B19E42}"/>
    <cellStyle name="쉼표 [0] 3 3 2 5 2 2" xfId="57818" xr:uid="{47FE5601-B24C-4F23-87FA-09F62F3EB553}"/>
    <cellStyle name="쉼표 [0] 3 3 2 5 3" xfId="32864" xr:uid="{A10B2579-F4EA-4649-839B-4BBBD88195A4}"/>
    <cellStyle name="쉼표 [0] 3 3 2 6" xfId="5819" xr:uid="{E627B75F-D8F2-474B-B7FF-BFF253116747}"/>
    <cellStyle name="쉼표 [0] 3 3 2 6 2" xfId="35774" xr:uid="{1C591D28-FF89-48A5-B9BB-31B0633446E1}"/>
    <cellStyle name="쉼표 [0] 3 3 2 7" xfId="8601" xr:uid="{5CE0038B-9548-4672-A1AE-B9B06C519894}"/>
    <cellStyle name="쉼표 [0] 3 3 2 7 2" xfId="38556" xr:uid="{A5979954-F627-44ED-BD3B-EBC7B6F93018}"/>
    <cellStyle name="쉼표 [0] 3 3 2 8" xfId="11383" xr:uid="{D37D6E61-88E4-451F-AF94-23D5266B63D7}"/>
    <cellStyle name="쉼표 [0] 3 3 2 8 2" xfId="41338" xr:uid="{CDAD7F3A-E8BC-439E-A98D-6DD5DFE4F9D0}"/>
    <cellStyle name="쉼표 [0] 3 3 2 9" xfId="14118" xr:uid="{0C82DD84-15EE-49BA-8DAD-264CB46C50FE}"/>
    <cellStyle name="쉼표 [0] 3 3 2 9 2" xfId="44073" xr:uid="{D5A7627B-4D56-4DC5-B532-65FC9590BE50}"/>
    <cellStyle name="쉼표 [0] 3 3 3" xfId="818" xr:uid="{4CBE9A6F-1D4A-402D-9B08-9D23DA08EFC7}"/>
    <cellStyle name="쉼표 [0] 3 3 3 10" xfId="19820" xr:uid="{E4AD3C37-7717-4826-98A2-982F78A50BB9}"/>
    <cellStyle name="쉼표 [0] 3 3 3 10 2" xfId="49772" xr:uid="{1A5ACDD7-CE81-4994-9DB0-0A31A1EFD650}"/>
    <cellStyle name="쉼표 [0] 3 3 3 11" xfId="22558" xr:uid="{3BD9F4C5-BF67-43DF-9E67-F8A70C55BA57}"/>
    <cellStyle name="쉼표 [0] 3 3 3 11 2" xfId="52510" xr:uid="{33D9F8A0-62E8-4207-8D05-49BD30EA2F3B}"/>
    <cellStyle name="쉼표 [0] 3 3 3 12" xfId="25294" xr:uid="{6554E0E3-B935-4EC4-8EDE-597892A06CEE}"/>
    <cellStyle name="쉼표 [0] 3 3 3 12 2" xfId="55246" xr:uid="{8C20B03D-EFD7-44E2-A13E-197241A68F43}"/>
    <cellStyle name="쉼표 [0] 3 3 3 13" xfId="30823" xr:uid="{CF06B10C-7B57-4651-AFDB-F80476020FA2}"/>
    <cellStyle name="쉼표 [0] 3 3 3 2" xfId="1361" xr:uid="{2CD48978-5062-4F2D-9C12-6550D9B27C1A}"/>
    <cellStyle name="쉼표 [0] 3 3 3 2 10" xfId="23242" xr:uid="{0E0AE134-F13C-4C01-A481-70AF8296BD6F}"/>
    <cellStyle name="쉼표 [0] 3 3 3 2 10 2" xfId="53194" xr:uid="{5FF70335-4A4C-4AC1-B687-09EFBB7B110A}"/>
    <cellStyle name="쉼표 [0] 3 3 3 2 11" xfId="25978" xr:uid="{7F798210-7357-4118-A0AA-21109668214F}"/>
    <cellStyle name="쉼표 [0] 3 3 3 2 11 2" xfId="55930" xr:uid="{7F1F2639-C037-457B-A132-06EFF6BA2077}"/>
    <cellStyle name="쉼표 [0] 3 3 3 2 12" xfId="31366" xr:uid="{32C87497-079E-47C7-9472-88B2245CDD95}"/>
    <cellStyle name="쉼표 [0] 3 3 3 2 2" xfId="5094" xr:uid="{47838E1D-EAE9-4DC4-93BA-0F8B32073BC3}"/>
    <cellStyle name="쉼표 [0] 3 3 3 2 2 10" xfId="35087" xr:uid="{903844BC-02E9-4838-8FCA-FA2DEB30EED2}"/>
    <cellStyle name="쉼표 [0] 3 3 3 2 2 2" xfId="8042" xr:uid="{0038396B-2061-4C70-817F-6838DD44BE12}"/>
    <cellStyle name="쉼표 [0] 3 3 3 2 2 2 2" xfId="30089" xr:uid="{C8D4780F-418B-480B-9467-5EE1D58FCB5A}"/>
    <cellStyle name="쉼표 [0] 3 3 3 2 2 2 2 2" xfId="60041" xr:uid="{4E232AAE-1643-4707-8ADE-372B9EEE0A34}"/>
    <cellStyle name="쉼표 [0] 3 3 3 2 2 2 3" xfId="37997" xr:uid="{D8B513B9-0AD8-4F1E-9EFC-A885DC94BC1D}"/>
    <cellStyle name="쉼표 [0] 3 3 3 2 2 3" xfId="10824" xr:uid="{43AA15B2-F47A-42F8-89BA-BAB0B1C2FD51}"/>
    <cellStyle name="쉼표 [0] 3 3 3 2 2 3 2" xfId="40779" xr:uid="{25CAF3DD-F0D6-4346-97FD-89EF2ED0B145}"/>
    <cellStyle name="쉼표 [0] 3 3 3 2 2 4" xfId="13606" xr:uid="{E158FF2C-B91A-41D8-ADD8-710FBE2BC468}"/>
    <cellStyle name="쉼표 [0] 3 3 3 2 2 4 2" xfId="43561" xr:uid="{DA9C4461-E7B7-46C4-91AA-F5D2B4C4DEAC}"/>
    <cellStyle name="쉼표 [0] 3 3 3 2 2 5" xfId="16341" xr:uid="{D60FC493-639F-4D7F-B2C0-33C8C26D2878}"/>
    <cellStyle name="쉼표 [0] 3 3 3 2 2 5 2" xfId="46296" xr:uid="{F95324A5-C7D1-4875-A7CD-AD61C3996C31}"/>
    <cellStyle name="쉼표 [0] 3 3 3 2 2 6" xfId="19089" xr:uid="{14B4EE59-3DC5-4FEF-ADA8-BF5F1F90F557}"/>
    <cellStyle name="쉼표 [0] 3 3 3 2 2 6 2" xfId="49042" xr:uid="{3BF6E932-2B1D-4941-9FFA-537D7069CF3E}"/>
    <cellStyle name="쉼표 [0] 3 3 3 2 2 7" xfId="21872" xr:uid="{F031DAEB-53DE-470C-B5F6-E475CE3A8414}"/>
    <cellStyle name="쉼표 [0] 3 3 3 2 2 7 2" xfId="51824" xr:uid="{EC050CEA-795D-4494-B699-283C2D5180F2}"/>
    <cellStyle name="쉼표 [0] 3 3 3 2 2 8" xfId="24610" xr:uid="{9771FFAB-DAA5-45F2-9A5D-F344DAB42975}"/>
    <cellStyle name="쉼표 [0] 3 3 3 2 2 8 2" xfId="54562" xr:uid="{C1876835-54C5-4513-B589-5865BC7C826E}"/>
    <cellStyle name="쉼표 [0] 3 3 3 2 2 9" xfId="27346" xr:uid="{28D87C53-A3B8-44E8-864D-F803514559D0}"/>
    <cellStyle name="쉼표 [0] 3 3 3 2 2 9 2" xfId="57298" xr:uid="{0D900B63-190B-444A-AF96-11A2CDC68045}"/>
    <cellStyle name="쉼표 [0] 3 3 3 2 3" xfId="3726" xr:uid="{61711921-0BE5-45E6-AF19-E404E0798B13}"/>
    <cellStyle name="쉼표 [0] 3 3 3 2 3 2" xfId="28721" xr:uid="{B7A0A93C-E6F1-4A85-82D6-74BBB6BC53F8}"/>
    <cellStyle name="쉼표 [0] 3 3 3 2 3 2 2" xfId="58673" xr:uid="{CBADE6F1-1ABC-4AC0-BBD2-5C0501713E12}"/>
    <cellStyle name="쉼표 [0] 3 3 3 2 3 3" xfId="33719" xr:uid="{AB3D0FF8-407A-4C65-AFCD-B0227BF95514}"/>
    <cellStyle name="쉼표 [0] 3 3 3 2 4" xfId="6674" xr:uid="{18BC86FE-C791-458B-93C7-2BC85059FABA}"/>
    <cellStyle name="쉼표 [0] 3 3 3 2 4 2" xfId="36629" xr:uid="{B39C7B9A-3CBB-45F0-A528-676ACC5634F1}"/>
    <cellStyle name="쉼표 [0] 3 3 3 2 5" xfId="9456" xr:uid="{D3D2A7CB-8C14-4FB4-A142-1810B778F850}"/>
    <cellStyle name="쉼표 [0] 3 3 3 2 5 2" xfId="39411" xr:uid="{43B37193-D23E-43EF-BFE8-CEA5E20D4DFF}"/>
    <cellStyle name="쉼표 [0] 3 3 3 2 6" xfId="12238" xr:uid="{FFCA3E60-579B-4BC0-8DE8-461DB5E5841E}"/>
    <cellStyle name="쉼표 [0] 3 3 3 2 6 2" xfId="42193" xr:uid="{6D0F36D3-98B3-486E-B647-D319046988C2}"/>
    <cellStyle name="쉼표 [0] 3 3 3 2 7" xfId="14973" xr:uid="{76910A48-CA18-45F3-84D7-0C4CD0221581}"/>
    <cellStyle name="쉼표 [0] 3 3 3 2 7 2" xfId="44928" xr:uid="{C6382439-6992-49D0-98CD-CFF01F28DB16}"/>
    <cellStyle name="쉼표 [0] 3 3 3 2 8" xfId="17721" xr:uid="{507E9D59-DFE5-4E40-AAA0-6ADA037534E4}"/>
    <cellStyle name="쉼표 [0] 3 3 3 2 8 2" xfId="47674" xr:uid="{E8D960D4-8CAB-4531-A11B-B364B6762985}"/>
    <cellStyle name="쉼표 [0] 3 3 3 2 9" xfId="20504" xr:uid="{F2D4C912-56C6-47D3-BA89-5FECF3284F7F}"/>
    <cellStyle name="쉼표 [0] 3 3 3 2 9 2" xfId="50456" xr:uid="{22640810-58D4-4D94-83ED-7FD370AB12C6}"/>
    <cellStyle name="쉼표 [0] 3 3 3 3" xfId="1903" xr:uid="{BE802F2F-2B0A-4946-AE7C-EF9B53A6E8F4}"/>
    <cellStyle name="쉼표 [0] 3 3 3 3 10" xfId="26662" xr:uid="{8A0A3EF9-2E5C-4979-BEF2-E6B52F0E3DAA}"/>
    <cellStyle name="쉼표 [0] 3 3 3 3 10 2" xfId="56614" xr:uid="{47EE02E1-8C5C-45FA-AA85-4472BBCAB570}"/>
    <cellStyle name="쉼표 [0] 3 3 3 3 11" xfId="31908" xr:uid="{83445215-5781-481E-8674-9F0FC90A7A8D}"/>
    <cellStyle name="쉼표 [0] 3 3 3 3 2" xfId="4410" xr:uid="{EEC1653F-9047-4013-B1E0-44F15C4BA29B}"/>
    <cellStyle name="쉼표 [0] 3 3 3 3 2 2" xfId="29405" xr:uid="{CA065375-9538-4BDF-B94A-9FF2D10AE8D6}"/>
    <cellStyle name="쉼표 [0] 3 3 3 3 2 2 2" xfId="59357" xr:uid="{B3648552-90AC-410F-81D8-9A48D10B2D21}"/>
    <cellStyle name="쉼표 [0] 3 3 3 3 2 3" xfId="34403" xr:uid="{86E1BC91-ADDD-41D5-ABFF-580C79ABB6AF}"/>
    <cellStyle name="쉼표 [0] 3 3 3 3 3" xfId="7358" xr:uid="{59BEEDB6-44E3-4809-B059-907AC786E790}"/>
    <cellStyle name="쉼표 [0] 3 3 3 3 3 2" xfId="37313" xr:uid="{980A2398-CFD6-4240-90E7-376FE1EEFDDB}"/>
    <cellStyle name="쉼표 [0] 3 3 3 3 4" xfId="10140" xr:uid="{2C508D31-DE97-4AF0-864F-977886DB6A5B}"/>
    <cellStyle name="쉼표 [0] 3 3 3 3 4 2" xfId="40095" xr:uid="{2EED5F53-EDEC-40AF-904A-6E98232797F5}"/>
    <cellStyle name="쉼표 [0] 3 3 3 3 5" xfId="12922" xr:uid="{004FF377-1E42-46E9-87D0-3FB00AD5A266}"/>
    <cellStyle name="쉼표 [0] 3 3 3 3 5 2" xfId="42877" xr:uid="{9B0C8DCC-1A58-48EF-95BE-21B702EA7D27}"/>
    <cellStyle name="쉼표 [0] 3 3 3 3 6" xfId="15657" xr:uid="{1A70856D-E8CC-462A-9D45-431CE42E86CD}"/>
    <cellStyle name="쉼표 [0] 3 3 3 3 6 2" xfId="45612" xr:uid="{DE9804F5-70D0-43A7-B159-F57E4D0227A0}"/>
    <cellStyle name="쉼표 [0] 3 3 3 3 7" xfId="18405" xr:uid="{01E0CD51-C0E2-4548-8D23-D320F5D1D7CF}"/>
    <cellStyle name="쉼표 [0] 3 3 3 3 7 2" xfId="48358" xr:uid="{7B3B6C87-BD03-4040-A7F5-F77C1943FAFC}"/>
    <cellStyle name="쉼표 [0] 3 3 3 3 8" xfId="21188" xr:uid="{E10309A3-0CC8-4BBD-A355-0E94965FCB12}"/>
    <cellStyle name="쉼표 [0] 3 3 3 3 8 2" xfId="51140" xr:uid="{FF9F800D-FA37-483E-A37C-1C9418428D25}"/>
    <cellStyle name="쉼표 [0] 3 3 3 3 9" xfId="23926" xr:uid="{FB0BD0DC-0E29-40DA-BE18-E3A02923F645}"/>
    <cellStyle name="쉼표 [0] 3 3 3 3 9 2" xfId="53878" xr:uid="{19010149-3DA6-4C79-8787-E617BE980F10}"/>
    <cellStyle name="쉼표 [0] 3 3 3 4" xfId="3042" xr:uid="{D764B85A-63C2-46BD-841D-9FC4B91D1F75}"/>
    <cellStyle name="쉼표 [0] 3 3 3 4 2" xfId="28037" xr:uid="{5A63B5BB-E3D7-4E86-86FA-67217D62019B}"/>
    <cellStyle name="쉼표 [0] 3 3 3 4 2 2" xfId="57989" xr:uid="{B1F7982E-44D0-4438-B179-3CAD356BCE21}"/>
    <cellStyle name="쉼표 [0] 3 3 3 4 3" xfId="33035" xr:uid="{1C940C4B-B8C2-41DC-8A95-328AD2E0D6CB}"/>
    <cellStyle name="쉼표 [0] 3 3 3 5" xfId="5990" xr:uid="{BFF7B7BA-0440-42A2-A4AF-51D553C25888}"/>
    <cellStyle name="쉼표 [0] 3 3 3 5 2" xfId="35945" xr:uid="{9FACDFCA-E165-44C8-A9DF-58B296C9D0C7}"/>
    <cellStyle name="쉼표 [0] 3 3 3 6" xfId="8772" xr:uid="{71F7249E-731F-42F2-A245-D8E117D059D0}"/>
    <cellStyle name="쉼표 [0] 3 3 3 6 2" xfId="38727" xr:uid="{9C9CA369-1B39-48B9-B1B7-6DC0BF34AF9C}"/>
    <cellStyle name="쉼표 [0] 3 3 3 7" xfId="11554" xr:uid="{3D64A6AB-1F2B-456B-AF4E-417769385B9B}"/>
    <cellStyle name="쉼표 [0] 3 3 3 7 2" xfId="41509" xr:uid="{BAACA5A3-0D2C-487C-AEE0-48B5DE083B50}"/>
    <cellStyle name="쉼표 [0] 3 3 3 8" xfId="14289" xr:uid="{ADCA7AFC-536E-44D8-ACC1-DF799593071D}"/>
    <cellStyle name="쉼표 [0] 3 3 3 8 2" xfId="44244" xr:uid="{B26C1B15-18E4-497D-B57D-95D22FC0D621}"/>
    <cellStyle name="쉼표 [0] 3 3 3 9" xfId="17037" xr:uid="{9BD9FF78-03AB-46D6-84B7-FDC43B5178E0}"/>
    <cellStyle name="쉼표 [0] 3 3 3 9 2" xfId="46990" xr:uid="{ABA772EE-1ECE-40C7-9BBE-F5766CEF9D77}"/>
    <cellStyle name="쉼표 [0] 3 3 4" xfId="994" xr:uid="{5A91E52E-B4BA-4C7E-BC4E-1A5717007A98}"/>
    <cellStyle name="쉼표 [0] 3 3 4 10" xfId="22900" xr:uid="{5C40AC92-E2C2-4B38-8102-A626A35BA199}"/>
    <cellStyle name="쉼표 [0] 3 3 4 10 2" xfId="52852" xr:uid="{9D0894D2-3261-4F6C-8EE7-E2E932A3068C}"/>
    <cellStyle name="쉼표 [0] 3 3 4 11" xfId="25636" xr:uid="{D419DFB3-93F0-49C4-ADAF-33318F458C3F}"/>
    <cellStyle name="쉼표 [0] 3 3 4 11 2" xfId="55588" xr:uid="{BAF36A03-9A1C-4953-8ECA-05979EA02897}"/>
    <cellStyle name="쉼표 [0] 3 3 4 12" xfId="30999" xr:uid="{5E4701CE-9755-4B37-919D-B2D230B676E9}"/>
    <cellStyle name="쉼표 [0] 3 3 4 2" xfId="4752" xr:uid="{EB9F1E5F-2554-4262-B974-7F315EFBB135}"/>
    <cellStyle name="쉼표 [0] 3 3 4 2 10" xfId="34745" xr:uid="{EAFF4FA5-3174-4EF6-B910-D0F77E6D0277}"/>
    <cellStyle name="쉼표 [0] 3 3 4 2 2" xfId="7700" xr:uid="{BF125B7E-A2E2-4457-A9F4-284F15AEA14B}"/>
    <cellStyle name="쉼표 [0] 3 3 4 2 2 2" xfId="29747" xr:uid="{7D1792F7-6F55-42FD-B8B4-F464689E34B3}"/>
    <cellStyle name="쉼표 [0] 3 3 4 2 2 2 2" xfId="59699" xr:uid="{50CDAADE-894B-4817-8AAE-50AB78BF19AF}"/>
    <cellStyle name="쉼표 [0] 3 3 4 2 2 3" xfId="37655" xr:uid="{3DE0D2B0-FB63-4BEC-B741-50530A2608F1}"/>
    <cellStyle name="쉼표 [0] 3 3 4 2 3" xfId="10482" xr:uid="{F4AF0DF7-52EE-4FAE-8971-0D547833CC42}"/>
    <cellStyle name="쉼표 [0] 3 3 4 2 3 2" xfId="40437" xr:uid="{63733A31-AC2A-47C1-95CB-265989D2BA83}"/>
    <cellStyle name="쉼표 [0] 3 3 4 2 4" xfId="13264" xr:uid="{E85ECB18-4349-4F60-AEB5-3227EF043944}"/>
    <cellStyle name="쉼표 [0] 3 3 4 2 4 2" xfId="43219" xr:uid="{A8BCA60B-282C-43C4-B0E0-DFD819D40945}"/>
    <cellStyle name="쉼표 [0] 3 3 4 2 5" xfId="15999" xr:uid="{E11C2372-F0A0-4C20-AEA7-58140C747224}"/>
    <cellStyle name="쉼표 [0] 3 3 4 2 5 2" xfId="45954" xr:uid="{3B599CCA-3EF9-4C44-B1C0-8DADDB42A5F8}"/>
    <cellStyle name="쉼표 [0] 3 3 4 2 6" xfId="18747" xr:uid="{D8219D1E-6B71-46AA-8E63-94B1B31F4641}"/>
    <cellStyle name="쉼표 [0] 3 3 4 2 6 2" xfId="48700" xr:uid="{8193107F-33B4-40BC-AECC-16D7E8ECE48A}"/>
    <cellStyle name="쉼표 [0] 3 3 4 2 7" xfId="21530" xr:uid="{8444E059-EBF9-4A32-B403-68A0C386A463}"/>
    <cellStyle name="쉼표 [0] 3 3 4 2 7 2" xfId="51482" xr:uid="{12290B47-B1F2-4EEF-B252-4088EA97EBBF}"/>
    <cellStyle name="쉼표 [0] 3 3 4 2 8" xfId="24268" xr:uid="{C4DB14E8-F128-48AB-A034-D154775AFD45}"/>
    <cellStyle name="쉼표 [0] 3 3 4 2 8 2" xfId="54220" xr:uid="{A19FE302-D62A-4866-818D-7D39AC2D84AD}"/>
    <cellStyle name="쉼표 [0] 3 3 4 2 9" xfId="27004" xr:uid="{971B66D7-5387-4C96-88DE-9F2CC105AC3A}"/>
    <cellStyle name="쉼표 [0] 3 3 4 2 9 2" xfId="56956" xr:uid="{F01F567D-F172-4D7B-A5A2-A586353A57DD}"/>
    <cellStyle name="쉼표 [0] 3 3 4 3" xfId="3384" xr:uid="{355CEDD5-1252-4891-A07F-39AEAEFFB170}"/>
    <cellStyle name="쉼표 [0] 3 3 4 3 2" xfId="28379" xr:uid="{467E3ADF-16F1-4382-BEAF-4D682592DCEF}"/>
    <cellStyle name="쉼표 [0] 3 3 4 3 2 2" xfId="58331" xr:uid="{D564D629-1EF3-4AFF-97D0-C7E89B73D1D0}"/>
    <cellStyle name="쉼표 [0] 3 3 4 3 3" xfId="33377" xr:uid="{D5C5D73D-E926-45C4-BD8D-4951521B5C87}"/>
    <cellStyle name="쉼표 [0] 3 3 4 4" xfId="6332" xr:uid="{0D487593-D497-4A0F-8FF3-7A7B8DC65EC7}"/>
    <cellStyle name="쉼표 [0] 3 3 4 4 2" xfId="36287" xr:uid="{5C21D5CF-DFF1-427B-A2FF-3BD1A042B4F0}"/>
    <cellStyle name="쉼표 [0] 3 3 4 5" xfId="9114" xr:uid="{A8BFA8CE-D068-42B0-8EC6-D48D267F9EB1}"/>
    <cellStyle name="쉼표 [0] 3 3 4 5 2" xfId="39069" xr:uid="{C1ED155E-711A-4414-A768-D4BF6A860659}"/>
    <cellStyle name="쉼표 [0] 3 3 4 6" xfId="11896" xr:uid="{5161DB25-A9BD-40D9-ADF7-FFAB5B893BFE}"/>
    <cellStyle name="쉼표 [0] 3 3 4 6 2" xfId="41851" xr:uid="{AB67FD84-96C0-4192-8796-F646F13AAB7C}"/>
    <cellStyle name="쉼표 [0] 3 3 4 7" xfId="14631" xr:uid="{30678FDB-9D10-4712-B99E-08DB2D018873}"/>
    <cellStyle name="쉼표 [0] 3 3 4 7 2" xfId="44586" xr:uid="{2533A55E-F9B7-4208-9C48-3D540AB32932}"/>
    <cellStyle name="쉼표 [0] 3 3 4 8" xfId="17379" xr:uid="{E3724469-8305-429A-A27C-90B680F42E42}"/>
    <cellStyle name="쉼표 [0] 3 3 4 8 2" xfId="47332" xr:uid="{65B3B112-50F4-4173-9365-53D27DEFE43B}"/>
    <cellStyle name="쉼표 [0] 3 3 4 9" xfId="20162" xr:uid="{C82617B1-9E31-4BCF-B188-7E47695E6A8F}"/>
    <cellStyle name="쉼표 [0] 3 3 4 9 2" xfId="50114" xr:uid="{AAAE2803-D7C8-497A-ABF4-4B87C54480F6}"/>
    <cellStyle name="쉼표 [0] 3 3 5" xfId="1536" xr:uid="{5F07DD68-15C1-440C-B306-AA8281C9191F}"/>
    <cellStyle name="쉼표 [0] 3 3 5 10" xfId="26320" xr:uid="{C02B27BD-F380-48F0-9384-9C21E8E38823}"/>
    <cellStyle name="쉼표 [0] 3 3 5 10 2" xfId="56272" xr:uid="{2AFC56DA-8C3A-40D4-90BE-7D67EB2AC716}"/>
    <cellStyle name="쉼표 [0] 3 3 5 11" xfId="31541" xr:uid="{3DC64A44-516E-4B14-ABC4-B8280B24B7A1}"/>
    <cellStyle name="쉼표 [0] 3 3 5 2" xfId="4068" xr:uid="{1E84A5CA-B77C-4E87-AA96-B2769BBCE7CB}"/>
    <cellStyle name="쉼표 [0] 3 3 5 2 2" xfId="29063" xr:uid="{A70AE1F8-6972-4239-BB47-8E40CE796DDA}"/>
    <cellStyle name="쉼표 [0] 3 3 5 2 2 2" xfId="59015" xr:uid="{48FA384F-CCE8-40F4-B37E-A55B620E69B6}"/>
    <cellStyle name="쉼표 [0] 3 3 5 2 3" xfId="34061" xr:uid="{FA4238FA-49E1-43D7-B563-BC6DEBAE6992}"/>
    <cellStyle name="쉼표 [0] 3 3 5 3" xfId="7016" xr:uid="{50BFB68C-C9BB-4560-864B-59AB5384A313}"/>
    <cellStyle name="쉼표 [0] 3 3 5 3 2" xfId="36971" xr:uid="{8C296E2F-9F37-41A2-B56E-A030F0DFE14A}"/>
    <cellStyle name="쉼표 [0] 3 3 5 4" xfId="9798" xr:uid="{B8BA3B0A-072A-4C23-A9E6-C102047B51F0}"/>
    <cellStyle name="쉼표 [0] 3 3 5 4 2" xfId="39753" xr:uid="{74BBC2F6-84E3-41EF-A60A-AF6D5E9037F4}"/>
    <cellStyle name="쉼표 [0] 3 3 5 5" xfId="12580" xr:uid="{EFB43737-889F-4F93-B18F-D70DEFAF4C7E}"/>
    <cellStyle name="쉼표 [0] 3 3 5 5 2" xfId="42535" xr:uid="{626CC394-86AE-4811-93BB-D4E2C02D67AB}"/>
    <cellStyle name="쉼표 [0] 3 3 5 6" xfId="15315" xr:uid="{CFDFA7D6-0C4E-47B9-8C0F-88E44CF0C186}"/>
    <cellStyle name="쉼표 [0] 3 3 5 6 2" xfId="45270" xr:uid="{DC6FFB10-C7CA-45B9-A8C7-979C8B7ACEF3}"/>
    <cellStyle name="쉼표 [0] 3 3 5 7" xfId="18063" xr:uid="{51A84B29-BD7B-4C6A-9C50-E5FA4B3EF573}"/>
    <cellStyle name="쉼표 [0] 3 3 5 7 2" xfId="48016" xr:uid="{FF49B314-6C1B-4C2D-A84E-BCB232DD0C07}"/>
    <cellStyle name="쉼표 [0] 3 3 5 8" xfId="20846" xr:uid="{BCA77A13-FC81-46D2-B4C2-2D515590F150}"/>
    <cellStyle name="쉼표 [0] 3 3 5 8 2" xfId="50798" xr:uid="{DD895EEC-79B0-4D31-8BF0-CC0592AAF378}"/>
    <cellStyle name="쉼표 [0] 3 3 5 9" xfId="23584" xr:uid="{D9224058-A855-4306-9A92-08F67859DB7A}"/>
    <cellStyle name="쉼표 [0] 3 3 5 9 2" xfId="53536" xr:uid="{4C2966F6-CE5F-4BF8-92EA-7C0FC10B0AF0}"/>
    <cellStyle name="쉼표 [0] 3 3 6" xfId="2083" xr:uid="{05119473-84B3-4D70-A4FA-8BD274AD9B05}"/>
    <cellStyle name="쉼표 [0] 3 3 6 2" xfId="27695" xr:uid="{9CBE7227-0D93-45CE-8CBD-D5132AB66435}"/>
    <cellStyle name="쉼표 [0] 3 3 6 2 2" xfId="57647" xr:uid="{EF806F9B-1A78-4891-BC8C-7E118148BE28}"/>
    <cellStyle name="쉼표 [0] 3 3 6 3" xfId="32086" xr:uid="{0A7A5C5B-BA61-4A24-BE4A-366A434475FD}"/>
    <cellStyle name="쉼표 [0] 3 3 7" xfId="2262" xr:uid="{94476423-1724-47F0-9F18-E5F36BC732F8}"/>
    <cellStyle name="쉼표 [0] 3 3 7 2" xfId="32262" xr:uid="{4DF98A43-8C6B-48C8-A475-40EC58CB2C6C}"/>
    <cellStyle name="쉼표 [0] 3 3 8" xfId="2700" xr:uid="{8D331DB0-7134-4676-A839-611A1D929336}"/>
    <cellStyle name="쉼표 [0] 3 3 8 2" xfId="32693" xr:uid="{EA9D7935-0FD1-478F-B70F-0125B20E3DC6}"/>
    <cellStyle name="쉼표 [0] 3 3 9" xfId="5648" xr:uid="{45630A71-1EC1-478C-AAFC-64AEDAEE4A66}"/>
    <cellStyle name="쉼표 [0] 3 3 9 2" xfId="35603" xr:uid="{F69DE68D-823F-4AEC-AF22-43036A92869A}"/>
    <cellStyle name="쉼표 [0] 3 30" xfId="58" xr:uid="{1A33B647-337A-4F0E-9694-45B15CB2F227}"/>
    <cellStyle name="쉼표 [0] 3 30 2" xfId="30354" xr:uid="{98884BFE-2C8C-4D83-8BA9-91D066583B15}"/>
    <cellStyle name="쉼표 [0] 3 31" xfId="30351" xr:uid="{FD08D9B5-345F-455D-9616-ED2AE0420C59}"/>
    <cellStyle name="쉼표 [0] 3 32" xfId="55" xr:uid="{622586C3-E177-4B6C-84FA-03B38C506A6C}"/>
    <cellStyle name="쉼표 [0] 3 4" xfId="496" xr:uid="{EEC9FAF7-7B36-42D4-ADD6-F733CD1AC695}"/>
    <cellStyle name="쉼표 [0] 3 4 10" xfId="16781" xr:uid="{CDF74AE4-1322-4077-B091-6E67A5206606}"/>
    <cellStyle name="쉼표 [0] 3 4 10 2" xfId="46734" xr:uid="{D13E989D-349F-49F4-B235-73C8C5A5427D}"/>
    <cellStyle name="쉼표 [0] 3 4 11" xfId="19564" xr:uid="{7C16267F-2A73-4E32-BD6C-40BADE2CFB1F}"/>
    <cellStyle name="쉼표 [0] 3 4 11 2" xfId="49516" xr:uid="{87ECA049-9449-4801-9743-1082A408032C}"/>
    <cellStyle name="쉼표 [0] 3 4 12" xfId="22302" xr:uid="{C1B6290C-9E0A-45A4-94D3-0F6709C53CC2}"/>
    <cellStyle name="쉼표 [0] 3 4 12 2" xfId="52254" xr:uid="{0E0CEC15-BC04-4582-A56D-B69466963631}"/>
    <cellStyle name="쉼표 [0] 3 4 13" xfId="25038" xr:uid="{FE982F21-29A9-4141-85C4-CD7455128DCD}"/>
    <cellStyle name="쉼표 [0] 3 4 13 2" xfId="54990" xr:uid="{8BF8BB3B-0001-4E19-96F2-AFB6D8B16450}"/>
    <cellStyle name="쉼표 [0] 3 4 14" xfId="30506" xr:uid="{D2951BD1-F110-4A5E-9F34-B16F22EAF77A}"/>
    <cellStyle name="쉼표 [0] 3 4 2" xfId="1044" xr:uid="{C2DBFC90-9BBB-4A09-8E2E-40469676EA3D}"/>
    <cellStyle name="쉼표 [0] 3 4 2 10" xfId="19906" xr:uid="{13AF3626-C56C-41F0-8549-C43090284B4C}"/>
    <cellStyle name="쉼표 [0] 3 4 2 10 2" xfId="49858" xr:uid="{E258738A-351C-4D75-9519-B0F2451AEE49}"/>
    <cellStyle name="쉼표 [0] 3 4 2 11" xfId="22644" xr:uid="{2798B031-7A0F-47F4-8EAD-6EF568A4C288}"/>
    <cellStyle name="쉼표 [0] 3 4 2 11 2" xfId="52596" xr:uid="{9B1D1F16-B3CD-41B3-A6F8-9591A2574826}"/>
    <cellStyle name="쉼표 [0] 3 4 2 12" xfId="25380" xr:uid="{9AB890E0-0046-4A93-8BF1-2C43D8829766}"/>
    <cellStyle name="쉼표 [0] 3 4 2 12 2" xfId="55332" xr:uid="{A528E505-DFC9-4EB0-857B-F80B650AF03D}"/>
    <cellStyle name="쉼표 [0] 3 4 2 13" xfId="31049" xr:uid="{464E80FD-119C-42BC-BB0B-21398DA11744}"/>
    <cellStyle name="쉼표 [0] 3 4 2 2" xfId="3812" xr:uid="{635276E3-98A9-4B35-BD6B-D2D799C4B40D}"/>
    <cellStyle name="쉼표 [0] 3 4 2 2 10" xfId="26064" xr:uid="{25B3E3AC-5930-4D02-A578-47F055951AA0}"/>
    <cellStyle name="쉼표 [0] 3 4 2 2 10 2" xfId="56016" xr:uid="{F646B4D5-C6AD-4C75-8B87-7C1013E096C0}"/>
    <cellStyle name="쉼표 [0] 3 4 2 2 11" xfId="33805" xr:uid="{5502379B-AEB7-4BF1-9C85-5F94EC576EFD}"/>
    <cellStyle name="쉼표 [0] 3 4 2 2 2" xfId="5180" xr:uid="{42F718E3-7532-4EF2-AE46-6A41E04561BF}"/>
    <cellStyle name="쉼표 [0] 3 4 2 2 2 10" xfId="35173" xr:uid="{1CCF9272-229A-4BD6-A933-7379C2D0FDD1}"/>
    <cellStyle name="쉼표 [0] 3 4 2 2 2 2" xfId="8128" xr:uid="{8E9E8B81-A60D-4E3D-A9AB-95F31753319D}"/>
    <cellStyle name="쉼표 [0] 3 4 2 2 2 2 2" xfId="30175" xr:uid="{47929064-C14C-46B8-8930-0D7067521218}"/>
    <cellStyle name="쉼표 [0] 3 4 2 2 2 2 2 2" xfId="60127" xr:uid="{C5648E09-F39B-4D4F-B039-6744A42A518C}"/>
    <cellStyle name="쉼표 [0] 3 4 2 2 2 2 3" xfId="38083" xr:uid="{4E025BF7-B2C2-4983-B8FD-596330781FC5}"/>
    <cellStyle name="쉼표 [0] 3 4 2 2 2 3" xfId="10910" xr:uid="{C8CE7BF8-709B-47BC-AA3C-0A457E1C07B1}"/>
    <cellStyle name="쉼표 [0] 3 4 2 2 2 3 2" xfId="40865" xr:uid="{DF46DEB0-3B20-424B-9BD8-9EAA8A0D8907}"/>
    <cellStyle name="쉼표 [0] 3 4 2 2 2 4" xfId="13692" xr:uid="{4AAE2398-2F86-4394-9CB4-447819AAAFD8}"/>
    <cellStyle name="쉼표 [0] 3 4 2 2 2 4 2" xfId="43647" xr:uid="{6486E7A4-A841-42DD-BDB7-16F8CF150EFD}"/>
    <cellStyle name="쉼표 [0] 3 4 2 2 2 5" xfId="16427" xr:uid="{632BF8F6-50E6-4B20-A83C-AF29736A6C6A}"/>
    <cellStyle name="쉼표 [0] 3 4 2 2 2 5 2" xfId="46382" xr:uid="{829034F0-11FA-4724-B828-1D407723EFA2}"/>
    <cellStyle name="쉼표 [0] 3 4 2 2 2 6" xfId="19175" xr:uid="{4E87BE69-9519-4649-B280-A82DF177F9A0}"/>
    <cellStyle name="쉼표 [0] 3 4 2 2 2 6 2" xfId="49128" xr:uid="{CCD68CAC-2BF9-482D-906E-BB9C299FE022}"/>
    <cellStyle name="쉼표 [0] 3 4 2 2 2 7" xfId="21958" xr:uid="{4D8237BB-E051-49D8-BC70-5FBBB19E0CD4}"/>
    <cellStyle name="쉼표 [0] 3 4 2 2 2 7 2" xfId="51910" xr:uid="{C02C0101-A9AC-4967-88F9-A2D0DD4D80F5}"/>
    <cellStyle name="쉼표 [0] 3 4 2 2 2 8" xfId="24696" xr:uid="{8DB27EB1-FF3D-4B32-AB95-ABEF7EC5CB67}"/>
    <cellStyle name="쉼표 [0] 3 4 2 2 2 8 2" xfId="54648" xr:uid="{CA96C602-5FBA-40BD-B30E-4C5FA3CD6489}"/>
    <cellStyle name="쉼표 [0] 3 4 2 2 2 9" xfId="27432" xr:uid="{9B7957DD-7D99-4F8C-8970-529DEEE3A666}"/>
    <cellStyle name="쉼표 [0] 3 4 2 2 2 9 2" xfId="57384" xr:uid="{104C3035-04F2-43AD-956E-2FB598F5AB16}"/>
    <cellStyle name="쉼표 [0] 3 4 2 2 3" xfId="6760" xr:uid="{39FDCD8D-30CC-4551-A4E3-FC06F55AAB29}"/>
    <cellStyle name="쉼표 [0] 3 4 2 2 3 2" xfId="28807" xr:uid="{0A72198B-FFD9-418F-8C9F-544F584FF6DF}"/>
    <cellStyle name="쉼표 [0] 3 4 2 2 3 2 2" xfId="58759" xr:uid="{6AE169A7-D733-46DC-BB15-83A1B1BDDB54}"/>
    <cellStyle name="쉼표 [0] 3 4 2 2 3 3" xfId="36715" xr:uid="{CCC8AB6C-29CB-4ED7-9DF8-03C6910C4734}"/>
    <cellStyle name="쉼표 [0] 3 4 2 2 4" xfId="9542" xr:uid="{A229D671-2A2F-4ECB-B9C3-20BC46D7B5D0}"/>
    <cellStyle name="쉼표 [0] 3 4 2 2 4 2" xfId="39497" xr:uid="{9A3A454D-258F-4E26-8B66-5BDB9D0264B6}"/>
    <cellStyle name="쉼표 [0] 3 4 2 2 5" xfId="12324" xr:uid="{D09CC69D-DDCC-4A71-A727-1CAA317469C7}"/>
    <cellStyle name="쉼표 [0] 3 4 2 2 5 2" xfId="42279" xr:uid="{51B83B5D-0A0D-47C9-8D46-CE6F662DFB58}"/>
    <cellStyle name="쉼표 [0] 3 4 2 2 6" xfId="15059" xr:uid="{438098C6-1765-486C-8D77-C7F7384249AD}"/>
    <cellStyle name="쉼표 [0] 3 4 2 2 6 2" xfId="45014" xr:uid="{5039F92E-9438-49A8-9A26-215C67315FBD}"/>
    <cellStyle name="쉼표 [0] 3 4 2 2 7" xfId="17807" xr:uid="{68866607-B66C-40A0-8302-8957A64646CD}"/>
    <cellStyle name="쉼표 [0] 3 4 2 2 7 2" xfId="47760" xr:uid="{AC562E72-9904-4A9F-9BA6-392B87E109F8}"/>
    <cellStyle name="쉼표 [0] 3 4 2 2 8" xfId="20590" xr:uid="{D066665F-B614-4E79-A19A-1DBE4FE0664B}"/>
    <cellStyle name="쉼표 [0] 3 4 2 2 8 2" xfId="50542" xr:uid="{4C42598A-FAB1-4BA7-99D1-3A0C4F087A04}"/>
    <cellStyle name="쉼표 [0] 3 4 2 2 9" xfId="23328" xr:uid="{833E2819-CCE2-465C-A0A6-B6665EF50C08}"/>
    <cellStyle name="쉼표 [0] 3 4 2 2 9 2" xfId="53280" xr:uid="{8B61315F-3298-43E7-B3B8-23FB2D2B85DD}"/>
    <cellStyle name="쉼표 [0] 3 4 2 3" xfId="4496" xr:uid="{F88F6065-90E8-4F6D-B9C6-DA1FD72343A6}"/>
    <cellStyle name="쉼표 [0] 3 4 2 3 10" xfId="34489" xr:uid="{A8718A7D-6699-4EBF-9342-BBAE32BC6344}"/>
    <cellStyle name="쉼표 [0] 3 4 2 3 2" xfId="7444" xr:uid="{928D7182-7D43-4D86-B98C-C706506C7CB2}"/>
    <cellStyle name="쉼표 [0] 3 4 2 3 2 2" xfId="29491" xr:uid="{EBB82962-AC0F-418C-AAE1-73858AA9F5DF}"/>
    <cellStyle name="쉼표 [0] 3 4 2 3 2 2 2" xfId="59443" xr:uid="{65416D18-67BA-4B33-B362-E141F1E237C1}"/>
    <cellStyle name="쉼표 [0] 3 4 2 3 2 3" xfId="37399" xr:uid="{1092698E-97D2-46C0-8E07-858BB79036B0}"/>
    <cellStyle name="쉼표 [0] 3 4 2 3 3" xfId="10226" xr:uid="{28808D89-3510-4EE9-A905-84886E88566C}"/>
    <cellStyle name="쉼표 [0] 3 4 2 3 3 2" xfId="40181" xr:uid="{E53E0E09-2A26-4463-BDB7-9081528E0C98}"/>
    <cellStyle name="쉼표 [0] 3 4 2 3 4" xfId="13008" xr:uid="{3F34E61C-C913-4DA7-94AC-CCA24D92D1AF}"/>
    <cellStyle name="쉼표 [0] 3 4 2 3 4 2" xfId="42963" xr:uid="{54759A70-5657-4D78-A2B2-3B3CA3119D13}"/>
    <cellStyle name="쉼표 [0] 3 4 2 3 5" xfId="15743" xr:uid="{F1BB36D3-FC36-442D-A788-FE8ED8E4A4AA}"/>
    <cellStyle name="쉼표 [0] 3 4 2 3 5 2" xfId="45698" xr:uid="{271A412D-8017-4CA9-8551-76F65CB3DFD1}"/>
    <cellStyle name="쉼표 [0] 3 4 2 3 6" xfId="18491" xr:uid="{43D23685-2631-4A48-A14C-5502B38EAA75}"/>
    <cellStyle name="쉼표 [0] 3 4 2 3 6 2" xfId="48444" xr:uid="{547A04AF-8F89-4C08-873F-D569130B5633}"/>
    <cellStyle name="쉼표 [0] 3 4 2 3 7" xfId="21274" xr:uid="{454519E6-DE17-4511-85E6-DE7F567143C8}"/>
    <cellStyle name="쉼표 [0] 3 4 2 3 7 2" xfId="51226" xr:uid="{6BB62555-9964-4F14-A5B6-8E41E9F4DC90}"/>
    <cellStyle name="쉼표 [0] 3 4 2 3 8" xfId="24012" xr:uid="{74A251B6-FDDD-488A-A87E-5A7E1BA4E1F2}"/>
    <cellStyle name="쉼표 [0] 3 4 2 3 8 2" xfId="53964" xr:uid="{ED3226F6-A5EE-45FA-BE2A-ABE720FD17E2}"/>
    <cellStyle name="쉼표 [0] 3 4 2 3 9" xfId="26748" xr:uid="{5C267542-C4C0-4E28-ACF9-855E95373271}"/>
    <cellStyle name="쉼표 [0] 3 4 2 3 9 2" xfId="56700" xr:uid="{D035BA68-C220-46DE-AE52-A9FA556EF5D3}"/>
    <cellStyle name="쉼표 [0] 3 4 2 4" xfId="3128" xr:uid="{959358FC-3C94-4D07-91CA-E5F90F922E2B}"/>
    <cellStyle name="쉼표 [0] 3 4 2 4 2" xfId="28123" xr:uid="{143DBB96-C1C6-47BD-8996-A05229F7EA7D}"/>
    <cellStyle name="쉼표 [0] 3 4 2 4 2 2" xfId="58075" xr:uid="{977DBBA8-8BE5-41F0-96BA-7533C67FEF6F}"/>
    <cellStyle name="쉼표 [0] 3 4 2 4 3" xfId="33121" xr:uid="{6BD6B65C-E6D4-4729-9055-CE5FBF4FA91B}"/>
    <cellStyle name="쉼표 [0] 3 4 2 5" xfId="6076" xr:uid="{C770F001-1D56-44AE-A0E3-6AAC955D6775}"/>
    <cellStyle name="쉼표 [0] 3 4 2 5 2" xfId="36031" xr:uid="{CD57493D-1638-407F-8540-EF69D0D9F36D}"/>
    <cellStyle name="쉼표 [0] 3 4 2 6" xfId="8858" xr:uid="{995FF729-3DB3-47DB-8F83-154323543E0C}"/>
    <cellStyle name="쉼표 [0] 3 4 2 6 2" xfId="38813" xr:uid="{E1A74860-0F93-421A-94C2-09320CD24DD3}"/>
    <cellStyle name="쉼표 [0] 3 4 2 7" xfId="11640" xr:uid="{CEC69277-FBD9-4011-A23D-8BB0808A8372}"/>
    <cellStyle name="쉼표 [0] 3 4 2 7 2" xfId="41595" xr:uid="{3C51C3BB-680F-4A65-855E-A15694E444D3}"/>
    <cellStyle name="쉼표 [0] 3 4 2 8" xfId="14375" xr:uid="{DA3C2FBC-422D-4C9D-9268-548652A9304A}"/>
    <cellStyle name="쉼표 [0] 3 4 2 8 2" xfId="44330" xr:uid="{EB3CC7FF-9D3F-4575-BA87-E8BAABC3E135}"/>
    <cellStyle name="쉼표 [0] 3 4 2 9" xfId="17123" xr:uid="{31D9C3DA-7780-4A62-8359-6D08B99228AD}"/>
    <cellStyle name="쉼표 [0] 3 4 2 9 2" xfId="47076" xr:uid="{86A58900-DCAD-4533-BF1F-5864FDC62A4D}"/>
    <cellStyle name="쉼표 [0] 3 4 3" xfId="1586" xr:uid="{27689760-9F26-49FB-8AAD-A5EF0118A202}"/>
    <cellStyle name="쉼표 [0] 3 4 3 10" xfId="22986" xr:uid="{F5230317-DE5F-4892-91C8-E234F1917264}"/>
    <cellStyle name="쉼표 [0] 3 4 3 10 2" xfId="52938" xr:uid="{B0B1A7EC-ABF6-42FC-BB16-39EE60A9526B}"/>
    <cellStyle name="쉼표 [0] 3 4 3 11" xfId="25722" xr:uid="{A37132F0-B281-462B-9863-0919D5315A41}"/>
    <cellStyle name="쉼표 [0] 3 4 3 11 2" xfId="55674" xr:uid="{43411264-0396-4260-A30C-607463DA272D}"/>
    <cellStyle name="쉼표 [0] 3 4 3 12" xfId="31591" xr:uid="{B088058C-0205-4AE7-ACFF-40B028BC68F2}"/>
    <cellStyle name="쉼표 [0] 3 4 3 2" xfId="4838" xr:uid="{94A9151E-40E5-480B-91E6-4FF5F938A577}"/>
    <cellStyle name="쉼표 [0] 3 4 3 2 10" xfId="34831" xr:uid="{2DB2A4E2-BB51-4C1C-8FBB-53D84C04D681}"/>
    <cellStyle name="쉼표 [0] 3 4 3 2 2" xfId="7786" xr:uid="{5BF4B422-92F7-4529-961E-9BDA173E2934}"/>
    <cellStyle name="쉼표 [0] 3 4 3 2 2 2" xfId="29833" xr:uid="{41EB115B-9E6D-41D7-A2DE-FC26293C75DC}"/>
    <cellStyle name="쉼표 [0] 3 4 3 2 2 2 2" xfId="59785" xr:uid="{8080AAAC-1207-4664-89B0-572C32D771AE}"/>
    <cellStyle name="쉼표 [0] 3 4 3 2 2 3" xfId="37741" xr:uid="{A8E4A645-7B0F-4DD3-9C83-0A299317EC4B}"/>
    <cellStyle name="쉼표 [0] 3 4 3 2 3" xfId="10568" xr:uid="{D987E721-D989-41D6-844C-4F5DEE25CC5D}"/>
    <cellStyle name="쉼표 [0] 3 4 3 2 3 2" xfId="40523" xr:uid="{E913389A-3044-4112-87A1-7747BE676300}"/>
    <cellStyle name="쉼표 [0] 3 4 3 2 4" xfId="13350" xr:uid="{0EA83900-A364-4070-A47E-22D89ADF0EFC}"/>
    <cellStyle name="쉼표 [0] 3 4 3 2 4 2" xfId="43305" xr:uid="{FE1859C0-9CC9-4EF2-80CC-0F23FAD902F2}"/>
    <cellStyle name="쉼표 [0] 3 4 3 2 5" xfId="16085" xr:uid="{736B54B0-43E2-4354-B147-850F61A8BC6C}"/>
    <cellStyle name="쉼표 [0] 3 4 3 2 5 2" xfId="46040" xr:uid="{1306AA29-AE4A-4E4D-8AF2-55437A914ED1}"/>
    <cellStyle name="쉼표 [0] 3 4 3 2 6" xfId="18833" xr:uid="{9A131A7A-9F4A-4517-928D-444CBE179C2D}"/>
    <cellStyle name="쉼표 [0] 3 4 3 2 6 2" xfId="48786" xr:uid="{27D372BD-87D4-414A-A99F-7BCE050F0DD9}"/>
    <cellStyle name="쉼표 [0] 3 4 3 2 7" xfId="21616" xr:uid="{78755BA5-D9E4-4114-A9C2-B9E612F564AF}"/>
    <cellStyle name="쉼표 [0] 3 4 3 2 7 2" xfId="51568" xr:uid="{8FC75D08-0FEF-4B5D-8938-B63858CBB9D4}"/>
    <cellStyle name="쉼표 [0] 3 4 3 2 8" xfId="24354" xr:uid="{0154D382-CDC3-4420-AE21-20E56963A111}"/>
    <cellStyle name="쉼표 [0] 3 4 3 2 8 2" xfId="54306" xr:uid="{85789CB3-4C4B-4DA9-8CF0-422AB2443212}"/>
    <cellStyle name="쉼표 [0] 3 4 3 2 9" xfId="27090" xr:uid="{2EA4DF19-1D28-4E56-948A-CA8D3A4AEF96}"/>
    <cellStyle name="쉼표 [0] 3 4 3 2 9 2" xfId="57042" xr:uid="{053E6863-3A03-4D7B-89FE-2766C4565B3E}"/>
    <cellStyle name="쉼표 [0] 3 4 3 3" xfId="3470" xr:uid="{ADB16F9D-5A34-44FC-84CF-02F0A857229B}"/>
    <cellStyle name="쉼표 [0] 3 4 3 3 2" xfId="28465" xr:uid="{55EE5DD7-F124-45E5-9BCC-CAB19D869A80}"/>
    <cellStyle name="쉼표 [0] 3 4 3 3 2 2" xfId="58417" xr:uid="{A7102C1C-2857-4DCE-B40F-D7871163AD72}"/>
    <cellStyle name="쉼표 [0] 3 4 3 3 3" xfId="33463" xr:uid="{834292D8-FB03-4D1F-B8A4-317281CB8873}"/>
    <cellStyle name="쉼표 [0] 3 4 3 4" xfId="6418" xr:uid="{E9FE742A-2F29-44A0-8B07-8C050CEF63AA}"/>
    <cellStyle name="쉼표 [0] 3 4 3 4 2" xfId="36373" xr:uid="{A94AC76B-5405-4A20-AEE7-208D0C444B73}"/>
    <cellStyle name="쉼표 [0] 3 4 3 5" xfId="9200" xr:uid="{42EFB9A9-A211-4740-AAC6-A509399E8334}"/>
    <cellStyle name="쉼표 [0] 3 4 3 5 2" xfId="39155" xr:uid="{AAE24020-960C-4B21-9771-592B94AA5ED9}"/>
    <cellStyle name="쉼표 [0] 3 4 3 6" xfId="11982" xr:uid="{250F04CB-4860-4A1C-AE97-BF362833E79B}"/>
    <cellStyle name="쉼표 [0] 3 4 3 6 2" xfId="41937" xr:uid="{5C41A46B-F161-455A-B21B-800FCB252A84}"/>
    <cellStyle name="쉼표 [0] 3 4 3 7" xfId="14717" xr:uid="{9686169C-8A29-4BE2-AEFC-B94005B6489B}"/>
    <cellStyle name="쉼표 [0] 3 4 3 7 2" xfId="44672" xr:uid="{650C74DB-A755-4649-8563-4FF87BBC05F5}"/>
    <cellStyle name="쉼표 [0] 3 4 3 8" xfId="17465" xr:uid="{670DA6E8-272C-4B28-9CA2-B2CC69619485}"/>
    <cellStyle name="쉼표 [0] 3 4 3 8 2" xfId="47418" xr:uid="{29A9571F-A1D3-406F-90C4-0C436CA41447}"/>
    <cellStyle name="쉼표 [0] 3 4 3 9" xfId="20248" xr:uid="{3AE621E8-5901-426A-9E51-7A9542E35207}"/>
    <cellStyle name="쉼표 [0] 3 4 3 9 2" xfId="50200" xr:uid="{C1123C02-718D-412B-A31E-89548C6A66C5}"/>
    <cellStyle name="쉼표 [0] 3 4 4" xfId="2349" xr:uid="{D3DCF64D-5DA4-425C-AD16-31DBE8C6768B}"/>
    <cellStyle name="쉼표 [0] 3 4 4 10" xfId="26406" xr:uid="{E8F2CDEA-1FE7-4730-9CA0-DB8EAFBB75E7}"/>
    <cellStyle name="쉼표 [0] 3 4 4 10 2" xfId="56358" xr:uid="{2F3B51A5-1596-4C8D-8CDF-3D4B9B5CC06C}"/>
    <cellStyle name="쉼표 [0] 3 4 4 11" xfId="32348" xr:uid="{E840CA65-3DAF-4A67-B9DB-8A30B5817CC8}"/>
    <cellStyle name="쉼표 [0] 3 4 4 2" xfId="4154" xr:uid="{33F5FA4A-ED7B-466A-AB25-BA9694EE1F8F}"/>
    <cellStyle name="쉼표 [0] 3 4 4 2 2" xfId="29149" xr:uid="{DDB762EF-A27F-4A86-9EC6-B32BB1244D12}"/>
    <cellStyle name="쉼표 [0] 3 4 4 2 2 2" xfId="59101" xr:uid="{1738CAF2-9D41-4714-90F7-35398A57D7CA}"/>
    <cellStyle name="쉼표 [0] 3 4 4 2 3" xfId="34147" xr:uid="{9A20A280-F3B0-42FF-8DD6-74E90A0ED38E}"/>
    <cellStyle name="쉼표 [0] 3 4 4 3" xfId="7102" xr:uid="{8F4F1634-5D1F-4F81-9B7C-D31911FDB3CB}"/>
    <cellStyle name="쉼표 [0] 3 4 4 3 2" xfId="37057" xr:uid="{FAADC94D-5A31-45F8-9928-10B7768CB3A6}"/>
    <cellStyle name="쉼표 [0] 3 4 4 4" xfId="9884" xr:uid="{D4E1CD9E-D31E-4E8C-9858-80BAB126D035}"/>
    <cellStyle name="쉼표 [0] 3 4 4 4 2" xfId="39839" xr:uid="{A324E4FA-1BD5-4CBA-BEE5-8478209EDE24}"/>
    <cellStyle name="쉼표 [0] 3 4 4 5" xfId="12666" xr:uid="{3BE33367-AC26-4596-ADE4-8564FE799E9E}"/>
    <cellStyle name="쉼표 [0] 3 4 4 5 2" xfId="42621" xr:uid="{03882CF5-E6C4-4127-AA49-A407E0994FAA}"/>
    <cellStyle name="쉼표 [0] 3 4 4 6" xfId="15401" xr:uid="{8CBAA06A-A3E4-4843-BCCB-42295327CD5A}"/>
    <cellStyle name="쉼표 [0] 3 4 4 6 2" xfId="45356" xr:uid="{46AE7284-61CE-402E-A1F7-CAC451296E9D}"/>
    <cellStyle name="쉼표 [0] 3 4 4 7" xfId="18149" xr:uid="{80A039A9-BF78-4983-8727-20EB4D16F153}"/>
    <cellStyle name="쉼표 [0] 3 4 4 7 2" xfId="48102" xr:uid="{3D14B1AE-7842-4CB9-AE98-D62F30C88326}"/>
    <cellStyle name="쉼표 [0] 3 4 4 8" xfId="20932" xr:uid="{4F37F856-4EBA-42DC-A89B-50924A540FAB}"/>
    <cellStyle name="쉼표 [0] 3 4 4 8 2" xfId="50884" xr:uid="{BBB5979D-74CA-4E7A-945A-73CBE0054764}"/>
    <cellStyle name="쉼표 [0] 3 4 4 9" xfId="23670" xr:uid="{65EA6BEB-8521-42A1-893E-6868AE8CA08F}"/>
    <cellStyle name="쉼표 [0] 3 4 4 9 2" xfId="53622" xr:uid="{4D1DC597-38BD-40A4-8231-7141154248BC}"/>
    <cellStyle name="쉼표 [0] 3 4 5" xfId="2786" xr:uid="{468EE2B9-C579-440D-9FE6-DEFBA13BEA4E}"/>
    <cellStyle name="쉼표 [0] 3 4 5 2" xfId="27781" xr:uid="{316E3633-7CB7-450F-9915-69F10F955039}"/>
    <cellStyle name="쉼표 [0] 3 4 5 2 2" xfId="57733" xr:uid="{65AFEB25-9956-4A29-9CD2-A1F0D93C5DC6}"/>
    <cellStyle name="쉼표 [0] 3 4 5 3" xfId="32779" xr:uid="{0640545B-4878-4914-BB9B-A5821577F281}"/>
    <cellStyle name="쉼표 [0] 3 4 6" xfId="5734" xr:uid="{DF2F5505-EFB1-470F-95E2-324BBD6ACFD7}"/>
    <cellStyle name="쉼표 [0] 3 4 6 2" xfId="35689" xr:uid="{0072B130-BE7D-4071-8B75-2DE40C235EC3}"/>
    <cellStyle name="쉼표 [0] 3 4 7" xfId="8516" xr:uid="{8EE90D3D-7796-496A-82F7-F20EEFDE1ED7}"/>
    <cellStyle name="쉼표 [0] 3 4 7 2" xfId="38471" xr:uid="{C3EEBF8D-A8D9-4117-BD2C-FD765E2A6A0B}"/>
    <cellStyle name="쉼표 [0] 3 4 8" xfId="11298" xr:uid="{07BC6E79-D7D5-4034-A799-F264E672EF77}"/>
    <cellStyle name="쉼표 [0] 3 4 8 2" xfId="41253" xr:uid="{131AAEDF-11A0-41A3-BDF8-A8E2F39EA62F}"/>
    <cellStyle name="쉼표 [0] 3 4 9" xfId="14033" xr:uid="{9EF60496-0DF2-4498-93BF-D8ECEA171AB5}"/>
    <cellStyle name="쉼표 [0] 3 4 9 2" xfId="43988" xr:uid="{F2524984-456C-4EC0-9CBD-E4BB4BD83F57}"/>
    <cellStyle name="쉼표 [0] 3 5" xfId="637" xr:uid="{03AB3545-0E03-4E99-AA96-2FC79DA8B033}"/>
    <cellStyle name="쉼표 [0] 3 5 10" xfId="19735" xr:uid="{A3C49413-E6BD-4638-BF58-9AC4404ADC2D}"/>
    <cellStyle name="쉼표 [0] 3 5 10 2" xfId="49687" xr:uid="{C1AB557D-A5A5-4B90-B4EA-DC3901477167}"/>
    <cellStyle name="쉼표 [0] 3 5 11" xfId="22473" xr:uid="{0F04C141-08A8-44E8-B0A0-C69F3C7A883D}"/>
    <cellStyle name="쉼표 [0] 3 5 11 2" xfId="52425" xr:uid="{38FEF7CD-BB5C-467D-AD00-38334D32735A}"/>
    <cellStyle name="쉼표 [0] 3 5 12" xfId="25209" xr:uid="{284B1F65-317B-43DF-9471-906C0FB49683}"/>
    <cellStyle name="쉼표 [0] 3 5 12 2" xfId="55161" xr:uid="{323DCC1B-34E9-4D5F-9B71-78082F7655DF}"/>
    <cellStyle name="쉼표 [0] 3 5 13" xfId="30647" xr:uid="{D8815CEE-B22F-4443-BD0C-8FBEECC18E4F}"/>
    <cellStyle name="쉼표 [0] 3 5 2" xfId="1185" xr:uid="{F89B3EB2-0853-40A9-AB05-F172A80D42B4}"/>
    <cellStyle name="쉼표 [0] 3 5 2 10" xfId="23157" xr:uid="{FE56EF09-9F53-4199-B6A5-6C18FD5BDDBE}"/>
    <cellStyle name="쉼표 [0] 3 5 2 10 2" xfId="53109" xr:uid="{0F38D7D2-49FC-49D0-9DD6-CD8627517072}"/>
    <cellStyle name="쉼표 [0] 3 5 2 11" xfId="25893" xr:uid="{BFAFC3FE-0D86-478E-954A-B6F4732DD892}"/>
    <cellStyle name="쉼표 [0] 3 5 2 11 2" xfId="55845" xr:uid="{2F414701-0987-4D11-ABEC-E96449FDE1B0}"/>
    <cellStyle name="쉼표 [0] 3 5 2 12" xfId="31190" xr:uid="{5A667A16-D5B5-4E5A-A448-F6DFFFAA706F}"/>
    <cellStyle name="쉼표 [0] 3 5 2 2" xfId="5009" xr:uid="{B86591DF-706B-4DED-843F-92C010412FD7}"/>
    <cellStyle name="쉼표 [0] 3 5 2 2 10" xfId="35002" xr:uid="{1D94E9C6-153A-4CA6-9DC7-DB2570BAEBCE}"/>
    <cellStyle name="쉼표 [0] 3 5 2 2 2" xfId="7957" xr:uid="{DF5E5709-08EE-4147-94AD-D7062E9060D6}"/>
    <cellStyle name="쉼표 [0] 3 5 2 2 2 2" xfId="30004" xr:uid="{D47AE802-531F-46AE-B3AA-A76520250CF2}"/>
    <cellStyle name="쉼표 [0] 3 5 2 2 2 2 2" xfId="59956" xr:uid="{AF1B747F-2D5B-40CF-BC14-AB79AD0BA15C}"/>
    <cellStyle name="쉼표 [0] 3 5 2 2 2 3" xfId="37912" xr:uid="{8BDF994D-FE7A-4600-A0F0-EC322D4F7755}"/>
    <cellStyle name="쉼표 [0] 3 5 2 2 3" xfId="10739" xr:uid="{694B9180-C9EA-49DC-85C7-A972D92C21E7}"/>
    <cellStyle name="쉼표 [0] 3 5 2 2 3 2" xfId="40694" xr:uid="{1BBFDB6B-9137-4D00-A7EA-2E3D2F43D823}"/>
    <cellStyle name="쉼표 [0] 3 5 2 2 4" xfId="13521" xr:uid="{2666B651-D0AB-44AA-BF1E-93AFF9BBE88C}"/>
    <cellStyle name="쉼표 [0] 3 5 2 2 4 2" xfId="43476" xr:uid="{C5A2C106-1901-4A83-9F0F-B1B062715947}"/>
    <cellStyle name="쉼표 [0] 3 5 2 2 5" xfId="16256" xr:uid="{4CE007E4-B1F9-4BA0-A3BF-6FB591E0DCE8}"/>
    <cellStyle name="쉼표 [0] 3 5 2 2 5 2" xfId="46211" xr:uid="{7B652683-BB81-4077-9517-5B006752CBE4}"/>
    <cellStyle name="쉼표 [0] 3 5 2 2 6" xfId="19004" xr:uid="{CB786CC6-C167-4D06-A624-2D58715AA360}"/>
    <cellStyle name="쉼표 [0] 3 5 2 2 6 2" xfId="48957" xr:uid="{9D303603-02AB-46AA-A366-CD6CFFA414CD}"/>
    <cellStyle name="쉼표 [0] 3 5 2 2 7" xfId="21787" xr:uid="{E41CC017-4FF2-47B8-B7C2-64CE3F4B2A9E}"/>
    <cellStyle name="쉼표 [0] 3 5 2 2 7 2" xfId="51739" xr:uid="{A2AD89D2-2E41-4007-A6E0-C8D646C3EBC5}"/>
    <cellStyle name="쉼표 [0] 3 5 2 2 8" xfId="24525" xr:uid="{E330284F-BB78-4B6B-B020-E2F16CCA454C}"/>
    <cellStyle name="쉼표 [0] 3 5 2 2 8 2" xfId="54477" xr:uid="{2DD7CFE9-A4A6-47FA-B6E8-FBED019BC4DF}"/>
    <cellStyle name="쉼표 [0] 3 5 2 2 9" xfId="27261" xr:uid="{992DF182-55EC-4B62-93F5-0B96D148D459}"/>
    <cellStyle name="쉼표 [0] 3 5 2 2 9 2" xfId="57213" xr:uid="{477CBEB3-189A-4572-9E62-B0897D014EA6}"/>
    <cellStyle name="쉼표 [0] 3 5 2 3" xfId="3641" xr:uid="{3382D97B-2C2E-4657-8FDB-28BCD4E39256}"/>
    <cellStyle name="쉼표 [0] 3 5 2 3 2" xfId="28636" xr:uid="{A8417E4B-3B51-48E1-90BB-5F9576EBDD55}"/>
    <cellStyle name="쉼표 [0] 3 5 2 3 2 2" xfId="58588" xr:uid="{49FA4724-D865-4C9F-B321-EE6687C38969}"/>
    <cellStyle name="쉼표 [0] 3 5 2 3 3" xfId="33634" xr:uid="{95C55D3D-1623-403B-A0EC-349006E6DB21}"/>
    <cellStyle name="쉼표 [0] 3 5 2 4" xfId="6589" xr:uid="{B95ABC70-6154-4E1A-BCA4-B87808A4967D}"/>
    <cellStyle name="쉼표 [0] 3 5 2 4 2" xfId="36544" xr:uid="{482010BE-05B3-4BF7-B5C4-FE86478046BE}"/>
    <cellStyle name="쉼표 [0] 3 5 2 5" xfId="9371" xr:uid="{76D0136E-DC4C-4AFC-BFA0-EBD6961001E4}"/>
    <cellStyle name="쉼표 [0] 3 5 2 5 2" xfId="39326" xr:uid="{FFD2DBB3-3CA5-4BBE-B0AC-C58F4DA49DBC}"/>
    <cellStyle name="쉼표 [0] 3 5 2 6" xfId="12153" xr:uid="{ACC3A409-A272-4321-9CB1-BC7892A881AF}"/>
    <cellStyle name="쉼표 [0] 3 5 2 6 2" xfId="42108" xr:uid="{3B96F72A-4E00-48D0-8629-12A0147B2C8A}"/>
    <cellStyle name="쉼표 [0] 3 5 2 7" xfId="14888" xr:uid="{C7198F24-A92B-4052-ADF4-5D1B095EE531}"/>
    <cellStyle name="쉼표 [0] 3 5 2 7 2" xfId="44843" xr:uid="{095E25BA-BEAC-45CA-B108-1F7162C34409}"/>
    <cellStyle name="쉼표 [0] 3 5 2 8" xfId="17636" xr:uid="{6DB71103-DDE5-42D8-BD25-7FC1225ADD7C}"/>
    <cellStyle name="쉼표 [0] 3 5 2 8 2" xfId="47589" xr:uid="{0E3208CF-5350-4EAF-A6C7-893AB0D09FBE}"/>
    <cellStyle name="쉼표 [0] 3 5 2 9" xfId="20419" xr:uid="{C213CF2B-0955-41F4-9849-82F771CC3613}"/>
    <cellStyle name="쉼표 [0] 3 5 2 9 2" xfId="50371" xr:uid="{92B8E067-0DBE-4154-A68C-B9949F53589D}"/>
    <cellStyle name="쉼표 [0] 3 5 3" xfId="1727" xr:uid="{C87222BE-6273-487E-AB76-AB1D5C1FE156}"/>
    <cellStyle name="쉼표 [0] 3 5 3 10" xfId="26577" xr:uid="{7354D32A-C49F-417A-BAD8-98DB51C74181}"/>
    <cellStyle name="쉼표 [0] 3 5 3 10 2" xfId="56529" xr:uid="{066DAF0D-5954-4A36-AD6D-61F970BC6AFC}"/>
    <cellStyle name="쉼표 [0] 3 5 3 11" xfId="31732" xr:uid="{44347AC3-1181-4FD5-87BA-118516DA1FBA}"/>
    <cellStyle name="쉼표 [0] 3 5 3 2" xfId="4325" xr:uid="{E5DC3A58-3414-4243-B892-F52AB527E5CD}"/>
    <cellStyle name="쉼표 [0] 3 5 3 2 2" xfId="29320" xr:uid="{4A855C08-8160-4E31-92FE-64EAD2E556F0}"/>
    <cellStyle name="쉼표 [0] 3 5 3 2 2 2" xfId="59272" xr:uid="{769E88AA-EB99-4935-9AB9-49240EAD151D}"/>
    <cellStyle name="쉼표 [0] 3 5 3 2 3" xfId="34318" xr:uid="{CE94C353-BDE3-4D28-AA27-C740DC3485B7}"/>
    <cellStyle name="쉼표 [0] 3 5 3 3" xfId="7273" xr:uid="{FB7C78FE-3FDA-420E-A121-523E59629B73}"/>
    <cellStyle name="쉼표 [0] 3 5 3 3 2" xfId="37228" xr:uid="{251AE3A7-AF0F-4CB6-8188-932156DE228E}"/>
    <cellStyle name="쉼표 [0] 3 5 3 4" xfId="10055" xr:uid="{C7513C83-A77C-46FA-B197-0B4188F709BB}"/>
    <cellStyle name="쉼표 [0] 3 5 3 4 2" xfId="40010" xr:uid="{393441AE-B8F2-481D-97B7-3B35E5BE0EB3}"/>
    <cellStyle name="쉼표 [0] 3 5 3 5" xfId="12837" xr:uid="{1E68209C-2672-407C-9C47-8009D5FB2378}"/>
    <cellStyle name="쉼표 [0] 3 5 3 5 2" xfId="42792" xr:uid="{64207442-72C9-4610-8AD0-47F68D07850D}"/>
    <cellStyle name="쉼표 [0] 3 5 3 6" xfId="15572" xr:uid="{CDE7F41D-36A5-4373-92E7-F4F2FD0DA84B}"/>
    <cellStyle name="쉼표 [0] 3 5 3 6 2" xfId="45527" xr:uid="{8D9F6C51-5EE1-4413-9A09-A215D097FD07}"/>
    <cellStyle name="쉼표 [0] 3 5 3 7" xfId="18320" xr:uid="{5251EAB7-6A5E-452B-BA10-FA7F5A5ED307}"/>
    <cellStyle name="쉼표 [0] 3 5 3 7 2" xfId="48273" xr:uid="{88DEA304-207F-4EE8-9F9F-8937B2D3BB43}"/>
    <cellStyle name="쉼표 [0] 3 5 3 8" xfId="21103" xr:uid="{E1FA2AF5-6C3A-49E8-ADB2-F5A94BBE37E1}"/>
    <cellStyle name="쉼표 [0] 3 5 3 8 2" xfId="51055" xr:uid="{373E36A5-9338-4F08-8306-BCED4B3CC8AF}"/>
    <cellStyle name="쉼표 [0] 3 5 3 9" xfId="23841" xr:uid="{F68CDBE2-8999-45E0-9338-25C2E0143C17}"/>
    <cellStyle name="쉼표 [0] 3 5 3 9 2" xfId="53793" xr:uid="{5FC634D4-1B96-4797-8DC8-196154AAC11F}"/>
    <cellStyle name="쉼표 [0] 3 5 4" xfId="2957" xr:uid="{6203A36B-3689-4140-A689-F1E45AD4655C}"/>
    <cellStyle name="쉼표 [0] 3 5 4 2" xfId="27952" xr:uid="{66DC1962-A858-4D14-9F0E-35D49C658607}"/>
    <cellStyle name="쉼표 [0] 3 5 4 2 2" xfId="57904" xr:uid="{BDE3EB17-8246-43C0-9D39-9F19479A2865}"/>
    <cellStyle name="쉼표 [0] 3 5 4 3" xfId="32950" xr:uid="{D25BBB9A-A39A-4E63-A5DC-179DB2B60EBB}"/>
    <cellStyle name="쉼표 [0] 3 5 5" xfId="5905" xr:uid="{CED86409-70FF-4D8E-B1FD-846FD2B46253}"/>
    <cellStyle name="쉼표 [0] 3 5 5 2" xfId="35860" xr:uid="{D1923CD9-119D-444D-8133-EAEBB55ECA92}"/>
    <cellStyle name="쉼표 [0] 3 5 6" xfId="8687" xr:uid="{332B6C47-F131-4936-9E40-3B6067520C39}"/>
    <cellStyle name="쉼표 [0] 3 5 6 2" xfId="38642" xr:uid="{FDA64628-66F6-4157-A728-ADCB1FCFDCCF}"/>
    <cellStyle name="쉼표 [0] 3 5 7" xfId="11469" xr:uid="{6743547E-2E00-4AFB-A1C5-E4A036FE062B}"/>
    <cellStyle name="쉼표 [0] 3 5 7 2" xfId="41424" xr:uid="{E5B92A06-7C60-423E-96DE-6535D522C445}"/>
    <cellStyle name="쉼표 [0] 3 5 8" xfId="14204" xr:uid="{D3AC16AE-D7A4-4ABD-8BA9-044C9FF236F8}"/>
    <cellStyle name="쉼표 [0] 3 5 8 2" xfId="44159" xr:uid="{71FF5236-FF2D-4BA2-B194-75690FCAB0CC}"/>
    <cellStyle name="쉼표 [0] 3 5 9" xfId="16952" xr:uid="{7CA0EDE6-3695-4137-A4B3-763E1C69F9C6}"/>
    <cellStyle name="쉼표 [0] 3 5 9 2" xfId="46905" xr:uid="{0A955B9E-10BD-44D9-A0B1-FEA6BDF95E7E}"/>
    <cellStyle name="쉼표 [0] 3 6" xfId="687" xr:uid="{63919FAB-10C3-436F-BCF6-78EA9DFE3AF1}"/>
    <cellStyle name="쉼표 [0] 3 6 10" xfId="20077" xr:uid="{016D4770-01A6-4F73-B48D-37F074E252DE}"/>
    <cellStyle name="쉼표 [0] 3 6 10 2" xfId="50029" xr:uid="{3E20C3AF-1BF2-4DE4-9F9D-225CFAB59CA6}"/>
    <cellStyle name="쉼표 [0] 3 6 11" xfId="22815" xr:uid="{91BE48A1-2F37-464F-9A7A-E6B40C84BDBB}"/>
    <cellStyle name="쉼표 [0] 3 6 11 2" xfId="52767" xr:uid="{992BA67F-AE4C-48A5-B3F3-C667497E0435}"/>
    <cellStyle name="쉼표 [0] 3 6 12" xfId="25551" xr:uid="{641F9B48-6162-4569-B528-4C2D291EF064}"/>
    <cellStyle name="쉼표 [0] 3 6 12 2" xfId="55503" xr:uid="{0C699B1F-3D65-4B4B-87D8-F39BF3EBC31F}"/>
    <cellStyle name="쉼표 [0] 3 6 13" xfId="30692" xr:uid="{6400391E-0C84-4341-91E2-F1759CC3E08E}"/>
    <cellStyle name="쉼표 [0] 3 6 2" xfId="1230" xr:uid="{ECD9CCA2-BEAF-4EB0-8B47-47F1E6CF3870}"/>
    <cellStyle name="쉼표 [0] 3 6 2 10" xfId="26919" xr:uid="{D05AD1DB-2D18-4A0A-8F80-1B8C011E41F9}"/>
    <cellStyle name="쉼표 [0] 3 6 2 10 2" xfId="56871" xr:uid="{92294941-0D48-4141-99DB-2756773AC4B3}"/>
    <cellStyle name="쉼표 [0] 3 6 2 11" xfId="31235" xr:uid="{66AAFEBF-C476-43D3-B974-D0608EF220A2}"/>
    <cellStyle name="쉼표 [0] 3 6 2 2" xfId="4667" xr:uid="{B00809CE-546F-4683-B936-BB9885C4C9AE}"/>
    <cellStyle name="쉼표 [0] 3 6 2 2 2" xfId="29662" xr:uid="{2FC3888A-E6FA-4325-89B4-3C2EBB630ACE}"/>
    <cellStyle name="쉼표 [0] 3 6 2 2 2 2" xfId="59614" xr:uid="{8A3E66D6-C3F8-460D-A514-0119579D6973}"/>
    <cellStyle name="쉼표 [0] 3 6 2 2 3" xfId="34660" xr:uid="{E3AD6D4F-70A7-481E-AAB1-5AA122F6365A}"/>
    <cellStyle name="쉼표 [0] 3 6 2 3" xfId="7615" xr:uid="{28DA56AF-BE27-4E52-8C41-947772B5F898}"/>
    <cellStyle name="쉼표 [0] 3 6 2 3 2" xfId="37570" xr:uid="{5720F1E7-B970-49DD-9D30-DA9520A41BB3}"/>
    <cellStyle name="쉼표 [0] 3 6 2 4" xfId="10397" xr:uid="{CE32ADC3-34EB-4328-A5F2-510C22614105}"/>
    <cellStyle name="쉼표 [0] 3 6 2 4 2" xfId="40352" xr:uid="{16C0EE3B-98B3-42F9-B22E-137EB4AA23AC}"/>
    <cellStyle name="쉼표 [0] 3 6 2 5" xfId="13179" xr:uid="{3F07AB90-7E31-468C-91E3-242F08164AE7}"/>
    <cellStyle name="쉼표 [0] 3 6 2 5 2" xfId="43134" xr:uid="{734B1D61-8780-4831-A0DD-ABC61D90F026}"/>
    <cellStyle name="쉼표 [0] 3 6 2 6" xfId="15914" xr:uid="{C4A3D719-030F-4C4A-AF16-118C75007129}"/>
    <cellStyle name="쉼표 [0] 3 6 2 6 2" xfId="45869" xr:uid="{ECDBC375-7F74-414F-B1F2-A3F2D8887570}"/>
    <cellStyle name="쉼표 [0] 3 6 2 7" xfId="18662" xr:uid="{67EB5063-315A-447C-AFDE-F556E235AE82}"/>
    <cellStyle name="쉼표 [0] 3 6 2 7 2" xfId="48615" xr:uid="{124524B4-76D4-4F36-A3D1-D1073F7EBEFD}"/>
    <cellStyle name="쉼표 [0] 3 6 2 8" xfId="21445" xr:uid="{B83FA446-88B4-402A-80A1-87EB80C2D1BC}"/>
    <cellStyle name="쉼표 [0] 3 6 2 8 2" xfId="51397" xr:uid="{74DC8BFD-A9CD-4C06-B1C9-16E6F5D02A45}"/>
    <cellStyle name="쉼표 [0] 3 6 2 9" xfId="24183" xr:uid="{ADEBC1BB-A0CD-467D-B73E-CCA36FF1ECAA}"/>
    <cellStyle name="쉼표 [0] 3 6 2 9 2" xfId="54135" xr:uid="{3ED80B89-1A9D-4A8D-A3C0-B6109830D436}"/>
    <cellStyle name="쉼표 [0] 3 6 3" xfId="1772" xr:uid="{7ED7106A-E00F-4CA1-88A4-F7A5612EDBA4}"/>
    <cellStyle name="쉼표 [0] 3 6 3 2" xfId="28294" xr:uid="{95908CD9-7119-4575-8704-A0943BA3A5A6}"/>
    <cellStyle name="쉼표 [0] 3 6 3 2 2" xfId="58246" xr:uid="{CA6142C3-13A4-45F0-BEC7-B6DAF590585D}"/>
    <cellStyle name="쉼표 [0] 3 6 3 3" xfId="31777" xr:uid="{DEE6E328-6887-4A56-A9C5-58C04FC0E5A2}"/>
    <cellStyle name="쉼표 [0] 3 6 4" xfId="3299" xr:uid="{6FB81205-7590-4783-B8F3-142D44A088D7}"/>
    <cellStyle name="쉼표 [0] 3 6 4 2" xfId="33292" xr:uid="{37E9A2FC-C628-4D72-9734-1888E476D8B3}"/>
    <cellStyle name="쉼표 [0] 3 6 5" xfId="6247" xr:uid="{CE70E721-62D6-4E38-A1C1-1FFBD754E0F6}"/>
    <cellStyle name="쉼표 [0] 3 6 5 2" xfId="36202" xr:uid="{5015A36A-288E-44E6-BBB8-2E7B8D548128}"/>
    <cellStyle name="쉼표 [0] 3 6 6" xfId="9029" xr:uid="{308F738E-0F74-4173-8587-129D941087FF}"/>
    <cellStyle name="쉼표 [0] 3 6 6 2" xfId="38984" xr:uid="{414CDDD5-696B-4E55-8B51-C48E52425A7C}"/>
    <cellStyle name="쉼표 [0] 3 6 7" xfId="11811" xr:uid="{3DD27A08-54F6-4E16-A3BB-B82BAFC4FAE9}"/>
    <cellStyle name="쉼표 [0] 3 6 7 2" xfId="41766" xr:uid="{94DD3A29-17AF-4D38-948D-0E9F13C9927E}"/>
    <cellStyle name="쉼표 [0] 3 6 8" xfId="14546" xr:uid="{DA924406-5244-44D7-A4AB-F4A52072DC61}"/>
    <cellStyle name="쉼표 [0] 3 6 8 2" xfId="44501" xr:uid="{B63484A2-8F06-4E8A-809B-3E42B92F09D6}"/>
    <cellStyle name="쉼표 [0] 3 6 9" xfId="17294" xr:uid="{AC42CA0E-4399-423B-B7D0-C81A06867BB0}"/>
    <cellStyle name="쉼표 [0] 3 6 9 2" xfId="47247" xr:uid="{D8E1941D-B808-46C0-8AD8-A3C123AA1C8A}"/>
    <cellStyle name="쉼표 [0] 3 7" xfId="733" xr:uid="{993678E4-6EAE-40F4-A4F6-0897375203DB}"/>
    <cellStyle name="쉼표 [0] 3 7 10" xfId="20761" xr:uid="{51D3C871-C91F-4A22-A896-BFDA50863F59}"/>
    <cellStyle name="쉼표 [0] 3 7 10 2" xfId="50713" xr:uid="{59A8D849-AEB0-4166-9475-2E641F2C5D6E}"/>
    <cellStyle name="쉼표 [0] 3 7 11" xfId="23499" xr:uid="{41EC4B3F-D5B1-4043-945B-B935D94F6DEE}"/>
    <cellStyle name="쉼표 [0] 3 7 11 2" xfId="53451" xr:uid="{A4F559A9-3D8E-46AF-A548-F5BCDCF4096D}"/>
    <cellStyle name="쉼표 [0] 3 7 12" xfId="26235" xr:uid="{2A6B4457-3C3C-4D0E-8CD0-A7FFB9360063}"/>
    <cellStyle name="쉼표 [0] 3 7 12 2" xfId="56187" xr:uid="{973C637A-51C5-46B6-89AC-1F8211897D2A}"/>
    <cellStyle name="쉼표 [0] 3 7 13" xfId="30738" xr:uid="{664F5762-1FBE-4B2E-A5B1-83D1F2F54887}"/>
    <cellStyle name="쉼표 [0] 3 7 2" xfId="1276" xr:uid="{6A07C88C-B016-4040-B3CE-F73F468895B7}"/>
    <cellStyle name="쉼표 [0] 3 7 2 2" xfId="28978" xr:uid="{42CA8245-52B7-4868-A616-1BF16D2FDC3A}"/>
    <cellStyle name="쉼표 [0] 3 7 2 2 2" xfId="58930" xr:uid="{24A01477-E7FF-449D-8E90-D67C696034E0}"/>
    <cellStyle name="쉼표 [0] 3 7 2 3" xfId="31281" xr:uid="{C532AD4A-6ECD-4311-BC71-3F0FFE7DF043}"/>
    <cellStyle name="쉼표 [0] 3 7 3" xfId="1818" xr:uid="{CDD83F44-BEE3-4FC1-9FD6-34C5D4ECAFC4}"/>
    <cellStyle name="쉼표 [0] 3 7 3 2" xfId="31823" xr:uid="{9796CFC6-5DA8-4B8E-90A4-EBBCEC43B28C}"/>
    <cellStyle name="쉼표 [0] 3 7 4" xfId="3983" xr:uid="{DA304313-5C3F-4B08-BC93-369DB3BB6775}"/>
    <cellStyle name="쉼표 [0] 3 7 4 2" xfId="33976" xr:uid="{24208278-17E2-435F-83AC-217862B5E7D3}"/>
    <cellStyle name="쉼표 [0] 3 7 5" xfId="6931" xr:uid="{AAD45BA7-6C93-4AE8-B3E8-106A30822884}"/>
    <cellStyle name="쉼표 [0] 3 7 5 2" xfId="36886" xr:uid="{95C35C09-49BE-43E0-A410-E1D0E8D6EE32}"/>
    <cellStyle name="쉼표 [0] 3 7 6" xfId="9713" xr:uid="{47BB4A09-FD98-4E1F-9FF9-DA6C6E4F1582}"/>
    <cellStyle name="쉼표 [0] 3 7 6 2" xfId="39668" xr:uid="{66F4A347-406B-4636-84F2-3F9F5FDB28B3}"/>
    <cellStyle name="쉼표 [0] 3 7 7" xfId="12495" xr:uid="{8870A0A6-C3F9-4AE7-A753-004F755B7C64}"/>
    <cellStyle name="쉼표 [0] 3 7 7 2" xfId="42450" xr:uid="{BD61BD13-4ABD-48F0-B63C-BF9D98CD5453}"/>
    <cellStyle name="쉼표 [0] 3 7 8" xfId="15230" xr:uid="{D24A1CB2-24C7-4BC9-8E04-5BADF3DA036D}"/>
    <cellStyle name="쉼표 [0] 3 7 8 2" xfId="45185" xr:uid="{23D799C2-B462-4F51-8D22-DA2B5242B37E}"/>
    <cellStyle name="쉼표 [0] 3 7 9" xfId="17978" xr:uid="{FDF46646-8EB5-46A9-A114-D11822493EEB}"/>
    <cellStyle name="쉼표 [0] 3 7 9 2" xfId="47931" xr:uid="{9D3D51FE-FE79-444D-AC39-8455625EE336}"/>
    <cellStyle name="쉼표 [0] 3 8" xfId="906" xr:uid="{63A3762B-9B13-43A7-BF65-2B670847752F}"/>
    <cellStyle name="쉼표 [0] 3 8 2" xfId="27610" xr:uid="{2A1E4A3D-A821-4571-B1C0-91B03C95CD9F}"/>
    <cellStyle name="쉼표 [0] 3 8 2 2" xfId="57562" xr:uid="{D1ECF294-1732-4B1E-B101-EC83D1E4FBF5}"/>
    <cellStyle name="쉼표 [0] 3 8 3" xfId="30911" xr:uid="{7859561E-EC38-486D-8435-7BD13439665D}"/>
    <cellStyle name="쉼표 [0] 3 9" xfId="1448" xr:uid="{58CDC2ED-53AD-47C2-85BF-EB002F8D2939}"/>
    <cellStyle name="쉼표 [0] 3 9 2" xfId="31453" xr:uid="{3151F975-FDAF-489A-A1FE-A7F78BEC4AFA}"/>
    <cellStyle name="쉼표 [0] 30" xfId="19338" xr:uid="{26697620-08A0-4D54-BDD3-93E85A641C95}"/>
    <cellStyle name="쉼표 [0] 30 2" xfId="49291" xr:uid="{8953697C-FAA9-40BE-BD44-B33201A37E51}"/>
    <cellStyle name="쉼표 [0] 31" xfId="19381" xr:uid="{4C2CC1AC-48C6-43AD-AE3F-027037AAFE0B}"/>
    <cellStyle name="쉼표 [0] 31 2" xfId="49333" xr:uid="{0BF8DBDD-24B6-4F1B-BEB8-FA66F53A8A7A}"/>
    <cellStyle name="쉼표 [0] 32" xfId="22123" xr:uid="{1FE9EB6F-87DB-4BDE-850E-D218C4F97240}"/>
    <cellStyle name="쉼표 [0] 32 2" xfId="52075" xr:uid="{460CB918-90B7-4880-8B2E-8D168CE35E69}"/>
    <cellStyle name="쉼표 [0] 33" xfId="24858" xr:uid="{AE3E1900-820B-42F3-BC73-B6EF5969D85C}"/>
    <cellStyle name="쉼표 [0] 33 2" xfId="54810" xr:uid="{8D85BBF0-5D42-4B97-9524-D3885FD50206}"/>
    <cellStyle name="쉼표 [0] 34" xfId="61" xr:uid="{C4BBDD16-0D97-47F7-924F-CE56FCA7EB17}"/>
    <cellStyle name="쉼표 [0] 34 2" xfId="30357" xr:uid="{66BFA890-4373-43FC-9971-8906867D2FE4}"/>
    <cellStyle name="쉼표 [0] 35" xfId="30348" xr:uid="{20F5BE21-BD37-46CB-9A3A-D04D420B89B0}"/>
    <cellStyle name="쉼표 [0] 35 2" xfId="60296" xr:uid="{8DD2B6A1-F7EC-4FDB-92CA-FE72371DD3B2}"/>
    <cellStyle name="쉼표 [0] 36" xfId="60298" xr:uid="{A46610C2-BE85-4D96-98C4-1C5894B394AE}"/>
    <cellStyle name="쉼표 [0] 37" xfId="45" xr:uid="{58725B27-3F55-4185-88BE-E374A3187F5B}"/>
    <cellStyle name="쉼표 [0] 38" xfId="60303" xr:uid="{4F0D2CC3-69B9-4BE1-84BD-0D7569098C0E}"/>
    <cellStyle name="쉼표 [0] 39" xfId="38" xr:uid="{E3D1A6F4-907D-481B-A4A3-3E283CCEE726}"/>
    <cellStyle name="쉼표 [0] 4" xfId="56" xr:uid="{AA35B6CB-D540-4FF7-8549-120BC4FE7AE9}"/>
    <cellStyle name="쉼표 [0] 4 10" xfId="2004" xr:uid="{AFF0B984-EBF4-4F15-9E62-FFA9FAECAD79}"/>
    <cellStyle name="쉼표 [0] 4 10 2" xfId="32009" xr:uid="{4C383282-5EE3-4B96-8CE3-0FB673EC24DB}"/>
    <cellStyle name="쉼표 [0] 4 11" xfId="2187" xr:uid="{6D184708-9A8F-42A6-BFB9-E31FA77C455A}"/>
    <cellStyle name="쉼표 [0] 4 11 2" xfId="32187" xr:uid="{A7D2DB1F-FC61-47D8-9D89-F8837B1A68B8}"/>
    <cellStyle name="쉼표 [0] 4 12" xfId="2532" xr:uid="{3527D75B-1543-408E-B927-0D76C92905B9}"/>
    <cellStyle name="쉼표 [0] 4 12 2" xfId="32531" xr:uid="{A589C8FE-92A8-4BEB-9090-517C492D0520}"/>
    <cellStyle name="쉼표 [0] 4 13" xfId="2580" xr:uid="{04E93F30-934C-4A55-9101-B97EA6EC7E9F}"/>
    <cellStyle name="쉼표 [0] 4 13 2" xfId="32575" xr:uid="{536D2FE6-2C14-4826-B087-1E711C3B9726}"/>
    <cellStyle name="쉼표 [0] 4 14" xfId="2627" xr:uid="{C7D3A502-79DD-41F7-B8CA-027E00570D63}"/>
    <cellStyle name="쉼표 [0] 4 14 2" xfId="32620" xr:uid="{ECD5B2B4-C775-4ADD-B1E3-CA7C67868614}"/>
    <cellStyle name="쉼표 [0] 4 15" xfId="5363" xr:uid="{996A0FF7-97C3-4C25-80B6-FCC4A27C9C42}"/>
    <cellStyle name="쉼표 [0] 4 15 2" xfId="35356" xr:uid="{8956E668-8E35-497F-8BD2-A2C96F9BFC7B}"/>
    <cellStyle name="쉼표 [0] 4 16" xfId="5405" xr:uid="{FED25D05-BD9F-46B9-918F-B08845EB88A1}"/>
    <cellStyle name="쉼표 [0] 4 16 2" xfId="35398" xr:uid="{C13A78BD-02EB-4DCA-BC65-A25DB0EF6337}"/>
    <cellStyle name="쉼표 [0] 4 17" xfId="5484" xr:uid="{FFAC0DC2-26FA-4ADF-98FE-D16260155783}"/>
    <cellStyle name="쉼표 [0] 4 17 2" xfId="35455" xr:uid="{16378E5D-FE42-4DDE-B7F8-3A8519B6D69A}"/>
    <cellStyle name="쉼표 [0] 4 18" xfId="5575" xr:uid="{47134752-CC4B-45D7-B52A-CE3BC5AD0314}"/>
    <cellStyle name="쉼표 [0] 4 18 2" xfId="35530" xr:uid="{28070265-EC0E-442F-91E5-417353FE6961}"/>
    <cellStyle name="쉼표 [0] 4 19" xfId="8312" xr:uid="{42D9A24C-BFD1-4537-A110-2DD2E6B35EAF}"/>
    <cellStyle name="쉼표 [0] 4 19 2" xfId="38267" xr:uid="{2553865B-454F-4602-8458-145557AEE524}"/>
    <cellStyle name="쉼표 [0] 4 2" xfId="408" xr:uid="{26108570-AB6D-4F68-A53D-A8A113865172}"/>
    <cellStyle name="쉼표 [0] 4 2 10" xfId="5617" xr:uid="{2EAE22F3-2DCC-49D5-BF3A-C27373293F41}"/>
    <cellStyle name="쉼표 [0] 4 2 10 2" xfId="35572" xr:uid="{3415226F-524E-457A-BB12-AB22CA57168F}"/>
    <cellStyle name="쉼표 [0] 4 2 11" xfId="8399" xr:uid="{1B89544B-B5A9-4CDF-9C13-6EAFD828D48F}"/>
    <cellStyle name="쉼표 [0] 4 2 11 2" xfId="38354" xr:uid="{B1A4D46D-4737-431E-8B94-CEA4B4E90123}"/>
    <cellStyle name="쉼표 [0] 4 2 12" xfId="11181" xr:uid="{7E610673-202B-434C-BEFB-95880AF92BE9}"/>
    <cellStyle name="쉼표 [0] 4 2 12 2" xfId="41136" xr:uid="{0AF3A6A5-7F2E-427A-B6EC-65A6C95250C3}"/>
    <cellStyle name="쉼표 [0] 4 2 13" xfId="13916" xr:uid="{88CB444C-DF45-4E1F-BF38-3549EC567904}"/>
    <cellStyle name="쉼표 [0] 4 2 13 2" xfId="43871" xr:uid="{FF94257F-3F45-40F6-8601-869A7006BD1E}"/>
    <cellStyle name="쉼표 [0] 4 2 14" xfId="16664" xr:uid="{56637C86-EB98-4240-8782-973D69A1B899}"/>
    <cellStyle name="쉼표 [0] 4 2 14 2" xfId="46617" xr:uid="{150B42F4-5187-472D-8D00-24E4FE8AD005}"/>
    <cellStyle name="쉼표 [0] 4 2 15" xfId="19447" xr:uid="{364640F6-CEBC-43DE-80C5-76E9498BFB82}"/>
    <cellStyle name="쉼표 [0] 4 2 15 2" xfId="49399" xr:uid="{F64B0400-00A9-471A-8D50-46C0D6D50110}"/>
    <cellStyle name="쉼표 [0] 4 2 16" xfId="22185" xr:uid="{4EB413F1-100C-427B-8AEB-35FAFCFD042E}"/>
    <cellStyle name="쉼표 [0] 4 2 16 2" xfId="52137" xr:uid="{CE2C262B-5469-4734-A80F-FCB13F5D0081}"/>
    <cellStyle name="쉼표 [0] 4 2 17" xfId="24921" xr:uid="{C2435C39-0810-42F2-A32C-B3335D2A057F}"/>
    <cellStyle name="쉼표 [0] 4 2 17 2" xfId="54873" xr:uid="{46AA9299-166C-40AC-ACC8-D7C5EA2030A6}"/>
    <cellStyle name="쉼표 [0] 4 2 18" xfId="30423" xr:uid="{A8C448C7-503B-4098-9327-4299DD5F60EE}"/>
    <cellStyle name="쉼표 [0] 4 2 2" xfId="552" xr:uid="{2592D115-6F54-400F-BB7F-A9597EC44AB6}"/>
    <cellStyle name="쉼표 [0] 4 2 2 10" xfId="11266" xr:uid="{02990759-FDB6-4256-A799-C51E3BB9E3EC}"/>
    <cellStyle name="쉼표 [0] 4 2 2 10 2" xfId="41221" xr:uid="{37F5C1FE-2103-413F-9455-A14D08009D45}"/>
    <cellStyle name="쉼표 [0] 4 2 2 11" xfId="14001" xr:uid="{403E2993-9CA9-4C9F-81E9-120CF8544AD7}"/>
    <cellStyle name="쉼표 [0] 4 2 2 11 2" xfId="43956" xr:uid="{92925B60-E4DC-4BE1-A866-2F2A91B0E2E3}"/>
    <cellStyle name="쉼표 [0] 4 2 2 12" xfId="16749" xr:uid="{8E1BDF92-DB88-490C-95D9-321D66496529}"/>
    <cellStyle name="쉼표 [0] 4 2 2 12 2" xfId="46702" xr:uid="{83F6CE5E-4947-4FB4-9D9B-C833A9451534}"/>
    <cellStyle name="쉼표 [0] 4 2 2 13" xfId="19532" xr:uid="{942B7206-1275-4B69-9D03-71930D91F6AE}"/>
    <cellStyle name="쉼표 [0] 4 2 2 13 2" xfId="49484" xr:uid="{8B87A82B-7347-4364-9C0C-2D92AFDA438D}"/>
    <cellStyle name="쉼표 [0] 4 2 2 14" xfId="22270" xr:uid="{7A894F75-D149-41F9-ACE6-E252FEBE8DC1}"/>
    <cellStyle name="쉼표 [0] 4 2 2 14 2" xfId="52222" xr:uid="{DAE2D0F9-708A-41AF-A1E6-0A3210FF30C0}"/>
    <cellStyle name="쉼표 [0] 4 2 2 15" xfId="25006" xr:uid="{FF6DF0D4-1EE6-4B6C-94EE-DFE447FB0BE2}"/>
    <cellStyle name="쉼표 [0] 4 2 2 15 2" xfId="54958" xr:uid="{FC9B2D78-6514-4884-B0B2-3B604CD7098E}"/>
    <cellStyle name="쉼표 [0] 4 2 2 16" xfId="30562" xr:uid="{01EB93E7-DB9B-4839-9950-0DD791473AB2}"/>
    <cellStyle name="쉼표 [0] 4 2 2 2" xfId="872" xr:uid="{D3B45A4B-A530-4F64-B236-D8FCECC09E81}"/>
    <cellStyle name="쉼표 [0] 4 2 2 2 10" xfId="16920" xr:uid="{B6CF1CDD-D034-4326-8EDE-7EB1F06970BE}"/>
    <cellStyle name="쉼표 [0] 4 2 2 2 10 2" xfId="46873" xr:uid="{18CFA386-6DEA-4F55-8A64-0D1F7370EADD}"/>
    <cellStyle name="쉼표 [0] 4 2 2 2 11" xfId="19703" xr:uid="{3302C2A1-DEDA-44AF-90E4-C5DB3A2E2304}"/>
    <cellStyle name="쉼표 [0] 4 2 2 2 11 2" xfId="49655" xr:uid="{877C9DDF-3D57-4EEC-9584-10A8441EF8FF}"/>
    <cellStyle name="쉼표 [0] 4 2 2 2 12" xfId="22441" xr:uid="{2C0F0D83-2851-4DCD-A0D8-527578C633DE}"/>
    <cellStyle name="쉼표 [0] 4 2 2 2 12 2" xfId="52393" xr:uid="{80765528-24A1-498B-9E9E-625D5C8B02AF}"/>
    <cellStyle name="쉼표 [0] 4 2 2 2 13" xfId="25177" xr:uid="{28D89082-9C10-443C-9A47-B1F0B43DF9E7}"/>
    <cellStyle name="쉼표 [0] 4 2 2 2 13 2" xfId="55129" xr:uid="{72E3C82C-1D42-456F-BE27-CDF1FB743970}"/>
    <cellStyle name="쉼표 [0] 4 2 2 2 14" xfId="30877" xr:uid="{DCE513E7-A558-4E13-B089-D2BCC6F8118C}"/>
    <cellStyle name="쉼표 [0] 4 2 2 2 2" xfId="1415" xr:uid="{BE920B6B-CBC8-4171-86E4-8C119D245470}"/>
    <cellStyle name="쉼표 [0] 4 2 2 2 2 10" xfId="20045" xr:uid="{40129369-3543-4FBF-BFC4-EE6C7CCF0C40}"/>
    <cellStyle name="쉼표 [0] 4 2 2 2 2 10 2" xfId="49997" xr:uid="{84BF848C-5965-4C0D-B6D3-A0E4A5181BCE}"/>
    <cellStyle name="쉼표 [0] 4 2 2 2 2 11" xfId="22783" xr:uid="{36C87192-9776-46D7-8B05-4C74161CCF7A}"/>
    <cellStyle name="쉼표 [0] 4 2 2 2 2 11 2" xfId="52735" xr:uid="{2FF04F0F-645A-43FA-844E-AAC4667ABD47}"/>
    <cellStyle name="쉼표 [0] 4 2 2 2 2 12" xfId="25519" xr:uid="{F27F2897-32C4-40DF-8F27-ABB09F4AD981}"/>
    <cellStyle name="쉼표 [0] 4 2 2 2 2 12 2" xfId="55471" xr:uid="{76BE8938-617B-4E00-A693-BABDBCA229E6}"/>
    <cellStyle name="쉼표 [0] 4 2 2 2 2 13" xfId="31420" xr:uid="{E7895B06-76AE-4A9F-9A27-A40688F02CBA}"/>
    <cellStyle name="쉼표 [0] 4 2 2 2 2 2" xfId="3951" xr:uid="{4D043747-0725-45D4-B113-437B7AF8141C}"/>
    <cellStyle name="쉼표 [0] 4 2 2 2 2 2 10" xfId="26203" xr:uid="{D799C2B3-9519-4046-A314-5D1BF2AFF2BC}"/>
    <cellStyle name="쉼표 [0] 4 2 2 2 2 2 10 2" xfId="56155" xr:uid="{A9F05761-88EC-4C8E-BADF-5A4DB6B0433A}"/>
    <cellStyle name="쉼표 [0] 4 2 2 2 2 2 11" xfId="33944" xr:uid="{37BD2CC2-3965-4C15-9FE5-C319092BB459}"/>
    <cellStyle name="쉼표 [0] 4 2 2 2 2 2 2" xfId="5319" xr:uid="{D603A231-9CE9-4CBC-88DF-29A5730BFEB1}"/>
    <cellStyle name="쉼표 [0] 4 2 2 2 2 2 2 10" xfId="35312" xr:uid="{CB82BDC1-9923-4D75-BB31-4A38AB6A0950}"/>
    <cellStyle name="쉼표 [0] 4 2 2 2 2 2 2 2" xfId="8267" xr:uid="{85E606A3-CF41-44AA-A65D-886C0968699B}"/>
    <cellStyle name="쉼표 [0] 4 2 2 2 2 2 2 2 2" xfId="30314" xr:uid="{F126173B-9B34-41CC-B7A9-FA728EBB6182}"/>
    <cellStyle name="쉼표 [0] 4 2 2 2 2 2 2 2 2 2" xfId="60266" xr:uid="{55FCAED7-8DB1-47C5-9CE0-7B29FD2E2152}"/>
    <cellStyle name="쉼표 [0] 4 2 2 2 2 2 2 2 3" xfId="38222" xr:uid="{C3CCC888-112A-4342-982F-56901D266B8C}"/>
    <cellStyle name="쉼표 [0] 4 2 2 2 2 2 2 3" xfId="11049" xr:uid="{1AB05705-B628-468B-BC97-0AF765C6930E}"/>
    <cellStyle name="쉼표 [0] 4 2 2 2 2 2 2 3 2" xfId="41004" xr:uid="{E565FD9C-6953-486F-8B53-8166501E76A0}"/>
    <cellStyle name="쉼표 [0] 4 2 2 2 2 2 2 4" xfId="13831" xr:uid="{A66381F6-E80A-4E15-A168-D60C7C785AA4}"/>
    <cellStyle name="쉼표 [0] 4 2 2 2 2 2 2 4 2" xfId="43786" xr:uid="{BA6B7E71-7701-410A-A50E-2F0346C23650}"/>
    <cellStyle name="쉼표 [0] 4 2 2 2 2 2 2 5" xfId="16566" xr:uid="{079173EB-A736-42D5-A88A-DCB6E816F67F}"/>
    <cellStyle name="쉼표 [0] 4 2 2 2 2 2 2 5 2" xfId="46521" xr:uid="{B5B706CB-A923-409C-9616-8D6437E97660}"/>
    <cellStyle name="쉼표 [0] 4 2 2 2 2 2 2 6" xfId="19314" xr:uid="{8E3570D9-521B-4F01-84AA-75879BF86320}"/>
    <cellStyle name="쉼표 [0] 4 2 2 2 2 2 2 6 2" xfId="49267" xr:uid="{4637A970-9F54-48E1-95E6-1B2654645310}"/>
    <cellStyle name="쉼표 [0] 4 2 2 2 2 2 2 7" xfId="22097" xr:uid="{C8DCE40B-3839-4273-B3DD-D266CCA75B85}"/>
    <cellStyle name="쉼표 [0] 4 2 2 2 2 2 2 7 2" xfId="52049" xr:uid="{3FA25F94-83FF-47D7-8E7A-D6B54A4E775A}"/>
    <cellStyle name="쉼표 [0] 4 2 2 2 2 2 2 8" xfId="24835" xr:uid="{5D825C16-D957-40BF-9595-1CDE1A11615A}"/>
    <cellStyle name="쉼표 [0] 4 2 2 2 2 2 2 8 2" xfId="54787" xr:uid="{9931E8E2-B9FA-4710-9F41-5C18F350E88C}"/>
    <cellStyle name="쉼표 [0] 4 2 2 2 2 2 2 9" xfId="27571" xr:uid="{B036FE6D-605C-4F8F-B0CA-8E54113F03A3}"/>
    <cellStyle name="쉼표 [0] 4 2 2 2 2 2 2 9 2" xfId="57523" xr:uid="{2C34B69D-864F-4893-B740-FA86F32C6A21}"/>
    <cellStyle name="쉼표 [0] 4 2 2 2 2 2 3" xfId="6899" xr:uid="{9314232E-59ED-40D6-83CA-4727EE8FC24A}"/>
    <cellStyle name="쉼표 [0] 4 2 2 2 2 2 3 2" xfId="28946" xr:uid="{A57E3912-DD79-4BE8-84A5-BB44425467C7}"/>
    <cellStyle name="쉼표 [0] 4 2 2 2 2 2 3 2 2" xfId="58898" xr:uid="{411E0020-4F46-4B2C-90AD-5112670C2B6C}"/>
    <cellStyle name="쉼표 [0] 4 2 2 2 2 2 3 3" xfId="36854" xr:uid="{1A8CCEAF-6FD7-4F74-AAB7-1C24BF987EF1}"/>
    <cellStyle name="쉼표 [0] 4 2 2 2 2 2 4" xfId="9681" xr:uid="{47C67D17-84F6-40C8-9F01-5213CA2C006A}"/>
    <cellStyle name="쉼표 [0] 4 2 2 2 2 2 4 2" xfId="39636" xr:uid="{F8C74820-C5BF-409E-81C3-E5C407EB1834}"/>
    <cellStyle name="쉼표 [0] 4 2 2 2 2 2 5" xfId="12463" xr:uid="{1F7E8ABC-0807-4303-95D8-CFB3CEAF1086}"/>
    <cellStyle name="쉼표 [0] 4 2 2 2 2 2 5 2" xfId="42418" xr:uid="{470874B3-686C-4A93-9C52-6C760A63E7D9}"/>
    <cellStyle name="쉼표 [0] 4 2 2 2 2 2 6" xfId="15198" xr:uid="{7B235D31-728C-4A29-9179-1CB138EBE6AD}"/>
    <cellStyle name="쉼표 [0] 4 2 2 2 2 2 6 2" xfId="45153" xr:uid="{F6F06244-AEBE-432F-82A7-552E4F2D1534}"/>
    <cellStyle name="쉼표 [0] 4 2 2 2 2 2 7" xfId="17946" xr:uid="{00FB57A2-EDC8-4B7F-B1E1-A8C382939F17}"/>
    <cellStyle name="쉼표 [0] 4 2 2 2 2 2 7 2" xfId="47899" xr:uid="{E42D7781-CF78-4B3C-83B4-3BA6C87EEAC4}"/>
    <cellStyle name="쉼표 [0] 4 2 2 2 2 2 8" xfId="20729" xr:uid="{B9718DC1-8933-49D2-A4AB-BFD97A1AD6F7}"/>
    <cellStyle name="쉼표 [0] 4 2 2 2 2 2 8 2" xfId="50681" xr:uid="{5454E037-F79A-431A-8E7C-48DF80376C17}"/>
    <cellStyle name="쉼표 [0] 4 2 2 2 2 2 9" xfId="23467" xr:uid="{29FD6F3A-3FB6-4F28-B36D-EFE6E2314F07}"/>
    <cellStyle name="쉼표 [0] 4 2 2 2 2 2 9 2" xfId="53419" xr:uid="{477C09C8-5B96-44B3-8EB2-7087023B1E1E}"/>
    <cellStyle name="쉼표 [0] 4 2 2 2 2 3" xfId="4635" xr:uid="{D667EA86-6AE6-4FCD-AD7F-656F4A154CDD}"/>
    <cellStyle name="쉼표 [0] 4 2 2 2 2 3 10" xfId="34628" xr:uid="{F7E828CF-C504-44D3-B3B3-34054F05F642}"/>
    <cellStyle name="쉼표 [0] 4 2 2 2 2 3 2" xfId="7583" xr:uid="{931C4760-1CFF-4292-A722-0F23B5BFAF98}"/>
    <cellStyle name="쉼표 [0] 4 2 2 2 2 3 2 2" xfId="29630" xr:uid="{7D6CE0BB-BF62-4AFD-951C-0B85142B74C6}"/>
    <cellStyle name="쉼표 [0] 4 2 2 2 2 3 2 2 2" xfId="59582" xr:uid="{A0C87FA5-B84C-4650-B586-ABDEA156C643}"/>
    <cellStyle name="쉼표 [0] 4 2 2 2 2 3 2 3" xfId="37538" xr:uid="{B52E4336-BC66-4925-AF99-24E4293967EF}"/>
    <cellStyle name="쉼표 [0] 4 2 2 2 2 3 3" xfId="10365" xr:uid="{CDE274BF-FB87-4F0D-8AAF-221F7216C4AE}"/>
    <cellStyle name="쉼표 [0] 4 2 2 2 2 3 3 2" xfId="40320" xr:uid="{E04FA046-03E4-4868-9354-991FD703C124}"/>
    <cellStyle name="쉼표 [0] 4 2 2 2 2 3 4" xfId="13147" xr:uid="{E1494811-D3F4-49AF-901B-C72238E5E48E}"/>
    <cellStyle name="쉼표 [0] 4 2 2 2 2 3 4 2" xfId="43102" xr:uid="{92E9564D-6BBC-4209-9647-E592A0B43412}"/>
    <cellStyle name="쉼표 [0] 4 2 2 2 2 3 5" xfId="15882" xr:uid="{C5F8B286-C108-4B69-A346-1787B34C5336}"/>
    <cellStyle name="쉼표 [0] 4 2 2 2 2 3 5 2" xfId="45837" xr:uid="{26B1E63C-AD08-4212-BC31-0BAEF449E021}"/>
    <cellStyle name="쉼표 [0] 4 2 2 2 2 3 6" xfId="18630" xr:uid="{9DFE1AFF-AF49-4E1F-BD74-1282C78AA18E}"/>
    <cellStyle name="쉼표 [0] 4 2 2 2 2 3 6 2" xfId="48583" xr:uid="{7A371C25-726B-41D3-BB31-342E711576CF}"/>
    <cellStyle name="쉼표 [0] 4 2 2 2 2 3 7" xfId="21413" xr:uid="{F57DA9CE-6540-43E5-8444-A789B5995103}"/>
    <cellStyle name="쉼표 [0] 4 2 2 2 2 3 7 2" xfId="51365" xr:uid="{BF581706-69BE-4B4D-8717-E3A27788AEEB}"/>
    <cellStyle name="쉼표 [0] 4 2 2 2 2 3 8" xfId="24151" xr:uid="{97D3FED6-1CCF-45C0-B6C6-1559A8B0A755}"/>
    <cellStyle name="쉼표 [0] 4 2 2 2 2 3 8 2" xfId="54103" xr:uid="{85C36EDF-84DF-42A5-AAD2-1AA834A6FD0E}"/>
    <cellStyle name="쉼표 [0] 4 2 2 2 2 3 9" xfId="26887" xr:uid="{F9DF538D-1AFF-4406-B689-2D75D3393DC6}"/>
    <cellStyle name="쉼표 [0] 4 2 2 2 2 3 9 2" xfId="56839" xr:uid="{2DC567BC-6D81-4897-88F6-215EB4873BBC}"/>
    <cellStyle name="쉼표 [0] 4 2 2 2 2 4" xfId="3267" xr:uid="{AD278623-56FD-447A-A57C-BE57D07F7E41}"/>
    <cellStyle name="쉼표 [0] 4 2 2 2 2 4 2" xfId="28262" xr:uid="{91EDE3C6-343E-44FE-AF2B-C87B4CB12C0E}"/>
    <cellStyle name="쉼표 [0] 4 2 2 2 2 4 2 2" xfId="58214" xr:uid="{2D0D2795-5B89-4752-96D6-BBFAE8853044}"/>
    <cellStyle name="쉼표 [0] 4 2 2 2 2 4 3" xfId="33260" xr:uid="{A3D19963-21E0-4D11-8FA0-8DFB335B67CA}"/>
    <cellStyle name="쉼표 [0] 4 2 2 2 2 5" xfId="6215" xr:uid="{EBE4A277-C3E1-4AAA-ADA4-6A3ACB21D8E1}"/>
    <cellStyle name="쉼표 [0] 4 2 2 2 2 5 2" xfId="36170" xr:uid="{D87DFF7D-2053-49C3-A859-EC0CF37B19E0}"/>
    <cellStyle name="쉼표 [0] 4 2 2 2 2 6" xfId="8997" xr:uid="{1725252D-A10C-45A0-B3B2-C36CB0CC4938}"/>
    <cellStyle name="쉼표 [0] 4 2 2 2 2 6 2" xfId="38952" xr:uid="{A9647AA4-4B38-401E-AFDD-1448E134162E}"/>
    <cellStyle name="쉼표 [0] 4 2 2 2 2 7" xfId="11779" xr:uid="{AC9082A9-8CB1-43F4-A563-0DEAF5F7AE70}"/>
    <cellStyle name="쉼표 [0] 4 2 2 2 2 7 2" xfId="41734" xr:uid="{10179BED-3C92-4BB4-A8BF-234AD8763470}"/>
    <cellStyle name="쉼표 [0] 4 2 2 2 2 8" xfId="14514" xr:uid="{9CDC9E69-100D-401E-B980-5909E8286E7A}"/>
    <cellStyle name="쉼표 [0] 4 2 2 2 2 8 2" xfId="44469" xr:uid="{AEF48366-B899-4C5D-ADF2-BA6DB71400AF}"/>
    <cellStyle name="쉼표 [0] 4 2 2 2 2 9" xfId="17262" xr:uid="{4026377F-E6DF-4583-B3D1-076568C51080}"/>
    <cellStyle name="쉼표 [0] 4 2 2 2 2 9 2" xfId="47215" xr:uid="{FA978499-3CF4-4210-A345-F3549F1CD2F0}"/>
    <cellStyle name="쉼표 [0] 4 2 2 2 3" xfId="1957" xr:uid="{738C90C8-F644-4F44-898F-0FDB4040B457}"/>
    <cellStyle name="쉼표 [0] 4 2 2 2 3 10" xfId="23125" xr:uid="{3863F60E-A077-40DC-BBC0-EBB250748B9E}"/>
    <cellStyle name="쉼표 [0] 4 2 2 2 3 10 2" xfId="53077" xr:uid="{5B24D3D4-0823-4A6B-A6B8-C9D3E99495F9}"/>
    <cellStyle name="쉼표 [0] 4 2 2 2 3 11" xfId="25861" xr:uid="{75BBC9CA-78C5-420F-ACBF-747F362026F8}"/>
    <cellStyle name="쉼표 [0] 4 2 2 2 3 11 2" xfId="55813" xr:uid="{FE49D627-1A6F-48C2-90EC-614CC161B3D8}"/>
    <cellStyle name="쉼표 [0] 4 2 2 2 3 12" xfId="31962" xr:uid="{EA433A36-1580-4ED5-B927-503B7E531409}"/>
    <cellStyle name="쉼표 [0] 4 2 2 2 3 2" xfId="4977" xr:uid="{26993071-D62B-444E-9553-A6F714412118}"/>
    <cellStyle name="쉼표 [0] 4 2 2 2 3 2 10" xfId="34970" xr:uid="{3A5B2C4E-AC7E-4396-9B14-DE99214BD355}"/>
    <cellStyle name="쉼표 [0] 4 2 2 2 3 2 2" xfId="7925" xr:uid="{A1EF5269-1C6A-484E-AD99-709DEE283D4C}"/>
    <cellStyle name="쉼표 [0] 4 2 2 2 3 2 2 2" xfId="29972" xr:uid="{A0F10742-272E-48F9-B934-51A323917A81}"/>
    <cellStyle name="쉼표 [0] 4 2 2 2 3 2 2 2 2" xfId="59924" xr:uid="{95207A8C-F61D-48D2-9FA7-3E2B2E304114}"/>
    <cellStyle name="쉼표 [0] 4 2 2 2 3 2 2 3" xfId="37880" xr:uid="{292A8301-ACA3-4FAF-8D7D-AF8B325BA798}"/>
    <cellStyle name="쉼표 [0] 4 2 2 2 3 2 3" xfId="10707" xr:uid="{6FDBFE29-F921-4D67-AB5F-689509B23375}"/>
    <cellStyle name="쉼표 [0] 4 2 2 2 3 2 3 2" xfId="40662" xr:uid="{A536121B-4049-419C-83DA-4F7E60B8AB36}"/>
    <cellStyle name="쉼표 [0] 4 2 2 2 3 2 4" xfId="13489" xr:uid="{F7D0B32C-6C7E-4243-8A8E-8BFEF7501F08}"/>
    <cellStyle name="쉼표 [0] 4 2 2 2 3 2 4 2" xfId="43444" xr:uid="{758F3F8C-FBC5-4FD2-B88E-4661A410D84C}"/>
    <cellStyle name="쉼표 [0] 4 2 2 2 3 2 5" xfId="16224" xr:uid="{14E31EA1-DD51-4B0A-9BC4-A17B98364B8C}"/>
    <cellStyle name="쉼표 [0] 4 2 2 2 3 2 5 2" xfId="46179" xr:uid="{07A1A5F7-909E-47EE-AAE4-2DC71850F288}"/>
    <cellStyle name="쉼표 [0] 4 2 2 2 3 2 6" xfId="18972" xr:uid="{494B42AB-B45F-4EF7-B8D8-E8D26A58AA9E}"/>
    <cellStyle name="쉼표 [0] 4 2 2 2 3 2 6 2" xfId="48925" xr:uid="{A5509DB3-E19B-4AAE-A642-C49F96B0DD96}"/>
    <cellStyle name="쉼표 [0] 4 2 2 2 3 2 7" xfId="21755" xr:uid="{782D60A6-41E5-46B6-855B-F2ACD9A3A859}"/>
    <cellStyle name="쉼표 [0] 4 2 2 2 3 2 7 2" xfId="51707" xr:uid="{4A11AC0C-167B-45D0-8B40-5686D1C8CE69}"/>
    <cellStyle name="쉼표 [0] 4 2 2 2 3 2 8" xfId="24493" xr:uid="{7547B700-5A5B-4ABC-BDAF-AC2A33A3AC04}"/>
    <cellStyle name="쉼표 [0] 4 2 2 2 3 2 8 2" xfId="54445" xr:uid="{506BBC2C-73DC-4F20-92A7-0C752B16F027}"/>
    <cellStyle name="쉼표 [0] 4 2 2 2 3 2 9" xfId="27229" xr:uid="{E8CC56FF-B7A9-4B23-A313-40EFDB4DE512}"/>
    <cellStyle name="쉼표 [0] 4 2 2 2 3 2 9 2" xfId="57181" xr:uid="{9103207D-9BBA-4CB1-9511-65CAED50FCAD}"/>
    <cellStyle name="쉼표 [0] 4 2 2 2 3 3" xfId="3609" xr:uid="{D06B0D85-D2F1-463D-A452-3006CAA81AFC}"/>
    <cellStyle name="쉼표 [0] 4 2 2 2 3 3 2" xfId="28604" xr:uid="{B2328ABC-E631-4433-8968-8B9C87B5FC37}"/>
    <cellStyle name="쉼표 [0] 4 2 2 2 3 3 2 2" xfId="58556" xr:uid="{A5DA0B21-A6E4-49B3-B0D4-85D09806EEE0}"/>
    <cellStyle name="쉼표 [0] 4 2 2 2 3 3 3" xfId="33602" xr:uid="{23D72CFC-0A58-4B64-BDD7-5A723E65A745}"/>
    <cellStyle name="쉼표 [0] 4 2 2 2 3 4" xfId="6557" xr:uid="{A3A60139-CB26-4F9E-8FE3-315B07EFE599}"/>
    <cellStyle name="쉼표 [0] 4 2 2 2 3 4 2" xfId="36512" xr:uid="{4DF85782-F315-42BC-A35D-051B890A2D8D}"/>
    <cellStyle name="쉼표 [0] 4 2 2 2 3 5" xfId="9339" xr:uid="{0B8498AD-E0C1-4C8A-8219-EAE141B7B743}"/>
    <cellStyle name="쉼표 [0] 4 2 2 2 3 5 2" xfId="39294" xr:uid="{F016683A-535C-4DEE-BDA9-9D2209B296D0}"/>
    <cellStyle name="쉼표 [0] 4 2 2 2 3 6" xfId="12121" xr:uid="{D87B3F80-958A-4A22-A02A-11773A3E8E06}"/>
    <cellStyle name="쉼표 [0] 4 2 2 2 3 6 2" xfId="42076" xr:uid="{3AACD4F2-8472-4705-9260-A0C48FAD526F}"/>
    <cellStyle name="쉼표 [0] 4 2 2 2 3 7" xfId="14856" xr:uid="{FAD8E27B-D32D-4941-A992-54406D7F89DC}"/>
    <cellStyle name="쉼표 [0] 4 2 2 2 3 7 2" xfId="44811" xr:uid="{D3956E50-A614-40B4-8B75-2278DE6A82FF}"/>
    <cellStyle name="쉼표 [0] 4 2 2 2 3 8" xfId="17604" xr:uid="{0719B983-9B3F-4319-A7A5-93EFBACCE5BC}"/>
    <cellStyle name="쉼표 [0] 4 2 2 2 3 8 2" xfId="47557" xr:uid="{48F5FD7B-83BF-4F7B-B3CC-E09782966795}"/>
    <cellStyle name="쉼표 [0] 4 2 2 2 3 9" xfId="20387" xr:uid="{8ED94BD1-58AC-4B59-9CBF-A00D784C0504}"/>
    <cellStyle name="쉼표 [0] 4 2 2 2 3 9 2" xfId="50339" xr:uid="{21AF8ACD-A631-4771-AEF8-1DDDE9457E7C}"/>
    <cellStyle name="쉼표 [0] 4 2 2 2 4" xfId="2488" xr:uid="{C9FF07EB-D63F-4ACF-B6F7-2D990C3F3DDE}"/>
    <cellStyle name="쉼표 [0] 4 2 2 2 4 10" xfId="26545" xr:uid="{460801D1-E2FB-4CB2-806A-3B9C819E6991}"/>
    <cellStyle name="쉼표 [0] 4 2 2 2 4 10 2" xfId="56497" xr:uid="{65FD508D-D932-437D-BD0E-0864D24B4B9E}"/>
    <cellStyle name="쉼표 [0] 4 2 2 2 4 11" xfId="32487" xr:uid="{44592B6C-ECAA-44DC-B248-F0D05FD33B46}"/>
    <cellStyle name="쉼표 [0] 4 2 2 2 4 2" xfId="4293" xr:uid="{9901D866-2C47-4002-9739-7B2AED43507C}"/>
    <cellStyle name="쉼표 [0] 4 2 2 2 4 2 2" xfId="29288" xr:uid="{CDCF78A2-8E11-48AB-9EAA-938E8471F7FD}"/>
    <cellStyle name="쉼표 [0] 4 2 2 2 4 2 2 2" xfId="59240" xr:uid="{05206899-9800-485E-8284-B9C9176EBB52}"/>
    <cellStyle name="쉼표 [0] 4 2 2 2 4 2 3" xfId="34286" xr:uid="{7B817283-442D-4D1E-9467-60D9B16B5D7E}"/>
    <cellStyle name="쉼표 [0] 4 2 2 2 4 3" xfId="7241" xr:uid="{156A4FCC-D214-46A6-BB25-C6C31131E59B}"/>
    <cellStyle name="쉼표 [0] 4 2 2 2 4 3 2" xfId="37196" xr:uid="{160A3FBC-FC75-44F7-B297-11C7761135EF}"/>
    <cellStyle name="쉼표 [0] 4 2 2 2 4 4" xfId="10023" xr:uid="{FF72381F-1A02-4C92-BA1E-55843EF07F04}"/>
    <cellStyle name="쉼표 [0] 4 2 2 2 4 4 2" xfId="39978" xr:uid="{298AE875-11C8-492B-946B-F4A8756D16B6}"/>
    <cellStyle name="쉼표 [0] 4 2 2 2 4 5" xfId="12805" xr:uid="{6AE5890F-3E4C-4CE3-92F5-6331E73C736E}"/>
    <cellStyle name="쉼표 [0] 4 2 2 2 4 5 2" xfId="42760" xr:uid="{6A788D93-DA56-473E-B243-9C9AAB3A8E03}"/>
    <cellStyle name="쉼표 [0] 4 2 2 2 4 6" xfId="15540" xr:uid="{49D3592E-4303-4B96-A7C0-160F622B4EDC}"/>
    <cellStyle name="쉼표 [0] 4 2 2 2 4 6 2" xfId="45495" xr:uid="{68CE8B64-4652-454F-B107-7680C7A33594}"/>
    <cellStyle name="쉼표 [0] 4 2 2 2 4 7" xfId="18288" xr:uid="{0BE55AF9-8DAA-43C4-861B-C5A5D4572D48}"/>
    <cellStyle name="쉼표 [0] 4 2 2 2 4 7 2" xfId="48241" xr:uid="{89759324-FF30-45C4-A627-AB08D65BC422}"/>
    <cellStyle name="쉼표 [0] 4 2 2 2 4 8" xfId="21071" xr:uid="{273E4425-AA7F-44FD-AD8F-C8B0730D547C}"/>
    <cellStyle name="쉼표 [0] 4 2 2 2 4 8 2" xfId="51023" xr:uid="{BE4D03AE-21E4-4E4B-A346-23A1F1723BA4}"/>
    <cellStyle name="쉼표 [0] 4 2 2 2 4 9" xfId="23809" xr:uid="{512ED47D-EE8C-4681-9564-96608BB2A24C}"/>
    <cellStyle name="쉼표 [0] 4 2 2 2 4 9 2" xfId="53761" xr:uid="{3E075DA6-2022-4BDC-B1C9-5CE83137E10D}"/>
    <cellStyle name="쉼표 [0] 4 2 2 2 5" xfId="2925" xr:uid="{7CBBBCC7-8652-4238-A845-65AA6631A07E}"/>
    <cellStyle name="쉼표 [0] 4 2 2 2 5 2" xfId="27920" xr:uid="{3957A078-81B8-4DB8-89A1-B7255A5C1720}"/>
    <cellStyle name="쉼표 [0] 4 2 2 2 5 2 2" xfId="57872" xr:uid="{11FEC272-C177-4FCD-B066-6CB00352D8CF}"/>
    <cellStyle name="쉼표 [0] 4 2 2 2 5 3" xfId="32918" xr:uid="{90A41E5B-4DC8-4A29-B258-9F773421089B}"/>
    <cellStyle name="쉼표 [0] 4 2 2 2 6" xfId="5873" xr:uid="{5FAD07C2-81C9-42A4-A69C-B09ECE406D3B}"/>
    <cellStyle name="쉼표 [0] 4 2 2 2 6 2" xfId="35828" xr:uid="{DB06E4D9-4793-4826-8ED6-4B413C61A029}"/>
    <cellStyle name="쉼표 [0] 4 2 2 2 7" xfId="8655" xr:uid="{4140C5FE-8058-446F-B5F7-1F6B58892EDE}"/>
    <cellStyle name="쉼표 [0] 4 2 2 2 7 2" xfId="38610" xr:uid="{ED1EE17F-616E-4E26-851C-D8908F49CC3A}"/>
    <cellStyle name="쉼표 [0] 4 2 2 2 8" xfId="11437" xr:uid="{E8AC90B8-AD3B-4DDB-AC8E-7AEC7F26C5B1}"/>
    <cellStyle name="쉼표 [0] 4 2 2 2 8 2" xfId="41392" xr:uid="{A90C16F1-4B6E-498D-954B-1BB2320EE305}"/>
    <cellStyle name="쉼표 [0] 4 2 2 2 9" xfId="14172" xr:uid="{E40FEA11-437A-4017-BD53-060F9440CB5D}"/>
    <cellStyle name="쉼표 [0] 4 2 2 2 9 2" xfId="44127" xr:uid="{60A86B5D-9E52-4282-A782-9BA4A4DC67C3}"/>
    <cellStyle name="쉼표 [0] 4 2 2 3" xfId="1100" xr:uid="{2A351C08-36AB-4708-B629-FAF1F7E80479}"/>
    <cellStyle name="쉼표 [0] 4 2 2 3 10" xfId="19874" xr:uid="{0FF783C1-2FB2-4CC6-BD1F-D5E2879CEC6C}"/>
    <cellStyle name="쉼표 [0] 4 2 2 3 10 2" xfId="49826" xr:uid="{57849B63-18E9-46F8-B85C-EDB6B67CFB2D}"/>
    <cellStyle name="쉼표 [0] 4 2 2 3 11" xfId="22612" xr:uid="{A1C358EB-0DF9-4426-B9BB-E86968BC5B10}"/>
    <cellStyle name="쉼표 [0] 4 2 2 3 11 2" xfId="52564" xr:uid="{2403650C-75F9-45F6-A52E-C4AB55E3E0E0}"/>
    <cellStyle name="쉼표 [0] 4 2 2 3 12" xfId="25348" xr:uid="{A305A09C-0CD6-42DB-9E1E-0A5D1F3993DF}"/>
    <cellStyle name="쉼표 [0] 4 2 2 3 12 2" xfId="55300" xr:uid="{B6466ED7-19DB-43D8-B9DB-8364B57B772F}"/>
    <cellStyle name="쉼표 [0] 4 2 2 3 13" xfId="31105" xr:uid="{CF66F883-D188-42DC-BB7E-1E452BAA3B19}"/>
    <cellStyle name="쉼표 [0] 4 2 2 3 2" xfId="3780" xr:uid="{14484467-32E5-46A8-984A-BD3AE227B68F}"/>
    <cellStyle name="쉼표 [0] 4 2 2 3 2 10" xfId="26032" xr:uid="{C5D1480C-26C7-4EF8-9330-49DC8E539AF6}"/>
    <cellStyle name="쉼표 [0] 4 2 2 3 2 10 2" xfId="55984" xr:uid="{9AA88953-338A-4704-BDFA-BBA30FB237C9}"/>
    <cellStyle name="쉼표 [0] 4 2 2 3 2 11" xfId="33773" xr:uid="{25A15A5C-D213-4BF1-95AA-F830142E167B}"/>
    <cellStyle name="쉼표 [0] 4 2 2 3 2 2" xfId="5148" xr:uid="{F31A8882-6EE4-4099-9A25-EEAC9232DDE6}"/>
    <cellStyle name="쉼표 [0] 4 2 2 3 2 2 10" xfId="35141" xr:uid="{5131B817-740A-4408-A93E-EFAA91CB7B6D}"/>
    <cellStyle name="쉼표 [0] 4 2 2 3 2 2 2" xfId="8096" xr:uid="{877275CF-DD25-4931-8537-74B029507B21}"/>
    <cellStyle name="쉼표 [0] 4 2 2 3 2 2 2 2" xfId="30143" xr:uid="{3D2A4600-09D2-4F78-8B39-8EEB9409E8AC}"/>
    <cellStyle name="쉼표 [0] 4 2 2 3 2 2 2 2 2" xfId="60095" xr:uid="{CC043C81-7BA6-4D43-9955-DF96F5EA5ABD}"/>
    <cellStyle name="쉼표 [0] 4 2 2 3 2 2 2 3" xfId="38051" xr:uid="{12437631-2DBB-4BD5-8EB6-35FF6054026B}"/>
    <cellStyle name="쉼표 [0] 4 2 2 3 2 2 3" xfId="10878" xr:uid="{D2665AAD-2E1A-4ED1-AC16-03D78C6F6980}"/>
    <cellStyle name="쉼표 [0] 4 2 2 3 2 2 3 2" xfId="40833" xr:uid="{55D48F82-3624-44D2-A7FF-0C5261231F02}"/>
    <cellStyle name="쉼표 [0] 4 2 2 3 2 2 4" xfId="13660" xr:uid="{B5A7B577-3738-4E4F-8D27-CB11F16B6067}"/>
    <cellStyle name="쉼표 [0] 4 2 2 3 2 2 4 2" xfId="43615" xr:uid="{3D35F2D7-B740-4008-AFDA-D356FDEA26A8}"/>
    <cellStyle name="쉼표 [0] 4 2 2 3 2 2 5" xfId="16395" xr:uid="{9BCEEAAA-F473-41AE-9922-E65D2B6727DC}"/>
    <cellStyle name="쉼표 [0] 4 2 2 3 2 2 5 2" xfId="46350" xr:uid="{EA3F1AE5-4BA4-4B21-B8E4-CF5C27074BD9}"/>
    <cellStyle name="쉼표 [0] 4 2 2 3 2 2 6" xfId="19143" xr:uid="{7B39A28F-FE53-4ADF-B496-010F6FC4E986}"/>
    <cellStyle name="쉼표 [0] 4 2 2 3 2 2 6 2" xfId="49096" xr:uid="{4D364FB6-B895-42A2-9615-46709485FDF7}"/>
    <cellStyle name="쉼표 [0] 4 2 2 3 2 2 7" xfId="21926" xr:uid="{861F7762-D194-4715-993B-C21BC1E2ADC9}"/>
    <cellStyle name="쉼표 [0] 4 2 2 3 2 2 7 2" xfId="51878" xr:uid="{6A9F6CFD-2A0C-42DA-8B89-60FC1F6C3247}"/>
    <cellStyle name="쉼표 [0] 4 2 2 3 2 2 8" xfId="24664" xr:uid="{CD15E514-A63F-4B28-B5B2-4F810F301622}"/>
    <cellStyle name="쉼표 [0] 4 2 2 3 2 2 8 2" xfId="54616" xr:uid="{C65E0279-F049-4107-9EB0-3EBD25EC2188}"/>
    <cellStyle name="쉼표 [0] 4 2 2 3 2 2 9" xfId="27400" xr:uid="{12B4831D-A200-4A6C-B170-C04F663D0C53}"/>
    <cellStyle name="쉼표 [0] 4 2 2 3 2 2 9 2" xfId="57352" xr:uid="{E74E9486-4F45-4BDB-867F-374B3C2A0A72}"/>
    <cellStyle name="쉼표 [0] 4 2 2 3 2 3" xfId="6728" xr:uid="{9CB5238C-78BD-40FD-AE2C-535E98439078}"/>
    <cellStyle name="쉼표 [0] 4 2 2 3 2 3 2" xfId="28775" xr:uid="{753AF00D-39F5-4B25-B3A3-BCD0C1CAD8CB}"/>
    <cellStyle name="쉼표 [0] 4 2 2 3 2 3 2 2" xfId="58727" xr:uid="{619CBC1F-2B1E-4E96-A94A-59DCF5C6684B}"/>
    <cellStyle name="쉼표 [0] 4 2 2 3 2 3 3" xfId="36683" xr:uid="{AAEDD192-D54E-4F0D-B0BA-A4A6A85D19DD}"/>
    <cellStyle name="쉼표 [0] 4 2 2 3 2 4" xfId="9510" xr:uid="{E4F9C694-2620-434D-810E-21A2F737115A}"/>
    <cellStyle name="쉼표 [0] 4 2 2 3 2 4 2" xfId="39465" xr:uid="{5225AAE8-87EE-4285-ADA8-8E453CEBEA3F}"/>
    <cellStyle name="쉼표 [0] 4 2 2 3 2 5" xfId="12292" xr:uid="{68012A16-EA0F-4BBA-96FF-F5D0E1B3898F}"/>
    <cellStyle name="쉼표 [0] 4 2 2 3 2 5 2" xfId="42247" xr:uid="{95515598-B60E-4901-A18F-A5D8612C4027}"/>
    <cellStyle name="쉼표 [0] 4 2 2 3 2 6" xfId="15027" xr:uid="{56183A2F-4261-4D88-9B34-1E8EDAF506C0}"/>
    <cellStyle name="쉼표 [0] 4 2 2 3 2 6 2" xfId="44982" xr:uid="{CF39BE2C-B700-497B-B9D3-64B98B029017}"/>
    <cellStyle name="쉼표 [0] 4 2 2 3 2 7" xfId="17775" xr:uid="{CC638243-3372-4D7E-BA00-B2B3ECD593E1}"/>
    <cellStyle name="쉼표 [0] 4 2 2 3 2 7 2" xfId="47728" xr:uid="{938B1CAC-5D8E-461C-9735-E7A32DC63A20}"/>
    <cellStyle name="쉼표 [0] 4 2 2 3 2 8" xfId="20558" xr:uid="{7907CECB-30AF-4F4A-91DF-0A4690257BD0}"/>
    <cellStyle name="쉼표 [0] 4 2 2 3 2 8 2" xfId="50510" xr:uid="{E875F75C-3AD4-4711-8097-CF627C8EE976}"/>
    <cellStyle name="쉼표 [0] 4 2 2 3 2 9" xfId="23296" xr:uid="{6D54C888-8F1D-4920-BCBA-F30303B5D5E8}"/>
    <cellStyle name="쉼표 [0] 4 2 2 3 2 9 2" xfId="53248" xr:uid="{148FE787-9699-4D0C-B5F8-2DA20F999C1C}"/>
    <cellStyle name="쉼표 [0] 4 2 2 3 3" xfId="4464" xr:uid="{3E9652E2-1BB0-417D-9AC7-ADC935555CF9}"/>
    <cellStyle name="쉼표 [0] 4 2 2 3 3 10" xfId="34457" xr:uid="{5D9ED249-4C95-48E2-91E0-1B9782D19259}"/>
    <cellStyle name="쉼표 [0] 4 2 2 3 3 2" xfId="7412" xr:uid="{A58FC9B9-21D5-4438-87B2-1990D4D04635}"/>
    <cellStyle name="쉼표 [0] 4 2 2 3 3 2 2" xfId="29459" xr:uid="{78C84D97-BA5B-415C-87CA-0FF08E50C976}"/>
    <cellStyle name="쉼표 [0] 4 2 2 3 3 2 2 2" xfId="59411" xr:uid="{4BE615F6-F3B0-41EA-A860-9E2F8791C7D3}"/>
    <cellStyle name="쉼표 [0] 4 2 2 3 3 2 3" xfId="37367" xr:uid="{2DF5A94A-9EDA-4BD5-9A6A-CFDC70C9EE0C}"/>
    <cellStyle name="쉼표 [0] 4 2 2 3 3 3" xfId="10194" xr:uid="{605A129C-3ED2-43B3-AE00-C3C8E005A3FD}"/>
    <cellStyle name="쉼표 [0] 4 2 2 3 3 3 2" xfId="40149" xr:uid="{AB2521E4-5EFB-4983-9D3C-57BB4AE6EDD6}"/>
    <cellStyle name="쉼표 [0] 4 2 2 3 3 4" xfId="12976" xr:uid="{0D7FBC28-7AFA-4FCA-B6FC-19A78AC8FFC8}"/>
    <cellStyle name="쉼표 [0] 4 2 2 3 3 4 2" xfId="42931" xr:uid="{FA236103-1C01-4B3F-AEE5-ED2B93355C37}"/>
    <cellStyle name="쉼표 [0] 4 2 2 3 3 5" xfId="15711" xr:uid="{D6995429-6E0E-4888-8588-9005F7243C74}"/>
    <cellStyle name="쉼표 [0] 4 2 2 3 3 5 2" xfId="45666" xr:uid="{4C2486B3-CC3E-4572-BA00-5952B2BF3DD5}"/>
    <cellStyle name="쉼표 [0] 4 2 2 3 3 6" xfId="18459" xr:uid="{B4361059-30D9-4875-96A2-28592D37BC4C}"/>
    <cellStyle name="쉼표 [0] 4 2 2 3 3 6 2" xfId="48412" xr:uid="{FAF78B1F-EA81-442B-8080-80CE531418C8}"/>
    <cellStyle name="쉼표 [0] 4 2 2 3 3 7" xfId="21242" xr:uid="{DC3DF52B-8899-45B2-9CEC-4D004CAD2A5A}"/>
    <cellStyle name="쉼표 [0] 4 2 2 3 3 7 2" xfId="51194" xr:uid="{73D1ACEF-D8BF-480E-85D9-18FB4168BBE2}"/>
    <cellStyle name="쉼표 [0] 4 2 2 3 3 8" xfId="23980" xr:uid="{3E42EF48-C24A-4323-BA57-437E69594518}"/>
    <cellStyle name="쉼표 [0] 4 2 2 3 3 8 2" xfId="53932" xr:uid="{818D8773-DD73-46D0-8CD7-C119F16F0B72}"/>
    <cellStyle name="쉼표 [0] 4 2 2 3 3 9" xfId="26716" xr:uid="{4BE86DEE-A24B-4770-B0D0-43BF0B003FE5}"/>
    <cellStyle name="쉼표 [0] 4 2 2 3 3 9 2" xfId="56668" xr:uid="{F7E2CA48-B7F7-4563-BA4D-DF385FEEE471}"/>
    <cellStyle name="쉼표 [0] 4 2 2 3 4" xfId="3096" xr:uid="{5857535C-67B9-4BE2-9FFE-8793007C386F}"/>
    <cellStyle name="쉼표 [0] 4 2 2 3 4 2" xfId="28091" xr:uid="{EE5AF1E8-A531-4327-95C6-D387AC10A9FA}"/>
    <cellStyle name="쉼표 [0] 4 2 2 3 4 2 2" xfId="58043" xr:uid="{87DB073A-200C-4B78-861E-833C3D389B56}"/>
    <cellStyle name="쉼표 [0] 4 2 2 3 4 3" xfId="33089" xr:uid="{1C586D18-5363-4263-A344-4A9A2A96EC2E}"/>
    <cellStyle name="쉼표 [0] 4 2 2 3 5" xfId="6044" xr:uid="{FB9CBE28-8FAF-4DEE-8461-E85C99D32717}"/>
    <cellStyle name="쉼표 [0] 4 2 2 3 5 2" xfId="35999" xr:uid="{0A5AC455-525C-4DE8-9241-D9FFB844B53C}"/>
    <cellStyle name="쉼표 [0] 4 2 2 3 6" xfId="8826" xr:uid="{1979A8FA-2D3C-4E53-919E-8CF9368B4FF7}"/>
    <cellStyle name="쉼표 [0] 4 2 2 3 6 2" xfId="38781" xr:uid="{8B90E33D-6386-4187-BDA5-44FE53C6084F}"/>
    <cellStyle name="쉼표 [0] 4 2 2 3 7" xfId="11608" xr:uid="{EFF0260D-1F01-4ED6-9422-D3BEE26546DF}"/>
    <cellStyle name="쉼표 [0] 4 2 2 3 7 2" xfId="41563" xr:uid="{5D7E85FA-3F69-420E-854F-BC688C0486CC}"/>
    <cellStyle name="쉼표 [0] 4 2 2 3 8" xfId="14343" xr:uid="{16370EC2-1D4A-4425-BF17-B3B6323FD704}"/>
    <cellStyle name="쉼표 [0] 4 2 2 3 8 2" xfId="44298" xr:uid="{1AEAFDBE-B7CC-4692-9E2B-72FB68712989}"/>
    <cellStyle name="쉼표 [0] 4 2 2 3 9" xfId="17091" xr:uid="{5B1B25AD-CD0C-45A4-96DF-56FC6ACA9641}"/>
    <cellStyle name="쉼표 [0] 4 2 2 3 9 2" xfId="47044" xr:uid="{D7E55D66-A1AB-42C6-B927-417644C6102B}"/>
    <cellStyle name="쉼표 [0] 4 2 2 4" xfId="1642" xr:uid="{2C6A28BA-E1E7-428C-97E3-7372E7D89372}"/>
    <cellStyle name="쉼표 [0] 4 2 2 4 10" xfId="22954" xr:uid="{E9844400-9114-4D96-BBB8-C90AF396E379}"/>
    <cellStyle name="쉼표 [0] 4 2 2 4 10 2" xfId="52906" xr:uid="{86077273-7E76-46D1-AAA9-A1FF0C22EF81}"/>
    <cellStyle name="쉼표 [0] 4 2 2 4 11" xfId="25690" xr:uid="{0CEB62DA-66FF-45BE-B757-BE0FABCF799F}"/>
    <cellStyle name="쉼표 [0] 4 2 2 4 11 2" xfId="55642" xr:uid="{7158E0FB-0FF9-40BE-8979-5823981EE545}"/>
    <cellStyle name="쉼표 [0] 4 2 2 4 12" xfId="31647" xr:uid="{713F96F2-65FB-446B-814E-41CB29AC2103}"/>
    <cellStyle name="쉼표 [0] 4 2 2 4 2" xfId="4806" xr:uid="{7BB9B3E1-06EA-42C3-8961-262E4EC48C08}"/>
    <cellStyle name="쉼표 [0] 4 2 2 4 2 10" xfId="34799" xr:uid="{35465D67-9C26-48F5-A3FE-ED9215319F0D}"/>
    <cellStyle name="쉼표 [0] 4 2 2 4 2 2" xfId="7754" xr:uid="{53923FFD-E58E-43D8-957F-C0B9E5F49ADD}"/>
    <cellStyle name="쉼표 [0] 4 2 2 4 2 2 2" xfId="29801" xr:uid="{7CD61BC7-8E0C-4455-9D56-CBA5716674A3}"/>
    <cellStyle name="쉼표 [0] 4 2 2 4 2 2 2 2" xfId="59753" xr:uid="{EAA203D2-9332-4116-B733-025A147C2E14}"/>
    <cellStyle name="쉼표 [0] 4 2 2 4 2 2 3" xfId="37709" xr:uid="{E935D8B9-F870-428A-B2D0-03F4E3E39E1D}"/>
    <cellStyle name="쉼표 [0] 4 2 2 4 2 3" xfId="10536" xr:uid="{8458109E-4EBF-46A4-A7A6-A60EF06E26C0}"/>
    <cellStyle name="쉼표 [0] 4 2 2 4 2 3 2" xfId="40491" xr:uid="{7CFF66F0-41E4-4F34-94EC-E702FAB3A993}"/>
    <cellStyle name="쉼표 [0] 4 2 2 4 2 4" xfId="13318" xr:uid="{59E1CADE-ABE5-411E-AAEC-B6AEE6DDD5F8}"/>
    <cellStyle name="쉼표 [0] 4 2 2 4 2 4 2" xfId="43273" xr:uid="{A11E6941-0E73-4584-83B4-E5AB6554F735}"/>
    <cellStyle name="쉼표 [0] 4 2 2 4 2 5" xfId="16053" xr:uid="{EA3FC0D6-543A-43B8-8280-C169A3ADDC17}"/>
    <cellStyle name="쉼표 [0] 4 2 2 4 2 5 2" xfId="46008" xr:uid="{3E0410D7-491D-4DDF-9B6E-B930ADFDEC23}"/>
    <cellStyle name="쉼표 [0] 4 2 2 4 2 6" xfId="18801" xr:uid="{7F8869AF-79F2-400A-B1FA-A944872A4870}"/>
    <cellStyle name="쉼표 [0] 4 2 2 4 2 6 2" xfId="48754" xr:uid="{5CC61D6D-BE63-4E1F-BC55-D9367643DE11}"/>
    <cellStyle name="쉼표 [0] 4 2 2 4 2 7" xfId="21584" xr:uid="{7A44A82F-C80C-43F0-99EF-6F4CBB6EB549}"/>
    <cellStyle name="쉼표 [0] 4 2 2 4 2 7 2" xfId="51536" xr:uid="{16324BB4-0E17-4E6B-ADE5-9942EC664055}"/>
    <cellStyle name="쉼표 [0] 4 2 2 4 2 8" xfId="24322" xr:uid="{38AD04D4-66E1-4CD8-95B1-F8AD13BB0DEA}"/>
    <cellStyle name="쉼표 [0] 4 2 2 4 2 8 2" xfId="54274" xr:uid="{98C62935-DECD-4D81-814C-0143DC35F409}"/>
    <cellStyle name="쉼표 [0] 4 2 2 4 2 9" xfId="27058" xr:uid="{0AFDF5C4-9FB3-4E69-904C-0C1D87366A54}"/>
    <cellStyle name="쉼표 [0] 4 2 2 4 2 9 2" xfId="57010" xr:uid="{E1659711-6565-42B9-A2C7-CB14AD20C574}"/>
    <cellStyle name="쉼표 [0] 4 2 2 4 3" xfId="3438" xr:uid="{081E99EA-58C5-4B16-A49E-C97468604A6B}"/>
    <cellStyle name="쉼표 [0] 4 2 2 4 3 2" xfId="28433" xr:uid="{BE73E32B-F731-4D55-AAE0-567F91EE1B85}"/>
    <cellStyle name="쉼표 [0] 4 2 2 4 3 2 2" xfId="58385" xr:uid="{8AFD2E40-8A44-452F-94C4-D24A3FE5964A}"/>
    <cellStyle name="쉼표 [0] 4 2 2 4 3 3" xfId="33431" xr:uid="{C0B46421-8E98-416C-AF6F-C2348DCF5571}"/>
    <cellStyle name="쉼표 [0] 4 2 2 4 4" xfId="6386" xr:uid="{003C9A74-8516-4F1D-9432-8160CE3FE842}"/>
    <cellStyle name="쉼표 [0] 4 2 2 4 4 2" xfId="36341" xr:uid="{63ED9075-1076-481C-B4B3-E6B31391964F}"/>
    <cellStyle name="쉼표 [0] 4 2 2 4 5" xfId="9168" xr:uid="{6BCAC53A-3980-4F78-9636-F621EE245EAD}"/>
    <cellStyle name="쉼표 [0] 4 2 2 4 5 2" xfId="39123" xr:uid="{C0C83951-0AEC-47D3-9FC3-C7F84ECC1F8C}"/>
    <cellStyle name="쉼표 [0] 4 2 2 4 6" xfId="11950" xr:uid="{7E9B2F8D-0CA9-4CAC-BBF6-EA88C8530D02}"/>
    <cellStyle name="쉼표 [0] 4 2 2 4 6 2" xfId="41905" xr:uid="{58A6CC80-6F56-46DB-A5FD-6BD83E3205A5}"/>
    <cellStyle name="쉼표 [0] 4 2 2 4 7" xfId="14685" xr:uid="{7A2E3F35-8B33-4BFA-910D-99EB2F6FE741}"/>
    <cellStyle name="쉼표 [0] 4 2 2 4 7 2" xfId="44640" xr:uid="{429D4CBB-ED68-404C-8AFF-26A9D48B3563}"/>
    <cellStyle name="쉼표 [0] 4 2 2 4 8" xfId="17433" xr:uid="{008E5E08-FCDF-4F8B-8421-0A31F81787DB}"/>
    <cellStyle name="쉼표 [0] 4 2 2 4 8 2" xfId="47386" xr:uid="{76969EED-5915-40D1-BC0D-9F4078169075}"/>
    <cellStyle name="쉼표 [0] 4 2 2 4 9" xfId="20216" xr:uid="{A6F395F8-AC14-4758-BB92-57DB64ADA032}"/>
    <cellStyle name="쉼표 [0] 4 2 2 4 9 2" xfId="50168" xr:uid="{2515F60E-3D93-4D6C-8442-312F07DCEE62}"/>
    <cellStyle name="쉼표 [0] 4 2 2 5" xfId="2137" xr:uid="{38EDC190-A4C5-4D05-AFAD-6E13B93DDFE6}"/>
    <cellStyle name="쉼표 [0] 4 2 2 5 10" xfId="26374" xr:uid="{4BE758E3-8B3A-4CDB-86B3-95DD893C26BB}"/>
    <cellStyle name="쉼표 [0] 4 2 2 5 10 2" xfId="56326" xr:uid="{B000E27F-F23F-493C-82A9-AA7FFB05B572}"/>
    <cellStyle name="쉼표 [0] 4 2 2 5 11" xfId="32140" xr:uid="{8532FCDF-6D82-4ED5-B237-A4556C3F39FA}"/>
    <cellStyle name="쉼표 [0] 4 2 2 5 2" xfId="4122" xr:uid="{4DA16C21-6BDC-44FB-ADB1-414A848C184E}"/>
    <cellStyle name="쉼표 [0] 4 2 2 5 2 2" xfId="29117" xr:uid="{76ED00CA-2AE9-402E-9567-4AAD2C59F198}"/>
    <cellStyle name="쉼표 [0] 4 2 2 5 2 2 2" xfId="59069" xr:uid="{5301A95F-CB26-42C9-82A5-DE3163C9B553}"/>
    <cellStyle name="쉼표 [0] 4 2 2 5 2 3" xfId="34115" xr:uid="{E8041519-88D1-464B-AF1B-ACE62195DB32}"/>
    <cellStyle name="쉼표 [0] 4 2 2 5 3" xfId="7070" xr:uid="{3843BCA3-4402-4164-BAAE-E574B2247B48}"/>
    <cellStyle name="쉼표 [0] 4 2 2 5 3 2" xfId="37025" xr:uid="{115FAA14-17E8-4578-80AE-A2EBCCAE04F8}"/>
    <cellStyle name="쉼표 [0] 4 2 2 5 4" xfId="9852" xr:uid="{90132984-B999-4472-8FC8-C52D688D6568}"/>
    <cellStyle name="쉼표 [0] 4 2 2 5 4 2" xfId="39807" xr:uid="{ECFC738D-AA17-4C0F-ACA9-D450B670B321}"/>
    <cellStyle name="쉼표 [0] 4 2 2 5 5" xfId="12634" xr:uid="{6891F9E8-9393-42F3-935B-8ED1FD533D91}"/>
    <cellStyle name="쉼표 [0] 4 2 2 5 5 2" xfId="42589" xr:uid="{7FD73963-07DE-4133-95E5-362B2BB367E5}"/>
    <cellStyle name="쉼표 [0] 4 2 2 5 6" xfId="15369" xr:uid="{2425A99A-FC7F-4F9B-9501-99A6A97CF9D6}"/>
    <cellStyle name="쉼표 [0] 4 2 2 5 6 2" xfId="45324" xr:uid="{757784E8-C9E4-47DF-8432-0FF4677CE290}"/>
    <cellStyle name="쉼표 [0] 4 2 2 5 7" xfId="18117" xr:uid="{4D619635-BCA1-48B8-A93A-5B02740D3608}"/>
    <cellStyle name="쉼표 [0] 4 2 2 5 7 2" xfId="48070" xr:uid="{93E35775-D455-4B8E-98DF-F4A385CF50A1}"/>
    <cellStyle name="쉼표 [0] 4 2 2 5 8" xfId="20900" xr:uid="{6580A360-746A-474B-A1EE-DAD7005058D2}"/>
    <cellStyle name="쉼표 [0] 4 2 2 5 8 2" xfId="50852" xr:uid="{726D5731-1946-48D8-9D12-578AD15A5D74}"/>
    <cellStyle name="쉼표 [0] 4 2 2 5 9" xfId="23638" xr:uid="{9744834C-10FA-415C-AAAA-F7AF74D65F32}"/>
    <cellStyle name="쉼표 [0] 4 2 2 5 9 2" xfId="53590" xr:uid="{680C4581-E4B8-40E0-AAB7-5A0881AB7EF0}"/>
    <cellStyle name="쉼표 [0] 4 2 2 6" xfId="2316" xr:uid="{DDEF93CA-F5FB-4D31-90DC-E19D75A84173}"/>
    <cellStyle name="쉼표 [0] 4 2 2 6 2" xfId="27749" xr:uid="{CE9EBF84-1325-440F-9CFA-FDA8545EC688}"/>
    <cellStyle name="쉼표 [0] 4 2 2 6 2 2" xfId="57701" xr:uid="{B5C18FDB-B886-4BB3-9064-E204525EECC4}"/>
    <cellStyle name="쉼표 [0] 4 2 2 6 3" xfId="32316" xr:uid="{DB1D65A4-E345-4248-833E-637C58F546E2}"/>
    <cellStyle name="쉼표 [0] 4 2 2 7" xfId="2754" xr:uid="{8138EBA9-DD4E-4BEA-9145-376C0D2A06C9}"/>
    <cellStyle name="쉼표 [0] 4 2 2 7 2" xfId="32747" xr:uid="{19D77EFC-D47B-40D0-B3EA-56282C552352}"/>
    <cellStyle name="쉼표 [0] 4 2 2 8" xfId="5702" xr:uid="{EE796F0E-1FC9-4BE6-A0CF-0E9C4E86F83E}"/>
    <cellStyle name="쉼표 [0] 4 2 2 8 2" xfId="35657" xr:uid="{3F9F7CB5-0E81-4055-9FB1-9EDAA557CF60}"/>
    <cellStyle name="쉼표 [0] 4 2 2 9" xfId="8484" xr:uid="{C1252849-BF18-4732-A8C0-665D857496D6}"/>
    <cellStyle name="쉼표 [0] 4 2 2 9 2" xfId="38439" xr:uid="{93C1BFBA-56B2-4603-997B-97FBE81F33DD}"/>
    <cellStyle name="쉼표 [0] 4 2 3" xfId="787" xr:uid="{0962CC4A-FDE6-4F84-8DEB-C8DB9FC301D8}"/>
    <cellStyle name="쉼표 [0] 4 2 3 10" xfId="16835" xr:uid="{5CB4E56D-CA1B-417D-8B37-949354990D03}"/>
    <cellStyle name="쉼표 [0] 4 2 3 10 2" xfId="46788" xr:uid="{61E43FF9-B062-4348-A70D-560ABEAB4875}"/>
    <cellStyle name="쉼표 [0] 4 2 3 11" xfId="19618" xr:uid="{9AAAD31D-B671-4582-8F5D-16D803DEFE0F}"/>
    <cellStyle name="쉼표 [0] 4 2 3 11 2" xfId="49570" xr:uid="{93818119-86F4-415E-B9B3-05BFC132793B}"/>
    <cellStyle name="쉼표 [0] 4 2 3 12" xfId="22356" xr:uid="{74229951-2631-4225-A668-D562F1891BB6}"/>
    <cellStyle name="쉼표 [0] 4 2 3 12 2" xfId="52308" xr:uid="{9E215690-CB3C-4ACA-9FF4-C51F195A4994}"/>
    <cellStyle name="쉼표 [0] 4 2 3 13" xfId="25092" xr:uid="{6B560FC2-1633-4518-B81F-058661FCD8F9}"/>
    <cellStyle name="쉼표 [0] 4 2 3 13 2" xfId="55044" xr:uid="{1E2431D4-78DB-48E4-9F11-A42EB22C5133}"/>
    <cellStyle name="쉼표 [0] 4 2 3 14" xfId="30792" xr:uid="{6C693274-DD74-49A6-B238-9067C8A79DC0}"/>
    <cellStyle name="쉼표 [0] 4 2 3 2" xfId="1330" xr:uid="{8BF5D0F5-BC66-4907-AE88-44FE396CB297}"/>
    <cellStyle name="쉼표 [0] 4 2 3 2 10" xfId="19960" xr:uid="{3FFC51EC-49A7-447F-9DFE-15385EBBA89C}"/>
    <cellStyle name="쉼표 [0] 4 2 3 2 10 2" xfId="49912" xr:uid="{07458222-7C44-4004-B7A2-A05571DFA592}"/>
    <cellStyle name="쉼표 [0] 4 2 3 2 11" xfId="22698" xr:uid="{0F0DDD5A-CA9C-4DBF-9B13-F963C9290DDC}"/>
    <cellStyle name="쉼표 [0] 4 2 3 2 11 2" xfId="52650" xr:uid="{5C2077E9-A42D-48DE-8E92-CBCD2D3CCBB2}"/>
    <cellStyle name="쉼표 [0] 4 2 3 2 12" xfId="25434" xr:uid="{6B9975A4-CB80-43CD-B23F-28F48B3B7078}"/>
    <cellStyle name="쉼표 [0] 4 2 3 2 12 2" xfId="55386" xr:uid="{F397E003-78EF-428D-9A17-AB385D58E033}"/>
    <cellStyle name="쉼표 [0] 4 2 3 2 13" xfId="31335" xr:uid="{14C9BE10-16C1-4917-99E0-4FB27975A946}"/>
    <cellStyle name="쉼표 [0] 4 2 3 2 2" xfId="3866" xr:uid="{2831AA5D-71C6-4E84-B8D4-A2143A87E67C}"/>
    <cellStyle name="쉼표 [0] 4 2 3 2 2 10" xfId="26118" xr:uid="{5B2F038E-DB66-40CF-B93F-086C32930533}"/>
    <cellStyle name="쉼표 [0] 4 2 3 2 2 10 2" xfId="56070" xr:uid="{FEC23E0C-6A15-48E6-8F9C-6165A6720C11}"/>
    <cellStyle name="쉼표 [0] 4 2 3 2 2 11" xfId="33859" xr:uid="{5D2D81E3-A21D-4E65-B6ED-29B96BC72DE6}"/>
    <cellStyle name="쉼표 [0] 4 2 3 2 2 2" xfId="5234" xr:uid="{7979B284-EDC3-4BA7-A11C-A2BB9A02085A}"/>
    <cellStyle name="쉼표 [0] 4 2 3 2 2 2 10" xfId="35227" xr:uid="{8FBBD5A7-225B-4F10-A8F2-AD4CE38FB77F}"/>
    <cellStyle name="쉼표 [0] 4 2 3 2 2 2 2" xfId="8182" xr:uid="{894AFF95-20CD-42C9-AD8E-54347DEAE828}"/>
    <cellStyle name="쉼표 [0] 4 2 3 2 2 2 2 2" xfId="30229" xr:uid="{3EAAD260-524B-4B0F-B90A-48EB93D6A41E}"/>
    <cellStyle name="쉼표 [0] 4 2 3 2 2 2 2 2 2" xfId="60181" xr:uid="{64B8B0A0-C626-409C-A4F8-189AB5EE5999}"/>
    <cellStyle name="쉼표 [0] 4 2 3 2 2 2 2 3" xfId="38137" xr:uid="{1C0D9481-24AD-4526-A1F6-CDE0F049EDAD}"/>
    <cellStyle name="쉼표 [0] 4 2 3 2 2 2 3" xfId="10964" xr:uid="{3DD92D62-AD26-4AB5-8641-4C7C013D4023}"/>
    <cellStyle name="쉼표 [0] 4 2 3 2 2 2 3 2" xfId="40919" xr:uid="{B975B24C-6670-443A-8D1D-6F2D6FBA4DEB}"/>
    <cellStyle name="쉼표 [0] 4 2 3 2 2 2 4" xfId="13746" xr:uid="{ABE9FF04-2B8E-4FAA-9A0D-4DAAC208E761}"/>
    <cellStyle name="쉼표 [0] 4 2 3 2 2 2 4 2" xfId="43701" xr:uid="{3D9D374F-D786-454A-ACB1-0DFE12B324DE}"/>
    <cellStyle name="쉼표 [0] 4 2 3 2 2 2 5" xfId="16481" xr:uid="{CF1E377E-BBEC-4393-8205-DB06C7D1A37A}"/>
    <cellStyle name="쉼표 [0] 4 2 3 2 2 2 5 2" xfId="46436" xr:uid="{9D087B57-24CC-4FEC-8B51-BAA08CDDCAEC}"/>
    <cellStyle name="쉼표 [0] 4 2 3 2 2 2 6" xfId="19229" xr:uid="{1F9B8C94-7D2B-41F2-B049-54C7D14DB502}"/>
    <cellStyle name="쉼표 [0] 4 2 3 2 2 2 6 2" xfId="49182" xr:uid="{16D0B43E-FEE4-45F4-ACC0-BEC119DED5FC}"/>
    <cellStyle name="쉼표 [0] 4 2 3 2 2 2 7" xfId="22012" xr:uid="{A69D104E-90F2-4B51-A412-62A41ABE7FF2}"/>
    <cellStyle name="쉼표 [0] 4 2 3 2 2 2 7 2" xfId="51964" xr:uid="{C7703D31-3ECC-45AB-B146-BA28506B0DDA}"/>
    <cellStyle name="쉼표 [0] 4 2 3 2 2 2 8" xfId="24750" xr:uid="{0F02039B-DA27-4D58-BDC8-9BCE3782D7D3}"/>
    <cellStyle name="쉼표 [0] 4 2 3 2 2 2 8 2" xfId="54702" xr:uid="{92930C4A-1C38-4194-906A-714149595850}"/>
    <cellStyle name="쉼표 [0] 4 2 3 2 2 2 9" xfId="27486" xr:uid="{8B9DF674-5A46-4D1B-B83B-7B5217075180}"/>
    <cellStyle name="쉼표 [0] 4 2 3 2 2 2 9 2" xfId="57438" xr:uid="{D6A9A852-45BB-48F8-B162-33E85A283836}"/>
    <cellStyle name="쉼표 [0] 4 2 3 2 2 3" xfId="6814" xr:uid="{70881C19-B661-42DC-BC60-74AFE84EBF57}"/>
    <cellStyle name="쉼표 [0] 4 2 3 2 2 3 2" xfId="28861" xr:uid="{EE4C46F7-A0FD-4CEB-A518-E33843D5D038}"/>
    <cellStyle name="쉼표 [0] 4 2 3 2 2 3 2 2" xfId="58813" xr:uid="{9C51B7CC-0F56-4C37-9F6F-4B2E37370A54}"/>
    <cellStyle name="쉼표 [0] 4 2 3 2 2 3 3" xfId="36769" xr:uid="{41B06D62-5F84-4DD3-B296-1BE7A89C9BBA}"/>
    <cellStyle name="쉼표 [0] 4 2 3 2 2 4" xfId="9596" xr:uid="{D1299CD7-FF63-4DB2-8D06-B6D63A82F262}"/>
    <cellStyle name="쉼표 [0] 4 2 3 2 2 4 2" xfId="39551" xr:uid="{BBEB91FE-3C14-4B2A-AC03-A9B9D57F4061}"/>
    <cellStyle name="쉼표 [0] 4 2 3 2 2 5" xfId="12378" xr:uid="{A82BFE12-DB34-49FC-82AF-27F1CE5BCBA2}"/>
    <cellStyle name="쉼표 [0] 4 2 3 2 2 5 2" xfId="42333" xr:uid="{E8884D9D-F09B-4B42-891B-AD0DAC287047}"/>
    <cellStyle name="쉼표 [0] 4 2 3 2 2 6" xfId="15113" xr:uid="{51E41BE7-4C92-4FED-AD86-FF04A9102355}"/>
    <cellStyle name="쉼표 [0] 4 2 3 2 2 6 2" xfId="45068" xr:uid="{D52A4F8F-6A44-4995-A035-42677053A897}"/>
    <cellStyle name="쉼표 [0] 4 2 3 2 2 7" xfId="17861" xr:uid="{73CC1AEF-3FCB-4714-A145-D5D775476A8F}"/>
    <cellStyle name="쉼표 [0] 4 2 3 2 2 7 2" xfId="47814" xr:uid="{26A5DBF6-52BF-4863-B903-4274B28276BC}"/>
    <cellStyle name="쉼표 [0] 4 2 3 2 2 8" xfId="20644" xr:uid="{7B90280E-A892-4226-9930-271AC0CADC0A}"/>
    <cellStyle name="쉼표 [0] 4 2 3 2 2 8 2" xfId="50596" xr:uid="{F545ECA5-D822-4032-96D2-90FBD15AA475}"/>
    <cellStyle name="쉼표 [0] 4 2 3 2 2 9" xfId="23382" xr:uid="{9C382B32-3E6B-4EFA-8624-776FA8C2792F}"/>
    <cellStyle name="쉼표 [0] 4 2 3 2 2 9 2" xfId="53334" xr:uid="{58982389-AA0B-4912-95AA-5217BA55BF30}"/>
    <cellStyle name="쉼표 [0] 4 2 3 2 3" xfId="4550" xr:uid="{3016F013-B2C0-45DB-BB11-4F9603578326}"/>
    <cellStyle name="쉼표 [0] 4 2 3 2 3 10" xfId="34543" xr:uid="{E180193A-61C9-4E78-9C03-732AE2DFBB6A}"/>
    <cellStyle name="쉼표 [0] 4 2 3 2 3 2" xfId="7498" xr:uid="{00659A60-EFDF-4A57-9498-3523A85A677D}"/>
    <cellStyle name="쉼표 [0] 4 2 3 2 3 2 2" xfId="29545" xr:uid="{91F652B1-8F20-40A4-9F82-20F0D5D76A7E}"/>
    <cellStyle name="쉼표 [0] 4 2 3 2 3 2 2 2" xfId="59497" xr:uid="{AA211D55-E6D6-4BD2-9481-8F7E189F0DCB}"/>
    <cellStyle name="쉼표 [0] 4 2 3 2 3 2 3" xfId="37453" xr:uid="{896EA304-D5A0-4899-A464-3F0109044E68}"/>
    <cellStyle name="쉼표 [0] 4 2 3 2 3 3" xfId="10280" xr:uid="{0FDCA5D0-86FF-425F-B318-0302CFDCD736}"/>
    <cellStyle name="쉼표 [0] 4 2 3 2 3 3 2" xfId="40235" xr:uid="{3E4D1D1B-6C05-416A-A32D-A115BAF86D9A}"/>
    <cellStyle name="쉼표 [0] 4 2 3 2 3 4" xfId="13062" xr:uid="{0604C902-5C73-4E8D-BC98-324BB731BC20}"/>
    <cellStyle name="쉼표 [0] 4 2 3 2 3 4 2" xfId="43017" xr:uid="{19E14056-0CA3-4A95-B423-154823C2CDED}"/>
    <cellStyle name="쉼표 [0] 4 2 3 2 3 5" xfId="15797" xr:uid="{AFCF4E29-5803-420A-8B37-08C6D46B3F05}"/>
    <cellStyle name="쉼표 [0] 4 2 3 2 3 5 2" xfId="45752" xr:uid="{5926E763-E4E5-4314-9AF8-F1F9FF054E11}"/>
    <cellStyle name="쉼표 [0] 4 2 3 2 3 6" xfId="18545" xr:uid="{AEB850D0-5673-481A-9481-6C8CA97FF7E4}"/>
    <cellStyle name="쉼표 [0] 4 2 3 2 3 6 2" xfId="48498" xr:uid="{3E2F4BA8-65F6-423E-A8B5-50B13F999158}"/>
    <cellStyle name="쉼표 [0] 4 2 3 2 3 7" xfId="21328" xr:uid="{A77F7E1E-24F9-4D04-93DD-3AAD319EB6FE}"/>
    <cellStyle name="쉼표 [0] 4 2 3 2 3 7 2" xfId="51280" xr:uid="{82F3253B-1D80-4480-92AD-D534A9281F0E}"/>
    <cellStyle name="쉼표 [0] 4 2 3 2 3 8" xfId="24066" xr:uid="{EE9E8420-5E7D-4F7D-9BEB-790F34CD1F07}"/>
    <cellStyle name="쉼표 [0] 4 2 3 2 3 8 2" xfId="54018" xr:uid="{EEDA398C-A1E8-45D7-B5FF-8EE3AACFBA13}"/>
    <cellStyle name="쉼표 [0] 4 2 3 2 3 9" xfId="26802" xr:uid="{B8A678E0-3E6C-4C77-A561-096060ED746E}"/>
    <cellStyle name="쉼표 [0] 4 2 3 2 3 9 2" xfId="56754" xr:uid="{1F98AC12-F546-4264-91BF-F2B853416B16}"/>
    <cellStyle name="쉼표 [0] 4 2 3 2 4" xfId="3182" xr:uid="{9A657966-9475-4D5F-90DA-2986C95B51EB}"/>
    <cellStyle name="쉼표 [0] 4 2 3 2 4 2" xfId="28177" xr:uid="{ED848EF9-10CF-4A60-8C86-A5E58E4EC720}"/>
    <cellStyle name="쉼표 [0] 4 2 3 2 4 2 2" xfId="58129" xr:uid="{3F98352B-0535-4A80-B5D9-EE6F0E3A0A90}"/>
    <cellStyle name="쉼표 [0] 4 2 3 2 4 3" xfId="33175" xr:uid="{DC268896-086F-4EB6-AC9F-73768E6EA18F}"/>
    <cellStyle name="쉼표 [0] 4 2 3 2 5" xfId="6130" xr:uid="{95B90D98-A044-4A37-8CC9-2445A000F6BD}"/>
    <cellStyle name="쉼표 [0] 4 2 3 2 5 2" xfId="36085" xr:uid="{985AD66C-9FDD-4A97-AAE3-35737796A443}"/>
    <cellStyle name="쉼표 [0] 4 2 3 2 6" xfId="8912" xr:uid="{AFABD56D-108E-47E8-AA88-F4C3B1143721}"/>
    <cellStyle name="쉼표 [0] 4 2 3 2 6 2" xfId="38867" xr:uid="{92DBD6ED-326F-4277-BB3D-C3A1C7E793F7}"/>
    <cellStyle name="쉼표 [0] 4 2 3 2 7" xfId="11694" xr:uid="{874567FA-9823-48A7-9BD9-13675D4BCB35}"/>
    <cellStyle name="쉼표 [0] 4 2 3 2 7 2" xfId="41649" xr:uid="{F9516459-6E3A-4C90-A9B5-2911B223FE11}"/>
    <cellStyle name="쉼표 [0] 4 2 3 2 8" xfId="14429" xr:uid="{72962198-CCA2-4404-961C-5EFF011779EC}"/>
    <cellStyle name="쉼표 [0] 4 2 3 2 8 2" xfId="44384" xr:uid="{5615FACD-CB5A-4671-9BC2-B1A3748E99E9}"/>
    <cellStyle name="쉼표 [0] 4 2 3 2 9" xfId="17177" xr:uid="{2777A13D-CA4B-4027-B6D3-B200B37A3842}"/>
    <cellStyle name="쉼표 [0] 4 2 3 2 9 2" xfId="47130" xr:uid="{23DF24D8-8528-45EA-91D4-3FCE731C4A74}"/>
    <cellStyle name="쉼표 [0] 4 2 3 3" xfId="1872" xr:uid="{01DDBF38-D297-46D0-B587-1D41740EFF78}"/>
    <cellStyle name="쉼표 [0] 4 2 3 3 10" xfId="23040" xr:uid="{CAC07180-B6FE-4E5B-83A5-F960C7ED09DE}"/>
    <cellStyle name="쉼표 [0] 4 2 3 3 10 2" xfId="52992" xr:uid="{B837D114-7ABD-4FA7-B192-5C6E4DB6C681}"/>
    <cellStyle name="쉼표 [0] 4 2 3 3 11" xfId="25776" xr:uid="{BA2702D5-FC54-424B-B16B-CFF403D649B4}"/>
    <cellStyle name="쉼표 [0] 4 2 3 3 11 2" xfId="55728" xr:uid="{8240E95E-6EDA-493D-AF51-6BCC440CBADA}"/>
    <cellStyle name="쉼표 [0] 4 2 3 3 12" xfId="31877" xr:uid="{8A83D1D7-3568-4672-B246-7393AE8BB918}"/>
    <cellStyle name="쉼표 [0] 4 2 3 3 2" xfId="4892" xr:uid="{1BE03230-37B8-4C1C-BDAC-986C57263A18}"/>
    <cellStyle name="쉼표 [0] 4 2 3 3 2 10" xfId="34885" xr:uid="{32D3BE6E-7227-471C-B6CB-2B3F14020754}"/>
    <cellStyle name="쉼표 [0] 4 2 3 3 2 2" xfId="7840" xr:uid="{53665763-3C83-4ECC-867D-C5E6100CD513}"/>
    <cellStyle name="쉼표 [0] 4 2 3 3 2 2 2" xfId="29887" xr:uid="{794A4C7C-9B79-4BD6-829C-32F3A6C354C2}"/>
    <cellStyle name="쉼표 [0] 4 2 3 3 2 2 2 2" xfId="59839" xr:uid="{9698F4AF-37CD-4ED2-9204-62DC617D72AA}"/>
    <cellStyle name="쉼표 [0] 4 2 3 3 2 2 3" xfId="37795" xr:uid="{D660A80A-CB2C-4134-93F0-B25499DEC177}"/>
    <cellStyle name="쉼표 [0] 4 2 3 3 2 3" xfId="10622" xr:uid="{6AE70345-D4B1-4815-AAC4-634C6ECF8DC9}"/>
    <cellStyle name="쉼표 [0] 4 2 3 3 2 3 2" xfId="40577" xr:uid="{711ED42D-7E99-46BE-B53A-1782E2F97B23}"/>
    <cellStyle name="쉼표 [0] 4 2 3 3 2 4" xfId="13404" xr:uid="{DD4F3ABC-9E44-4A10-9592-B951AADA9EDA}"/>
    <cellStyle name="쉼표 [0] 4 2 3 3 2 4 2" xfId="43359" xr:uid="{CCEF8987-22E4-40A3-AB54-E3CAFA3B8C43}"/>
    <cellStyle name="쉼표 [0] 4 2 3 3 2 5" xfId="16139" xr:uid="{715E31C1-722D-46C7-8ED0-7AEF13D770C3}"/>
    <cellStyle name="쉼표 [0] 4 2 3 3 2 5 2" xfId="46094" xr:uid="{10EA7DEB-95AF-4E82-BDBE-E4CFC0274931}"/>
    <cellStyle name="쉼표 [0] 4 2 3 3 2 6" xfId="18887" xr:uid="{319E2742-A3EA-44EE-895D-F6BB272C71CF}"/>
    <cellStyle name="쉼표 [0] 4 2 3 3 2 6 2" xfId="48840" xr:uid="{E3D241CC-C43A-416D-BEA6-F92BE84647CE}"/>
    <cellStyle name="쉼표 [0] 4 2 3 3 2 7" xfId="21670" xr:uid="{E9B0F1E2-4003-4EFC-ABBF-9CF04857E0D6}"/>
    <cellStyle name="쉼표 [0] 4 2 3 3 2 7 2" xfId="51622" xr:uid="{328BA387-6C52-4A0A-8C3D-082B00DAD658}"/>
    <cellStyle name="쉼표 [0] 4 2 3 3 2 8" xfId="24408" xr:uid="{C70F52C7-070C-43AC-9B9F-CE4663CA26EA}"/>
    <cellStyle name="쉼표 [0] 4 2 3 3 2 8 2" xfId="54360" xr:uid="{6D1F3E37-3852-4B27-ADE0-543CB335D54A}"/>
    <cellStyle name="쉼표 [0] 4 2 3 3 2 9" xfId="27144" xr:uid="{DE1EB762-E1B5-4E2A-9015-2BE3472635F1}"/>
    <cellStyle name="쉼표 [0] 4 2 3 3 2 9 2" xfId="57096" xr:uid="{CC1B50A8-850D-4108-A73E-8E3878F3419E}"/>
    <cellStyle name="쉼표 [0] 4 2 3 3 3" xfId="3524" xr:uid="{A07D3A2B-B924-4E2B-B07C-E13F67D0201D}"/>
    <cellStyle name="쉼표 [0] 4 2 3 3 3 2" xfId="28519" xr:uid="{C7B7B7C8-5756-4398-A6A4-929F5A2288C0}"/>
    <cellStyle name="쉼표 [0] 4 2 3 3 3 2 2" xfId="58471" xr:uid="{F6F2EA68-7BC2-47D1-8D05-9E7B8D05F0AC}"/>
    <cellStyle name="쉼표 [0] 4 2 3 3 3 3" xfId="33517" xr:uid="{F63A0416-7A2A-4F2A-8195-27E1E30AB029}"/>
    <cellStyle name="쉼표 [0] 4 2 3 3 4" xfId="6472" xr:uid="{96BD562C-E382-4AB4-8373-8E7445B062C8}"/>
    <cellStyle name="쉼표 [0] 4 2 3 3 4 2" xfId="36427" xr:uid="{521CA713-029F-4889-A2D2-05A9AECA5C00}"/>
    <cellStyle name="쉼표 [0] 4 2 3 3 5" xfId="9254" xr:uid="{49AD37EF-FE1F-4651-8F9A-64F0EF1A3F78}"/>
    <cellStyle name="쉼표 [0] 4 2 3 3 5 2" xfId="39209" xr:uid="{EFA50839-5138-48A6-8ABB-025A913037D3}"/>
    <cellStyle name="쉼표 [0] 4 2 3 3 6" xfId="12036" xr:uid="{0BF159C1-804F-4587-8DF3-9F2BE0C4023F}"/>
    <cellStyle name="쉼표 [0] 4 2 3 3 6 2" xfId="41991" xr:uid="{A6129096-4D85-4575-8365-A68678DBD5FC}"/>
    <cellStyle name="쉼표 [0] 4 2 3 3 7" xfId="14771" xr:uid="{BD043123-4732-4D41-A4E7-0A341EAED794}"/>
    <cellStyle name="쉼표 [0] 4 2 3 3 7 2" xfId="44726" xr:uid="{3EAA3F33-2085-4134-97F6-1B9DBCF32798}"/>
    <cellStyle name="쉼표 [0] 4 2 3 3 8" xfId="17519" xr:uid="{B7EEB945-478E-4297-8CD2-E0489F3CFC76}"/>
    <cellStyle name="쉼표 [0] 4 2 3 3 8 2" xfId="47472" xr:uid="{71F44984-62B2-4B3C-8FDB-40E027EDC9FA}"/>
    <cellStyle name="쉼표 [0] 4 2 3 3 9" xfId="20302" xr:uid="{148EF124-D6DA-41E7-A56D-59B3ADF34419}"/>
    <cellStyle name="쉼표 [0] 4 2 3 3 9 2" xfId="50254" xr:uid="{068A4AFC-02AF-4EC2-894E-B943C6CABA15}"/>
    <cellStyle name="쉼표 [0] 4 2 3 4" xfId="2403" xr:uid="{200F7F20-90B5-4539-B5F7-BB9877D8BBBE}"/>
    <cellStyle name="쉼표 [0] 4 2 3 4 10" xfId="26460" xr:uid="{D32D35D8-5FAE-444E-91D4-E4E0B2EC2A43}"/>
    <cellStyle name="쉼표 [0] 4 2 3 4 10 2" xfId="56412" xr:uid="{A7292EA8-15BB-4348-A4AA-87FAFF6B7F2C}"/>
    <cellStyle name="쉼표 [0] 4 2 3 4 11" xfId="32402" xr:uid="{4EA8ABAA-2126-4481-9DC4-E363098D5BC0}"/>
    <cellStyle name="쉼표 [0] 4 2 3 4 2" xfId="4208" xr:uid="{CE1C2076-7560-4453-950B-DB4FFFF59EEC}"/>
    <cellStyle name="쉼표 [0] 4 2 3 4 2 2" xfId="29203" xr:uid="{0195EC5B-6B14-42D1-AAF8-D3BE35C521CF}"/>
    <cellStyle name="쉼표 [0] 4 2 3 4 2 2 2" xfId="59155" xr:uid="{1822DA09-16BE-4E47-950D-C75BE7428859}"/>
    <cellStyle name="쉼표 [0] 4 2 3 4 2 3" xfId="34201" xr:uid="{2CD5171D-9E73-41DA-9B66-3DBDCE9F92D7}"/>
    <cellStyle name="쉼표 [0] 4 2 3 4 3" xfId="7156" xr:uid="{561C1B66-841B-4E65-8796-87D5D9F83C41}"/>
    <cellStyle name="쉼표 [0] 4 2 3 4 3 2" xfId="37111" xr:uid="{619D63A5-3D55-4787-B284-8D157F0E5796}"/>
    <cellStyle name="쉼표 [0] 4 2 3 4 4" xfId="9938" xr:uid="{937FE0CA-8310-464B-A24B-A07C1F318F6A}"/>
    <cellStyle name="쉼표 [0] 4 2 3 4 4 2" xfId="39893" xr:uid="{7B602777-EE94-4FD5-A073-2F1C74292404}"/>
    <cellStyle name="쉼표 [0] 4 2 3 4 5" xfId="12720" xr:uid="{EBB0AFA9-481C-406B-875C-7BAA443989B2}"/>
    <cellStyle name="쉼표 [0] 4 2 3 4 5 2" xfId="42675" xr:uid="{24D4E5AA-F5A1-4705-A626-D553AE39B14E}"/>
    <cellStyle name="쉼표 [0] 4 2 3 4 6" xfId="15455" xr:uid="{5F9802D7-8AB6-49B0-981D-5727B88E754C}"/>
    <cellStyle name="쉼표 [0] 4 2 3 4 6 2" xfId="45410" xr:uid="{5994AC78-85E4-4E1E-8FC7-35BBECAB06C4}"/>
    <cellStyle name="쉼표 [0] 4 2 3 4 7" xfId="18203" xr:uid="{DC082D0C-C028-40AA-B8FF-876DFE5148D9}"/>
    <cellStyle name="쉼표 [0] 4 2 3 4 7 2" xfId="48156" xr:uid="{BCFEC031-38CD-4593-9EA1-93C0005740C3}"/>
    <cellStyle name="쉼표 [0] 4 2 3 4 8" xfId="20986" xr:uid="{F099FD1D-3276-4A0A-A399-72438D1BBA61}"/>
    <cellStyle name="쉼표 [0] 4 2 3 4 8 2" xfId="50938" xr:uid="{31CA083C-33EA-4152-BDAB-AEBC29526D1C}"/>
    <cellStyle name="쉼표 [0] 4 2 3 4 9" xfId="23724" xr:uid="{16E308D3-DC1A-49D5-B171-8ADEEFB14B6D}"/>
    <cellStyle name="쉼표 [0] 4 2 3 4 9 2" xfId="53676" xr:uid="{D379CD9E-A8BC-43FE-877D-B77E1D11FD71}"/>
    <cellStyle name="쉼표 [0] 4 2 3 5" xfId="2840" xr:uid="{81998B24-6210-4FA8-B961-8940C28E1769}"/>
    <cellStyle name="쉼표 [0] 4 2 3 5 2" xfId="27835" xr:uid="{E358EF97-1BCB-4986-BD82-A677B48941DC}"/>
    <cellStyle name="쉼표 [0] 4 2 3 5 2 2" xfId="57787" xr:uid="{C40F5004-6D49-4396-86F8-3AB53DC85C6C}"/>
    <cellStyle name="쉼표 [0] 4 2 3 5 3" xfId="32833" xr:uid="{6EBFE015-1A61-429B-A7F8-2EECE0D04087}"/>
    <cellStyle name="쉼표 [0] 4 2 3 6" xfId="5788" xr:uid="{AD4B8169-09C2-4D5B-9F8E-F1552ECCB54D}"/>
    <cellStyle name="쉼표 [0] 4 2 3 6 2" xfId="35743" xr:uid="{2929A0AA-A68C-4F2E-9EB9-461540754E6A}"/>
    <cellStyle name="쉼표 [0] 4 2 3 7" xfId="8570" xr:uid="{044AC2BB-B7F7-4340-97FA-F3290D04B281}"/>
    <cellStyle name="쉼표 [0] 4 2 3 7 2" xfId="38525" xr:uid="{2A6C9B16-E2A5-4600-BCD5-C53D2C26A485}"/>
    <cellStyle name="쉼표 [0] 4 2 3 8" xfId="11352" xr:uid="{5A57F0AA-B3B2-4BF4-8ED8-B14FD0D0A6DD}"/>
    <cellStyle name="쉼표 [0] 4 2 3 8 2" xfId="41307" xr:uid="{70BDA607-883D-4AFA-920D-F0871FF8DDB9}"/>
    <cellStyle name="쉼표 [0] 4 2 3 9" xfId="14087" xr:uid="{3E3363EE-5C07-4EAE-9B26-7727E8338831}"/>
    <cellStyle name="쉼표 [0] 4 2 3 9 2" xfId="44042" xr:uid="{FDA46AA1-98D7-40C3-8A8E-C5A03BC484CA}"/>
    <cellStyle name="쉼표 [0] 4 2 4" xfId="961" xr:uid="{4B9AE8A0-FCDC-4A22-9D4D-C0F4859551BC}"/>
    <cellStyle name="쉼표 [0] 4 2 4 10" xfId="19789" xr:uid="{8E82C8E6-4180-477A-B17C-19C243CF9DDD}"/>
    <cellStyle name="쉼표 [0] 4 2 4 10 2" xfId="49741" xr:uid="{EBE3F6B3-FED5-4AF8-A490-672C94782DB7}"/>
    <cellStyle name="쉼표 [0] 4 2 4 11" xfId="22527" xr:uid="{86421789-3E79-4CA1-9B7A-4813558CC3B2}"/>
    <cellStyle name="쉼표 [0] 4 2 4 11 2" xfId="52479" xr:uid="{C863B928-478F-4108-A57F-2ABFF4FA188D}"/>
    <cellStyle name="쉼표 [0] 4 2 4 12" xfId="25263" xr:uid="{D9BD77A6-2262-421F-A7D4-CC0A6BEA981F}"/>
    <cellStyle name="쉼표 [0] 4 2 4 12 2" xfId="55215" xr:uid="{E4AC2874-B898-45B2-948B-883F9FD3B447}"/>
    <cellStyle name="쉼표 [0] 4 2 4 13" xfId="30966" xr:uid="{D0A39692-A8CE-4B84-B52A-9526CE5EB77B}"/>
    <cellStyle name="쉼표 [0] 4 2 4 2" xfId="3695" xr:uid="{89CDE09F-5622-4691-B263-A0B7EFF6A9BE}"/>
    <cellStyle name="쉼표 [0] 4 2 4 2 10" xfId="25947" xr:uid="{DDF6D228-A956-463C-B793-0FC65F52F762}"/>
    <cellStyle name="쉼표 [0] 4 2 4 2 10 2" xfId="55899" xr:uid="{AD8ABDDC-D09E-4032-A7A6-CD7493D91B1A}"/>
    <cellStyle name="쉼표 [0] 4 2 4 2 11" xfId="33688" xr:uid="{4B1E2A26-45B2-47B9-A11A-87F31D500C6D}"/>
    <cellStyle name="쉼표 [0] 4 2 4 2 2" xfId="5063" xr:uid="{EE3DF869-AE38-4559-A399-028FC9E9E9F9}"/>
    <cellStyle name="쉼표 [0] 4 2 4 2 2 10" xfId="35056" xr:uid="{5E69E375-73E1-4171-BE6A-DC4D718FB5CD}"/>
    <cellStyle name="쉼표 [0] 4 2 4 2 2 2" xfId="8011" xr:uid="{10FC4964-531E-412B-A6CC-9D9D38EA41EA}"/>
    <cellStyle name="쉼표 [0] 4 2 4 2 2 2 2" xfId="30058" xr:uid="{45A4160D-A7D4-4CF5-A9A8-C5EB74929B9F}"/>
    <cellStyle name="쉼표 [0] 4 2 4 2 2 2 2 2" xfId="60010" xr:uid="{BF612F64-FD27-473D-99EA-888FDBC23C1E}"/>
    <cellStyle name="쉼표 [0] 4 2 4 2 2 2 3" xfId="37966" xr:uid="{DCB97144-EDEE-4249-AC98-B84724E18312}"/>
    <cellStyle name="쉼표 [0] 4 2 4 2 2 3" xfId="10793" xr:uid="{8D406B60-B805-4DAB-B174-01B353798D8E}"/>
    <cellStyle name="쉼표 [0] 4 2 4 2 2 3 2" xfId="40748" xr:uid="{3E1DA9CB-08D8-4FBB-B2A7-138ABA5FDE0C}"/>
    <cellStyle name="쉼표 [0] 4 2 4 2 2 4" xfId="13575" xr:uid="{CA1D3DFA-1B73-453F-B387-9D2BE995C856}"/>
    <cellStyle name="쉼표 [0] 4 2 4 2 2 4 2" xfId="43530" xr:uid="{9AC31C19-7974-4E30-9B8D-3DACF55D3E54}"/>
    <cellStyle name="쉼표 [0] 4 2 4 2 2 5" xfId="16310" xr:uid="{D60156A0-17A5-40C0-91FA-0C0EB5AB09EE}"/>
    <cellStyle name="쉼표 [0] 4 2 4 2 2 5 2" xfId="46265" xr:uid="{26B51A7D-6C48-4A3E-80E3-1DB6C9A3A306}"/>
    <cellStyle name="쉼표 [0] 4 2 4 2 2 6" xfId="19058" xr:uid="{49C596AD-B993-4C05-9507-3975F108E5B9}"/>
    <cellStyle name="쉼표 [0] 4 2 4 2 2 6 2" xfId="49011" xr:uid="{82C0B14E-AC92-4534-B1C2-E287B1A548A8}"/>
    <cellStyle name="쉼표 [0] 4 2 4 2 2 7" xfId="21841" xr:uid="{755BF74E-A17D-442C-858C-A1C1B8E5396C}"/>
    <cellStyle name="쉼표 [0] 4 2 4 2 2 7 2" xfId="51793" xr:uid="{46399C74-6042-45B6-A9FE-2D2F77257658}"/>
    <cellStyle name="쉼표 [0] 4 2 4 2 2 8" xfId="24579" xr:uid="{4C56E88F-097E-409E-A1AA-5024D718EADA}"/>
    <cellStyle name="쉼표 [0] 4 2 4 2 2 8 2" xfId="54531" xr:uid="{044398F9-1B82-4037-8CDA-3977EE915446}"/>
    <cellStyle name="쉼표 [0] 4 2 4 2 2 9" xfId="27315" xr:uid="{09665F5E-AD98-4F76-B87F-22BE64786B3C}"/>
    <cellStyle name="쉼표 [0] 4 2 4 2 2 9 2" xfId="57267" xr:uid="{0D90353D-D0F2-4BEA-AEB8-4E81C80445CE}"/>
    <cellStyle name="쉼표 [0] 4 2 4 2 3" xfId="6643" xr:uid="{8FF486F7-8BEB-4545-8F2F-6B755EED9B2E}"/>
    <cellStyle name="쉼표 [0] 4 2 4 2 3 2" xfId="28690" xr:uid="{D78EF5DE-633D-4D49-BA55-E04FEF42C3FD}"/>
    <cellStyle name="쉼표 [0] 4 2 4 2 3 2 2" xfId="58642" xr:uid="{84C1EC68-06DD-4C4C-ABA5-4DD929965099}"/>
    <cellStyle name="쉼표 [0] 4 2 4 2 3 3" xfId="36598" xr:uid="{EB1FF52E-82DB-4548-B910-B7EC65CD2A21}"/>
    <cellStyle name="쉼표 [0] 4 2 4 2 4" xfId="9425" xr:uid="{D37D48EC-E326-4446-8B3A-E3FA3B731FA3}"/>
    <cellStyle name="쉼표 [0] 4 2 4 2 4 2" xfId="39380" xr:uid="{3762AC12-F317-45A9-BF6F-662EE85D8792}"/>
    <cellStyle name="쉼표 [0] 4 2 4 2 5" xfId="12207" xr:uid="{CABE9C7C-EF31-43E3-91F7-51E1628A355E}"/>
    <cellStyle name="쉼표 [0] 4 2 4 2 5 2" xfId="42162" xr:uid="{AD43E956-88F5-4E12-9486-4DF13DE18ED7}"/>
    <cellStyle name="쉼표 [0] 4 2 4 2 6" xfId="14942" xr:uid="{411C5503-33D8-439C-A37C-6B021C2EB4B7}"/>
    <cellStyle name="쉼표 [0] 4 2 4 2 6 2" xfId="44897" xr:uid="{9E741F53-A4E6-4F1F-859A-0117783938EB}"/>
    <cellStyle name="쉼표 [0] 4 2 4 2 7" xfId="17690" xr:uid="{EFB61723-F760-4618-BA3C-787F2ED7A489}"/>
    <cellStyle name="쉼표 [0] 4 2 4 2 7 2" xfId="47643" xr:uid="{BE58CC08-93DD-4910-9FA1-D971E9E83411}"/>
    <cellStyle name="쉼표 [0] 4 2 4 2 8" xfId="20473" xr:uid="{7FD9ADE5-4E8F-4E50-94A0-DFC7FF308BCD}"/>
    <cellStyle name="쉼표 [0] 4 2 4 2 8 2" xfId="50425" xr:uid="{BB5857E4-8CA1-4E61-B6E2-DE1E9B38768F}"/>
    <cellStyle name="쉼표 [0] 4 2 4 2 9" xfId="23211" xr:uid="{D5D12EBD-BA15-4043-A0C9-DF9D2BB98BF5}"/>
    <cellStyle name="쉼표 [0] 4 2 4 2 9 2" xfId="53163" xr:uid="{932BB2C9-1A9F-49DA-828A-80CDA62BF6B5}"/>
    <cellStyle name="쉼표 [0] 4 2 4 3" xfId="4379" xr:uid="{C135CCED-41A5-4618-9E47-45326B40CDA9}"/>
    <cellStyle name="쉼표 [0] 4 2 4 3 10" xfId="34372" xr:uid="{38340CC7-7786-4469-8122-2E73E19FC1F9}"/>
    <cellStyle name="쉼표 [0] 4 2 4 3 2" xfId="7327" xr:uid="{39FA19FF-ED1E-4671-B773-B65EC2F9509B}"/>
    <cellStyle name="쉼표 [0] 4 2 4 3 2 2" xfId="29374" xr:uid="{9A28FF6D-7E78-48D0-BD22-54F7C2B1CA8C}"/>
    <cellStyle name="쉼표 [0] 4 2 4 3 2 2 2" xfId="59326" xr:uid="{93BE36B8-9F6E-4F92-A41D-7AEA1F85C807}"/>
    <cellStyle name="쉼표 [0] 4 2 4 3 2 3" xfId="37282" xr:uid="{15FC7F2A-C674-424D-87CA-ECA0FFB0B00F}"/>
    <cellStyle name="쉼표 [0] 4 2 4 3 3" xfId="10109" xr:uid="{AD96BE4F-032A-4015-BE54-DA91046CABF1}"/>
    <cellStyle name="쉼표 [0] 4 2 4 3 3 2" xfId="40064" xr:uid="{E2CB939A-3CC3-4BB0-99A0-95035516BD11}"/>
    <cellStyle name="쉼표 [0] 4 2 4 3 4" xfId="12891" xr:uid="{62095133-5331-478E-90F7-8662F1E51327}"/>
    <cellStyle name="쉼표 [0] 4 2 4 3 4 2" xfId="42846" xr:uid="{9BAAD8AC-6C3A-425A-B4E1-D71B5AA6BFEA}"/>
    <cellStyle name="쉼표 [0] 4 2 4 3 5" xfId="15626" xr:uid="{D31033F1-7F88-4D5B-BB76-8B1D87004348}"/>
    <cellStyle name="쉼표 [0] 4 2 4 3 5 2" xfId="45581" xr:uid="{1220A9F2-87AE-43F1-A76D-45A84D74F675}"/>
    <cellStyle name="쉼표 [0] 4 2 4 3 6" xfId="18374" xr:uid="{3C22D0D6-BC83-4853-ABC6-9F863F69F7DA}"/>
    <cellStyle name="쉼표 [0] 4 2 4 3 6 2" xfId="48327" xr:uid="{33F3EA92-59A3-4529-8FAE-A9A8A82B8740}"/>
    <cellStyle name="쉼표 [0] 4 2 4 3 7" xfId="21157" xr:uid="{77303BEA-B738-422B-8DFB-D842644347D3}"/>
    <cellStyle name="쉼표 [0] 4 2 4 3 7 2" xfId="51109" xr:uid="{0AFE7BED-58D9-4809-A18A-BC5E6491D152}"/>
    <cellStyle name="쉼표 [0] 4 2 4 3 8" xfId="23895" xr:uid="{34B0ECD7-D1E0-4570-AF39-BB85439B7833}"/>
    <cellStyle name="쉼표 [0] 4 2 4 3 8 2" xfId="53847" xr:uid="{3ECBB007-A8B3-4369-B919-72A8A4D3E213}"/>
    <cellStyle name="쉼표 [0] 4 2 4 3 9" xfId="26631" xr:uid="{6FE6A1CE-BCF5-45FE-B303-301348E873F5}"/>
    <cellStyle name="쉼표 [0] 4 2 4 3 9 2" xfId="56583" xr:uid="{4097B692-0D4C-4BD2-8478-F3E0D716268B}"/>
    <cellStyle name="쉼표 [0] 4 2 4 4" xfId="3011" xr:uid="{9B87FA6F-206E-4216-9252-B805D06055C0}"/>
    <cellStyle name="쉼표 [0] 4 2 4 4 2" xfId="28006" xr:uid="{A0FC8F15-174D-40ED-9E8E-1F79232D9692}"/>
    <cellStyle name="쉼표 [0] 4 2 4 4 2 2" xfId="57958" xr:uid="{C7EE2F6A-E48F-4357-B1B6-1F3988623FCF}"/>
    <cellStyle name="쉼표 [0] 4 2 4 4 3" xfId="33004" xr:uid="{7B472AE8-D07C-4060-84E6-8737B3D2E1B0}"/>
    <cellStyle name="쉼표 [0] 4 2 4 5" xfId="5959" xr:uid="{53D4D1A6-F9D9-4214-AEC4-B6FDBD3065BF}"/>
    <cellStyle name="쉼표 [0] 4 2 4 5 2" xfId="35914" xr:uid="{80F6FE16-FEB6-43CC-8CC7-6464F1B76767}"/>
    <cellStyle name="쉼표 [0] 4 2 4 6" xfId="8741" xr:uid="{DAB8CF58-12CE-470F-98AB-1CAA70D481EB}"/>
    <cellStyle name="쉼표 [0] 4 2 4 6 2" xfId="38696" xr:uid="{03C49D05-14B9-44A9-A5FC-1F550072D160}"/>
    <cellStyle name="쉼표 [0] 4 2 4 7" xfId="11523" xr:uid="{D8E371ED-7D24-4CC6-9648-CAD1FB2FB5BE}"/>
    <cellStyle name="쉼표 [0] 4 2 4 7 2" xfId="41478" xr:uid="{F8033808-2E88-415A-9449-0990EE630CC5}"/>
    <cellStyle name="쉼표 [0] 4 2 4 8" xfId="14258" xr:uid="{16A0F823-7A50-4290-983C-DDA18C20D9AD}"/>
    <cellStyle name="쉼표 [0] 4 2 4 8 2" xfId="44213" xr:uid="{785A4098-07AE-42CF-BFC1-2A1F5371CB61}"/>
    <cellStyle name="쉼표 [0] 4 2 4 9" xfId="17006" xr:uid="{66AD8C9E-D3D9-4BBA-97D7-E8860B178ADE}"/>
    <cellStyle name="쉼표 [0] 4 2 4 9 2" xfId="46959" xr:uid="{58E99614-6399-4AFA-B2EC-97FE22E4B706}"/>
    <cellStyle name="쉼표 [0] 4 2 5" xfId="1503" xr:uid="{4C698123-C692-4314-9B78-90D19283A1F8}"/>
    <cellStyle name="쉼표 [0] 4 2 5 10" xfId="22869" xr:uid="{3DDF9AF3-3176-444A-A5FD-ECEF052C9908}"/>
    <cellStyle name="쉼표 [0] 4 2 5 10 2" xfId="52821" xr:uid="{04AA6832-AB3D-41F8-9B13-BA3808CB7101}"/>
    <cellStyle name="쉼표 [0] 4 2 5 11" xfId="25605" xr:uid="{4147C7AB-3616-4A72-9075-69E03EACAB09}"/>
    <cellStyle name="쉼표 [0] 4 2 5 11 2" xfId="55557" xr:uid="{9287E573-B1F1-4E34-A9B6-CB4ACD8E3F64}"/>
    <cellStyle name="쉼표 [0] 4 2 5 12" xfId="31508" xr:uid="{61E9BAC1-C543-4FCF-8321-EA85910D1668}"/>
    <cellStyle name="쉼표 [0] 4 2 5 2" xfId="4721" xr:uid="{72BC7122-1DE2-4E0E-AF85-EAE4521E03DE}"/>
    <cellStyle name="쉼표 [0] 4 2 5 2 10" xfId="34714" xr:uid="{11AD7BAF-C633-4919-810F-0DC92F252542}"/>
    <cellStyle name="쉼표 [0] 4 2 5 2 2" xfId="7669" xr:uid="{82114EAA-6AE7-49D3-9550-3D785FE8B3BF}"/>
    <cellStyle name="쉼표 [0] 4 2 5 2 2 2" xfId="29716" xr:uid="{B1FF3EF7-E5B9-43C0-853C-C860A88D69D8}"/>
    <cellStyle name="쉼표 [0] 4 2 5 2 2 2 2" xfId="59668" xr:uid="{8CE1060C-7EBC-45CF-8185-55C56831AFAA}"/>
    <cellStyle name="쉼표 [0] 4 2 5 2 2 3" xfId="37624" xr:uid="{02B2C328-7855-4863-914D-A4166B43BDD3}"/>
    <cellStyle name="쉼표 [0] 4 2 5 2 3" xfId="10451" xr:uid="{17143532-8626-40D9-8CD7-C14422D02ECB}"/>
    <cellStyle name="쉼표 [0] 4 2 5 2 3 2" xfId="40406" xr:uid="{10FBA769-35EF-4EAE-8B4E-148A4DA71906}"/>
    <cellStyle name="쉼표 [0] 4 2 5 2 4" xfId="13233" xr:uid="{F9936370-877B-42E7-8CEE-672864E9091F}"/>
    <cellStyle name="쉼표 [0] 4 2 5 2 4 2" xfId="43188" xr:uid="{5869728B-489E-416E-8B27-0C3D1E591511}"/>
    <cellStyle name="쉼표 [0] 4 2 5 2 5" xfId="15968" xr:uid="{51C99D4B-4769-4AD4-BA59-D7987C6E8165}"/>
    <cellStyle name="쉼표 [0] 4 2 5 2 5 2" xfId="45923" xr:uid="{D3EF794B-1D19-4AB5-B009-038924ACD9B2}"/>
    <cellStyle name="쉼표 [0] 4 2 5 2 6" xfId="18716" xr:uid="{CA617DE0-F990-4575-BB17-8E223FFE3544}"/>
    <cellStyle name="쉼표 [0] 4 2 5 2 6 2" xfId="48669" xr:uid="{AE29DB87-452B-4703-B1BC-2EB33ED07C5C}"/>
    <cellStyle name="쉼표 [0] 4 2 5 2 7" xfId="21499" xr:uid="{83FDD313-E674-4976-945E-87719F0CCCC7}"/>
    <cellStyle name="쉼표 [0] 4 2 5 2 7 2" xfId="51451" xr:uid="{D0BBF698-5A16-406F-AD0E-C380FAEA8065}"/>
    <cellStyle name="쉼표 [0] 4 2 5 2 8" xfId="24237" xr:uid="{7E659123-4ACC-492E-AE67-84E7AC50F399}"/>
    <cellStyle name="쉼표 [0] 4 2 5 2 8 2" xfId="54189" xr:uid="{2FC8028C-934C-4713-ADA9-9A1D2B1455EF}"/>
    <cellStyle name="쉼표 [0] 4 2 5 2 9" xfId="26973" xr:uid="{B28A343F-6FEE-4176-B2C5-D3248F4DA804}"/>
    <cellStyle name="쉼표 [0] 4 2 5 2 9 2" xfId="56925" xr:uid="{DD3EF5A1-96BC-4099-A155-A272BBF8AC82}"/>
    <cellStyle name="쉼표 [0] 4 2 5 3" xfId="3353" xr:uid="{4B138FE5-DFF6-477C-93DE-475A8343DAC3}"/>
    <cellStyle name="쉼표 [0] 4 2 5 3 2" xfId="28348" xr:uid="{49EC300A-F293-48D2-9FF0-A17EFD875B8D}"/>
    <cellStyle name="쉼표 [0] 4 2 5 3 2 2" xfId="58300" xr:uid="{691945A9-026E-49C2-B453-29DE631BAB20}"/>
    <cellStyle name="쉼표 [0] 4 2 5 3 3" xfId="33346" xr:uid="{7B73CF01-D62E-491D-95EB-6D27C7BF2481}"/>
    <cellStyle name="쉼표 [0] 4 2 5 4" xfId="6301" xr:uid="{4ED6E9FE-A234-4603-9A71-B21501FA982E}"/>
    <cellStyle name="쉼표 [0] 4 2 5 4 2" xfId="36256" xr:uid="{0F25268A-E072-4142-B7BA-1BEA5B2B8FD3}"/>
    <cellStyle name="쉼표 [0] 4 2 5 5" xfId="9083" xr:uid="{8EB98B10-B57E-4670-AA64-671F81380F22}"/>
    <cellStyle name="쉼표 [0] 4 2 5 5 2" xfId="39038" xr:uid="{85D95AA0-BEE9-4DBA-9F67-35A79E84C2B7}"/>
    <cellStyle name="쉼표 [0] 4 2 5 6" xfId="11865" xr:uid="{440DFE97-69DB-429C-BE93-0785064ED316}"/>
    <cellStyle name="쉼표 [0] 4 2 5 6 2" xfId="41820" xr:uid="{F8953669-0585-4C36-B5D6-F15C10B316EF}"/>
    <cellStyle name="쉼표 [0] 4 2 5 7" xfId="14600" xr:uid="{AEEF8513-DA6A-4ECB-8E77-BE79382F0526}"/>
    <cellStyle name="쉼표 [0] 4 2 5 7 2" xfId="44555" xr:uid="{ABC64F98-3495-4871-B397-C8D31668C2E0}"/>
    <cellStyle name="쉼표 [0] 4 2 5 8" xfId="17348" xr:uid="{70622B92-0EB6-4FF2-98AC-251236AD9660}"/>
    <cellStyle name="쉼표 [0] 4 2 5 8 2" xfId="47301" xr:uid="{C47E50D9-68F2-423A-AD60-BD4B287C7B91}"/>
    <cellStyle name="쉼표 [0] 4 2 5 9" xfId="20131" xr:uid="{F8AD15D7-5036-4AB0-904E-5E4081BCE27D}"/>
    <cellStyle name="쉼표 [0] 4 2 5 9 2" xfId="50083" xr:uid="{3FFDCF7F-ED29-49E0-9A55-3772911CB3BC}"/>
    <cellStyle name="쉼표 [0] 4 2 6" xfId="2052" xr:uid="{8FFC234B-A91B-4A97-983F-3810CCAD0D17}"/>
    <cellStyle name="쉼표 [0] 4 2 6 10" xfId="26289" xr:uid="{F6C0E2CB-235B-4B1D-B2BE-CD58F6ED8465}"/>
    <cellStyle name="쉼표 [0] 4 2 6 10 2" xfId="56241" xr:uid="{2D767C87-6224-4716-8F41-185E5C801955}"/>
    <cellStyle name="쉼표 [0] 4 2 6 11" xfId="32055" xr:uid="{FF97C20C-8FBC-4658-9631-1946DA117E52}"/>
    <cellStyle name="쉼표 [0] 4 2 6 2" xfId="4037" xr:uid="{7C70951F-CEE0-48AC-A2C8-07CC01DDB7D2}"/>
    <cellStyle name="쉼표 [0] 4 2 6 2 2" xfId="29032" xr:uid="{8018D53F-088B-4594-A11A-CF34FB493A6A}"/>
    <cellStyle name="쉼표 [0] 4 2 6 2 2 2" xfId="58984" xr:uid="{B597B771-0C27-4498-AE12-F92A1759E5A2}"/>
    <cellStyle name="쉼표 [0] 4 2 6 2 3" xfId="34030" xr:uid="{D6F357FC-7646-490F-9822-D1D5C60FA824}"/>
    <cellStyle name="쉼표 [0] 4 2 6 3" xfId="6985" xr:uid="{D0AE65E9-EF9C-4E79-87F5-3A64BBD78942}"/>
    <cellStyle name="쉼표 [0] 4 2 6 3 2" xfId="36940" xr:uid="{48E0552C-BA7C-4B13-B769-C96FB9C6C7A8}"/>
    <cellStyle name="쉼표 [0] 4 2 6 4" xfId="9767" xr:uid="{9FD06929-7000-443F-8BDA-2E351183733C}"/>
    <cellStyle name="쉼표 [0] 4 2 6 4 2" xfId="39722" xr:uid="{41214E54-1F5C-402D-9967-DAF30418D63C}"/>
    <cellStyle name="쉼표 [0] 4 2 6 5" xfId="12549" xr:uid="{0346DEB0-5DC1-4717-8C9C-FC040D8DDA4C}"/>
    <cellStyle name="쉼표 [0] 4 2 6 5 2" xfId="42504" xr:uid="{5AAEC6AB-4A87-46ED-B7E7-EB78F67819EB}"/>
    <cellStyle name="쉼표 [0] 4 2 6 6" xfId="15284" xr:uid="{8ECF51FC-17D5-4D45-B35A-7EA615F3E0FE}"/>
    <cellStyle name="쉼표 [0] 4 2 6 6 2" xfId="45239" xr:uid="{0883C982-67C2-4169-A3BF-292B2894F99C}"/>
    <cellStyle name="쉼표 [0] 4 2 6 7" xfId="18032" xr:uid="{1595BD0B-76C3-4E43-B49C-66FF5945931A}"/>
    <cellStyle name="쉼표 [0] 4 2 6 7 2" xfId="47985" xr:uid="{F36AEA6A-6D61-49BA-94A4-166A483D0108}"/>
    <cellStyle name="쉼표 [0] 4 2 6 8" xfId="20815" xr:uid="{EBE7891B-CD5F-48F6-80BF-C66D5E7E29B2}"/>
    <cellStyle name="쉼표 [0] 4 2 6 8 2" xfId="50767" xr:uid="{4E29D95A-BEEF-4A88-9940-31E07A707D76}"/>
    <cellStyle name="쉼표 [0] 4 2 6 9" xfId="23553" xr:uid="{E44A45F9-F8B2-47DD-B4F6-C0DD77025307}"/>
    <cellStyle name="쉼표 [0] 4 2 6 9 2" xfId="53505" xr:uid="{1E232D42-6473-49CA-935F-8EF4856258DB}"/>
    <cellStyle name="쉼표 [0] 4 2 7" xfId="2231" xr:uid="{8E8AC5B8-6318-447B-B378-5B8D4B519951}"/>
    <cellStyle name="쉼표 [0] 4 2 7 2" xfId="27664" xr:uid="{8CFC291D-302A-4F07-983D-1A51B80C0BB2}"/>
    <cellStyle name="쉼표 [0] 4 2 7 2 2" xfId="57616" xr:uid="{A5CE72D3-904F-4D5D-9899-35D7F42A9706}"/>
    <cellStyle name="쉼표 [0] 4 2 7 3" xfId="32231" xr:uid="{EFAFEDC9-7B04-462B-94BB-21D782E5C6E2}"/>
    <cellStyle name="쉼표 [0] 4 2 8" xfId="2669" xr:uid="{E3DC38C5-5996-4AD4-85B4-667D6C71A629}"/>
    <cellStyle name="쉼표 [0] 4 2 8 2" xfId="32662" xr:uid="{6C354D72-781D-4C26-A797-A0FFA8FAE6B2}"/>
    <cellStyle name="쉼표 [0] 4 2 9" xfId="5536" xr:uid="{BE3EBB01-A5AF-48FD-9DE1-11673297C0CF}"/>
    <cellStyle name="쉼표 [0] 4 2 9 2" xfId="35492" xr:uid="{6C79CCD2-3A26-42F6-ADC9-A0DCEF0EAE25}"/>
    <cellStyle name="쉼표 [0] 4 20" xfId="8357" xr:uid="{418814A1-7A96-42D8-8CE5-FA9E43831F4D}"/>
    <cellStyle name="쉼표 [0] 4 20 2" xfId="38312" xr:uid="{FA75E153-33C5-44C0-B8C6-1B5C1762827F}"/>
    <cellStyle name="쉼표 [0] 4 21" xfId="11095" xr:uid="{18F9DCAA-6398-4AD0-92AA-AF0C6D8E91A7}"/>
    <cellStyle name="쉼표 [0] 4 21 2" xfId="41050" xr:uid="{607C3681-7008-41A4-9794-167DD4817FCB}"/>
    <cellStyle name="쉼표 [0] 4 22" xfId="11139" xr:uid="{8D535008-83E0-4893-93D8-9DCE150A265B}"/>
    <cellStyle name="쉼표 [0] 4 22 2" xfId="41094" xr:uid="{379434FD-9E6C-4800-9594-911538DE22EC}"/>
    <cellStyle name="쉼표 [0] 4 23" xfId="13874" xr:uid="{65D31FB2-752C-4ADB-BD4E-D24418CA84A1}"/>
    <cellStyle name="쉼표 [0] 4 23 2" xfId="43829" xr:uid="{57F27AA7-F5FC-4119-8B3C-6FAC99EDC9EA}"/>
    <cellStyle name="쉼표 [0] 4 24" xfId="16620" xr:uid="{B228E9CA-4718-4CF5-B0CB-8944EEAA7E31}"/>
    <cellStyle name="쉼표 [0] 4 24 2" xfId="46573" xr:uid="{B5BDC4B7-BE5A-4DC7-B5AE-B99C3C211373}"/>
    <cellStyle name="쉼표 [0] 4 25" xfId="19358" xr:uid="{C50ABA0D-3790-43AE-B870-0C3BE6964BFF}"/>
    <cellStyle name="쉼표 [0] 4 25 2" xfId="49311" xr:uid="{4DF54BA3-4841-4F04-A19A-D1931577ECC1}"/>
    <cellStyle name="쉼표 [0] 4 26" xfId="19403" xr:uid="{F0826E0C-3630-41A4-AF45-C6AEC4E03C15}"/>
    <cellStyle name="쉼표 [0] 4 26 2" xfId="49355" xr:uid="{55B92A29-F41B-4FBA-9CF5-ABB437B85A3E}"/>
    <cellStyle name="쉼표 [0] 4 27" xfId="22143" xr:uid="{997C83D4-6ACC-4725-A5AB-CF3652AB8071}"/>
    <cellStyle name="쉼표 [0] 4 27 2" xfId="52095" xr:uid="{3FEBAF10-CF6A-409E-9E9F-05F09B5D66E2}"/>
    <cellStyle name="쉼표 [0] 4 28" xfId="24879" xr:uid="{3A0DD333-1BB7-4017-9847-67E6669EABD5}"/>
    <cellStyle name="쉼표 [0] 4 28 2" xfId="54831" xr:uid="{578668FB-F537-4985-BF79-B1283C3FCC66}"/>
    <cellStyle name="쉼표 [0] 4 29" xfId="362" xr:uid="{8375A75F-9A62-4D1B-AE9F-CFDECA966316}"/>
    <cellStyle name="쉼표 [0] 4 29 2" xfId="30379" xr:uid="{E72F3FA3-44EF-4B5C-A71A-F5F74F800FEB}"/>
    <cellStyle name="쉼표 [0] 4 3" xfId="455" xr:uid="{E26D9091-0E1D-4740-AAA3-128E5DF8D5C6}"/>
    <cellStyle name="쉼표 [0] 4 3 10" xfId="8442" xr:uid="{95205F50-BD71-43B3-83B6-F22A2EC7036E}"/>
    <cellStyle name="쉼표 [0] 4 3 10 2" xfId="38397" xr:uid="{4C5B7A4E-E4ED-4780-BA99-120405648485}"/>
    <cellStyle name="쉼표 [0] 4 3 11" xfId="11224" xr:uid="{E1CA7284-69C5-4587-AAB5-8A6DD05572B9}"/>
    <cellStyle name="쉼표 [0] 4 3 11 2" xfId="41179" xr:uid="{58198CE0-772A-4C7D-A205-CA1CCC33C231}"/>
    <cellStyle name="쉼표 [0] 4 3 12" xfId="13959" xr:uid="{D918C050-F2AC-4D07-A024-70F5B32A2624}"/>
    <cellStyle name="쉼표 [0] 4 3 12 2" xfId="43914" xr:uid="{4DB81707-4DA3-451E-8813-CC05B4879CF4}"/>
    <cellStyle name="쉼표 [0] 4 3 13" xfId="16707" xr:uid="{DE579B7A-D66C-44CD-97F0-F6E1E5F0C8C3}"/>
    <cellStyle name="쉼표 [0] 4 3 13 2" xfId="46660" xr:uid="{C7667E9C-62DD-455B-BD5A-551256F25AD9}"/>
    <cellStyle name="쉼표 [0] 4 3 14" xfId="19490" xr:uid="{1C957DBE-01B9-4D2D-A1D7-0174409641FC}"/>
    <cellStyle name="쉼표 [0] 4 3 14 2" xfId="49442" xr:uid="{D7B374BC-6650-4C94-8DB6-278EE087B510}"/>
    <cellStyle name="쉼표 [0] 4 3 15" xfId="22228" xr:uid="{21B68726-C82F-479D-8E05-94B1D2152761}"/>
    <cellStyle name="쉼표 [0] 4 3 15 2" xfId="52180" xr:uid="{7EDA2AB6-416F-4F53-B0C7-8CBDCEC68556}"/>
    <cellStyle name="쉼표 [0] 4 3 16" xfId="24964" xr:uid="{EFB11E7D-3B61-4EC5-96EB-909730A61F56}"/>
    <cellStyle name="쉼표 [0] 4 3 16 2" xfId="54916" xr:uid="{60A8E601-95FB-4213-9144-F1777C18F38D}"/>
    <cellStyle name="쉼표 [0] 4 3 17" xfId="30468" xr:uid="{D108FA87-B3F1-42BB-BCFB-6D48ED158BFB}"/>
    <cellStyle name="쉼표 [0] 4 3 2" xfId="597" xr:uid="{ADA0ED73-1B63-4926-89EF-EF7823767409}"/>
    <cellStyle name="쉼표 [0] 4 3 2 10" xfId="16878" xr:uid="{F31C8920-0039-4E9F-9249-0FB3B6511199}"/>
    <cellStyle name="쉼표 [0] 4 3 2 10 2" xfId="46831" xr:uid="{714955ED-44D3-4A93-8D49-E1569CCC0848}"/>
    <cellStyle name="쉼표 [0] 4 3 2 11" xfId="19661" xr:uid="{A57E75E2-DAE4-45E8-9996-2692F9B81C96}"/>
    <cellStyle name="쉼표 [0] 4 3 2 11 2" xfId="49613" xr:uid="{2967D20C-B840-4383-BA62-FE04A882FA9D}"/>
    <cellStyle name="쉼표 [0] 4 3 2 12" xfId="22399" xr:uid="{9A687AA3-EF62-4F7D-985C-2CB9F2C9CB20}"/>
    <cellStyle name="쉼표 [0] 4 3 2 12 2" xfId="52351" xr:uid="{8D9F501A-E82D-4059-87A1-188CF112E37B}"/>
    <cellStyle name="쉼표 [0] 4 3 2 13" xfId="25135" xr:uid="{752D6503-BEF4-4D61-8D9F-4FAD402DFB9B}"/>
    <cellStyle name="쉼표 [0] 4 3 2 13 2" xfId="55087" xr:uid="{AF0438FC-8F88-47EE-A844-FCE91ABB98E9}"/>
    <cellStyle name="쉼표 [0] 4 3 2 14" xfId="30607" xr:uid="{8074A371-E248-41FF-B908-A2C2E3E11C2F}"/>
    <cellStyle name="쉼표 [0] 4 3 2 2" xfId="1145" xr:uid="{F9DC40A3-E45D-4BB7-A364-FB67070A6768}"/>
    <cellStyle name="쉼표 [0] 4 3 2 2 10" xfId="20003" xr:uid="{EC301C52-CF05-425B-8360-A45A89E24735}"/>
    <cellStyle name="쉼표 [0] 4 3 2 2 10 2" xfId="49955" xr:uid="{893E9ED5-F1CE-4C5D-A625-230F71D7C65D}"/>
    <cellStyle name="쉼표 [0] 4 3 2 2 11" xfId="22741" xr:uid="{8C6A2254-5A4D-49B3-914F-0962CF861D2A}"/>
    <cellStyle name="쉼표 [0] 4 3 2 2 11 2" xfId="52693" xr:uid="{A80E4AFF-AC72-4D20-945C-B999899A648D}"/>
    <cellStyle name="쉼표 [0] 4 3 2 2 12" xfId="25477" xr:uid="{C622DCD7-6E3E-4E8D-921A-DE948919FD49}"/>
    <cellStyle name="쉼표 [0] 4 3 2 2 12 2" xfId="55429" xr:uid="{F1FDD850-47C7-4930-9116-878F28B14760}"/>
    <cellStyle name="쉼표 [0] 4 3 2 2 13" xfId="31150" xr:uid="{887D9413-8E5E-4ECA-9605-C7457ACF54D3}"/>
    <cellStyle name="쉼표 [0] 4 3 2 2 2" xfId="3909" xr:uid="{77B4E269-7C70-43F3-8DBE-E9B73BB51035}"/>
    <cellStyle name="쉼표 [0] 4 3 2 2 2 10" xfId="26161" xr:uid="{3F36EDE3-4DC1-408A-89EB-0EB72BD4DEA5}"/>
    <cellStyle name="쉼표 [0] 4 3 2 2 2 10 2" xfId="56113" xr:uid="{D1EAA3AB-F3A1-46A3-A876-FEDF53B9F5C8}"/>
    <cellStyle name="쉼표 [0] 4 3 2 2 2 11" xfId="33902" xr:uid="{99422BCC-01F3-492E-901F-AF8371E1F36B}"/>
    <cellStyle name="쉼표 [0] 4 3 2 2 2 2" xfId="5277" xr:uid="{6555A88B-7EBD-41F5-BB41-C26728E3936D}"/>
    <cellStyle name="쉼표 [0] 4 3 2 2 2 2 10" xfId="35270" xr:uid="{0ED0EE16-1ED1-4DE2-AF26-1A88F519DABE}"/>
    <cellStyle name="쉼표 [0] 4 3 2 2 2 2 2" xfId="8225" xr:uid="{C0261851-8AA9-4D2A-B672-F893DE9E89B9}"/>
    <cellStyle name="쉼표 [0] 4 3 2 2 2 2 2 2" xfId="30272" xr:uid="{BB72493E-632A-4FB7-AF23-8C4EC79E675A}"/>
    <cellStyle name="쉼표 [0] 4 3 2 2 2 2 2 2 2" xfId="60224" xr:uid="{F5441EAC-987B-4D23-B079-C24B74BF6F19}"/>
    <cellStyle name="쉼표 [0] 4 3 2 2 2 2 2 3" xfId="38180" xr:uid="{4017CE07-FF20-4261-ADD8-EC1E68624EC7}"/>
    <cellStyle name="쉼표 [0] 4 3 2 2 2 2 3" xfId="11007" xr:uid="{FA17A6E7-F0D4-4A17-8C11-06E41AD48B16}"/>
    <cellStyle name="쉼표 [0] 4 3 2 2 2 2 3 2" xfId="40962" xr:uid="{4541BD45-3AC4-4B9F-AFB4-FDFDC6E903CF}"/>
    <cellStyle name="쉼표 [0] 4 3 2 2 2 2 4" xfId="13789" xr:uid="{D45B299B-4F59-47B0-ABCB-D7F7B37302B5}"/>
    <cellStyle name="쉼표 [0] 4 3 2 2 2 2 4 2" xfId="43744" xr:uid="{BA40C5FB-9821-43FC-8C2B-27A6A3F27E06}"/>
    <cellStyle name="쉼표 [0] 4 3 2 2 2 2 5" xfId="16524" xr:uid="{B5EBD662-288F-48C2-AB93-FB120F01DA6B}"/>
    <cellStyle name="쉼표 [0] 4 3 2 2 2 2 5 2" xfId="46479" xr:uid="{B4EAFAC9-49BC-4630-A521-21F4EF10343C}"/>
    <cellStyle name="쉼표 [0] 4 3 2 2 2 2 6" xfId="19272" xr:uid="{863FBFA5-2B1F-45F0-8A3D-B5CA98F13EEB}"/>
    <cellStyle name="쉼표 [0] 4 3 2 2 2 2 6 2" xfId="49225" xr:uid="{9382A46A-42FB-45AA-B19C-184C70D5BE7B}"/>
    <cellStyle name="쉼표 [0] 4 3 2 2 2 2 7" xfId="22055" xr:uid="{D2D74D80-80C8-47F8-BF90-DA20F8E93212}"/>
    <cellStyle name="쉼표 [0] 4 3 2 2 2 2 7 2" xfId="52007" xr:uid="{FCEED8B7-8435-41BE-9C7A-5D495037C991}"/>
    <cellStyle name="쉼표 [0] 4 3 2 2 2 2 8" xfId="24793" xr:uid="{4151079E-02FC-4986-AD7E-DE2EBB568AC7}"/>
    <cellStyle name="쉼표 [0] 4 3 2 2 2 2 8 2" xfId="54745" xr:uid="{9F04F69F-54A3-46EB-AFE7-33D2562B6FC0}"/>
    <cellStyle name="쉼표 [0] 4 3 2 2 2 2 9" xfId="27529" xr:uid="{8C457239-FE41-4C79-8CAB-B4EC0763285A}"/>
    <cellStyle name="쉼표 [0] 4 3 2 2 2 2 9 2" xfId="57481" xr:uid="{660C398E-7C5B-49B7-B0CD-F037EF9C003C}"/>
    <cellStyle name="쉼표 [0] 4 3 2 2 2 3" xfId="6857" xr:uid="{64B0A6C6-C364-4187-B349-8C58F5D5453E}"/>
    <cellStyle name="쉼표 [0] 4 3 2 2 2 3 2" xfId="28904" xr:uid="{7B79F8A1-2204-4850-8129-3FBC3DDFEECC}"/>
    <cellStyle name="쉼표 [0] 4 3 2 2 2 3 2 2" xfId="58856" xr:uid="{4E1E87DC-3E98-4609-8B17-FDC11ECA43F6}"/>
    <cellStyle name="쉼표 [0] 4 3 2 2 2 3 3" xfId="36812" xr:uid="{6CBE00F9-42A3-40CF-92E2-C64FA7837590}"/>
    <cellStyle name="쉼표 [0] 4 3 2 2 2 4" xfId="9639" xr:uid="{927B6962-CB9E-4A2A-90FD-0FE22410B0E8}"/>
    <cellStyle name="쉼표 [0] 4 3 2 2 2 4 2" xfId="39594" xr:uid="{AD8B38E5-8CE6-4EA9-9F4A-5801ECE9E7B5}"/>
    <cellStyle name="쉼표 [0] 4 3 2 2 2 5" xfId="12421" xr:uid="{B27BE3C0-E528-42B8-AF62-F644A3529F48}"/>
    <cellStyle name="쉼표 [0] 4 3 2 2 2 5 2" xfId="42376" xr:uid="{5B92657A-6133-4BCE-B6B8-E2217AF3C89D}"/>
    <cellStyle name="쉼표 [0] 4 3 2 2 2 6" xfId="15156" xr:uid="{D018475F-2C43-4432-B9C2-592F24CE9043}"/>
    <cellStyle name="쉼표 [0] 4 3 2 2 2 6 2" xfId="45111" xr:uid="{212FDFF3-5628-4986-872C-79A350E84534}"/>
    <cellStyle name="쉼표 [0] 4 3 2 2 2 7" xfId="17904" xr:uid="{73EACE9C-16CD-415F-A976-60D9E7CD67A2}"/>
    <cellStyle name="쉼표 [0] 4 3 2 2 2 7 2" xfId="47857" xr:uid="{FC80970A-31E1-434E-BAB6-651B0E856134}"/>
    <cellStyle name="쉼표 [0] 4 3 2 2 2 8" xfId="20687" xr:uid="{7E829B91-3EDE-486F-A068-358AE84B3772}"/>
    <cellStyle name="쉼표 [0] 4 3 2 2 2 8 2" xfId="50639" xr:uid="{317EE54F-E325-4F98-8E45-F7022218B9DB}"/>
    <cellStyle name="쉼표 [0] 4 3 2 2 2 9" xfId="23425" xr:uid="{CCAA1330-19C2-4CF8-A2E9-CB30B0E61E11}"/>
    <cellStyle name="쉼표 [0] 4 3 2 2 2 9 2" xfId="53377" xr:uid="{CA69DB6A-8800-4210-98B1-128378154BC3}"/>
    <cellStyle name="쉼표 [0] 4 3 2 2 3" xfId="4593" xr:uid="{FDAA4792-A0DC-46D1-9299-C90E0272BE84}"/>
    <cellStyle name="쉼표 [0] 4 3 2 2 3 10" xfId="34586" xr:uid="{91410FA2-08B7-4576-BCA6-D6AED42B9B4E}"/>
    <cellStyle name="쉼표 [0] 4 3 2 2 3 2" xfId="7541" xr:uid="{CCE6A5ED-4858-4CA8-97E8-EAA282B1C017}"/>
    <cellStyle name="쉼표 [0] 4 3 2 2 3 2 2" xfId="29588" xr:uid="{227A6471-FC7C-4877-A653-FA8CB2ED884B}"/>
    <cellStyle name="쉼표 [0] 4 3 2 2 3 2 2 2" xfId="59540" xr:uid="{1B34E152-51CD-455A-8F51-60DF2C641F80}"/>
    <cellStyle name="쉼표 [0] 4 3 2 2 3 2 3" xfId="37496" xr:uid="{5ED2EB70-1097-44BF-AA8E-0FD0370EA8C6}"/>
    <cellStyle name="쉼표 [0] 4 3 2 2 3 3" xfId="10323" xr:uid="{0C64BE46-3C9C-48B9-830E-447333BC04E8}"/>
    <cellStyle name="쉼표 [0] 4 3 2 2 3 3 2" xfId="40278" xr:uid="{8166BCBE-959B-4D12-A3AF-7ADC19542D54}"/>
    <cellStyle name="쉼표 [0] 4 3 2 2 3 4" xfId="13105" xr:uid="{AFF69B0C-B507-4269-9144-E56DF9FAB95A}"/>
    <cellStyle name="쉼표 [0] 4 3 2 2 3 4 2" xfId="43060" xr:uid="{C7E24C3F-0C30-4A01-BE80-F59EF2649D68}"/>
    <cellStyle name="쉼표 [0] 4 3 2 2 3 5" xfId="15840" xr:uid="{ED190C1A-1F3B-4517-9981-5B935F0BD38E}"/>
    <cellStyle name="쉼표 [0] 4 3 2 2 3 5 2" xfId="45795" xr:uid="{814B3B68-40C0-4621-9B0A-680E3B618ED0}"/>
    <cellStyle name="쉼표 [0] 4 3 2 2 3 6" xfId="18588" xr:uid="{57B0C7F3-D427-43EB-A9C6-D0887A48EA2B}"/>
    <cellStyle name="쉼표 [0] 4 3 2 2 3 6 2" xfId="48541" xr:uid="{4978708D-9ADC-47EA-BDEE-5617CCF764F2}"/>
    <cellStyle name="쉼표 [0] 4 3 2 2 3 7" xfId="21371" xr:uid="{2DD37499-1B0E-4EA9-BF3C-6EC08C55AFCC}"/>
    <cellStyle name="쉼표 [0] 4 3 2 2 3 7 2" xfId="51323" xr:uid="{B165E752-E89F-4244-AE89-3E55150CDE3C}"/>
    <cellStyle name="쉼표 [0] 4 3 2 2 3 8" xfId="24109" xr:uid="{A6A47048-66D5-4790-AA1C-0EE21B21B38E}"/>
    <cellStyle name="쉼표 [0] 4 3 2 2 3 8 2" xfId="54061" xr:uid="{0A67E2EE-7824-4793-872B-A4EE4878117C}"/>
    <cellStyle name="쉼표 [0] 4 3 2 2 3 9" xfId="26845" xr:uid="{9E171849-CB79-4A5D-AF42-0582AE93E6BE}"/>
    <cellStyle name="쉼표 [0] 4 3 2 2 3 9 2" xfId="56797" xr:uid="{ECC23DC5-6F23-43E8-9A5D-FBAD27E183B0}"/>
    <cellStyle name="쉼표 [0] 4 3 2 2 4" xfId="3225" xr:uid="{0AB8CEF0-F60D-4A3F-A7F6-560830AD6600}"/>
    <cellStyle name="쉼표 [0] 4 3 2 2 4 2" xfId="28220" xr:uid="{311AEA53-E249-492D-A032-A2B6946EB1B0}"/>
    <cellStyle name="쉼표 [0] 4 3 2 2 4 2 2" xfId="58172" xr:uid="{88EDBD9C-59FD-47BC-A3CD-B15F0B47439F}"/>
    <cellStyle name="쉼표 [0] 4 3 2 2 4 3" xfId="33218" xr:uid="{D51628AA-0F58-4D17-A0B4-96C6BE16BB99}"/>
    <cellStyle name="쉼표 [0] 4 3 2 2 5" xfId="6173" xr:uid="{77ECDEB9-52A1-452C-84E1-6DEF3EE870C3}"/>
    <cellStyle name="쉼표 [0] 4 3 2 2 5 2" xfId="36128" xr:uid="{D11DCA43-544E-433F-B512-AD9346A14A8B}"/>
    <cellStyle name="쉼표 [0] 4 3 2 2 6" xfId="8955" xr:uid="{5EE7DB71-0A56-43D1-8282-B5FC27BA039F}"/>
    <cellStyle name="쉼표 [0] 4 3 2 2 6 2" xfId="38910" xr:uid="{6544F361-25B2-43C5-A327-772B7CD4E6AF}"/>
    <cellStyle name="쉼표 [0] 4 3 2 2 7" xfId="11737" xr:uid="{4B0DA5A2-6799-4BC5-B28E-DCC2F3E35AA5}"/>
    <cellStyle name="쉼표 [0] 4 3 2 2 7 2" xfId="41692" xr:uid="{7600AD26-8BDB-4E4C-A9C6-0A8E36286240}"/>
    <cellStyle name="쉼표 [0] 4 3 2 2 8" xfId="14472" xr:uid="{9F8303DF-C6E0-4C65-8AC3-C136150C7408}"/>
    <cellStyle name="쉼표 [0] 4 3 2 2 8 2" xfId="44427" xr:uid="{8425D575-C6E3-4D14-82DA-5E639913AE8D}"/>
    <cellStyle name="쉼표 [0] 4 3 2 2 9" xfId="17220" xr:uid="{6347797A-7A58-4D47-9568-C05E4DA495CC}"/>
    <cellStyle name="쉼표 [0] 4 3 2 2 9 2" xfId="47173" xr:uid="{DCBC8A36-93B5-4B1B-84D2-2E21CB4DC921}"/>
    <cellStyle name="쉼표 [0] 4 3 2 3" xfId="1687" xr:uid="{3FD60DB1-B76D-4649-B74D-D185C4A81111}"/>
    <cellStyle name="쉼표 [0] 4 3 2 3 10" xfId="23083" xr:uid="{4DD6CA13-DA25-439B-8F00-3795E7FA2213}"/>
    <cellStyle name="쉼표 [0] 4 3 2 3 10 2" xfId="53035" xr:uid="{85B31BD2-263D-4285-9157-2B5B6A7BF061}"/>
    <cellStyle name="쉼표 [0] 4 3 2 3 11" xfId="25819" xr:uid="{A35EC452-8302-4611-A77F-C9A97E366F5D}"/>
    <cellStyle name="쉼표 [0] 4 3 2 3 11 2" xfId="55771" xr:uid="{788FC682-801C-4188-B84D-8FAD924B3BF1}"/>
    <cellStyle name="쉼표 [0] 4 3 2 3 12" xfId="31692" xr:uid="{C0CF3E47-1344-4A20-A563-167680C9AB67}"/>
    <cellStyle name="쉼표 [0] 4 3 2 3 2" xfId="4935" xr:uid="{B2DC11CD-EDB4-4A1A-B77E-EBD9EC0CCEC9}"/>
    <cellStyle name="쉼표 [0] 4 3 2 3 2 10" xfId="34928" xr:uid="{7CDE3864-6962-47C9-8F13-148AC95D1EFA}"/>
    <cellStyle name="쉼표 [0] 4 3 2 3 2 2" xfId="7883" xr:uid="{E0D1B836-3F75-4BDC-82B2-F08296CE530C}"/>
    <cellStyle name="쉼표 [0] 4 3 2 3 2 2 2" xfId="29930" xr:uid="{1B5B63B9-8BD2-4A19-8E45-2F4EF165A993}"/>
    <cellStyle name="쉼표 [0] 4 3 2 3 2 2 2 2" xfId="59882" xr:uid="{174CB597-8881-4560-8E08-7C3BEE60758A}"/>
    <cellStyle name="쉼표 [0] 4 3 2 3 2 2 3" xfId="37838" xr:uid="{65D595A8-A519-45DF-A219-B1388259E17B}"/>
    <cellStyle name="쉼표 [0] 4 3 2 3 2 3" xfId="10665" xr:uid="{F752934C-AAAA-4F90-B44C-9B37252C23A3}"/>
    <cellStyle name="쉼표 [0] 4 3 2 3 2 3 2" xfId="40620" xr:uid="{084EE65F-0D39-4B6F-9789-CCFF70E63878}"/>
    <cellStyle name="쉼표 [0] 4 3 2 3 2 4" xfId="13447" xr:uid="{D6DD2376-6D52-4F3A-A6B6-BC718C629DD0}"/>
    <cellStyle name="쉼표 [0] 4 3 2 3 2 4 2" xfId="43402" xr:uid="{AC5637B6-08FC-4CD7-AFB1-9B2E163A725C}"/>
    <cellStyle name="쉼표 [0] 4 3 2 3 2 5" xfId="16182" xr:uid="{883C487E-ACB0-4135-B53B-E701C41EC7A0}"/>
    <cellStyle name="쉼표 [0] 4 3 2 3 2 5 2" xfId="46137" xr:uid="{F6C54DF4-25E7-4924-8AB2-78B79D61BEE3}"/>
    <cellStyle name="쉼표 [0] 4 3 2 3 2 6" xfId="18930" xr:uid="{738CC5BA-DCDD-4958-850C-DE43FABA4BAF}"/>
    <cellStyle name="쉼표 [0] 4 3 2 3 2 6 2" xfId="48883" xr:uid="{24CBC80D-79AE-4CA2-A4D8-E383923B4266}"/>
    <cellStyle name="쉼표 [0] 4 3 2 3 2 7" xfId="21713" xr:uid="{3AFE2337-BF5B-4C68-84AF-4D7202217F68}"/>
    <cellStyle name="쉼표 [0] 4 3 2 3 2 7 2" xfId="51665" xr:uid="{7F8E21E6-7E24-49B6-944B-17F07ABD5C6C}"/>
    <cellStyle name="쉼표 [0] 4 3 2 3 2 8" xfId="24451" xr:uid="{588C28A1-F839-4E76-BCFB-B925A2930EFB}"/>
    <cellStyle name="쉼표 [0] 4 3 2 3 2 8 2" xfId="54403" xr:uid="{572BEC73-D611-4655-8916-7369AD9D26AC}"/>
    <cellStyle name="쉼표 [0] 4 3 2 3 2 9" xfId="27187" xr:uid="{B5E3CECA-10CE-4FDC-9B40-3249F80CFC33}"/>
    <cellStyle name="쉼표 [0] 4 3 2 3 2 9 2" xfId="57139" xr:uid="{602F800D-27E6-4F2C-A5B0-E5FBAFB3A6D7}"/>
    <cellStyle name="쉼표 [0] 4 3 2 3 3" xfId="3567" xr:uid="{3AB2A14D-6633-4362-8D38-906C90847F6B}"/>
    <cellStyle name="쉼표 [0] 4 3 2 3 3 2" xfId="28562" xr:uid="{E0F59B12-0ABF-4366-B771-6ED87DE10077}"/>
    <cellStyle name="쉼표 [0] 4 3 2 3 3 2 2" xfId="58514" xr:uid="{C84D6447-A4F1-41C9-AA5D-872C9DE391D2}"/>
    <cellStyle name="쉼표 [0] 4 3 2 3 3 3" xfId="33560" xr:uid="{5C0980C5-6A92-49BF-97A5-73382DF8A777}"/>
    <cellStyle name="쉼표 [0] 4 3 2 3 4" xfId="6515" xr:uid="{C29FBFCA-013D-44F4-AC8E-F14EEDA0CF7F}"/>
    <cellStyle name="쉼표 [0] 4 3 2 3 4 2" xfId="36470" xr:uid="{87A1F206-D2A0-4995-B547-A05C06EB451E}"/>
    <cellStyle name="쉼표 [0] 4 3 2 3 5" xfId="9297" xr:uid="{785BCAB5-CFDB-44C7-A7C0-F3DCFD7078A3}"/>
    <cellStyle name="쉼표 [0] 4 3 2 3 5 2" xfId="39252" xr:uid="{7EBFCFBE-66DF-4207-8751-77D4133F8AD1}"/>
    <cellStyle name="쉼표 [0] 4 3 2 3 6" xfId="12079" xr:uid="{6DA409BD-720B-4D9A-918A-0E4CAA574BD1}"/>
    <cellStyle name="쉼표 [0] 4 3 2 3 6 2" xfId="42034" xr:uid="{2BD1F151-55CC-4EA0-8AF2-A211C096B120}"/>
    <cellStyle name="쉼표 [0] 4 3 2 3 7" xfId="14814" xr:uid="{AE4350C1-118C-44A7-A62D-4827AD705F88}"/>
    <cellStyle name="쉼표 [0] 4 3 2 3 7 2" xfId="44769" xr:uid="{DA7DA667-9717-4F40-8C10-EF1210591B61}"/>
    <cellStyle name="쉼표 [0] 4 3 2 3 8" xfId="17562" xr:uid="{C5C7651F-99D1-48C1-9B18-D0C9AA866C0D}"/>
    <cellStyle name="쉼표 [0] 4 3 2 3 8 2" xfId="47515" xr:uid="{44D1C9FD-2DD3-43C9-898C-0DC4EE916E4D}"/>
    <cellStyle name="쉼표 [0] 4 3 2 3 9" xfId="20345" xr:uid="{CAE63124-A35B-4373-8CD9-D2BA7A48910B}"/>
    <cellStyle name="쉼표 [0] 4 3 2 3 9 2" xfId="50297" xr:uid="{C13D74B5-EBE3-43C8-A706-8D1153DFE524}"/>
    <cellStyle name="쉼표 [0] 4 3 2 4" xfId="2446" xr:uid="{70C24F8F-1D67-4A2A-B897-EEB11B610835}"/>
    <cellStyle name="쉼표 [0] 4 3 2 4 10" xfId="26503" xr:uid="{53F7C8E4-8579-4435-8E1E-3693CD61E417}"/>
    <cellStyle name="쉼표 [0] 4 3 2 4 10 2" xfId="56455" xr:uid="{C643A416-2E77-4E1F-B918-F5DD9A5F93E3}"/>
    <cellStyle name="쉼표 [0] 4 3 2 4 11" xfId="32445" xr:uid="{E2AF64BE-3DD3-4B2F-B81B-A8804282F615}"/>
    <cellStyle name="쉼표 [0] 4 3 2 4 2" xfId="4251" xr:uid="{3F6768D9-AF61-4550-9B00-E96C390E341C}"/>
    <cellStyle name="쉼표 [0] 4 3 2 4 2 2" xfId="29246" xr:uid="{4AF4185F-8C71-4F4C-BCA9-60EB0376FEB5}"/>
    <cellStyle name="쉼표 [0] 4 3 2 4 2 2 2" xfId="59198" xr:uid="{7B06C18D-F9EA-43E6-812E-188EF904B30C}"/>
    <cellStyle name="쉼표 [0] 4 3 2 4 2 3" xfId="34244" xr:uid="{E4DD1E6C-275C-4939-95A5-6B0410892FA8}"/>
    <cellStyle name="쉼표 [0] 4 3 2 4 3" xfId="7199" xr:uid="{79D7CEFC-26B8-4694-85F0-B83F0E9F14C8}"/>
    <cellStyle name="쉼표 [0] 4 3 2 4 3 2" xfId="37154" xr:uid="{F74C47D0-712F-42A0-9DEE-F9CF10E147E7}"/>
    <cellStyle name="쉼표 [0] 4 3 2 4 4" xfId="9981" xr:uid="{CB576FDA-9EC6-4CA0-B69C-5F06E0AD53CA}"/>
    <cellStyle name="쉼표 [0] 4 3 2 4 4 2" xfId="39936" xr:uid="{27947DC2-CC42-4815-936E-4D2C8E6CD812}"/>
    <cellStyle name="쉼표 [0] 4 3 2 4 5" xfId="12763" xr:uid="{9E36127D-5DE1-4437-BB7F-0AE039EAEBCD}"/>
    <cellStyle name="쉼표 [0] 4 3 2 4 5 2" xfId="42718" xr:uid="{1F6BA08A-2E77-481D-BA32-56D17CF6E373}"/>
    <cellStyle name="쉼표 [0] 4 3 2 4 6" xfId="15498" xr:uid="{653BDDF3-ABEF-4DF0-943C-80920CCF6312}"/>
    <cellStyle name="쉼표 [0] 4 3 2 4 6 2" xfId="45453" xr:uid="{AC1EF206-C185-4DD3-A4D5-C20E2C634BFE}"/>
    <cellStyle name="쉼표 [0] 4 3 2 4 7" xfId="18246" xr:uid="{29339610-61D6-468B-BC9B-A72BDD3D3335}"/>
    <cellStyle name="쉼표 [0] 4 3 2 4 7 2" xfId="48199" xr:uid="{F33D6923-7D9B-4D34-ADF0-76425C927EDF}"/>
    <cellStyle name="쉼표 [0] 4 3 2 4 8" xfId="21029" xr:uid="{E4E1E16B-11DC-4BFE-91E2-E434733A6815}"/>
    <cellStyle name="쉼표 [0] 4 3 2 4 8 2" xfId="50981" xr:uid="{181D79A9-1EE2-4F28-9934-92CFE274D28F}"/>
    <cellStyle name="쉼표 [0] 4 3 2 4 9" xfId="23767" xr:uid="{D7A8415C-5631-4B02-A44D-9A9090F2D1A4}"/>
    <cellStyle name="쉼표 [0] 4 3 2 4 9 2" xfId="53719" xr:uid="{3C473380-B6F7-4A80-ACF6-749E7B7D75BE}"/>
    <cellStyle name="쉼표 [0] 4 3 2 5" xfId="2883" xr:uid="{B8D95795-DE0E-4FB2-B202-FC96A15556AA}"/>
    <cellStyle name="쉼표 [0] 4 3 2 5 2" xfId="27878" xr:uid="{468E21A0-512F-4721-BEF5-3E626964B30D}"/>
    <cellStyle name="쉼표 [0] 4 3 2 5 2 2" xfId="57830" xr:uid="{5A9CBC04-FAFA-4474-8790-083337FE10B9}"/>
    <cellStyle name="쉼표 [0] 4 3 2 5 3" xfId="32876" xr:uid="{28D410ED-6256-4698-BCF0-462A3CE6D2B6}"/>
    <cellStyle name="쉼표 [0] 4 3 2 6" xfId="5831" xr:uid="{6EA7F010-1EDD-477B-AC03-530E74043E49}"/>
    <cellStyle name="쉼표 [0] 4 3 2 6 2" xfId="35786" xr:uid="{4660AD31-978B-4BEC-B8D4-44F0F7B87DA6}"/>
    <cellStyle name="쉼표 [0] 4 3 2 7" xfId="8613" xr:uid="{67C31E5F-12D6-41CE-97ED-D39D6F817807}"/>
    <cellStyle name="쉼표 [0] 4 3 2 7 2" xfId="38568" xr:uid="{DA7BC30C-63DF-446D-A166-3D898F3A8C25}"/>
    <cellStyle name="쉼표 [0] 4 3 2 8" xfId="11395" xr:uid="{B3F07311-0A9C-45FB-B01B-EB327ED30415}"/>
    <cellStyle name="쉼표 [0] 4 3 2 8 2" xfId="41350" xr:uid="{7D4449A1-4671-4354-86CD-A2DC9E49F8AA}"/>
    <cellStyle name="쉼표 [0] 4 3 2 9" xfId="14130" xr:uid="{166EAAC3-C44F-4082-9438-B2EB536A2535}"/>
    <cellStyle name="쉼표 [0] 4 3 2 9 2" xfId="44085" xr:uid="{7FF6F86C-A047-4266-AE4F-D99118E296AD}"/>
    <cellStyle name="쉼표 [0] 4 3 3" xfId="830" xr:uid="{448A2E0A-723F-494B-A5BB-BEB5A887EC6F}"/>
    <cellStyle name="쉼표 [0] 4 3 3 10" xfId="19832" xr:uid="{6D4DA26F-5DA3-4E6F-A480-80FE7CEF08E1}"/>
    <cellStyle name="쉼표 [0] 4 3 3 10 2" xfId="49784" xr:uid="{232AEF9B-0FD0-4EC7-9265-D5E2CD1A61B3}"/>
    <cellStyle name="쉼표 [0] 4 3 3 11" xfId="22570" xr:uid="{841F1B07-482D-4BF2-A82A-3D70562F0506}"/>
    <cellStyle name="쉼표 [0] 4 3 3 11 2" xfId="52522" xr:uid="{C1CCB021-B403-4C7E-A1F7-E160B8EB93F0}"/>
    <cellStyle name="쉼표 [0] 4 3 3 12" xfId="25306" xr:uid="{F101950B-D6A0-47FE-B65D-B055DFDEF2EE}"/>
    <cellStyle name="쉼표 [0] 4 3 3 12 2" xfId="55258" xr:uid="{4F5ACC54-0B8E-4DCE-BA2C-BEE42B459192}"/>
    <cellStyle name="쉼표 [0] 4 3 3 13" xfId="30835" xr:uid="{105BA703-3D43-4006-83BE-B2399BA6C6AE}"/>
    <cellStyle name="쉼표 [0] 4 3 3 2" xfId="1373" xr:uid="{ECA35FF2-D568-49C7-80D1-DF19E9DAC6B9}"/>
    <cellStyle name="쉼표 [0] 4 3 3 2 10" xfId="23254" xr:uid="{7DB55D59-9FA8-4ED7-900E-9FE9A04A443A}"/>
    <cellStyle name="쉼표 [0] 4 3 3 2 10 2" xfId="53206" xr:uid="{5B4AAB05-F443-4B57-A2F9-507C18613CC2}"/>
    <cellStyle name="쉼표 [0] 4 3 3 2 11" xfId="25990" xr:uid="{C8E20EA6-08B5-4D33-8310-B814961120A9}"/>
    <cellStyle name="쉼표 [0] 4 3 3 2 11 2" xfId="55942" xr:uid="{57F15A48-302B-4433-89BA-4AD8BFBA6357}"/>
    <cellStyle name="쉼표 [0] 4 3 3 2 12" xfId="31378" xr:uid="{02EB0916-0820-4C39-A3E8-E23F4348A5B6}"/>
    <cellStyle name="쉼표 [0] 4 3 3 2 2" xfId="5106" xr:uid="{BF7949CE-245A-49D3-9A85-5190AC471C31}"/>
    <cellStyle name="쉼표 [0] 4 3 3 2 2 10" xfId="35099" xr:uid="{88D6CFCD-3375-44F7-B206-0F571F42DDCB}"/>
    <cellStyle name="쉼표 [0] 4 3 3 2 2 2" xfId="8054" xr:uid="{35AD5FDC-D2A6-4832-A7EE-6259E74EEF42}"/>
    <cellStyle name="쉼표 [0] 4 3 3 2 2 2 2" xfId="30101" xr:uid="{2D08C2D8-4F52-46BE-B5F0-4C79D33AAF77}"/>
    <cellStyle name="쉼표 [0] 4 3 3 2 2 2 2 2" xfId="60053" xr:uid="{B81F6464-B432-434A-80EE-2A068AB1393F}"/>
    <cellStyle name="쉼표 [0] 4 3 3 2 2 2 3" xfId="38009" xr:uid="{C5D2DEAD-76C5-4DCD-9EE2-F229D31CEEF5}"/>
    <cellStyle name="쉼표 [0] 4 3 3 2 2 3" xfId="10836" xr:uid="{59E40190-33B2-4392-A75C-9F8DF25A2540}"/>
    <cellStyle name="쉼표 [0] 4 3 3 2 2 3 2" xfId="40791" xr:uid="{2650BCCB-D433-4A2F-AFB4-C1A342080121}"/>
    <cellStyle name="쉼표 [0] 4 3 3 2 2 4" xfId="13618" xr:uid="{51488C67-1B8B-4296-837D-2C7784350E96}"/>
    <cellStyle name="쉼표 [0] 4 3 3 2 2 4 2" xfId="43573" xr:uid="{0DA402EB-8736-48BB-8682-E3F79968258A}"/>
    <cellStyle name="쉼표 [0] 4 3 3 2 2 5" xfId="16353" xr:uid="{BBD08236-DC2B-45DA-8619-2213DB7094DC}"/>
    <cellStyle name="쉼표 [0] 4 3 3 2 2 5 2" xfId="46308" xr:uid="{78475222-4BF1-4E4D-A80A-A63096BC952B}"/>
    <cellStyle name="쉼표 [0] 4 3 3 2 2 6" xfId="19101" xr:uid="{85C0760E-D287-4439-94C0-4F7C3C98BFA7}"/>
    <cellStyle name="쉼표 [0] 4 3 3 2 2 6 2" xfId="49054" xr:uid="{2E85BAB2-4B81-42C6-97E8-D89BB998233D}"/>
    <cellStyle name="쉼표 [0] 4 3 3 2 2 7" xfId="21884" xr:uid="{5B1727DB-A8F5-42BB-A9BB-9F92A9126AE6}"/>
    <cellStyle name="쉼표 [0] 4 3 3 2 2 7 2" xfId="51836" xr:uid="{7E2EF50E-C0ED-4346-89F2-0A6BA5139F7E}"/>
    <cellStyle name="쉼표 [0] 4 3 3 2 2 8" xfId="24622" xr:uid="{3F6C066C-C52B-40FE-8B80-43AD6AD2135E}"/>
    <cellStyle name="쉼표 [0] 4 3 3 2 2 8 2" xfId="54574" xr:uid="{444305C1-CCF3-414B-A222-8101B651FB1B}"/>
    <cellStyle name="쉼표 [0] 4 3 3 2 2 9" xfId="27358" xr:uid="{C259E654-54D9-4A61-9899-413AE9439157}"/>
    <cellStyle name="쉼표 [0] 4 3 3 2 2 9 2" xfId="57310" xr:uid="{5815217D-1D02-4A36-87AE-2364FE9CDD18}"/>
    <cellStyle name="쉼표 [0] 4 3 3 2 3" xfId="3738" xr:uid="{01E5F003-0728-4C9C-B002-90E23CF5C93E}"/>
    <cellStyle name="쉼표 [0] 4 3 3 2 3 2" xfId="28733" xr:uid="{F2B9246F-DC47-47FD-8DB3-6AB06C8796BF}"/>
    <cellStyle name="쉼표 [0] 4 3 3 2 3 2 2" xfId="58685" xr:uid="{5192664A-BC8D-4A8E-9222-A62C261BD0C9}"/>
    <cellStyle name="쉼표 [0] 4 3 3 2 3 3" xfId="33731" xr:uid="{33144A7E-0DEB-4F12-8CDC-85E12370F08E}"/>
    <cellStyle name="쉼표 [0] 4 3 3 2 4" xfId="6686" xr:uid="{D9D4172C-7E52-4D0B-AA4B-3535E5E70ACA}"/>
    <cellStyle name="쉼표 [0] 4 3 3 2 4 2" xfId="36641" xr:uid="{0A2F87FD-E051-4A5B-A1C5-883789800DCC}"/>
    <cellStyle name="쉼표 [0] 4 3 3 2 5" xfId="9468" xr:uid="{327149D9-DDD1-41EB-BB8A-7E4F07E00A47}"/>
    <cellStyle name="쉼표 [0] 4 3 3 2 5 2" xfId="39423" xr:uid="{7209C057-7500-4B6B-9956-9B0F30E7A2FA}"/>
    <cellStyle name="쉼표 [0] 4 3 3 2 6" xfId="12250" xr:uid="{2A8CB276-0A4C-45DF-9537-63840DA531B1}"/>
    <cellStyle name="쉼표 [0] 4 3 3 2 6 2" xfId="42205" xr:uid="{4AC3971D-DC15-4B82-99B3-76D94709D780}"/>
    <cellStyle name="쉼표 [0] 4 3 3 2 7" xfId="14985" xr:uid="{990103B4-FACC-48AC-BDA6-A0D5BFF86A7D}"/>
    <cellStyle name="쉼표 [0] 4 3 3 2 7 2" xfId="44940" xr:uid="{DD46E459-1683-4FC6-A4BF-83CB62448C22}"/>
    <cellStyle name="쉼표 [0] 4 3 3 2 8" xfId="17733" xr:uid="{204A79E2-921A-4755-B099-760EE6E3C106}"/>
    <cellStyle name="쉼표 [0] 4 3 3 2 8 2" xfId="47686" xr:uid="{79A71CDF-405E-4DBA-BA8E-5E2BC531A6D5}"/>
    <cellStyle name="쉼표 [0] 4 3 3 2 9" xfId="20516" xr:uid="{8DFBFC27-244B-4D91-8502-540951588C61}"/>
    <cellStyle name="쉼표 [0] 4 3 3 2 9 2" xfId="50468" xr:uid="{24E6C69E-1D74-4534-BCD4-0D6797B6D7BC}"/>
    <cellStyle name="쉼표 [0] 4 3 3 3" xfId="1915" xr:uid="{540449F0-2164-4AD1-8C31-46AD1CAF0C29}"/>
    <cellStyle name="쉼표 [0] 4 3 3 3 10" xfId="26674" xr:uid="{4788374B-CCE2-434E-A439-AC8BE53C4714}"/>
    <cellStyle name="쉼표 [0] 4 3 3 3 10 2" xfId="56626" xr:uid="{0064EB12-4BAF-4CAA-A570-5F64FDF6C052}"/>
    <cellStyle name="쉼표 [0] 4 3 3 3 11" xfId="31920" xr:uid="{7BD7F4BA-13D4-44C4-8123-C042CBE0F35C}"/>
    <cellStyle name="쉼표 [0] 4 3 3 3 2" xfId="4422" xr:uid="{F7EE5D9C-1FDB-4EED-B295-B4F41ACA9FF4}"/>
    <cellStyle name="쉼표 [0] 4 3 3 3 2 2" xfId="29417" xr:uid="{9A162B81-38C3-4948-BBDD-8FE2CEA40952}"/>
    <cellStyle name="쉼표 [0] 4 3 3 3 2 2 2" xfId="59369" xr:uid="{7514AD92-D63F-4DF4-9357-A3CB6FC889BA}"/>
    <cellStyle name="쉼표 [0] 4 3 3 3 2 3" xfId="34415" xr:uid="{46A5A4DA-0BD8-41B5-8FB1-5244780C64B1}"/>
    <cellStyle name="쉼표 [0] 4 3 3 3 3" xfId="7370" xr:uid="{847E95D5-26B8-4A34-A40D-F37C905CD0F4}"/>
    <cellStyle name="쉼표 [0] 4 3 3 3 3 2" xfId="37325" xr:uid="{4828BC4B-0E41-40BE-82C6-C46774C74CD7}"/>
    <cellStyle name="쉼표 [0] 4 3 3 3 4" xfId="10152" xr:uid="{2DC8BB2A-686A-41B2-916B-A35AF00FAF78}"/>
    <cellStyle name="쉼표 [0] 4 3 3 3 4 2" xfId="40107" xr:uid="{5BB5BE8C-DA2D-4380-AC87-C1BA1971CF81}"/>
    <cellStyle name="쉼표 [0] 4 3 3 3 5" xfId="12934" xr:uid="{1D74329A-E503-4EB1-8ED7-48626B1B5F6A}"/>
    <cellStyle name="쉼표 [0] 4 3 3 3 5 2" xfId="42889" xr:uid="{420FDE85-46D4-4E91-B183-93C98B313A1E}"/>
    <cellStyle name="쉼표 [0] 4 3 3 3 6" xfId="15669" xr:uid="{0F9C46D3-7A96-4C9E-8B47-92DEC5186DD1}"/>
    <cellStyle name="쉼표 [0] 4 3 3 3 6 2" xfId="45624" xr:uid="{55CBC100-EEE4-415A-8360-884243E6EA89}"/>
    <cellStyle name="쉼표 [0] 4 3 3 3 7" xfId="18417" xr:uid="{4AC07404-6695-4887-8F13-465526DD36D1}"/>
    <cellStyle name="쉼표 [0] 4 3 3 3 7 2" xfId="48370" xr:uid="{8FCD23DD-CF5D-4ACE-8906-06D677BEFAE5}"/>
    <cellStyle name="쉼표 [0] 4 3 3 3 8" xfId="21200" xr:uid="{F2E512B7-A6E0-455C-BCD2-93BA243FBC67}"/>
    <cellStyle name="쉼표 [0] 4 3 3 3 8 2" xfId="51152" xr:uid="{C36853D6-F8B1-4265-B862-86AA2EB98254}"/>
    <cellStyle name="쉼표 [0] 4 3 3 3 9" xfId="23938" xr:uid="{B0E4490E-1D63-4FE0-B9DF-09192FEDBD2C}"/>
    <cellStyle name="쉼표 [0] 4 3 3 3 9 2" xfId="53890" xr:uid="{2170489A-9B73-44B6-9D3B-83D15640F418}"/>
    <cellStyle name="쉼표 [0] 4 3 3 4" xfId="3054" xr:uid="{7BD60F06-D998-4B81-92C8-2D28FB84E4CC}"/>
    <cellStyle name="쉼표 [0] 4 3 3 4 2" xfId="28049" xr:uid="{98678321-63F7-45B6-B0C8-29D1272E1A8D}"/>
    <cellStyle name="쉼표 [0] 4 3 3 4 2 2" xfId="58001" xr:uid="{A5BEEAD7-9917-4A11-8565-F3432800F51E}"/>
    <cellStyle name="쉼표 [0] 4 3 3 4 3" xfId="33047" xr:uid="{9F7E1EE5-77C4-4728-A648-B34DF64DB46F}"/>
    <cellStyle name="쉼표 [0] 4 3 3 5" xfId="6002" xr:uid="{E0891B15-F173-4289-9D00-3A15113C8138}"/>
    <cellStyle name="쉼표 [0] 4 3 3 5 2" xfId="35957" xr:uid="{18883B53-2246-4DA6-9119-F101B192666F}"/>
    <cellStyle name="쉼표 [0] 4 3 3 6" xfId="8784" xr:uid="{D90BC5D9-A28B-4BA0-A3B9-E61936C343DD}"/>
    <cellStyle name="쉼표 [0] 4 3 3 6 2" xfId="38739" xr:uid="{5EFA4FA5-0D85-48C4-B36C-68D699D28B42}"/>
    <cellStyle name="쉼표 [0] 4 3 3 7" xfId="11566" xr:uid="{6F8835E6-0565-4091-9B1B-F0C89693A6BC}"/>
    <cellStyle name="쉼표 [0] 4 3 3 7 2" xfId="41521" xr:uid="{DCE19F88-9B98-4D7D-A65A-45D655F2AF09}"/>
    <cellStyle name="쉼표 [0] 4 3 3 8" xfId="14301" xr:uid="{D7824641-51CA-4A45-9D1C-8F02F7241467}"/>
    <cellStyle name="쉼표 [0] 4 3 3 8 2" xfId="44256" xr:uid="{F00A0304-9E44-4C51-838A-1D76FA2B4ECC}"/>
    <cellStyle name="쉼표 [0] 4 3 3 9" xfId="17049" xr:uid="{0777C5CA-E55B-4A3D-B3D6-A0D11C33DD56}"/>
    <cellStyle name="쉼표 [0] 4 3 3 9 2" xfId="47002" xr:uid="{31F179CB-E980-42C9-88F9-60E25E8AA264}"/>
    <cellStyle name="쉼표 [0] 4 3 4" xfId="1006" xr:uid="{B0F9365B-3386-4577-89EA-F6F37C74E6C6}"/>
    <cellStyle name="쉼표 [0] 4 3 4 10" xfId="22912" xr:uid="{D26C0AE6-2EE1-4C83-987F-8F4A38681F2E}"/>
    <cellStyle name="쉼표 [0] 4 3 4 10 2" xfId="52864" xr:uid="{30ABAEF3-FA9A-46B3-9ECC-931D6CF97F2A}"/>
    <cellStyle name="쉼표 [0] 4 3 4 11" xfId="25648" xr:uid="{7487E936-B993-454B-866F-A14E131B637D}"/>
    <cellStyle name="쉼표 [0] 4 3 4 11 2" xfId="55600" xr:uid="{C079CC8B-4721-45CA-8E2A-CC0B225A8EBA}"/>
    <cellStyle name="쉼표 [0] 4 3 4 12" xfId="31011" xr:uid="{9573049C-A0BF-4DFE-B4A0-416863357C99}"/>
    <cellStyle name="쉼표 [0] 4 3 4 2" xfId="4764" xr:uid="{6370C990-5D65-4693-911E-C88C68F81E7F}"/>
    <cellStyle name="쉼표 [0] 4 3 4 2 10" xfId="34757" xr:uid="{E62199BE-5867-4D74-85F7-542B1D50E7B6}"/>
    <cellStyle name="쉼표 [0] 4 3 4 2 2" xfId="7712" xr:uid="{9B52B5AB-666A-4202-9E0D-0671E8978B82}"/>
    <cellStyle name="쉼표 [0] 4 3 4 2 2 2" xfId="29759" xr:uid="{B7AD59E7-E89B-43D8-9055-1EEFDCF5F024}"/>
    <cellStyle name="쉼표 [0] 4 3 4 2 2 2 2" xfId="59711" xr:uid="{18134715-8910-4645-B4C0-D1A092ECF7F3}"/>
    <cellStyle name="쉼표 [0] 4 3 4 2 2 3" xfId="37667" xr:uid="{E7A4A639-1430-4940-B051-F4DB642D260F}"/>
    <cellStyle name="쉼표 [0] 4 3 4 2 3" xfId="10494" xr:uid="{AE76E352-B8A3-451F-AD29-DC0818A113E3}"/>
    <cellStyle name="쉼표 [0] 4 3 4 2 3 2" xfId="40449" xr:uid="{7E473D89-7251-427E-AED5-44CF8E24DE20}"/>
    <cellStyle name="쉼표 [0] 4 3 4 2 4" xfId="13276" xr:uid="{D1594050-6C2A-41FA-8ED2-EE7CC5B23E82}"/>
    <cellStyle name="쉼표 [0] 4 3 4 2 4 2" xfId="43231" xr:uid="{BAEFA219-9669-4DED-8061-B696C48B07E7}"/>
    <cellStyle name="쉼표 [0] 4 3 4 2 5" xfId="16011" xr:uid="{E7305C7C-0742-4D70-91EA-5E3F0D373388}"/>
    <cellStyle name="쉼표 [0] 4 3 4 2 5 2" xfId="45966" xr:uid="{99712998-C721-44BF-B882-C025096AD1C7}"/>
    <cellStyle name="쉼표 [0] 4 3 4 2 6" xfId="18759" xr:uid="{A6701522-E125-4195-89F6-B0C24906D7F7}"/>
    <cellStyle name="쉼표 [0] 4 3 4 2 6 2" xfId="48712" xr:uid="{2A746750-311B-4A38-BCD8-82564A5051E9}"/>
    <cellStyle name="쉼표 [0] 4 3 4 2 7" xfId="21542" xr:uid="{3FA62784-1C3F-4A6E-8A65-01C4E246023B}"/>
    <cellStyle name="쉼표 [0] 4 3 4 2 7 2" xfId="51494" xr:uid="{6BEF0EEA-3F66-44E8-8C16-ED90B07FC02E}"/>
    <cellStyle name="쉼표 [0] 4 3 4 2 8" xfId="24280" xr:uid="{98279F8C-5404-4BCA-BCFD-E2145A2184F2}"/>
    <cellStyle name="쉼표 [0] 4 3 4 2 8 2" xfId="54232" xr:uid="{19DD23EB-4002-4475-A91B-3486CB31FED7}"/>
    <cellStyle name="쉼표 [0] 4 3 4 2 9" xfId="27016" xr:uid="{EC40FE1B-3EE3-481D-ADE9-4C8641335D9E}"/>
    <cellStyle name="쉼표 [0] 4 3 4 2 9 2" xfId="56968" xr:uid="{48C4216A-67FB-493D-8C26-E81031F9B0FE}"/>
    <cellStyle name="쉼표 [0] 4 3 4 3" xfId="3396" xr:uid="{60D259B8-FF78-4F62-8F87-DBE040508205}"/>
    <cellStyle name="쉼표 [0] 4 3 4 3 2" xfId="28391" xr:uid="{4B516B53-A163-4398-8A5D-28879B0DD9BD}"/>
    <cellStyle name="쉼표 [0] 4 3 4 3 2 2" xfId="58343" xr:uid="{16B69699-923C-4A1F-9A95-F271AF7B7ECE}"/>
    <cellStyle name="쉼표 [0] 4 3 4 3 3" xfId="33389" xr:uid="{1832B518-22AF-45AC-8491-79AFBAA6FF43}"/>
    <cellStyle name="쉼표 [0] 4 3 4 4" xfId="6344" xr:uid="{A1F64AD0-4948-443A-B201-09776292AC16}"/>
    <cellStyle name="쉼표 [0] 4 3 4 4 2" xfId="36299" xr:uid="{36665925-6F1E-4249-8FC6-1188201F5A00}"/>
    <cellStyle name="쉼표 [0] 4 3 4 5" xfId="9126" xr:uid="{299C112A-604E-46FE-B711-3D1D42C5EF2D}"/>
    <cellStyle name="쉼표 [0] 4 3 4 5 2" xfId="39081" xr:uid="{573E6A42-E874-4C7E-A40D-F1FCE8A9CAF1}"/>
    <cellStyle name="쉼표 [0] 4 3 4 6" xfId="11908" xr:uid="{8EE27ECF-6C7D-4E40-A645-DDED245E7AE6}"/>
    <cellStyle name="쉼표 [0] 4 3 4 6 2" xfId="41863" xr:uid="{D7822E23-925A-4453-9E44-5ACBE71C9114}"/>
    <cellStyle name="쉼표 [0] 4 3 4 7" xfId="14643" xr:uid="{CE43AEDE-9B50-4462-9DC8-E9A3BF8B7787}"/>
    <cellStyle name="쉼표 [0] 4 3 4 7 2" xfId="44598" xr:uid="{FD4C8507-590E-47D4-8F56-2532AA40B7B5}"/>
    <cellStyle name="쉼표 [0] 4 3 4 8" xfId="17391" xr:uid="{071E7C66-EB6A-45B1-B177-2E6A7AE0E8E3}"/>
    <cellStyle name="쉼표 [0] 4 3 4 8 2" xfId="47344" xr:uid="{BBD2E322-9110-441E-9CE4-83DA9B037848}"/>
    <cellStyle name="쉼표 [0] 4 3 4 9" xfId="20174" xr:uid="{8DB99262-602C-4774-B588-3D41B3EF704A}"/>
    <cellStyle name="쉼표 [0] 4 3 4 9 2" xfId="50126" xr:uid="{CDD4091C-CBB4-4073-962E-66C490786155}"/>
    <cellStyle name="쉼표 [0] 4 3 5" xfId="1548" xr:uid="{452936EE-F4BE-4306-A6D5-43B324A53705}"/>
    <cellStyle name="쉼표 [0] 4 3 5 10" xfId="26332" xr:uid="{3626DA0F-8173-4BA7-8843-98F2DA590DE5}"/>
    <cellStyle name="쉼표 [0] 4 3 5 10 2" xfId="56284" xr:uid="{17CFEED3-E4E6-4EED-A5DA-954583462CB9}"/>
    <cellStyle name="쉼표 [0] 4 3 5 11" xfId="31553" xr:uid="{FE00B7DA-6076-4DAC-B96F-4F64E328C2CA}"/>
    <cellStyle name="쉼표 [0] 4 3 5 2" xfId="4080" xr:uid="{7101E183-9624-403A-B06D-0C54044BE961}"/>
    <cellStyle name="쉼표 [0] 4 3 5 2 2" xfId="29075" xr:uid="{26365CFC-CBFF-4DE1-AA7D-0F3B233D984C}"/>
    <cellStyle name="쉼표 [0] 4 3 5 2 2 2" xfId="59027" xr:uid="{5CB6E4F3-9C17-42A0-8CDC-986402D9ECB4}"/>
    <cellStyle name="쉼표 [0] 4 3 5 2 3" xfId="34073" xr:uid="{64CF39EF-1178-4039-8495-B6F113442DC5}"/>
    <cellStyle name="쉼표 [0] 4 3 5 3" xfId="7028" xr:uid="{0EB6C1C9-6527-48D2-A91E-DC4E6B9840D9}"/>
    <cellStyle name="쉼표 [0] 4 3 5 3 2" xfId="36983" xr:uid="{C8BCD204-09A4-4138-BF0B-AC71115B206C}"/>
    <cellStyle name="쉼표 [0] 4 3 5 4" xfId="9810" xr:uid="{10FD385E-8385-4BD8-8DE1-C3F50D729261}"/>
    <cellStyle name="쉼표 [0] 4 3 5 4 2" xfId="39765" xr:uid="{196B1AA4-7E6A-424D-B157-1FB9FE28A1D1}"/>
    <cellStyle name="쉼표 [0] 4 3 5 5" xfId="12592" xr:uid="{6B5D9B00-EFF0-4B0C-B041-7D169F571F93}"/>
    <cellStyle name="쉼표 [0] 4 3 5 5 2" xfId="42547" xr:uid="{88CAC12A-41D9-4716-84D9-EC3A91154E0D}"/>
    <cellStyle name="쉼표 [0] 4 3 5 6" xfId="15327" xr:uid="{316B2C8A-5CCC-4889-A2B0-5723F56E4407}"/>
    <cellStyle name="쉼표 [0] 4 3 5 6 2" xfId="45282" xr:uid="{0C5FCA40-7173-4C2B-B935-172C46ABE2F8}"/>
    <cellStyle name="쉼표 [0] 4 3 5 7" xfId="18075" xr:uid="{57180606-D607-4C44-AA95-D626DA796508}"/>
    <cellStyle name="쉼표 [0] 4 3 5 7 2" xfId="48028" xr:uid="{698DBCDC-90AB-4C02-8535-36DDCC3491D0}"/>
    <cellStyle name="쉼표 [0] 4 3 5 8" xfId="20858" xr:uid="{09CBF08A-F2FA-46CF-9FF8-2B2455C73648}"/>
    <cellStyle name="쉼표 [0] 4 3 5 8 2" xfId="50810" xr:uid="{C48F5589-3F08-43DF-8490-B5CFF18DA0B8}"/>
    <cellStyle name="쉼표 [0] 4 3 5 9" xfId="23596" xr:uid="{BFE78DE1-15A9-46DB-9464-2C666D735A6D}"/>
    <cellStyle name="쉼표 [0] 4 3 5 9 2" xfId="53548" xr:uid="{34F9C7CB-74C1-4003-ACAF-5FD6C6674AEC}"/>
    <cellStyle name="쉼표 [0] 4 3 6" xfId="2095" xr:uid="{6EAF5873-5EB8-4C18-A44A-8025BFDA49FB}"/>
    <cellStyle name="쉼표 [0] 4 3 6 2" xfId="27707" xr:uid="{6A66CCE9-30AD-4016-B6F7-B26C80856D34}"/>
    <cellStyle name="쉼표 [0] 4 3 6 2 2" xfId="57659" xr:uid="{9B43020F-F53A-4607-8CE2-798911729CD6}"/>
    <cellStyle name="쉼표 [0] 4 3 6 3" xfId="32098" xr:uid="{41D66672-D88B-45F0-931C-C20B0BFA85AD}"/>
    <cellStyle name="쉼표 [0] 4 3 7" xfId="2274" xr:uid="{C010FC9C-25A4-4E62-8198-98CA43831AF1}"/>
    <cellStyle name="쉼표 [0] 4 3 7 2" xfId="32274" xr:uid="{901E0FEA-A74E-47D8-A051-D90D536DB7EE}"/>
    <cellStyle name="쉼표 [0] 4 3 8" xfId="2712" xr:uid="{A67DF0C0-E64F-4ADF-8E11-D9298350E3BA}"/>
    <cellStyle name="쉼표 [0] 4 3 8 2" xfId="32705" xr:uid="{D3BE8476-5457-4D57-BC64-B45BCA8EC533}"/>
    <cellStyle name="쉼표 [0] 4 3 9" xfId="5660" xr:uid="{8677A2F2-BDA6-4DB6-8903-CF2E84D6CDB4}"/>
    <cellStyle name="쉼표 [0] 4 3 9 2" xfId="35615" xr:uid="{1BF44D3E-B9E9-4DBB-8D3C-C2B3DDF308E0}"/>
    <cellStyle name="쉼표 [0] 4 30" xfId="59" xr:uid="{4E658093-4293-46E6-82E5-43D6372CAFA0}"/>
    <cellStyle name="쉼표 [0] 4 30 2" xfId="30355" xr:uid="{46CF2355-7EFD-4551-8845-71E1E81EB951}"/>
    <cellStyle name="쉼표 [0] 4 31" xfId="30352" xr:uid="{05DA6CA3-E258-4E33-A3C3-1EEB3C3B5FDA}"/>
    <cellStyle name="쉼표 [0] 4 4" xfId="508" xr:uid="{7B0BCD81-2309-4DCA-8544-F461D00316F5}"/>
    <cellStyle name="쉼표 [0] 4 4 10" xfId="16793" xr:uid="{357D8917-5E34-458B-9E49-1B66A5500FA6}"/>
    <cellStyle name="쉼표 [0] 4 4 10 2" xfId="46746" xr:uid="{03AB4AF5-ACB0-4D2A-B3A0-7556CE5F7C7E}"/>
    <cellStyle name="쉼표 [0] 4 4 11" xfId="19576" xr:uid="{E1AC83DB-B7E8-4E0B-BE83-2E60D4B23D68}"/>
    <cellStyle name="쉼표 [0] 4 4 11 2" xfId="49528" xr:uid="{F946C210-52E5-4C84-9D5A-976FF90F8C38}"/>
    <cellStyle name="쉼표 [0] 4 4 12" xfId="22314" xr:uid="{FE0AC7CF-4D30-4E4E-8F8B-6BFFC6CCFA91}"/>
    <cellStyle name="쉼표 [0] 4 4 12 2" xfId="52266" xr:uid="{F2167CAB-1D2B-4DB5-B4C3-DA44CAD1B414}"/>
    <cellStyle name="쉼표 [0] 4 4 13" xfId="25050" xr:uid="{978F3054-057B-4D9C-A991-2D1230D61853}"/>
    <cellStyle name="쉼표 [0] 4 4 13 2" xfId="55002" xr:uid="{28C19514-526A-4EF5-8007-B00A77448021}"/>
    <cellStyle name="쉼표 [0] 4 4 14" xfId="30518" xr:uid="{EBC9E4E7-F069-4F6D-9B89-0D04D01895BE}"/>
    <cellStyle name="쉼표 [0] 4 4 2" xfId="1056" xr:uid="{1A76F8D0-E97A-43BB-9640-6AB4339DA626}"/>
    <cellStyle name="쉼표 [0] 4 4 2 10" xfId="19918" xr:uid="{C9675E6A-1760-4F7A-A9EA-EA89F5A49C7C}"/>
    <cellStyle name="쉼표 [0] 4 4 2 10 2" xfId="49870" xr:uid="{370850B8-1672-439C-A225-9C0D401CF49B}"/>
    <cellStyle name="쉼표 [0] 4 4 2 11" xfId="22656" xr:uid="{7B8447BE-39CA-4826-81A6-20EC9837E965}"/>
    <cellStyle name="쉼표 [0] 4 4 2 11 2" xfId="52608" xr:uid="{7CFAEC95-6724-40DE-83EF-ECAB077C0E34}"/>
    <cellStyle name="쉼표 [0] 4 4 2 12" xfId="25392" xr:uid="{C02250C4-8EBA-46C4-A019-E56C207132CA}"/>
    <cellStyle name="쉼표 [0] 4 4 2 12 2" xfId="55344" xr:uid="{BB0D2C24-9C26-4DA3-9FF2-56BAD080DCEE}"/>
    <cellStyle name="쉼표 [0] 4 4 2 13" xfId="31061" xr:uid="{2E9CCD1E-6508-4C47-B7D3-09A306E51F6A}"/>
    <cellStyle name="쉼표 [0] 4 4 2 2" xfId="3824" xr:uid="{6513D7D0-D114-4A71-B3FB-0C9FFFB55D11}"/>
    <cellStyle name="쉼표 [0] 4 4 2 2 10" xfId="26076" xr:uid="{B48F68EE-6515-4EF2-8961-CA4FF5DF8724}"/>
    <cellStyle name="쉼표 [0] 4 4 2 2 10 2" xfId="56028" xr:uid="{C24EF842-458F-4401-98FF-ED337D0983F2}"/>
    <cellStyle name="쉼표 [0] 4 4 2 2 11" xfId="33817" xr:uid="{EE870F43-A48B-4199-A297-23FAE296DE6E}"/>
    <cellStyle name="쉼표 [0] 4 4 2 2 2" xfId="5192" xr:uid="{755769B1-010C-45A6-BE97-48734A9CD7FD}"/>
    <cellStyle name="쉼표 [0] 4 4 2 2 2 10" xfId="35185" xr:uid="{0BAD778D-068E-4C30-A104-DC6452A7DCEE}"/>
    <cellStyle name="쉼표 [0] 4 4 2 2 2 2" xfId="8140" xr:uid="{5B9DF2ED-D255-4F68-B870-F047DCA9E3F4}"/>
    <cellStyle name="쉼표 [0] 4 4 2 2 2 2 2" xfId="30187" xr:uid="{F5D9D49A-2CB4-485A-B65B-1F9BDEE6D4C5}"/>
    <cellStyle name="쉼표 [0] 4 4 2 2 2 2 2 2" xfId="60139" xr:uid="{F3E4C751-3E67-4439-A4E9-C6B378969629}"/>
    <cellStyle name="쉼표 [0] 4 4 2 2 2 2 3" xfId="38095" xr:uid="{3652E34A-F5A2-44F4-A2E2-612783607698}"/>
    <cellStyle name="쉼표 [0] 4 4 2 2 2 3" xfId="10922" xr:uid="{D222F7D3-274C-4418-91EE-5E758FD6F988}"/>
    <cellStyle name="쉼표 [0] 4 4 2 2 2 3 2" xfId="40877" xr:uid="{72AE4760-F250-498C-B78E-E471929C4517}"/>
    <cellStyle name="쉼표 [0] 4 4 2 2 2 4" xfId="13704" xr:uid="{88A9EBE9-A90B-48BE-B8B3-2A87992F8D28}"/>
    <cellStyle name="쉼표 [0] 4 4 2 2 2 4 2" xfId="43659" xr:uid="{1E17CDEA-C16E-4E17-89ED-6B4842851EFA}"/>
    <cellStyle name="쉼표 [0] 4 4 2 2 2 5" xfId="16439" xr:uid="{64A0661F-1CF8-4850-9CFB-EE619AE34B20}"/>
    <cellStyle name="쉼표 [0] 4 4 2 2 2 5 2" xfId="46394" xr:uid="{F49A3234-5518-41C1-8F86-0EB9501AC487}"/>
    <cellStyle name="쉼표 [0] 4 4 2 2 2 6" xfId="19187" xr:uid="{882D1E1C-6F7F-4301-A6EA-988C87A8575D}"/>
    <cellStyle name="쉼표 [0] 4 4 2 2 2 6 2" xfId="49140" xr:uid="{E49CED79-CC1D-4D00-8F28-C6B1C4826FBE}"/>
    <cellStyle name="쉼표 [0] 4 4 2 2 2 7" xfId="21970" xr:uid="{8462F2B0-8D95-4D01-82BA-E30581841452}"/>
    <cellStyle name="쉼표 [0] 4 4 2 2 2 7 2" xfId="51922" xr:uid="{2B489CAF-1FAC-4104-9550-BADD5E59254F}"/>
    <cellStyle name="쉼표 [0] 4 4 2 2 2 8" xfId="24708" xr:uid="{266C571A-96D3-4C41-B546-EA4B638EC623}"/>
    <cellStyle name="쉼표 [0] 4 4 2 2 2 8 2" xfId="54660" xr:uid="{4B757F7A-743D-40D2-A545-E7DE6E0FAB2D}"/>
    <cellStyle name="쉼표 [0] 4 4 2 2 2 9" xfId="27444" xr:uid="{CF4661B0-0986-4957-9F3F-87100767E287}"/>
    <cellStyle name="쉼표 [0] 4 4 2 2 2 9 2" xfId="57396" xr:uid="{EF15FA50-38AD-4D9E-AD56-DFC52003CCAD}"/>
    <cellStyle name="쉼표 [0] 4 4 2 2 3" xfId="6772" xr:uid="{A6927D5F-A41E-4179-907F-7A0B04DE5F20}"/>
    <cellStyle name="쉼표 [0] 4 4 2 2 3 2" xfId="28819" xr:uid="{CA19B39F-296B-41EB-B201-90AAC2A62544}"/>
    <cellStyle name="쉼표 [0] 4 4 2 2 3 2 2" xfId="58771" xr:uid="{2FF02FD5-B1C4-4D57-8151-B510AA288A2E}"/>
    <cellStyle name="쉼표 [0] 4 4 2 2 3 3" xfId="36727" xr:uid="{DB41AD8B-490A-4726-8A7D-5BE601897AAD}"/>
    <cellStyle name="쉼표 [0] 4 4 2 2 4" xfId="9554" xr:uid="{B5275280-C7F6-4ECF-9F19-A2BEC401DE6D}"/>
    <cellStyle name="쉼표 [0] 4 4 2 2 4 2" xfId="39509" xr:uid="{D8D258DE-6631-43BF-8BE3-E9CD074A614E}"/>
    <cellStyle name="쉼표 [0] 4 4 2 2 5" xfId="12336" xr:uid="{492BF190-6A06-4841-A979-0F8FC6FAE261}"/>
    <cellStyle name="쉼표 [0] 4 4 2 2 5 2" xfId="42291" xr:uid="{2EC83057-ABD2-41C2-B4DB-82BB91BD1176}"/>
    <cellStyle name="쉼표 [0] 4 4 2 2 6" xfId="15071" xr:uid="{65EDF4F0-D8D5-4844-B58F-0573B19970F7}"/>
    <cellStyle name="쉼표 [0] 4 4 2 2 6 2" xfId="45026" xr:uid="{98CB2A3B-7ABF-448F-8A0B-A6C4DAF1B11E}"/>
    <cellStyle name="쉼표 [0] 4 4 2 2 7" xfId="17819" xr:uid="{883C53E5-25D7-43DE-B669-6A2E36C1A1AB}"/>
    <cellStyle name="쉼표 [0] 4 4 2 2 7 2" xfId="47772" xr:uid="{AC524572-3DB1-41E1-80CF-72EAD2C27968}"/>
    <cellStyle name="쉼표 [0] 4 4 2 2 8" xfId="20602" xr:uid="{9124CBEA-51F9-4E8D-A3CE-4E076B88B097}"/>
    <cellStyle name="쉼표 [0] 4 4 2 2 8 2" xfId="50554" xr:uid="{165C8943-2E3A-4853-BD6A-795AE0D17ABB}"/>
    <cellStyle name="쉼표 [0] 4 4 2 2 9" xfId="23340" xr:uid="{515D490A-E0D8-429D-8DEE-A60E8A734EA3}"/>
    <cellStyle name="쉼표 [0] 4 4 2 2 9 2" xfId="53292" xr:uid="{4F593B70-736B-4843-9801-07431EBC2401}"/>
    <cellStyle name="쉼표 [0] 4 4 2 3" xfId="4508" xr:uid="{D916E268-EB02-45CA-A851-301AAFC9E1A5}"/>
    <cellStyle name="쉼표 [0] 4 4 2 3 10" xfId="34501" xr:uid="{B25E2F1C-932D-40A9-BFE3-4EAC79538BB1}"/>
    <cellStyle name="쉼표 [0] 4 4 2 3 2" xfId="7456" xr:uid="{35458881-E724-4706-9AF5-444D43BB97E3}"/>
    <cellStyle name="쉼표 [0] 4 4 2 3 2 2" xfId="29503" xr:uid="{03E9511C-6C42-41ED-B9C8-35B7FF7F001C}"/>
    <cellStyle name="쉼표 [0] 4 4 2 3 2 2 2" xfId="59455" xr:uid="{F07C2F69-0BDE-480A-9EF8-9855B7B9046B}"/>
    <cellStyle name="쉼표 [0] 4 4 2 3 2 3" xfId="37411" xr:uid="{D1EB399D-54D6-47E0-A563-6128DC461AFA}"/>
    <cellStyle name="쉼표 [0] 4 4 2 3 3" xfId="10238" xr:uid="{90280AC5-025F-45A6-844B-960B9D939BF3}"/>
    <cellStyle name="쉼표 [0] 4 4 2 3 3 2" xfId="40193" xr:uid="{3E423DEF-7A86-4A8B-B701-FDE01606BD61}"/>
    <cellStyle name="쉼표 [0] 4 4 2 3 4" xfId="13020" xr:uid="{BEFFD0FC-74E8-4002-A6F7-16ECB6E2F83B}"/>
    <cellStyle name="쉼표 [0] 4 4 2 3 4 2" xfId="42975" xr:uid="{54A2408A-E54F-490E-97E6-2BF44FA138BF}"/>
    <cellStyle name="쉼표 [0] 4 4 2 3 5" xfId="15755" xr:uid="{8CD77C57-AD50-4AED-87AD-34CDDBF79900}"/>
    <cellStyle name="쉼표 [0] 4 4 2 3 5 2" xfId="45710" xr:uid="{392DAB0A-4C2A-45A0-BB5D-0C1C728E2EAA}"/>
    <cellStyle name="쉼표 [0] 4 4 2 3 6" xfId="18503" xr:uid="{16790EAC-CF7E-45BD-A72D-F981194393CD}"/>
    <cellStyle name="쉼표 [0] 4 4 2 3 6 2" xfId="48456" xr:uid="{DA351013-E41D-4CCF-BDAA-AC3040C31EC2}"/>
    <cellStyle name="쉼표 [0] 4 4 2 3 7" xfId="21286" xr:uid="{304B3EE2-048F-4C72-9818-8D2AE94C2994}"/>
    <cellStyle name="쉼표 [0] 4 4 2 3 7 2" xfId="51238" xr:uid="{5531DD01-5784-4796-B2CC-C1DACA288391}"/>
    <cellStyle name="쉼표 [0] 4 4 2 3 8" xfId="24024" xr:uid="{E58EA9D5-7CDA-4707-9B85-8C9918B99083}"/>
    <cellStyle name="쉼표 [0] 4 4 2 3 8 2" xfId="53976" xr:uid="{8D21381A-F275-4BB1-9FDC-8793D7E0BFC7}"/>
    <cellStyle name="쉼표 [0] 4 4 2 3 9" xfId="26760" xr:uid="{D5AFF0F7-B4C5-460E-A114-87BA44D79875}"/>
    <cellStyle name="쉼표 [0] 4 4 2 3 9 2" xfId="56712" xr:uid="{D35FA891-F793-40EC-B1AD-260BBDE6BBD8}"/>
    <cellStyle name="쉼표 [0] 4 4 2 4" xfId="3140" xr:uid="{F53B0DE7-6C25-4488-8426-FDC14B00DC73}"/>
    <cellStyle name="쉼표 [0] 4 4 2 4 2" xfId="28135" xr:uid="{C41A6869-DF8F-44E0-B168-55672D28F8BA}"/>
    <cellStyle name="쉼표 [0] 4 4 2 4 2 2" xfId="58087" xr:uid="{C5D68E53-F09A-4F18-B04A-D3A169D1D38E}"/>
    <cellStyle name="쉼표 [0] 4 4 2 4 3" xfId="33133" xr:uid="{A31E65AC-37D4-4576-8CBE-154627530741}"/>
    <cellStyle name="쉼표 [0] 4 4 2 5" xfId="6088" xr:uid="{D9F286C2-1395-41C1-A091-AD52BAAD9344}"/>
    <cellStyle name="쉼표 [0] 4 4 2 5 2" xfId="36043" xr:uid="{E1A7B40D-9AFB-4B92-A347-37C690971F30}"/>
    <cellStyle name="쉼표 [0] 4 4 2 6" xfId="8870" xr:uid="{E1BAC801-1499-4ED1-A6FA-4E3F5AC47141}"/>
    <cellStyle name="쉼표 [0] 4 4 2 6 2" xfId="38825" xr:uid="{557EFF19-52DD-49D5-B0F2-BB5B432182AF}"/>
    <cellStyle name="쉼표 [0] 4 4 2 7" xfId="11652" xr:uid="{4F5E8B29-CB6F-4043-97F2-1B082268D9DE}"/>
    <cellStyle name="쉼표 [0] 4 4 2 7 2" xfId="41607" xr:uid="{0CFE3E69-E39F-4283-9454-A04248E9E814}"/>
    <cellStyle name="쉼표 [0] 4 4 2 8" xfId="14387" xr:uid="{B9F5A5AE-F0BA-4DA6-BD4B-564E511AFB07}"/>
    <cellStyle name="쉼표 [0] 4 4 2 8 2" xfId="44342" xr:uid="{1E027CA0-2214-4039-9D4D-453858E1DDE3}"/>
    <cellStyle name="쉼표 [0] 4 4 2 9" xfId="17135" xr:uid="{B8BAE3E5-AB8D-4D64-903D-B90FFBB0ADB7}"/>
    <cellStyle name="쉼표 [0] 4 4 2 9 2" xfId="47088" xr:uid="{AC969291-0B66-438C-B733-ACF1DA9E061A}"/>
    <cellStyle name="쉼표 [0] 4 4 3" xfId="1598" xr:uid="{17C66036-E0D8-4C35-9C29-009BAA02791A}"/>
    <cellStyle name="쉼표 [0] 4 4 3 10" xfId="22998" xr:uid="{496CCB44-922F-46EC-A6EF-E77E7F15632E}"/>
    <cellStyle name="쉼표 [0] 4 4 3 10 2" xfId="52950" xr:uid="{81317ADB-7B5E-48A2-8F42-CD9FFF85E48A}"/>
    <cellStyle name="쉼표 [0] 4 4 3 11" xfId="25734" xr:uid="{C79515D5-24C9-4BDC-AF85-11DB5AF52687}"/>
    <cellStyle name="쉼표 [0] 4 4 3 11 2" xfId="55686" xr:uid="{5CBDD8CA-B01E-4441-9DAD-7ACF4D5A62B1}"/>
    <cellStyle name="쉼표 [0] 4 4 3 12" xfId="31603" xr:uid="{5C671E0C-E9FB-4027-8A0F-88918CD42F3A}"/>
    <cellStyle name="쉼표 [0] 4 4 3 2" xfId="4850" xr:uid="{CCB304B0-0155-4447-B550-863E77753FF1}"/>
    <cellStyle name="쉼표 [0] 4 4 3 2 10" xfId="34843" xr:uid="{F682BD2B-E75E-4A48-943D-D38511A8686B}"/>
    <cellStyle name="쉼표 [0] 4 4 3 2 2" xfId="7798" xr:uid="{8990D92C-3169-474F-A541-B7B93EE25BCD}"/>
    <cellStyle name="쉼표 [0] 4 4 3 2 2 2" xfId="29845" xr:uid="{3DB1108B-5C83-4B5A-AFA1-28B3D607D9BB}"/>
    <cellStyle name="쉼표 [0] 4 4 3 2 2 2 2" xfId="59797" xr:uid="{96291A2F-B713-41C3-B557-23CCB26DF497}"/>
    <cellStyle name="쉼표 [0] 4 4 3 2 2 3" xfId="37753" xr:uid="{B27B8053-6405-4A33-AFDD-B91B19999602}"/>
    <cellStyle name="쉼표 [0] 4 4 3 2 3" xfId="10580" xr:uid="{91AAB1E1-A69F-4A19-B092-2322C47780DD}"/>
    <cellStyle name="쉼표 [0] 4 4 3 2 3 2" xfId="40535" xr:uid="{ED76ECD5-4743-4849-8EBA-6764AAA95CAD}"/>
    <cellStyle name="쉼표 [0] 4 4 3 2 4" xfId="13362" xr:uid="{F4D6E98F-9FC8-495B-9422-66187F84B459}"/>
    <cellStyle name="쉼표 [0] 4 4 3 2 4 2" xfId="43317" xr:uid="{313E41ED-D10A-4A0F-B898-3B337C81E342}"/>
    <cellStyle name="쉼표 [0] 4 4 3 2 5" xfId="16097" xr:uid="{534401B0-0CF4-4D5A-9C67-95E226F71F42}"/>
    <cellStyle name="쉼표 [0] 4 4 3 2 5 2" xfId="46052" xr:uid="{68DE30D0-7463-4AD6-94FB-4C7E1A2459A6}"/>
    <cellStyle name="쉼표 [0] 4 4 3 2 6" xfId="18845" xr:uid="{BECE8800-0B18-4255-8297-E4F08E45B0B7}"/>
    <cellStyle name="쉼표 [0] 4 4 3 2 6 2" xfId="48798" xr:uid="{F773836B-B6E1-4A12-AC42-8243BDBD9834}"/>
    <cellStyle name="쉼표 [0] 4 4 3 2 7" xfId="21628" xr:uid="{0B09169C-019D-4E13-A440-2D368C71AE40}"/>
    <cellStyle name="쉼표 [0] 4 4 3 2 7 2" xfId="51580" xr:uid="{87AA9EF1-440A-4D6C-BFC1-6055D99919FD}"/>
    <cellStyle name="쉼표 [0] 4 4 3 2 8" xfId="24366" xr:uid="{58DF0FF2-2C93-4E5A-B042-BD00A9D97270}"/>
    <cellStyle name="쉼표 [0] 4 4 3 2 8 2" xfId="54318" xr:uid="{0159B5E3-8BF0-4C10-9767-01200737DBA2}"/>
    <cellStyle name="쉼표 [0] 4 4 3 2 9" xfId="27102" xr:uid="{134C8101-65F0-48A5-80E8-CB1AA55A16ED}"/>
    <cellStyle name="쉼표 [0] 4 4 3 2 9 2" xfId="57054" xr:uid="{6B2CA467-4F05-4CC9-AEE4-2EEA4FDADF6F}"/>
    <cellStyle name="쉼표 [0] 4 4 3 3" xfId="3482" xr:uid="{C243D370-AEF8-46AB-8A3B-326E0CD0DA1B}"/>
    <cellStyle name="쉼표 [0] 4 4 3 3 2" xfId="28477" xr:uid="{66EC89CB-0EED-4F6E-A752-E67F5B6456FA}"/>
    <cellStyle name="쉼표 [0] 4 4 3 3 2 2" xfId="58429" xr:uid="{6E8041EF-B652-475A-AE44-8D4A9D3BF523}"/>
    <cellStyle name="쉼표 [0] 4 4 3 3 3" xfId="33475" xr:uid="{F5EB6429-E3C5-4D15-9AF4-EC25B40DEE20}"/>
    <cellStyle name="쉼표 [0] 4 4 3 4" xfId="6430" xr:uid="{C462A9F4-16B7-4533-9369-1BDD234483B6}"/>
    <cellStyle name="쉼표 [0] 4 4 3 4 2" xfId="36385" xr:uid="{3221A304-30AC-4042-B0A9-362A9A021620}"/>
    <cellStyle name="쉼표 [0] 4 4 3 5" xfId="9212" xr:uid="{3C5CFD53-F405-4716-8B46-C922CC355545}"/>
    <cellStyle name="쉼표 [0] 4 4 3 5 2" xfId="39167" xr:uid="{5338D2BC-851F-41C7-9965-B665DBDB0526}"/>
    <cellStyle name="쉼표 [0] 4 4 3 6" xfId="11994" xr:uid="{3CA46742-10ED-4D71-AB8C-19404679BAA1}"/>
    <cellStyle name="쉼표 [0] 4 4 3 6 2" xfId="41949" xr:uid="{865B9CAF-52CA-4B40-BE1C-880B51FDE411}"/>
    <cellStyle name="쉼표 [0] 4 4 3 7" xfId="14729" xr:uid="{81975B94-A8CE-49C3-88EF-59F2B00BD744}"/>
    <cellStyle name="쉼표 [0] 4 4 3 7 2" xfId="44684" xr:uid="{AAFCA020-0377-4C2F-861D-5CD8CB49D021}"/>
    <cellStyle name="쉼표 [0] 4 4 3 8" xfId="17477" xr:uid="{41D01229-9AEF-46F9-8AA4-7072FDFB5A49}"/>
    <cellStyle name="쉼표 [0] 4 4 3 8 2" xfId="47430" xr:uid="{6A176C97-38AF-49FC-9D02-245145268C11}"/>
    <cellStyle name="쉼표 [0] 4 4 3 9" xfId="20260" xr:uid="{0E121F41-4452-4662-BDE9-0DE44AE8B78C}"/>
    <cellStyle name="쉼표 [0] 4 4 3 9 2" xfId="50212" xr:uid="{118803BC-2E10-4585-BE91-7F61B5633F81}"/>
    <cellStyle name="쉼표 [0] 4 4 4" xfId="2361" xr:uid="{82CE7306-321D-4B75-876F-0CD18F6F691D}"/>
    <cellStyle name="쉼표 [0] 4 4 4 10" xfId="26418" xr:uid="{6813A752-17E2-4E36-BBF4-40CC731F8CC1}"/>
    <cellStyle name="쉼표 [0] 4 4 4 10 2" xfId="56370" xr:uid="{C97AAB60-9F77-4AFF-81D4-B1AC3B0BE50B}"/>
    <cellStyle name="쉼표 [0] 4 4 4 11" xfId="32360" xr:uid="{8F4D64BC-7984-466E-BE9D-9FDFACF070E0}"/>
    <cellStyle name="쉼표 [0] 4 4 4 2" xfId="4166" xr:uid="{CB4D03B2-A6DE-47DF-8301-E36A14E68CF5}"/>
    <cellStyle name="쉼표 [0] 4 4 4 2 2" xfId="29161" xr:uid="{92C8E394-85E7-4A2A-9DDA-ECF3A7AE69D9}"/>
    <cellStyle name="쉼표 [0] 4 4 4 2 2 2" xfId="59113" xr:uid="{D71C396C-2FC4-442F-80F7-21B1D98CC93A}"/>
    <cellStyle name="쉼표 [0] 4 4 4 2 3" xfId="34159" xr:uid="{EE797D0A-9302-4F33-84B0-40707A429A2A}"/>
    <cellStyle name="쉼표 [0] 4 4 4 3" xfId="7114" xr:uid="{89562E95-1043-4512-B8D4-683DE4AED4EC}"/>
    <cellStyle name="쉼표 [0] 4 4 4 3 2" xfId="37069" xr:uid="{965A219B-7867-48D0-9432-A969B6B2C58D}"/>
    <cellStyle name="쉼표 [0] 4 4 4 4" xfId="9896" xr:uid="{0E7D7EA5-343F-4C53-8085-E394880ECC7C}"/>
    <cellStyle name="쉼표 [0] 4 4 4 4 2" xfId="39851" xr:uid="{0D361C49-04CA-4FF1-A945-EB05C0B7FC76}"/>
    <cellStyle name="쉼표 [0] 4 4 4 5" xfId="12678" xr:uid="{575002A8-FCA8-48D7-9D6A-3E4C14FF5022}"/>
    <cellStyle name="쉼표 [0] 4 4 4 5 2" xfId="42633" xr:uid="{72B65FBF-2093-465F-9323-E947C7442CF2}"/>
    <cellStyle name="쉼표 [0] 4 4 4 6" xfId="15413" xr:uid="{51C1D208-90C9-4800-B673-4763EB58BCA0}"/>
    <cellStyle name="쉼표 [0] 4 4 4 6 2" xfId="45368" xr:uid="{EE96A68D-B1E0-4D63-9E28-46054A82A052}"/>
    <cellStyle name="쉼표 [0] 4 4 4 7" xfId="18161" xr:uid="{0035CF37-AF31-4CDB-A63A-B23ED29EB217}"/>
    <cellStyle name="쉼표 [0] 4 4 4 7 2" xfId="48114" xr:uid="{34C58567-0D5B-410A-AD2F-73269B669C42}"/>
    <cellStyle name="쉼표 [0] 4 4 4 8" xfId="20944" xr:uid="{373EB433-8F34-4070-8ED0-DCB00613E6D9}"/>
    <cellStyle name="쉼표 [0] 4 4 4 8 2" xfId="50896" xr:uid="{9EB3E68D-E1C1-4BB0-B93A-7C0F356B3AE3}"/>
    <cellStyle name="쉼표 [0] 4 4 4 9" xfId="23682" xr:uid="{4F3068E0-213D-4916-B0BC-5F226EC6AFEC}"/>
    <cellStyle name="쉼표 [0] 4 4 4 9 2" xfId="53634" xr:uid="{FE1DAD79-588F-4D00-A98B-FAB4365C7E9D}"/>
    <cellStyle name="쉼표 [0] 4 4 5" xfId="2798" xr:uid="{BDDFA969-7A4E-4E48-A2F0-C7B083D87E88}"/>
    <cellStyle name="쉼표 [0] 4 4 5 2" xfId="27793" xr:uid="{B446DB74-664F-48A4-BD97-06709DDFE75F}"/>
    <cellStyle name="쉼표 [0] 4 4 5 2 2" xfId="57745" xr:uid="{8A7DFD5D-963E-4EBE-B627-E80EA95F6D7F}"/>
    <cellStyle name="쉼표 [0] 4 4 5 3" xfId="32791" xr:uid="{77420D23-5B00-487D-8E7B-8CEE6E45D87D}"/>
    <cellStyle name="쉼표 [0] 4 4 6" xfId="5746" xr:uid="{B2F44BDC-1DFA-4558-81C9-6AE14A45A46B}"/>
    <cellStyle name="쉼표 [0] 4 4 6 2" xfId="35701" xr:uid="{30A7F8F1-8F11-44EF-BD35-27D3BD9C74AF}"/>
    <cellStyle name="쉼표 [0] 4 4 7" xfId="8528" xr:uid="{54F321A9-EEC2-4186-BAFD-FEA650BC0786}"/>
    <cellStyle name="쉼표 [0] 4 4 7 2" xfId="38483" xr:uid="{32DCDA5C-E935-4106-BB27-F28D28164557}"/>
    <cellStyle name="쉼표 [0] 4 4 8" xfId="11310" xr:uid="{3DD5C297-88EA-4BB1-A541-7E106309C9CE}"/>
    <cellStyle name="쉼표 [0] 4 4 8 2" xfId="41265" xr:uid="{D5A52497-F9D9-42E8-A350-56D651FEECFF}"/>
    <cellStyle name="쉼표 [0] 4 4 9" xfId="14045" xr:uid="{9F398A0D-377A-4166-B26B-D67823E0423A}"/>
    <cellStyle name="쉼표 [0] 4 4 9 2" xfId="44000" xr:uid="{2D9B39AC-3DDE-4D66-A3B9-E1FD45AC9B77}"/>
    <cellStyle name="쉼표 [0] 4 5" xfId="649" xr:uid="{5F7085FB-34F8-4840-AA1D-5347501D9810}"/>
    <cellStyle name="쉼표 [0] 4 5 10" xfId="19747" xr:uid="{12945868-2F95-4241-AB03-729D78C57836}"/>
    <cellStyle name="쉼표 [0] 4 5 10 2" xfId="49699" xr:uid="{792A2E4F-F3C2-488A-AFE2-3541655370B9}"/>
    <cellStyle name="쉼표 [0] 4 5 11" xfId="22485" xr:uid="{07242092-5B50-48F1-BC71-EC4E5A101E7B}"/>
    <cellStyle name="쉼표 [0] 4 5 11 2" xfId="52437" xr:uid="{1C4256B8-E4CB-4CC7-B0E9-312774AA644D}"/>
    <cellStyle name="쉼표 [0] 4 5 12" xfId="25221" xr:uid="{422FEB25-E664-4570-9B45-06EF80FE5BCC}"/>
    <cellStyle name="쉼표 [0] 4 5 12 2" xfId="55173" xr:uid="{9233BEFC-918D-43D7-BB18-0CBA24EB538A}"/>
    <cellStyle name="쉼표 [0] 4 5 13" xfId="30659" xr:uid="{E0DC6A95-1621-4239-848A-77A58FB7092B}"/>
    <cellStyle name="쉼표 [0] 4 5 2" xfId="1197" xr:uid="{47B4E23C-6F81-40F3-B27A-6EA4CC3A10B3}"/>
    <cellStyle name="쉼표 [0] 4 5 2 10" xfId="23169" xr:uid="{C8490F15-BC0E-427D-931E-33B7FF8D9134}"/>
    <cellStyle name="쉼표 [0] 4 5 2 10 2" xfId="53121" xr:uid="{DE50A22A-0B9A-4453-AF95-0D5358E7C38C}"/>
    <cellStyle name="쉼표 [0] 4 5 2 11" xfId="25905" xr:uid="{44D1F7CE-CB6F-4A70-A91D-52AB9805A56B}"/>
    <cellStyle name="쉼표 [0] 4 5 2 11 2" xfId="55857" xr:uid="{41815DEF-AB4F-4EBC-8849-69C7D5E21F63}"/>
    <cellStyle name="쉼표 [0] 4 5 2 12" xfId="31202" xr:uid="{2F40D55C-D7F0-4AD5-BC83-B45A5F1E0415}"/>
    <cellStyle name="쉼표 [0] 4 5 2 2" xfId="5021" xr:uid="{74323A60-8521-424F-BC59-EE608EFEA91C}"/>
    <cellStyle name="쉼표 [0] 4 5 2 2 10" xfId="35014" xr:uid="{A62C4E5F-7188-4D1D-AE86-1B60EAAB2DB0}"/>
    <cellStyle name="쉼표 [0] 4 5 2 2 2" xfId="7969" xr:uid="{4AF742A5-D9CD-4883-9228-217C5CD134EA}"/>
    <cellStyle name="쉼표 [0] 4 5 2 2 2 2" xfId="30016" xr:uid="{A16714A7-4B30-4918-B1B1-1AC3EF58D6A9}"/>
    <cellStyle name="쉼표 [0] 4 5 2 2 2 2 2" xfId="59968" xr:uid="{9DA57BA1-16D9-4397-A336-F9BD0298551D}"/>
    <cellStyle name="쉼표 [0] 4 5 2 2 2 3" xfId="37924" xr:uid="{6A79D2F1-A669-48D5-976B-886139AD7989}"/>
    <cellStyle name="쉼표 [0] 4 5 2 2 3" xfId="10751" xr:uid="{A0C18930-1702-472C-AE6D-4C2058BE9A7D}"/>
    <cellStyle name="쉼표 [0] 4 5 2 2 3 2" xfId="40706" xr:uid="{6041B65E-D84E-43EA-A788-FF802E1DF94B}"/>
    <cellStyle name="쉼표 [0] 4 5 2 2 4" xfId="13533" xr:uid="{66AF5229-F822-485F-815F-88F5E92BE971}"/>
    <cellStyle name="쉼표 [0] 4 5 2 2 4 2" xfId="43488" xr:uid="{D7BF521F-A3DF-49D5-8389-79C2DE81762A}"/>
    <cellStyle name="쉼표 [0] 4 5 2 2 5" xfId="16268" xr:uid="{F545EF34-DC88-4721-91E9-35845709B1C6}"/>
    <cellStyle name="쉼표 [0] 4 5 2 2 5 2" xfId="46223" xr:uid="{C4D2ACF5-45DE-4CCD-A944-AF9BB35624D8}"/>
    <cellStyle name="쉼표 [0] 4 5 2 2 6" xfId="19016" xr:uid="{54925D82-48BA-481A-93E7-4B58327D75BE}"/>
    <cellStyle name="쉼표 [0] 4 5 2 2 6 2" xfId="48969" xr:uid="{76DA76D3-968E-4021-9ACF-71EBC6DC9D88}"/>
    <cellStyle name="쉼표 [0] 4 5 2 2 7" xfId="21799" xr:uid="{47A578EB-E3BF-4190-AA6F-2164A38A0E12}"/>
    <cellStyle name="쉼표 [0] 4 5 2 2 7 2" xfId="51751" xr:uid="{90DE26C2-BB4C-4487-9080-62DFF9CD5903}"/>
    <cellStyle name="쉼표 [0] 4 5 2 2 8" xfId="24537" xr:uid="{0AC6312D-A503-494B-A500-90D0A347A892}"/>
    <cellStyle name="쉼표 [0] 4 5 2 2 8 2" xfId="54489" xr:uid="{306CC6DF-0D99-40C0-BE9C-EB3B0EEEC41F}"/>
    <cellStyle name="쉼표 [0] 4 5 2 2 9" xfId="27273" xr:uid="{77E16655-3F6A-4B59-8A80-1CD9A289E5E8}"/>
    <cellStyle name="쉼표 [0] 4 5 2 2 9 2" xfId="57225" xr:uid="{2B6553FF-42F5-4798-81E4-7B53506FA6C4}"/>
    <cellStyle name="쉼표 [0] 4 5 2 3" xfId="3653" xr:uid="{8B9192A2-1481-4F77-9868-7F182B8616DD}"/>
    <cellStyle name="쉼표 [0] 4 5 2 3 2" xfId="28648" xr:uid="{D71931EC-0BD1-413F-A3B7-559FBC1B102E}"/>
    <cellStyle name="쉼표 [0] 4 5 2 3 2 2" xfId="58600" xr:uid="{AE9BB2C7-B2BA-4AC1-BD96-364EF6D8D508}"/>
    <cellStyle name="쉼표 [0] 4 5 2 3 3" xfId="33646" xr:uid="{6E86D17A-BB43-4B14-81BD-C4004D96C661}"/>
    <cellStyle name="쉼표 [0] 4 5 2 4" xfId="6601" xr:uid="{32B5DF94-66CE-4DED-AC19-DDEFEFFD9002}"/>
    <cellStyle name="쉼표 [0] 4 5 2 4 2" xfId="36556" xr:uid="{5A70CC81-805D-4ED3-8A54-8E8F7E7BDF5E}"/>
    <cellStyle name="쉼표 [0] 4 5 2 5" xfId="9383" xr:uid="{42E36EC5-1D5D-4651-A7D1-5C4414A37D6A}"/>
    <cellStyle name="쉼표 [0] 4 5 2 5 2" xfId="39338" xr:uid="{721CE664-7CAC-41B2-897A-B1345CB7A823}"/>
    <cellStyle name="쉼표 [0] 4 5 2 6" xfId="12165" xr:uid="{31E4DF3A-4199-4E47-8DA4-D7677A8DC12B}"/>
    <cellStyle name="쉼표 [0] 4 5 2 6 2" xfId="42120" xr:uid="{277BEB4A-C9F9-4345-B2D7-3FDC8AD878FC}"/>
    <cellStyle name="쉼표 [0] 4 5 2 7" xfId="14900" xr:uid="{329AFB1E-2704-4A63-8A9A-0EB0F2D98814}"/>
    <cellStyle name="쉼표 [0] 4 5 2 7 2" xfId="44855" xr:uid="{B9AB75BE-5AF6-485F-9914-856E9B36810A}"/>
    <cellStyle name="쉼표 [0] 4 5 2 8" xfId="17648" xr:uid="{C442F1AC-6138-4A47-B762-D81D32DAEB35}"/>
    <cellStyle name="쉼표 [0] 4 5 2 8 2" xfId="47601" xr:uid="{791B1FEA-5D30-4A99-81CD-DC2F92BBADB6}"/>
    <cellStyle name="쉼표 [0] 4 5 2 9" xfId="20431" xr:uid="{F42B5118-C12A-4EDF-BD63-9E6AFC5BE1BE}"/>
    <cellStyle name="쉼표 [0] 4 5 2 9 2" xfId="50383" xr:uid="{7871D0C9-6494-423B-A999-9A3906E8A10A}"/>
    <cellStyle name="쉼표 [0] 4 5 3" xfId="1739" xr:uid="{0424E3DC-B2C4-4697-936D-3FBB3AB0908F}"/>
    <cellStyle name="쉼표 [0] 4 5 3 10" xfId="26589" xr:uid="{3CF776A4-B87A-4C0D-A2D0-2F80A607CB3A}"/>
    <cellStyle name="쉼표 [0] 4 5 3 10 2" xfId="56541" xr:uid="{134CEEC7-B9D4-469F-8EDD-7C3AB65065DD}"/>
    <cellStyle name="쉼표 [0] 4 5 3 11" xfId="31744" xr:uid="{016E853D-FC12-487D-977F-5B651AF792DF}"/>
    <cellStyle name="쉼표 [0] 4 5 3 2" xfId="4337" xr:uid="{077147E1-DEEE-4857-A1A0-D4BBB88E8F65}"/>
    <cellStyle name="쉼표 [0] 4 5 3 2 2" xfId="29332" xr:uid="{325ADF86-439A-44AA-BF33-E89BC1B0DBCA}"/>
    <cellStyle name="쉼표 [0] 4 5 3 2 2 2" xfId="59284" xr:uid="{6977C4AF-EEAB-4D95-B59D-FB2A94ECAF19}"/>
    <cellStyle name="쉼표 [0] 4 5 3 2 3" xfId="34330" xr:uid="{408019C2-43E6-4D01-B7F8-77B1D1EC8444}"/>
    <cellStyle name="쉼표 [0] 4 5 3 3" xfId="7285" xr:uid="{2A3A85E9-053B-4A1B-8A11-4D44D46F624E}"/>
    <cellStyle name="쉼표 [0] 4 5 3 3 2" xfId="37240" xr:uid="{BF30343B-E0EF-4C98-8FCE-595263800DF5}"/>
    <cellStyle name="쉼표 [0] 4 5 3 4" xfId="10067" xr:uid="{19BFAEC6-A373-48D6-9A8D-9B2AA22B9FCF}"/>
    <cellStyle name="쉼표 [0] 4 5 3 4 2" xfId="40022" xr:uid="{5487E5BC-E283-4E35-B63E-F56A00E0C8BB}"/>
    <cellStyle name="쉼표 [0] 4 5 3 5" xfId="12849" xr:uid="{2B7E2F00-EB44-4F90-9FC7-81E51EE52B5C}"/>
    <cellStyle name="쉼표 [0] 4 5 3 5 2" xfId="42804" xr:uid="{89CB5B16-AD30-4291-8333-FB1611D2B80F}"/>
    <cellStyle name="쉼표 [0] 4 5 3 6" xfId="15584" xr:uid="{492B799C-13B1-4D45-8519-BCE5F82D4777}"/>
    <cellStyle name="쉼표 [0] 4 5 3 6 2" xfId="45539" xr:uid="{E27E6557-A258-4570-A44D-328612CF24FA}"/>
    <cellStyle name="쉼표 [0] 4 5 3 7" xfId="18332" xr:uid="{4AD63BEC-AF70-4BD6-A460-33BF4897BF9D}"/>
    <cellStyle name="쉼표 [0] 4 5 3 7 2" xfId="48285" xr:uid="{D0048C24-BEB5-4A7D-91BF-33150218944B}"/>
    <cellStyle name="쉼표 [0] 4 5 3 8" xfId="21115" xr:uid="{023D2CAD-DB8A-4983-8AA5-D191A727BEAA}"/>
    <cellStyle name="쉼표 [0] 4 5 3 8 2" xfId="51067" xr:uid="{119FA29A-958B-487E-996C-D71136839AE0}"/>
    <cellStyle name="쉼표 [0] 4 5 3 9" xfId="23853" xr:uid="{1CAD03CC-E0B7-4536-947B-8969C91DB3EF}"/>
    <cellStyle name="쉼표 [0] 4 5 3 9 2" xfId="53805" xr:uid="{78B181EE-8E38-4477-95A4-39E2B56204D0}"/>
    <cellStyle name="쉼표 [0] 4 5 4" xfId="2969" xr:uid="{540551FE-AEFB-4C8A-BE6A-EACE78749E1D}"/>
    <cellStyle name="쉼표 [0] 4 5 4 2" xfId="27964" xr:uid="{07A7D375-84BD-4B9C-A3AC-28F84E4E7F75}"/>
    <cellStyle name="쉼표 [0] 4 5 4 2 2" xfId="57916" xr:uid="{6D13A707-06A4-493C-BCA7-C5831388548F}"/>
    <cellStyle name="쉼표 [0] 4 5 4 3" xfId="32962" xr:uid="{695DCC7A-1A7F-4578-8FCB-7526E1177A6F}"/>
    <cellStyle name="쉼표 [0] 4 5 5" xfId="5917" xr:uid="{AEF73497-E420-4983-A753-D8F842039385}"/>
    <cellStyle name="쉼표 [0] 4 5 5 2" xfId="35872" xr:uid="{678F00FF-4916-4671-BBE6-B54D07F8E899}"/>
    <cellStyle name="쉼표 [0] 4 5 6" xfId="8699" xr:uid="{A51B9B63-CA4B-43FC-9542-308A88B7D519}"/>
    <cellStyle name="쉼표 [0] 4 5 6 2" xfId="38654" xr:uid="{F3416207-9E6D-4D23-AB92-9191A15144D0}"/>
    <cellStyle name="쉼표 [0] 4 5 7" xfId="11481" xr:uid="{BCD2F3A4-A188-4804-9E39-3D5796B07FB5}"/>
    <cellStyle name="쉼표 [0] 4 5 7 2" xfId="41436" xr:uid="{B7751C91-A596-4E4C-998B-88A1B9AE38EA}"/>
    <cellStyle name="쉼표 [0] 4 5 8" xfId="14216" xr:uid="{F45E458B-717F-4F9E-80B2-714872BD10EC}"/>
    <cellStyle name="쉼표 [0] 4 5 8 2" xfId="44171" xr:uid="{F92FAD67-9826-4349-AE0C-836FB66A179F}"/>
    <cellStyle name="쉼표 [0] 4 5 9" xfId="16964" xr:uid="{5410A7FD-BA3D-4F23-8D47-40DA7A40DDFA}"/>
    <cellStyle name="쉼표 [0] 4 5 9 2" xfId="46917" xr:uid="{EE038D8F-81B5-4A49-9BAE-FCDAECA09FC3}"/>
    <cellStyle name="쉼표 [0] 4 6" xfId="699" xr:uid="{5F78E589-A83C-4D25-A700-8FB78FC68336}"/>
    <cellStyle name="쉼표 [0] 4 6 10" xfId="20089" xr:uid="{0B06BDDC-2D6D-4E70-8C36-31045C1CBF11}"/>
    <cellStyle name="쉼표 [0] 4 6 10 2" xfId="50041" xr:uid="{DC8C67E1-A176-4600-95FD-E8DB8CD4DD0F}"/>
    <cellStyle name="쉼표 [0] 4 6 11" xfId="22827" xr:uid="{B08DD4B1-E736-4157-9F5C-EFC2F8253EE2}"/>
    <cellStyle name="쉼표 [0] 4 6 11 2" xfId="52779" xr:uid="{6F1C04AF-091F-403A-9E01-9B444A957F7E}"/>
    <cellStyle name="쉼표 [0] 4 6 12" xfId="25563" xr:uid="{35A8ADDE-73E8-48DA-9BBC-B7FF6DEE20F5}"/>
    <cellStyle name="쉼표 [0] 4 6 12 2" xfId="55515" xr:uid="{2BFA7CBC-1CA3-485B-AAE3-173BEECF461C}"/>
    <cellStyle name="쉼표 [0] 4 6 13" xfId="30704" xr:uid="{8DB80E38-DCD7-44D7-915A-DD686DD315E2}"/>
    <cellStyle name="쉼표 [0] 4 6 2" xfId="1242" xr:uid="{6534C444-3778-491F-8AEC-57880E272726}"/>
    <cellStyle name="쉼표 [0] 4 6 2 10" xfId="26931" xr:uid="{09B235F3-5095-4EAF-898C-AF9D4487D7EF}"/>
    <cellStyle name="쉼표 [0] 4 6 2 10 2" xfId="56883" xr:uid="{97A1A777-B0C4-4399-8216-3665256D8FFE}"/>
    <cellStyle name="쉼표 [0] 4 6 2 11" xfId="31247" xr:uid="{01B4BBC4-6273-47E5-9542-98A1B1DCC072}"/>
    <cellStyle name="쉼표 [0] 4 6 2 2" xfId="4679" xr:uid="{D09055AB-47AF-4B86-96A5-302C3C3D070C}"/>
    <cellStyle name="쉼표 [0] 4 6 2 2 2" xfId="29674" xr:uid="{C4388F98-CF71-4E6B-BD3A-BFEB649DB4B4}"/>
    <cellStyle name="쉼표 [0] 4 6 2 2 2 2" xfId="59626" xr:uid="{67C55567-B5D0-4042-9735-F6FC92C43D0D}"/>
    <cellStyle name="쉼표 [0] 4 6 2 2 3" xfId="34672" xr:uid="{91ABA19F-3FA2-4E2F-A5D9-E12431C5E515}"/>
    <cellStyle name="쉼표 [0] 4 6 2 3" xfId="7627" xr:uid="{4BFCEFA2-B61B-4CBE-A868-01CE42420E8C}"/>
    <cellStyle name="쉼표 [0] 4 6 2 3 2" xfId="37582" xr:uid="{A7CF69C2-6258-44B3-8B29-35496368DA06}"/>
    <cellStyle name="쉼표 [0] 4 6 2 4" xfId="10409" xr:uid="{8AD7E16A-9FF4-45F4-B694-6702CC0A5849}"/>
    <cellStyle name="쉼표 [0] 4 6 2 4 2" xfId="40364" xr:uid="{8BBBEAE8-FDEE-4474-A042-98D8BF81A355}"/>
    <cellStyle name="쉼표 [0] 4 6 2 5" xfId="13191" xr:uid="{92065DCD-5EA2-43DB-9366-BC34256D3440}"/>
    <cellStyle name="쉼표 [0] 4 6 2 5 2" xfId="43146" xr:uid="{ADF9F25D-727C-40CB-AD9B-B6E928370FFA}"/>
    <cellStyle name="쉼표 [0] 4 6 2 6" xfId="15926" xr:uid="{FF63CCF3-7948-4A6C-84EA-519B760C6FA6}"/>
    <cellStyle name="쉼표 [0] 4 6 2 6 2" xfId="45881" xr:uid="{729C90E0-F2A9-4C08-AE73-B599F15A4FF2}"/>
    <cellStyle name="쉼표 [0] 4 6 2 7" xfId="18674" xr:uid="{BC92F9DB-5458-43D1-BE7C-70E61A9884EC}"/>
    <cellStyle name="쉼표 [0] 4 6 2 7 2" xfId="48627" xr:uid="{6EE090BC-7BD4-4E03-B18B-AB1BD73E6682}"/>
    <cellStyle name="쉼표 [0] 4 6 2 8" xfId="21457" xr:uid="{AEFB3CB1-CAE0-4B4C-BB85-9BFE306A0F9C}"/>
    <cellStyle name="쉼표 [0] 4 6 2 8 2" xfId="51409" xr:uid="{84316BDC-FB9F-4691-8BF6-950B850EE955}"/>
    <cellStyle name="쉼표 [0] 4 6 2 9" xfId="24195" xr:uid="{8CCE3E85-D53F-4F32-BBB8-9D4EE7D9C316}"/>
    <cellStyle name="쉼표 [0] 4 6 2 9 2" xfId="54147" xr:uid="{C3D0AEB4-B8D3-4843-9457-23AF26F067CD}"/>
    <cellStyle name="쉼표 [0] 4 6 3" xfId="1784" xr:uid="{BC12FC19-88D3-499E-94F2-54A506975DC8}"/>
    <cellStyle name="쉼표 [0] 4 6 3 2" xfId="28306" xr:uid="{CA7CAF0F-11ED-43CB-B8CB-21B969044A3A}"/>
    <cellStyle name="쉼표 [0] 4 6 3 2 2" xfId="58258" xr:uid="{17BC5116-9723-4370-8F53-9D84C8F9CFCA}"/>
    <cellStyle name="쉼표 [0] 4 6 3 3" xfId="31789" xr:uid="{40F31731-B65F-4D02-95A6-1C446435C452}"/>
    <cellStyle name="쉼표 [0] 4 6 4" xfId="3311" xr:uid="{86451CA4-5159-4C50-8052-9A5A68E052C9}"/>
    <cellStyle name="쉼표 [0] 4 6 4 2" xfId="33304" xr:uid="{EE397216-22A2-4329-953A-6F46E668130F}"/>
    <cellStyle name="쉼표 [0] 4 6 5" xfId="6259" xr:uid="{560B1DDD-EDCA-4252-95BC-D374CD27C31C}"/>
    <cellStyle name="쉼표 [0] 4 6 5 2" xfId="36214" xr:uid="{02E24D90-7D37-47FE-85DB-4776B04DD60F}"/>
    <cellStyle name="쉼표 [0] 4 6 6" xfId="9041" xr:uid="{F7086F01-0CF3-45FD-98A5-679633999E81}"/>
    <cellStyle name="쉼표 [0] 4 6 6 2" xfId="38996" xr:uid="{7D21DDC7-DB78-4723-BDC3-DF7FF1F43331}"/>
    <cellStyle name="쉼표 [0] 4 6 7" xfId="11823" xr:uid="{8C51AA71-5ECB-448A-93DF-14C58F20BB76}"/>
    <cellStyle name="쉼표 [0] 4 6 7 2" xfId="41778" xr:uid="{3470427F-4604-427A-AE3A-D7B9C48A39F1}"/>
    <cellStyle name="쉼표 [0] 4 6 8" xfId="14558" xr:uid="{B79DA607-0C9C-47C5-8B08-EF290A5D561C}"/>
    <cellStyle name="쉼표 [0] 4 6 8 2" xfId="44513" xr:uid="{65D69550-7A8A-4782-A5B4-7F9DA29D1763}"/>
    <cellStyle name="쉼표 [0] 4 6 9" xfId="17306" xr:uid="{C005D2B3-FEBA-44AE-A3D4-2A246776B635}"/>
    <cellStyle name="쉼표 [0] 4 6 9 2" xfId="47259" xr:uid="{24D78C49-9CCC-42CD-A09D-9DD13F6F4EE6}"/>
    <cellStyle name="쉼표 [0] 4 7" xfId="745" xr:uid="{CCC8C531-707C-43EF-B76C-FEFD76F80FD5}"/>
    <cellStyle name="쉼표 [0] 4 7 10" xfId="20773" xr:uid="{3AB361E4-19C1-456E-BE84-33D66FAF234D}"/>
    <cellStyle name="쉼표 [0] 4 7 10 2" xfId="50725" xr:uid="{EA517504-C6F1-46B2-AAE8-D4014C69E08A}"/>
    <cellStyle name="쉼표 [0] 4 7 11" xfId="23511" xr:uid="{E16D67EA-5D2D-4BA1-8995-433A5D35CC84}"/>
    <cellStyle name="쉼표 [0] 4 7 11 2" xfId="53463" xr:uid="{D4320212-C564-45B7-A860-EDEDD9CE00EA}"/>
    <cellStyle name="쉼표 [0] 4 7 12" xfId="26247" xr:uid="{F6A15716-235C-4B2A-9F18-5051374B1C24}"/>
    <cellStyle name="쉼표 [0] 4 7 12 2" xfId="56199" xr:uid="{E03815F9-5E4D-42AC-885B-0CED184ACF21}"/>
    <cellStyle name="쉼표 [0] 4 7 13" xfId="30750" xr:uid="{B94527A7-82F7-4CCC-AF22-785034BFD6CE}"/>
    <cellStyle name="쉼표 [0] 4 7 2" xfId="1288" xr:uid="{EDA44398-7C9B-45BD-B5AD-AAC1E390012C}"/>
    <cellStyle name="쉼표 [0] 4 7 2 2" xfId="28990" xr:uid="{F26D91C6-2779-4904-BD1F-07B15B7C46CD}"/>
    <cellStyle name="쉼표 [0] 4 7 2 2 2" xfId="58942" xr:uid="{48950364-B9B5-4A52-AFC5-18D5DCA4E4BB}"/>
    <cellStyle name="쉼표 [0] 4 7 2 3" xfId="31293" xr:uid="{6EF602EA-2851-411B-87F3-09BCF6DD65AA}"/>
    <cellStyle name="쉼표 [0] 4 7 3" xfId="1830" xr:uid="{687D4AB2-FCB7-4966-97E2-C7B680CBF235}"/>
    <cellStyle name="쉼표 [0] 4 7 3 2" xfId="31835" xr:uid="{DC80CADB-0B62-4E47-8DE8-FB4E46052F2B}"/>
    <cellStyle name="쉼표 [0] 4 7 4" xfId="3995" xr:uid="{6BB45D20-9A5F-4846-B802-70F38EEA0666}"/>
    <cellStyle name="쉼표 [0] 4 7 4 2" xfId="33988" xr:uid="{C7B81CA9-0D04-48D4-8342-BBDF7B259A7D}"/>
    <cellStyle name="쉼표 [0] 4 7 5" xfId="6943" xr:uid="{B6F62AB9-1244-4015-9DC8-D90118C30A9D}"/>
    <cellStyle name="쉼표 [0] 4 7 5 2" xfId="36898" xr:uid="{EBABC391-80DF-4E2D-B469-DDCFE2C9144A}"/>
    <cellStyle name="쉼표 [0] 4 7 6" xfId="9725" xr:uid="{B8C7C212-E5BE-49EA-B90C-C662FC69D5E9}"/>
    <cellStyle name="쉼표 [0] 4 7 6 2" xfId="39680" xr:uid="{630D548D-E437-4C14-93A3-1CAC3AEF2E6B}"/>
    <cellStyle name="쉼표 [0] 4 7 7" xfId="12507" xr:uid="{2C674D45-0B10-424A-BAD4-4CD2A6F7632E}"/>
    <cellStyle name="쉼표 [0] 4 7 7 2" xfId="42462" xr:uid="{1227FB29-5759-45A4-83A9-318499FD7D77}"/>
    <cellStyle name="쉼표 [0] 4 7 8" xfId="15242" xr:uid="{2BD672BD-2C31-4201-9B47-0E7E29930121}"/>
    <cellStyle name="쉼표 [0] 4 7 8 2" xfId="45197" xr:uid="{AD63247F-BDE5-4BF6-83EB-BAF4F1082C8F}"/>
    <cellStyle name="쉼표 [0] 4 7 9" xfId="17990" xr:uid="{3EC501CC-8975-4DDF-96E1-7163506CB5CA}"/>
    <cellStyle name="쉼표 [0] 4 7 9 2" xfId="47943" xr:uid="{514BE5A2-C785-4B07-9528-951AD665DBC9}"/>
    <cellStyle name="쉼표 [0] 4 8" xfId="918" xr:uid="{AFE731C3-5A86-432C-B20D-8347AC09771A}"/>
    <cellStyle name="쉼표 [0] 4 8 2" xfId="27622" xr:uid="{23538BAB-B972-4AD3-A4CB-C2CFA43B9430}"/>
    <cellStyle name="쉼표 [0] 4 8 2 2" xfId="57574" xr:uid="{7BA0DBDC-4DCF-4967-8A96-93CB98B19745}"/>
    <cellStyle name="쉼표 [0] 4 8 3" xfId="30923" xr:uid="{5752544F-DDA0-4834-8128-7EBE0E6E0E49}"/>
    <cellStyle name="쉼표 [0] 4 9" xfId="1460" xr:uid="{21DEA314-77A3-4F2B-A12A-3BE2FE353A33}"/>
    <cellStyle name="쉼표 [0] 4 9 2" xfId="31465" xr:uid="{DF5BF1CA-8EDE-4BEC-8C02-875E56623EC3}"/>
    <cellStyle name="쉼표 [0] 40" xfId="60306" xr:uid="{2AB56B54-DE93-438D-8103-435FABEEB1CF}"/>
    <cellStyle name="쉼표 [0] 41" xfId="60309" xr:uid="{095F6BCC-31C9-4603-ABCF-231AE195B813}"/>
    <cellStyle name="쉼표 [0] 42" xfId="60314" xr:uid="{8A15A749-8057-481E-9669-94B42CD11320}"/>
    <cellStyle name="쉼표 [0] 5" xfId="373" xr:uid="{DD885782-3E9A-4A4C-A37D-1D6EFB6B38EB}"/>
    <cellStyle name="쉼표 [0] 5 10" xfId="2015" xr:uid="{0078F443-8CA1-4610-B2F7-FDC215BB58B6}"/>
    <cellStyle name="쉼표 [0] 5 10 2" xfId="32020" xr:uid="{3832C55C-02D1-4280-9D86-A06C14CB2A64}"/>
    <cellStyle name="쉼표 [0] 5 11" xfId="2198" xr:uid="{23B96A24-5DAB-44CA-AE7C-329A82AF3189}"/>
    <cellStyle name="쉼표 [0] 5 11 2" xfId="32198" xr:uid="{0B948031-2071-49DC-AFAE-17D753E251AC}"/>
    <cellStyle name="쉼표 [0] 5 12" xfId="2542" xr:uid="{2CD39360-3F47-4525-BE02-F452107426E3}"/>
    <cellStyle name="쉼표 [0] 5 12 2" xfId="32541" xr:uid="{6A5583AB-FC8A-4F0F-AC51-BEBDE482B506}"/>
    <cellStyle name="쉼표 [0] 5 13" xfId="2590" xr:uid="{942B7941-29B0-4E0B-BFB9-A0CD06EE3FC3}"/>
    <cellStyle name="쉼표 [0] 5 13 2" xfId="32585" xr:uid="{BE0D7B5C-7C69-4CC8-8005-4B7D29F4596C}"/>
    <cellStyle name="쉼표 [0] 5 14" xfId="2637" xr:uid="{91B72932-BB34-444F-BAF1-90C5D9C825C8}"/>
    <cellStyle name="쉼표 [0] 5 14 2" xfId="32630" xr:uid="{FE0A7898-ED39-482C-9570-9C06C75E6A64}"/>
    <cellStyle name="쉼표 [0] 5 15" xfId="5373" xr:uid="{A7DD0418-D88E-48C3-AC65-44CEEF53BF02}"/>
    <cellStyle name="쉼표 [0] 5 15 2" xfId="35366" xr:uid="{0A68D2E6-12FD-4BC0-87B8-CDDD69339EDC}"/>
    <cellStyle name="쉼표 [0] 5 16" xfId="5415" xr:uid="{B7C34A77-85F4-417E-9695-AC0E08E75EC7}"/>
    <cellStyle name="쉼표 [0] 5 16 2" xfId="35408" xr:uid="{004E00AC-38DA-4C90-869A-316137A0EFD5}"/>
    <cellStyle name="쉼표 [0] 5 17" xfId="5494" xr:uid="{A3C3D08F-B41D-4F39-A714-0E1855E320C2}"/>
    <cellStyle name="쉼표 [0] 5 17 2" xfId="35465" xr:uid="{ABE70CB7-6DD2-4C55-B785-58141A184116}"/>
    <cellStyle name="쉼표 [0] 5 18" xfId="5585" xr:uid="{FC150B71-74DA-42D3-B844-5BF0FE837091}"/>
    <cellStyle name="쉼표 [0] 5 18 2" xfId="35540" xr:uid="{6CF7EEE6-CCE6-4843-8BBD-74249C3F6182}"/>
    <cellStyle name="쉼표 [0] 5 19" xfId="8322" xr:uid="{8F2ADF42-49C6-4D1C-B6D5-C11332887D4C}"/>
    <cellStyle name="쉼표 [0] 5 19 2" xfId="38277" xr:uid="{5BD5B261-1141-4099-B65A-578FB9D599B3}"/>
    <cellStyle name="쉼표 [0] 5 2" xfId="418" xr:uid="{38E51798-4923-478C-93F1-14447845223F}"/>
    <cellStyle name="쉼표 [0] 5 2 10" xfId="5628" xr:uid="{DAB76D72-395F-4134-B648-CE9A1914F6D9}"/>
    <cellStyle name="쉼표 [0] 5 2 10 2" xfId="35583" xr:uid="{961434BC-CF7C-4BA4-8616-249757A2F3EC}"/>
    <cellStyle name="쉼표 [0] 5 2 11" xfId="8410" xr:uid="{0DB330DC-AB82-46CC-BC4C-EDE8304CAF0F}"/>
    <cellStyle name="쉼표 [0] 5 2 11 2" xfId="38365" xr:uid="{C2D267BE-A4EA-4838-B308-03EE4432FBC4}"/>
    <cellStyle name="쉼표 [0] 5 2 12" xfId="11192" xr:uid="{864A6A2B-7D39-4CF6-B3F4-5CB6DAB8B223}"/>
    <cellStyle name="쉼표 [0] 5 2 12 2" xfId="41147" xr:uid="{392138B9-9DF1-41E4-9B23-DEE441A0C19F}"/>
    <cellStyle name="쉼표 [0] 5 2 13" xfId="13927" xr:uid="{06931F45-1BF3-42DB-82D9-FB466884D8CC}"/>
    <cellStyle name="쉼표 [0] 5 2 13 2" xfId="43882" xr:uid="{86DC3480-E1C2-410F-A664-AD9984FD45D8}"/>
    <cellStyle name="쉼표 [0] 5 2 14" xfId="16675" xr:uid="{9E61D402-2199-40A3-8EFC-4188A5D5A013}"/>
    <cellStyle name="쉼표 [0] 5 2 14 2" xfId="46628" xr:uid="{140D8361-D421-400B-8AC7-51BD87B19FFD}"/>
    <cellStyle name="쉼표 [0] 5 2 15" xfId="19458" xr:uid="{31819AAC-56B1-4E03-A895-6EAD41A2196B}"/>
    <cellStyle name="쉼표 [0] 5 2 15 2" xfId="49410" xr:uid="{93C1628F-DC46-4520-8417-339DFCFD297B}"/>
    <cellStyle name="쉼표 [0] 5 2 16" xfId="22196" xr:uid="{6930C301-88AD-4AFE-AEE3-1B34DD548DB1}"/>
    <cellStyle name="쉼표 [0] 5 2 16 2" xfId="52148" xr:uid="{1342A260-F8A6-4AF4-8241-015C2EA0EB7D}"/>
    <cellStyle name="쉼표 [0] 5 2 17" xfId="24932" xr:uid="{E3F511D5-3B83-4E5E-989A-8C5BEB8D1B0D}"/>
    <cellStyle name="쉼표 [0] 5 2 17 2" xfId="54884" xr:uid="{B9C56F97-B93A-4D1C-AA80-2F56EC5228BC}"/>
    <cellStyle name="쉼표 [0] 5 2 18" xfId="30433" xr:uid="{FBC31A60-1624-48DC-9431-16AABDB54C63}"/>
    <cellStyle name="쉼표 [0] 5 2 2" xfId="562" xr:uid="{6A37C53E-CCA3-4ABF-B080-B43B25AD107A}"/>
    <cellStyle name="쉼표 [0] 5 2 2 10" xfId="11277" xr:uid="{B298A295-8CBD-4EF9-BDD6-C69B917D3625}"/>
    <cellStyle name="쉼표 [0] 5 2 2 10 2" xfId="41232" xr:uid="{73162A5F-6A94-48B2-B255-470C95E5F058}"/>
    <cellStyle name="쉼표 [0] 5 2 2 11" xfId="14012" xr:uid="{24D0B99D-FC8E-4AB4-BD39-E3FC97F4C767}"/>
    <cellStyle name="쉼표 [0] 5 2 2 11 2" xfId="43967" xr:uid="{68EA1468-2604-415F-8967-B957F5235FD5}"/>
    <cellStyle name="쉼표 [0] 5 2 2 12" xfId="16760" xr:uid="{7E75AD5C-B422-47C8-8AF5-046787BEF4B1}"/>
    <cellStyle name="쉼표 [0] 5 2 2 12 2" xfId="46713" xr:uid="{B1FA40AB-BECB-4C82-AA5A-A9EC849E0358}"/>
    <cellStyle name="쉼표 [0] 5 2 2 13" xfId="19543" xr:uid="{FC73CC40-01B4-4578-9B21-AC7B45124CED}"/>
    <cellStyle name="쉼표 [0] 5 2 2 13 2" xfId="49495" xr:uid="{78F0D86E-04C7-415F-8F09-7CE9DB0E8389}"/>
    <cellStyle name="쉼표 [0] 5 2 2 14" xfId="22281" xr:uid="{F9E5459D-F03B-449B-8917-012E1A6F55E2}"/>
    <cellStyle name="쉼표 [0] 5 2 2 14 2" xfId="52233" xr:uid="{0EBAFB2A-3809-4FE9-BB9B-1ABF634F565F}"/>
    <cellStyle name="쉼표 [0] 5 2 2 15" xfId="25017" xr:uid="{B9537D09-8B7E-4D16-95A2-165BFDBCB0AC}"/>
    <cellStyle name="쉼표 [0] 5 2 2 15 2" xfId="54969" xr:uid="{1158D4C3-9F30-447E-8BDD-5D48F463EFC7}"/>
    <cellStyle name="쉼표 [0] 5 2 2 16" xfId="30572" xr:uid="{4B229B49-6460-48DD-AA67-DF2E382CB120}"/>
    <cellStyle name="쉼표 [0] 5 2 2 2" xfId="883" xr:uid="{E86D8BAB-F2F7-4E92-B3D6-AA45C8C25B35}"/>
    <cellStyle name="쉼표 [0] 5 2 2 2 10" xfId="16931" xr:uid="{9509D826-3F22-40D6-9D7D-DEA4FF70DDDD}"/>
    <cellStyle name="쉼표 [0] 5 2 2 2 10 2" xfId="46884" xr:uid="{B4BAD85B-D14E-4F9D-944C-0F9BC9EB8BE4}"/>
    <cellStyle name="쉼표 [0] 5 2 2 2 11" xfId="19714" xr:uid="{0AF96A7C-6125-4695-81FC-D0952A94EB43}"/>
    <cellStyle name="쉼표 [0] 5 2 2 2 11 2" xfId="49666" xr:uid="{BB75C702-26AA-42B1-83B1-D335EC182D67}"/>
    <cellStyle name="쉼표 [0] 5 2 2 2 12" xfId="22452" xr:uid="{F2C818E1-49C7-480B-BFBA-2FA92414E16E}"/>
    <cellStyle name="쉼표 [0] 5 2 2 2 12 2" xfId="52404" xr:uid="{07E0206D-AAC8-477D-88E3-7DF5622937E3}"/>
    <cellStyle name="쉼표 [0] 5 2 2 2 13" xfId="25188" xr:uid="{3E6DF3C1-9738-4235-939C-46BE2EBED83C}"/>
    <cellStyle name="쉼표 [0] 5 2 2 2 13 2" xfId="55140" xr:uid="{5F665047-F5D1-41A5-8AE3-DFB26C543672}"/>
    <cellStyle name="쉼표 [0] 5 2 2 2 14" xfId="30888" xr:uid="{A9039142-297D-44FC-886E-6345CD9DDCBB}"/>
    <cellStyle name="쉼표 [0] 5 2 2 2 2" xfId="1426" xr:uid="{328C0C5A-C28F-4FAE-9D45-0ADC2E2ECBEB}"/>
    <cellStyle name="쉼표 [0] 5 2 2 2 2 10" xfId="20056" xr:uid="{48CFDCD6-4DF4-409E-8CDC-F687FB7A4B48}"/>
    <cellStyle name="쉼표 [0] 5 2 2 2 2 10 2" xfId="50008" xr:uid="{0120C678-195F-41C6-8D6C-CE3B93729EF9}"/>
    <cellStyle name="쉼표 [0] 5 2 2 2 2 11" xfId="22794" xr:uid="{C8A91894-5C45-4CA4-B990-4E1464CD3E4C}"/>
    <cellStyle name="쉼표 [0] 5 2 2 2 2 11 2" xfId="52746" xr:uid="{27B96669-D6B5-4233-940A-0001FB4F11CA}"/>
    <cellStyle name="쉼표 [0] 5 2 2 2 2 12" xfId="25530" xr:uid="{6958E537-C6F5-4ABF-AF02-37D59D70609C}"/>
    <cellStyle name="쉼표 [0] 5 2 2 2 2 12 2" xfId="55482" xr:uid="{1A4353F8-B817-4629-9099-B5166D26D13A}"/>
    <cellStyle name="쉼표 [0] 5 2 2 2 2 13" xfId="31431" xr:uid="{E2624C9D-2E71-43CB-94AC-94760413B7EA}"/>
    <cellStyle name="쉼표 [0] 5 2 2 2 2 2" xfId="3962" xr:uid="{854A9828-05F7-4943-90FC-AC29473C0FD5}"/>
    <cellStyle name="쉼표 [0] 5 2 2 2 2 2 10" xfId="26214" xr:uid="{68C7B283-C336-479B-88B5-E605FCA3A684}"/>
    <cellStyle name="쉼표 [0] 5 2 2 2 2 2 10 2" xfId="56166" xr:uid="{4F525E34-CE6D-4954-AAF0-6A9EBC88E83F}"/>
    <cellStyle name="쉼표 [0] 5 2 2 2 2 2 11" xfId="33955" xr:uid="{7F63B279-BAD0-4201-90D8-772F801D4463}"/>
    <cellStyle name="쉼표 [0] 5 2 2 2 2 2 2" xfId="5330" xr:uid="{CA6CBC50-2427-43E8-A0E0-298762B00328}"/>
    <cellStyle name="쉼표 [0] 5 2 2 2 2 2 2 10" xfId="35323" xr:uid="{56AAD769-46A5-442D-A783-5BFCCE4C510A}"/>
    <cellStyle name="쉼표 [0] 5 2 2 2 2 2 2 2" xfId="8278" xr:uid="{F532FE6C-2CB3-4269-86DD-A5C6A314C78B}"/>
    <cellStyle name="쉼표 [0] 5 2 2 2 2 2 2 2 2" xfId="30325" xr:uid="{40BC0E55-95C9-4606-9685-3EF00F6B9D45}"/>
    <cellStyle name="쉼표 [0] 5 2 2 2 2 2 2 2 2 2" xfId="60277" xr:uid="{2A6AE81A-1A24-45D7-A5F7-2C99627DB4C5}"/>
    <cellStyle name="쉼표 [0] 5 2 2 2 2 2 2 2 3" xfId="38233" xr:uid="{34E7035B-F57D-4BBD-A198-173FCA72C38B}"/>
    <cellStyle name="쉼표 [0] 5 2 2 2 2 2 2 3" xfId="11060" xr:uid="{42272E08-FE37-4354-B29F-B67047BACB4F}"/>
    <cellStyle name="쉼표 [0] 5 2 2 2 2 2 2 3 2" xfId="41015" xr:uid="{1A51249C-8E2A-4F78-83C6-6746E61949BD}"/>
    <cellStyle name="쉼표 [0] 5 2 2 2 2 2 2 4" xfId="13842" xr:uid="{C3B08A14-F649-43E1-8082-6626468CA2D0}"/>
    <cellStyle name="쉼표 [0] 5 2 2 2 2 2 2 4 2" xfId="43797" xr:uid="{EBAAC7AE-0522-4F48-8D47-1F99D75960F4}"/>
    <cellStyle name="쉼표 [0] 5 2 2 2 2 2 2 5" xfId="16577" xr:uid="{D95CED20-62B8-41AD-A429-77B232B26392}"/>
    <cellStyle name="쉼표 [0] 5 2 2 2 2 2 2 5 2" xfId="46532" xr:uid="{D8A39B82-B615-4ED1-8188-8EC6518DD7F8}"/>
    <cellStyle name="쉼표 [0] 5 2 2 2 2 2 2 6" xfId="19325" xr:uid="{C9D082F4-9E7B-49BB-B04C-7C88A89A732C}"/>
    <cellStyle name="쉼표 [0] 5 2 2 2 2 2 2 6 2" xfId="49278" xr:uid="{FB18DF60-3750-411A-A9E4-C39DBCDC9BCA}"/>
    <cellStyle name="쉼표 [0] 5 2 2 2 2 2 2 7" xfId="22108" xr:uid="{29764882-37E6-40D8-A3AF-7AD24ABB3EEF}"/>
    <cellStyle name="쉼표 [0] 5 2 2 2 2 2 2 7 2" xfId="52060" xr:uid="{6006C13D-9C15-4E8A-897F-EC7BC52B3943}"/>
    <cellStyle name="쉼표 [0] 5 2 2 2 2 2 2 8" xfId="24846" xr:uid="{5FCE8E78-0AC8-4BE8-80D9-05EA804EAC88}"/>
    <cellStyle name="쉼표 [0] 5 2 2 2 2 2 2 8 2" xfId="54798" xr:uid="{B02DC812-2A04-47AB-9EDB-D2033889665B}"/>
    <cellStyle name="쉼표 [0] 5 2 2 2 2 2 2 9" xfId="27582" xr:uid="{D516046C-1CD9-4608-A53D-37C145DDDCC6}"/>
    <cellStyle name="쉼표 [0] 5 2 2 2 2 2 2 9 2" xfId="57534" xr:uid="{373C2D86-7830-4386-A3BE-92F4FC074DE0}"/>
    <cellStyle name="쉼표 [0] 5 2 2 2 2 2 3" xfId="6910" xr:uid="{F5DD69F2-907C-467A-9460-0A9B8848335E}"/>
    <cellStyle name="쉼표 [0] 5 2 2 2 2 2 3 2" xfId="28957" xr:uid="{6D73D783-637D-4B2A-B1C4-16C92A3C3550}"/>
    <cellStyle name="쉼표 [0] 5 2 2 2 2 2 3 2 2" xfId="58909" xr:uid="{DA16E373-0B87-48EE-8AF8-B5D38BA3DEA7}"/>
    <cellStyle name="쉼표 [0] 5 2 2 2 2 2 3 3" xfId="36865" xr:uid="{4C0AD1F2-1B9C-4FDB-830B-599AC608B2BB}"/>
    <cellStyle name="쉼표 [0] 5 2 2 2 2 2 4" xfId="9692" xr:uid="{A1716A24-3090-4FB3-A5E9-BE19B1C12455}"/>
    <cellStyle name="쉼표 [0] 5 2 2 2 2 2 4 2" xfId="39647" xr:uid="{FD4466C4-96EC-45FB-BB8D-987E3B39E1D5}"/>
    <cellStyle name="쉼표 [0] 5 2 2 2 2 2 5" xfId="12474" xr:uid="{0208ABB3-3485-4762-B2AB-3817754541FA}"/>
    <cellStyle name="쉼표 [0] 5 2 2 2 2 2 5 2" xfId="42429" xr:uid="{D296D7CB-7E7B-4EDB-8649-F05859EC1B92}"/>
    <cellStyle name="쉼표 [0] 5 2 2 2 2 2 6" xfId="15209" xr:uid="{E5946150-A24F-4A6D-91F5-0068B87EC044}"/>
    <cellStyle name="쉼표 [0] 5 2 2 2 2 2 6 2" xfId="45164" xr:uid="{3C4AF9D8-005F-43AB-960D-8B98E82AB038}"/>
    <cellStyle name="쉼표 [0] 5 2 2 2 2 2 7" xfId="17957" xr:uid="{E7DFC0E2-BF56-4850-AFB1-2A69D9DD3BFA}"/>
    <cellStyle name="쉼표 [0] 5 2 2 2 2 2 7 2" xfId="47910" xr:uid="{44AB0EFF-D519-45F4-90E4-ACDA7145DF4B}"/>
    <cellStyle name="쉼표 [0] 5 2 2 2 2 2 8" xfId="20740" xr:uid="{F9196AA1-5C6A-466F-A234-100943CC338E}"/>
    <cellStyle name="쉼표 [0] 5 2 2 2 2 2 8 2" xfId="50692" xr:uid="{08BED5A5-0A04-47E3-844C-6BE8759B784D}"/>
    <cellStyle name="쉼표 [0] 5 2 2 2 2 2 9" xfId="23478" xr:uid="{937E939E-B90E-49BD-A193-EB287A149102}"/>
    <cellStyle name="쉼표 [0] 5 2 2 2 2 2 9 2" xfId="53430" xr:uid="{A3CE171E-4436-44E9-986F-3BDA853E601A}"/>
    <cellStyle name="쉼표 [0] 5 2 2 2 2 3" xfId="4646" xr:uid="{07503819-4424-4ACF-8F30-82B19BFD04D6}"/>
    <cellStyle name="쉼표 [0] 5 2 2 2 2 3 10" xfId="34639" xr:uid="{F87ABD91-F09F-4E7D-AF6B-75B5731BAD80}"/>
    <cellStyle name="쉼표 [0] 5 2 2 2 2 3 2" xfId="7594" xr:uid="{50A35F66-AED2-48C9-8E9A-60CD0B413F53}"/>
    <cellStyle name="쉼표 [0] 5 2 2 2 2 3 2 2" xfId="29641" xr:uid="{864B647C-3443-4F99-85D9-D8AA05589E34}"/>
    <cellStyle name="쉼표 [0] 5 2 2 2 2 3 2 2 2" xfId="59593" xr:uid="{A11E3DAE-A6D4-4816-9A63-5AAF324452A3}"/>
    <cellStyle name="쉼표 [0] 5 2 2 2 2 3 2 3" xfId="37549" xr:uid="{BFEA7769-D6AE-48A3-9B78-BF429AEB1B40}"/>
    <cellStyle name="쉼표 [0] 5 2 2 2 2 3 3" xfId="10376" xr:uid="{476962B0-DF87-4C27-81D6-2FE4E9C876B1}"/>
    <cellStyle name="쉼표 [0] 5 2 2 2 2 3 3 2" xfId="40331" xr:uid="{F0DC1952-F790-4C54-920D-02CC1BEC0D0C}"/>
    <cellStyle name="쉼표 [0] 5 2 2 2 2 3 4" xfId="13158" xr:uid="{9A192787-A907-489B-B14B-89EAD590421A}"/>
    <cellStyle name="쉼표 [0] 5 2 2 2 2 3 4 2" xfId="43113" xr:uid="{770B5106-D301-45C0-AE90-813098E39DAB}"/>
    <cellStyle name="쉼표 [0] 5 2 2 2 2 3 5" xfId="15893" xr:uid="{74470E45-3EAD-4233-A146-D1B94594E223}"/>
    <cellStyle name="쉼표 [0] 5 2 2 2 2 3 5 2" xfId="45848" xr:uid="{B7534B9F-E15E-4C26-BC26-C959D713EEF1}"/>
    <cellStyle name="쉼표 [0] 5 2 2 2 2 3 6" xfId="18641" xr:uid="{1CCC415E-419A-40AA-B327-B12346E5D580}"/>
    <cellStyle name="쉼표 [0] 5 2 2 2 2 3 6 2" xfId="48594" xr:uid="{A3B98D57-9FEE-4A21-8D7E-9081D892788F}"/>
    <cellStyle name="쉼표 [0] 5 2 2 2 2 3 7" xfId="21424" xr:uid="{A0DF3601-4A93-4F71-BB38-D9A73BB643A0}"/>
    <cellStyle name="쉼표 [0] 5 2 2 2 2 3 7 2" xfId="51376" xr:uid="{6022DF10-B69A-4ED7-A597-A0FB3A533BB4}"/>
    <cellStyle name="쉼표 [0] 5 2 2 2 2 3 8" xfId="24162" xr:uid="{19F627FA-4FD1-4D90-AD78-44EB831EFD7B}"/>
    <cellStyle name="쉼표 [0] 5 2 2 2 2 3 8 2" xfId="54114" xr:uid="{983363FF-9696-42FF-80E4-987DF5CEAC98}"/>
    <cellStyle name="쉼표 [0] 5 2 2 2 2 3 9" xfId="26898" xr:uid="{E7CC99BE-F3F3-4288-A3D8-19FE67EDD2FC}"/>
    <cellStyle name="쉼표 [0] 5 2 2 2 2 3 9 2" xfId="56850" xr:uid="{2089E6E8-5BCA-4FEB-8514-64080A8CAFA0}"/>
    <cellStyle name="쉼표 [0] 5 2 2 2 2 4" xfId="3278" xr:uid="{4B53A0D9-C2F1-4BA9-AE15-D90A6E4CC55C}"/>
    <cellStyle name="쉼표 [0] 5 2 2 2 2 4 2" xfId="28273" xr:uid="{FE2831B3-EDDF-4926-9CCA-DCE71F3B7ABF}"/>
    <cellStyle name="쉼표 [0] 5 2 2 2 2 4 2 2" xfId="58225" xr:uid="{D93F2F55-DD89-459B-86AB-342CF22949AC}"/>
    <cellStyle name="쉼표 [0] 5 2 2 2 2 4 3" xfId="33271" xr:uid="{8E6D2141-5EFB-4553-8A42-3C1919E5E4FD}"/>
    <cellStyle name="쉼표 [0] 5 2 2 2 2 5" xfId="6226" xr:uid="{86FB3F23-34F9-4EE5-92B5-5845855D9A26}"/>
    <cellStyle name="쉼표 [0] 5 2 2 2 2 5 2" xfId="36181" xr:uid="{CD74F7EE-725D-4775-BA28-C79DF9BC9DAA}"/>
    <cellStyle name="쉼표 [0] 5 2 2 2 2 6" xfId="9008" xr:uid="{69A3CF4E-9619-4820-BB5A-B2393FDFD3A6}"/>
    <cellStyle name="쉼표 [0] 5 2 2 2 2 6 2" xfId="38963" xr:uid="{04A76B40-C1F7-454C-823D-185C5A652233}"/>
    <cellStyle name="쉼표 [0] 5 2 2 2 2 7" xfId="11790" xr:uid="{93BA6C00-17DD-4E04-99E2-3037324FD8B2}"/>
    <cellStyle name="쉼표 [0] 5 2 2 2 2 7 2" xfId="41745" xr:uid="{4B5DE751-B041-4E94-A680-80A08FBA22B2}"/>
    <cellStyle name="쉼표 [0] 5 2 2 2 2 8" xfId="14525" xr:uid="{453D3995-7F14-40BC-892C-E10AEA1AD71E}"/>
    <cellStyle name="쉼표 [0] 5 2 2 2 2 8 2" xfId="44480" xr:uid="{1B5C872F-A380-40BB-8E96-D0730D8E1956}"/>
    <cellStyle name="쉼표 [0] 5 2 2 2 2 9" xfId="17273" xr:uid="{5A89A251-A9B7-4801-8C47-8BCFD4A0B103}"/>
    <cellStyle name="쉼표 [0] 5 2 2 2 2 9 2" xfId="47226" xr:uid="{1A020C8F-3913-4A41-A27C-1352CDF5CD0B}"/>
    <cellStyle name="쉼표 [0] 5 2 2 2 3" xfId="1968" xr:uid="{3F08DDBC-76E6-4B5E-8A20-F36732E20412}"/>
    <cellStyle name="쉼표 [0] 5 2 2 2 3 10" xfId="23136" xr:uid="{D1FC6B5D-7DA4-4FC3-BFAE-36D10E9FF8C8}"/>
    <cellStyle name="쉼표 [0] 5 2 2 2 3 10 2" xfId="53088" xr:uid="{0CA26EDE-5770-4A0D-8B29-23A9A6298008}"/>
    <cellStyle name="쉼표 [0] 5 2 2 2 3 11" xfId="25872" xr:uid="{ACD6DE4A-8816-4C37-93EF-DDF473170D34}"/>
    <cellStyle name="쉼표 [0] 5 2 2 2 3 11 2" xfId="55824" xr:uid="{7B4EEB01-0514-404D-B3FD-8C7886CF36DF}"/>
    <cellStyle name="쉼표 [0] 5 2 2 2 3 12" xfId="31973" xr:uid="{AE14687D-2610-4BCA-8FD6-65444D1746F4}"/>
    <cellStyle name="쉼표 [0] 5 2 2 2 3 2" xfId="4988" xr:uid="{81D58C9A-3483-4D8B-A162-7D22112D151F}"/>
    <cellStyle name="쉼표 [0] 5 2 2 2 3 2 10" xfId="34981" xr:uid="{01947998-4DA4-45B4-9043-98A4F670234A}"/>
    <cellStyle name="쉼표 [0] 5 2 2 2 3 2 2" xfId="7936" xr:uid="{9B0D0F78-DD54-4690-BD9D-F61077F50D5B}"/>
    <cellStyle name="쉼표 [0] 5 2 2 2 3 2 2 2" xfId="29983" xr:uid="{5DC055B8-E8A1-41AF-84F2-C2545B63D92B}"/>
    <cellStyle name="쉼표 [0] 5 2 2 2 3 2 2 2 2" xfId="59935" xr:uid="{26B7A06F-FEAE-440B-9B16-896112776EF6}"/>
    <cellStyle name="쉼표 [0] 5 2 2 2 3 2 2 3" xfId="37891" xr:uid="{61FB4CA2-5B8D-451E-8771-E67FF46FE710}"/>
    <cellStyle name="쉼표 [0] 5 2 2 2 3 2 3" xfId="10718" xr:uid="{BA64BAD4-5786-4BA0-BCEB-0CF76736FABA}"/>
    <cellStyle name="쉼표 [0] 5 2 2 2 3 2 3 2" xfId="40673" xr:uid="{19189726-61E8-4D56-A578-4F5BBA681D14}"/>
    <cellStyle name="쉼표 [0] 5 2 2 2 3 2 4" xfId="13500" xr:uid="{D3E4390F-FCB3-42C0-962B-5D5E689DDDE0}"/>
    <cellStyle name="쉼표 [0] 5 2 2 2 3 2 4 2" xfId="43455" xr:uid="{15CEACBB-5E36-4E95-B7AD-0CC1D615BED2}"/>
    <cellStyle name="쉼표 [0] 5 2 2 2 3 2 5" xfId="16235" xr:uid="{4D183D94-79AB-4CDA-816A-630447B38B91}"/>
    <cellStyle name="쉼표 [0] 5 2 2 2 3 2 5 2" xfId="46190" xr:uid="{B2DB6FD9-5186-48D9-BC02-30083C3167DC}"/>
    <cellStyle name="쉼표 [0] 5 2 2 2 3 2 6" xfId="18983" xr:uid="{4D370B6C-9B32-4EAF-8659-7DE20FC3A91D}"/>
    <cellStyle name="쉼표 [0] 5 2 2 2 3 2 6 2" xfId="48936" xr:uid="{85D0D1A8-7C2F-4C97-A451-D2359BFCB1F9}"/>
    <cellStyle name="쉼표 [0] 5 2 2 2 3 2 7" xfId="21766" xr:uid="{56FCC83A-5A65-4BFD-BF9D-2FDDBE7B86BD}"/>
    <cellStyle name="쉼표 [0] 5 2 2 2 3 2 7 2" xfId="51718" xr:uid="{F81D4F9A-7964-4CF8-9984-FACEA4825BF7}"/>
    <cellStyle name="쉼표 [0] 5 2 2 2 3 2 8" xfId="24504" xr:uid="{BFDF4259-F60A-4414-ABF6-1F4235C13902}"/>
    <cellStyle name="쉼표 [0] 5 2 2 2 3 2 8 2" xfId="54456" xr:uid="{89FCAD1D-F5A6-48C8-8D27-F72F770F1BBA}"/>
    <cellStyle name="쉼표 [0] 5 2 2 2 3 2 9" xfId="27240" xr:uid="{6796E8AA-6BF6-48CE-964C-E838D3A95E74}"/>
    <cellStyle name="쉼표 [0] 5 2 2 2 3 2 9 2" xfId="57192" xr:uid="{313CE1B9-AC45-4CD4-AE93-279256BB1CDB}"/>
    <cellStyle name="쉼표 [0] 5 2 2 2 3 3" xfId="3620" xr:uid="{93283C47-CD1E-435E-9386-C2C542740E6A}"/>
    <cellStyle name="쉼표 [0] 5 2 2 2 3 3 2" xfId="28615" xr:uid="{44364E2C-8E7C-46F7-AB84-40545BA31820}"/>
    <cellStyle name="쉼표 [0] 5 2 2 2 3 3 2 2" xfId="58567" xr:uid="{3827C04B-96D1-474B-9B2F-0C3AF855FEAE}"/>
    <cellStyle name="쉼표 [0] 5 2 2 2 3 3 3" xfId="33613" xr:uid="{EA41C95F-C8F1-4AB7-AF24-03AA4AECFC5E}"/>
    <cellStyle name="쉼표 [0] 5 2 2 2 3 4" xfId="6568" xr:uid="{58738401-EA77-4320-B4C5-41B36FC58CB9}"/>
    <cellStyle name="쉼표 [0] 5 2 2 2 3 4 2" xfId="36523" xr:uid="{B56002C2-9C6C-478E-957F-3D578008384E}"/>
    <cellStyle name="쉼표 [0] 5 2 2 2 3 5" xfId="9350" xr:uid="{3852CE4D-04C9-429C-98FF-876698A75157}"/>
    <cellStyle name="쉼표 [0] 5 2 2 2 3 5 2" xfId="39305" xr:uid="{8419E1D6-0E36-43A7-AAB0-D58CDBEC5230}"/>
    <cellStyle name="쉼표 [0] 5 2 2 2 3 6" xfId="12132" xr:uid="{260195A1-1FE1-47D6-A932-095130AABDED}"/>
    <cellStyle name="쉼표 [0] 5 2 2 2 3 6 2" xfId="42087" xr:uid="{2EE38ABA-82E2-4B08-8905-5A2C868B95FA}"/>
    <cellStyle name="쉼표 [0] 5 2 2 2 3 7" xfId="14867" xr:uid="{0639665F-6B9E-49FF-80DC-17101616672B}"/>
    <cellStyle name="쉼표 [0] 5 2 2 2 3 7 2" xfId="44822" xr:uid="{E7110D9C-F5FB-4099-B456-8BE189B45C1C}"/>
    <cellStyle name="쉼표 [0] 5 2 2 2 3 8" xfId="17615" xr:uid="{E3FC4AD8-B676-49BC-A7EE-7DD260C69E7B}"/>
    <cellStyle name="쉼표 [0] 5 2 2 2 3 8 2" xfId="47568" xr:uid="{25D02F18-3C8B-4302-8E5E-FC974BF7BB18}"/>
    <cellStyle name="쉼표 [0] 5 2 2 2 3 9" xfId="20398" xr:uid="{1D756003-EB5D-4DB8-8911-3E108E5ECA1B}"/>
    <cellStyle name="쉼표 [0] 5 2 2 2 3 9 2" xfId="50350" xr:uid="{C93B711F-75CD-4FA2-A5BE-BF28BF1C100D}"/>
    <cellStyle name="쉼표 [0] 5 2 2 2 4" xfId="2499" xr:uid="{FDB5E216-E872-4A9B-AA28-892F38AC008F}"/>
    <cellStyle name="쉼표 [0] 5 2 2 2 4 10" xfId="26556" xr:uid="{039D2CAF-094B-498D-9854-4945A85D4577}"/>
    <cellStyle name="쉼표 [0] 5 2 2 2 4 10 2" xfId="56508" xr:uid="{B8B7ACE4-BFB2-40E4-BFCF-F021E49B50BC}"/>
    <cellStyle name="쉼표 [0] 5 2 2 2 4 11" xfId="32498" xr:uid="{9705C6AB-2146-4400-9BF3-7C295CA35F50}"/>
    <cellStyle name="쉼표 [0] 5 2 2 2 4 2" xfId="4304" xr:uid="{764629A2-7878-4D93-AF33-93B8922F01B5}"/>
    <cellStyle name="쉼표 [0] 5 2 2 2 4 2 2" xfId="29299" xr:uid="{CEA19E21-DEC4-4663-8AA2-9546DED098D2}"/>
    <cellStyle name="쉼표 [0] 5 2 2 2 4 2 2 2" xfId="59251" xr:uid="{60D536CC-F3D1-4EE7-842D-75242A0E636A}"/>
    <cellStyle name="쉼표 [0] 5 2 2 2 4 2 3" xfId="34297" xr:uid="{DCF33E20-C66F-427A-A2C0-B18D675A1497}"/>
    <cellStyle name="쉼표 [0] 5 2 2 2 4 3" xfId="7252" xr:uid="{A813AB49-0431-4BB1-96E3-4A17BA0ABAC8}"/>
    <cellStyle name="쉼표 [0] 5 2 2 2 4 3 2" xfId="37207" xr:uid="{E6640675-E1D6-46B9-AB3B-D03A9EEE06FB}"/>
    <cellStyle name="쉼표 [0] 5 2 2 2 4 4" xfId="10034" xr:uid="{1487F678-54C5-41F1-9D88-DAE0FCC91B6B}"/>
    <cellStyle name="쉼표 [0] 5 2 2 2 4 4 2" xfId="39989" xr:uid="{EE2E2A63-DC5C-47A8-A5F5-DDE4088A5284}"/>
    <cellStyle name="쉼표 [0] 5 2 2 2 4 5" xfId="12816" xr:uid="{AF87FD99-C418-4F7F-BABF-1E6D27C21C5D}"/>
    <cellStyle name="쉼표 [0] 5 2 2 2 4 5 2" xfId="42771" xr:uid="{AD0B8E6A-76D5-470B-A089-FFB879D2D996}"/>
    <cellStyle name="쉼표 [0] 5 2 2 2 4 6" xfId="15551" xr:uid="{07B8B733-AB91-452C-99CF-420FFDB5027C}"/>
    <cellStyle name="쉼표 [0] 5 2 2 2 4 6 2" xfId="45506" xr:uid="{B1174985-6472-4363-8B4C-4E67CFD57C2D}"/>
    <cellStyle name="쉼표 [0] 5 2 2 2 4 7" xfId="18299" xr:uid="{81E1739D-7510-4467-BA45-C959A6F6E67C}"/>
    <cellStyle name="쉼표 [0] 5 2 2 2 4 7 2" xfId="48252" xr:uid="{EEA3AD28-A0A3-460D-B081-8B0C9A294FC9}"/>
    <cellStyle name="쉼표 [0] 5 2 2 2 4 8" xfId="21082" xr:uid="{64159136-3628-480B-9A35-6BF1E2B54B64}"/>
    <cellStyle name="쉼표 [0] 5 2 2 2 4 8 2" xfId="51034" xr:uid="{3D7482BA-3FBD-404C-B5D8-D8C4800671CF}"/>
    <cellStyle name="쉼표 [0] 5 2 2 2 4 9" xfId="23820" xr:uid="{2B1041DA-8A15-4976-BFDB-736F7DC6B247}"/>
    <cellStyle name="쉼표 [0] 5 2 2 2 4 9 2" xfId="53772" xr:uid="{DBD79041-BFBD-4423-8E06-280B1A10D0F1}"/>
    <cellStyle name="쉼표 [0] 5 2 2 2 5" xfId="2936" xr:uid="{8C6214ED-A315-484C-A283-6229A4B4F259}"/>
    <cellStyle name="쉼표 [0] 5 2 2 2 5 2" xfId="27931" xr:uid="{80FD9D5B-96C0-4409-B71C-9A8C037AA863}"/>
    <cellStyle name="쉼표 [0] 5 2 2 2 5 2 2" xfId="57883" xr:uid="{5A940B67-ADE6-4DCD-A392-E59F3C7067C7}"/>
    <cellStyle name="쉼표 [0] 5 2 2 2 5 3" xfId="32929" xr:uid="{98806D4C-BFE0-4667-B15D-0D4C163A31FC}"/>
    <cellStyle name="쉼표 [0] 5 2 2 2 6" xfId="5884" xr:uid="{DC76A805-9AA3-4FEC-A609-C15B2183EF11}"/>
    <cellStyle name="쉼표 [0] 5 2 2 2 6 2" xfId="35839" xr:uid="{572A7C06-2532-4330-9D73-CE33AB7907BE}"/>
    <cellStyle name="쉼표 [0] 5 2 2 2 7" xfId="8666" xr:uid="{FF9CF212-AF00-4BD3-A835-466598987083}"/>
    <cellStyle name="쉼표 [0] 5 2 2 2 7 2" xfId="38621" xr:uid="{E0F322F5-38A4-4045-A834-9DB400076B0A}"/>
    <cellStyle name="쉼표 [0] 5 2 2 2 8" xfId="11448" xr:uid="{BBCF9496-0D52-4E48-A344-75E89D82E177}"/>
    <cellStyle name="쉼표 [0] 5 2 2 2 8 2" xfId="41403" xr:uid="{CF651DB3-EA94-4F88-AD5C-8D2A8AE37AE3}"/>
    <cellStyle name="쉼표 [0] 5 2 2 2 9" xfId="14183" xr:uid="{14DDB307-E88B-4B4A-A00D-D044D31404CF}"/>
    <cellStyle name="쉼표 [0] 5 2 2 2 9 2" xfId="44138" xr:uid="{1A51F495-6E7E-4C78-84BC-0B259AC3C3EC}"/>
    <cellStyle name="쉼표 [0] 5 2 2 3" xfId="1110" xr:uid="{9AF56F81-3334-4D41-8A25-6FFC36D6703F}"/>
    <cellStyle name="쉼표 [0] 5 2 2 3 10" xfId="19885" xr:uid="{ADF50295-DE3D-473C-AD37-F976215E1697}"/>
    <cellStyle name="쉼표 [0] 5 2 2 3 10 2" xfId="49837" xr:uid="{007C6C67-FD84-49CB-9720-E9B426CC5214}"/>
    <cellStyle name="쉼표 [0] 5 2 2 3 11" xfId="22623" xr:uid="{BD0C98A3-C0B8-40EE-AE08-E6A799457B4E}"/>
    <cellStyle name="쉼표 [0] 5 2 2 3 11 2" xfId="52575" xr:uid="{52F3738A-4309-4864-9C70-791AA7B77DBA}"/>
    <cellStyle name="쉼표 [0] 5 2 2 3 12" xfId="25359" xr:uid="{0162D2B3-CE10-4C9C-AED8-689752649431}"/>
    <cellStyle name="쉼표 [0] 5 2 2 3 12 2" xfId="55311" xr:uid="{CD924E36-D0C5-4D90-B94B-FC3DE0C7853B}"/>
    <cellStyle name="쉼표 [0] 5 2 2 3 13" xfId="31115" xr:uid="{689D67DE-1BA4-49F3-B3D4-51BB9A27F683}"/>
    <cellStyle name="쉼표 [0] 5 2 2 3 2" xfId="3791" xr:uid="{8D2AD1A7-1BF6-4550-96D6-2FEF18CE1E7D}"/>
    <cellStyle name="쉼표 [0] 5 2 2 3 2 10" xfId="26043" xr:uid="{37A3FA5B-6E02-40AD-AE06-97F11D137D65}"/>
    <cellStyle name="쉼표 [0] 5 2 2 3 2 10 2" xfId="55995" xr:uid="{597726C5-CE48-4F0A-9D11-88B8111BDD2F}"/>
    <cellStyle name="쉼표 [0] 5 2 2 3 2 11" xfId="33784" xr:uid="{0457C531-95AA-4645-B0FC-45B618D0B2D5}"/>
    <cellStyle name="쉼표 [0] 5 2 2 3 2 2" xfId="5159" xr:uid="{DD8726BB-322F-48C9-8B13-5DDB2A299B8B}"/>
    <cellStyle name="쉼표 [0] 5 2 2 3 2 2 10" xfId="35152" xr:uid="{4C6FE982-D9A9-40D3-AA72-07B974EA713B}"/>
    <cellStyle name="쉼표 [0] 5 2 2 3 2 2 2" xfId="8107" xr:uid="{91ABABE3-6577-490C-9BD8-597F8A2911D5}"/>
    <cellStyle name="쉼표 [0] 5 2 2 3 2 2 2 2" xfId="30154" xr:uid="{94E586C8-7604-4D78-B9BE-6563E459FF85}"/>
    <cellStyle name="쉼표 [0] 5 2 2 3 2 2 2 2 2" xfId="60106" xr:uid="{A7CE6023-C608-4126-8A62-8FE7DD435276}"/>
    <cellStyle name="쉼표 [0] 5 2 2 3 2 2 2 3" xfId="38062" xr:uid="{3863DFA4-82E4-4D84-9CBA-37F072F66C83}"/>
    <cellStyle name="쉼표 [0] 5 2 2 3 2 2 3" xfId="10889" xr:uid="{287AE242-1E65-4740-A34C-3048F02BC25D}"/>
    <cellStyle name="쉼표 [0] 5 2 2 3 2 2 3 2" xfId="40844" xr:uid="{3AD9CE2F-5641-4E7C-88F2-BE5B07AE3E27}"/>
    <cellStyle name="쉼표 [0] 5 2 2 3 2 2 4" xfId="13671" xr:uid="{CDD1A3A5-AFD0-4CE0-B7E0-52897127D29C}"/>
    <cellStyle name="쉼표 [0] 5 2 2 3 2 2 4 2" xfId="43626" xr:uid="{29AB7486-0B36-4D08-9CCF-A2EDE86C011D}"/>
    <cellStyle name="쉼표 [0] 5 2 2 3 2 2 5" xfId="16406" xr:uid="{AF56D9ED-C6A8-48B8-ACB3-5756A01E61B4}"/>
    <cellStyle name="쉼표 [0] 5 2 2 3 2 2 5 2" xfId="46361" xr:uid="{C783621A-3662-4451-8C24-C6B01D3B3E68}"/>
    <cellStyle name="쉼표 [0] 5 2 2 3 2 2 6" xfId="19154" xr:uid="{D8D6847C-CF42-4C21-B215-930172CE5925}"/>
    <cellStyle name="쉼표 [0] 5 2 2 3 2 2 6 2" xfId="49107" xr:uid="{C606051A-BFBE-4302-8D5B-E83D0087AFB0}"/>
    <cellStyle name="쉼표 [0] 5 2 2 3 2 2 7" xfId="21937" xr:uid="{142BDD59-26F8-4240-B060-44256F0481DD}"/>
    <cellStyle name="쉼표 [0] 5 2 2 3 2 2 7 2" xfId="51889" xr:uid="{385208FA-9B8E-4160-80C2-B5FADA8632D1}"/>
    <cellStyle name="쉼표 [0] 5 2 2 3 2 2 8" xfId="24675" xr:uid="{852D3FF9-C0D4-487B-B9C8-6C2D4A1B9203}"/>
    <cellStyle name="쉼표 [0] 5 2 2 3 2 2 8 2" xfId="54627" xr:uid="{8DA932A6-10F1-4BF3-A734-ABF8DD52F7F4}"/>
    <cellStyle name="쉼표 [0] 5 2 2 3 2 2 9" xfId="27411" xr:uid="{4DC6E169-3387-405D-A2B5-F108E03307A5}"/>
    <cellStyle name="쉼표 [0] 5 2 2 3 2 2 9 2" xfId="57363" xr:uid="{45CAFE9C-F017-4BDA-AA82-518E29AFBCA1}"/>
    <cellStyle name="쉼표 [0] 5 2 2 3 2 3" xfId="6739" xr:uid="{D33ED1A0-8099-46E7-AB08-40356E18984F}"/>
    <cellStyle name="쉼표 [0] 5 2 2 3 2 3 2" xfId="28786" xr:uid="{FB32469F-C8A5-4E6D-A535-46C615BCC89C}"/>
    <cellStyle name="쉼표 [0] 5 2 2 3 2 3 2 2" xfId="58738" xr:uid="{8E12F0B8-D8EC-412D-8AA0-823BC6A063EE}"/>
    <cellStyle name="쉼표 [0] 5 2 2 3 2 3 3" xfId="36694" xr:uid="{CEB0E457-469C-4ABE-B45B-494AAF5CE6DE}"/>
    <cellStyle name="쉼표 [0] 5 2 2 3 2 4" xfId="9521" xr:uid="{0B84B6A3-9BFB-47E9-BC49-0E5AC0DB595B}"/>
    <cellStyle name="쉼표 [0] 5 2 2 3 2 4 2" xfId="39476" xr:uid="{C4E2E04D-37EC-4E47-9103-9AFF8C6032F8}"/>
    <cellStyle name="쉼표 [0] 5 2 2 3 2 5" xfId="12303" xr:uid="{17FFBD23-D5E4-476B-AFEE-BB0DB8A3F68A}"/>
    <cellStyle name="쉼표 [0] 5 2 2 3 2 5 2" xfId="42258" xr:uid="{836BBBD0-523E-4A73-89F9-9F7B383D614D}"/>
    <cellStyle name="쉼표 [0] 5 2 2 3 2 6" xfId="15038" xr:uid="{C6E79ADA-6330-43FB-9A39-BA52C792A8D6}"/>
    <cellStyle name="쉼표 [0] 5 2 2 3 2 6 2" xfId="44993" xr:uid="{F3A9BEEB-DD3B-4C56-9D14-00A7684F4EB5}"/>
    <cellStyle name="쉼표 [0] 5 2 2 3 2 7" xfId="17786" xr:uid="{6C089067-7A36-48F3-9201-8B1939DF7E95}"/>
    <cellStyle name="쉼표 [0] 5 2 2 3 2 7 2" xfId="47739" xr:uid="{E70C2D1D-A19F-431F-8106-880FDBC3389F}"/>
    <cellStyle name="쉼표 [0] 5 2 2 3 2 8" xfId="20569" xr:uid="{C76D966D-FA70-404F-9541-4263A38E0DC0}"/>
    <cellStyle name="쉼표 [0] 5 2 2 3 2 8 2" xfId="50521" xr:uid="{82CBA2CA-26AD-485E-85E1-B932C1B160FA}"/>
    <cellStyle name="쉼표 [0] 5 2 2 3 2 9" xfId="23307" xr:uid="{E6375254-CF59-4AF1-A155-E28CC3AB0291}"/>
    <cellStyle name="쉼표 [0] 5 2 2 3 2 9 2" xfId="53259" xr:uid="{EC713BD6-F03D-40BE-8328-664AD56FD592}"/>
    <cellStyle name="쉼표 [0] 5 2 2 3 3" xfId="4475" xr:uid="{5EDA367B-3B60-4B1A-BFA9-9AAAE823E588}"/>
    <cellStyle name="쉼표 [0] 5 2 2 3 3 10" xfId="34468" xr:uid="{60AF0F58-DBD5-444B-BD5F-B6833760E668}"/>
    <cellStyle name="쉼표 [0] 5 2 2 3 3 2" xfId="7423" xr:uid="{F79BEFDE-418F-41D3-83AF-6E5ACFC0BDE6}"/>
    <cellStyle name="쉼표 [0] 5 2 2 3 3 2 2" xfId="29470" xr:uid="{3AAADF7E-1752-42ED-B3E1-490E80CB7EF1}"/>
    <cellStyle name="쉼표 [0] 5 2 2 3 3 2 2 2" xfId="59422" xr:uid="{4DB3DF90-6951-47D3-9D7B-83A51E496725}"/>
    <cellStyle name="쉼표 [0] 5 2 2 3 3 2 3" xfId="37378" xr:uid="{AF8D88AE-8921-4829-A8A8-F3D23E2A5D85}"/>
    <cellStyle name="쉼표 [0] 5 2 2 3 3 3" xfId="10205" xr:uid="{4170F498-ACD1-4343-BD4A-9994664D440F}"/>
    <cellStyle name="쉼표 [0] 5 2 2 3 3 3 2" xfId="40160" xr:uid="{ED013D29-C32A-420C-83CD-60967A624549}"/>
    <cellStyle name="쉼표 [0] 5 2 2 3 3 4" xfId="12987" xr:uid="{8628670D-CA1B-4506-BE6F-73A4221A4BB8}"/>
    <cellStyle name="쉼표 [0] 5 2 2 3 3 4 2" xfId="42942" xr:uid="{CF43B157-C9B3-4B69-8AC3-ED6731697770}"/>
    <cellStyle name="쉼표 [0] 5 2 2 3 3 5" xfId="15722" xr:uid="{C18C416D-073C-4460-BD06-4BD71B146440}"/>
    <cellStyle name="쉼표 [0] 5 2 2 3 3 5 2" xfId="45677" xr:uid="{3356C6CB-162E-43BD-83D5-7CB1C56A8326}"/>
    <cellStyle name="쉼표 [0] 5 2 2 3 3 6" xfId="18470" xr:uid="{CE63E787-5440-4EE8-A627-143CECB7EF15}"/>
    <cellStyle name="쉼표 [0] 5 2 2 3 3 6 2" xfId="48423" xr:uid="{EA3BB08C-43BC-4B43-A1A9-0E58D6886738}"/>
    <cellStyle name="쉼표 [0] 5 2 2 3 3 7" xfId="21253" xr:uid="{901EBDB5-FCDD-4360-AE16-7B6137B6D891}"/>
    <cellStyle name="쉼표 [0] 5 2 2 3 3 7 2" xfId="51205" xr:uid="{45840F8F-7259-4116-B49A-2E62C90B1A4E}"/>
    <cellStyle name="쉼표 [0] 5 2 2 3 3 8" xfId="23991" xr:uid="{C14B40DF-F4F1-470B-A1CD-3AD26D1963E3}"/>
    <cellStyle name="쉼표 [0] 5 2 2 3 3 8 2" xfId="53943" xr:uid="{D59F732F-3F83-4C84-B407-D72BFF4AE6CF}"/>
    <cellStyle name="쉼표 [0] 5 2 2 3 3 9" xfId="26727" xr:uid="{3F903427-8C74-4584-8D3C-BBB977E5EDAC}"/>
    <cellStyle name="쉼표 [0] 5 2 2 3 3 9 2" xfId="56679" xr:uid="{2A440F4D-C099-4D5C-885D-133ECBF1C309}"/>
    <cellStyle name="쉼표 [0] 5 2 2 3 4" xfId="3107" xr:uid="{CB9D8386-F0B9-420A-8245-E2DE86288716}"/>
    <cellStyle name="쉼표 [0] 5 2 2 3 4 2" xfId="28102" xr:uid="{BD9EAFE6-92D7-4BA8-87B1-6176FCF93BAB}"/>
    <cellStyle name="쉼표 [0] 5 2 2 3 4 2 2" xfId="58054" xr:uid="{16750038-3CEC-4A4D-8897-91F63DB2CB4A}"/>
    <cellStyle name="쉼표 [0] 5 2 2 3 4 3" xfId="33100" xr:uid="{735D5B1A-D00F-4A33-8A96-71201F27B5A5}"/>
    <cellStyle name="쉼표 [0] 5 2 2 3 5" xfId="6055" xr:uid="{72FF39F4-B69F-473D-94EC-D1D0ABAD019B}"/>
    <cellStyle name="쉼표 [0] 5 2 2 3 5 2" xfId="36010" xr:uid="{1F05BC06-78A7-4868-A5CC-BE4C87391BB3}"/>
    <cellStyle name="쉼표 [0] 5 2 2 3 6" xfId="8837" xr:uid="{D069648B-B3C0-4B32-9A8B-1098D40C4AB5}"/>
    <cellStyle name="쉼표 [0] 5 2 2 3 6 2" xfId="38792" xr:uid="{3E2BFE1F-4CD6-48CB-82D1-819866F745F4}"/>
    <cellStyle name="쉼표 [0] 5 2 2 3 7" xfId="11619" xr:uid="{D0C2CE5A-2CD7-4A73-9D56-84881D6CE8E2}"/>
    <cellStyle name="쉼표 [0] 5 2 2 3 7 2" xfId="41574" xr:uid="{EE7376CD-84BB-403F-AFA2-CB759D1C05FD}"/>
    <cellStyle name="쉼표 [0] 5 2 2 3 8" xfId="14354" xr:uid="{1C8B8A84-7D99-4FA2-89DF-BF92F04F5DF5}"/>
    <cellStyle name="쉼표 [0] 5 2 2 3 8 2" xfId="44309" xr:uid="{8B410D01-294E-4ED9-919C-60B735A70D43}"/>
    <cellStyle name="쉼표 [0] 5 2 2 3 9" xfId="17102" xr:uid="{7866FE8D-CAFD-4E40-BD09-5ABA5A385DA6}"/>
    <cellStyle name="쉼표 [0] 5 2 2 3 9 2" xfId="47055" xr:uid="{2FCDD066-C00C-4651-ADA1-2E02C4FCB1CC}"/>
    <cellStyle name="쉼표 [0] 5 2 2 4" xfId="1652" xr:uid="{199C9CD5-25DE-4FC9-9CC3-0E0E9D1E4377}"/>
    <cellStyle name="쉼표 [0] 5 2 2 4 10" xfId="22965" xr:uid="{C1CEC223-863E-40AB-AA6E-8E2DCD6B2B8C}"/>
    <cellStyle name="쉼표 [0] 5 2 2 4 10 2" xfId="52917" xr:uid="{DBB85ADE-3B9F-48F7-99AB-6DE4BCCE5426}"/>
    <cellStyle name="쉼표 [0] 5 2 2 4 11" xfId="25701" xr:uid="{40917C01-F019-4F3E-8DA6-23B27E9246EB}"/>
    <cellStyle name="쉼표 [0] 5 2 2 4 11 2" xfId="55653" xr:uid="{69F45F44-FCEA-4EE2-9089-1FFA88B2CB2B}"/>
    <cellStyle name="쉼표 [0] 5 2 2 4 12" xfId="31657" xr:uid="{FFEB5591-7B3E-4263-8374-8051120B43D6}"/>
    <cellStyle name="쉼표 [0] 5 2 2 4 2" xfId="4817" xr:uid="{54F70363-0058-4809-943E-A524DF3AC62C}"/>
    <cellStyle name="쉼표 [0] 5 2 2 4 2 10" xfId="34810" xr:uid="{CEED1B1D-0B70-46C0-B928-6EFA8A038B49}"/>
    <cellStyle name="쉼표 [0] 5 2 2 4 2 2" xfId="7765" xr:uid="{111CDE14-E6FE-4003-84FF-E9D023D37B65}"/>
    <cellStyle name="쉼표 [0] 5 2 2 4 2 2 2" xfId="29812" xr:uid="{2D4C9D71-6749-48CE-8CA5-BB6C15667D0E}"/>
    <cellStyle name="쉼표 [0] 5 2 2 4 2 2 2 2" xfId="59764" xr:uid="{997BAA18-8059-4B9D-9923-ABC7D57553CD}"/>
    <cellStyle name="쉼표 [0] 5 2 2 4 2 2 3" xfId="37720" xr:uid="{271FD097-AF17-4199-8C4B-AB4A836A17AD}"/>
    <cellStyle name="쉼표 [0] 5 2 2 4 2 3" xfId="10547" xr:uid="{142F13A6-24E8-4F4B-8E4E-CA84A040A937}"/>
    <cellStyle name="쉼표 [0] 5 2 2 4 2 3 2" xfId="40502" xr:uid="{B86B216B-0C17-45D9-9729-DE98B9985758}"/>
    <cellStyle name="쉼표 [0] 5 2 2 4 2 4" xfId="13329" xr:uid="{72F096D8-C143-4A5A-A3C6-D454F433D5D3}"/>
    <cellStyle name="쉼표 [0] 5 2 2 4 2 4 2" xfId="43284" xr:uid="{764A3FF8-BE95-47BE-A37F-D35047B24493}"/>
    <cellStyle name="쉼표 [0] 5 2 2 4 2 5" xfId="16064" xr:uid="{A4A79F3A-A964-41A3-8D71-AF6067A144B6}"/>
    <cellStyle name="쉼표 [0] 5 2 2 4 2 5 2" xfId="46019" xr:uid="{84937B5F-2A4D-472B-919F-D538E51E345C}"/>
    <cellStyle name="쉼표 [0] 5 2 2 4 2 6" xfId="18812" xr:uid="{5B4BBE37-AC7F-4B0D-8B52-24C1F775D244}"/>
    <cellStyle name="쉼표 [0] 5 2 2 4 2 6 2" xfId="48765" xr:uid="{A3F87897-19F1-45AA-9051-1A74FE8D3F28}"/>
    <cellStyle name="쉼표 [0] 5 2 2 4 2 7" xfId="21595" xr:uid="{3C8F6425-1714-43F8-9879-EB3D8345910E}"/>
    <cellStyle name="쉼표 [0] 5 2 2 4 2 7 2" xfId="51547" xr:uid="{1D900067-5634-4B1E-93C2-CB6A726BABC2}"/>
    <cellStyle name="쉼표 [0] 5 2 2 4 2 8" xfId="24333" xr:uid="{F7CD1EA4-6507-40DE-BE40-240FAEC2273A}"/>
    <cellStyle name="쉼표 [0] 5 2 2 4 2 8 2" xfId="54285" xr:uid="{C76555E4-F6D2-43C8-BFF7-6D7A2D0692A5}"/>
    <cellStyle name="쉼표 [0] 5 2 2 4 2 9" xfId="27069" xr:uid="{5025E3AE-0164-482C-92E5-C281B942AA99}"/>
    <cellStyle name="쉼표 [0] 5 2 2 4 2 9 2" xfId="57021" xr:uid="{53A694D5-B201-4A9B-9E6C-98A3C5BEE401}"/>
    <cellStyle name="쉼표 [0] 5 2 2 4 3" xfId="3449" xr:uid="{90EEBF0E-2A09-43F2-AE33-3981B5A42C10}"/>
    <cellStyle name="쉼표 [0] 5 2 2 4 3 2" xfId="28444" xr:uid="{87A863EA-673A-4938-BE10-342FDB46A7BC}"/>
    <cellStyle name="쉼표 [0] 5 2 2 4 3 2 2" xfId="58396" xr:uid="{1E204A5B-BE51-4BC9-9518-C4BA102C35FB}"/>
    <cellStyle name="쉼표 [0] 5 2 2 4 3 3" xfId="33442" xr:uid="{27D0F426-83FC-4733-B9C3-1AF1B408E375}"/>
    <cellStyle name="쉼표 [0] 5 2 2 4 4" xfId="6397" xr:uid="{22988F9E-D8F7-4BEC-8AFF-60CF55929B50}"/>
    <cellStyle name="쉼표 [0] 5 2 2 4 4 2" xfId="36352" xr:uid="{88D2BFB5-BCD6-4229-9EF4-60FA8424C6C2}"/>
    <cellStyle name="쉼표 [0] 5 2 2 4 5" xfId="9179" xr:uid="{5F6BA298-FD30-4C35-9978-6282C8F5A5A4}"/>
    <cellStyle name="쉼표 [0] 5 2 2 4 5 2" xfId="39134" xr:uid="{843921AF-5FF5-4788-AE85-A7E2D2407E92}"/>
    <cellStyle name="쉼표 [0] 5 2 2 4 6" xfId="11961" xr:uid="{55A56A98-0652-4BA4-834D-0C1AC802C41E}"/>
    <cellStyle name="쉼표 [0] 5 2 2 4 6 2" xfId="41916" xr:uid="{B5AB609C-E302-4BAC-B29C-F484EFE0A4C5}"/>
    <cellStyle name="쉼표 [0] 5 2 2 4 7" xfId="14696" xr:uid="{8ED56BCC-DB6D-4437-9A6A-36AE6C29BAF7}"/>
    <cellStyle name="쉼표 [0] 5 2 2 4 7 2" xfId="44651" xr:uid="{CFAAF89D-FCB2-40E0-9A54-1A0E21E52637}"/>
    <cellStyle name="쉼표 [0] 5 2 2 4 8" xfId="17444" xr:uid="{133819B9-5CE8-45D5-B21B-4F11FE97022D}"/>
    <cellStyle name="쉼표 [0] 5 2 2 4 8 2" xfId="47397" xr:uid="{15F1E6B8-EC63-434B-A8E1-F208DF7AB34D}"/>
    <cellStyle name="쉼표 [0] 5 2 2 4 9" xfId="20227" xr:uid="{3F655019-4067-446D-B67B-2933DD2CAE2E}"/>
    <cellStyle name="쉼표 [0] 5 2 2 4 9 2" xfId="50179" xr:uid="{0EBEBBD1-1160-4EBF-A375-5AB9310A0FC1}"/>
    <cellStyle name="쉼표 [0] 5 2 2 5" xfId="2148" xr:uid="{CADD7511-C46C-4699-B170-C641FFC2A7CE}"/>
    <cellStyle name="쉼표 [0] 5 2 2 5 10" xfId="26385" xr:uid="{1F31A525-96EC-4578-A13D-09D9D7D3E916}"/>
    <cellStyle name="쉼표 [0] 5 2 2 5 10 2" xfId="56337" xr:uid="{0E6392B9-38F2-4739-AB05-964779E9D8F3}"/>
    <cellStyle name="쉼표 [0] 5 2 2 5 11" xfId="32151" xr:uid="{4E75533F-FB56-42A9-9F09-D0AF37B20127}"/>
    <cellStyle name="쉼표 [0] 5 2 2 5 2" xfId="4133" xr:uid="{0EF9C3F6-23D3-4BCB-8B50-052670234D05}"/>
    <cellStyle name="쉼표 [0] 5 2 2 5 2 2" xfId="29128" xr:uid="{92DA8E3F-E3A9-4DF2-A14B-ABF26C30F65F}"/>
    <cellStyle name="쉼표 [0] 5 2 2 5 2 2 2" xfId="59080" xr:uid="{FBF60478-4113-441D-B607-64C013A708C4}"/>
    <cellStyle name="쉼표 [0] 5 2 2 5 2 3" xfId="34126" xr:uid="{4B337521-0218-4CA3-8D19-9E8707A09B13}"/>
    <cellStyle name="쉼표 [0] 5 2 2 5 3" xfId="7081" xr:uid="{AF78838A-B80E-46E4-858C-DB99DC2CE757}"/>
    <cellStyle name="쉼표 [0] 5 2 2 5 3 2" xfId="37036" xr:uid="{F015F0F1-9D35-41D9-897C-2176A6C2B4E3}"/>
    <cellStyle name="쉼표 [0] 5 2 2 5 4" xfId="9863" xr:uid="{27F598E1-D286-4B04-8256-1508F5509BC1}"/>
    <cellStyle name="쉼표 [0] 5 2 2 5 4 2" xfId="39818" xr:uid="{A9F3A6AB-F75D-4F4D-9AB6-37A2C6B516B3}"/>
    <cellStyle name="쉼표 [0] 5 2 2 5 5" xfId="12645" xr:uid="{E442D5AA-82C6-4B94-B18B-D08DD10630DF}"/>
    <cellStyle name="쉼표 [0] 5 2 2 5 5 2" xfId="42600" xr:uid="{F8690997-5D20-49FB-98ED-E0E1026D0D82}"/>
    <cellStyle name="쉼표 [0] 5 2 2 5 6" xfId="15380" xr:uid="{CEB57ADC-C548-405F-B1DD-8208BDDBA329}"/>
    <cellStyle name="쉼표 [0] 5 2 2 5 6 2" xfId="45335" xr:uid="{AF7DEAB8-11FB-457E-ACCD-38CF2E2B0F58}"/>
    <cellStyle name="쉼표 [0] 5 2 2 5 7" xfId="18128" xr:uid="{CB25F4C6-9DC5-4FAC-83D6-7169ECF180E2}"/>
    <cellStyle name="쉼표 [0] 5 2 2 5 7 2" xfId="48081" xr:uid="{DAFD48E9-774A-4D78-A13F-A20913AA5B5E}"/>
    <cellStyle name="쉼표 [0] 5 2 2 5 8" xfId="20911" xr:uid="{3FE5EAFA-289B-4513-A43D-CFDA03DE5CD7}"/>
    <cellStyle name="쉼표 [0] 5 2 2 5 8 2" xfId="50863" xr:uid="{CC2CCD89-DAA2-492B-A30C-7A48AE6EFAE0}"/>
    <cellStyle name="쉼표 [0] 5 2 2 5 9" xfId="23649" xr:uid="{C516A968-4010-44AA-AAC2-FC3265EFFD1D}"/>
    <cellStyle name="쉼표 [0] 5 2 2 5 9 2" xfId="53601" xr:uid="{6AE3B762-8A5F-4314-9F9E-A1CB7BE840A5}"/>
    <cellStyle name="쉼표 [0] 5 2 2 6" xfId="2327" xr:uid="{8FC6767A-80C5-4E94-857E-15BE90D2326A}"/>
    <cellStyle name="쉼표 [0] 5 2 2 6 2" xfId="27760" xr:uid="{49CC12D4-8F2F-4006-812F-FBE64F70622E}"/>
    <cellStyle name="쉼표 [0] 5 2 2 6 2 2" xfId="57712" xr:uid="{324954A4-11A5-4104-B88E-59A9C303910F}"/>
    <cellStyle name="쉼표 [0] 5 2 2 6 3" xfId="32327" xr:uid="{00695CAC-88A1-4C8F-9AEA-7D6D68034084}"/>
    <cellStyle name="쉼표 [0] 5 2 2 7" xfId="2765" xr:uid="{40925414-1940-4B5F-9FA8-3CD4641ED41F}"/>
    <cellStyle name="쉼표 [0] 5 2 2 7 2" xfId="32758" xr:uid="{021CADA8-3100-499A-94A4-B4F18B14D081}"/>
    <cellStyle name="쉼표 [0] 5 2 2 8" xfId="5713" xr:uid="{9BF0EEEC-58CC-4D9F-8E0A-F666C841BCB3}"/>
    <cellStyle name="쉼표 [0] 5 2 2 8 2" xfId="35668" xr:uid="{17A88111-FBA1-4ED6-BCD4-2B0AA15A2DCC}"/>
    <cellStyle name="쉼표 [0] 5 2 2 9" xfId="8495" xr:uid="{79FAAE4D-16C9-4F53-A222-6DBBA143E153}"/>
    <cellStyle name="쉼표 [0] 5 2 2 9 2" xfId="38450" xr:uid="{9D44E00D-FEF7-4ECB-8663-7421B762244B}"/>
    <cellStyle name="쉼표 [0] 5 2 3" xfId="798" xr:uid="{D09888E7-F128-43A7-8985-CADAC2334A7D}"/>
    <cellStyle name="쉼표 [0] 5 2 3 10" xfId="16846" xr:uid="{87CD821C-4751-458A-B08B-AD81AAA2E55F}"/>
    <cellStyle name="쉼표 [0] 5 2 3 10 2" xfId="46799" xr:uid="{BEEEBF0C-3C4F-4E81-A049-2B5988B65280}"/>
    <cellStyle name="쉼표 [0] 5 2 3 11" xfId="19629" xr:uid="{D957A050-F77B-40D1-9DBC-847D86D46314}"/>
    <cellStyle name="쉼표 [0] 5 2 3 11 2" xfId="49581" xr:uid="{B8002461-2ADC-456E-AAF2-F18DB62E8A1F}"/>
    <cellStyle name="쉼표 [0] 5 2 3 12" xfId="22367" xr:uid="{91F22A35-0BDF-42CF-B281-F44506141602}"/>
    <cellStyle name="쉼표 [0] 5 2 3 12 2" xfId="52319" xr:uid="{38A01B17-6E82-4565-BE38-C0E74673BA5F}"/>
    <cellStyle name="쉼표 [0] 5 2 3 13" xfId="25103" xr:uid="{60C0D4E0-EDF4-4536-93AA-5BAD377C2E55}"/>
    <cellStyle name="쉼표 [0] 5 2 3 13 2" xfId="55055" xr:uid="{44152D2E-A261-42AD-9114-FCE8DF856CA0}"/>
    <cellStyle name="쉼표 [0] 5 2 3 14" xfId="30803" xr:uid="{5CCE7183-DC4D-47FB-BCDD-48957591B45D}"/>
    <cellStyle name="쉼표 [0] 5 2 3 2" xfId="1341" xr:uid="{DDA1D096-DBD4-47AE-BB08-0ECD0B3DC99D}"/>
    <cellStyle name="쉼표 [0] 5 2 3 2 10" xfId="19971" xr:uid="{614BD39C-DBAB-4EDB-B721-BC0023C1BEF3}"/>
    <cellStyle name="쉼표 [0] 5 2 3 2 10 2" xfId="49923" xr:uid="{547950DA-DAC1-4706-96FA-3162A40920CA}"/>
    <cellStyle name="쉼표 [0] 5 2 3 2 11" xfId="22709" xr:uid="{C9F44B3B-9925-41EF-8318-C77E3803B43F}"/>
    <cellStyle name="쉼표 [0] 5 2 3 2 11 2" xfId="52661" xr:uid="{B9246FCD-373F-40CF-8CE5-570E7CD5A5D1}"/>
    <cellStyle name="쉼표 [0] 5 2 3 2 12" xfId="25445" xr:uid="{C82CEF60-ABEE-4F6D-9808-2AB300119C86}"/>
    <cellStyle name="쉼표 [0] 5 2 3 2 12 2" xfId="55397" xr:uid="{DEAADADC-2508-4D5C-A05C-2BC8405DFD91}"/>
    <cellStyle name="쉼표 [0] 5 2 3 2 13" xfId="31346" xr:uid="{5757C67F-31A0-4022-9EFD-9930BB16DD3A}"/>
    <cellStyle name="쉼표 [0] 5 2 3 2 2" xfId="3877" xr:uid="{303D5F4E-28F2-4E7D-8255-3A7763934127}"/>
    <cellStyle name="쉼표 [0] 5 2 3 2 2 10" xfId="26129" xr:uid="{5915712B-86E8-4963-8B99-40583292B787}"/>
    <cellStyle name="쉼표 [0] 5 2 3 2 2 10 2" xfId="56081" xr:uid="{E45A103A-4D4B-4A55-B67D-97DC4C0DA0BF}"/>
    <cellStyle name="쉼표 [0] 5 2 3 2 2 11" xfId="33870" xr:uid="{2B9A7EF4-E7A0-4D60-8267-274FEE71EB2F}"/>
    <cellStyle name="쉼표 [0] 5 2 3 2 2 2" xfId="5245" xr:uid="{F63BB2DC-FD74-4482-9461-0D9635995330}"/>
    <cellStyle name="쉼표 [0] 5 2 3 2 2 2 10" xfId="35238" xr:uid="{D9E2B1BE-AFA6-48FF-8936-6056F50B7C15}"/>
    <cellStyle name="쉼표 [0] 5 2 3 2 2 2 2" xfId="8193" xr:uid="{F7746FD1-F4E7-437A-8EA1-4D88FB8F3C94}"/>
    <cellStyle name="쉼표 [0] 5 2 3 2 2 2 2 2" xfId="30240" xr:uid="{38274A21-F3C1-4964-B473-659E56CEC48B}"/>
    <cellStyle name="쉼표 [0] 5 2 3 2 2 2 2 2 2" xfId="60192" xr:uid="{EEC93D98-7A06-446D-81D9-12BA0A24292E}"/>
    <cellStyle name="쉼표 [0] 5 2 3 2 2 2 2 3" xfId="38148" xr:uid="{5FEE77B9-4758-47A7-B1DF-05184FCD75B0}"/>
    <cellStyle name="쉼표 [0] 5 2 3 2 2 2 3" xfId="10975" xr:uid="{FD7A27DD-DACF-4BED-A312-67FAA4AA51A2}"/>
    <cellStyle name="쉼표 [0] 5 2 3 2 2 2 3 2" xfId="40930" xr:uid="{57AA00D2-415C-4B0F-BC2A-B23BFF4C9516}"/>
    <cellStyle name="쉼표 [0] 5 2 3 2 2 2 4" xfId="13757" xr:uid="{26135DFE-365C-4F36-9E9C-E9BC2E691BF9}"/>
    <cellStyle name="쉼표 [0] 5 2 3 2 2 2 4 2" xfId="43712" xr:uid="{44034F91-C1C5-4C5B-991D-B0970CD60B45}"/>
    <cellStyle name="쉼표 [0] 5 2 3 2 2 2 5" xfId="16492" xr:uid="{50AAE1B8-5191-40C4-8596-D221E29A8E97}"/>
    <cellStyle name="쉼표 [0] 5 2 3 2 2 2 5 2" xfId="46447" xr:uid="{5C5D8361-CEF7-4B56-A5E4-352DF47F41B5}"/>
    <cellStyle name="쉼표 [0] 5 2 3 2 2 2 6" xfId="19240" xr:uid="{6013D7F1-F9BB-4594-A51A-0302C415DD51}"/>
    <cellStyle name="쉼표 [0] 5 2 3 2 2 2 6 2" xfId="49193" xr:uid="{D4967061-21DB-466A-97C6-0224E49857FC}"/>
    <cellStyle name="쉼표 [0] 5 2 3 2 2 2 7" xfId="22023" xr:uid="{A1946C37-1F00-4173-A4C2-19D013BE3E52}"/>
    <cellStyle name="쉼표 [0] 5 2 3 2 2 2 7 2" xfId="51975" xr:uid="{094571B0-CB72-4C6A-A161-AAB348C182F1}"/>
    <cellStyle name="쉼표 [0] 5 2 3 2 2 2 8" xfId="24761" xr:uid="{BD5E8FF7-187F-42F6-AEAB-06EB99F88772}"/>
    <cellStyle name="쉼표 [0] 5 2 3 2 2 2 8 2" xfId="54713" xr:uid="{5A89725D-39E2-4838-84FD-9039C50E93C0}"/>
    <cellStyle name="쉼표 [0] 5 2 3 2 2 2 9" xfId="27497" xr:uid="{9DF858B0-FD53-457A-B19C-A6010EE178C4}"/>
    <cellStyle name="쉼표 [0] 5 2 3 2 2 2 9 2" xfId="57449" xr:uid="{2435201E-51FD-4983-92AB-EA125B2CBFE7}"/>
    <cellStyle name="쉼표 [0] 5 2 3 2 2 3" xfId="6825" xr:uid="{9294E1AA-C17A-4B6E-9838-F49F27F448AC}"/>
    <cellStyle name="쉼표 [0] 5 2 3 2 2 3 2" xfId="28872" xr:uid="{E18E2EEF-267B-49A2-9591-C35AD7909B62}"/>
    <cellStyle name="쉼표 [0] 5 2 3 2 2 3 2 2" xfId="58824" xr:uid="{B09D76E7-FC4E-49F3-930E-09539C882760}"/>
    <cellStyle name="쉼표 [0] 5 2 3 2 2 3 3" xfId="36780" xr:uid="{9BD3ACCE-5B4C-404E-818E-546FFAE02FAD}"/>
    <cellStyle name="쉼표 [0] 5 2 3 2 2 4" xfId="9607" xr:uid="{4F66A497-66E6-4156-8E3E-72B843C51255}"/>
    <cellStyle name="쉼표 [0] 5 2 3 2 2 4 2" xfId="39562" xr:uid="{C7BD193C-E00D-45A7-B2E1-CE7A3D283DDA}"/>
    <cellStyle name="쉼표 [0] 5 2 3 2 2 5" xfId="12389" xr:uid="{98DF6525-F05B-4008-8AF2-DFAC83B0B758}"/>
    <cellStyle name="쉼표 [0] 5 2 3 2 2 5 2" xfId="42344" xr:uid="{1BC748FB-8C3F-4222-B9D2-CB65EB6CC43A}"/>
    <cellStyle name="쉼표 [0] 5 2 3 2 2 6" xfId="15124" xr:uid="{A5194F8E-121F-4A16-9CB8-368CB7440230}"/>
    <cellStyle name="쉼표 [0] 5 2 3 2 2 6 2" xfId="45079" xr:uid="{5926A992-4694-4461-98FC-CB9553B7EC24}"/>
    <cellStyle name="쉼표 [0] 5 2 3 2 2 7" xfId="17872" xr:uid="{897BBDE6-1EC6-486F-82D9-EFAC5542AA5D}"/>
    <cellStyle name="쉼표 [0] 5 2 3 2 2 7 2" xfId="47825" xr:uid="{76686E24-6DEB-46DB-99E5-73037C22859C}"/>
    <cellStyle name="쉼표 [0] 5 2 3 2 2 8" xfId="20655" xr:uid="{8F0DF98C-50EA-4E06-8A74-D3FE2A8A4D29}"/>
    <cellStyle name="쉼표 [0] 5 2 3 2 2 8 2" xfId="50607" xr:uid="{E8FA303B-CB58-4744-A9EB-B59BA9D9FBF5}"/>
    <cellStyle name="쉼표 [0] 5 2 3 2 2 9" xfId="23393" xr:uid="{944C178B-0B4A-475F-8C19-D8F3C3C5CB35}"/>
    <cellStyle name="쉼표 [0] 5 2 3 2 2 9 2" xfId="53345" xr:uid="{B1F45AC3-192E-4146-B63C-066390CE6759}"/>
    <cellStyle name="쉼표 [0] 5 2 3 2 3" xfId="4561" xr:uid="{5781AFFA-CA14-4BE2-A2A5-B03C7176639A}"/>
    <cellStyle name="쉼표 [0] 5 2 3 2 3 10" xfId="34554" xr:uid="{3F5CA462-CE48-4624-B49B-DD784ACAD9C0}"/>
    <cellStyle name="쉼표 [0] 5 2 3 2 3 2" xfId="7509" xr:uid="{A9A0E3DB-1053-456C-87DF-20F77A7C5F8D}"/>
    <cellStyle name="쉼표 [0] 5 2 3 2 3 2 2" xfId="29556" xr:uid="{FD8A1213-21AA-4073-A29D-6CDCBA448A2A}"/>
    <cellStyle name="쉼표 [0] 5 2 3 2 3 2 2 2" xfId="59508" xr:uid="{A7FC68BD-C062-4656-827C-64AB3777F7D5}"/>
    <cellStyle name="쉼표 [0] 5 2 3 2 3 2 3" xfId="37464" xr:uid="{29357860-343F-405C-9DEF-425930279290}"/>
    <cellStyle name="쉼표 [0] 5 2 3 2 3 3" xfId="10291" xr:uid="{08FBADFE-BFCA-4E66-9030-CD3AE319C26C}"/>
    <cellStyle name="쉼표 [0] 5 2 3 2 3 3 2" xfId="40246" xr:uid="{02524E09-C630-47E0-9B73-60573FC1B9DF}"/>
    <cellStyle name="쉼표 [0] 5 2 3 2 3 4" xfId="13073" xr:uid="{EF219EBF-439F-46C6-800F-5D98453CEC80}"/>
    <cellStyle name="쉼표 [0] 5 2 3 2 3 4 2" xfId="43028" xr:uid="{7B496044-0779-4A14-B989-98DB6337DD2F}"/>
    <cellStyle name="쉼표 [0] 5 2 3 2 3 5" xfId="15808" xr:uid="{4D34D833-00A6-4D93-AF67-D553A84B1357}"/>
    <cellStyle name="쉼표 [0] 5 2 3 2 3 5 2" xfId="45763" xr:uid="{E3E71D6D-CA34-4A7C-B2F2-66D84678EEA9}"/>
    <cellStyle name="쉼표 [0] 5 2 3 2 3 6" xfId="18556" xr:uid="{717BD77D-08D2-4D60-BC45-43A989C743D7}"/>
    <cellStyle name="쉼표 [0] 5 2 3 2 3 6 2" xfId="48509" xr:uid="{7C183D80-25F9-4E3B-AB50-B518EFC10DA6}"/>
    <cellStyle name="쉼표 [0] 5 2 3 2 3 7" xfId="21339" xr:uid="{3085BE59-8AF4-4376-A061-DC07134BC66B}"/>
    <cellStyle name="쉼표 [0] 5 2 3 2 3 7 2" xfId="51291" xr:uid="{53C71098-93BE-4F70-B518-8E4BF2F08171}"/>
    <cellStyle name="쉼표 [0] 5 2 3 2 3 8" xfId="24077" xr:uid="{9F74E6A7-EB4A-4A47-9D6C-5BA9C81A98C2}"/>
    <cellStyle name="쉼표 [0] 5 2 3 2 3 8 2" xfId="54029" xr:uid="{FBDEE9EF-35F6-443E-9429-C348B8881337}"/>
    <cellStyle name="쉼표 [0] 5 2 3 2 3 9" xfId="26813" xr:uid="{B9C7E115-A5D8-4342-9164-782398486691}"/>
    <cellStyle name="쉼표 [0] 5 2 3 2 3 9 2" xfId="56765" xr:uid="{BBF8494A-5381-4929-86FA-D591FEA1A982}"/>
    <cellStyle name="쉼표 [0] 5 2 3 2 4" xfId="3193" xr:uid="{C47BD2C8-FCAA-422D-ADA4-749924701D12}"/>
    <cellStyle name="쉼표 [0] 5 2 3 2 4 2" xfId="28188" xr:uid="{CCB75C64-10A3-4B2D-A25E-E8CE37AF66F8}"/>
    <cellStyle name="쉼표 [0] 5 2 3 2 4 2 2" xfId="58140" xr:uid="{B99649BF-DF13-43E1-B16B-2DB3C3E11495}"/>
    <cellStyle name="쉼표 [0] 5 2 3 2 4 3" xfId="33186" xr:uid="{BE980864-B770-485B-B501-ED2A96F9BC97}"/>
    <cellStyle name="쉼표 [0] 5 2 3 2 5" xfId="6141" xr:uid="{7547636E-2D69-4DB1-92A9-A12B09726C74}"/>
    <cellStyle name="쉼표 [0] 5 2 3 2 5 2" xfId="36096" xr:uid="{1CB19320-8F47-4C8C-B380-1BA1227E410F}"/>
    <cellStyle name="쉼표 [0] 5 2 3 2 6" xfId="8923" xr:uid="{A7DC3334-7A3F-4FD9-9E34-B2927818D7CC}"/>
    <cellStyle name="쉼표 [0] 5 2 3 2 6 2" xfId="38878" xr:uid="{D6DF8D5B-C0B0-4DAA-8114-322D11080857}"/>
    <cellStyle name="쉼표 [0] 5 2 3 2 7" xfId="11705" xr:uid="{9C98BC85-0267-4103-8775-0ACF36C6F46B}"/>
    <cellStyle name="쉼표 [0] 5 2 3 2 7 2" xfId="41660" xr:uid="{26804C84-06E8-482D-9193-4FD918897391}"/>
    <cellStyle name="쉼표 [0] 5 2 3 2 8" xfId="14440" xr:uid="{62A200D1-601E-4D1C-99C1-C02CB8014AAE}"/>
    <cellStyle name="쉼표 [0] 5 2 3 2 8 2" xfId="44395" xr:uid="{FEE17B4C-9FB9-4BA2-A43F-8D05621E939C}"/>
    <cellStyle name="쉼표 [0] 5 2 3 2 9" xfId="17188" xr:uid="{6571D7A9-546D-425E-B456-20D99B0F9CB1}"/>
    <cellStyle name="쉼표 [0] 5 2 3 2 9 2" xfId="47141" xr:uid="{C12274CB-832E-4633-B3BE-9C143C31D4CF}"/>
    <cellStyle name="쉼표 [0] 5 2 3 3" xfId="1883" xr:uid="{82895EC3-F7C2-4C5F-B57D-947FD0AE9C97}"/>
    <cellStyle name="쉼표 [0] 5 2 3 3 10" xfId="23051" xr:uid="{699D6595-D3C2-46B6-A4D8-9B5348312088}"/>
    <cellStyle name="쉼표 [0] 5 2 3 3 10 2" xfId="53003" xr:uid="{DF012F8C-D19E-4D75-8C6E-A50D14463B32}"/>
    <cellStyle name="쉼표 [0] 5 2 3 3 11" xfId="25787" xr:uid="{97AF43C5-31F8-4FDE-BC5C-617AD404C003}"/>
    <cellStyle name="쉼표 [0] 5 2 3 3 11 2" xfId="55739" xr:uid="{0A647143-6DC3-48B2-A13B-EE78209C4530}"/>
    <cellStyle name="쉼표 [0] 5 2 3 3 12" xfId="31888" xr:uid="{8A73D894-0BC3-47D5-ABE1-13CB9ACFCBA2}"/>
    <cellStyle name="쉼표 [0] 5 2 3 3 2" xfId="4903" xr:uid="{4591E6C1-1B1A-4A58-B881-9C37D1308CBE}"/>
    <cellStyle name="쉼표 [0] 5 2 3 3 2 10" xfId="34896" xr:uid="{6F97D34D-4B07-4C39-A695-7EE82C891FB2}"/>
    <cellStyle name="쉼표 [0] 5 2 3 3 2 2" xfId="7851" xr:uid="{F1980EDC-DD19-4A41-ABE5-E994D687BDC0}"/>
    <cellStyle name="쉼표 [0] 5 2 3 3 2 2 2" xfId="29898" xr:uid="{0FEB820F-666E-40DB-A24E-06F78B4E3C43}"/>
    <cellStyle name="쉼표 [0] 5 2 3 3 2 2 2 2" xfId="59850" xr:uid="{0C614DB5-BB58-4AEE-9F9E-1F6860262B17}"/>
    <cellStyle name="쉼표 [0] 5 2 3 3 2 2 3" xfId="37806" xr:uid="{C08AE3C4-5DBF-46FF-8A22-6D8844DB6579}"/>
    <cellStyle name="쉼표 [0] 5 2 3 3 2 3" xfId="10633" xr:uid="{27D72F83-E5C3-4ACF-8253-FADA23429B2E}"/>
    <cellStyle name="쉼표 [0] 5 2 3 3 2 3 2" xfId="40588" xr:uid="{11503B65-1751-4175-B147-6C92183CE6AF}"/>
    <cellStyle name="쉼표 [0] 5 2 3 3 2 4" xfId="13415" xr:uid="{89447B68-57B2-4B4A-8487-E351CF281CE5}"/>
    <cellStyle name="쉼표 [0] 5 2 3 3 2 4 2" xfId="43370" xr:uid="{2519C03D-75F0-4F81-BF62-64F96EB52B47}"/>
    <cellStyle name="쉼표 [0] 5 2 3 3 2 5" xfId="16150" xr:uid="{C2EB326B-CD47-4C5C-BBFA-5F9CF8DAEF07}"/>
    <cellStyle name="쉼표 [0] 5 2 3 3 2 5 2" xfId="46105" xr:uid="{485177B5-A301-4EED-9913-88DE8FF71435}"/>
    <cellStyle name="쉼표 [0] 5 2 3 3 2 6" xfId="18898" xr:uid="{96A2309C-9337-40E0-8478-4D233D85FF06}"/>
    <cellStyle name="쉼표 [0] 5 2 3 3 2 6 2" xfId="48851" xr:uid="{E6C4DBE3-32E1-4A5D-AE79-06EFC4B23541}"/>
    <cellStyle name="쉼표 [0] 5 2 3 3 2 7" xfId="21681" xr:uid="{B7083AE6-C248-41B1-B3F5-F3E074D0BFCC}"/>
    <cellStyle name="쉼표 [0] 5 2 3 3 2 7 2" xfId="51633" xr:uid="{9080F79A-925D-44F4-83DA-54349E822BCD}"/>
    <cellStyle name="쉼표 [0] 5 2 3 3 2 8" xfId="24419" xr:uid="{647A9D28-E648-46E4-A090-6351CD9EC28B}"/>
    <cellStyle name="쉼표 [0] 5 2 3 3 2 8 2" xfId="54371" xr:uid="{1DD25648-F431-4C50-A38C-7A0B9B0D41AB}"/>
    <cellStyle name="쉼표 [0] 5 2 3 3 2 9" xfId="27155" xr:uid="{3496F915-1B76-4242-AF32-83B700318640}"/>
    <cellStyle name="쉼표 [0] 5 2 3 3 2 9 2" xfId="57107" xr:uid="{095CEC01-1E3D-4977-9CC1-6558E16DE3A2}"/>
    <cellStyle name="쉼표 [0] 5 2 3 3 3" xfId="3535" xr:uid="{8D0763A4-C80E-48AB-B74E-6EB83E51C59E}"/>
    <cellStyle name="쉼표 [0] 5 2 3 3 3 2" xfId="28530" xr:uid="{7430505D-5856-451D-B353-B6232F2DD4DF}"/>
    <cellStyle name="쉼표 [0] 5 2 3 3 3 2 2" xfId="58482" xr:uid="{BC2C0DA2-C72E-4992-AA98-272502C153EB}"/>
    <cellStyle name="쉼표 [0] 5 2 3 3 3 3" xfId="33528" xr:uid="{FDA0E70D-0CCA-498F-9513-BC86BAF9A918}"/>
    <cellStyle name="쉼표 [0] 5 2 3 3 4" xfId="6483" xr:uid="{DA2F8283-1332-4FE3-A539-7826C2421B8E}"/>
    <cellStyle name="쉼표 [0] 5 2 3 3 4 2" xfId="36438" xr:uid="{7B65C977-570B-4921-A581-84A6EB3DFC40}"/>
    <cellStyle name="쉼표 [0] 5 2 3 3 5" xfId="9265" xr:uid="{57814EB5-CF1C-4068-A78F-8874157A5464}"/>
    <cellStyle name="쉼표 [0] 5 2 3 3 5 2" xfId="39220" xr:uid="{2431A6D0-E110-4EBB-B360-3184D981197B}"/>
    <cellStyle name="쉼표 [0] 5 2 3 3 6" xfId="12047" xr:uid="{A630428E-6EF0-4C8F-B3AB-B6A914CDF85E}"/>
    <cellStyle name="쉼표 [0] 5 2 3 3 6 2" xfId="42002" xr:uid="{4C53D63E-1E71-40B4-8AB2-1322D65B2FCB}"/>
    <cellStyle name="쉼표 [0] 5 2 3 3 7" xfId="14782" xr:uid="{9AC60674-455C-41D1-8008-84157D39031B}"/>
    <cellStyle name="쉼표 [0] 5 2 3 3 7 2" xfId="44737" xr:uid="{42CCCACA-752E-4B3A-A196-8242A43F0AC2}"/>
    <cellStyle name="쉼표 [0] 5 2 3 3 8" xfId="17530" xr:uid="{DAAC49E7-D503-4042-B5EF-E2F095F8830E}"/>
    <cellStyle name="쉼표 [0] 5 2 3 3 8 2" xfId="47483" xr:uid="{224E4A2D-2020-4A1B-A3BA-E7BFA9232029}"/>
    <cellStyle name="쉼표 [0] 5 2 3 3 9" xfId="20313" xr:uid="{55AE7D49-5964-4091-806B-70B9DEB74EDF}"/>
    <cellStyle name="쉼표 [0] 5 2 3 3 9 2" xfId="50265" xr:uid="{845E8831-59C0-4252-BBA0-833BA8F44ED3}"/>
    <cellStyle name="쉼표 [0] 5 2 3 4" xfId="2414" xr:uid="{3C409778-F8A6-43E0-BCB1-1805CA033152}"/>
    <cellStyle name="쉼표 [0] 5 2 3 4 10" xfId="26471" xr:uid="{4E3C1625-CB28-4732-ABE2-1D1D60960A7E}"/>
    <cellStyle name="쉼표 [0] 5 2 3 4 10 2" xfId="56423" xr:uid="{85C40FC1-9AA9-43DF-91A3-81B68198E3A0}"/>
    <cellStyle name="쉼표 [0] 5 2 3 4 11" xfId="32413" xr:uid="{44129A88-1145-4E1C-8CD1-169AE7D8C397}"/>
    <cellStyle name="쉼표 [0] 5 2 3 4 2" xfId="4219" xr:uid="{47DB3BFB-FCCC-4D1B-A826-DFAFB0C5EF48}"/>
    <cellStyle name="쉼표 [0] 5 2 3 4 2 2" xfId="29214" xr:uid="{5493927D-8423-4B60-939D-581F9D011DA2}"/>
    <cellStyle name="쉼표 [0] 5 2 3 4 2 2 2" xfId="59166" xr:uid="{C6546534-99C0-4C01-802F-E915D05D5577}"/>
    <cellStyle name="쉼표 [0] 5 2 3 4 2 3" xfId="34212" xr:uid="{EFD4CB8D-77C0-4640-99DC-CF0DB9B9BB24}"/>
    <cellStyle name="쉼표 [0] 5 2 3 4 3" xfId="7167" xr:uid="{1AE7CF5F-8673-4EAB-B55D-14055B4B3E97}"/>
    <cellStyle name="쉼표 [0] 5 2 3 4 3 2" xfId="37122" xr:uid="{FEE79D71-F7B6-44AF-A524-D63972B66B0F}"/>
    <cellStyle name="쉼표 [0] 5 2 3 4 4" xfId="9949" xr:uid="{66DCC6E5-FD5A-455F-B0BE-85DCB60659B0}"/>
    <cellStyle name="쉼표 [0] 5 2 3 4 4 2" xfId="39904" xr:uid="{03B6FF73-6408-4279-9606-B4C64033760F}"/>
    <cellStyle name="쉼표 [0] 5 2 3 4 5" xfId="12731" xr:uid="{A84627B4-413F-4919-BB9D-B445B9A86957}"/>
    <cellStyle name="쉼표 [0] 5 2 3 4 5 2" xfId="42686" xr:uid="{CEC61C07-5002-45C2-BB74-114358CF7805}"/>
    <cellStyle name="쉼표 [0] 5 2 3 4 6" xfId="15466" xr:uid="{1627DA2B-0DA4-4EDE-B565-9011A0630DDE}"/>
    <cellStyle name="쉼표 [0] 5 2 3 4 6 2" xfId="45421" xr:uid="{1D67255D-514D-404A-B47D-7C651E77BC56}"/>
    <cellStyle name="쉼표 [0] 5 2 3 4 7" xfId="18214" xr:uid="{9A012C0B-6F04-4E7A-A144-D5D827F2750E}"/>
    <cellStyle name="쉼표 [0] 5 2 3 4 7 2" xfId="48167" xr:uid="{2BC6BC63-4E49-4223-9056-EA64782251C4}"/>
    <cellStyle name="쉼표 [0] 5 2 3 4 8" xfId="20997" xr:uid="{2BE81090-472D-4661-9504-44D51114A377}"/>
    <cellStyle name="쉼표 [0] 5 2 3 4 8 2" xfId="50949" xr:uid="{842CCC1F-3BFD-443B-A4E7-AAFB2406B06B}"/>
    <cellStyle name="쉼표 [0] 5 2 3 4 9" xfId="23735" xr:uid="{08D3C7FF-8DEA-4AC4-A316-6AECDE3314FA}"/>
    <cellStyle name="쉼표 [0] 5 2 3 4 9 2" xfId="53687" xr:uid="{DFBEB9C5-C8BC-406C-A75F-DFF2E024FC5C}"/>
    <cellStyle name="쉼표 [0] 5 2 3 5" xfId="2851" xr:uid="{95764E0B-8696-435F-BF85-47A3B201E4E8}"/>
    <cellStyle name="쉼표 [0] 5 2 3 5 2" xfId="27846" xr:uid="{10030E33-15B8-432A-A960-4008E115D1A5}"/>
    <cellStyle name="쉼표 [0] 5 2 3 5 2 2" xfId="57798" xr:uid="{78D224E8-2E4A-4811-A975-8096365B40FE}"/>
    <cellStyle name="쉼표 [0] 5 2 3 5 3" xfId="32844" xr:uid="{B76521AB-6A4D-4E75-AC7C-FFF54B846B29}"/>
    <cellStyle name="쉼표 [0] 5 2 3 6" xfId="5799" xr:uid="{DDCA25F1-2EA9-4647-B621-3B8FC485F3C1}"/>
    <cellStyle name="쉼표 [0] 5 2 3 6 2" xfId="35754" xr:uid="{A9EF83C2-FE0E-4E9C-AF35-22ABB1044B07}"/>
    <cellStyle name="쉼표 [0] 5 2 3 7" xfId="8581" xr:uid="{9BD57023-0AFB-4194-866F-FBA79B4F2B0D}"/>
    <cellStyle name="쉼표 [0] 5 2 3 7 2" xfId="38536" xr:uid="{4BA07DA0-E3F3-4294-91F9-54743CC8BEA6}"/>
    <cellStyle name="쉼표 [0] 5 2 3 8" xfId="11363" xr:uid="{9E0EDF66-9D39-437B-8AFA-CB1D2165445F}"/>
    <cellStyle name="쉼표 [0] 5 2 3 8 2" xfId="41318" xr:uid="{9342B59D-B1B5-4D4D-B24B-B6EA9551CA9C}"/>
    <cellStyle name="쉼표 [0] 5 2 3 9" xfId="14098" xr:uid="{B27526EA-F1F9-446D-8C3F-B930A4EE9425}"/>
    <cellStyle name="쉼표 [0] 5 2 3 9 2" xfId="44053" xr:uid="{68A609A7-6283-414E-84B8-427156095E60}"/>
    <cellStyle name="쉼표 [0] 5 2 4" xfId="971" xr:uid="{BE81DDE7-1C55-47E6-A85A-3586D972CE1C}"/>
    <cellStyle name="쉼표 [0] 5 2 4 10" xfId="19800" xr:uid="{B08DFF06-7767-421E-8004-342505F18DBA}"/>
    <cellStyle name="쉼표 [0] 5 2 4 10 2" xfId="49752" xr:uid="{50FAC837-2332-4617-8700-5D1464BB9584}"/>
    <cellStyle name="쉼표 [0] 5 2 4 11" xfId="22538" xr:uid="{5B65ABA7-4706-4392-B409-691C8D960E3D}"/>
    <cellStyle name="쉼표 [0] 5 2 4 11 2" xfId="52490" xr:uid="{DE61FA12-0E08-4D58-8F94-0A3EF10135F0}"/>
    <cellStyle name="쉼표 [0] 5 2 4 12" xfId="25274" xr:uid="{E3F3FED8-E90F-4466-888C-96499956A8FC}"/>
    <cellStyle name="쉼표 [0] 5 2 4 12 2" xfId="55226" xr:uid="{2B592C59-4C63-46E3-8900-26B3E7F4F758}"/>
    <cellStyle name="쉼표 [0] 5 2 4 13" xfId="30976" xr:uid="{EA23B1A4-535A-43DF-A2B7-32BC2424B4FF}"/>
    <cellStyle name="쉼표 [0] 5 2 4 2" xfId="3706" xr:uid="{54932F25-2E62-440D-9E06-24242B9B2C51}"/>
    <cellStyle name="쉼표 [0] 5 2 4 2 10" xfId="25958" xr:uid="{7174D90C-D784-4C6C-8E4B-86A6A9B6E5C9}"/>
    <cellStyle name="쉼표 [0] 5 2 4 2 10 2" xfId="55910" xr:uid="{FEB21C5B-A4AA-4854-AB64-50E500251F3E}"/>
    <cellStyle name="쉼표 [0] 5 2 4 2 11" xfId="33699" xr:uid="{46D6676F-A703-46BC-A389-569F38203FB8}"/>
    <cellStyle name="쉼표 [0] 5 2 4 2 2" xfId="5074" xr:uid="{09A0804E-6DFE-426C-AB82-7A5D3A19EADE}"/>
    <cellStyle name="쉼표 [0] 5 2 4 2 2 10" xfId="35067" xr:uid="{5AAB1C7F-EC52-42EE-8337-4B3BDB0F3722}"/>
    <cellStyle name="쉼표 [0] 5 2 4 2 2 2" xfId="8022" xr:uid="{294BE78F-2456-4E7E-A859-579978CFDF1A}"/>
    <cellStyle name="쉼표 [0] 5 2 4 2 2 2 2" xfId="30069" xr:uid="{9DC138D2-387B-44A9-BCFE-9BDC4D80B736}"/>
    <cellStyle name="쉼표 [0] 5 2 4 2 2 2 2 2" xfId="60021" xr:uid="{57C59BE7-A0FB-41C5-B615-76E2ABC93821}"/>
    <cellStyle name="쉼표 [0] 5 2 4 2 2 2 3" xfId="37977" xr:uid="{834A8FBB-5939-424C-8338-B7B9DABACA23}"/>
    <cellStyle name="쉼표 [0] 5 2 4 2 2 3" xfId="10804" xr:uid="{C550EB29-F9A9-493E-AC64-F11BB4735B07}"/>
    <cellStyle name="쉼표 [0] 5 2 4 2 2 3 2" xfId="40759" xr:uid="{5C416697-6210-4E98-A904-3F9830ADC302}"/>
    <cellStyle name="쉼표 [0] 5 2 4 2 2 4" xfId="13586" xr:uid="{EB85A740-F865-4260-8FDD-CEFD8AA50649}"/>
    <cellStyle name="쉼표 [0] 5 2 4 2 2 4 2" xfId="43541" xr:uid="{F5FC408C-7236-4648-8CB6-0B3B993E3903}"/>
    <cellStyle name="쉼표 [0] 5 2 4 2 2 5" xfId="16321" xr:uid="{65DAE4AF-37B1-49C0-89B7-1A1BF8B0B9AA}"/>
    <cellStyle name="쉼표 [0] 5 2 4 2 2 5 2" xfId="46276" xr:uid="{24CC533E-7A61-43F4-9649-718F5F7EACDC}"/>
    <cellStyle name="쉼표 [0] 5 2 4 2 2 6" xfId="19069" xr:uid="{78D40C71-AA22-4680-9FF3-6EB5BEBF58BE}"/>
    <cellStyle name="쉼표 [0] 5 2 4 2 2 6 2" xfId="49022" xr:uid="{EE1EF457-049C-4583-8BD5-1FA6C6E8856B}"/>
    <cellStyle name="쉼표 [0] 5 2 4 2 2 7" xfId="21852" xr:uid="{D8BAAD44-EB23-4C9D-802D-90806D95F99E}"/>
    <cellStyle name="쉼표 [0] 5 2 4 2 2 7 2" xfId="51804" xr:uid="{9F5B8438-D88C-4266-A968-43875C92EC35}"/>
    <cellStyle name="쉼표 [0] 5 2 4 2 2 8" xfId="24590" xr:uid="{8004DF79-52E4-45BE-8E56-BE5811BC9EEC}"/>
    <cellStyle name="쉼표 [0] 5 2 4 2 2 8 2" xfId="54542" xr:uid="{360B0C2D-F79C-4E36-9154-8238E4467E69}"/>
    <cellStyle name="쉼표 [0] 5 2 4 2 2 9" xfId="27326" xr:uid="{9FFF777F-2B72-4A8E-A2C9-BC08D687CDC8}"/>
    <cellStyle name="쉼표 [0] 5 2 4 2 2 9 2" xfId="57278" xr:uid="{BD6AFC3E-DEFD-4D41-BADB-30AB751FEDCC}"/>
    <cellStyle name="쉼표 [0] 5 2 4 2 3" xfId="6654" xr:uid="{72BBA41A-AD39-4A4B-945E-9659DF65CE01}"/>
    <cellStyle name="쉼표 [0] 5 2 4 2 3 2" xfId="28701" xr:uid="{F77FB5F4-8FE2-4516-B6C1-09FD5D43BBE6}"/>
    <cellStyle name="쉼표 [0] 5 2 4 2 3 2 2" xfId="58653" xr:uid="{28F39D06-34CD-4838-A7EA-3020F2287903}"/>
    <cellStyle name="쉼표 [0] 5 2 4 2 3 3" xfId="36609" xr:uid="{BC4D3D48-0CAA-4C2A-BCD9-E99EF047E7C6}"/>
    <cellStyle name="쉼표 [0] 5 2 4 2 4" xfId="9436" xr:uid="{37CA1864-0852-46A0-B18E-F434B9785FED}"/>
    <cellStyle name="쉼표 [0] 5 2 4 2 4 2" xfId="39391" xr:uid="{47D38942-564E-436F-80C7-272D2BC7EE16}"/>
    <cellStyle name="쉼표 [0] 5 2 4 2 5" xfId="12218" xr:uid="{4FDDCDC7-CBA4-4EB8-9339-0D7651308D43}"/>
    <cellStyle name="쉼표 [0] 5 2 4 2 5 2" xfId="42173" xr:uid="{8977303B-2515-4C35-88DE-EB0617E81940}"/>
    <cellStyle name="쉼표 [0] 5 2 4 2 6" xfId="14953" xr:uid="{C313C237-E57F-490D-A883-17BC742AD014}"/>
    <cellStyle name="쉼표 [0] 5 2 4 2 6 2" xfId="44908" xr:uid="{EA25076E-3A09-4933-BF77-18D64F54338D}"/>
    <cellStyle name="쉼표 [0] 5 2 4 2 7" xfId="17701" xr:uid="{8EA2B685-FBC1-4AD9-93F7-9838AE17CBBF}"/>
    <cellStyle name="쉼표 [0] 5 2 4 2 7 2" xfId="47654" xr:uid="{F5280A33-246B-4C40-AEF5-E0AA165C1802}"/>
    <cellStyle name="쉼표 [0] 5 2 4 2 8" xfId="20484" xr:uid="{81E78C30-02E8-4A58-A648-D7B0917F8A4C}"/>
    <cellStyle name="쉼표 [0] 5 2 4 2 8 2" xfId="50436" xr:uid="{82155CD9-BE26-4A69-9FDC-93C21135E886}"/>
    <cellStyle name="쉼표 [0] 5 2 4 2 9" xfId="23222" xr:uid="{86E24A28-4046-4539-B8C8-73487BCA1A8E}"/>
    <cellStyle name="쉼표 [0] 5 2 4 2 9 2" xfId="53174" xr:uid="{F74A62A7-EF6B-4439-83D6-0D94C486FC0E}"/>
    <cellStyle name="쉼표 [0] 5 2 4 3" xfId="4390" xr:uid="{E9478E8A-3D7E-4161-94DA-724C64FDD500}"/>
    <cellStyle name="쉼표 [0] 5 2 4 3 10" xfId="34383" xr:uid="{CA4B49C8-1205-453C-A3D4-B5E50A537D19}"/>
    <cellStyle name="쉼표 [0] 5 2 4 3 2" xfId="7338" xr:uid="{A0A64CE1-927C-4F56-AE75-DCC0E546E611}"/>
    <cellStyle name="쉼표 [0] 5 2 4 3 2 2" xfId="29385" xr:uid="{53971EAE-D557-4140-8BD2-E8A4FF58BCE1}"/>
    <cellStyle name="쉼표 [0] 5 2 4 3 2 2 2" xfId="59337" xr:uid="{FE9CC275-035F-4FE2-9C66-FED32D753D22}"/>
    <cellStyle name="쉼표 [0] 5 2 4 3 2 3" xfId="37293" xr:uid="{1288BC1B-B698-4405-B917-1C75A6332262}"/>
    <cellStyle name="쉼표 [0] 5 2 4 3 3" xfId="10120" xr:uid="{59F4EDA7-20E3-480B-A12C-783F9744ADE7}"/>
    <cellStyle name="쉼표 [0] 5 2 4 3 3 2" xfId="40075" xr:uid="{A1681990-C94E-4271-9DAF-A1EFA082151C}"/>
    <cellStyle name="쉼표 [0] 5 2 4 3 4" xfId="12902" xr:uid="{7930A331-3D85-4E4E-87C6-DB1C6D481430}"/>
    <cellStyle name="쉼표 [0] 5 2 4 3 4 2" xfId="42857" xr:uid="{07F79EFE-36ED-43F4-BB84-26C9218B4236}"/>
    <cellStyle name="쉼표 [0] 5 2 4 3 5" xfId="15637" xr:uid="{927D1399-0074-4E06-BBDA-F1564F7F8D8F}"/>
    <cellStyle name="쉼표 [0] 5 2 4 3 5 2" xfId="45592" xr:uid="{AB1882B5-191D-46DA-A039-8784BD451CB3}"/>
    <cellStyle name="쉼표 [0] 5 2 4 3 6" xfId="18385" xr:uid="{0E419537-AE80-4C05-BAA7-4826D09D1CBD}"/>
    <cellStyle name="쉼표 [0] 5 2 4 3 6 2" xfId="48338" xr:uid="{0FA9A1D1-73B1-4050-91D5-4558DF70466F}"/>
    <cellStyle name="쉼표 [0] 5 2 4 3 7" xfId="21168" xr:uid="{D30206F4-59C0-4A2B-8123-BEFE7E86F1CC}"/>
    <cellStyle name="쉼표 [0] 5 2 4 3 7 2" xfId="51120" xr:uid="{DBE0B6AF-F1E5-450E-A9AC-ABD1E139EA17}"/>
    <cellStyle name="쉼표 [0] 5 2 4 3 8" xfId="23906" xr:uid="{706EED37-C05E-4B8C-8FDE-7BB0202F0288}"/>
    <cellStyle name="쉼표 [0] 5 2 4 3 8 2" xfId="53858" xr:uid="{DCE96F9F-1D30-4DFF-AC81-CFABF7751BBE}"/>
    <cellStyle name="쉼표 [0] 5 2 4 3 9" xfId="26642" xr:uid="{D9A4F685-4850-44CA-97EA-708F85EB2C7F}"/>
    <cellStyle name="쉼표 [0] 5 2 4 3 9 2" xfId="56594" xr:uid="{93C3EF22-E1C2-4FD4-A41B-9BE0C047AE27}"/>
    <cellStyle name="쉼표 [0] 5 2 4 4" xfId="3022" xr:uid="{FCEFA764-85AB-4F56-A984-499489F79856}"/>
    <cellStyle name="쉼표 [0] 5 2 4 4 2" xfId="28017" xr:uid="{3A05FF3F-DB6B-40EE-BA4B-3274348B83AC}"/>
    <cellStyle name="쉼표 [0] 5 2 4 4 2 2" xfId="57969" xr:uid="{0EAE4832-6624-4CF1-9F9C-132A38EBBA95}"/>
    <cellStyle name="쉼표 [0] 5 2 4 4 3" xfId="33015" xr:uid="{5901A55E-B455-4805-8101-84655AD28461}"/>
    <cellStyle name="쉼표 [0] 5 2 4 5" xfId="5970" xr:uid="{9E5A1566-0899-4900-8028-3C8A562EF779}"/>
    <cellStyle name="쉼표 [0] 5 2 4 5 2" xfId="35925" xr:uid="{71746401-F47A-4E04-95F6-B2870CC3249D}"/>
    <cellStyle name="쉼표 [0] 5 2 4 6" xfId="8752" xr:uid="{7B1FA4A7-4552-4197-8B70-CC7A81B52D57}"/>
    <cellStyle name="쉼표 [0] 5 2 4 6 2" xfId="38707" xr:uid="{2FB70F58-B4BF-49F9-8277-B1E08C2D2DF5}"/>
    <cellStyle name="쉼표 [0] 5 2 4 7" xfId="11534" xr:uid="{CE86CC59-D43C-4386-8F34-10F2F75F891B}"/>
    <cellStyle name="쉼표 [0] 5 2 4 7 2" xfId="41489" xr:uid="{13D3B4FE-286B-40A6-8FD8-4E596D731708}"/>
    <cellStyle name="쉼표 [0] 5 2 4 8" xfId="14269" xr:uid="{6B7D62CC-0F03-4CF8-A830-2AA469C70ED3}"/>
    <cellStyle name="쉼표 [0] 5 2 4 8 2" xfId="44224" xr:uid="{039C00C5-E3DD-4BE5-A436-7719E1CB1C6B}"/>
    <cellStyle name="쉼표 [0] 5 2 4 9" xfId="17017" xr:uid="{CA4531C9-D820-4585-AEC3-ACB60EEAD551}"/>
    <cellStyle name="쉼표 [0] 5 2 4 9 2" xfId="46970" xr:uid="{9ABF78D3-8CAB-4B06-B35F-E8905CBD85DB}"/>
    <cellStyle name="쉼표 [0] 5 2 5" xfId="1513" xr:uid="{94E9B333-7C7A-41F9-835D-82CC6D24424E}"/>
    <cellStyle name="쉼표 [0] 5 2 5 10" xfId="22880" xr:uid="{DAE3EDF3-97BE-4D95-94DC-DE3F9EB13337}"/>
    <cellStyle name="쉼표 [0] 5 2 5 10 2" xfId="52832" xr:uid="{48F76BF6-9524-4CF0-9500-329D86ED2567}"/>
    <cellStyle name="쉼표 [0] 5 2 5 11" xfId="25616" xr:uid="{AFB2F336-7C32-4AED-A9A8-2E4C5F07E625}"/>
    <cellStyle name="쉼표 [0] 5 2 5 11 2" xfId="55568" xr:uid="{257B7B22-B93D-43F1-81E9-3AAB41C243BF}"/>
    <cellStyle name="쉼표 [0] 5 2 5 12" xfId="31518" xr:uid="{E54322B9-9A1F-425B-8074-BD60B8C1992C}"/>
    <cellStyle name="쉼표 [0] 5 2 5 2" xfId="4732" xr:uid="{F45D4CAA-34A1-48B5-83CD-8C43E175B1F2}"/>
    <cellStyle name="쉼표 [0] 5 2 5 2 10" xfId="34725" xr:uid="{AE5DCE0A-F097-442A-B3B2-031843A20410}"/>
    <cellStyle name="쉼표 [0] 5 2 5 2 2" xfId="7680" xr:uid="{55B86BBB-F901-4B0E-81F2-F4E765F5028C}"/>
    <cellStyle name="쉼표 [0] 5 2 5 2 2 2" xfId="29727" xr:uid="{6D946228-482F-4456-96B1-62516047C556}"/>
    <cellStyle name="쉼표 [0] 5 2 5 2 2 2 2" xfId="59679" xr:uid="{5993B7A6-8679-4E33-B35D-49D3E06939E8}"/>
    <cellStyle name="쉼표 [0] 5 2 5 2 2 3" xfId="37635" xr:uid="{F01D6861-F6B0-46B3-BD67-0467F4D2D402}"/>
    <cellStyle name="쉼표 [0] 5 2 5 2 3" xfId="10462" xr:uid="{E052FBD2-9438-438A-9585-D1307FF988BF}"/>
    <cellStyle name="쉼표 [0] 5 2 5 2 3 2" xfId="40417" xr:uid="{7C1CEE0A-17BF-4842-81E2-0C05C865FB03}"/>
    <cellStyle name="쉼표 [0] 5 2 5 2 4" xfId="13244" xr:uid="{813FECAB-B66A-443B-BA68-7D193A391A43}"/>
    <cellStyle name="쉼표 [0] 5 2 5 2 4 2" xfId="43199" xr:uid="{67D07131-5CB3-43AB-B1ED-ADA87C13E1A5}"/>
    <cellStyle name="쉼표 [0] 5 2 5 2 5" xfId="15979" xr:uid="{A137FA66-A0D0-4668-A2C0-C72D1C1E2D5F}"/>
    <cellStyle name="쉼표 [0] 5 2 5 2 5 2" xfId="45934" xr:uid="{28F7A5B7-2484-481D-8131-C6CBAAE9006F}"/>
    <cellStyle name="쉼표 [0] 5 2 5 2 6" xfId="18727" xr:uid="{1B141BCE-7748-4F78-BF7C-F96A2E9F921B}"/>
    <cellStyle name="쉼표 [0] 5 2 5 2 6 2" xfId="48680" xr:uid="{4B211E9E-538D-42AB-AC4C-212C412F5E89}"/>
    <cellStyle name="쉼표 [0] 5 2 5 2 7" xfId="21510" xr:uid="{9D774CF0-5B71-4673-AA72-29F88075F183}"/>
    <cellStyle name="쉼표 [0] 5 2 5 2 7 2" xfId="51462" xr:uid="{16E76C99-92DF-416A-B8BB-840A579F03D0}"/>
    <cellStyle name="쉼표 [0] 5 2 5 2 8" xfId="24248" xr:uid="{0BDC96D1-2C3B-4549-96F2-E17CC71E4160}"/>
    <cellStyle name="쉼표 [0] 5 2 5 2 8 2" xfId="54200" xr:uid="{43ADB21F-1147-4222-BFAC-D3B9C108D9E5}"/>
    <cellStyle name="쉼표 [0] 5 2 5 2 9" xfId="26984" xr:uid="{11E1559A-DCCC-4865-A047-8B806CDA6BF4}"/>
    <cellStyle name="쉼표 [0] 5 2 5 2 9 2" xfId="56936" xr:uid="{6B054801-385D-4EC8-B7F2-0439CE28A939}"/>
    <cellStyle name="쉼표 [0] 5 2 5 3" xfId="3364" xr:uid="{3924F835-92A9-460E-9616-408B74A6C78A}"/>
    <cellStyle name="쉼표 [0] 5 2 5 3 2" xfId="28359" xr:uid="{AA358B66-0660-4CC4-86E8-AE59EAAF9D89}"/>
    <cellStyle name="쉼표 [0] 5 2 5 3 2 2" xfId="58311" xr:uid="{E7E772E2-2B8E-4DFD-9A64-6D36DE9CB6DE}"/>
    <cellStyle name="쉼표 [0] 5 2 5 3 3" xfId="33357" xr:uid="{CD31A2B9-1B0F-4BC0-87AA-E734C8B21F37}"/>
    <cellStyle name="쉼표 [0] 5 2 5 4" xfId="6312" xr:uid="{854C07DF-B0B5-4795-9D9B-2288FE9E5960}"/>
    <cellStyle name="쉼표 [0] 5 2 5 4 2" xfId="36267" xr:uid="{FC22CE75-C627-4A02-B294-0A135A8D5DEB}"/>
    <cellStyle name="쉼표 [0] 5 2 5 5" xfId="9094" xr:uid="{C9D5376D-893C-4540-82F7-E14EE6879476}"/>
    <cellStyle name="쉼표 [0] 5 2 5 5 2" xfId="39049" xr:uid="{7DB46BC0-62A3-44E0-ACBF-D38385120010}"/>
    <cellStyle name="쉼표 [0] 5 2 5 6" xfId="11876" xr:uid="{0E5E291C-02A3-4603-B2EC-C08C665E87BC}"/>
    <cellStyle name="쉼표 [0] 5 2 5 6 2" xfId="41831" xr:uid="{C88F812A-06F2-465B-823D-786D634E9A83}"/>
    <cellStyle name="쉼표 [0] 5 2 5 7" xfId="14611" xr:uid="{1F6ECCF7-D41D-4434-9D37-5DED05845413}"/>
    <cellStyle name="쉼표 [0] 5 2 5 7 2" xfId="44566" xr:uid="{7591EE49-EE3E-4416-AA81-43C5D45BFF55}"/>
    <cellStyle name="쉼표 [0] 5 2 5 8" xfId="17359" xr:uid="{A457DF40-1E8D-4548-835E-7D476E161288}"/>
    <cellStyle name="쉼표 [0] 5 2 5 8 2" xfId="47312" xr:uid="{FCABBC4F-A590-444E-909F-34B38651E669}"/>
    <cellStyle name="쉼표 [0] 5 2 5 9" xfId="20142" xr:uid="{16BF2196-8C40-4C49-BBA9-AF06ECA1141A}"/>
    <cellStyle name="쉼표 [0] 5 2 5 9 2" xfId="50094" xr:uid="{6AC53FD7-19EE-4924-AB26-CDACABE4DF61}"/>
    <cellStyle name="쉼표 [0] 5 2 6" xfId="2063" xr:uid="{C66EB42C-F3CC-4320-A40D-0703E433F283}"/>
    <cellStyle name="쉼표 [0] 5 2 6 10" xfId="26300" xr:uid="{C9DBE3F1-5484-40E8-BE12-6EC622D3CBFE}"/>
    <cellStyle name="쉼표 [0] 5 2 6 10 2" xfId="56252" xr:uid="{D82B9081-417F-449E-AF52-E0D4F6C5E509}"/>
    <cellStyle name="쉼표 [0] 5 2 6 11" xfId="32066" xr:uid="{331AC970-F0B0-410C-ACA1-FFE5071670FE}"/>
    <cellStyle name="쉼표 [0] 5 2 6 2" xfId="4048" xr:uid="{CCE14C89-593F-463B-9EFF-DEEFD9B34033}"/>
    <cellStyle name="쉼표 [0] 5 2 6 2 2" xfId="29043" xr:uid="{E9FDA35F-99E1-40FF-84F2-5FFD65B9C971}"/>
    <cellStyle name="쉼표 [0] 5 2 6 2 2 2" xfId="58995" xr:uid="{964A62B7-6A1F-4DDA-BB45-6AC6FFE48B93}"/>
    <cellStyle name="쉼표 [0] 5 2 6 2 3" xfId="34041" xr:uid="{3299008E-F765-4E74-851B-501300762856}"/>
    <cellStyle name="쉼표 [0] 5 2 6 3" xfId="6996" xr:uid="{798AA3F7-7076-4EB6-BCE0-F1AD1E5077F7}"/>
    <cellStyle name="쉼표 [0] 5 2 6 3 2" xfId="36951" xr:uid="{C8945F84-E241-465F-8452-7D246168AC65}"/>
    <cellStyle name="쉼표 [0] 5 2 6 4" xfId="9778" xr:uid="{FF684722-0B70-48D1-9A64-2CE7245B0457}"/>
    <cellStyle name="쉼표 [0] 5 2 6 4 2" xfId="39733" xr:uid="{C05EA821-1BBB-4C69-A7B1-BDC0945F4904}"/>
    <cellStyle name="쉼표 [0] 5 2 6 5" xfId="12560" xr:uid="{74B67A20-6C6A-40E5-A23E-79D9B085AB6F}"/>
    <cellStyle name="쉼표 [0] 5 2 6 5 2" xfId="42515" xr:uid="{028E872C-D1D8-4B39-BF86-7EFF12E5BD73}"/>
    <cellStyle name="쉼표 [0] 5 2 6 6" xfId="15295" xr:uid="{0E7220F1-1E8D-4854-A70B-D14E5DA9E46E}"/>
    <cellStyle name="쉼표 [0] 5 2 6 6 2" xfId="45250" xr:uid="{EA68A109-3F1A-4C0A-9AF9-E62983F5CE74}"/>
    <cellStyle name="쉼표 [0] 5 2 6 7" xfId="18043" xr:uid="{0C0BA374-B6E6-4A3D-AD70-B4830ADFB78B}"/>
    <cellStyle name="쉼표 [0] 5 2 6 7 2" xfId="47996" xr:uid="{3A45779F-BBDA-4A9E-A44C-E4CD048C1251}"/>
    <cellStyle name="쉼표 [0] 5 2 6 8" xfId="20826" xr:uid="{EC790037-6CCF-4A75-ADE6-372CA7630D7A}"/>
    <cellStyle name="쉼표 [0] 5 2 6 8 2" xfId="50778" xr:uid="{B3DC2616-788C-47E5-B4C4-EA33D1ED0F57}"/>
    <cellStyle name="쉼표 [0] 5 2 6 9" xfId="23564" xr:uid="{A117FE8B-9050-4BBF-9FF8-1725B5A0BA88}"/>
    <cellStyle name="쉼표 [0] 5 2 6 9 2" xfId="53516" xr:uid="{F2FE798E-C4B2-4603-8502-6BE01EA887BA}"/>
    <cellStyle name="쉼표 [0] 5 2 7" xfId="2242" xr:uid="{B8A14877-CBEB-4F1D-9CD5-724C44365C2B}"/>
    <cellStyle name="쉼표 [0] 5 2 7 2" xfId="27675" xr:uid="{9F80C43F-6AF8-41B9-810E-A53FF2384DA4}"/>
    <cellStyle name="쉼표 [0] 5 2 7 2 2" xfId="57627" xr:uid="{256C7C2B-0D80-4F3C-8964-FA4F5525C277}"/>
    <cellStyle name="쉼표 [0] 5 2 7 3" xfId="32242" xr:uid="{2E109B52-52CC-4BD9-8393-C9BDA7B5B613}"/>
    <cellStyle name="쉼표 [0] 5 2 8" xfId="2680" xr:uid="{727BC849-32C1-4D6E-B622-42E61319CF07}"/>
    <cellStyle name="쉼표 [0] 5 2 8 2" xfId="32673" xr:uid="{C041697F-D9D6-41B8-981F-020AA77A33E1}"/>
    <cellStyle name="쉼표 [0] 5 2 9" xfId="5543" xr:uid="{AFB06A07-C23C-4134-BF20-FD25EAC28270}"/>
    <cellStyle name="쉼표 [0] 5 2 9 2" xfId="35499" xr:uid="{62707E30-FA5E-4D81-8C9B-C3BD8B4C192C}"/>
    <cellStyle name="쉼표 [0] 5 20" xfId="8367" xr:uid="{74749D60-1D31-4A14-831A-DBAAB478EC24}"/>
    <cellStyle name="쉼표 [0] 5 20 2" xfId="38322" xr:uid="{5A2DF227-D9CB-4868-A5A1-E648CE1D3872}"/>
    <cellStyle name="쉼표 [0] 5 21" xfId="11106" xr:uid="{54FAF3B9-35A3-4CCD-A8E4-970C3A24E80F}"/>
    <cellStyle name="쉼표 [0] 5 21 2" xfId="41061" xr:uid="{510E7E89-A326-46B7-A3A0-4E327937A40C}"/>
    <cellStyle name="쉼표 [0] 5 22" xfId="11149" xr:uid="{EC4CDAF8-F00C-4BC9-A5DB-FB3FA3B40002}"/>
    <cellStyle name="쉼표 [0] 5 22 2" xfId="41104" xr:uid="{C24C40B1-BDB2-4476-9990-217E49501EEB}"/>
    <cellStyle name="쉼표 [0] 5 23" xfId="13884" xr:uid="{5A0FE3ED-C43F-4308-8172-3FF233071E8B}"/>
    <cellStyle name="쉼표 [0] 5 23 2" xfId="43839" xr:uid="{5A481F80-F935-41A1-B916-4DB1AD7858AC}"/>
    <cellStyle name="쉼표 [0] 5 24" xfId="16631" xr:uid="{FD5ED4FE-0A2F-433C-BD5A-99EFD6EF937C}"/>
    <cellStyle name="쉼표 [0] 5 24 2" xfId="46584" xr:uid="{BEB9A5DC-6BE0-47B6-BC33-9BAC1779F1E7}"/>
    <cellStyle name="쉼표 [0] 5 25" xfId="19368" xr:uid="{B41FAD61-8F7F-462C-AF15-B53DA915296A}"/>
    <cellStyle name="쉼표 [0] 5 25 2" xfId="49321" xr:uid="{A4F8FA18-3649-42CB-97E2-F26C5E33E988}"/>
    <cellStyle name="쉼표 [0] 5 26" xfId="19414" xr:uid="{86D0C400-119D-4BCD-967C-ECE1F59DB5FD}"/>
    <cellStyle name="쉼표 [0] 5 26 2" xfId="49366" xr:uid="{4147ECA6-7CFA-43C5-8934-62F65F872225}"/>
    <cellStyle name="쉼표 [0] 5 27" xfId="22153" xr:uid="{CF5899E5-9D35-4B15-AEA3-6D5DBE3A06D9}"/>
    <cellStyle name="쉼표 [0] 5 27 2" xfId="52105" xr:uid="{440A0F8F-B2E9-4BC3-A2D4-ACFEF37E03B0}"/>
    <cellStyle name="쉼표 [0] 5 28" xfId="24889" xr:uid="{0D441BC6-580C-43A9-B3E8-093D3CF7962F}"/>
    <cellStyle name="쉼표 [0] 5 28 2" xfId="54841" xr:uid="{C2568753-7642-4965-B3D7-A62B6C5A2D77}"/>
    <cellStyle name="쉼표 [0] 5 29" xfId="30390" xr:uid="{62462ADB-7FEE-4FE2-AEB1-E45DB3F2E297}"/>
    <cellStyle name="쉼표 [0] 5 3" xfId="465" xr:uid="{CDC64726-23DD-41BA-B76D-4E849DD960CD}"/>
    <cellStyle name="쉼표 [0] 5 3 10" xfId="8452" xr:uid="{0DF92508-FBB7-4978-B332-9B1876FEBDAA}"/>
    <cellStyle name="쉼표 [0] 5 3 10 2" xfId="38407" xr:uid="{15959C8E-206C-4E31-97BF-5B2144EC94A8}"/>
    <cellStyle name="쉼표 [0] 5 3 11" xfId="11234" xr:uid="{5C9AD584-F5D0-4808-A64D-F06A592F7713}"/>
    <cellStyle name="쉼표 [0] 5 3 11 2" xfId="41189" xr:uid="{62959272-4F7C-4526-BA76-49AF771B0744}"/>
    <cellStyle name="쉼표 [0] 5 3 12" xfId="13969" xr:uid="{C2144391-D7D3-4314-917F-EE797FAAAF70}"/>
    <cellStyle name="쉼표 [0] 5 3 12 2" xfId="43924" xr:uid="{8C29DEF1-47E7-4824-A419-238A81C49C8B}"/>
    <cellStyle name="쉼표 [0] 5 3 13" xfId="16717" xr:uid="{5950D69D-4D86-44F7-A410-7DA8E5B4DE02}"/>
    <cellStyle name="쉼표 [0] 5 3 13 2" xfId="46670" xr:uid="{46486743-F368-4DCB-9AFC-61840B9F98FA}"/>
    <cellStyle name="쉼표 [0] 5 3 14" xfId="19500" xr:uid="{24192080-E4CE-4B43-95CE-FBBB9895A0E6}"/>
    <cellStyle name="쉼표 [0] 5 3 14 2" xfId="49452" xr:uid="{8BA594D1-C067-4817-8047-FD9A2DEC96A3}"/>
    <cellStyle name="쉼표 [0] 5 3 15" xfId="22238" xr:uid="{D246D877-6924-4372-8F06-5B3E2EBA5B48}"/>
    <cellStyle name="쉼표 [0] 5 3 15 2" xfId="52190" xr:uid="{DE95EA33-5E13-4A2C-9910-54B5AACB3C89}"/>
    <cellStyle name="쉼표 [0] 5 3 16" xfId="24974" xr:uid="{594B1783-F899-4F1C-BE52-FCCE327B6BF0}"/>
    <cellStyle name="쉼표 [0] 5 3 16 2" xfId="54926" xr:uid="{F0F0FD31-7D38-4DDE-A60D-A69AFEAE1C98}"/>
    <cellStyle name="쉼표 [0] 5 3 17" xfId="30478" xr:uid="{E9B30734-1375-4023-94D2-9E4D97107C2A}"/>
    <cellStyle name="쉼표 [0] 5 3 2" xfId="607" xr:uid="{B04614B8-B1D7-4F25-A9C4-44D278162338}"/>
    <cellStyle name="쉼표 [0] 5 3 2 10" xfId="16888" xr:uid="{F788A081-783A-4895-A423-5AC02A691B93}"/>
    <cellStyle name="쉼표 [0] 5 3 2 10 2" xfId="46841" xr:uid="{2CAF5E93-F2C5-4EA2-9CD3-CB188C974B79}"/>
    <cellStyle name="쉼표 [0] 5 3 2 11" xfId="19671" xr:uid="{61CF6235-2F7D-4462-B750-3AE0551D57E3}"/>
    <cellStyle name="쉼표 [0] 5 3 2 11 2" xfId="49623" xr:uid="{BD770B98-2BCB-4704-B67B-42EA05760090}"/>
    <cellStyle name="쉼표 [0] 5 3 2 12" xfId="22409" xr:uid="{EE52C59A-FD5B-48EE-BADB-ACE8B258971B}"/>
    <cellStyle name="쉼표 [0] 5 3 2 12 2" xfId="52361" xr:uid="{D4F8C26B-A00F-405C-AE89-BEDD89E4959F}"/>
    <cellStyle name="쉼표 [0] 5 3 2 13" xfId="25145" xr:uid="{BEA11210-F278-4B2C-BFAC-D579AC37FDB9}"/>
    <cellStyle name="쉼표 [0] 5 3 2 13 2" xfId="55097" xr:uid="{E3EE2E2A-35E0-459E-9B25-A230F7D4B988}"/>
    <cellStyle name="쉼표 [0] 5 3 2 14" xfId="30617" xr:uid="{44EC0B33-4996-4C07-9360-32009D91A484}"/>
    <cellStyle name="쉼표 [0] 5 3 2 2" xfId="1155" xr:uid="{212141E7-93F0-4A4B-B1CE-07C42B65091C}"/>
    <cellStyle name="쉼표 [0] 5 3 2 2 10" xfId="20013" xr:uid="{A62E699D-97D9-4367-A02C-FF25075ACABD}"/>
    <cellStyle name="쉼표 [0] 5 3 2 2 10 2" xfId="49965" xr:uid="{B857EAAF-44FE-4030-AA4D-AB4E9EC2257E}"/>
    <cellStyle name="쉼표 [0] 5 3 2 2 11" xfId="22751" xr:uid="{CCB77BFC-9819-414C-AA05-B10BE43BCC9E}"/>
    <cellStyle name="쉼표 [0] 5 3 2 2 11 2" xfId="52703" xr:uid="{21590D93-8231-4727-9844-7A1E0858AF5E}"/>
    <cellStyle name="쉼표 [0] 5 3 2 2 12" xfId="25487" xr:uid="{9356213A-A37D-4801-A1BA-EFD684EC80F5}"/>
    <cellStyle name="쉼표 [0] 5 3 2 2 12 2" xfId="55439" xr:uid="{07B081AB-4F42-4EB1-B9D4-AD82949FD876}"/>
    <cellStyle name="쉼표 [0] 5 3 2 2 13" xfId="31160" xr:uid="{7A2C3779-A3E9-4410-8016-2A89CEA0D843}"/>
    <cellStyle name="쉼표 [0] 5 3 2 2 2" xfId="3919" xr:uid="{A14DD270-A0D8-4881-B386-2F2A68DE1EBF}"/>
    <cellStyle name="쉼표 [0] 5 3 2 2 2 10" xfId="26171" xr:uid="{907C7D0C-E74E-43B5-A0ED-F70630DD159B}"/>
    <cellStyle name="쉼표 [0] 5 3 2 2 2 10 2" xfId="56123" xr:uid="{F49F6AC2-93DF-4F4D-A7A8-D01210442B10}"/>
    <cellStyle name="쉼표 [0] 5 3 2 2 2 11" xfId="33912" xr:uid="{F2559545-F145-41C4-9525-0436AA65D964}"/>
    <cellStyle name="쉼표 [0] 5 3 2 2 2 2" xfId="5287" xr:uid="{88499BD5-0448-44DD-ADDF-7BAA79C8CDB0}"/>
    <cellStyle name="쉼표 [0] 5 3 2 2 2 2 10" xfId="35280" xr:uid="{B142F83B-5174-4D49-AA37-CA523F4315B4}"/>
    <cellStyle name="쉼표 [0] 5 3 2 2 2 2 2" xfId="8235" xr:uid="{E05A1FBA-EC8B-48A7-932A-0A3D66B39981}"/>
    <cellStyle name="쉼표 [0] 5 3 2 2 2 2 2 2" xfId="30282" xr:uid="{BFAC46EC-B66C-4FD3-909E-E98820E4086F}"/>
    <cellStyle name="쉼표 [0] 5 3 2 2 2 2 2 2 2" xfId="60234" xr:uid="{782977B8-D0DA-4E15-9465-AD7D036C50B5}"/>
    <cellStyle name="쉼표 [0] 5 3 2 2 2 2 2 3" xfId="38190" xr:uid="{E76555C7-8B2D-4375-A27B-351CF0330D3C}"/>
    <cellStyle name="쉼표 [0] 5 3 2 2 2 2 3" xfId="11017" xr:uid="{2554971E-CA52-42AF-976A-EC1801B3F295}"/>
    <cellStyle name="쉼표 [0] 5 3 2 2 2 2 3 2" xfId="40972" xr:uid="{AE9DFE92-FABB-4DB4-92A3-2B342842F741}"/>
    <cellStyle name="쉼표 [0] 5 3 2 2 2 2 4" xfId="13799" xr:uid="{DB03AB84-962E-4218-8A6D-AE22FFD8EAFA}"/>
    <cellStyle name="쉼표 [0] 5 3 2 2 2 2 4 2" xfId="43754" xr:uid="{EA6B0153-881F-4072-9D49-A3F800949559}"/>
    <cellStyle name="쉼표 [0] 5 3 2 2 2 2 5" xfId="16534" xr:uid="{FF1842B8-C224-4F76-8934-48EC5C94F7B9}"/>
    <cellStyle name="쉼표 [0] 5 3 2 2 2 2 5 2" xfId="46489" xr:uid="{6519E2C6-F19C-4F36-A1BF-3FDA6F338475}"/>
    <cellStyle name="쉼표 [0] 5 3 2 2 2 2 6" xfId="19282" xr:uid="{01807ADB-0E3D-4E25-843F-5FE487C25AAF}"/>
    <cellStyle name="쉼표 [0] 5 3 2 2 2 2 6 2" xfId="49235" xr:uid="{FB1261B5-FF77-405A-9423-E7CFEAE4FA0A}"/>
    <cellStyle name="쉼표 [0] 5 3 2 2 2 2 7" xfId="22065" xr:uid="{9F96D919-D17D-4926-8AE1-B211169FE177}"/>
    <cellStyle name="쉼표 [0] 5 3 2 2 2 2 7 2" xfId="52017" xr:uid="{0C6E81C8-B5C3-4771-A1E3-028FDF7365B1}"/>
    <cellStyle name="쉼표 [0] 5 3 2 2 2 2 8" xfId="24803" xr:uid="{8D0E60E3-D559-4ACF-9375-3DC676006A36}"/>
    <cellStyle name="쉼표 [0] 5 3 2 2 2 2 8 2" xfId="54755" xr:uid="{0F3302F3-448E-4236-8801-A7D747D015EC}"/>
    <cellStyle name="쉼표 [0] 5 3 2 2 2 2 9" xfId="27539" xr:uid="{0CBC3183-4254-47D1-87DA-CBED08911900}"/>
    <cellStyle name="쉼표 [0] 5 3 2 2 2 2 9 2" xfId="57491" xr:uid="{AD13A9C0-F78F-47E8-AE78-46DED3E712D3}"/>
    <cellStyle name="쉼표 [0] 5 3 2 2 2 3" xfId="6867" xr:uid="{7AC0D253-394F-4F9F-A2C3-54504DC56712}"/>
    <cellStyle name="쉼표 [0] 5 3 2 2 2 3 2" xfId="28914" xr:uid="{ADFFC962-8E53-4EA0-B872-04B1408AF3AF}"/>
    <cellStyle name="쉼표 [0] 5 3 2 2 2 3 2 2" xfId="58866" xr:uid="{7658AA09-24D3-4154-9549-F1C1207A5AF9}"/>
    <cellStyle name="쉼표 [0] 5 3 2 2 2 3 3" xfId="36822" xr:uid="{E2D15945-51F8-45E8-859F-39D13E7D0159}"/>
    <cellStyle name="쉼표 [0] 5 3 2 2 2 4" xfId="9649" xr:uid="{B9DE6732-E0BD-4213-AF95-E2947A3D43DB}"/>
    <cellStyle name="쉼표 [0] 5 3 2 2 2 4 2" xfId="39604" xr:uid="{DD2FCE63-4C09-4C0E-800C-3DFF2A1C3B10}"/>
    <cellStyle name="쉼표 [0] 5 3 2 2 2 5" xfId="12431" xr:uid="{387C0C2F-9723-4561-9600-88E44AD2A20D}"/>
    <cellStyle name="쉼표 [0] 5 3 2 2 2 5 2" xfId="42386" xr:uid="{47E42151-C079-4F83-962F-A01F655966D1}"/>
    <cellStyle name="쉼표 [0] 5 3 2 2 2 6" xfId="15166" xr:uid="{22EA3B7D-D5AF-4623-9987-C9BB126E8F59}"/>
    <cellStyle name="쉼표 [0] 5 3 2 2 2 6 2" xfId="45121" xr:uid="{177F7E0C-A321-489E-AAB6-B7A2EE4E1176}"/>
    <cellStyle name="쉼표 [0] 5 3 2 2 2 7" xfId="17914" xr:uid="{927F51DC-B76F-40D4-A78C-02F6E5C81ADB}"/>
    <cellStyle name="쉼표 [0] 5 3 2 2 2 7 2" xfId="47867" xr:uid="{BD005E12-5457-48A3-A34A-65ED9128AA32}"/>
    <cellStyle name="쉼표 [0] 5 3 2 2 2 8" xfId="20697" xr:uid="{6286A62B-2755-493A-A152-AF32440697B9}"/>
    <cellStyle name="쉼표 [0] 5 3 2 2 2 8 2" xfId="50649" xr:uid="{C534CC38-9F9D-47AC-9777-A6BA1BFC17F3}"/>
    <cellStyle name="쉼표 [0] 5 3 2 2 2 9" xfId="23435" xr:uid="{177978CF-A9BD-438C-9291-9EDBD699F453}"/>
    <cellStyle name="쉼표 [0] 5 3 2 2 2 9 2" xfId="53387" xr:uid="{7D54CAD9-B7AF-42F5-96D7-C1250B8877ED}"/>
    <cellStyle name="쉼표 [0] 5 3 2 2 3" xfId="4603" xr:uid="{38B49882-9F33-4340-8CBA-EA6897246AB9}"/>
    <cellStyle name="쉼표 [0] 5 3 2 2 3 10" xfId="34596" xr:uid="{470CF4BB-BF72-4E7E-9F09-07B429EEED4E}"/>
    <cellStyle name="쉼표 [0] 5 3 2 2 3 2" xfId="7551" xr:uid="{38011301-F1A7-4A04-A827-D3BDFE46BBB4}"/>
    <cellStyle name="쉼표 [0] 5 3 2 2 3 2 2" xfId="29598" xr:uid="{80127621-14EA-4A27-8D85-31752BD1E38F}"/>
    <cellStyle name="쉼표 [0] 5 3 2 2 3 2 2 2" xfId="59550" xr:uid="{8C80B7AE-A84E-47CC-9A0B-68D51FFADA33}"/>
    <cellStyle name="쉼표 [0] 5 3 2 2 3 2 3" xfId="37506" xr:uid="{374EEE85-8BCF-4AF0-913C-24D77A4BBBD0}"/>
    <cellStyle name="쉼표 [0] 5 3 2 2 3 3" xfId="10333" xr:uid="{74493978-1B55-43DA-9042-B9CEBEA4A2DE}"/>
    <cellStyle name="쉼표 [0] 5 3 2 2 3 3 2" xfId="40288" xr:uid="{49DE6B0D-6A80-4114-BF4A-310C7AF26D29}"/>
    <cellStyle name="쉼표 [0] 5 3 2 2 3 4" xfId="13115" xr:uid="{AE7A5ED1-2135-4B5A-B827-74B24E4B5F61}"/>
    <cellStyle name="쉼표 [0] 5 3 2 2 3 4 2" xfId="43070" xr:uid="{0D497149-0F7F-4B16-B2EF-36297C96EADA}"/>
    <cellStyle name="쉼표 [0] 5 3 2 2 3 5" xfId="15850" xr:uid="{722BC8F9-323C-471B-8C0F-BF32CB0AC1A2}"/>
    <cellStyle name="쉼표 [0] 5 3 2 2 3 5 2" xfId="45805" xr:uid="{809CFAF1-6C38-4D51-BD2C-5906F805866E}"/>
    <cellStyle name="쉼표 [0] 5 3 2 2 3 6" xfId="18598" xr:uid="{23EC0FC8-85BA-4FE1-B76F-C13CCAC9006B}"/>
    <cellStyle name="쉼표 [0] 5 3 2 2 3 6 2" xfId="48551" xr:uid="{1A3ACC5E-003B-4D53-8DB3-6CF9BBC52FA5}"/>
    <cellStyle name="쉼표 [0] 5 3 2 2 3 7" xfId="21381" xr:uid="{C79F17B6-F558-4C94-B7C3-36475200015F}"/>
    <cellStyle name="쉼표 [0] 5 3 2 2 3 7 2" xfId="51333" xr:uid="{0866F26E-992B-46DB-93AD-E761C46F0DF2}"/>
    <cellStyle name="쉼표 [0] 5 3 2 2 3 8" xfId="24119" xr:uid="{012BFD5B-CDD1-4900-A676-41693EE5549C}"/>
    <cellStyle name="쉼표 [0] 5 3 2 2 3 8 2" xfId="54071" xr:uid="{D8CF7CA6-336A-4CE1-852A-C0ED5B8BCAFB}"/>
    <cellStyle name="쉼표 [0] 5 3 2 2 3 9" xfId="26855" xr:uid="{17A6D7C5-CAB1-40CA-A9B0-70D4CF32B72C}"/>
    <cellStyle name="쉼표 [0] 5 3 2 2 3 9 2" xfId="56807" xr:uid="{4CEE372D-1947-4CA4-87DF-B392EE6E9B7F}"/>
    <cellStyle name="쉼표 [0] 5 3 2 2 4" xfId="3235" xr:uid="{1A4AACDF-B001-42C5-A909-2B97CAB5F193}"/>
    <cellStyle name="쉼표 [0] 5 3 2 2 4 2" xfId="28230" xr:uid="{F8E252ED-E95D-4AC5-A36B-028066C305D2}"/>
    <cellStyle name="쉼표 [0] 5 3 2 2 4 2 2" xfId="58182" xr:uid="{FCA5678D-1932-4F12-A62E-97F8CCF9FC08}"/>
    <cellStyle name="쉼표 [0] 5 3 2 2 4 3" xfId="33228" xr:uid="{275B2820-8EBB-43BE-AEFD-C771B8CC859A}"/>
    <cellStyle name="쉼표 [0] 5 3 2 2 5" xfId="6183" xr:uid="{0F74CADA-DC7E-4CAC-885F-670145C78E7F}"/>
    <cellStyle name="쉼표 [0] 5 3 2 2 5 2" xfId="36138" xr:uid="{172D5E40-D28F-4A51-A970-6F4935DBF82E}"/>
    <cellStyle name="쉼표 [0] 5 3 2 2 6" xfId="8965" xr:uid="{BFB21BA3-20F3-48AA-90C7-B7C7045D5E77}"/>
    <cellStyle name="쉼표 [0] 5 3 2 2 6 2" xfId="38920" xr:uid="{B66F8C3A-0212-4AB6-9F0A-9598731E9B71}"/>
    <cellStyle name="쉼표 [0] 5 3 2 2 7" xfId="11747" xr:uid="{A7909DE1-527E-4800-9A3A-AE67D6D162F7}"/>
    <cellStyle name="쉼표 [0] 5 3 2 2 7 2" xfId="41702" xr:uid="{786E4C53-54CC-4697-881B-F54B687D873D}"/>
    <cellStyle name="쉼표 [0] 5 3 2 2 8" xfId="14482" xr:uid="{A9F6B31D-DFEE-49CA-AAF2-25C5BC5662C1}"/>
    <cellStyle name="쉼표 [0] 5 3 2 2 8 2" xfId="44437" xr:uid="{C0D0644E-63FA-4F4C-84F7-B3AE3C4B277A}"/>
    <cellStyle name="쉼표 [0] 5 3 2 2 9" xfId="17230" xr:uid="{48BEFDAC-7B90-4509-87F1-4E6CC39F28C7}"/>
    <cellStyle name="쉼표 [0] 5 3 2 2 9 2" xfId="47183" xr:uid="{4974970A-D992-4BE0-89FF-067349A6EE70}"/>
    <cellStyle name="쉼표 [0] 5 3 2 3" xfId="1697" xr:uid="{6C338A44-CA62-48AB-A7CC-EB690B4A12FD}"/>
    <cellStyle name="쉼표 [0] 5 3 2 3 10" xfId="23093" xr:uid="{A975AEE6-2C32-47D9-9BA6-3C37A240FF97}"/>
    <cellStyle name="쉼표 [0] 5 3 2 3 10 2" xfId="53045" xr:uid="{E43AD707-8B9D-4B7E-AC10-CB07F6FA170D}"/>
    <cellStyle name="쉼표 [0] 5 3 2 3 11" xfId="25829" xr:uid="{87155B42-5167-4D11-BEC7-5636DC92E4B2}"/>
    <cellStyle name="쉼표 [0] 5 3 2 3 11 2" xfId="55781" xr:uid="{3614729A-ED45-41BF-85DB-E46843D89A2C}"/>
    <cellStyle name="쉼표 [0] 5 3 2 3 12" xfId="31702" xr:uid="{E7936218-1CEE-4DA9-B300-25F74A55A94B}"/>
    <cellStyle name="쉼표 [0] 5 3 2 3 2" xfId="4945" xr:uid="{E15A0066-DD47-4114-A3B9-88182ADB0F9B}"/>
    <cellStyle name="쉼표 [0] 5 3 2 3 2 10" xfId="34938" xr:uid="{C8D01610-2594-47EE-BF45-78CE197242A3}"/>
    <cellStyle name="쉼표 [0] 5 3 2 3 2 2" xfId="7893" xr:uid="{4756030C-A867-4085-91D4-6218BE7D9F75}"/>
    <cellStyle name="쉼표 [0] 5 3 2 3 2 2 2" xfId="29940" xr:uid="{05AED44F-3366-49F3-81CB-545F6B9E66C4}"/>
    <cellStyle name="쉼표 [0] 5 3 2 3 2 2 2 2" xfId="59892" xr:uid="{36B01FF8-14A1-4AA2-AAF2-61D9149CFDF1}"/>
    <cellStyle name="쉼표 [0] 5 3 2 3 2 2 3" xfId="37848" xr:uid="{AEEF0A52-DB28-4F87-8C96-E8DF3BF56B4B}"/>
    <cellStyle name="쉼표 [0] 5 3 2 3 2 3" xfId="10675" xr:uid="{17CD1A99-94E3-4067-8CB5-0DC82047BAEE}"/>
    <cellStyle name="쉼표 [0] 5 3 2 3 2 3 2" xfId="40630" xr:uid="{927EFF90-7528-43D1-B6EA-51C2653CC7F0}"/>
    <cellStyle name="쉼표 [0] 5 3 2 3 2 4" xfId="13457" xr:uid="{684202EB-6B11-4D62-AE46-E29C38B26A94}"/>
    <cellStyle name="쉼표 [0] 5 3 2 3 2 4 2" xfId="43412" xr:uid="{D3AF12CD-B4B5-4E2A-ABDA-EACCEBEC1D8B}"/>
    <cellStyle name="쉼표 [0] 5 3 2 3 2 5" xfId="16192" xr:uid="{6AE936B4-D164-40F6-9688-E2A5496D2D65}"/>
    <cellStyle name="쉼표 [0] 5 3 2 3 2 5 2" xfId="46147" xr:uid="{5CA37400-7DEB-43B1-B163-80C3D68A73F3}"/>
    <cellStyle name="쉼표 [0] 5 3 2 3 2 6" xfId="18940" xr:uid="{B3121FAB-CDE5-480C-A373-449FE06651B1}"/>
    <cellStyle name="쉼표 [0] 5 3 2 3 2 6 2" xfId="48893" xr:uid="{C00108B8-CC05-4B20-A10D-3A1B34730DE5}"/>
    <cellStyle name="쉼표 [0] 5 3 2 3 2 7" xfId="21723" xr:uid="{1F9B7287-2288-41B2-B60A-14AB02B753E2}"/>
    <cellStyle name="쉼표 [0] 5 3 2 3 2 7 2" xfId="51675" xr:uid="{004E3D86-C622-45E6-BCAB-A8BF2F24C12C}"/>
    <cellStyle name="쉼표 [0] 5 3 2 3 2 8" xfId="24461" xr:uid="{97DE5F2F-1DC9-46EA-ABBB-0A735F6B8E42}"/>
    <cellStyle name="쉼표 [0] 5 3 2 3 2 8 2" xfId="54413" xr:uid="{B9230E6E-6EF3-49A6-8C97-582BB3C6C7AE}"/>
    <cellStyle name="쉼표 [0] 5 3 2 3 2 9" xfId="27197" xr:uid="{E28719E5-DEEE-46DC-8399-23C55F01D2BF}"/>
    <cellStyle name="쉼표 [0] 5 3 2 3 2 9 2" xfId="57149" xr:uid="{EAD8E45B-2C0F-44F6-920B-7EE416A1E4A0}"/>
    <cellStyle name="쉼표 [0] 5 3 2 3 3" xfId="3577" xr:uid="{CAC33240-514F-48C3-8E86-A82646A485A3}"/>
    <cellStyle name="쉼표 [0] 5 3 2 3 3 2" xfId="28572" xr:uid="{AB6E2E2B-BEDF-4817-B5BD-F04FA2F5B44F}"/>
    <cellStyle name="쉼표 [0] 5 3 2 3 3 2 2" xfId="58524" xr:uid="{9545DCA9-C5EC-4B96-ADC3-05A3B582E307}"/>
    <cellStyle name="쉼표 [0] 5 3 2 3 3 3" xfId="33570" xr:uid="{061A69F2-7222-4ECE-944D-0064310EC329}"/>
    <cellStyle name="쉼표 [0] 5 3 2 3 4" xfId="6525" xr:uid="{5B4DC175-230B-40D3-990C-2FA1A340183F}"/>
    <cellStyle name="쉼표 [0] 5 3 2 3 4 2" xfId="36480" xr:uid="{0DCCD5D8-16B0-4BEC-9000-63EF196FED77}"/>
    <cellStyle name="쉼표 [0] 5 3 2 3 5" xfId="9307" xr:uid="{060E1BA7-9C8A-47E5-850B-356A8C86759A}"/>
    <cellStyle name="쉼표 [0] 5 3 2 3 5 2" xfId="39262" xr:uid="{07566C49-3A00-4F22-88C6-9BE0F1254082}"/>
    <cellStyle name="쉼표 [0] 5 3 2 3 6" xfId="12089" xr:uid="{F893C433-6EE6-4EDF-99FE-0E6B88D98F03}"/>
    <cellStyle name="쉼표 [0] 5 3 2 3 6 2" xfId="42044" xr:uid="{F87EEC70-0537-4680-B3EB-EB432EE6B662}"/>
    <cellStyle name="쉼표 [0] 5 3 2 3 7" xfId="14824" xr:uid="{B57F232B-13D7-4B00-8571-682BD5B54FCF}"/>
    <cellStyle name="쉼표 [0] 5 3 2 3 7 2" xfId="44779" xr:uid="{C9156ECE-6F94-48DB-820E-B7085602AE6A}"/>
    <cellStyle name="쉼표 [0] 5 3 2 3 8" xfId="17572" xr:uid="{F48CC9AE-4379-4127-8866-06BD95474F9A}"/>
    <cellStyle name="쉼표 [0] 5 3 2 3 8 2" xfId="47525" xr:uid="{66E39D8E-DEB6-4809-9367-51EAB0C16E8B}"/>
    <cellStyle name="쉼표 [0] 5 3 2 3 9" xfId="20355" xr:uid="{58BE0F18-BC23-43E0-A570-03CFF27C9911}"/>
    <cellStyle name="쉼표 [0] 5 3 2 3 9 2" xfId="50307" xr:uid="{AEB240CE-9F36-464F-9572-39DD8B67FF56}"/>
    <cellStyle name="쉼표 [0] 5 3 2 4" xfId="2456" xr:uid="{BB82BF42-61E8-4213-AB8B-372519C98A0F}"/>
    <cellStyle name="쉼표 [0] 5 3 2 4 10" xfId="26513" xr:uid="{D714E5E6-386F-4B68-8B7F-A80D05540833}"/>
    <cellStyle name="쉼표 [0] 5 3 2 4 10 2" xfId="56465" xr:uid="{49E6906F-787C-4F57-BD74-4EA4BE7A0FCA}"/>
    <cellStyle name="쉼표 [0] 5 3 2 4 11" xfId="32455" xr:uid="{6C39DB6D-CA04-411D-BAC3-588ABD8058DE}"/>
    <cellStyle name="쉼표 [0] 5 3 2 4 2" xfId="4261" xr:uid="{89F15253-A3EA-46BB-B6ED-75CB1F696D02}"/>
    <cellStyle name="쉼표 [0] 5 3 2 4 2 2" xfId="29256" xr:uid="{CDE89764-DB0A-4BE5-947E-26DF57DDC360}"/>
    <cellStyle name="쉼표 [0] 5 3 2 4 2 2 2" xfId="59208" xr:uid="{09CE26BD-3172-454D-B433-68E0836958BD}"/>
    <cellStyle name="쉼표 [0] 5 3 2 4 2 3" xfId="34254" xr:uid="{22AF114D-8D30-4517-BC21-E52A2B8678DF}"/>
    <cellStyle name="쉼표 [0] 5 3 2 4 3" xfId="7209" xr:uid="{163EEF2B-FECD-4723-8198-205AE38E2B37}"/>
    <cellStyle name="쉼표 [0] 5 3 2 4 3 2" xfId="37164" xr:uid="{42CE0161-0189-4186-ABE4-B1A2B7FD955E}"/>
    <cellStyle name="쉼표 [0] 5 3 2 4 4" xfId="9991" xr:uid="{F3B3DDFA-15E2-4F7A-999D-90C1DDD79327}"/>
    <cellStyle name="쉼표 [0] 5 3 2 4 4 2" xfId="39946" xr:uid="{5DE54BA3-7D98-487A-99E1-C451A2667289}"/>
    <cellStyle name="쉼표 [0] 5 3 2 4 5" xfId="12773" xr:uid="{E06CC816-8553-4081-A877-3E55D5885629}"/>
    <cellStyle name="쉼표 [0] 5 3 2 4 5 2" xfId="42728" xr:uid="{F871C2B7-FEF6-4FBF-AC60-ED0026449A59}"/>
    <cellStyle name="쉼표 [0] 5 3 2 4 6" xfId="15508" xr:uid="{258F3E5B-312C-42AB-9DF1-44F0B08A1D2B}"/>
    <cellStyle name="쉼표 [0] 5 3 2 4 6 2" xfId="45463" xr:uid="{73C043E4-2A17-4F93-AF0F-E1000D17A55C}"/>
    <cellStyle name="쉼표 [0] 5 3 2 4 7" xfId="18256" xr:uid="{9FBF2126-3512-44B9-BD9B-EDB1CCB20F7C}"/>
    <cellStyle name="쉼표 [0] 5 3 2 4 7 2" xfId="48209" xr:uid="{5AFF8180-C708-4202-B09C-DE9715F8C477}"/>
    <cellStyle name="쉼표 [0] 5 3 2 4 8" xfId="21039" xr:uid="{6B726572-8431-4D39-8CA8-0490C1076B5B}"/>
    <cellStyle name="쉼표 [0] 5 3 2 4 8 2" xfId="50991" xr:uid="{2153743A-1229-4A0B-9542-5621B1F341AE}"/>
    <cellStyle name="쉼표 [0] 5 3 2 4 9" xfId="23777" xr:uid="{B81EC1D8-6D0C-4335-84B3-88CF44A5BA23}"/>
    <cellStyle name="쉼표 [0] 5 3 2 4 9 2" xfId="53729" xr:uid="{C80447BF-E223-49D2-AA37-216B2F118A1C}"/>
    <cellStyle name="쉼표 [0] 5 3 2 5" xfId="2893" xr:uid="{DE5BD4A1-8BDC-4CFF-85A9-15628D330D3F}"/>
    <cellStyle name="쉼표 [0] 5 3 2 5 2" xfId="27888" xr:uid="{3AA6107A-1D86-43C4-BBA6-A8F94AADB790}"/>
    <cellStyle name="쉼표 [0] 5 3 2 5 2 2" xfId="57840" xr:uid="{8155E681-B36C-46AE-B21D-6481BA3439C5}"/>
    <cellStyle name="쉼표 [0] 5 3 2 5 3" xfId="32886" xr:uid="{FC7338AF-6451-4AEB-B1DA-FFFD5468C4C5}"/>
    <cellStyle name="쉼표 [0] 5 3 2 6" xfId="5841" xr:uid="{D3A42B96-AD3A-467D-84AD-DFFB18B59A21}"/>
    <cellStyle name="쉼표 [0] 5 3 2 6 2" xfId="35796" xr:uid="{66B176E5-D94B-4E2F-8004-1F1560591E17}"/>
    <cellStyle name="쉼표 [0] 5 3 2 7" xfId="8623" xr:uid="{70B17684-C968-4FA6-B50D-8A75067EC9B6}"/>
    <cellStyle name="쉼표 [0] 5 3 2 7 2" xfId="38578" xr:uid="{3BF5859D-F83D-459E-899E-47CF2B19A9F7}"/>
    <cellStyle name="쉼표 [0] 5 3 2 8" xfId="11405" xr:uid="{069C387F-5B20-4B70-B44D-A6EC03A7D1B8}"/>
    <cellStyle name="쉼표 [0] 5 3 2 8 2" xfId="41360" xr:uid="{EFA2157F-C722-47BB-9813-3AC53B487EF7}"/>
    <cellStyle name="쉼표 [0] 5 3 2 9" xfId="14140" xr:uid="{2434C2F8-2292-4593-B11D-9A95E4C513EF}"/>
    <cellStyle name="쉼표 [0] 5 3 2 9 2" xfId="44095" xr:uid="{8CD700C2-1D8B-4D63-B21A-E3A5F82A3A90}"/>
    <cellStyle name="쉼표 [0] 5 3 3" xfId="840" xr:uid="{8BEA4831-D68B-46ED-9CDE-2C6CD738EABD}"/>
    <cellStyle name="쉼표 [0] 5 3 3 10" xfId="19842" xr:uid="{3F1A23B3-DC45-4AF1-938C-CB960FDD482F}"/>
    <cellStyle name="쉼표 [0] 5 3 3 10 2" xfId="49794" xr:uid="{B226779F-FD41-41A1-96F0-EFBABA79AFEC}"/>
    <cellStyle name="쉼표 [0] 5 3 3 11" xfId="22580" xr:uid="{9EB2ABC5-E0A3-452C-9295-CDECF19A84C6}"/>
    <cellStyle name="쉼표 [0] 5 3 3 11 2" xfId="52532" xr:uid="{56B93674-55F5-4280-BC3F-8421FC41B54A}"/>
    <cellStyle name="쉼표 [0] 5 3 3 12" xfId="25316" xr:uid="{E400162B-8B14-45F7-B6C4-141E0A1956F5}"/>
    <cellStyle name="쉼표 [0] 5 3 3 12 2" xfId="55268" xr:uid="{21B67EC7-B30F-4D44-8784-7004EFC7DE30}"/>
    <cellStyle name="쉼표 [0] 5 3 3 13" xfId="30845" xr:uid="{C08F76BF-6024-48F2-80C8-20B21666222E}"/>
    <cellStyle name="쉼표 [0] 5 3 3 2" xfId="1383" xr:uid="{590B68AD-3710-40F5-9BF9-5755D93DEA8B}"/>
    <cellStyle name="쉼표 [0] 5 3 3 2 10" xfId="23264" xr:uid="{9351E394-602B-4ACC-82EB-9CEAFBD36A3B}"/>
    <cellStyle name="쉼표 [0] 5 3 3 2 10 2" xfId="53216" xr:uid="{DB5574F3-D63D-4A51-8057-F5EE71798B03}"/>
    <cellStyle name="쉼표 [0] 5 3 3 2 11" xfId="26000" xr:uid="{BF0023C4-17DA-4723-BD42-7B2B6495A609}"/>
    <cellStyle name="쉼표 [0] 5 3 3 2 11 2" xfId="55952" xr:uid="{FC9A99E7-D09C-411A-8E88-A764472F1C74}"/>
    <cellStyle name="쉼표 [0] 5 3 3 2 12" xfId="31388" xr:uid="{046D30FD-0F6F-46FC-AF83-7A8BF65EE4CB}"/>
    <cellStyle name="쉼표 [0] 5 3 3 2 2" xfId="5116" xr:uid="{777BD04C-2BB7-4ADF-83AC-5A509868B37A}"/>
    <cellStyle name="쉼표 [0] 5 3 3 2 2 10" xfId="35109" xr:uid="{84A57F1D-25FB-49D1-96FB-AFE468AF09F5}"/>
    <cellStyle name="쉼표 [0] 5 3 3 2 2 2" xfId="8064" xr:uid="{30454643-E19A-4AF7-A4F3-4E81AA832D6A}"/>
    <cellStyle name="쉼표 [0] 5 3 3 2 2 2 2" xfId="30111" xr:uid="{AA3249D3-BDFA-45D5-B691-2E850BD94422}"/>
    <cellStyle name="쉼표 [0] 5 3 3 2 2 2 2 2" xfId="60063" xr:uid="{CBC187B7-D202-4961-9956-32AC3BAC5673}"/>
    <cellStyle name="쉼표 [0] 5 3 3 2 2 2 3" xfId="38019" xr:uid="{153AFAB6-ED1C-48B8-AE51-C0E545A3547F}"/>
    <cellStyle name="쉼표 [0] 5 3 3 2 2 3" xfId="10846" xr:uid="{4E29AA7B-5309-4B59-B247-7F48C80F0783}"/>
    <cellStyle name="쉼표 [0] 5 3 3 2 2 3 2" xfId="40801" xr:uid="{EE34063A-AE58-48BB-8C5F-E5E807084199}"/>
    <cellStyle name="쉼표 [0] 5 3 3 2 2 4" xfId="13628" xr:uid="{CAED63D3-2BC3-4B81-A024-C45C6865286F}"/>
    <cellStyle name="쉼표 [0] 5 3 3 2 2 4 2" xfId="43583" xr:uid="{7E67C750-B7DD-44ED-9470-6D54C396D633}"/>
    <cellStyle name="쉼표 [0] 5 3 3 2 2 5" xfId="16363" xr:uid="{A074A2BC-A29D-4DFC-8B41-97BEAA4FBB6A}"/>
    <cellStyle name="쉼표 [0] 5 3 3 2 2 5 2" xfId="46318" xr:uid="{4759F44F-C293-4B82-8E2E-D8C8B5D6C3E6}"/>
    <cellStyle name="쉼표 [0] 5 3 3 2 2 6" xfId="19111" xr:uid="{33ADFB38-DE92-401F-B100-85D1FF392B6F}"/>
    <cellStyle name="쉼표 [0] 5 3 3 2 2 6 2" xfId="49064" xr:uid="{F72464E2-D5DC-4A59-BB9C-74A6C91D8055}"/>
    <cellStyle name="쉼표 [0] 5 3 3 2 2 7" xfId="21894" xr:uid="{08A72A0A-C552-431A-998D-73ABE08686AE}"/>
    <cellStyle name="쉼표 [0] 5 3 3 2 2 7 2" xfId="51846" xr:uid="{C177C1FE-40F8-4F4C-8BBB-896583AC46E0}"/>
    <cellStyle name="쉼표 [0] 5 3 3 2 2 8" xfId="24632" xr:uid="{D8A5BD9F-8E2E-48F1-B859-460F5429A3AA}"/>
    <cellStyle name="쉼표 [0] 5 3 3 2 2 8 2" xfId="54584" xr:uid="{B3442E51-8B62-4BA4-8D75-2C7BAB92DEA4}"/>
    <cellStyle name="쉼표 [0] 5 3 3 2 2 9" xfId="27368" xr:uid="{142AA165-0E0D-40EC-A589-707A74BB4122}"/>
    <cellStyle name="쉼표 [0] 5 3 3 2 2 9 2" xfId="57320" xr:uid="{4BEEC967-6B96-4A22-B459-FA7F18CF1475}"/>
    <cellStyle name="쉼표 [0] 5 3 3 2 3" xfId="3748" xr:uid="{F34011B3-7E51-4EE0-BDED-DC4CE6D11CBA}"/>
    <cellStyle name="쉼표 [0] 5 3 3 2 3 2" xfId="28743" xr:uid="{FC5FDA83-1CF7-46B0-A105-62E512B54A74}"/>
    <cellStyle name="쉼표 [0] 5 3 3 2 3 2 2" xfId="58695" xr:uid="{5067A794-B105-49E3-824D-8EC360CC01A3}"/>
    <cellStyle name="쉼표 [0] 5 3 3 2 3 3" xfId="33741" xr:uid="{8F5EBF34-6119-4B96-9595-F941898D32B6}"/>
    <cellStyle name="쉼표 [0] 5 3 3 2 4" xfId="6696" xr:uid="{19EF9604-3325-45D4-AF8E-DDBDF374E1BC}"/>
    <cellStyle name="쉼표 [0] 5 3 3 2 4 2" xfId="36651" xr:uid="{2216E8C5-C7C6-4A43-90A0-2796E353BD1E}"/>
    <cellStyle name="쉼표 [0] 5 3 3 2 5" xfId="9478" xr:uid="{137900EA-0C82-4128-AE72-C3C9C2B47391}"/>
    <cellStyle name="쉼표 [0] 5 3 3 2 5 2" xfId="39433" xr:uid="{B57F4919-1B2D-4F6F-98D0-5AF1B0AECFC3}"/>
    <cellStyle name="쉼표 [0] 5 3 3 2 6" xfId="12260" xr:uid="{365B529D-37A0-49B6-8E53-7BE43081A7E4}"/>
    <cellStyle name="쉼표 [0] 5 3 3 2 6 2" xfId="42215" xr:uid="{0A38C2C5-AB06-430A-9128-C9F7A6416430}"/>
    <cellStyle name="쉼표 [0] 5 3 3 2 7" xfId="14995" xr:uid="{1E0C038C-4256-47F6-B249-E1239F6AFFCA}"/>
    <cellStyle name="쉼표 [0] 5 3 3 2 7 2" xfId="44950" xr:uid="{8D697AAF-6285-4ED6-B6D5-6325B10633C1}"/>
    <cellStyle name="쉼표 [0] 5 3 3 2 8" xfId="17743" xr:uid="{7E5ECAFD-0D40-4D7B-B76D-7683F8C4B4E5}"/>
    <cellStyle name="쉼표 [0] 5 3 3 2 8 2" xfId="47696" xr:uid="{FEC27F1F-DA61-46EC-A66B-58C4B84A2717}"/>
    <cellStyle name="쉼표 [0] 5 3 3 2 9" xfId="20526" xr:uid="{08AFE280-D4F2-457D-8D01-3BCD458CE57D}"/>
    <cellStyle name="쉼표 [0] 5 3 3 2 9 2" xfId="50478" xr:uid="{1B89DD44-55CB-4117-BF40-2D17E260EC7E}"/>
    <cellStyle name="쉼표 [0] 5 3 3 3" xfId="1925" xr:uid="{D9C1A198-6198-4AC7-9391-79DD92166C3C}"/>
    <cellStyle name="쉼표 [0] 5 3 3 3 10" xfId="26684" xr:uid="{8D1F4CD4-393B-4BB6-8CC5-314F3E53BE85}"/>
    <cellStyle name="쉼표 [0] 5 3 3 3 10 2" xfId="56636" xr:uid="{D5F6A645-D2B6-4070-AA40-60DAFF23E2FD}"/>
    <cellStyle name="쉼표 [0] 5 3 3 3 11" xfId="31930" xr:uid="{5DBF3AE9-39DE-4FDB-8743-AE5DC66BBBC0}"/>
    <cellStyle name="쉼표 [0] 5 3 3 3 2" xfId="4432" xr:uid="{390C56A3-7A2C-448D-BB71-32AAF3A88640}"/>
    <cellStyle name="쉼표 [0] 5 3 3 3 2 2" xfId="29427" xr:uid="{256B2E8E-5BBB-4F88-B98C-43F3A04A1ECF}"/>
    <cellStyle name="쉼표 [0] 5 3 3 3 2 2 2" xfId="59379" xr:uid="{A0814DD9-30C0-4084-A4F4-D16ED15A26FA}"/>
    <cellStyle name="쉼표 [0] 5 3 3 3 2 3" xfId="34425" xr:uid="{52F27A84-085B-4134-BC08-3B22F46A7E8E}"/>
    <cellStyle name="쉼표 [0] 5 3 3 3 3" xfId="7380" xr:uid="{B339CAE4-C208-4BEC-BC50-A14035641DBE}"/>
    <cellStyle name="쉼표 [0] 5 3 3 3 3 2" xfId="37335" xr:uid="{FBB765EB-CDD6-4508-913D-84034E913515}"/>
    <cellStyle name="쉼표 [0] 5 3 3 3 4" xfId="10162" xr:uid="{AACE6C50-0CCD-405D-A3B5-906D910D4548}"/>
    <cellStyle name="쉼표 [0] 5 3 3 3 4 2" xfId="40117" xr:uid="{A34DBECB-AB96-453A-B782-5C38839FF1B9}"/>
    <cellStyle name="쉼표 [0] 5 3 3 3 5" xfId="12944" xr:uid="{84A39A03-D37F-4BDF-9913-05040A497C6C}"/>
    <cellStyle name="쉼표 [0] 5 3 3 3 5 2" xfId="42899" xr:uid="{43338C3B-4858-402C-AA12-A9D7BA5FA6A3}"/>
    <cellStyle name="쉼표 [0] 5 3 3 3 6" xfId="15679" xr:uid="{C2F9A6EB-C849-4736-ABCF-E721F16DA5D7}"/>
    <cellStyle name="쉼표 [0] 5 3 3 3 6 2" xfId="45634" xr:uid="{01A44DD4-B237-468A-8A42-A0F837631AAF}"/>
    <cellStyle name="쉼표 [0] 5 3 3 3 7" xfId="18427" xr:uid="{3A91F664-B22E-4695-BD16-171639F33BC3}"/>
    <cellStyle name="쉼표 [0] 5 3 3 3 7 2" xfId="48380" xr:uid="{1B2778E6-6BD5-413E-B416-F1A3276C8E01}"/>
    <cellStyle name="쉼표 [0] 5 3 3 3 8" xfId="21210" xr:uid="{A126932F-52BA-41D1-99C1-6A0D5DB54511}"/>
    <cellStyle name="쉼표 [0] 5 3 3 3 8 2" xfId="51162" xr:uid="{61F305F4-A32F-4852-9B7C-C2A90F7D986C}"/>
    <cellStyle name="쉼표 [0] 5 3 3 3 9" xfId="23948" xr:uid="{8245A02F-6893-4C18-89B6-355F593188D6}"/>
    <cellStyle name="쉼표 [0] 5 3 3 3 9 2" xfId="53900" xr:uid="{772B607E-D4E6-4654-9551-632E1C6F651B}"/>
    <cellStyle name="쉼표 [0] 5 3 3 4" xfId="3064" xr:uid="{BF282CB3-0F51-4425-A859-BC6D1299BDD5}"/>
    <cellStyle name="쉼표 [0] 5 3 3 4 2" xfId="28059" xr:uid="{97C298ED-AA50-4D59-96EA-69185B258BEB}"/>
    <cellStyle name="쉼표 [0] 5 3 3 4 2 2" xfId="58011" xr:uid="{B45ECEEF-45E4-4333-8FDA-E47310159007}"/>
    <cellStyle name="쉼표 [0] 5 3 3 4 3" xfId="33057" xr:uid="{71C603A0-A143-44B7-A0D4-679D32E2BB47}"/>
    <cellStyle name="쉼표 [0] 5 3 3 5" xfId="6012" xr:uid="{78EDDC94-BAF2-4777-AAFC-994757FC3103}"/>
    <cellStyle name="쉼표 [0] 5 3 3 5 2" xfId="35967" xr:uid="{B7DEBABD-929A-4214-A388-D215EBF7F6D1}"/>
    <cellStyle name="쉼표 [0] 5 3 3 6" xfId="8794" xr:uid="{7A0E95D8-07B7-4C4C-90D0-27C357DF15AF}"/>
    <cellStyle name="쉼표 [0] 5 3 3 6 2" xfId="38749" xr:uid="{D18261ED-5883-4DF7-8BA8-41233C115E10}"/>
    <cellStyle name="쉼표 [0] 5 3 3 7" xfId="11576" xr:uid="{2FDFD135-3AC9-46DA-8792-AE4595124BD7}"/>
    <cellStyle name="쉼표 [0] 5 3 3 7 2" xfId="41531" xr:uid="{4671765A-3E74-4A43-9830-E73D4F2201A7}"/>
    <cellStyle name="쉼표 [0] 5 3 3 8" xfId="14311" xr:uid="{EE48AEF5-C28A-4139-886F-588BEA83BC68}"/>
    <cellStyle name="쉼표 [0] 5 3 3 8 2" xfId="44266" xr:uid="{8A618DFE-6BC0-4658-822E-00C2409040CB}"/>
    <cellStyle name="쉼표 [0] 5 3 3 9" xfId="17059" xr:uid="{5768DA59-67EF-4FED-AFD6-95F675195E45}"/>
    <cellStyle name="쉼표 [0] 5 3 3 9 2" xfId="47012" xr:uid="{0F26A31C-3416-4283-8F97-27FCE42A3D96}"/>
    <cellStyle name="쉼표 [0] 5 3 4" xfId="1016" xr:uid="{26DE83D8-E824-415D-8935-94DC85144708}"/>
    <cellStyle name="쉼표 [0] 5 3 4 10" xfId="22922" xr:uid="{6168094C-09A5-498D-A6D1-73FA89D7365D}"/>
    <cellStyle name="쉼표 [0] 5 3 4 10 2" xfId="52874" xr:uid="{71C71642-51BC-427C-BAA0-3CF27032ED01}"/>
    <cellStyle name="쉼표 [0] 5 3 4 11" xfId="25658" xr:uid="{E5F39DCB-8D7B-4FFC-BBA2-9D23EFB013DC}"/>
    <cellStyle name="쉼표 [0] 5 3 4 11 2" xfId="55610" xr:uid="{2FCDB978-E6F4-468D-B1FF-961AF6950F6D}"/>
    <cellStyle name="쉼표 [0] 5 3 4 12" xfId="31021" xr:uid="{8DDBAE95-8ED8-4617-8E6A-49FC6BD15CA5}"/>
    <cellStyle name="쉼표 [0] 5 3 4 2" xfId="4774" xr:uid="{C3AA0698-826F-47A0-B7BC-D9E059B37291}"/>
    <cellStyle name="쉼표 [0] 5 3 4 2 10" xfId="34767" xr:uid="{517D270E-950E-4C89-BE35-B75B76DD7889}"/>
    <cellStyle name="쉼표 [0] 5 3 4 2 2" xfId="7722" xr:uid="{EDF78111-B40C-44C5-B95B-FB1EE9841912}"/>
    <cellStyle name="쉼표 [0] 5 3 4 2 2 2" xfId="29769" xr:uid="{1E77056F-5478-4DE7-9D41-F27CC43A829E}"/>
    <cellStyle name="쉼표 [0] 5 3 4 2 2 2 2" xfId="59721" xr:uid="{299ED2DC-DAC0-462B-87EA-13C1D4722DAE}"/>
    <cellStyle name="쉼표 [0] 5 3 4 2 2 3" xfId="37677" xr:uid="{47B4EFF1-A2F4-4C09-8D9C-6E8703C93545}"/>
    <cellStyle name="쉼표 [0] 5 3 4 2 3" xfId="10504" xr:uid="{81F23BDF-C620-4451-862D-CF3C40F2212F}"/>
    <cellStyle name="쉼표 [0] 5 3 4 2 3 2" xfId="40459" xr:uid="{C4FAF136-3FFA-46E4-B6A9-1BA2A5B7C41B}"/>
    <cellStyle name="쉼표 [0] 5 3 4 2 4" xfId="13286" xr:uid="{64EC0128-B8BA-47C1-B0C5-9C1D358C1BDC}"/>
    <cellStyle name="쉼표 [0] 5 3 4 2 4 2" xfId="43241" xr:uid="{35B1D2A9-F304-4D29-BD7F-E8C5178DE252}"/>
    <cellStyle name="쉼표 [0] 5 3 4 2 5" xfId="16021" xr:uid="{DA2A3D54-6CF7-4719-B064-54B3B1FF05BE}"/>
    <cellStyle name="쉼표 [0] 5 3 4 2 5 2" xfId="45976" xr:uid="{D2A01843-8380-487E-BD29-3297A5D86B5A}"/>
    <cellStyle name="쉼표 [0] 5 3 4 2 6" xfId="18769" xr:uid="{ACE4F048-27AA-4513-8697-577D84B3CE62}"/>
    <cellStyle name="쉼표 [0] 5 3 4 2 6 2" xfId="48722" xr:uid="{3CADC378-719F-4388-B1BE-B421F7A64211}"/>
    <cellStyle name="쉼표 [0] 5 3 4 2 7" xfId="21552" xr:uid="{36768FBC-6BEA-4025-A832-3D233EBDC2FB}"/>
    <cellStyle name="쉼표 [0] 5 3 4 2 7 2" xfId="51504" xr:uid="{1D9A310A-6948-45A1-A2CD-0DAAD617D19A}"/>
    <cellStyle name="쉼표 [0] 5 3 4 2 8" xfId="24290" xr:uid="{E216A0BB-403F-4956-A1A5-D3919BC6BF9F}"/>
    <cellStyle name="쉼표 [0] 5 3 4 2 8 2" xfId="54242" xr:uid="{70627DF3-74C4-44D4-93E4-CDD081342191}"/>
    <cellStyle name="쉼표 [0] 5 3 4 2 9" xfId="27026" xr:uid="{BBE20463-3787-4906-BE6A-519D62EA452E}"/>
    <cellStyle name="쉼표 [0] 5 3 4 2 9 2" xfId="56978" xr:uid="{C44AFB4F-8130-4611-8640-A092206D4E58}"/>
    <cellStyle name="쉼표 [0] 5 3 4 3" xfId="3406" xr:uid="{774E8796-B2DB-438B-922D-9D36647429A7}"/>
    <cellStyle name="쉼표 [0] 5 3 4 3 2" xfId="28401" xr:uid="{E2CEDC70-FF82-4293-8A1F-852586B770DE}"/>
    <cellStyle name="쉼표 [0] 5 3 4 3 2 2" xfId="58353" xr:uid="{2BDFE425-ECB5-4DDC-BD68-91F0BFA9767C}"/>
    <cellStyle name="쉼표 [0] 5 3 4 3 3" xfId="33399" xr:uid="{63F32F10-420D-4EBA-82BC-3309C8311275}"/>
    <cellStyle name="쉼표 [0] 5 3 4 4" xfId="6354" xr:uid="{D721775F-F9A9-4B1E-B3DA-3D808FFB9FBA}"/>
    <cellStyle name="쉼표 [0] 5 3 4 4 2" xfId="36309" xr:uid="{B00B2FD1-0482-4041-A913-8F856BB514F7}"/>
    <cellStyle name="쉼표 [0] 5 3 4 5" xfId="9136" xr:uid="{1686922B-A9CB-4751-8D58-52CB6E329D4E}"/>
    <cellStyle name="쉼표 [0] 5 3 4 5 2" xfId="39091" xr:uid="{13DCF703-2C64-4FFE-8616-3000661FE3C1}"/>
    <cellStyle name="쉼표 [0] 5 3 4 6" xfId="11918" xr:uid="{BB81AB6E-49E0-4F0F-B144-9D4341E5B28F}"/>
    <cellStyle name="쉼표 [0] 5 3 4 6 2" xfId="41873" xr:uid="{45D9D331-11C9-4176-BBA7-3839E7D237B4}"/>
    <cellStyle name="쉼표 [0] 5 3 4 7" xfId="14653" xr:uid="{546D1996-8787-4669-9B68-380EBEC06EE7}"/>
    <cellStyle name="쉼표 [0] 5 3 4 7 2" xfId="44608" xr:uid="{C58A377E-B0E5-40B1-9157-4B50078B41DE}"/>
    <cellStyle name="쉼표 [0] 5 3 4 8" xfId="17401" xr:uid="{252E5374-58A7-4885-9EB9-09490DF303A0}"/>
    <cellStyle name="쉼표 [0] 5 3 4 8 2" xfId="47354" xr:uid="{53334408-E935-4921-B325-6036D7E85159}"/>
    <cellStyle name="쉼표 [0] 5 3 4 9" xfId="20184" xr:uid="{DB9F84AE-E0D9-47B5-A658-047D483642B0}"/>
    <cellStyle name="쉼표 [0] 5 3 4 9 2" xfId="50136" xr:uid="{E2AF07C4-9D78-4191-890A-3C9175AE0137}"/>
    <cellStyle name="쉼표 [0] 5 3 5" xfId="1558" xr:uid="{60F3E28D-7EE0-4230-A46A-FDA3825B8AC7}"/>
    <cellStyle name="쉼표 [0] 5 3 5 10" xfId="26342" xr:uid="{E9DB62DD-588D-4C20-BC20-E3A990FED3A7}"/>
    <cellStyle name="쉼표 [0] 5 3 5 10 2" xfId="56294" xr:uid="{20AD2E2A-EDD0-4F2E-9E0C-93749EB88A62}"/>
    <cellStyle name="쉼표 [0] 5 3 5 11" xfId="31563" xr:uid="{A72214FB-AE48-417F-A7E0-8AA6112A3806}"/>
    <cellStyle name="쉼표 [0] 5 3 5 2" xfId="4090" xr:uid="{1F5E65F8-BEEE-4931-BDAB-B5745BE8E193}"/>
    <cellStyle name="쉼표 [0] 5 3 5 2 2" xfId="29085" xr:uid="{2909C1FA-F42C-4B8A-9E04-54D4FA9CE725}"/>
    <cellStyle name="쉼표 [0] 5 3 5 2 2 2" xfId="59037" xr:uid="{D6D4348C-1496-4D00-BD8A-19B66750FE8E}"/>
    <cellStyle name="쉼표 [0] 5 3 5 2 3" xfId="34083" xr:uid="{00CB2A2C-F939-4A50-BBC7-9D7D82D3D90B}"/>
    <cellStyle name="쉼표 [0] 5 3 5 3" xfId="7038" xr:uid="{CEBB3726-C012-4EAF-B34B-50F38FEDD8A6}"/>
    <cellStyle name="쉼표 [0] 5 3 5 3 2" xfId="36993" xr:uid="{CB895D3F-DD3D-4E70-A3C8-57DDD1615E9A}"/>
    <cellStyle name="쉼표 [0] 5 3 5 4" xfId="9820" xr:uid="{B02F992D-174B-4488-A389-F4A074C12F50}"/>
    <cellStyle name="쉼표 [0] 5 3 5 4 2" xfId="39775" xr:uid="{2FFECB16-810D-4EEE-9E12-DBF1F49BDBB8}"/>
    <cellStyle name="쉼표 [0] 5 3 5 5" xfId="12602" xr:uid="{54A00DA0-E91A-4235-84DF-D7A94C2B838A}"/>
    <cellStyle name="쉼표 [0] 5 3 5 5 2" xfId="42557" xr:uid="{9924AD2C-CFA0-4A15-843D-0CC5B96576DD}"/>
    <cellStyle name="쉼표 [0] 5 3 5 6" xfId="15337" xr:uid="{93FC37BE-C8E5-4305-923E-1750AC7929BE}"/>
    <cellStyle name="쉼표 [0] 5 3 5 6 2" xfId="45292" xr:uid="{5828539C-86F8-4548-B25E-ED809D56B4E3}"/>
    <cellStyle name="쉼표 [0] 5 3 5 7" xfId="18085" xr:uid="{C1F13017-A020-4647-B8C5-03944C1B9274}"/>
    <cellStyle name="쉼표 [0] 5 3 5 7 2" xfId="48038" xr:uid="{FCE4474E-609E-4F04-B70C-B49C14C465FC}"/>
    <cellStyle name="쉼표 [0] 5 3 5 8" xfId="20868" xr:uid="{BCF33FF7-E0FA-4E08-A254-2AC752E0701A}"/>
    <cellStyle name="쉼표 [0] 5 3 5 8 2" xfId="50820" xr:uid="{532BC24F-DC55-4C31-9159-5BFFF46C27BD}"/>
    <cellStyle name="쉼표 [0] 5 3 5 9" xfId="23606" xr:uid="{1D21FF72-9EBA-4528-9F4C-E6696E783028}"/>
    <cellStyle name="쉼표 [0] 5 3 5 9 2" xfId="53558" xr:uid="{2A2DDDD9-70C8-458F-B635-46A534429CCB}"/>
    <cellStyle name="쉼표 [0] 5 3 6" xfId="2105" xr:uid="{11096E48-4F31-4337-B658-D918EFA2C2E4}"/>
    <cellStyle name="쉼표 [0] 5 3 6 2" xfId="27717" xr:uid="{3686B032-0500-4E4B-8BFE-D6C4A956B968}"/>
    <cellStyle name="쉼표 [0] 5 3 6 2 2" xfId="57669" xr:uid="{3396CBC0-E3B9-408D-9CDB-7E1486A5821E}"/>
    <cellStyle name="쉼표 [0] 5 3 6 3" xfId="32108" xr:uid="{B25642E2-B737-4EDA-85D7-1D44FD5D7CC5}"/>
    <cellStyle name="쉼표 [0] 5 3 7" xfId="2284" xr:uid="{657ACE92-D432-408F-BAC1-6D2B7E58C990}"/>
    <cellStyle name="쉼표 [0] 5 3 7 2" xfId="32284" xr:uid="{8E033965-7510-47D3-94DA-173E88EBE602}"/>
    <cellStyle name="쉼표 [0] 5 3 8" xfId="2722" xr:uid="{2D1AEB35-E5E2-432E-A9A0-7687501DC647}"/>
    <cellStyle name="쉼표 [0] 5 3 8 2" xfId="32715" xr:uid="{D9C9BCE2-16A7-4FC8-B0CF-A07BEFC4603A}"/>
    <cellStyle name="쉼표 [0] 5 3 9" xfId="5670" xr:uid="{86C5A578-3953-4A21-BBC4-32ADDD1DA63B}"/>
    <cellStyle name="쉼표 [0] 5 3 9 2" xfId="35625" xr:uid="{BC35C170-AF0E-40DA-B625-0CE1DC77612D}"/>
    <cellStyle name="쉼표 [0] 5 4" xfId="519" xr:uid="{783FC1E6-01D0-488C-B833-90E747136C7C}"/>
    <cellStyle name="쉼표 [0] 5 4 10" xfId="16803" xr:uid="{621164BA-3C37-4352-93C0-39E2A28A7C04}"/>
    <cellStyle name="쉼표 [0] 5 4 10 2" xfId="46756" xr:uid="{E78BAE44-453A-44C1-82CB-FE870460E0B9}"/>
    <cellStyle name="쉼표 [0] 5 4 11" xfId="19586" xr:uid="{529919B2-66B1-421D-A14A-4E6DA2348C1C}"/>
    <cellStyle name="쉼표 [0] 5 4 11 2" xfId="49538" xr:uid="{4114708C-8E0F-4656-BFC4-EB227F7A0B70}"/>
    <cellStyle name="쉼표 [0] 5 4 12" xfId="22324" xr:uid="{A2638C49-6804-451D-A3C1-9D4C54128187}"/>
    <cellStyle name="쉼표 [0] 5 4 12 2" xfId="52276" xr:uid="{64078E72-043A-4A10-9362-E9EB10165640}"/>
    <cellStyle name="쉼표 [0] 5 4 13" xfId="25060" xr:uid="{DD947631-A01F-4730-BF8E-31B77B4965BC}"/>
    <cellStyle name="쉼표 [0] 5 4 13 2" xfId="55012" xr:uid="{ACAEAE61-40D3-4171-9648-F7FAD7575CCC}"/>
    <cellStyle name="쉼표 [0] 5 4 14" xfId="30529" xr:uid="{72C4E0DE-1200-48E5-9AA0-ACB4548946B2}"/>
    <cellStyle name="쉼표 [0] 5 4 2" xfId="1067" xr:uid="{BEBF1DC0-2496-4153-A53F-8F7972356CAE}"/>
    <cellStyle name="쉼표 [0] 5 4 2 10" xfId="19928" xr:uid="{1BD12AD7-DF7C-403E-BE09-830413E9D581}"/>
    <cellStyle name="쉼표 [0] 5 4 2 10 2" xfId="49880" xr:uid="{9397B2AE-350F-4837-970A-A0C6E2F20DB1}"/>
    <cellStyle name="쉼표 [0] 5 4 2 11" xfId="22666" xr:uid="{ECE59CE7-599A-4F6A-97F3-91235F347474}"/>
    <cellStyle name="쉼표 [0] 5 4 2 11 2" xfId="52618" xr:uid="{B66BE316-E535-4964-8CFF-5E95848BCA47}"/>
    <cellStyle name="쉼표 [0] 5 4 2 12" xfId="25402" xr:uid="{65B5127B-633B-43C7-8293-4D5160E545F0}"/>
    <cellStyle name="쉼표 [0] 5 4 2 12 2" xfId="55354" xr:uid="{BCC5B013-E0B3-4644-AC1A-70144C5ABB51}"/>
    <cellStyle name="쉼표 [0] 5 4 2 13" xfId="31072" xr:uid="{FFF62169-D425-4527-83CA-FD6AFE25D24E}"/>
    <cellStyle name="쉼표 [0] 5 4 2 2" xfId="3834" xr:uid="{CD83F3E5-7D7B-458B-BCB9-C14EFE1BBE6B}"/>
    <cellStyle name="쉼표 [0] 5 4 2 2 10" xfId="26086" xr:uid="{58B61913-D662-454F-964D-409ECA0E20F8}"/>
    <cellStyle name="쉼표 [0] 5 4 2 2 10 2" xfId="56038" xr:uid="{45540DC4-C1AA-465E-8B2B-07FE776FC33F}"/>
    <cellStyle name="쉼표 [0] 5 4 2 2 11" xfId="33827" xr:uid="{0484CBC6-6C39-442E-AC09-82326D3650B7}"/>
    <cellStyle name="쉼표 [0] 5 4 2 2 2" xfId="5202" xr:uid="{406CE2B5-69B1-4351-BC8B-F1E79AED84B4}"/>
    <cellStyle name="쉼표 [0] 5 4 2 2 2 10" xfId="35195" xr:uid="{DF1AB397-3A2D-42EB-B445-3AA21C2810D7}"/>
    <cellStyle name="쉼표 [0] 5 4 2 2 2 2" xfId="8150" xr:uid="{684A2766-A205-4291-99AB-87188A26E996}"/>
    <cellStyle name="쉼표 [0] 5 4 2 2 2 2 2" xfId="30197" xr:uid="{CFDA85EE-EAC5-474E-9F3A-5924F345E357}"/>
    <cellStyle name="쉼표 [0] 5 4 2 2 2 2 2 2" xfId="60149" xr:uid="{6A1C6D82-BB94-4BDD-9113-300A80B1C0E8}"/>
    <cellStyle name="쉼표 [0] 5 4 2 2 2 2 3" xfId="38105" xr:uid="{8A697A95-0307-4668-88B5-F76511028BB9}"/>
    <cellStyle name="쉼표 [0] 5 4 2 2 2 3" xfId="10932" xr:uid="{65C3348E-AAA4-4C29-9111-B0C572A63058}"/>
    <cellStyle name="쉼표 [0] 5 4 2 2 2 3 2" xfId="40887" xr:uid="{6FC05F0F-C867-428B-8C50-401801272A3C}"/>
    <cellStyle name="쉼표 [0] 5 4 2 2 2 4" xfId="13714" xr:uid="{3EB68580-817F-4C35-BCF0-4894CE405BBB}"/>
    <cellStyle name="쉼표 [0] 5 4 2 2 2 4 2" xfId="43669" xr:uid="{9BCFF4DD-1077-4961-8109-EF6CCBCECB16}"/>
    <cellStyle name="쉼표 [0] 5 4 2 2 2 5" xfId="16449" xr:uid="{223F7C3D-42A6-4E83-BE32-A1000040DD9A}"/>
    <cellStyle name="쉼표 [0] 5 4 2 2 2 5 2" xfId="46404" xr:uid="{ED571839-3FFA-487F-BC81-7975121613B9}"/>
    <cellStyle name="쉼표 [0] 5 4 2 2 2 6" xfId="19197" xr:uid="{469771E8-397E-49F0-962B-E84128932A3A}"/>
    <cellStyle name="쉼표 [0] 5 4 2 2 2 6 2" xfId="49150" xr:uid="{46C683A6-A270-470A-B666-02E194395105}"/>
    <cellStyle name="쉼표 [0] 5 4 2 2 2 7" xfId="21980" xr:uid="{7CF0DB4E-49BC-4028-9727-00BE1111831F}"/>
    <cellStyle name="쉼표 [0] 5 4 2 2 2 7 2" xfId="51932" xr:uid="{800AF80A-386E-40F3-A3F8-68D54DE4EFF8}"/>
    <cellStyle name="쉼표 [0] 5 4 2 2 2 8" xfId="24718" xr:uid="{74DA6767-D229-4CB1-B188-A52E55756483}"/>
    <cellStyle name="쉼표 [0] 5 4 2 2 2 8 2" xfId="54670" xr:uid="{9F43CF7F-E50C-4070-9664-97B7CD4DB0CF}"/>
    <cellStyle name="쉼표 [0] 5 4 2 2 2 9" xfId="27454" xr:uid="{E50993E4-2734-40BB-9422-A4D5C17CCB1E}"/>
    <cellStyle name="쉼표 [0] 5 4 2 2 2 9 2" xfId="57406" xr:uid="{AAA41F4E-CBEA-4484-92DF-F85AB56E2EBD}"/>
    <cellStyle name="쉼표 [0] 5 4 2 2 3" xfId="6782" xr:uid="{BA49DACC-F7B2-41C5-896D-C308016E8450}"/>
    <cellStyle name="쉼표 [0] 5 4 2 2 3 2" xfId="28829" xr:uid="{7D365501-E142-4002-A75A-EFD8EE4CCE2F}"/>
    <cellStyle name="쉼표 [0] 5 4 2 2 3 2 2" xfId="58781" xr:uid="{2976A682-778A-426A-A6B1-EB50C1DDD1AC}"/>
    <cellStyle name="쉼표 [0] 5 4 2 2 3 3" xfId="36737" xr:uid="{7760F134-8AC6-4A9C-A96A-981CA82D88D8}"/>
    <cellStyle name="쉼표 [0] 5 4 2 2 4" xfId="9564" xr:uid="{3D3C2C2E-B62A-4BB8-8E72-2CFF4670FC8E}"/>
    <cellStyle name="쉼표 [0] 5 4 2 2 4 2" xfId="39519" xr:uid="{9CB8ABB6-3D65-4194-A7B8-9D5BF1EAD261}"/>
    <cellStyle name="쉼표 [0] 5 4 2 2 5" xfId="12346" xr:uid="{B0DC7A72-D2A8-45D6-B85A-7BD2A9FBAD44}"/>
    <cellStyle name="쉼표 [0] 5 4 2 2 5 2" xfId="42301" xr:uid="{D2370512-E34C-48FB-BF35-BE8B2E57574D}"/>
    <cellStyle name="쉼표 [0] 5 4 2 2 6" xfId="15081" xr:uid="{A8EEC519-6C71-4DEE-A079-1FCE664D095A}"/>
    <cellStyle name="쉼표 [0] 5 4 2 2 6 2" xfId="45036" xr:uid="{6AC22D5F-0F38-476E-B3E0-A111ED81327C}"/>
    <cellStyle name="쉼표 [0] 5 4 2 2 7" xfId="17829" xr:uid="{679B723E-5807-4DEA-A1B1-D57BAA5DB117}"/>
    <cellStyle name="쉼표 [0] 5 4 2 2 7 2" xfId="47782" xr:uid="{560942CE-D6D9-4BDB-8226-AE5BE9F425F1}"/>
    <cellStyle name="쉼표 [0] 5 4 2 2 8" xfId="20612" xr:uid="{9F035A41-65F2-49C4-94AA-B07721726E5C}"/>
    <cellStyle name="쉼표 [0] 5 4 2 2 8 2" xfId="50564" xr:uid="{A829B429-71BC-4957-9FDE-B5B4E0056996}"/>
    <cellStyle name="쉼표 [0] 5 4 2 2 9" xfId="23350" xr:uid="{82898568-AE95-4140-9813-999BB17A6A4C}"/>
    <cellStyle name="쉼표 [0] 5 4 2 2 9 2" xfId="53302" xr:uid="{111CA9E8-4FE2-4C54-B2C9-F6FF1F0883DE}"/>
    <cellStyle name="쉼표 [0] 5 4 2 3" xfId="4518" xr:uid="{19920096-F4C4-4350-B627-8D62E94F3BE5}"/>
    <cellStyle name="쉼표 [0] 5 4 2 3 10" xfId="34511" xr:uid="{90046589-4F97-4520-AD51-14542DD52BAF}"/>
    <cellStyle name="쉼표 [0] 5 4 2 3 2" xfId="7466" xr:uid="{3862AD47-51D0-4DEF-945C-06F610837CE5}"/>
    <cellStyle name="쉼표 [0] 5 4 2 3 2 2" xfId="29513" xr:uid="{70FA416A-BF50-41CA-9763-F861CC55044D}"/>
    <cellStyle name="쉼표 [0] 5 4 2 3 2 2 2" xfId="59465" xr:uid="{C069E029-44EB-4209-97AA-B7EEBCE1E283}"/>
    <cellStyle name="쉼표 [0] 5 4 2 3 2 3" xfId="37421" xr:uid="{D48125C0-AD99-4BB8-84D4-5ED42CAE4538}"/>
    <cellStyle name="쉼표 [0] 5 4 2 3 3" xfId="10248" xr:uid="{8C497FB2-7430-4D88-B010-71802A7E9B0F}"/>
    <cellStyle name="쉼표 [0] 5 4 2 3 3 2" xfId="40203" xr:uid="{E96CE015-D25C-41A0-9457-7BBAADD16F10}"/>
    <cellStyle name="쉼표 [0] 5 4 2 3 4" xfId="13030" xr:uid="{E265AD3A-8920-4B0C-A6BD-99770175FB9F}"/>
    <cellStyle name="쉼표 [0] 5 4 2 3 4 2" xfId="42985" xr:uid="{3AA63A70-F539-42FE-BD23-10F51C6E708A}"/>
    <cellStyle name="쉼표 [0] 5 4 2 3 5" xfId="15765" xr:uid="{FCCC7FDB-703D-4082-9DF2-37C5739B3FDC}"/>
    <cellStyle name="쉼표 [0] 5 4 2 3 5 2" xfId="45720" xr:uid="{BB506D18-B313-4260-BDC9-1BF50B27BB9D}"/>
    <cellStyle name="쉼표 [0] 5 4 2 3 6" xfId="18513" xr:uid="{36DE2945-D05E-4B1D-97F2-25A251D05CD6}"/>
    <cellStyle name="쉼표 [0] 5 4 2 3 6 2" xfId="48466" xr:uid="{2755FEA9-9161-4486-90BC-8FE3913004AB}"/>
    <cellStyle name="쉼표 [0] 5 4 2 3 7" xfId="21296" xr:uid="{A5F28370-0B95-427D-B720-FB1A11431BEA}"/>
    <cellStyle name="쉼표 [0] 5 4 2 3 7 2" xfId="51248" xr:uid="{1D31E575-F6CD-49DF-8623-C7F6104426F7}"/>
    <cellStyle name="쉼표 [0] 5 4 2 3 8" xfId="24034" xr:uid="{08BFECBA-CC80-4CA1-BFEA-D4F4D57ABA1A}"/>
    <cellStyle name="쉼표 [0] 5 4 2 3 8 2" xfId="53986" xr:uid="{F499FFA9-1BF1-4154-8AB6-67F72BEFBF3D}"/>
    <cellStyle name="쉼표 [0] 5 4 2 3 9" xfId="26770" xr:uid="{FEDEED67-314A-4F18-A4EE-9BE9004F06E7}"/>
    <cellStyle name="쉼표 [0] 5 4 2 3 9 2" xfId="56722" xr:uid="{DB5B039B-24EA-4F4E-9681-8FC6889CF1ED}"/>
    <cellStyle name="쉼표 [0] 5 4 2 4" xfId="3150" xr:uid="{2CB50BE2-413F-4D94-BC8F-DF7331D2361B}"/>
    <cellStyle name="쉼표 [0] 5 4 2 4 2" xfId="28145" xr:uid="{42995A51-821D-418A-B122-11A2F1F61FB2}"/>
    <cellStyle name="쉼표 [0] 5 4 2 4 2 2" xfId="58097" xr:uid="{A0ACF0A0-31FD-4C3B-8F6A-8524803473EF}"/>
    <cellStyle name="쉼표 [0] 5 4 2 4 3" xfId="33143" xr:uid="{18DF0330-41B3-43BA-BCCC-335A2F9EF5B6}"/>
    <cellStyle name="쉼표 [0] 5 4 2 5" xfId="6098" xr:uid="{8E0FD15D-85F3-4130-99E7-CD40F6DCE766}"/>
    <cellStyle name="쉼표 [0] 5 4 2 5 2" xfId="36053" xr:uid="{47A75FB9-B134-4B67-8147-3B91DBD99A2A}"/>
    <cellStyle name="쉼표 [0] 5 4 2 6" xfId="8880" xr:uid="{00F3A8D6-3998-45C8-8364-794BBC2E70A2}"/>
    <cellStyle name="쉼표 [0] 5 4 2 6 2" xfId="38835" xr:uid="{AD762F71-B7E7-45E9-BF93-ABD5D4C05E48}"/>
    <cellStyle name="쉼표 [0] 5 4 2 7" xfId="11662" xr:uid="{AB94319B-5895-43AF-8760-A08037D5DA5A}"/>
    <cellStyle name="쉼표 [0] 5 4 2 7 2" xfId="41617" xr:uid="{AB376A60-0C47-4DD3-8B50-FD7B585B6531}"/>
    <cellStyle name="쉼표 [0] 5 4 2 8" xfId="14397" xr:uid="{74540880-BDB8-485B-A71B-E75704CEAD7E}"/>
    <cellStyle name="쉼표 [0] 5 4 2 8 2" xfId="44352" xr:uid="{208B27AF-C2B8-45AE-8C78-D59F46C12E7F}"/>
    <cellStyle name="쉼표 [0] 5 4 2 9" xfId="17145" xr:uid="{F46E36A9-AC9D-4224-9A78-8072068E8ACC}"/>
    <cellStyle name="쉼표 [0] 5 4 2 9 2" xfId="47098" xr:uid="{AE87F547-D7DC-4D50-BEF5-93BF3AA18888}"/>
    <cellStyle name="쉼표 [0] 5 4 3" xfId="1609" xr:uid="{1615A989-6A8C-46F4-853E-B21F1553B708}"/>
    <cellStyle name="쉼표 [0] 5 4 3 10" xfId="23008" xr:uid="{92987D73-F0F5-4494-A67E-371D57AF7ED4}"/>
    <cellStyle name="쉼표 [0] 5 4 3 10 2" xfId="52960" xr:uid="{09C90E75-CB1D-4D49-A8C7-CAC69C22CB77}"/>
    <cellStyle name="쉼표 [0] 5 4 3 11" xfId="25744" xr:uid="{267CEB59-1724-4045-9D6C-C5DA3D56E20B}"/>
    <cellStyle name="쉼표 [0] 5 4 3 11 2" xfId="55696" xr:uid="{F21AEB5E-B6DB-4A09-BAFD-29784139E617}"/>
    <cellStyle name="쉼표 [0] 5 4 3 12" xfId="31614" xr:uid="{17722612-49DD-4544-9B31-3714DEE8363D}"/>
    <cellStyle name="쉼표 [0] 5 4 3 2" xfId="4860" xr:uid="{55B8444B-DB18-4B93-9AC6-301B4AE0DF97}"/>
    <cellStyle name="쉼표 [0] 5 4 3 2 10" xfId="34853" xr:uid="{025291B4-03B3-4593-8734-4BFA00F6EFA7}"/>
    <cellStyle name="쉼표 [0] 5 4 3 2 2" xfId="7808" xr:uid="{1DF9867D-74FC-4112-96F5-9715A49E8E63}"/>
    <cellStyle name="쉼표 [0] 5 4 3 2 2 2" xfId="29855" xr:uid="{36A6E41D-70B5-4216-B36B-BED120EBA2BC}"/>
    <cellStyle name="쉼표 [0] 5 4 3 2 2 2 2" xfId="59807" xr:uid="{0F18CE50-5AD5-4632-8B83-CED69D804171}"/>
    <cellStyle name="쉼표 [0] 5 4 3 2 2 3" xfId="37763" xr:uid="{9B361A39-BF22-4C9D-B18F-C66ECBCB9801}"/>
    <cellStyle name="쉼표 [0] 5 4 3 2 3" xfId="10590" xr:uid="{3B11F790-6F53-4E08-B8E2-CFC141395C98}"/>
    <cellStyle name="쉼표 [0] 5 4 3 2 3 2" xfId="40545" xr:uid="{DE64B781-580D-42D6-BB98-85FB2AF09D8B}"/>
    <cellStyle name="쉼표 [0] 5 4 3 2 4" xfId="13372" xr:uid="{8C7567F5-A3F4-4ADD-AFDA-9A187F03CCE7}"/>
    <cellStyle name="쉼표 [0] 5 4 3 2 4 2" xfId="43327" xr:uid="{C67188C4-3731-48A9-AD5F-D3DFF13AF861}"/>
    <cellStyle name="쉼표 [0] 5 4 3 2 5" xfId="16107" xr:uid="{6E59D7A3-76FD-4839-85AF-D4C653C8F6FA}"/>
    <cellStyle name="쉼표 [0] 5 4 3 2 5 2" xfId="46062" xr:uid="{722BBE76-DDB1-46BF-A156-46B0BAF478E7}"/>
    <cellStyle name="쉼표 [0] 5 4 3 2 6" xfId="18855" xr:uid="{A9D816A2-195C-4949-B146-7EBF2E25D2FC}"/>
    <cellStyle name="쉼표 [0] 5 4 3 2 6 2" xfId="48808" xr:uid="{55FECE51-1D28-42DC-B2A2-54221399E75E}"/>
    <cellStyle name="쉼표 [0] 5 4 3 2 7" xfId="21638" xr:uid="{C54126B2-EE74-494B-964A-7E00544A8FB0}"/>
    <cellStyle name="쉼표 [0] 5 4 3 2 7 2" xfId="51590" xr:uid="{2C619BB8-E611-4600-AF52-3BBF1288BD6F}"/>
    <cellStyle name="쉼표 [0] 5 4 3 2 8" xfId="24376" xr:uid="{8B40E61E-D53C-45A9-83E9-E9EC53ECA08B}"/>
    <cellStyle name="쉼표 [0] 5 4 3 2 8 2" xfId="54328" xr:uid="{D7FA0179-1FAB-440D-94B9-6E5CFC7F1221}"/>
    <cellStyle name="쉼표 [0] 5 4 3 2 9" xfId="27112" xr:uid="{97FD3481-CA19-492A-8E06-BC005D1DE7BE}"/>
    <cellStyle name="쉼표 [0] 5 4 3 2 9 2" xfId="57064" xr:uid="{62A3459A-6F05-4B89-A3E8-27856D3021F7}"/>
    <cellStyle name="쉼표 [0] 5 4 3 3" xfId="3492" xr:uid="{1627AF06-7834-49BB-ADEB-25623D79C2DE}"/>
    <cellStyle name="쉼표 [0] 5 4 3 3 2" xfId="28487" xr:uid="{2E10A85F-F700-42BF-B195-FC17C599B51C}"/>
    <cellStyle name="쉼표 [0] 5 4 3 3 2 2" xfId="58439" xr:uid="{C49B4303-74E5-4339-88E5-DDE1F5979622}"/>
    <cellStyle name="쉼표 [0] 5 4 3 3 3" xfId="33485" xr:uid="{4AF16877-AF26-4B84-A886-D76792A3FBBC}"/>
    <cellStyle name="쉼표 [0] 5 4 3 4" xfId="6440" xr:uid="{528AA3DA-834F-4541-B8B3-510C940AEFDE}"/>
    <cellStyle name="쉼표 [0] 5 4 3 4 2" xfId="36395" xr:uid="{10597706-8817-453F-9419-85626AA434FF}"/>
    <cellStyle name="쉼표 [0] 5 4 3 5" xfId="9222" xr:uid="{BA8B34B4-3948-47B9-919F-81682EFD3A29}"/>
    <cellStyle name="쉼표 [0] 5 4 3 5 2" xfId="39177" xr:uid="{A5F233EE-D2BD-41AB-A701-7EB12FEE47DC}"/>
    <cellStyle name="쉼표 [0] 5 4 3 6" xfId="12004" xr:uid="{7AAE12F1-809D-4E74-A078-93EC50662817}"/>
    <cellStyle name="쉼표 [0] 5 4 3 6 2" xfId="41959" xr:uid="{D34C01DE-26FB-4ED1-885B-8D8E4F639741}"/>
    <cellStyle name="쉼표 [0] 5 4 3 7" xfId="14739" xr:uid="{72538D74-3621-4AD9-B409-BDCAFD85F813}"/>
    <cellStyle name="쉼표 [0] 5 4 3 7 2" xfId="44694" xr:uid="{D600FF41-7628-4078-AD38-77BAC62A56BA}"/>
    <cellStyle name="쉼표 [0] 5 4 3 8" xfId="17487" xr:uid="{1C443F94-3350-4BE1-A2D2-CABD671C2B62}"/>
    <cellStyle name="쉼표 [0] 5 4 3 8 2" xfId="47440" xr:uid="{7586B618-4E34-4B99-B1D2-3C5FC8323B3A}"/>
    <cellStyle name="쉼표 [0] 5 4 3 9" xfId="20270" xr:uid="{C5C64537-0052-4296-B35C-031460A12F5C}"/>
    <cellStyle name="쉼표 [0] 5 4 3 9 2" xfId="50222" xr:uid="{E9DA71F8-5794-4EC0-B54B-35094A96FFE6}"/>
    <cellStyle name="쉼표 [0] 5 4 4" xfId="2371" xr:uid="{A01AAA53-C0B2-4DCC-8565-D6A4478E7786}"/>
    <cellStyle name="쉼표 [0] 5 4 4 10" xfId="26428" xr:uid="{F59F7396-18DF-42FE-86DC-459949F84747}"/>
    <cellStyle name="쉼표 [0] 5 4 4 10 2" xfId="56380" xr:uid="{FCF608DD-4EF2-494E-8611-FAD96C7C27EE}"/>
    <cellStyle name="쉼표 [0] 5 4 4 11" xfId="32370" xr:uid="{CB7ADE73-CD7C-474D-AAD2-7E39F28F05DF}"/>
    <cellStyle name="쉼표 [0] 5 4 4 2" xfId="4176" xr:uid="{A49522F7-473D-4B0E-912F-6A2C4F9CC71F}"/>
    <cellStyle name="쉼표 [0] 5 4 4 2 2" xfId="29171" xr:uid="{A627B7A0-743F-4CA5-81B2-5E67652A6552}"/>
    <cellStyle name="쉼표 [0] 5 4 4 2 2 2" xfId="59123" xr:uid="{1E5C02F5-AC6C-45B5-BE48-C9EE05BDAC0E}"/>
    <cellStyle name="쉼표 [0] 5 4 4 2 3" xfId="34169" xr:uid="{C67659AD-4FE0-40E0-AD17-9D69900B4710}"/>
    <cellStyle name="쉼표 [0] 5 4 4 3" xfId="7124" xr:uid="{919410D4-4038-4CD1-BAA2-287CB1495B35}"/>
    <cellStyle name="쉼표 [0] 5 4 4 3 2" xfId="37079" xr:uid="{30287E31-2EA9-466F-ABB4-0A5B0F1FA8D6}"/>
    <cellStyle name="쉼표 [0] 5 4 4 4" xfId="9906" xr:uid="{A97A6DAC-1045-4FC7-91EC-DCC8F7551DF4}"/>
    <cellStyle name="쉼표 [0] 5 4 4 4 2" xfId="39861" xr:uid="{3416CC5B-1A93-44BF-B1F7-5B64BC749F0F}"/>
    <cellStyle name="쉼표 [0] 5 4 4 5" xfId="12688" xr:uid="{C6B2DBB3-2BCA-4CC3-B4CD-B91678380EFF}"/>
    <cellStyle name="쉼표 [0] 5 4 4 5 2" xfId="42643" xr:uid="{C2AE62B6-3FDF-42F3-8DF7-0F0C3ACD61DC}"/>
    <cellStyle name="쉼표 [0] 5 4 4 6" xfId="15423" xr:uid="{14C3E358-D63B-46A2-9814-8143404E7F7C}"/>
    <cellStyle name="쉼표 [0] 5 4 4 6 2" xfId="45378" xr:uid="{E854756B-5CEF-40F3-81C9-9E9ECCE09526}"/>
    <cellStyle name="쉼표 [0] 5 4 4 7" xfId="18171" xr:uid="{A7DA3398-5345-47A4-8A77-DEF6549B123E}"/>
    <cellStyle name="쉼표 [0] 5 4 4 7 2" xfId="48124" xr:uid="{6A53F8D3-E901-4285-BD57-EC2C9E73CFA9}"/>
    <cellStyle name="쉼표 [0] 5 4 4 8" xfId="20954" xr:uid="{8A406721-BD60-4627-9C35-D4C3F156FC64}"/>
    <cellStyle name="쉼표 [0] 5 4 4 8 2" xfId="50906" xr:uid="{56619410-51A3-4464-BD4C-EAFF6BC7681A}"/>
    <cellStyle name="쉼표 [0] 5 4 4 9" xfId="23692" xr:uid="{1CC04AA3-27C9-4635-8C9F-C82C2CA14748}"/>
    <cellStyle name="쉼표 [0] 5 4 4 9 2" xfId="53644" xr:uid="{586B8330-E555-4FBD-AB10-1161896BBC7E}"/>
    <cellStyle name="쉼표 [0] 5 4 5" xfId="2808" xr:uid="{D5623575-7DE5-4C9A-A6A9-983ED3CAE675}"/>
    <cellStyle name="쉼표 [0] 5 4 5 2" xfId="27803" xr:uid="{8F5AA19E-0E89-4906-9B14-E89766AD4098}"/>
    <cellStyle name="쉼표 [0] 5 4 5 2 2" xfId="57755" xr:uid="{6D2BED58-0D20-44C2-8262-587A40496D87}"/>
    <cellStyle name="쉼표 [0] 5 4 5 3" xfId="32801" xr:uid="{68AF2817-A2D1-416D-A5F2-6081E690223D}"/>
    <cellStyle name="쉼표 [0] 5 4 6" xfId="5756" xr:uid="{7A54A59C-F363-4482-850F-BA4048739637}"/>
    <cellStyle name="쉼표 [0] 5 4 6 2" xfId="35711" xr:uid="{75D42DF5-40C8-4131-B0C9-DDBC7FA3B43A}"/>
    <cellStyle name="쉼표 [0] 5 4 7" xfId="8538" xr:uid="{9EC36879-6C3F-4AFB-8A1B-A5B246F34F30}"/>
    <cellStyle name="쉼표 [0] 5 4 7 2" xfId="38493" xr:uid="{055ABD27-21A5-495A-9CB8-987424C3A0D1}"/>
    <cellStyle name="쉼표 [0] 5 4 8" xfId="11320" xr:uid="{D941438E-1F13-430F-8CD6-9CC286A4E42F}"/>
    <cellStyle name="쉼표 [0] 5 4 8 2" xfId="41275" xr:uid="{19A1F6C6-DC56-4ABD-B477-263C3C2B8198}"/>
    <cellStyle name="쉼표 [0] 5 4 9" xfId="14055" xr:uid="{6DCB3824-2251-420F-8358-F8BD9C16F449}"/>
    <cellStyle name="쉼표 [0] 5 4 9 2" xfId="44010" xr:uid="{AF633B33-1630-4322-A186-67FAC402BD43}"/>
    <cellStyle name="쉼표 [0] 5 5" xfId="659" xr:uid="{90CD3E5F-D587-482B-86FA-42E023246BD3}"/>
    <cellStyle name="쉼표 [0] 5 5 10" xfId="19757" xr:uid="{5F50BABC-F591-4CF0-947E-1555BAFA3510}"/>
    <cellStyle name="쉼표 [0] 5 5 10 2" xfId="49709" xr:uid="{4CEED566-9379-4B75-A013-A93911C29DD5}"/>
    <cellStyle name="쉼표 [0] 5 5 11" xfId="22495" xr:uid="{B6CC0FF8-218E-4A0F-B6CE-B497AD354A19}"/>
    <cellStyle name="쉼표 [0] 5 5 11 2" xfId="52447" xr:uid="{A4B95E29-E078-4290-8E23-F3FD6E67EB11}"/>
    <cellStyle name="쉼표 [0] 5 5 12" xfId="25231" xr:uid="{4065DFAC-8A98-43DE-9F59-B84B36422A1C}"/>
    <cellStyle name="쉼표 [0] 5 5 12 2" xfId="55183" xr:uid="{398CA3B9-2B47-42D8-81F0-C52C9D63A89F}"/>
    <cellStyle name="쉼표 [0] 5 5 13" xfId="30669" xr:uid="{D74004A4-FDEF-47CF-AD7A-DACA012C1D05}"/>
    <cellStyle name="쉼표 [0] 5 5 2" xfId="1207" xr:uid="{D5751159-A4D4-4465-BBCB-57976E054221}"/>
    <cellStyle name="쉼표 [0] 5 5 2 10" xfId="23179" xr:uid="{5F113E0B-D9F8-4C95-94E7-33E05757E4E5}"/>
    <cellStyle name="쉼표 [0] 5 5 2 10 2" xfId="53131" xr:uid="{6BDE769E-D9B2-411E-ADD8-55DB786A3CB0}"/>
    <cellStyle name="쉼표 [0] 5 5 2 11" xfId="25915" xr:uid="{16F6A928-FBEC-44F8-A047-CCBA5083481D}"/>
    <cellStyle name="쉼표 [0] 5 5 2 11 2" xfId="55867" xr:uid="{D87C8A17-F6DA-4681-A847-38CCF02DA45A}"/>
    <cellStyle name="쉼표 [0] 5 5 2 12" xfId="31212" xr:uid="{4070DC92-C949-4A0F-BC30-C909153E8457}"/>
    <cellStyle name="쉼표 [0] 5 5 2 2" xfId="5031" xr:uid="{CBDC9B86-F6ED-42D7-907E-6E50549D82B2}"/>
    <cellStyle name="쉼표 [0] 5 5 2 2 10" xfId="35024" xr:uid="{B679A889-0D9D-499B-B010-E8816799C60F}"/>
    <cellStyle name="쉼표 [0] 5 5 2 2 2" xfId="7979" xr:uid="{24F931B8-6A53-4F98-93E7-27545AA00BB5}"/>
    <cellStyle name="쉼표 [0] 5 5 2 2 2 2" xfId="30026" xr:uid="{35DB6644-E9AF-4F83-92BD-E243F02D7497}"/>
    <cellStyle name="쉼표 [0] 5 5 2 2 2 2 2" xfId="59978" xr:uid="{B3AF3404-5CE9-4B92-9E56-079F3B22F005}"/>
    <cellStyle name="쉼표 [0] 5 5 2 2 2 3" xfId="37934" xr:uid="{EDCFE250-C3A9-49B4-9C4C-08D92215CB47}"/>
    <cellStyle name="쉼표 [0] 5 5 2 2 3" xfId="10761" xr:uid="{0DF885C3-3264-4E77-A301-9CC720E6B50A}"/>
    <cellStyle name="쉼표 [0] 5 5 2 2 3 2" xfId="40716" xr:uid="{5EC25D08-C68A-43C2-B7C3-7FB34FF10079}"/>
    <cellStyle name="쉼표 [0] 5 5 2 2 4" xfId="13543" xr:uid="{EF46F256-5FF8-4F04-8E1C-E29919B74925}"/>
    <cellStyle name="쉼표 [0] 5 5 2 2 4 2" xfId="43498" xr:uid="{2E5BC0CB-BB34-4B17-ACDB-A474DBE52CCB}"/>
    <cellStyle name="쉼표 [0] 5 5 2 2 5" xfId="16278" xr:uid="{A343FC48-79E7-445F-9B70-96623225A9B7}"/>
    <cellStyle name="쉼표 [0] 5 5 2 2 5 2" xfId="46233" xr:uid="{92C509EC-4DBE-44A6-8013-81A3272EC74F}"/>
    <cellStyle name="쉼표 [0] 5 5 2 2 6" xfId="19026" xr:uid="{3D02E33D-BBB3-4CE9-895E-8D115994E6CD}"/>
    <cellStyle name="쉼표 [0] 5 5 2 2 6 2" xfId="48979" xr:uid="{CC0F5E11-2EE6-450F-9074-A6465A511AF4}"/>
    <cellStyle name="쉼표 [0] 5 5 2 2 7" xfId="21809" xr:uid="{92B12300-9877-4A29-B41B-4A10899FCF51}"/>
    <cellStyle name="쉼표 [0] 5 5 2 2 7 2" xfId="51761" xr:uid="{3381F645-D7E7-4BCC-B3B4-9B1DA80852BD}"/>
    <cellStyle name="쉼표 [0] 5 5 2 2 8" xfId="24547" xr:uid="{F1C89342-DF06-416C-988F-14E393CBB7B9}"/>
    <cellStyle name="쉼표 [0] 5 5 2 2 8 2" xfId="54499" xr:uid="{2E4FB97A-6EA5-4458-B2F5-35208B809644}"/>
    <cellStyle name="쉼표 [0] 5 5 2 2 9" xfId="27283" xr:uid="{4672C663-AEA5-4900-9345-45AE8E7F8853}"/>
    <cellStyle name="쉼표 [0] 5 5 2 2 9 2" xfId="57235" xr:uid="{2A09533A-113F-48A8-AFBC-E5F11E76F743}"/>
    <cellStyle name="쉼표 [0] 5 5 2 3" xfId="3663" xr:uid="{1C3A5A68-7883-4DBB-8277-06E2C9B2DCA8}"/>
    <cellStyle name="쉼표 [0] 5 5 2 3 2" xfId="28658" xr:uid="{5548FC43-FBBC-4A85-9A1D-7D14F5D6F503}"/>
    <cellStyle name="쉼표 [0] 5 5 2 3 2 2" xfId="58610" xr:uid="{89D3F463-6AF2-42B1-8131-7F5912876E8A}"/>
    <cellStyle name="쉼표 [0] 5 5 2 3 3" xfId="33656" xr:uid="{01BE0C00-9B6D-464D-9990-A50DB4CE379A}"/>
    <cellStyle name="쉼표 [0] 5 5 2 4" xfId="6611" xr:uid="{05B20CF4-794F-4278-AD6A-6CA820A7D200}"/>
    <cellStyle name="쉼표 [0] 5 5 2 4 2" xfId="36566" xr:uid="{A7A525B9-8E28-4D77-85F0-362F7D56B32C}"/>
    <cellStyle name="쉼표 [0] 5 5 2 5" xfId="9393" xr:uid="{F4A62BD7-7215-43BF-AC20-80944872CE58}"/>
    <cellStyle name="쉼표 [0] 5 5 2 5 2" xfId="39348" xr:uid="{2BE43997-E96A-4435-956B-E2BA79CD39E0}"/>
    <cellStyle name="쉼표 [0] 5 5 2 6" xfId="12175" xr:uid="{BC582546-C422-4C52-8880-7D7B7C8EF3C6}"/>
    <cellStyle name="쉼표 [0] 5 5 2 6 2" xfId="42130" xr:uid="{94BE0033-59E5-4036-B6E8-7ED1F56D4ADD}"/>
    <cellStyle name="쉼표 [0] 5 5 2 7" xfId="14910" xr:uid="{4B7E909D-07EC-47A4-92C1-9ACBA599CB8A}"/>
    <cellStyle name="쉼표 [0] 5 5 2 7 2" xfId="44865" xr:uid="{0C39EE90-F8D8-42DF-A08B-7336677C8C43}"/>
    <cellStyle name="쉼표 [0] 5 5 2 8" xfId="17658" xr:uid="{95BFEE5F-5E3A-4CFB-8281-8A9B3FAB78CF}"/>
    <cellStyle name="쉼표 [0] 5 5 2 8 2" xfId="47611" xr:uid="{7911D559-6E50-43D8-98C2-CE2399CCF7FA}"/>
    <cellStyle name="쉼표 [0] 5 5 2 9" xfId="20441" xr:uid="{6590C73D-CE81-4C5A-AF08-46C83C56E599}"/>
    <cellStyle name="쉼표 [0] 5 5 2 9 2" xfId="50393" xr:uid="{4999C441-80C5-4DA1-91FC-883A15C4A5C0}"/>
    <cellStyle name="쉼표 [0] 5 5 3" xfId="1749" xr:uid="{6AEE4F60-3295-4512-9CD2-310D485CF38E}"/>
    <cellStyle name="쉼표 [0] 5 5 3 10" xfId="26599" xr:uid="{E45C9D32-D6E4-4F09-A040-6731776F0667}"/>
    <cellStyle name="쉼표 [0] 5 5 3 10 2" xfId="56551" xr:uid="{D09EDFAB-1D8F-42E8-BED9-D504ABE96737}"/>
    <cellStyle name="쉼표 [0] 5 5 3 11" xfId="31754" xr:uid="{E6510FC0-03EC-4117-A41A-3CBA3F04D079}"/>
    <cellStyle name="쉼표 [0] 5 5 3 2" xfId="4347" xr:uid="{2EF2E5E4-33D1-4028-AFA0-12BC38A422E6}"/>
    <cellStyle name="쉼표 [0] 5 5 3 2 2" xfId="29342" xr:uid="{7B952B44-3E72-40B2-868D-4CD58DF77176}"/>
    <cellStyle name="쉼표 [0] 5 5 3 2 2 2" xfId="59294" xr:uid="{F86F658C-2458-47F8-B785-EAC09525EEF5}"/>
    <cellStyle name="쉼표 [0] 5 5 3 2 3" xfId="34340" xr:uid="{0AAD68DE-1237-466B-A5F7-E2239C9C6B17}"/>
    <cellStyle name="쉼표 [0] 5 5 3 3" xfId="7295" xr:uid="{B4A5B32A-83D9-4B89-8865-C1E0505D2776}"/>
    <cellStyle name="쉼표 [0] 5 5 3 3 2" xfId="37250" xr:uid="{F33A5A86-2D55-475B-8E53-0FC94AF17AC8}"/>
    <cellStyle name="쉼표 [0] 5 5 3 4" xfId="10077" xr:uid="{473D6E38-B97C-4EC9-9166-BC811E7D74F6}"/>
    <cellStyle name="쉼표 [0] 5 5 3 4 2" xfId="40032" xr:uid="{F6CB3538-2379-4470-98AC-4A3EF1DD6388}"/>
    <cellStyle name="쉼표 [0] 5 5 3 5" xfId="12859" xr:uid="{C1C31DF1-224F-4225-8819-F683F0B4913A}"/>
    <cellStyle name="쉼표 [0] 5 5 3 5 2" xfId="42814" xr:uid="{DB463F85-52C3-4F5F-84C4-E077AAA5B242}"/>
    <cellStyle name="쉼표 [0] 5 5 3 6" xfId="15594" xr:uid="{DC601328-FD2C-447A-9188-9F7FC7DDF681}"/>
    <cellStyle name="쉼표 [0] 5 5 3 6 2" xfId="45549" xr:uid="{7946DCCE-20CF-4FED-9FA6-6B9DDF9C3691}"/>
    <cellStyle name="쉼표 [0] 5 5 3 7" xfId="18342" xr:uid="{E9882DFF-F72A-428D-B9F6-7FC365C598D5}"/>
    <cellStyle name="쉼표 [0] 5 5 3 7 2" xfId="48295" xr:uid="{FCA558C1-31CC-48A1-8410-4AE7F2AA842D}"/>
    <cellStyle name="쉼표 [0] 5 5 3 8" xfId="21125" xr:uid="{E8D9F291-177F-48AB-9985-29582FD31BF2}"/>
    <cellStyle name="쉼표 [0] 5 5 3 8 2" xfId="51077" xr:uid="{E709EB76-04EB-450E-8C2C-D8BE7947872D}"/>
    <cellStyle name="쉼표 [0] 5 5 3 9" xfId="23863" xr:uid="{3C02DDCD-593A-4519-BC41-23105975BB2C}"/>
    <cellStyle name="쉼표 [0] 5 5 3 9 2" xfId="53815" xr:uid="{698956AA-0E92-4BF2-9FCE-72E4CC45C2DF}"/>
    <cellStyle name="쉼표 [0] 5 5 4" xfId="2979" xr:uid="{5018E4B4-2473-4D6E-8354-4964CD875F8D}"/>
    <cellStyle name="쉼표 [0] 5 5 4 2" xfId="27974" xr:uid="{41ADAFB4-5101-42FA-90D6-886349260812}"/>
    <cellStyle name="쉼표 [0] 5 5 4 2 2" xfId="57926" xr:uid="{F8C35443-C87D-415D-A5D9-4B58E34A5DF8}"/>
    <cellStyle name="쉼표 [0] 5 5 4 3" xfId="32972" xr:uid="{8C084D73-0C60-49A1-9D00-0BCCC192E635}"/>
    <cellStyle name="쉼표 [0] 5 5 5" xfId="5927" xr:uid="{E02EA0E9-ED68-4783-A118-CCF5FB02DD05}"/>
    <cellStyle name="쉼표 [0] 5 5 5 2" xfId="35882" xr:uid="{3E790605-28F5-495F-B184-5C39CB385DCB}"/>
    <cellStyle name="쉼표 [0] 5 5 6" xfId="8709" xr:uid="{5F71D259-E22F-4140-9CA4-3964CF6D103A}"/>
    <cellStyle name="쉼표 [0] 5 5 6 2" xfId="38664" xr:uid="{939D2876-C9C6-4310-A5FF-3D7F1A77A2EE}"/>
    <cellStyle name="쉼표 [0] 5 5 7" xfId="11491" xr:uid="{7F53EA5A-E481-4CE2-BF8F-DBA0D4B2F061}"/>
    <cellStyle name="쉼표 [0] 5 5 7 2" xfId="41446" xr:uid="{8A44DA93-727D-4A83-B9F5-6238E3D1F363}"/>
    <cellStyle name="쉼표 [0] 5 5 8" xfId="14226" xr:uid="{0347CBB6-52F2-464E-9D9B-5AA6A68F46FF}"/>
    <cellStyle name="쉼표 [0] 5 5 8 2" xfId="44181" xr:uid="{1FFAC223-749D-4517-98FE-70E38330D12C}"/>
    <cellStyle name="쉼표 [0] 5 5 9" xfId="16974" xr:uid="{79EB560E-DB6D-4D80-B999-50EE267984D3}"/>
    <cellStyle name="쉼표 [0] 5 5 9 2" xfId="46927" xr:uid="{7BB45476-D539-4F53-AB7F-5F8F5E421F86}"/>
    <cellStyle name="쉼표 [0] 5 6" xfId="709" xr:uid="{C52A4D46-BDC8-43E5-81A1-988F36C1DDC5}"/>
    <cellStyle name="쉼표 [0] 5 6 10" xfId="20099" xr:uid="{0631022E-42AD-4C09-B67B-B3E4D56CC21F}"/>
    <cellStyle name="쉼표 [0] 5 6 10 2" xfId="50051" xr:uid="{9675384D-6ACE-4EBD-84D4-F6E247DC16A8}"/>
    <cellStyle name="쉼표 [0] 5 6 11" xfId="22837" xr:uid="{130558F7-CB3A-4C85-98F0-CC81AA448166}"/>
    <cellStyle name="쉼표 [0] 5 6 11 2" xfId="52789" xr:uid="{056260A5-4C6F-43D7-A3A1-1EC04D8CF758}"/>
    <cellStyle name="쉼표 [0] 5 6 12" xfId="25573" xr:uid="{205066A4-530B-43C0-A980-4A9BCAED62FF}"/>
    <cellStyle name="쉼표 [0] 5 6 12 2" xfId="55525" xr:uid="{491654CB-88BD-408A-8AAC-ED3A96F7C9B4}"/>
    <cellStyle name="쉼표 [0] 5 6 13" xfId="30714" xr:uid="{E9CD7D21-AE66-42D9-B1A3-70E275BDE3A0}"/>
    <cellStyle name="쉼표 [0] 5 6 2" xfId="1252" xr:uid="{B96A01E9-18BE-4542-A328-4BD8BDE02242}"/>
    <cellStyle name="쉼표 [0] 5 6 2 10" xfId="26941" xr:uid="{24275A1F-1279-4FBC-90D8-4C7051C2BC23}"/>
    <cellStyle name="쉼표 [0] 5 6 2 10 2" xfId="56893" xr:uid="{6A888796-051A-470E-8C83-3BF3C2CCB4B2}"/>
    <cellStyle name="쉼표 [0] 5 6 2 11" xfId="31257" xr:uid="{F83DD8B0-E323-4702-AE8B-C0B8A1A462D2}"/>
    <cellStyle name="쉼표 [0] 5 6 2 2" xfId="4689" xr:uid="{B3394AB0-6032-4114-9B34-49220CCADF7D}"/>
    <cellStyle name="쉼표 [0] 5 6 2 2 2" xfId="29684" xr:uid="{F180A73C-6CD6-40A2-928F-05AF81BF9784}"/>
    <cellStyle name="쉼표 [0] 5 6 2 2 2 2" xfId="59636" xr:uid="{6CDF3CB7-1F81-4F2A-9815-C4A854AE8E9B}"/>
    <cellStyle name="쉼표 [0] 5 6 2 2 3" xfId="34682" xr:uid="{D90888E1-ACA7-4EB3-8BF1-C7F4676AE9F7}"/>
    <cellStyle name="쉼표 [0] 5 6 2 3" xfId="7637" xr:uid="{338F5AD6-6D14-42B9-9930-4D3BCB0CAE1C}"/>
    <cellStyle name="쉼표 [0] 5 6 2 3 2" xfId="37592" xr:uid="{058BE38E-A7D1-4A38-8D27-765F36D2FC7F}"/>
    <cellStyle name="쉼표 [0] 5 6 2 4" xfId="10419" xr:uid="{4E599FCF-8AB0-486C-B16A-3936CFE82837}"/>
    <cellStyle name="쉼표 [0] 5 6 2 4 2" xfId="40374" xr:uid="{5CED90FA-C0E5-44CE-A1D1-8E87B779D220}"/>
    <cellStyle name="쉼표 [0] 5 6 2 5" xfId="13201" xr:uid="{15CD4272-A11F-4604-9F93-80AA0EDD4948}"/>
    <cellStyle name="쉼표 [0] 5 6 2 5 2" xfId="43156" xr:uid="{E2866708-C15C-457C-82CC-744DF2108992}"/>
    <cellStyle name="쉼표 [0] 5 6 2 6" xfId="15936" xr:uid="{B11724E8-3498-46D6-8EBE-E603B246CDC1}"/>
    <cellStyle name="쉼표 [0] 5 6 2 6 2" xfId="45891" xr:uid="{F821E065-5A0C-45B9-A792-4E6D30C06E0F}"/>
    <cellStyle name="쉼표 [0] 5 6 2 7" xfId="18684" xr:uid="{2CB281EB-6FF2-4798-9AA2-29F6CBB8D39E}"/>
    <cellStyle name="쉼표 [0] 5 6 2 7 2" xfId="48637" xr:uid="{DBA6D66D-2ADA-4149-B4A8-FFA57E109A2E}"/>
    <cellStyle name="쉼표 [0] 5 6 2 8" xfId="21467" xr:uid="{B5F4E4CE-4C02-4075-9BE9-93FE48BAD697}"/>
    <cellStyle name="쉼표 [0] 5 6 2 8 2" xfId="51419" xr:uid="{AC3028D6-4018-483D-9065-177ED93C9D5D}"/>
    <cellStyle name="쉼표 [0] 5 6 2 9" xfId="24205" xr:uid="{4EBBA588-CB63-4FFE-92AF-F5CD0CD06734}"/>
    <cellStyle name="쉼표 [0] 5 6 2 9 2" xfId="54157" xr:uid="{6AFF8A85-AE3B-4F96-A6D8-285CFF7AC1EE}"/>
    <cellStyle name="쉼표 [0] 5 6 3" xfId="1794" xr:uid="{26C964ED-8712-4215-9798-F8BA4A070B34}"/>
    <cellStyle name="쉼표 [0] 5 6 3 2" xfId="28316" xr:uid="{3CDBC7EC-9FD2-49FE-9C24-E7F2F80D66C5}"/>
    <cellStyle name="쉼표 [0] 5 6 3 2 2" xfId="58268" xr:uid="{1F802DB3-8ABF-41E3-A10D-F56DD76AC7EA}"/>
    <cellStyle name="쉼표 [0] 5 6 3 3" xfId="31799" xr:uid="{1E5BACDB-148E-42FF-A255-02E201DFF3AF}"/>
    <cellStyle name="쉼표 [0] 5 6 4" xfId="3321" xr:uid="{82CF22C2-A43F-4E31-AD1A-4D1AF0B1B309}"/>
    <cellStyle name="쉼표 [0] 5 6 4 2" xfId="33314" xr:uid="{E8E405B5-5EE7-459A-A69D-39DBAEB31A30}"/>
    <cellStyle name="쉼표 [0] 5 6 5" xfId="6269" xr:uid="{A6828AC2-AD7F-4055-97B5-403B781D8225}"/>
    <cellStyle name="쉼표 [0] 5 6 5 2" xfId="36224" xr:uid="{7F391561-65E1-4BCF-AA03-B292384914CF}"/>
    <cellStyle name="쉼표 [0] 5 6 6" xfId="9051" xr:uid="{F8306A0E-65EA-473A-B80F-74B3B024BD19}"/>
    <cellStyle name="쉼표 [0] 5 6 6 2" xfId="39006" xr:uid="{171B41F7-BB92-4C5B-816F-5BFA7A48D5F2}"/>
    <cellStyle name="쉼표 [0] 5 6 7" xfId="11833" xr:uid="{5695D205-BF6D-4497-9040-BDA363119157}"/>
    <cellStyle name="쉼표 [0] 5 6 7 2" xfId="41788" xr:uid="{AAE1F82C-6902-4306-A6F2-AD723DC59516}"/>
    <cellStyle name="쉼표 [0] 5 6 8" xfId="14568" xr:uid="{EE5CEA29-8E53-43D3-B0C1-1B550893D3BD}"/>
    <cellStyle name="쉼표 [0] 5 6 8 2" xfId="44523" xr:uid="{0924AD11-DD15-4FCC-AD8C-DC4C0871E768}"/>
    <cellStyle name="쉼표 [0] 5 6 9" xfId="17316" xr:uid="{43BA99AA-EF0C-4C08-971D-2DA03A93C885}"/>
    <cellStyle name="쉼표 [0] 5 6 9 2" xfId="47269" xr:uid="{552F2252-3614-4A6F-8366-69A5EB14E254}"/>
    <cellStyle name="쉼표 [0] 5 7" xfId="755" xr:uid="{BF5A64FA-2A2A-4878-A636-5857C1E94762}"/>
    <cellStyle name="쉼표 [0] 5 7 10" xfId="20783" xr:uid="{5FC3971D-20E4-4B6A-ADA3-BEF6FC86C473}"/>
    <cellStyle name="쉼표 [0] 5 7 10 2" xfId="50735" xr:uid="{D855EE3E-75D4-4276-A006-9A3DEB9F4C30}"/>
    <cellStyle name="쉼표 [0] 5 7 11" xfId="23521" xr:uid="{EB5EE4AE-D959-4611-BE87-B4462B8E517B}"/>
    <cellStyle name="쉼표 [0] 5 7 11 2" xfId="53473" xr:uid="{71892328-13B0-446F-8E02-9EC02E485248}"/>
    <cellStyle name="쉼표 [0] 5 7 12" xfId="26257" xr:uid="{AD585B98-4B76-42A0-BEF8-B50DA236F254}"/>
    <cellStyle name="쉼표 [0] 5 7 12 2" xfId="56209" xr:uid="{1C3099E4-5503-4205-9375-310948D6BBC4}"/>
    <cellStyle name="쉼표 [0] 5 7 13" xfId="30760" xr:uid="{C3887C11-91E5-4D04-AEBF-11833B8E292D}"/>
    <cellStyle name="쉼표 [0] 5 7 2" xfId="1298" xr:uid="{5000CE23-F96C-4CE3-985D-69420D189B69}"/>
    <cellStyle name="쉼표 [0] 5 7 2 2" xfId="29000" xr:uid="{802F1CF2-3AE9-46A3-A8A2-C648664AED16}"/>
    <cellStyle name="쉼표 [0] 5 7 2 2 2" xfId="58952" xr:uid="{319BB63A-B1F9-4C8F-A414-631E9168810B}"/>
    <cellStyle name="쉼표 [0] 5 7 2 3" xfId="31303" xr:uid="{44CAB70B-5229-493F-BFCB-52417E7DB742}"/>
    <cellStyle name="쉼표 [0] 5 7 3" xfId="1840" xr:uid="{BAD6CA3B-6BB7-4094-B374-F8D3D381862A}"/>
    <cellStyle name="쉼표 [0] 5 7 3 2" xfId="31845" xr:uid="{F1F7B95A-6CD3-4870-A196-9654343505EC}"/>
    <cellStyle name="쉼표 [0] 5 7 4" xfId="4005" xr:uid="{07C7D8DE-1062-4875-8DE5-0B92A67BCEF2}"/>
    <cellStyle name="쉼표 [0] 5 7 4 2" xfId="33998" xr:uid="{2E44E6EE-E36A-4D5F-971D-AF5508EA4261}"/>
    <cellStyle name="쉼표 [0] 5 7 5" xfId="6953" xr:uid="{664B8986-E76F-4C24-A5CD-26CD76F1EF73}"/>
    <cellStyle name="쉼표 [0] 5 7 5 2" xfId="36908" xr:uid="{E8BEC84C-6712-4288-B168-9A48A886034F}"/>
    <cellStyle name="쉼표 [0] 5 7 6" xfId="9735" xr:uid="{52BA50BD-5FCA-45EF-8F0F-48F1D60396D5}"/>
    <cellStyle name="쉼표 [0] 5 7 6 2" xfId="39690" xr:uid="{C37A3F31-140F-444A-82B5-0DF1E013BBB9}"/>
    <cellStyle name="쉼표 [0] 5 7 7" xfId="12517" xr:uid="{435AFBB1-DA77-409D-AEE5-6EE70AEF268E}"/>
    <cellStyle name="쉼표 [0] 5 7 7 2" xfId="42472" xr:uid="{7E605AFD-A077-449D-91C2-488CE742EE9B}"/>
    <cellStyle name="쉼표 [0] 5 7 8" xfId="15252" xr:uid="{B74AC943-3AF4-48A1-9823-3CEB144EEC2A}"/>
    <cellStyle name="쉼표 [0] 5 7 8 2" xfId="45207" xr:uid="{ED439C85-AC6C-4D78-9128-2379D6AD5D42}"/>
    <cellStyle name="쉼표 [0] 5 7 9" xfId="18000" xr:uid="{10DEB724-F4CA-4492-A601-F31F6A9017A7}"/>
    <cellStyle name="쉼표 [0] 5 7 9 2" xfId="47953" xr:uid="{078CBA46-C70C-40B7-BBC9-5BAC8C0897CE}"/>
    <cellStyle name="쉼표 [0] 5 8" xfId="928" xr:uid="{187734C4-1D08-4121-927B-98B7E54803D4}"/>
    <cellStyle name="쉼표 [0] 5 8 2" xfId="27632" xr:uid="{9FE076C7-C3E1-4E6F-84AA-75E41721C257}"/>
    <cellStyle name="쉼표 [0] 5 8 2 2" xfId="57584" xr:uid="{20DB6868-D852-4A3C-BA54-6550298297F3}"/>
    <cellStyle name="쉼표 [0] 5 8 3" xfId="30933" xr:uid="{C1CF9111-6BE3-40E7-BC58-0F24D886D23D}"/>
    <cellStyle name="쉼표 [0] 5 9" xfId="1470" xr:uid="{60BDC5F1-1119-4F19-A065-CE9BA5275B55}"/>
    <cellStyle name="쉼표 [0] 5 9 2" xfId="31475" xr:uid="{8D130350-57B1-426C-8543-E584CC7741B7}"/>
    <cellStyle name="쉼표 [0] 6" xfId="387" xr:uid="{A47EEFAD-539E-4953-8680-0090FA84C08B}"/>
    <cellStyle name="쉼표 [0] 6 10" xfId="8379" xr:uid="{FFD3DDAA-3613-4D16-AF1E-3B3C42CC4A1D}"/>
    <cellStyle name="쉼표 [0] 6 10 2" xfId="38334" xr:uid="{D7869EED-E228-456A-9355-28D06A3CEC6F}"/>
    <cellStyle name="쉼표 [0] 6 11" xfId="11161" xr:uid="{6F0EC3DB-C867-4D3F-8EAC-DC071BE9039B}"/>
    <cellStyle name="쉼표 [0] 6 11 2" xfId="41116" xr:uid="{1A407373-7E16-4087-9105-5BD4807A13A0}"/>
    <cellStyle name="쉼표 [0] 6 12" xfId="13896" xr:uid="{302F931E-242F-4D93-A183-AD14C40CA539}"/>
    <cellStyle name="쉼표 [0] 6 12 2" xfId="43851" xr:uid="{8E5F7CB6-2E1A-47F9-A6A9-6DA5AF0E044A}"/>
    <cellStyle name="쉼표 [0] 6 13" xfId="16644" xr:uid="{88365338-72A4-4B3A-98DA-ABC92FC4C77B}"/>
    <cellStyle name="쉼표 [0] 6 13 2" xfId="46597" xr:uid="{4B01EE2D-EC4E-4756-9E4F-712B645CEA60}"/>
    <cellStyle name="쉼표 [0] 6 14" xfId="19427" xr:uid="{C987080D-D9AE-45B2-9CA9-EF1D904D6F94}"/>
    <cellStyle name="쉼표 [0] 6 14 2" xfId="49379" xr:uid="{3A8CF78D-F46A-4D95-8B7A-E1C943C24EF5}"/>
    <cellStyle name="쉼표 [0] 6 15" xfId="22165" xr:uid="{4E9C7683-5003-4309-BE14-8F7FBDD0D6C7}"/>
    <cellStyle name="쉼표 [0] 6 15 2" xfId="52117" xr:uid="{1C1EB94F-2FB7-447C-BDCD-896C05B03A5C}"/>
    <cellStyle name="쉼표 [0] 6 16" xfId="24901" xr:uid="{85835AA9-1442-4F07-88E9-334FCD85950E}"/>
    <cellStyle name="쉼표 [0] 6 16 2" xfId="54853" xr:uid="{933A46FF-8640-4A42-8BD6-440D92252AC4}"/>
    <cellStyle name="쉼표 [0] 6 17" xfId="30402" xr:uid="{A620E808-828A-4717-97F5-F20B64F126F5}"/>
    <cellStyle name="쉼표 [0] 6 2" xfId="531" xr:uid="{EA3921FA-7C46-4022-969E-8D1A2D02ABE1}"/>
    <cellStyle name="쉼표 [0] 6 2 10" xfId="11246" xr:uid="{09FDA170-D682-4B50-9BCC-174E099A6595}"/>
    <cellStyle name="쉼표 [0] 6 2 10 2" xfId="41201" xr:uid="{D1E8A5B4-F54C-4E4F-BC31-C753BB7B5D56}"/>
    <cellStyle name="쉼표 [0] 6 2 11" xfId="13981" xr:uid="{F9F69F2C-11F0-4A64-95F5-16638C71DC0E}"/>
    <cellStyle name="쉼표 [0] 6 2 11 2" xfId="43936" xr:uid="{B80BF95F-ABC2-4B75-81B4-E01863A11D9C}"/>
    <cellStyle name="쉼표 [0] 6 2 12" xfId="16729" xr:uid="{83980BD2-9287-42C4-B998-22A6F116C31D}"/>
    <cellStyle name="쉼표 [0] 6 2 12 2" xfId="46682" xr:uid="{D05BA7E5-0BA5-4CCF-912F-73DC243C1D51}"/>
    <cellStyle name="쉼표 [0] 6 2 13" xfId="19512" xr:uid="{BBCE34F4-0048-4132-A616-7F95A00F371E}"/>
    <cellStyle name="쉼표 [0] 6 2 13 2" xfId="49464" xr:uid="{8BCEA7DE-07E7-427B-805B-A95951966145}"/>
    <cellStyle name="쉼표 [0] 6 2 14" xfId="22250" xr:uid="{56969ABE-252C-442A-8A2E-4569CA75BF69}"/>
    <cellStyle name="쉼표 [0] 6 2 14 2" xfId="52202" xr:uid="{9AA77C1D-750F-43BD-BA73-165011EBD398}"/>
    <cellStyle name="쉼표 [0] 6 2 15" xfId="24986" xr:uid="{3A0793B2-8A95-4C4A-964F-240239152705}"/>
    <cellStyle name="쉼표 [0] 6 2 15 2" xfId="54938" xr:uid="{BDA75967-6A87-4840-BB12-15AE1A8B7793}"/>
    <cellStyle name="쉼표 [0] 6 2 16" xfId="30541" xr:uid="{4963F070-7780-4396-946C-F73CCC27B209}"/>
    <cellStyle name="쉼표 [0] 6 2 2" xfId="852" xr:uid="{1F4DA82C-D49D-47FD-AC16-CD561D51DF7B}"/>
    <cellStyle name="쉼표 [0] 6 2 2 10" xfId="16900" xr:uid="{8427108D-2E64-4756-8C43-98783FD8CE5F}"/>
    <cellStyle name="쉼표 [0] 6 2 2 10 2" xfId="46853" xr:uid="{902DCD9F-5D3A-4A83-9D66-4976E5A67CC0}"/>
    <cellStyle name="쉼표 [0] 6 2 2 11" xfId="19683" xr:uid="{DC0C7557-63A0-4612-BA91-4AA523BC79CA}"/>
    <cellStyle name="쉼표 [0] 6 2 2 11 2" xfId="49635" xr:uid="{5DF44D0B-67FC-43AA-9651-AA7EAE29A6B9}"/>
    <cellStyle name="쉼표 [0] 6 2 2 12" xfId="22421" xr:uid="{C073C13E-A097-45E3-9C43-AC333AACE943}"/>
    <cellStyle name="쉼표 [0] 6 2 2 12 2" xfId="52373" xr:uid="{E462A2ED-DB4D-4922-8D8C-79528477F4F8}"/>
    <cellStyle name="쉼표 [0] 6 2 2 13" xfId="25157" xr:uid="{FCEC3B6D-2248-46EC-8E49-32E235C0E0A5}"/>
    <cellStyle name="쉼표 [0] 6 2 2 13 2" xfId="55109" xr:uid="{229183F8-F4F0-49B4-8A3D-95ADF1DC2DC3}"/>
    <cellStyle name="쉼표 [0] 6 2 2 14" xfId="30857" xr:uid="{37F2A390-6723-4A5E-B7C0-EDB219D36281}"/>
    <cellStyle name="쉼표 [0] 6 2 2 2" xfId="1395" xr:uid="{297E028E-7D15-42E4-8730-A29A48542FA4}"/>
    <cellStyle name="쉼표 [0] 6 2 2 2 10" xfId="20025" xr:uid="{544F3754-DD00-4CF6-874B-D81A73015ECA}"/>
    <cellStyle name="쉼표 [0] 6 2 2 2 10 2" xfId="49977" xr:uid="{B94C292C-63CA-41E0-8987-C87B381CDD87}"/>
    <cellStyle name="쉼표 [0] 6 2 2 2 11" xfId="22763" xr:uid="{D034F328-59A1-44E9-9D5E-9F5A95CCF366}"/>
    <cellStyle name="쉼표 [0] 6 2 2 2 11 2" xfId="52715" xr:uid="{3ADB99C1-F3CE-4DDE-8B72-32FD51FB0B86}"/>
    <cellStyle name="쉼표 [0] 6 2 2 2 12" xfId="25499" xr:uid="{9E40191E-0113-42A8-90CD-3DF453D7A12E}"/>
    <cellStyle name="쉼표 [0] 6 2 2 2 12 2" xfId="55451" xr:uid="{10263A2D-402D-4159-92F4-084CC90D385C}"/>
    <cellStyle name="쉼표 [0] 6 2 2 2 13" xfId="31400" xr:uid="{615F8176-ECAE-41A2-9B32-F0B5B45D481F}"/>
    <cellStyle name="쉼표 [0] 6 2 2 2 2" xfId="3931" xr:uid="{33E329BB-199F-40DB-AED6-FF3FB6613398}"/>
    <cellStyle name="쉼표 [0] 6 2 2 2 2 10" xfId="26183" xr:uid="{E5701585-D01F-4566-BC01-BB2EE01BFEB2}"/>
    <cellStyle name="쉼표 [0] 6 2 2 2 2 10 2" xfId="56135" xr:uid="{00FF763C-3337-4CF4-83CB-BA95724DCF4F}"/>
    <cellStyle name="쉼표 [0] 6 2 2 2 2 11" xfId="33924" xr:uid="{BB49F75B-7192-42D0-B141-FE41BCED181C}"/>
    <cellStyle name="쉼표 [0] 6 2 2 2 2 2" xfId="5299" xr:uid="{33D67CFA-76A7-42F4-A6A2-4DD930BE04C8}"/>
    <cellStyle name="쉼표 [0] 6 2 2 2 2 2 10" xfId="35292" xr:uid="{1FF4EC9D-FBED-414B-9776-7BC6FFD96657}"/>
    <cellStyle name="쉼표 [0] 6 2 2 2 2 2 2" xfId="8247" xr:uid="{F3E0A809-F7F3-4F8D-B01B-29E9A2467FF3}"/>
    <cellStyle name="쉼표 [0] 6 2 2 2 2 2 2 2" xfId="30294" xr:uid="{EFFCD361-13E4-4EEC-B55F-3902E75C8D04}"/>
    <cellStyle name="쉼표 [0] 6 2 2 2 2 2 2 2 2" xfId="60246" xr:uid="{F28FDEC9-A127-4C32-8984-C87596B0A649}"/>
    <cellStyle name="쉼표 [0] 6 2 2 2 2 2 2 3" xfId="38202" xr:uid="{84A717C3-B47E-446F-A958-1E19AF2228B7}"/>
    <cellStyle name="쉼표 [0] 6 2 2 2 2 2 3" xfId="11029" xr:uid="{C271E7E3-3538-4733-94D1-BE9F85183E77}"/>
    <cellStyle name="쉼표 [0] 6 2 2 2 2 2 3 2" xfId="40984" xr:uid="{3CB2C87D-07BB-4049-BA0B-4256A69D095A}"/>
    <cellStyle name="쉼표 [0] 6 2 2 2 2 2 4" xfId="13811" xr:uid="{74F89166-C7EB-41E8-B3AB-6B74974CF5AA}"/>
    <cellStyle name="쉼표 [0] 6 2 2 2 2 2 4 2" xfId="43766" xr:uid="{D63F8725-CCD2-4D69-A6EE-F4C79D92049C}"/>
    <cellStyle name="쉼표 [0] 6 2 2 2 2 2 5" xfId="16546" xr:uid="{45726A9C-C737-464C-BD85-077277D011A1}"/>
    <cellStyle name="쉼표 [0] 6 2 2 2 2 2 5 2" xfId="46501" xr:uid="{70363B92-B135-40E8-8BA1-902811E86D3C}"/>
    <cellStyle name="쉼표 [0] 6 2 2 2 2 2 6" xfId="19294" xr:uid="{77C532B1-06C2-473D-BD72-94360A120AC3}"/>
    <cellStyle name="쉼표 [0] 6 2 2 2 2 2 6 2" xfId="49247" xr:uid="{95625383-BF92-49A9-839F-AC70994717DF}"/>
    <cellStyle name="쉼표 [0] 6 2 2 2 2 2 7" xfId="22077" xr:uid="{E95E4E4B-B8BB-43A4-BD2C-1A5DEAA62B8B}"/>
    <cellStyle name="쉼표 [0] 6 2 2 2 2 2 7 2" xfId="52029" xr:uid="{AB3575AD-6A97-4FB4-9895-F56719B1AC39}"/>
    <cellStyle name="쉼표 [0] 6 2 2 2 2 2 8" xfId="24815" xr:uid="{8FE5F2D5-04C5-4F21-B2FC-9AC82003B1DC}"/>
    <cellStyle name="쉼표 [0] 6 2 2 2 2 2 8 2" xfId="54767" xr:uid="{DECC6404-7A6B-49F4-8E7F-6392957D47F8}"/>
    <cellStyle name="쉼표 [0] 6 2 2 2 2 2 9" xfId="27551" xr:uid="{3123A01F-466B-4DCC-BAA9-D9A918B1F16A}"/>
    <cellStyle name="쉼표 [0] 6 2 2 2 2 2 9 2" xfId="57503" xr:uid="{19723A18-4CB0-43AF-A1A8-A0D09A6D5161}"/>
    <cellStyle name="쉼표 [0] 6 2 2 2 2 3" xfId="6879" xr:uid="{2AC73EF8-6A50-4E8F-A4FC-DBF232B6528C}"/>
    <cellStyle name="쉼표 [0] 6 2 2 2 2 3 2" xfId="28926" xr:uid="{BB62AE18-5476-4A4E-94D7-0B605AF84253}"/>
    <cellStyle name="쉼표 [0] 6 2 2 2 2 3 2 2" xfId="58878" xr:uid="{CE0D07A0-DD49-4896-B945-3598E8EF0053}"/>
    <cellStyle name="쉼표 [0] 6 2 2 2 2 3 3" xfId="36834" xr:uid="{C69FDA48-D103-47B0-B3C9-1179D751249E}"/>
    <cellStyle name="쉼표 [0] 6 2 2 2 2 4" xfId="9661" xr:uid="{B4EC8498-B3B3-494A-957B-A5CA134F073A}"/>
    <cellStyle name="쉼표 [0] 6 2 2 2 2 4 2" xfId="39616" xr:uid="{7FC21A57-C258-4164-AF66-5B99C7DC2C52}"/>
    <cellStyle name="쉼표 [0] 6 2 2 2 2 5" xfId="12443" xr:uid="{1F50D4CF-6C4D-47B0-BC57-1BB10A07C1FD}"/>
    <cellStyle name="쉼표 [0] 6 2 2 2 2 5 2" xfId="42398" xr:uid="{B2901856-045C-4B2F-9DB1-9F965BF5E5B3}"/>
    <cellStyle name="쉼표 [0] 6 2 2 2 2 6" xfId="15178" xr:uid="{D89885B6-9656-4982-956E-8678F74DE480}"/>
    <cellStyle name="쉼표 [0] 6 2 2 2 2 6 2" xfId="45133" xr:uid="{1AC92F54-5C69-49E8-9C60-C9D25E17FC5F}"/>
    <cellStyle name="쉼표 [0] 6 2 2 2 2 7" xfId="17926" xr:uid="{F54BD71E-1D73-4690-811F-F5EC8F7DA361}"/>
    <cellStyle name="쉼표 [0] 6 2 2 2 2 7 2" xfId="47879" xr:uid="{F33155EC-4CCC-4A36-9489-F898DBA94EDB}"/>
    <cellStyle name="쉼표 [0] 6 2 2 2 2 8" xfId="20709" xr:uid="{F789967A-4415-4B9D-87D1-F12DA298232E}"/>
    <cellStyle name="쉼표 [0] 6 2 2 2 2 8 2" xfId="50661" xr:uid="{2F32CBCF-E41A-451F-BB19-C4ABB7D152D3}"/>
    <cellStyle name="쉼표 [0] 6 2 2 2 2 9" xfId="23447" xr:uid="{C6DD2B9C-F92B-41CB-BD15-FD7E45586E1F}"/>
    <cellStyle name="쉼표 [0] 6 2 2 2 2 9 2" xfId="53399" xr:uid="{400A4A37-BD1B-469E-9700-8FF56B581EC9}"/>
    <cellStyle name="쉼표 [0] 6 2 2 2 3" xfId="4615" xr:uid="{18E6685F-5E7F-4036-9E0C-6C8E2693D512}"/>
    <cellStyle name="쉼표 [0] 6 2 2 2 3 10" xfId="34608" xr:uid="{A2F21C3A-17C2-4679-A1EA-73C2D6041D98}"/>
    <cellStyle name="쉼표 [0] 6 2 2 2 3 2" xfId="7563" xr:uid="{79F22BA3-3D87-4DC3-8786-6B9F0DE9475E}"/>
    <cellStyle name="쉼표 [0] 6 2 2 2 3 2 2" xfId="29610" xr:uid="{5B926AC9-7C15-45CD-8450-79321C8A587F}"/>
    <cellStyle name="쉼표 [0] 6 2 2 2 3 2 2 2" xfId="59562" xr:uid="{AA762C58-5D16-4D51-AE75-FA586F269797}"/>
    <cellStyle name="쉼표 [0] 6 2 2 2 3 2 3" xfId="37518" xr:uid="{A0EB5407-9D1C-49BE-AE2F-AB40962C435B}"/>
    <cellStyle name="쉼표 [0] 6 2 2 2 3 3" xfId="10345" xr:uid="{CA206018-93E6-41AE-AF73-EE37DA3DDA7B}"/>
    <cellStyle name="쉼표 [0] 6 2 2 2 3 3 2" xfId="40300" xr:uid="{FB9B9C9D-26A5-4226-A02C-2E521AFB81E4}"/>
    <cellStyle name="쉼표 [0] 6 2 2 2 3 4" xfId="13127" xr:uid="{A8DFDC04-2DBE-443B-A3B3-281F129AE70B}"/>
    <cellStyle name="쉼표 [0] 6 2 2 2 3 4 2" xfId="43082" xr:uid="{6659D95A-2315-4404-9D89-C612DBD78F78}"/>
    <cellStyle name="쉼표 [0] 6 2 2 2 3 5" xfId="15862" xr:uid="{D214E35F-26DB-4462-BF1E-E09604946A4A}"/>
    <cellStyle name="쉼표 [0] 6 2 2 2 3 5 2" xfId="45817" xr:uid="{F5A89986-6F07-45C8-A8F0-FB694B64405A}"/>
    <cellStyle name="쉼표 [0] 6 2 2 2 3 6" xfId="18610" xr:uid="{3FE3D7FD-60AD-4A16-B309-B41B22475BC2}"/>
    <cellStyle name="쉼표 [0] 6 2 2 2 3 6 2" xfId="48563" xr:uid="{B837F5AD-D2CB-40FB-A728-CDCD32518416}"/>
    <cellStyle name="쉼표 [0] 6 2 2 2 3 7" xfId="21393" xr:uid="{FA6B2607-CCEC-4FEF-99BC-B8B2AC657421}"/>
    <cellStyle name="쉼표 [0] 6 2 2 2 3 7 2" xfId="51345" xr:uid="{682689BA-DED4-45A8-9C54-03E4497CAC46}"/>
    <cellStyle name="쉼표 [0] 6 2 2 2 3 8" xfId="24131" xr:uid="{A3E89DD2-F82B-4524-ACCB-917F863F7AF3}"/>
    <cellStyle name="쉼표 [0] 6 2 2 2 3 8 2" xfId="54083" xr:uid="{62DF818C-280C-44F3-BF50-7DF8511D76C7}"/>
    <cellStyle name="쉼표 [0] 6 2 2 2 3 9" xfId="26867" xr:uid="{AB61D5F3-5F6F-4DAC-9EAE-6C63DC82CAA6}"/>
    <cellStyle name="쉼표 [0] 6 2 2 2 3 9 2" xfId="56819" xr:uid="{9479D747-A74A-4127-9839-C000E1F15398}"/>
    <cellStyle name="쉼표 [0] 6 2 2 2 4" xfId="3247" xr:uid="{0E02F3E8-8E54-44F3-9290-92F4C142AE9E}"/>
    <cellStyle name="쉼표 [0] 6 2 2 2 4 2" xfId="28242" xr:uid="{FEE221EC-2DD4-46E9-8BD6-1FAD4002EAA4}"/>
    <cellStyle name="쉼표 [0] 6 2 2 2 4 2 2" xfId="58194" xr:uid="{F5884C27-46DB-4413-A0F0-9460BEF797F9}"/>
    <cellStyle name="쉼표 [0] 6 2 2 2 4 3" xfId="33240" xr:uid="{3F699E83-8515-44E1-AA8D-87E982E08AEE}"/>
    <cellStyle name="쉼표 [0] 6 2 2 2 5" xfId="6195" xr:uid="{E5E5B47B-913E-4985-BAE4-94C2602BCEB3}"/>
    <cellStyle name="쉼표 [0] 6 2 2 2 5 2" xfId="36150" xr:uid="{C5AAE18C-B556-4D66-96C9-F70AEA1D1F26}"/>
    <cellStyle name="쉼표 [0] 6 2 2 2 6" xfId="8977" xr:uid="{790E2AAF-3E46-4BF1-B906-98A90F1C4EEC}"/>
    <cellStyle name="쉼표 [0] 6 2 2 2 6 2" xfId="38932" xr:uid="{C27FD293-8248-489D-B37D-3EC7F32016C0}"/>
    <cellStyle name="쉼표 [0] 6 2 2 2 7" xfId="11759" xr:uid="{77E850A4-9CFB-4E42-9A02-426498E5A61B}"/>
    <cellStyle name="쉼표 [0] 6 2 2 2 7 2" xfId="41714" xr:uid="{8588CBD7-96F2-42DA-8D8E-FF7CF9BBA131}"/>
    <cellStyle name="쉼표 [0] 6 2 2 2 8" xfId="14494" xr:uid="{68317E2E-F06D-4F92-A4D8-33766604CD3A}"/>
    <cellStyle name="쉼표 [0] 6 2 2 2 8 2" xfId="44449" xr:uid="{A14ECE50-B7B6-4AC6-B763-F052BBD60F69}"/>
    <cellStyle name="쉼표 [0] 6 2 2 2 9" xfId="17242" xr:uid="{80DB9F2B-C14B-49FE-8952-20E9C8E00296}"/>
    <cellStyle name="쉼표 [0] 6 2 2 2 9 2" xfId="47195" xr:uid="{21C04F63-D2C5-4FD7-A6B7-4EDFF40C453A}"/>
    <cellStyle name="쉼표 [0] 6 2 2 3" xfId="1937" xr:uid="{7F687427-9A37-4FC0-8A3E-EAAC1B0F3908}"/>
    <cellStyle name="쉼표 [0] 6 2 2 3 10" xfId="23105" xr:uid="{05BFEA76-1461-4343-B639-811DA343D401}"/>
    <cellStyle name="쉼표 [0] 6 2 2 3 10 2" xfId="53057" xr:uid="{20F724BE-CBB8-4B10-8FA1-B525D5616900}"/>
    <cellStyle name="쉼표 [0] 6 2 2 3 11" xfId="25841" xr:uid="{FAD09550-D8BA-4C78-8D4D-4A5DDE165437}"/>
    <cellStyle name="쉼표 [0] 6 2 2 3 11 2" xfId="55793" xr:uid="{636980E0-835E-4F6F-96BD-5372BEB30E87}"/>
    <cellStyle name="쉼표 [0] 6 2 2 3 12" xfId="31942" xr:uid="{B0BCA9F2-9374-4FDE-A2AF-F5FF5D4BE1EC}"/>
    <cellStyle name="쉼표 [0] 6 2 2 3 2" xfId="4957" xr:uid="{F15A65AA-7A82-41D5-953E-BB2437C3C198}"/>
    <cellStyle name="쉼표 [0] 6 2 2 3 2 10" xfId="34950" xr:uid="{C71A4278-0E17-4F1B-861E-520F771D4515}"/>
    <cellStyle name="쉼표 [0] 6 2 2 3 2 2" xfId="7905" xr:uid="{13D4C760-FC4B-4680-B4F5-94688174A833}"/>
    <cellStyle name="쉼표 [0] 6 2 2 3 2 2 2" xfId="29952" xr:uid="{786174FB-FDFA-4F07-9680-3BADA051DEC8}"/>
    <cellStyle name="쉼표 [0] 6 2 2 3 2 2 2 2" xfId="59904" xr:uid="{79A3DB3B-75AB-4781-BE9F-65654CD1012B}"/>
    <cellStyle name="쉼표 [0] 6 2 2 3 2 2 3" xfId="37860" xr:uid="{729CB1BE-51FA-44DC-BA2D-DC2EF3451377}"/>
    <cellStyle name="쉼표 [0] 6 2 2 3 2 3" xfId="10687" xr:uid="{A00E0590-55B2-43A1-B1E4-7333207BA5A7}"/>
    <cellStyle name="쉼표 [0] 6 2 2 3 2 3 2" xfId="40642" xr:uid="{6F866AEA-A71C-4AC9-BB8C-007173988AA5}"/>
    <cellStyle name="쉼표 [0] 6 2 2 3 2 4" xfId="13469" xr:uid="{DA55404C-CA42-4F34-86FA-2E3370E1033D}"/>
    <cellStyle name="쉼표 [0] 6 2 2 3 2 4 2" xfId="43424" xr:uid="{9E8733F4-AC5C-4DEB-86EB-4F16BEBFD202}"/>
    <cellStyle name="쉼표 [0] 6 2 2 3 2 5" xfId="16204" xr:uid="{94618E44-3AED-4027-81F2-88FB4C081090}"/>
    <cellStyle name="쉼표 [0] 6 2 2 3 2 5 2" xfId="46159" xr:uid="{57AE991E-F095-40A5-B815-29C9DF6895F7}"/>
    <cellStyle name="쉼표 [0] 6 2 2 3 2 6" xfId="18952" xr:uid="{93DDE067-10EE-4E35-A38E-D0979CFB39AE}"/>
    <cellStyle name="쉼표 [0] 6 2 2 3 2 6 2" xfId="48905" xr:uid="{2398AC04-EA74-43A0-8C28-53F71406BE18}"/>
    <cellStyle name="쉼표 [0] 6 2 2 3 2 7" xfId="21735" xr:uid="{302B0DD3-93D0-459E-901E-4C1FBAE5421A}"/>
    <cellStyle name="쉼표 [0] 6 2 2 3 2 7 2" xfId="51687" xr:uid="{45CAA250-9EE7-468F-AFE3-0DDA22B2646B}"/>
    <cellStyle name="쉼표 [0] 6 2 2 3 2 8" xfId="24473" xr:uid="{E6D6EFF2-6971-488C-90C0-2E846CFC16D9}"/>
    <cellStyle name="쉼표 [0] 6 2 2 3 2 8 2" xfId="54425" xr:uid="{359330C4-84D6-4C1C-AA32-988507AECAF4}"/>
    <cellStyle name="쉼표 [0] 6 2 2 3 2 9" xfId="27209" xr:uid="{11324D2A-4F4E-4C6B-B715-8ED44A78355A}"/>
    <cellStyle name="쉼표 [0] 6 2 2 3 2 9 2" xfId="57161" xr:uid="{1267C19B-7562-4710-B31B-E4C9BE8CDFA3}"/>
    <cellStyle name="쉼표 [0] 6 2 2 3 3" xfId="3589" xr:uid="{A675D63F-E7AE-4DDC-9961-E3FF1A31748A}"/>
    <cellStyle name="쉼표 [0] 6 2 2 3 3 2" xfId="28584" xr:uid="{8E84C0AB-EDCE-4CDE-BCCB-1182F9D739F5}"/>
    <cellStyle name="쉼표 [0] 6 2 2 3 3 2 2" xfId="58536" xr:uid="{687F78B7-51F5-47BE-8C79-EE91F1F2D7EB}"/>
    <cellStyle name="쉼표 [0] 6 2 2 3 3 3" xfId="33582" xr:uid="{1EB1021D-F558-4AD2-8171-7ABD644D57DA}"/>
    <cellStyle name="쉼표 [0] 6 2 2 3 4" xfId="6537" xr:uid="{F1177F73-66A2-4943-9CD5-C77D1A6FE126}"/>
    <cellStyle name="쉼표 [0] 6 2 2 3 4 2" xfId="36492" xr:uid="{AFEC0BDD-DE94-4C64-A375-7889ACE6BBEC}"/>
    <cellStyle name="쉼표 [0] 6 2 2 3 5" xfId="9319" xr:uid="{88DA3EDE-5728-45D8-88C0-845E2C8163E2}"/>
    <cellStyle name="쉼표 [0] 6 2 2 3 5 2" xfId="39274" xr:uid="{F355D5BF-60D9-428C-ADF7-D5462A2E08FE}"/>
    <cellStyle name="쉼표 [0] 6 2 2 3 6" xfId="12101" xr:uid="{79379CF4-7F92-4E42-9235-E025BCD759FA}"/>
    <cellStyle name="쉼표 [0] 6 2 2 3 6 2" xfId="42056" xr:uid="{0C1070A6-B0E3-4BF5-B76F-75BDCF3C277E}"/>
    <cellStyle name="쉼표 [0] 6 2 2 3 7" xfId="14836" xr:uid="{FB9388E1-D200-4C36-889E-8FEB8459BEDC}"/>
    <cellStyle name="쉼표 [0] 6 2 2 3 7 2" xfId="44791" xr:uid="{5785683C-353B-4D57-8B62-3A8B4573590F}"/>
    <cellStyle name="쉼표 [0] 6 2 2 3 8" xfId="17584" xr:uid="{E9B11825-F351-42DE-9DD0-9DE3A462A9E4}"/>
    <cellStyle name="쉼표 [0] 6 2 2 3 8 2" xfId="47537" xr:uid="{E7F5545A-440F-4134-AF09-3D9EEEDC9C30}"/>
    <cellStyle name="쉼표 [0] 6 2 2 3 9" xfId="20367" xr:uid="{08CDD95C-64A1-468F-938C-D10EE7F4C9AC}"/>
    <cellStyle name="쉼표 [0] 6 2 2 3 9 2" xfId="50319" xr:uid="{BBDD8719-E82B-4234-9C5E-FBEB48CB11AC}"/>
    <cellStyle name="쉼표 [0] 6 2 2 4" xfId="2468" xr:uid="{F4D7442E-1351-4C90-B524-21C42B9066AC}"/>
    <cellStyle name="쉼표 [0] 6 2 2 4 10" xfId="26525" xr:uid="{55A4141D-B39E-4004-9186-D7A2280E9F05}"/>
    <cellStyle name="쉼표 [0] 6 2 2 4 10 2" xfId="56477" xr:uid="{D0BF8BAB-9620-44C0-9955-DB343A523F7B}"/>
    <cellStyle name="쉼표 [0] 6 2 2 4 11" xfId="32467" xr:uid="{C41FDDC6-A4C5-4B56-A1A8-98913F7A5105}"/>
    <cellStyle name="쉼표 [0] 6 2 2 4 2" xfId="4273" xr:uid="{ACADA59D-57F2-4A33-8037-5F1B22B847B0}"/>
    <cellStyle name="쉼표 [0] 6 2 2 4 2 2" xfId="29268" xr:uid="{29FD1EB1-855A-47F5-8CCE-BF3896CF0CE3}"/>
    <cellStyle name="쉼표 [0] 6 2 2 4 2 2 2" xfId="59220" xr:uid="{6B46E534-FA25-4BC2-8D13-58134D90076F}"/>
    <cellStyle name="쉼표 [0] 6 2 2 4 2 3" xfId="34266" xr:uid="{8B71E967-A9C5-43E4-BD19-6F054E639A47}"/>
    <cellStyle name="쉼표 [0] 6 2 2 4 3" xfId="7221" xr:uid="{AAA5E7E7-7A88-42CB-8FE5-732ADE9131A1}"/>
    <cellStyle name="쉼표 [0] 6 2 2 4 3 2" xfId="37176" xr:uid="{EB0F9F53-513E-46F4-AF6E-1F85803B1D07}"/>
    <cellStyle name="쉼표 [0] 6 2 2 4 4" xfId="10003" xr:uid="{E0B74B59-F3C5-4421-A960-28162F1071B3}"/>
    <cellStyle name="쉼표 [0] 6 2 2 4 4 2" xfId="39958" xr:uid="{54C7157F-A27B-4793-A12C-8B7F8500CF19}"/>
    <cellStyle name="쉼표 [0] 6 2 2 4 5" xfId="12785" xr:uid="{67DEDF9D-D50E-4B0C-80F0-CC0EA5E4FD19}"/>
    <cellStyle name="쉼표 [0] 6 2 2 4 5 2" xfId="42740" xr:uid="{588607BA-424C-4A43-A5DE-1B0DCE461F91}"/>
    <cellStyle name="쉼표 [0] 6 2 2 4 6" xfId="15520" xr:uid="{0743D6F8-6496-498E-8909-259362BF99CF}"/>
    <cellStyle name="쉼표 [0] 6 2 2 4 6 2" xfId="45475" xr:uid="{A06DBC49-8737-49A1-B060-DB33B34A6CE2}"/>
    <cellStyle name="쉼표 [0] 6 2 2 4 7" xfId="18268" xr:uid="{08F4955E-F9CD-488C-B32D-40B7EC5F2F12}"/>
    <cellStyle name="쉼표 [0] 6 2 2 4 7 2" xfId="48221" xr:uid="{317AFE01-F7C2-4ED4-9335-352CFF55F8F5}"/>
    <cellStyle name="쉼표 [0] 6 2 2 4 8" xfId="21051" xr:uid="{0F87C394-82B4-4908-A185-A16BFADECF99}"/>
    <cellStyle name="쉼표 [0] 6 2 2 4 8 2" xfId="51003" xr:uid="{AD51081C-2084-4FC4-9061-41F88C3C1780}"/>
    <cellStyle name="쉼표 [0] 6 2 2 4 9" xfId="23789" xr:uid="{7D43A77A-153B-4B52-9D2C-940535F6DBC4}"/>
    <cellStyle name="쉼표 [0] 6 2 2 4 9 2" xfId="53741" xr:uid="{3676DDBE-1AC5-420D-8A6C-B1A61169EE90}"/>
    <cellStyle name="쉼표 [0] 6 2 2 5" xfId="2905" xr:uid="{3A1E17CC-2D97-4B18-83F3-FC1FD530D933}"/>
    <cellStyle name="쉼표 [0] 6 2 2 5 2" xfId="27900" xr:uid="{AD7544AD-E595-455E-990A-1F76099ABE93}"/>
    <cellStyle name="쉼표 [0] 6 2 2 5 2 2" xfId="57852" xr:uid="{B08CD742-4363-4DB7-A970-E8A2B6C85518}"/>
    <cellStyle name="쉼표 [0] 6 2 2 5 3" xfId="32898" xr:uid="{7EF3372A-9D27-4274-92A0-739746A6A139}"/>
    <cellStyle name="쉼표 [0] 6 2 2 6" xfId="5853" xr:uid="{0702F5F3-DD6B-4263-B78E-B2E63ADD3A20}"/>
    <cellStyle name="쉼표 [0] 6 2 2 6 2" xfId="35808" xr:uid="{E20E4E81-8A4B-4D07-83C9-1DB5258F4E4B}"/>
    <cellStyle name="쉼표 [0] 6 2 2 7" xfId="8635" xr:uid="{96B2711E-941A-4370-993C-F42923B08E79}"/>
    <cellStyle name="쉼표 [0] 6 2 2 7 2" xfId="38590" xr:uid="{B539CD73-F8EF-45A7-ACC0-4346DB849910}"/>
    <cellStyle name="쉼표 [0] 6 2 2 8" xfId="11417" xr:uid="{D1293E98-F10C-400D-885E-6AEACA5DD88B}"/>
    <cellStyle name="쉼표 [0] 6 2 2 8 2" xfId="41372" xr:uid="{E997A92E-B863-4ECC-9641-20013241D648}"/>
    <cellStyle name="쉼표 [0] 6 2 2 9" xfId="14152" xr:uid="{9581FCFA-DB59-4737-B12F-E1EF8C21F1A7}"/>
    <cellStyle name="쉼표 [0] 6 2 2 9 2" xfId="44107" xr:uid="{BD7BEF62-E858-4B80-97F4-1C704D7904E0}"/>
    <cellStyle name="쉼표 [0] 6 2 3" xfId="1079" xr:uid="{AB676E2C-F333-4337-A6B5-06B0A2CA63C3}"/>
    <cellStyle name="쉼표 [0] 6 2 3 10" xfId="19854" xr:uid="{001A9572-C23A-4FBC-A9A5-26CF0C99DC9A}"/>
    <cellStyle name="쉼표 [0] 6 2 3 10 2" xfId="49806" xr:uid="{DB0F272F-AE76-4C3B-98CC-FDBF2265A0DC}"/>
    <cellStyle name="쉼표 [0] 6 2 3 11" xfId="22592" xr:uid="{C58D00F3-C8F2-4247-A044-7836EA77CEB4}"/>
    <cellStyle name="쉼표 [0] 6 2 3 11 2" xfId="52544" xr:uid="{2FC128C5-D974-45F9-954B-140DF274DB02}"/>
    <cellStyle name="쉼표 [0] 6 2 3 12" xfId="25328" xr:uid="{2BB6811F-19EE-41CE-B514-2EDF5AFCAEB8}"/>
    <cellStyle name="쉼표 [0] 6 2 3 12 2" xfId="55280" xr:uid="{CA5C8026-2743-4820-9463-C2E9A589E7D3}"/>
    <cellStyle name="쉼표 [0] 6 2 3 13" xfId="31084" xr:uid="{A34DB202-3FA2-41FD-9501-EF38C82767D1}"/>
    <cellStyle name="쉼표 [0] 6 2 3 2" xfId="3760" xr:uid="{BB47A68B-BCB8-4D48-9311-1F23A2BB3132}"/>
    <cellStyle name="쉼표 [0] 6 2 3 2 10" xfId="26012" xr:uid="{E5877F06-1129-43E3-83EB-89991C1C55F6}"/>
    <cellStyle name="쉼표 [0] 6 2 3 2 10 2" xfId="55964" xr:uid="{127E9666-4ACA-4BEB-8E49-A81D45B19027}"/>
    <cellStyle name="쉼표 [0] 6 2 3 2 11" xfId="33753" xr:uid="{AA12A76F-694D-463C-82C5-9EEA1E8955DF}"/>
    <cellStyle name="쉼표 [0] 6 2 3 2 2" xfId="5128" xr:uid="{E04B964E-EAFB-4DE1-9B24-86E6DA4CEA3E}"/>
    <cellStyle name="쉼표 [0] 6 2 3 2 2 10" xfId="35121" xr:uid="{4CC9947C-FD95-41FF-B03D-41DB5E4FF709}"/>
    <cellStyle name="쉼표 [0] 6 2 3 2 2 2" xfId="8076" xr:uid="{D2FDC393-8366-4460-888F-D0D76212E22E}"/>
    <cellStyle name="쉼표 [0] 6 2 3 2 2 2 2" xfId="30123" xr:uid="{B7D9F972-1E97-4626-B7A6-C5EA1A508A67}"/>
    <cellStyle name="쉼표 [0] 6 2 3 2 2 2 2 2" xfId="60075" xr:uid="{8FBB2229-9D22-433D-B11B-2E24E6DB5417}"/>
    <cellStyle name="쉼표 [0] 6 2 3 2 2 2 3" xfId="38031" xr:uid="{773BD07C-3820-445E-9256-AEF0C44D4C3C}"/>
    <cellStyle name="쉼표 [0] 6 2 3 2 2 3" xfId="10858" xr:uid="{D5D0ECBF-81BB-4AE7-BC8E-0619C192C793}"/>
    <cellStyle name="쉼표 [0] 6 2 3 2 2 3 2" xfId="40813" xr:uid="{EAA53378-EAED-413E-B253-5BA7BCA5C3A0}"/>
    <cellStyle name="쉼표 [0] 6 2 3 2 2 4" xfId="13640" xr:uid="{DED81911-C65F-4E3F-B2D6-FF5E4FA473C9}"/>
    <cellStyle name="쉼표 [0] 6 2 3 2 2 4 2" xfId="43595" xr:uid="{C91F1D6B-3499-45B3-87E1-6668B5831BC2}"/>
    <cellStyle name="쉼표 [0] 6 2 3 2 2 5" xfId="16375" xr:uid="{DB3245BA-154D-46DB-917C-282437F99B55}"/>
    <cellStyle name="쉼표 [0] 6 2 3 2 2 5 2" xfId="46330" xr:uid="{DF446928-89B6-48B3-A065-6C0AC56147DE}"/>
    <cellStyle name="쉼표 [0] 6 2 3 2 2 6" xfId="19123" xr:uid="{28E8DA42-8027-4F3F-8E83-0C11C1FCEBA6}"/>
    <cellStyle name="쉼표 [0] 6 2 3 2 2 6 2" xfId="49076" xr:uid="{46395AC4-95A5-4C0F-A9E1-8AFCD6DFB837}"/>
    <cellStyle name="쉼표 [0] 6 2 3 2 2 7" xfId="21906" xr:uid="{909234D6-15BF-4737-93A5-5BD8831252CE}"/>
    <cellStyle name="쉼표 [0] 6 2 3 2 2 7 2" xfId="51858" xr:uid="{EE3C8A5B-C3DA-49FE-9EEB-03104F59514D}"/>
    <cellStyle name="쉼표 [0] 6 2 3 2 2 8" xfId="24644" xr:uid="{30883AFE-E279-44C4-B14F-5AAE38426BFE}"/>
    <cellStyle name="쉼표 [0] 6 2 3 2 2 8 2" xfId="54596" xr:uid="{8CF65DE3-DEE9-4759-A5E8-C8874E52F6FA}"/>
    <cellStyle name="쉼표 [0] 6 2 3 2 2 9" xfId="27380" xr:uid="{23ACABCD-3B6B-4673-BBCE-2CED37DE01F1}"/>
    <cellStyle name="쉼표 [0] 6 2 3 2 2 9 2" xfId="57332" xr:uid="{F74612FC-33F9-4958-821F-7518D1209409}"/>
    <cellStyle name="쉼표 [0] 6 2 3 2 3" xfId="6708" xr:uid="{08CB3120-9FC7-42F8-8BD7-B6DA85DB7BE8}"/>
    <cellStyle name="쉼표 [0] 6 2 3 2 3 2" xfId="28755" xr:uid="{65EEA489-1C8A-49DB-A2C5-668AF6DDCB43}"/>
    <cellStyle name="쉼표 [0] 6 2 3 2 3 2 2" xfId="58707" xr:uid="{79B21ADC-C1B4-403F-BDF3-EFF341DC3315}"/>
    <cellStyle name="쉼표 [0] 6 2 3 2 3 3" xfId="36663" xr:uid="{1AED5EC6-45EE-43EB-A792-1B8AA5EA938E}"/>
    <cellStyle name="쉼표 [0] 6 2 3 2 4" xfId="9490" xr:uid="{7640FCAB-42B8-4659-BF56-B73F3D2A6A45}"/>
    <cellStyle name="쉼표 [0] 6 2 3 2 4 2" xfId="39445" xr:uid="{BD4C5C46-F113-4BDA-9A48-3CEC13B3761B}"/>
    <cellStyle name="쉼표 [0] 6 2 3 2 5" xfId="12272" xr:uid="{A2EF8A0C-EBC5-41D2-9103-9104297FF22D}"/>
    <cellStyle name="쉼표 [0] 6 2 3 2 5 2" xfId="42227" xr:uid="{42F5EB22-E940-46DF-BE8A-031DA03CE409}"/>
    <cellStyle name="쉼표 [0] 6 2 3 2 6" xfId="15007" xr:uid="{CED4ECA5-C1DB-4BD5-827F-DC2493FC2684}"/>
    <cellStyle name="쉼표 [0] 6 2 3 2 6 2" xfId="44962" xr:uid="{02CE7C83-4659-4B46-B837-F44CC8058B21}"/>
    <cellStyle name="쉼표 [0] 6 2 3 2 7" xfId="17755" xr:uid="{04BA7BD4-9461-40F8-AEF7-3B16283AA40C}"/>
    <cellStyle name="쉼표 [0] 6 2 3 2 7 2" xfId="47708" xr:uid="{EA21EC78-C9C8-4295-9AE2-2255540F5B73}"/>
    <cellStyle name="쉼표 [0] 6 2 3 2 8" xfId="20538" xr:uid="{CDDC372C-4CE8-4D3F-83D3-986DBCC9218A}"/>
    <cellStyle name="쉼표 [0] 6 2 3 2 8 2" xfId="50490" xr:uid="{8BB17087-FC94-47A7-A40C-21BB719F3689}"/>
    <cellStyle name="쉼표 [0] 6 2 3 2 9" xfId="23276" xr:uid="{C283E854-76B3-4804-9A3B-61756EC51351}"/>
    <cellStyle name="쉼표 [0] 6 2 3 2 9 2" xfId="53228" xr:uid="{32B3D2BA-07F1-4117-88F3-1B1CC22040DA}"/>
    <cellStyle name="쉼표 [0] 6 2 3 3" xfId="4444" xr:uid="{A5BA65A6-497C-4CA9-BDCA-2CD3B3B1D47F}"/>
    <cellStyle name="쉼표 [0] 6 2 3 3 10" xfId="34437" xr:uid="{3A813203-C58A-415B-84BA-2725CEFEE47A}"/>
    <cellStyle name="쉼표 [0] 6 2 3 3 2" xfId="7392" xr:uid="{BB32016F-6E55-4899-B70A-A4D832ECAABB}"/>
    <cellStyle name="쉼표 [0] 6 2 3 3 2 2" xfId="29439" xr:uid="{5586027F-7A84-485D-BE94-0CD1FD953A9E}"/>
    <cellStyle name="쉼표 [0] 6 2 3 3 2 2 2" xfId="59391" xr:uid="{21B42910-A5D4-4323-867B-7FD21F331990}"/>
    <cellStyle name="쉼표 [0] 6 2 3 3 2 3" xfId="37347" xr:uid="{B8DB920E-15E5-40A3-BAB2-2B5EA3B703E8}"/>
    <cellStyle name="쉼표 [0] 6 2 3 3 3" xfId="10174" xr:uid="{20DA6F7A-08FE-4079-8880-66BE1F60E32F}"/>
    <cellStyle name="쉼표 [0] 6 2 3 3 3 2" xfId="40129" xr:uid="{F92DCFCE-685C-42A8-AAC7-4A73552B967C}"/>
    <cellStyle name="쉼표 [0] 6 2 3 3 4" xfId="12956" xr:uid="{F8648EB7-3C82-4E66-BA0B-5EACC8E157A4}"/>
    <cellStyle name="쉼표 [0] 6 2 3 3 4 2" xfId="42911" xr:uid="{C1FA32C0-AF01-47C3-A5B2-1B4AC27083A5}"/>
    <cellStyle name="쉼표 [0] 6 2 3 3 5" xfId="15691" xr:uid="{3E7C07C9-39C3-47F7-BC62-C4168612E74F}"/>
    <cellStyle name="쉼표 [0] 6 2 3 3 5 2" xfId="45646" xr:uid="{F404DB6C-01CB-48A3-B3D4-7F802C517EAA}"/>
    <cellStyle name="쉼표 [0] 6 2 3 3 6" xfId="18439" xr:uid="{6E6CE2B3-84C3-4A07-8536-52053F74186A}"/>
    <cellStyle name="쉼표 [0] 6 2 3 3 6 2" xfId="48392" xr:uid="{55117499-8A83-4020-A8EA-2FF204AA893D}"/>
    <cellStyle name="쉼표 [0] 6 2 3 3 7" xfId="21222" xr:uid="{9B85209F-E2B4-419C-9F33-0E47F1554128}"/>
    <cellStyle name="쉼표 [0] 6 2 3 3 7 2" xfId="51174" xr:uid="{EA5930AD-356A-4540-8E60-C9CCA52B440C}"/>
    <cellStyle name="쉼표 [0] 6 2 3 3 8" xfId="23960" xr:uid="{E1CFF8DE-7060-46D8-A278-943914F16417}"/>
    <cellStyle name="쉼표 [0] 6 2 3 3 8 2" xfId="53912" xr:uid="{8AB500EE-7C23-48CA-86B0-6DD7C97D9380}"/>
    <cellStyle name="쉼표 [0] 6 2 3 3 9" xfId="26696" xr:uid="{4B87E30C-EB8F-41D4-8456-9C5565911ADC}"/>
    <cellStyle name="쉼표 [0] 6 2 3 3 9 2" xfId="56648" xr:uid="{5E9E4A18-6657-4217-8648-9DB0B49F8994}"/>
    <cellStyle name="쉼표 [0] 6 2 3 4" xfId="3076" xr:uid="{F6E54DD2-A8F0-4AD0-8338-F89B648D9E7B}"/>
    <cellStyle name="쉼표 [0] 6 2 3 4 2" xfId="28071" xr:uid="{A04E4E63-DE31-4A4A-BB65-2D0CD4C9CF70}"/>
    <cellStyle name="쉼표 [0] 6 2 3 4 2 2" xfId="58023" xr:uid="{D4309CBE-8D4D-4492-ABA9-6000B10A91CD}"/>
    <cellStyle name="쉼표 [0] 6 2 3 4 3" xfId="33069" xr:uid="{115F3ED6-BCBB-4E03-B40B-8CCBC7249AB0}"/>
    <cellStyle name="쉼표 [0] 6 2 3 5" xfId="6024" xr:uid="{62DBFA9A-B446-4537-ACC6-941702F02F71}"/>
    <cellStyle name="쉼표 [0] 6 2 3 5 2" xfId="35979" xr:uid="{A716C55E-371B-4616-AC47-6FA4E15098F6}"/>
    <cellStyle name="쉼표 [0] 6 2 3 6" xfId="8806" xr:uid="{BA63226A-6B80-4EBD-9F4A-BF100C192D80}"/>
    <cellStyle name="쉼표 [0] 6 2 3 6 2" xfId="38761" xr:uid="{8F42CEB8-92F5-4696-9AF9-C3411581F207}"/>
    <cellStyle name="쉼표 [0] 6 2 3 7" xfId="11588" xr:uid="{AED321C4-464D-4539-965B-070B0B9E69A5}"/>
    <cellStyle name="쉼표 [0] 6 2 3 7 2" xfId="41543" xr:uid="{F6621B1D-30B3-424E-A9FD-EE4219CBD892}"/>
    <cellStyle name="쉼표 [0] 6 2 3 8" xfId="14323" xr:uid="{D60649A2-62BD-4530-A3E3-4F63FEF39A7B}"/>
    <cellStyle name="쉼표 [0] 6 2 3 8 2" xfId="44278" xr:uid="{67754495-546D-417E-BA5F-2B4E99DF75B3}"/>
    <cellStyle name="쉼표 [0] 6 2 3 9" xfId="17071" xr:uid="{2A29EE62-8E0C-4A5C-AFD6-CAFA540E9970}"/>
    <cellStyle name="쉼표 [0] 6 2 3 9 2" xfId="47024" xr:uid="{5733FE85-AF96-4C1A-9AF5-259B65A6B113}"/>
    <cellStyle name="쉼표 [0] 6 2 4" xfId="1621" xr:uid="{A7B35D01-51C3-472A-9C07-A4C28E0412D6}"/>
    <cellStyle name="쉼표 [0] 6 2 4 10" xfId="22934" xr:uid="{121FCCAA-1879-4F7B-8244-A1769448F7D1}"/>
    <cellStyle name="쉼표 [0] 6 2 4 10 2" xfId="52886" xr:uid="{6036FFB3-633B-4F7B-A32B-096398C3A8CE}"/>
    <cellStyle name="쉼표 [0] 6 2 4 11" xfId="25670" xr:uid="{0C0C6FD0-058F-4A6D-9179-BE13CBFA9153}"/>
    <cellStyle name="쉼표 [0] 6 2 4 11 2" xfId="55622" xr:uid="{7872031A-2F11-4C31-BB04-BB0DA4B08866}"/>
    <cellStyle name="쉼표 [0] 6 2 4 12" xfId="31626" xr:uid="{AEAED396-5F71-4E26-94A2-9F75E6AA1AE5}"/>
    <cellStyle name="쉼표 [0] 6 2 4 2" xfId="4786" xr:uid="{6D0DF357-2B9C-4701-A8AC-B04DD2750FF9}"/>
    <cellStyle name="쉼표 [0] 6 2 4 2 10" xfId="34779" xr:uid="{BEE24117-94EE-4D93-A29B-791A586E68AE}"/>
    <cellStyle name="쉼표 [0] 6 2 4 2 2" xfId="7734" xr:uid="{2452B499-1188-4EA8-9150-9D75EB65EA93}"/>
    <cellStyle name="쉼표 [0] 6 2 4 2 2 2" xfId="29781" xr:uid="{FB4A6425-E155-40E0-A0CA-FEC0617A1820}"/>
    <cellStyle name="쉼표 [0] 6 2 4 2 2 2 2" xfId="59733" xr:uid="{15B40297-979B-427F-8BFD-ACBB547F089D}"/>
    <cellStyle name="쉼표 [0] 6 2 4 2 2 3" xfId="37689" xr:uid="{45BF905C-0134-4103-AC83-A70560D33814}"/>
    <cellStyle name="쉼표 [0] 6 2 4 2 3" xfId="10516" xr:uid="{CABA2D6C-1B3E-4C1B-9AD0-601FC1CFF2CB}"/>
    <cellStyle name="쉼표 [0] 6 2 4 2 3 2" xfId="40471" xr:uid="{A77C8021-E070-471D-B22A-3173F054552A}"/>
    <cellStyle name="쉼표 [0] 6 2 4 2 4" xfId="13298" xr:uid="{19633A6F-C266-4CE8-9E8A-20352B8B37D4}"/>
    <cellStyle name="쉼표 [0] 6 2 4 2 4 2" xfId="43253" xr:uid="{D813D0B8-C7FD-4C4C-9DD1-6D95E2BF1C50}"/>
    <cellStyle name="쉼표 [0] 6 2 4 2 5" xfId="16033" xr:uid="{1B35299A-F14D-4BAF-B934-1C2895B79208}"/>
    <cellStyle name="쉼표 [0] 6 2 4 2 5 2" xfId="45988" xr:uid="{A6EE22E4-51CF-4124-9903-E8DCB02945E5}"/>
    <cellStyle name="쉼표 [0] 6 2 4 2 6" xfId="18781" xr:uid="{54FB6507-7FEA-4724-8C73-203ECD8CDDF5}"/>
    <cellStyle name="쉼표 [0] 6 2 4 2 6 2" xfId="48734" xr:uid="{8A065154-2E47-40B5-BE2C-043E87B2EAF1}"/>
    <cellStyle name="쉼표 [0] 6 2 4 2 7" xfId="21564" xr:uid="{76807474-20AC-4539-9D03-6A99B8CF651D}"/>
    <cellStyle name="쉼표 [0] 6 2 4 2 7 2" xfId="51516" xr:uid="{25A39467-1AF9-407B-9A31-2FD9568FDA8C}"/>
    <cellStyle name="쉼표 [0] 6 2 4 2 8" xfId="24302" xr:uid="{7BAD3099-C1F6-4D76-B4F7-7EAEEE947676}"/>
    <cellStyle name="쉼표 [0] 6 2 4 2 8 2" xfId="54254" xr:uid="{C82986C5-CF15-431A-92AE-B31E03474DDE}"/>
    <cellStyle name="쉼표 [0] 6 2 4 2 9" xfId="27038" xr:uid="{7CB3A863-16B4-4794-81A6-9003A105BDD5}"/>
    <cellStyle name="쉼표 [0] 6 2 4 2 9 2" xfId="56990" xr:uid="{A9818599-2BDF-4360-AAB6-04B3AA861F2C}"/>
    <cellStyle name="쉼표 [0] 6 2 4 3" xfId="3418" xr:uid="{01BCED52-5978-42DA-9A8A-9E909B5C7277}"/>
    <cellStyle name="쉼표 [0] 6 2 4 3 2" xfId="28413" xr:uid="{C6447EE2-297A-4831-BFA9-BA3A9880A174}"/>
    <cellStyle name="쉼표 [0] 6 2 4 3 2 2" xfId="58365" xr:uid="{80548384-9885-4072-A063-0DA9E5C52127}"/>
    <cellStyle name="쉼표 [0] 6 2 4 3 3" xfId="33411" xr:uid="{05B013AC-8F2B-4D7A-B16A-E4720F2CB2DE}"/>
    <cellStyle name="쉼표 [0] 6 2 4 4" xfId="6366" xr:uid="{02B67614-24FB-4F66-BED6-C2875EFEB807}"/>
    <cellStyle name="쉼표 [0] 6 2 4 4 2" xfId="36321" xr:uid="{01CE2442-03A2-404B-B3AC-484478B9C9D9}"/>
    <cellStyle name="쉼표 [0] 6 2 4 5" xfId="9148" xr:uid="{7BC4788D-C679-4E8F-AFC3-1E60957771DB}"/>
    <cellStyle name="쉼표 [0] 6 2 4 5 2" xfId="39103" xr:uid="{B328A093-110A-4195-BF47-FC0B337FA243}"/>
    <cellStyle name="쉼표 [0] 6 2 4 6" xfId="11930" xr:uid="{B3C89471-CF95-4138-BBD2-8CB0B3085595}"/>
    <cellStyle name="쉼표 [0] 6 2 4 6 2" xfId="41885" xr:uid="{18C9E8BF-8711-46AE-9423-F6471580111C}"/>
    <cellStyle name="쉼표 [0] 6 2 4 7" xfId="14665" xr:uid="{7AED067A-C4EF-4609-B418-37FC6483A38D}"/>
    <cellStyle name="쉼표 [0] 6 2 4 7 2" xfId="44620" xr:uid="{3A106010-F672-4D26-A2B8-A2571B6515A8}"/>
    <cellStyle name="쉼표 [0] 6 2 4 8" xfId="17413" xr:uid="{29ED4EF2-9AD5-4E12-BDF5-EEC69A265F1F}"/>
    <cellStyle name="쉼표 [0] 6 2 4 8 2" xfId="47366" xr:uid="{C919C235-48D6-48C9-B69E-2AE07A514D79}"/>
    <cellStyle name="쉼표 [0] 6 2 4 9" xfId="20196" xr:uid="{0A24E626-DB01-4336-9C48-5C58F6B1C661}"/>
    <cellStyle name="쉼표 [0] 6 2 4 9 2" xfId="50148" xr:uid="{0431536E-7A60-48C5-828B-F27495E2D636}"/>
    <cellStyle name="쉼표 [0] 6 2 5" xfId="2117" xr:uid="{324B75E6-C5ED-43D9-AF2E-3D79A605487E}"/>
    <cellStyle name="쉼표 [0] 6 2 5 10" xfId="26354" xr:uid="{C10BA73E-8F62-4293-8CF0-FF1A683340CF}"/>
    <cellStyle name="쉼표 [0] 6 2 5 10 2" xfId="56306" xr:uid="{5584C056-E77E-4B8A-9A3D-6DDB44315AC8}"/>
    <cellStyle name="쉼표 [0] 6 2 5 11" xfId="32120" xr:uid="{72361D29-04FA-4628-92B2-4433EB538999}"/>
    <cellStyle name="쉼표 [0] 6 2 5 2" xfId="4102" xr:uid="{555D7E06-FD6F-45AE-8909-D8F7DAB3A57B}"/>
    <cellStyle name="쉼표 [0] 6 2 5 2 2" xfId="29097" xr:uid="{92CDCC09-602F-4995-9DF9-79711D04E79B}"/>
    <cellStyle name="쉼표 [0] 6 2 5 2 2 2" xfId="59049" xr:uid="{ACB77CE4-7256-4A08-B1E4-CCE86EA373DC}"/>
    <cellStyle name="쉼표 [0] 6 2 5 2 3" xfId="34095" xr:uid="{DD4E23C7-EFF1-40D2-B996-EC8ACF1FB8CE}"/>
    <cellStyle name="쉼표 [0] 6 2 5 3" xfId="7050" xr:uid="{4A54F2EA-3C84-4EEC-9864-F50D57FD550B}"/>
    <cellStyle name="쉼표 [0] 6 2 5 3 2" xfId="37005" xr:uid="{E85E6826-6A56-4251-A9DA-9BD123C87CA4}"/>
    <cellStyle name="쉼표 [0] 6 2 5 4" xfId="9832" xr:uid="{6E9D720E-AC46-4089-9EC8-46112EAA5284}"/>
    <cellStyle name="쉼표 [0] 6 2 5 4 2" xfId="39787" xr:uid="{EAF737A4-B56F-453B-ABD1-E8CC86E11945}"/>
    <cellStyle name="쉼표 [0] 6 2 5 5" xfId="12614" xr:uid="{8B50B6FC-82B5-4A39-A3F3-438A6FDAF50D}"/>
    <cellStyle name="쉼표 [0] 6 2 5 5 2" xfId="42569" xr:uid="{1692151E-6B7D-45EF-982B-8C5419BD6142}"/>
    <cellStyle name="쉼표 [0] 6 2 5 6" xfId="15349" xr:uid="{7D87F65F-D7D9-4A4A-B484-AE5BF3AB9C6C}"/>
    <cellStyle name="쉼표 [0] 6 2 5 6 2" xfId="45304" xr:uid="{39D3B7AD-BF5C-41FC-8B4A-BBEB7756FBEA}"/>
    <cellStyle name="쉼표 [0] 6 2 5 7" xfId="18097" xr:uid="{48D7D82A-A902-449D-BEED-25020D4C6C60}"/>
    <cellStyle name="쉼표 [0] 6 2 5 7 2" xfId="48050" xr:uid="{ACACDC34-4803-4021-A80A-9B1B3C745B78}"/>
    <cellStyle name="쉼표 [0] 6 2 5 8" xfId="20880" xr:uid="{F2C24643-2DBB-47EC-928E-893EFE6D2EAA}"/>
    <cellStyle name="쉼표 [0] 6 2 5 8 2" xfId="50832" xr:uid="{68601DA7-9E27-4957-A6BA-415F95E13547}"/>
    <cellStyle name="쉼표 [0] 6 2 5 9" xfId="23618" xr:uid="{797A1816-7DC3-48A0-B0C9-6001AC258E9C}"/>
    <cellStyle name="쉼표 [0] 6 2 5 9 2" xfId="53570" xr:uid="{5F48BECF-4272-485A-95E6-7BD4C6C1683E}"/>
    <cellStyle name="쉼표 [0] 6 2 6" xfId="2296" xr:uid="{351E7816-F8EC-4A59-B8EA-85F6F8B162D6}"/>
    <cellStyle name="쉼표 [0] 6 2 6 2" xfId="27729" xr:uid="{78C7E8CB-F973-489C-8CDD-D08E12B7C04F}"/>
    <cellStyle name="쉼표 [0] 6 2 6 2 2" xfId="57681" xr:uid="{969543DD-E95C-47DB-8021-5CB230BE7DF3}"/>
    <cellStyle name="쉼표 [0] 6 2 6 3" xfId="32296" xr:uid="{1339873F-299C-43E6-A704-E4046B7BB62B}"/>
    <cellStyle name="쉼표 [0] 6 2 7" xfId="2734" xr:uid="{B1F3C462-D37E-4391-BEA5-4DDBA4B480E2}"/>
    <cellStyle name="쉼표 [0] 6 2 7 2" xfId="32727" xr:uid="{FF551480-D83E-4C16-B9A0-7737D586E404}"/>
    <cellStyle name="쉼표 [0] 6 2 8" xfId="5682" xr:uid="{4E14DD0A-FB90-4EC0-9464-921E42CB1D67}"/>
    <cellStyle name="쉼표 [0] 6 2 8 2" xfId="35637" xr:uid="{D2E32D70-AB8B-4FC1-9929-10502EFE3280}"/>
    <cellStyle name="쉼표 [0] 6 2 9" xfId="8464" xr:uid="{FFF40AB6-A37F-47D2-B33A-12523E480345}"/>
    <cellStyle name="쉼표 [0] 6 2 9 2" xfId="38419" xr:uid="{31EBC863-6D1C-48F0-B303-28E209DEA71F}"/>
    <cellStyle name="쉼표 [0] 6 3" xfId="767" xr:uid="{8A3AB21C-AD04-4FEF-BA44-7C745A4E0C00}"/>
    <cellStyle name="쉼표 [0] 6 3 10" xfId="16815" xr:uid="{481F026A-3EFD-4FD1-B14E-049A630309D2}"/>
    <cellStyle name="쉼표 [0] 6 3 10 2" xfId="46768" xr:uid="{EC9711A4-3307-4D39-AF4A-D8835BEBF4A0}"/>
    <cellStyle name="쉼표 [0] 6 3 11" xfId="19598" xr:uid="{A4A192C7-AC5F-425D-B27B-C5D8A0EB9CE6}"/>
    <cellStyle name="쉼표 [0] 6 3 11 2" xfId="49550" xr:uid="{9DA0A1A0-59B3-4DFB-8605-0BDB306B1C1F}"/>
    <cellStyle name="쉼표 [0] 6 3 12" xfId="22336" xr:uid="{941425F3-19AC-43E4-8756-168FACDF4D7D}"/>
    <cellStyle name="쉼표 [0] 6 3 12 2" xfId="52288" xr:uid="{583EC78E-0602-465E-A220-988BE90FD970}"/>
    <cellStyle name="쉼표 [0] 6 3 13" xfId="25072" xr:uid="{80117A57-B8A6-4D65-BD4D-04FC71194D4B}"/>
    <cellStyle name="쉼표 [0] 6 3 13 2" xfId="55024" xr:uid="{B82249F7-8C81-4000-AA9C-CB492838D941}"/>
    <cellStyle name="쉼표 [0] 6 3 14" xfId="30772" xr:uid="{513EF317-42F4-404A-B39D-31ECF6156358}"/>
    <cellStyle name="쉼표 [0] 6 3 2" xfId="1310" xr:uid="{2E954FC3-E38A-4A62-A8A7-D0966775E58B}"/>
    <cellStyle name="쉼표 [0] 6 3 2 10" xfId="19940" xr:uid="{2C7C3680-B22F-487D-8A59-8FE33A3964CE}"/>
    <cellStyle name="쉼표 [0] 6 3 2 10 2" xfId="49892" xr:uid="{EBA40A8F-A3F0-4706-9100-757C5E596493}"/>
    <cellStyle name="쉼표 [0] 6 3 2 11" xfId="22678" xr:uid="{2B805867-9A63-4541-B036-82C8A05AE861}"/>
    <cellStyle name="쉼표 [0] 6 3 2 11 2" xfId="52630" xr:uid="{0BE6B225-FF62-4713-A595-FA0365646BF1}"/>
    <cellStyle name="쉼표 [0] 6 3 2 12" xfId="25414" xr:uid="{E983C719-B5CD-42C7-9AB6-0324C68CCC5F}"/>
    <cellStyle name="쉼표 [0] 6 3 2 12 2" xfId="55366" xr:uid="{DA547C67-69FD-4BE7-A734-BA197CF6488D}"/>
    <cellStyle name="쉼표 [0] 6 3 2 13" xfId="31315" xr:uid="{29BA4B95-77CB-435D-8A28-2829F7E4345A}"/>
    <cellStyle name="쉼표 [0] 6 3 2 2" xfId="3846" xr:uid="{1DC060DB-A819-4E2B-AD71-3C94DB9E6343}"/>
    <cellStyle name="쉼표 [0] 6 3 2 2 10" xfId="26098" xr:uid="{10C84796-05FA-4DA3-B51D-5034405C6F84}"/>
    <cellStyle name="쉼표 [0] 6 3 2 2 10 2" xfId="56050" xr:uid="{36653783-6FAD-4E22-A3B4-BBFC2F07465F}"/>
    <cellStyle name="쉼표 [0] 6 3 2 2 11" xfId="33839" xr:uid="{6A2A1B3C-79D7-4457-A1AA-F03F77DA9949}"/>
    <cellStyle name="쉼표 [0] 6 3 2 2 2" xfId="5214" xr:uid="{802DD3EF-47B4-4293-8A6A-ABB79C3FE2DA}"/>
    <cellStyle name="쉼표 [0] 6 3 2 2 2 10" xfId="35207" xr:uid="{19EFABCE-D48F-4E61-99F7-3308D6C28E9F}"/>
    <cellStyle name="쉼표 [0] 6 3 2 2 2 2" xfId="8162" xr:uid="{972488FE-9CED-42CA-BB1F-311A79032C33}"/>
    <cellStyle name="쉼표 [0] 6 3 2 2 2 2 2" xfId="30209" xr:uid="{B0BBE5D6-89CB-4430-82F3-039BEC1E1E92}"/>
    <cellStyle name="쉼표 [0] 6 3 2 2 2 2 2 2" xfId="60161" xr:uid="{B1C3AA7E-5606-4D6A-A3FC-86A1E6964B4F}"/>
    <cellStyle name="쉼표 [0] 6 3 2 2 2 2 3" xfId="38117" xr:uid="{3A591706-BDE1-4569-8C09-9C616FE3991A}"/>
    <cellStyle name="쉼표 [0] 6 3 2 2 2 3" xfId="10944" xr:uid="{AE415BAE-A24F-4576-96AD-84FD638FCDF2}"/>
    <cellStyle name="쉼표 [0] 6 3 2 2 2 3 2" xfId="40899" xr:uid="{C05C90E1-307E-4FAE-979D-267ADE12FD35}"/>
    <cellStyle name="쉼표 [0] 6 3 2 2 2 4" xfId="13726" xr:uid="{525A3BA6-70BF-41B4-9507-4121B59B4600}"/>
    <cellStyle name="쉼표 [0] 6 3 2 2 2 4 2" xfId="43681" xr:uid="{AFA1A4F0-9683-48CC-9F0C-FBDF7F7BDBB9}"/>
    <cellStyle name="쉼표 [0] 6 3 2 2 2 5" xfId="16461" xr:uid="{23381DC1-065B-45AB-9210-FD16A35C4BC0}"/>
    <cellStyle name="쉼표 [0] 6 3 2 2 2 5 2" xfId="46416" xr:uid="{95D91CB4-189F-4637-92A6-B6DD4B5F4843}"/>
    <cellStyle name="쉼표 [0] 6 3 2 2 2 6" xfId="19209" xr:uid="{73F19087-11CA-4518-AA51-A723440423C4}"/>
    <cellStyle name="쉼표 [0] 6 3 2 2 2 6 2" xfId="49162" xr:uid="{0B580449-AD9F-4A4F-93A5-2A6430502DAE}"/>
    <cellStyle name="쉼표 [0] 6 3 2 2 2 7" xfId="21992" xr:uid="{6E84BB4E-5104-4C3E-833B-6222908E0A5B}"/>
    <cellStyle name="쉼표 [0] 6 3 2 2 2 7 2" xfId="51944" xr:uid="{3DF55EB3-AD71-411D-9773-7A29D2428355}"/>
    <cellStyle name="쉼표 [0] 6 3 2 2 2 8" xfId="24730" xr:uid="{A78FD85D-9D30-42C7-AFEE-43702E8B8711}"/>
    <cellStyle name="쉼표 [0] 6 3 2 2 2 8 2" xfId="54682" xr:uid="{5463A09F-5101-4BE1-B12D-1117D51C313D}"/>
    <cellStyle name="쉼표 [0] 6 3 2 2 2 9" xfId="27466" xr:uid="{E57A24A6-56E8-4726-A4C7-D13519F8B560}"/>
    <cellStyle name="쉼표 [0] 6 3 2 2 2 9 2" xfId="57418" xr:uid="{6D19B518-21D6-4DA0-BF38-988D7CBBB69D}"/>
    <cellStyle name="쉼표 [0] 6 3 2 2 3" xfId="6794" xr:uid="{E77F8E36-A7D4-4BD3-A74D-4FC76A7760B4}"/>
    <cellStyle name="쉼표 [0] 6 3 2 2 3 2" xfId="28841" xr:uid="{BCA83ACE-77F8-4E20-9FF2-E6AE78F2E222}"/>
    <cellStyle name="쉼표 [0] 6 3 2 2 3 2 2" xfId="58793" xr:uid="{89766EFF-4BF3-4F19-8DB7-A121BC8D8535}"/>
    <cellStyle name="쉼표 [0] 6 3 2 2 3 3" xfId="36749" xr:uid="{549CED53-39B6-4532-9F88-B20E12CDA345}"/>
    <cellStyle name="쉼표 [0] 6 3 2 2 4" xfId="9576" xr:uid="{7529C621-0642-4B80-BB4A-9F86D6C53F23}"/>
    <cellStyle name="쉼표 [0] 6 3 2 2 4 2" xfId="39531" xr:uid="{AF66F5E9-CB8E-44A0-B9E9-120DEDDE71EA}"/>
    <cellStyle name="쉼표 [0] 6 3 2 2 5" xfId="12358" xr:uid="{F3B5630C-87E1-4C39-8051-15D9EB563B80}"/>
    <cellStyle name="쉼표 [0] 6 3 2 2 5 2" xfId="42313" xr:uid="{E8242145-357F-4987-8ADC-C7CDF6EE750D}"/>
    <cellStyle name="쉼표 [0] 6 3 2 2 6" xfId="15093" xr:uid="{5FBD2F97-29F1-47DA-AFCA-03F824507024}"/>
    <cellStyle name="쉼표 [0] 6 3 2 2 6 2" xfId="45048" xr:uid="{92F12A5E-AE9E-42F1-963F-A3271B1CDBE7}"/>
    <cellStyle name="쉼표 [0] 6 3 2 2 7" xfId="17841" xr:uid="{979E5BC8-DEBB-41F3-AE63-5CD595763056}"/>
    <cellStyle name="쉼표 [0] 6 3 2 2 7 2" xfId="47794" xr:uid="{1828271E-17EE-4DBC-B247-93250E44CEAE}"/>
    <cellStyle name="쉼표 [0] 6 3 2 2 8" xfId="20624" xr:uid="{4A0320A4-F4D4-4B48-AFDC-1CA9AAAD93C4}"/>
    <cellStyle name="쉼표 [0] 6 3 2 2 8 2" xfId="50576" xr:uid="{EDB0C3DD-A56E-48BA-AA99-75F93B7AC3E4}"/>
    <cellStyle name="쉼표 [0] 6 3 2 2 9" xfId="23362" xr:uid="{90AAF350-F62C-4319-BCA3-FBBF1785CE77}"/>
    <cellStyle name="쉼표 [0] 6 3 2 2 9 2" xfId="53314" xr:uid="{2C14A84A-CDDB-4AC1-BF80-DF86DA8B6BBC}"/>
    <cellStyle name="쉼표 [0] 6 3 2 3" xfId="4530" xr:uid="{ABD94DF3-C513-4D7D-B8FB-58F859EC2308}"/>
    <cellStyle name="쉼표 [0] 6 3 2 3 10" xfId="34523" xr:uid="{A572DC9E-CD18-45AD-A8E2-49F5EFF67ADB}"/>
    <cellStyle name="쉼표 [0] 6 3 2 3 2" xfId="7478" xr:uid="{62FC55F2-49D5-4707-8083-702B0DF0EE5B}"/>
    <cellStyle name="쉼표 [0] 6 3 2 3 2 2" xfId="29525" xr:uid="{AA7514C3-7F41-4BFB-984D-715A4419D11C}"/>
    <cellStyle name="쉼표 [0] 6 3 2 3 2 2 2" xfId="59477" xr:uid="{EB249B17-5EFF-4D24-BF79-63D6F92F8EC6}"/>
    <cellStyle name="쉼표 [0] 6 3 2 3 2 3" xfId="37433" xr:uid="{8BC32C74-9797-4CF6-B0E4-924FD9FC1527}"/>
    <cellStyle name="쉼표 [0] 6 3 2 3 3" xfId="10260" xr:uid="{61C5BF25-7117-4A26-9163-5FAAE23D9944}"/>
    <cellStyle name="쉼표 [0] 6 3 2 3 3 2" xfId="40215" xr:uid="{7FFADB4C-A131-4339-BA14-530861923888}"/>
    <cellStyle name="쉼표 [0] 6 3 2 3 4" xfId="13042" xr:uid="{01FDD3FD-045B-40F5-8308-1860386EC4B1}"/>
    <cellStyle name="쉼표 [0] 6 3 2 3 4 2" xfId="42997" xr:uid="{7A1E6FDD-6FC7-4284-8DA9-CF6A6DCF79FC}"/>
    <cellStyle name="쉼표 [0] 6 3 2 3 5" xfId="15777" xr:uid="{5BCEE3DF-F32D-46DF-99F0-59B4C88EF561}"/>
    <cellStyle name="쉼표 [0] 6 3 2 3 5 2" xfId="45732" xr:uid="{CBD4DBF2-0446-4B61-AE17-8090382C1204}"/>
    <cellStyle name="쉼표 [0] 6 3 2 3 6" xfId="18525" xr:uid="{FEAF0E2E-4B03-4E04-BC74-F72C940D5F9A}"/>
    <cellStyle name="쉼표 [0] 6 3 2 3 6 2" xfId="48478" xr:uid="{59A8B840-2C08-436F-96A5-68909B8D9623}"/>
    <cellStyle name="쉼표 [0] 6 3 2 3 7" xfId="21308" xr:uid="{9ADB2793-5F33-438E-9EC7-E9F5E8643855}"/>
    <cellStyle name="쉼표 [0] 6 3 2 3 7 2" xfId="51260" xr:uid="{395DC614-4371-49CD-A5EC-D6BF5DC9BDAB}"/>
    <cellStyle name="쉼표 [0] 6 3 2 3 8" xfId="24046" xr:uid="{B58FE147-0B64-4FA1-B8B0-8B7E92EA6C68}"/>
    <cellStyle name="쉼표 [0] 6 3 2 3 8 2" xfId="53998" xr:uid="{91EE9401-D996-4A58-AD6A-DAB413A4F1E8}"/>
    <cellStyle name="쉼표 [0] 6 3 2 3 9" xfId="26782" xr:uid="{089BF2B8-690B-4183-A2FD-17B2B426F411}"/>
    <cellStyle name="쉼표 [0] 6 3 2 3 9 2" xfId="56734" xr:uid="{005823D0-8E98-4CD8-815D-7DE9286C2DC0}"/>
    <cellStyle name="쉼표 [0] 6 3 2 4" xfId="3162" xr:uid="{8B0F7C58-2FE2-4345-8988-877BBC5FB613}"/>
    <cellStyle name="쉼표 [0] 6 3 2 4 2" xfId="28157" xr:uid="{443F44D0-B8FF-452E-BB99-EAA570F13A38}"/>
    <cellStyle name="쉼표 [0] 6 3 2 4 2 2" xfId="58109" xr:uid="{7CD2B244-46D1-4530-8B11-5F843C5D797D}"/>
    <cellStyle name="쉼표 [0] 6 3 2 4 3" xfId="33155" xr:uid="{22F7691C-0922-405F-A264-38D2E4C2797C}"/>
    <cellStyle name="쉼표 [0] 6 3 2 5" xfId="6110" xr:uid="{2B6CA273-522D-4196-9232-3AD4262380E7}"/>
    <cellStyle name="쉼표 [0] 6 3 2 5 2" xfId="36065" xr:uid="{41D5C18D-B65B-4D6B-9BF6-3BB3FD34C3E7}"/>
    <cellStyle name="쉼표 [0] 6 3 2 6" xfId="8892" xr:uid="{1D269271-387D-47B5-A490-5247FB3C434B}"/>
    <cellStyle name="쉼표 [0] 6 3 2 6 2" xfId="38847" xr:uid="{884A1269-7173-4AE3-871E-FDCA3F9350F2}"/>
    <cellStyle name="쉼표 [0] 6 3 2 7" xfId="11674" xr:uid="{028FC92E-718C-40E7-8D52-ACBF0453EEEF}"/>
    <cellStyle name="쉼표 [0] 6 3 2 7 2" xfId="41629" xr:uid="{2D2D2AFA-0823-4945-A8A0-EF94DE3E19C8}"/>
    <cellStyle name="쉼표 [0] 6 3 2 8" xfId="14409" xr:uid="{54CCEB60-E98A-4F6B-85B5-1A9475F125CB}"/>
    <cellStyle name="쉼표 [0] 6 3 2 8 2" xfId="44364" xr:uid="{0E6A4E5E-C5E0-4F9C-BC96-1CA4C898199B}"/>
    <cellStyle name="쉼표 [0] 6 3 2 9" xfId="17157" xr:uid="{201F3E87-C04C-40B0-9519-D3A332AB724D}"/>
    <cellStyle name="쉼표 [0] 6 3 2 9 2" xfId="47110" xr:uid="{A06351F4-549B-46D3-BEBE-2343886A426A}"/>
    <cellStyle name="쉼표 [0] 6 3 3" xfId="1852" xr:uid="{AA7D1688-D5B6-40CB-8903-BA2D3DC9BE9E}"/>
    <cellStyle name="쉼표 [0] 6 3 3 10" xfId="23020" xr:uid="{3950A085-FF83-4123-8EFB-6BF1A9CA6E87}"/>
    <cellStyle name="쉼표 [0] 6 3 3 10 2" xfId="52972" xr:uid="{DB7D3471-4924-46D0-9A4C-AB49A516E9CA}"/>
    <cellStyle name="쉼표 [0] 6 3 3 11" xfId="25756" xr:uid="{A029719D-FB09-4391-B683-D49B1FCFF497}"/>
    <cellStyle name="쉼표 [0] 6 3 3 11 2" xfId="55708" xr:uid="{F8A33F45-0634-4FB7-AC52-A3FB3A23560B}"/>
    <cellStyle name="쉼표 [0] 6 3 3 12" xfId="31857" xr:uid="{509D20C2-BF85-4A72-8E5B-37DD2B393797}"/>
    <cellStyle name="쉼표 [0] 6 3 3 2" xfId="4872" xr:uid="{6B97CFC9-9A89-4216-9315-6ED55325D0C4}"/>
    <cellStyle name="쉼표 [0] 6 3 3 2 10" xfId="34865" xr:uid="{6E368CAE-FB98-4C63-980C-6155F14709B5}"/>
    <cellStyle name="쉼표 [0] 6 3 3 2 2" xfId="7820" xr:uid="{A5BDACDF-1EAE-4B58-880D-A5A1E6EE1ED2}"/>
    <cellStyle name="쉼표 [0] 6 3 3 2 2 2" xfId="29867" xr:uid="{0DFE2523-780C-4055-A31F-2D46B4A63875}"/>
    <cellStyle name="쉼표 [0] 6 3 3 2 2 2 2" xfId="59819" xr:uid="{7CCAD328-99E2-4254-BC10-617DF2EB1D91}"/>
    <cellStyle name="쉼표 [0] 6 3 3 2 2 3" xfId="37775" xr:uid="{2D978A52-4697-4707-AEBB-6669A092F49E}"/>
    <cellStyle name="쉼표 [0] 6 3 3 2 3" xfId="10602" xr:uid="{F7887AB9-146A-4C18-99B7-16D33C8492BC}"/>
    <cellStyle name="쉼표 [0] 6 3 3 2 3 2" xfId="40557" xr:uid="{57949C94-B3AE-4E37-B46D-C246DC814A74}"/>
    <cellStyle name="쉼표 [0] 6 3 3 2 4" xfId="13384" xr:uid="{ED7ABEE5-C173-474F-990D-FEDD267B2B5A}"/>
    <cellStyle name="쉼표 [0] 6 3 3 2 4 2" xfId="43339" xr:uid="{56C34873-2614-4A15-94A6-3EDEB0075E1E}"/>
    <cellStyle name="쉼표 [0] 6 3 3 2 5" xfId="16119" xr:uid="{C62B30B5-C53F-48DE-85E9-798BCAE31FB3}"/>
    <cellStyle name="쉼표 [0] 6 3 3 2 5 2" xfId="46074" xr:uid="{0EFD176A-7787-46F4-B32C-392932C9DCAB}"/>
    <cellStyle name="쉼표 [0] 6 3 3 2 6" xfId="18867" xr:uid="{9CCC0330-7CEC-440D-B344-D43D774982BF}"/>
    <cellStyle name="쉼표 [0] 6 3 3 2 6 2" xfId="48820" xr:uid="{08F22A2E-52F1-4E27-82CA-A75B3682A8FF}"/>
    <cellStyle name="쉼표 [0] 6 3 3 2 7" xfId="21650" xr:uid="{478F5AD9-F931-45D3-85DB-44CB6EC19007}"/>
    <cellStyle name="쉼표 [0] 6 3 3 2 7 2" xfId="51602" xr:uid="{7411F436-227C-42C5-9C36-D0326BBF7B79}"/>
    <cellStyle name="쉼표 [0] 6 3 3 2 8" xfId="24388" xr:uid="{C3C9263B-85F7-485C-934C-2E6B02C862F9}"/>
    <cellStyle name="쉼표 [0] 6 3 3 2 8 2" xfId="54340" xr:uid="{0D89FDFF-E768-4642-A61C-6AFCCB605D63}"/>
    <cellStyle name="쉼표 [0] 6 3 3 2 9" xfId="27124" xr:uid="{F9D47D42-C101-4546-8189-CEE740ED0469}"/>
    <cellStyle name="쉼표 [0] 6 3 3 2 9 2" xfId="57076" xr:uid="{ED93562C-AC3F-41E7-B8C3-75913AB934A8}"/>
    <cellStyle name="쉼표 [0] 6 3 3 3" xfId="3504" xr:uid="{CA97964F-6B8A-4C70-BDD4-AD43F78DA71A}"/>
    <cellStyle name="쉼표 [0] 6 3 3 3 2" xfId="28499" xr:uid="{F910F4AF-DACF-4351-979E-B6AEA3346B0D}"/>
    <cellStyle name="쉼표 [0] 6 3 3 3 2 2" xfId="58451" xr:uid="{0248E7B0-0C50-4F72-A122-509244439FF6}"/>
    <cellStyle name="쉼표 [0] 6 3 3 3 3" xfId="33497" xr:uid="{51F38166-78C9-4A15-8177-C40466759B98}"/>
    <cellStyle name="쉼표 [0] 6 3 3 4" xfId="6452" xr:uid="{5D6040B5-06B4-456A-AE6C-189E375C32C7}"/>
    <cellStyle name="쉼표 [0] 6 3 3 4 2" xfId="36407" xr:uid="{DF991728-AF95-429E-9CB1-4907B2FC04D7}"/>
    <cellStyle name="쉼표 [0] 6 3 3 5" xfId="9234" xr:uid="{BC22D815-252A-4E02-9AD7-F741675F7460}"/>
    <cellStyle name="쉼표 [0] 6 3 3 5 2" xfId="39189" xr:uid="{0C1144CF-F1D6-4409-AEAF-14AA84B1DBDF}"/>
    <cellStyle name="쉼표 [0] 6 3 3 6" xfId="12016" xr:uid="{8DFA02D0-0640-4BBC-8E6A-7DD77F796745}"/>
    <cellStyle name="쉼표 [0] 6 3 3 6 2" xfId="41971" xr:uid="{4FB9C383-002F-4076-9138-4103B5A49307}"/>
    <cellStyle name="쉼표 [0] 6 3 3 7" xfId="14751" xr:uid="{3D4B4E4A-FDDB-407C-877F-42AB39D13865}"/>
    <cellStyle name="쉼표 [0] 6 3 3 7 2" xfId="44706" xr:uid="{CBE3FE71-9196-437A-A154-2A3F9479AB37}"/>
    <cellStyle name="쉼표 [0] 6 3 3 8" xfId="17499" xr:uid="{24F76E53-4D7B-47E1-B566-A3A09DC92C19}"/>
    <cellStyle name="쉼표 [0] 6 3 3 8 2" xfId="47452" xr:uid="{2EA112FF-2E14-4649-A91F-C777A3B1FAA5}"/>
    <cellStyle name="쉼표 [0] 6 3 3 9" xfId="20282" xr:uid="{4FA8BB39-037E-4398-9B6F-94A44A820E31}"/>
    <cellStyle name="쉼표 [0] 6 3 3 9 2" xfId="50234" xr:uid="{09E822A5-C1F0-4522-8B6F-F4E31EF2A547}"/>
    <cellStyle name="쉼표 [0] 6 3 4" xfId="2383" xr:uid="{6058C8AA-0A5B-4400-8DFC-6D2BB97CBEBB}"/>
    <cellStyle name="쉼표 [0] 6 3 4 10" xfId="26440" xr:uid="{E723C9A0-750F-4AAB-941D-5B7C9D79BF10}"/>
    <cellStyle name="쉼표 [0] 6 3 4 10 2" xfId="56392" xr:uid="{CC684937-890B-48B7-8E1A-36E484F450CA}"/>
    <cellStyle name="쉼표 [0] 6 3 4 11" xfId="32382" xr:uid="{C775E6F1-903C-4DCE-B292-24CB4CACAA13}"/>
    <cellStyle name="쉼표 [0] 6 3 4 2" xfId="4188" xr:uid="{FC793788-7C3D-42B9-859B-806E4570A0D5}"/>
    <cellStyle name="쉼표 [0] 6 3 4 2 2" xfId="29183" xr:uid="{47D7CBC6-542A-4890-ADB1-90B4EFDFD0FC}"/>
    <cellStyle name="쉼표 [0] 6 3 4 2 2 2" xfId="59135" xr:uid="{F2DCEB00-330F-4E92-822A-3B3CEF23828F}"/>
    <cellStyle name="쉼표 [0] 6 3 4 2 3" xfId="34181" xr:uid="{1FFC8622-3422-493D-A66A-32F3A2D619DB}"/>
    <cellStyle name="쉼표 [0] 6 3 4 3" xfId="7136" xr:uid="{EBD63657-3AA2-4383-ACFF-6A8774116C48}"/>
    <cellStyle name="쉼표 [0] 6 3 4 3 2" xfId="37091" xr:uid="{1FD79503-F25C-4D81-A793-0F6FF447F55E}"/>
    <cellStyle name="쉼표 [0] 6 3 4 4" xfId="9918" xr:uid="{FC7C9DD8-870F-4B08-862B-2993AA8577DC}"/>
    <cellStyle name="쉼표 [0] 6 3 4 4 2" xfId="39873" xr:uid="{2F20C020-71DE-4ED1-AC11-BA934715D911}"/>
    <cellStyle name="쉼표 [0] 6 3 4 5" xfId="12700" xr:uid="{04AEE678-FA84-47F7-917D-BA22E43743CB}"/>
    <cellStyle name="쉼표 [0] 6 3 4 5 2" xfId="42655" xr:uid="{A94F5F57-2A19-44B2-B30C-F63BD17F3076}"/>
    <cellStyle name="쉼표 [0] 6 3 4 6" xfId="15435" xr:uid="{2286C96D-021E-48AB-B387-EAE30C5ACAE9}"/>
    <cellStyle name="쉼표 [0] 6 3 4 6 2" xfId="45390" xr:uid="{87844E31-0111-4B16-8FC5-B4E4B4D7C6A1}"/>
    <cellStyle name="쉼표 [0] 6 3 4 7" xfId="18183" xr:uid="{4B56C398-E433-48CC-A1D8-D9CACC4D98D3}"/>
    <cellStyle name="쉼표 [0] 6 3 4 7 2" xfId="48136" xr:uid="{DD14E699-ABBE-448D-8458-2BCE873D5CCF}"/>
    <cellStyle name="쉼표 [0] 6 3 4 8" xfId="20966" xr:uid="{A151F267-EA4B-4B9C-8FB7-5180692F779C}"/>
    <cellStyle name="쉼표 [0] 6 3 4 8 2" xfId="50918" xr:uid="{90B72500-059E-4B67-9D37-A17289623285}"/>
    <cellStyle name="쉼표 [0] 6 3 4 9" xfId="23704" xr:uid="{0660970C-97FF-4B3E-8F6F-655F1C14D5BA}"/>
    <cellStyle name="쉼표 [0] 6 3 4 9 2" xfId="53656" xr:uid="{98FFB475-E706-4AFF-9454-DAF060247075}"/>
    <cellStyle name="쉼표 [0] 6 3 5" xfId="2820" xr:uid="{02D829AE-E5D2-4318-8F30-669D1D254DDD}"/>
    <cellStyle name="쉼표 [0] 6 3 5 2" xfId="27815" xr:uid="{47037E78-4478-4069-84D7-B09B2D4F17B0}"/>
    <cellStyle name="쉼표 [0] 6 3 5 2 2" xfId="57767" xr:uid="{46617045-7D73-4113-A615-6CD6F2BBD6AB}"/>
    <cellStyle name="쉼표 [0] 6 3 5 3" xfId="32813" xr:uid="{434D7ACE-D5BD-4121-AE63-B07638A92AEC}"/>
    <cellStyle name="쉼표 [0] 6 3 6" xfId="5768" xr:uid="{889F1EFB-BF2F-4626-B988-5C0B9464341B}"/>
    <cellStyle name="쉼표 [0] 6 3 6 2" xfId="35723" xr:uid="{EB25C292-DCE0-48C4-BA95-51E9E98BF5EF}"/>
    <cellStyle name="쉼표 [0] 6 3 7" xfId="8550" xr:uid="{0E7545AD-858D-4452-8B36-EA92195EAB14}"/>
    <cellStyle name="쉼표 [0] 6 3 7 2" xfId="38505" xr:uid="{A6771E03-17A0-4E16-B736-15BAED541EC3}"/>
    <cellStyle name="쉼표 [0] 6 3 8" xfId="11332" xr:uid="{57878B0E-6460-45CF-8419-4A16DE07C1F5}"/>
    <cellStyle name="쉼표 [0] 6 3 8 2" xfId="41287" xr:uid="{2803504F-1FD9-4B4B-A3B9-4A8EF096121C}"/>
    <cellStyle name="쉼표 [0] 6 3 9" xfId="14067" xr:uid="{31B15CA1-42F4-47F5-BF83-E7A231B2E8F5}"/>
    <cellStyle name="쉼표 [0] 6 3 9 2" xfId="44022" xr:uid="{8D5AF89C-B549-408A-A616-6703245A75AF}"/>
    <cellStyle name="쉼표 [0] 6 4" xfId="940" xr:uid="{9BA07DA0-F7AE-46A4-B892-0930124EFEEA}"/>
    <cellStyle name="쉼표 [0] 6 4 10" xfId="19769" xr:uid="{0281D16C-F736-4214-8F8D-044413ADC70E}"/>
    <cellStyle name="쉼표 [0] 6 4 10 2" xfId="49721" xr:uid="{FF244C15-DCC6-4DC7-AC20-E621E4742087}"/>
    <cellStyle name="쉼표 [0] 6 4 11" xfId="22507" xr:uid="{208AA5DD-2FE9-4227-9303-4A3CE7A692EF}"/>
    <cellStyle name="쉼표 [0] 6 4 11 2" xfId="52459" xr:uid="{32A8EFFC-859C-47A6-9471-055A26EAC0C6}"/>
    <cellStyle name="쉼표 [0] 6 4 12" xfId="25243" xr:uid="{EA618FA2-4C34-4306-A91A-FB43CD3682EC}"/>
    <cellStyle name="쉼표 [0] 6 4 12 2" xfId="55195" xr:uid="{B2262BC4-2838-4CF5-A85E-D8D9C0F5C97E}"/>
    <cellStyle name="쉼표 [0] 6 4 13" xfId="30945" xr:uid="{20A0A06A-0659-4C15-99C7-7A7DCAF67A1D}"/>
    <cellStyle name="쉼표 [0] 6 4 2" xfId="3675" xr:uid="{6486FB93-D910-4EB5-B035-7DCE712E600A}"/>
    <cellStyle name="쉼표 [0] 6 4 2 10" xfId="25927" xr:uid="{B6502F02-11A3-4C67-BABA-DA46D1C9EFCB}"/>
    <cellStyle name="쉼표 [0] 6 4 2 10 2" xfId="55879" xr:uid="{24003891-76A8-4B44-9CA3-E4326E40E489}"/>
    <cellStyle name="쉼표 [0] 6 4 2 11" xfId="33668" xr:uid="{7EEA3F2A-6111-4962-9269-F7BEFC5E6738}"/>
    <cellStyle name="쉼표 [0] 6 4 2 2" xfId="5043" xr:uid="{C22119C6-C8AD-406F-A16E-D43A73698B2B}"/>
    <cellStyle name="쉼표 [0] 6 4 2 2 10" xfId="35036" xr:uid="{0AB9EDDD-4726-4ADF-876F-2B28D300F932}"/>
    <cellStyle name="쉼표 [0] 6 4 2 2 2" xfId="7991" xr:uid="{DFFD0A88-C4B4-470B-8E78-4BA97E1E4AAB}"/>
    <cellStyle name="쉼표 [0] 6 4 2 2 2 2" xfId="30038" xr:uid="{84906DD0-6288-415C-9FC2-CC87780093FA}"/>
    <cellStyle name="쉼표 [0] 6 4 2 2 2 2 2" xfId="59990" xr:uid="{3564D3D2-CEE2-4D01-97DE-BADA3DFF34DE}"/>
    <cellStyle name="쉼표 [0] 6 4 2 2 2 3" xfId="37946" xr:uid="{3ED684AD-597F-4C0C-808B-F0504B908C56}"/>
    <cellStyle name="쉼표 [0] 6 4 2 2 3" xfId="10773" xr:uid="{974AE4A8-E25F-4E78-8887-ED102933D3E2}"/>
    <cellStyle name="쉼표 [0] 6 4 2 2 3 2" xfId="40728" xr:uid="{E40B1F53-2BAC-4F0F-B3F4-650EB59E2108}"/>
    <cellStyle name="쉼표 [0] 6 4 2 2 4" xfId="13555" xr:uid="{D8222609-01F4-4345-9627-2D6CC1712B19}"/>
    <cellStyle name="쉼표 [0] 6 4 2 2 4 2" xfId="43510" xr:uid="{7C65FE04-2669-4FDB-A462-B0F688926FAB}"/>
    <cellStyle name="쉼표 [0] 6 4 2 2 5" xfId="16290" xr:uid="{16F7104B-98A8-48DB-8365-04CA73B7169B}"/>
    <cellStyle name="쉼표 [0] 6 4 2 2 5 2" xfId="46245" xr:uid="{874244DF-E54E-402E-94EB-80E6F58AEBBE}"/>
    <cellStyle name="쉼표 [0] 6 4 2 2 6" xfId="19038" xr:uid="{986FD92C-894E-4399-8045-85C6017AD0CF}"/>
    <cellStyle name="쉼표 [0] 6 4 2 2 6 2" xfId="48991" xr:uid="{BB6FA93C-918C-435B-AFB6-C73D7B330023}"/>
    <cellStyle name="쉼표 [0] 6 4 2 2 7" xfId="21821" xr:uid="{2D2DB64A-5257-4D95-9EB6-66EC715FB78E}"/>
    <cellStyle name="쉼표 [0] 6 4 2 2 7 2" xfId="51773" xr:uid="{3B5372B6-D0CC-4692-A277-E832966D4078}"/>
    <cellStyle name="쉼표 [0] 6 4 2 2 8" xfId="24559" xr:uid="{5BA9620F-3F4A-4957-B9E5-C1DA375D401D}"/>
    <cellStyle name="쉼표 [0] 6 4 2 2 8 2" xfId="54511" xr:uid="{34DD1122-7975-4533-8975-8C481D4CE5D2}"/>
    <cellStyle name="쉼표 [0] 6 4 2 2 9" xfId="27295" xr:uid="{56E6EB0B-0E02-45C6-8A3F-710AA7E4ACE2}"/>
    <cellStyle name="쉼표 [0] 6 4 2 2 9 2" xfId="57247" xr:uid="{F39CC239-63E6-4704-9B0D-3C0168E1BCD6}"/>
    <cellStyle name="쉼표 [0] 6 4 2 3" xfId="6623" xr:uid="{1A8CF7CF-F191-44CB-A69A-FAA0CAAF06E5}"/>
    <cellStyle name="쉼표 [0] 6 4 2 3 2" xfId="28670" xr:uid="{75FC01D2-0A78-4E7E-A5D3-5C5DE22B299A}"/>
    <cellStyle name="쉼표 [0] 6 4 2 3 2 2" xfId="58622" xr:uid="{2D8141C3-6F93-41CF-8152-9D7EC3256F00}"/>
    <cellStyle name="쉼표 [0] 6 4 2 3 3" xfId="36578" xr:uid="{488F3E5C-80F6-4C39-A7F3-ECC7E5787109}"/>
    <cellStyle name="쉼표 [0] 6 4 2 4" xfId="9405" xr:uid="{BAB2227B-AD5A-42B9-894D-63F369209B1C}"/>
    <cellStyle name="쉼표 [0] 6 4 2 4 2" xfId="39360" xr:uid="{CD17410B-9E57-4C7C-BEDE-6238ACCCBD4F}"/>
    <cellStyle name="쉼표 [0] 6 4 2 5" xfId="12187" xr:uid="{BB576505-CB84-4080-8395-0C9A11788F8F}"/>
    <cellStyle name="쉼표 [0] 6 4 2 5 2" xfId="42142" xr:uid="{FEDC6AB5-3283-4C72-AF91-D6BEB9A7A2A4}"/>
    <cellStyle name="쉼표 [0] 6 4 2 6" xfId="14922" xr:uid="{A9CEAFFE-6CB9-4E02-A000-12D0468221C9}"/>
    <cellStyle name="쉼표 [0] 6 4 2 6 2" xfId="44877" xr:uid="{55A15A4E-2046-4103-8C52-8BEB4F860CFA}"/>
    <cellStyle name="쉼표 [0] 6 4 2 7" xfId="17670" xr:uid="{95AC6CA2-556C-4DF6-B6EA-212905BEDB0D}"/>
    <cellStyle name="쉼표 [0] 6 4 2 7 2" xfId="47623" xr:uid="{D552804A-A261-4194-B775-3AF0330CD4BB}"/>
    <cellStyle name="쉼표 [0] 6 4 2 8" xfId="20453" xr:uid="{94BF6212-055D-4191-9F26-A63CA7A51F0C}"/>
    <cellStyle name="쉼표 [0] 6 4 2 8 2" xfId="50405" xr:uid="{9EDF867D-1034-4653-A587-726FB816E423}"/>
    <cellStyle name="쉼표 [0] 6 4 2 9" xfId="23191" xr:uid="{3E4384ED-F469-444F-BD39-53FC55D9C570}"/>
    <cellStyle name="쉼표 [0] 6 4 2 9 2" xfId="53143" xr:uid="{532B7CB6-8D54-4185-8EF4-58271652DAB7}"/>
    <cellStyle name="쉼표 [0] 6 4 3" xfId="4359" xr:uid="{02E1BA6F-68E6-457B-897D-96D3A56EDA94}"/>
    <cellStyle name="쉼표 [0] 6 4 3 10" xfId="34352" xr:uid="{FC83607A-341E-4D69-96C7-4495B66497A4}"/>
    <cellStyle name="쉼표 [0] 6 4 3 2" xfId="7307" xr:uid="{FC7514AA-D2C4-4296-B8F8-2C0238EB8340}"/>
    <cellStyle name="쉼표 [0] 6 4 3 2 2" xfId="29354" xr:uid="{19639474-865C-4EF7-B223-614AE72655A4}"/>
    <cellStyle name="쉼표 [0] 6 4 3 2 2 2" xfId="59306" xr:uid="{CC69852F-9B71-42E0-A976-08230149CDEE}"/>
    <cellStyle name="쉼표 [0] 6 4 3 2 3" xfId="37262" xr:uid="{8AAD60BB-BC18-4A15-B26A-4E26D685D61E}"/>
    <cellStyle name="쉼표 [0] 6 4 3 3" xfId="10089" xr:uid="{0B987DC3-1D9F-4F6F-8262-B0F9A68B4686}"/>
    <cellStyle name="쉼표 [0] 6 4 3 3 2" xfId="40044" xr:uid="{C8328712-FC15-4A48-8A30-6A615A2FB0E7}"/>
    <cellStyle name="쉼표 [0] 6 4 3 4" xfId="12871" xr:uid="{4FA95B59-4FF6-4DFB-99A3-168DDC7D384B}"/>
    <cellStyle name="쉼표 [0] 6 4 3 4 2" xfId="42826" xr:uid="{D597AD54-09BF-43BA-907C-6D679F4EDEA8}"/>
    <cellStyle name="쉼표 [0] 6 4 3 5" xfId="15606" xr:uid="{C2B883FC-A83A-465B-ABF9-BC404067DC2D}"/>
    <cellStyle name="쉼표 [0] 6 4 3 5 2" xfId="45561" xr:uid="{6BCC77C0-8D5F-46E9-8FCF-E931E9F47329}"/>
    <cellStyle name="쉼표 [0] 6 4 3 6" xfId="18354" xr:uid="{253253E6-46A7-4E76-B730-D6D2E2321012}"/>
    <cellStyle name="쉼표 [0] 6 4 3 6 2" xfId="48307" xr:uid="{7ABAEFA7-DB56-4873-AAF5-F8018CD13B3C}"/>
    <cellStyle name="쉼표 [0] 6 4 3 7" xfId="21137" xr:uid="{1197C5EA-C25F-4C41-B4D9-91203413654D}"/>
    <cellStyle name="쉼표 [0] 6 4 3 7 2" xfId="51089" xr:uid="{3DE764BC-B19B-4401-AFA5-4E17A99DFCB6}"/>
    <cellStyle name="쉼표 [0] 6 4 3 8" xfId="23875" xr:uid="{AA061003-0806-461A-9351-7D04270A0405}"/>
    <cellStyle name="쉼표 [0] 6 4 3 8 2" xfId="53827" xr:uid="{53D24D97-B56A-4070-A9B5-63DEF23037ED}"/>
    <cellStyle name="쉼표 [0] 6 4 3 9" xfId="26611" xr:uid="{CAE4D49D-821E-4022-9CCA-5E759A2CACD6}"/>
    <cellStyle name="쉼표 [0] 6 4 3 9 2" xfId="56563" xr:uid="{D8A03C76-1990-43A5-B8E5-6106705A0E6B}"/>
    <cellStyle name="쉼표 [0] 6 4 4" xfId="2991" xr:uid="{4CF25090-5342-4146-9850-DBEC813ACB2D}"/>
    <cellStyle name="쉼표 [0] 6 4 4 2" xfId="27986" xr:uid="{7B6CBDA8-AFC3-4DAD-BAF3-8FFFDDBF2EB3}"/>
    <cellStyle name="쉼표 [0] 6 4 4 2 2" xfId="57938" xr:uid="{8280C3B2-E3C1-4850-B1C3-F5B1751374B3}"/>
    <cellStyle name="쉼표 [0] 6 4 4 3" xfId="32984" xr:uid="{A3BBCD1E-5AD5-42A4-BE01-B9B9A42148DE}"/>
    <cellStyle name="쉼표 [0] 6 4 5" xfId="5939" xr:uid="{D9355A89-B279-4C4A-9B0F-8CA9117AE2E0}"/>
    <cellStyle name="쉼표 [0] 6 4 5 2" xfId="35894" xr:uid="{78430141-4375-4693-B140-6FDC6E2983D9}"/>
    <cellStyle name="쉼표 [0] 6 4 6" xfId="8721" xr:uid="{1B9644DE-8934-4A95-9BB0-A07ACCB73CF3}"/>
    <cellStyle name="쉼표 [0] 6 4 6 2" xfId="38676" xr:uid="{4FFDE38A-9F90-4BB3-8D33-9695212B9B4E}"/>
    <cellStyle name="쉼표 [0] 6 4 7" xfId="11503" xr:uid="{DC6828C7-8A1E-405B-8621-EFD5F9F6E689}"/>
    <cellStyle name="쉼표 [0] 6 4 7 2" xfId="41458" xr:uid="{4753E7F3-9406-4702-AD58-8BA05CBBD43B}"/>
    <cellStyle name="쉼표 [0] 6 4 8" xfId="14238" xr:uid="{789D7782-A56E-4F4F-9E16-7C0F0F57597A}"/>
    <cellStyle name="쉼표 [0] 6 4 8 2" xfId="44193" xr:uid="{4BB171E0-CD0A-40E4-B0A7-5BAB22B1D3B9}"/>
    <cellStyle name="쉼표 [0] 6 4 9" xfId="16986" xr:uid="{9C2CE6D8-A96D-4B39-A96D-D1990511F170}"/>
    <cellStyle name="쉼표 [0] 6 4 9 2" xfId="46939" xr:uid="{31013DE4-DDC8-4618-A22C-B6D0135CB08F}"/>
    <cellStyle name="쉼표 [0] 6 5" xfId="1482" xr:uid="{645DB778-81CE-467B-8714-17FCC861DE7E}"/>
    <cellStyle name="쉼표 [0] 6 5 10" xfId="22849" xr:uid="{ABB64310-CC60-468E-822E-00E5F50CC766}"/>
    <cellStyle name="쉼표 [0] 6 5 10 2" xfId="52801" xr:uid="{E71BD8E5-DACA-4440-B9EC-81BB1B5B8BCF}"/>
    <cellStyle name="쉼표 [0] 6 5 11" xfId="25585" xr:uid="{40EB9679-9435-4A10-B9EF-75BE9B5BCAE9}"/>
    <cellStyle name="쉼표 [0] 6 5 11 2" xfId="55537" xr:uid="{6AD6A4B7-C7D4-4C25-AEB9-9880925D2AB1}"/>
    <cellStyle name="쉼표 [0] 6 5 12" xfId="31487" xr:uid="{3A6BE8A9-4215-4198-A2CC-D525A495C49C}"/>
    <cellStyle name="쉼표 [0] 6 5 2" xfId="4701" xr:uid="{75F0250B-96A1-434F-A517-369FCEF1EF49}"/>
    <cellStyle name="쉼표 [0] 6 5 2 10" xfId="34694" xr:uid="{741D69C1-7ED1-4E98-B1B4-0398D39A3122}"/>
    <cellStyle name="쉼표 [0] 6 5 2 2" xfId="7649" xr:uid="{86112668-620C-410D-ADA6-E2C3451657D7}"/>
    <cellStyle name="쉼표 [0] 6 5 2 2 2" xfId="29696" xr:uid="{410FF0A1-E8D1-46B6-BF1E-3359AD68D971}"/>
    <cellStyle name="쉼표 [0] 6 5 2 2 2 2" xfId="59648" xr:uid="{E05286E3-E7A3-4442-B258-AAB02185FD80}"/>
    <cellStyle name="쉼표 [0] 6 5 2 2 3" xfId="37604" xr:uid="{CFD7CEE5-AB3B-467B-BFC3-6815A7D2187F}"/>
    <cellStyle name="쉼표 [0] 6 5 2 3" xfId="10431" xr:uid="{FAC5CB23-4BA3-443E-8DDF-D56DCC5B794D}"/>
    <cellStyle name="쉼표 [0] 6 5 2 3 2" xfId="40386" xr:uid="{1382CDA2-6122-4637-A6B6-8960CD492A28}"/>
    <cellStyle name="쉼표 [0] 6 5 2 4" xfId="13213" xr:uid="{AF0B948F-F3D7-4795-9E9E-37C79B316B4E}"/>
    <cellStyle name="쉼표 [0] 6 5 2 4 2" xfId="43168" xr:uid="{2A637C39-0417-4588-8F63-A938ADC3EEF1}"/>
    <cellStyle name="쉼표 [0] 6 5 2 5" xfId="15948" xr:uid="{82E58312-ACBB-4887-B694-52EA3186BBF7}"/>
    <cellStyle name="쉼표 [0] 6 5 2 5 2" xfId="45903" xr:uid="{48017134-0FB6-4F76-8546-FD13546A4B6F}"/>
    <cellStyle name="쉼표 [0] 6 5 2 6" xfId="18696" xr:uid="{2911B747-D795-4922-8190-63A33352F698}"/>
    <cellStyle name="쉼표 [0] 6 5 2 6 2" xfId="48649" xr:uid="{6D4CDA8D-7538-4BF1-9A30-77324ED3DD40}"/>
    <cellStyle name="쉼표 [0] 6 5 2 7" xfId="21479" xr:uid="{AEE3CFD6-2886-4FA2-BE17-849DA66960F9}"/>
    <cellStyle name="쉼표 [0] 6 5 2 7 2" xfId="51431" xr:uid="{02A33192-33A7-4C96-BA57-2FF61F6EF779}"/>
    <cellStyle name="쉼표 [0] 6 5 2 8" xfId="24217" xr:uid="{5A6F69E4-AC6F-476A-8F40-68A1437FB6C4}"/>
    <cellStyle name="쉼표 [0] 6 5 2 8 2" xfId="54169" xr:uid="{B22AECE6-A086-4F20-B9C1-6469D6EDEF1C}"/>
    <cellStyle name="쉼표 [0] 6 5 2 9" xfId="26953" xr:uid="{7D1B376F-39A5-4D9B-86E7-7FCF38EEDCFA}"/>
    <cellStyle name="쉼표 [0] 6 5 2 9 2" xfId="56905" xr:uid="{037B0B2F-B98B-4DE1-A2CD-BF6D379E16C8}"/>
    <cellStyle name="쉼표 [0] 6 5 3" xfId="3333" xr:uid="{323C3EA8-3EFE-48D6-9DF1-D0F792BE5E46}"/>
    <cellStyle name="쉼표 [0] 6 5 3 2" xfId="28328" xr:uid="{6FDB9CD4-5961-4A85-875A-72AAB7E0EFD5}"/>
    <cellStyle name="쉼표 [0] 6 5 3 2 2" xfId="58280" xr:uid="{50A20057-7CEB-4127-A07A-B90004BA72C9}"/>
    <cellStyle name="쉼표 [0] 6 5 3 3" xfId="33326" xr:uid="{319C6DE3-1EE2-4633-8714-48F98436DDFB}"/>
    <cellStyle name="쉼표 [0] 6 5 4" xfId="6281" xr:uid="{3328C84F-6007-4B7C-98F1-043EC22D1434}"/>
    <cellStyle name="쉼표 [0] 6 5 4 2" xfId="36236" xr:uid="{8066CE74-DCE7-44FD-84DC-D11118A0E679}"/>
    <cellStyle name="쉼표 [0] 6 5 5" xfId="9063" xr:uid="{60611FD0-5DD6-4C88-AA60-A2DEA00713EE}"/>
    <cellStyle name="쉼표 [0] 6 5 5 2" xfId="39018" xr:uid="{0E59A00B-EB79-49CF-BD8A-2F2CB02A1428}"/>
    <cellStyle name="쉼표 [0] 6 5 6" xfId="11845" xr:uid="{27FCB65B-74B0-4E90-B1CF-25C0C33682D6}"/>
    <cellStyle name="쉼표 [0] 6 5 6 2" xfId="41800" xr:uid="{61076107-1AEC-4B92-96C3-4160A4931523}"/>
    <cellStyle name="쉼표 [0] 6 5 7" xfId="14580" xr:uid="{B519A94C-8255-4380-A600-FCE188ACD137}"/>
    <cellStyle name="쉼표 [0] 6 5 7 2" xfId="44535" xr:uid="{CB1A96A4-4B77-469A-AE37-E90F266C3039}"/>
    <cellStyle name="쉼표 [0] 6 5 8" xfId="17328" xr:uid="{FF27C87D-864F-4448-A701-B0F3577844A8}"/>
    <cellStyle name="쉼표 [0] 6 5 8 2" xfId="47281" xr:uid="{F9FF46C4-7D35-4F1C-8F58-EE64D87894A3}"/>
    <cellStyle name="쉼표 [0] 6 5 9" xfId="20111" xr:uid="{6F8E3A91-73B3-4859-8DC0-6575F5E79E86}"/>
    <cellStyle name="쉼표 [0] 6 5 9 2" xfId="50063" xr:uid="{E53B6ADC-B589-4337-AF7F-82488100BEBB}"/>
    <cellStyle name="쉼표 [0] 6 6" xfId="2032" xr:uid="{75B166D0-019C-42AC-B2EE-81A6E4E387CF}"/>
    <cellStyle name="쉼표 [0] 6 6 10" xfId="26269" xr:uid="{F0DA0732-421E-413D-AD81-BA04F4095DD7}"/>
    <cellStyle name="쉼표 [0] 6 6 10 2" xfId="56221" xr:uid="{1CCABF4D-FC5A-40F3-A3C4-571EF01DBD0C}"/>
    <cellStyle name="쉼표 [0] 6 6 11" xfId="32035" xr:uid="{33B43CA6-8B59-4FC8-9A24-7B80884F6779}"/>
    <cellStyle name="쉼표 [0] 6 6 2" xfId="4017" xr:uid="{A0547EB9-BDA4-48AC-9833-6B61073CC30F}"/>
    <cellStyle name="쉼표 [0] 6 6 2 2" xfId="29012" xr:uid="{7F2D0190-56AB-4D92-B768-4256252BF3EE}"/>
    <cellStyle name="쉼표 [0] 6 6 2 2 2" xfId="58964" xr:uid="{18044580-23B1-4B54-B2F7-3D4C41FE057E}"/>
    <cellStyle name="쉼표 [0] 6 6 2 3" xfId="34010" xr:uid="{180300B5-FC43-4C5E-AE54-886294E6F7A9}"/>
    <cellStyle name="쉼표 [0] 6 6 3" xfId="6965" xr:uid="{51A0CD58-AE87-4301-A642-C6D9AA1D4FAC}"/>
    <cellStyle name="쉼표 [0] 6 6 3 2" xfId="36920" xr:uid="{4B7C5080-78F9-4928-A5FE-033115DCF9ED}"/>
    <cellStyle name="쉼표 [0] 6 6 4" xfId="9747" xr:uid="{505DFA8D-B715-437E-969D-FC6E3064BEFB}"/>
    <cellStyle name="쉼표 [0] 6 6 4 2" xfId="39702" xr:uid="{B62CF662-CEDA-408A-9B85-583B893CE170}"/>
    <cellStyle name="쉼표 [0] 6 6 5" xfId="12529" xr:uid="{80569660-1B61-422C-A288-BA026C309925}"/>
    <cellStyle name="쉼표 [0] 6 6 5 2" xfId="42484" xr:uid="{928E994A-B5B3-464D-BC5F-4627D22D2314}"/>
    <cellStyle name="쉼표 [0] 6 6 6" xfId="15264" xr:uid="{2BECA013-9A19-4926-9EC3-AD125FE108F6}"/>
    <cellStyle name="쉼표 [0] 6 6 6 2" xfId="45219" xr:uid="{F217FA19-E0CA-4EBC-8CBF-D65752579392}"/>
    <cellStyle name="쉼표 [0] 6 6 7" xfId="18012" xr:uid="{3899182C-2805-49BF-B913-602C6CDCA1E7}"/>
    <cellStyle name="쉼표 [0] 6 6 7 2" xfId="47965" xr:uid="{80B1F046-4935-4D05-8D6E-1DFA9E8EEA9E}"/>
    <cellStyle name="쉼표 [0] 6 6 8" xfId="20795" xr:uid="{0DADACDC-BEA9-4A84-AD61-5FD66BE6B4C2}"/>
    <cellStyle name="쉼표 [0] 6 6 8 2" xfId="50747" xr:uid="{FA80D9B8-2E18-4453-9FB3-B9B093F99699}"/>
    <cellStyle name="쉼표 [0] 6 6 9" xfId="23533" xr:uid="{3423CEC8-3DC3-4E87-890C-C33B3DCC330C}"/>
    <cellStyle name="쉼표 [0] 6 6 9 2" xfId="53485" xr:uid="{9F14E21F-D9EB-4E2B-9AB4-35B25DF30E74}"/>
    <cellStyle name="쉼표 [0] 6 7" xfId="2211" xr:uid="{DF5DD167-0312-4752-A595-798F83B5F343}"/>
    <cellStyle name="쉼표 [0] 6 7 2" xfId="27644" xr:uid="{A838BE82-7835-4A15-B0F7-5BCB9C2E479C}"/>
    <cellStyle name="쉼표 [0] 6 7 2 2" xfId="57596" xr:uid="{C2BF4513-A80B-47EB-BFBE-2B3920637849}"/>
    <cellStyle name="쉼표 [0] 6 7 3" xfId="32211" xr:uid="{6569FEEF-023F-442D-8DA6-A87CB86560D0}"/>
    <cellStyle name="쉼표 [0] 6 8" xfId="2649" xr:uid="{876C790C-9E2A-4B66-B6A5-ADD68F958D84}"/>
    <cellStyle name="쉼표 [0] 6 8 2" xfId="32642" xr:uid="{F0570C16-EC45-4E72-97E4-D511A57E034D}"/>
    <cellStyle name="쉼표 [0] 6 9" xfId="5597" xr:uid="{A46DBF63-4F56-4A3D-A63D-F4DA6D0C9120}"/>
    <cellStyle name="쉼표 [0] 6 9 2" xfId="35552" xr:uid="{C7389656-7C6A-4D6E-B761-5EE794D3D1A5}"/>
    <cellStyle name="쉼표 [0] 7" xfId="432" xr:uid="{BFE0B3D8-2D44-45E6-B5A4-63BE3DDAA9E6}"/>
    <cellStyle name="쉼표 [0] 7 10" xfId="8422" xr:uid="{40861F11-4E79-4685-91FE-5704B8244CCD}"/>
    <cellStyle name="쉼표 [0] 7 10 2" xfId="38377" xr:uid="{DEFFEDC9-BB0F-4921-A42C-0548F137FAD6}"/>
    <cellStyle name="쉼표 [0] 7 11" xfId="11204" xr:uid="{7B7B63F0-D207-4E94-A102-2E7E0457AD70}"/>
    <cellStyle name="쉼표 [0] 7 11 2" xfId="41159" xr:uid="{6E0DF60C-2EEC-4FD2-AB7B-2EB20DF89249}"/>
    <cellStyle name="쉼표 [0] 7 12" xfId="13939" xr:uid="{139365FE-912D-4E91-86A0-696A6BF4316F}"/>
    <cellStyle name="쉼표 [0] 7 12 2" xfId="43894" xr:uid="{F0EB2371-45F2-4E11-8086-A1E54E6F9461}"/>
    <cellStyle name="쉼표 [0] 7 13" xfId="16687" xr:uid="{330B98CD-DC5E-40BA-998A-3CEC7BCBA304}"/>
    <cellStyle name="쉼표 [0] 7 13 2" xfId="46640" xr:uid="{3A49C504-31DD-4B86-802A-679A34275BE8}"/>
    <cellStyle name="쉼표 [0] 7 14" xfId="19470" xr:uid="{B1AE59DB-8CFD-4F52-AAA8-ED868D6116AB}"/>
    <cellStyle name="쉼표 [0] 7 14 2" xfId="49422" xr:uid="{5E61FCC1-A972-4761-85F3-BDB81FBED95D}"/>
    <cellStyle name="쉼표 [0] 7 15" xfId="22208" xr:uid="{9BDCFA5D-FA5D-46B9-A715-5A46F155EA14}"/>
    <cellStyle name="쉼표 [0] 7 15 2" xfId="52160" xr:uid="{5DC0C89A-DFB2-4F21-9572-ECEF60B2B411}"/>
    <cellStyle name="쉼표 [0] 7 16" xfId="24944" xr:uid="{2FA891B3-EB93-47DD-8B67-DCD0E428D56C}"/>
    <cellStyle name="쉼표 [0] 7 16 2" xfId="54896" xr:uid="{60446C34-904C-425D-A671-773DD58E1A4C}"/>
    <cellStyle name="쉼표 [0] 7 17" xfId="30445" xr:uid="{197846E2-F20F-4F8A-81E6-291990C43D93}"/>
    <cellStyle name="쉼표 [0] 7 2" xfId="574" xr:uid="{319256A8-2DA4-4521-8962-575A622D6FA8}"/>
    <cellStyle name="쉼표 [0] 7 2 10" xfId="16858" xr:uid="{D0A338FC-354A-4567-A57E-037139B6FE80}"/>
    <cellStyle name="쉼표 [0] 7 2 10 2" xfId="46811" xr:uid="{F10EF26D-5C1B-41D2-A514-02FF4D72773B}"/>
    <cellStyle name="쉼표 [0] 7 2 11" xfId="19641" xr:uid="{5507CFFE-E409-4E37-8EF6-9C9252E112A9}"/>
    <cellStyle name="쉼표 [0] 7 2 11 2" xfId="49593" xr:uid="{57A740D7-B378-4CDF-99AD-893E903C51E9}"/>
    <cellStyle name="쉼표 [0] 7 2 12" xfId="22379" xr:uid="{BBCDD793-D5C5-4D2D-9087-65D3F186D473}"/>
    <cellStyle name="쉼표 [0] 7 2 12 2" xfId="52331" xr:uid="{A3080E87-2AED-4854-B932-BA36DA472CBF}"/>
    <cellStyle name="쉼표 [0] 7 2 13" xfId="25115" xr:uid="{89368D61-A856-4504-BD98-FB59C6D1D6FF}"/>
    <cellStyle name="쉼표 [0] 7 2 13 2" xfId="55067" xr:uid="{06E521B1-D9C2-4BC9-83EB-1299700062B9}"/>
    <cellStyle name="쉼표 [0] 7 2 14" xfId="30584" xr:uid="{7C5B87D9-6B92-4987-AC66-A2EBF4AA1584}"/>
    <cellStyle name="쉼표 [0] 7 2 2" xfId="1122" xr:uid="{50D70B49-9CA2-4ACB-8649-8A470F972BCA}"/>
    <cellStyle name="쉼표 [0] 7 2 2 10" xfId="19983" xr:uid="{7EAD23B8-4BFB-4ADD-9070-18D2079246C5}"/>
    <cellStyle name="쉼표 [0] 7 2 2 10 2" xfId="49935" xr:uid="{25A64205-3DB7-4351-A8BD-A8BB4ECB6B7E}"/>
    <cellStyle name="쉼표 [0] 7 2 2 11" xfId="22721" xr:uid="{B43E89E4-3E1B-4B61-AF4B-0B8B8D0F11FD}"/>
    <cellStyle name="쉼표 [0] 7 2 2 11 2" xfId="52673" xr:uid="{ED2FE333-D280-4541-97C1-99CC51D9C693}"/>
    <cellStyle name="쉼표 [0] 7 2 2 12" xfId="25457" xr:uid="{89BB3FD9-2DE3-4003-9E10-0AF3EFD0C7F0}"/>
    <cellStyle name="쉼표 [0] 7 2 2 12 2" xfId="55409" xr:uid="{341F299E-06A8-4A29-9EC1-69D96333EAE7}"/>
    <cellStyle name="쉼표 [0] 7 2 2 13" xfId="31127" xr:uid="{EEE8030A-0910-4DE2-A3FB-91D6D9AD3EF9}"/>
    <cellStyle name="쉼표 [0] 7 2 2 2" xfId="3889" xr:uid="{0C25B665-9CCC-4FF0-B2B2-09EBE23AB60D}"/>
    <cellStyle name="쉼표 [0] 7 2 2 2 10" xfId="26141" xr:uid="{1BCA4CE2-C38D-43AA-B708-1228C2A16D56}"/>
    <cellStyle name="쉼표 [0] 7 2 2 2 10 2" xfId="56093" xr:uid="{C0A1BC0E-8C65-4CC6-BEE8-4C4FD52AE2C1}"/>
    <cellStyle name="쉼표 [0] 7 2 2 2 11" xfId="33882" xr:uid="{B2D89D75-20F7-4A7D-8AFF-76CCB1ECD120}"/>
    <cellStyle name="쉼표 [0] 7 2 2 2 2" xfId="5257" xr:uid="{6161F10C-220D-4DB8-9788-F5DA8BA0D00C}"/>
    <cellStyle name="쉼표 [0] 7 2 2 2 2 10" xfId="35250" xr:uid="{4238EC50-736E-4CD2-B37E-8235983AFD02}"/>
    <cellStyle name="쉼표 [0] 7 2 2 2 2 2" xfId="8205" xr:uid="{E7017D7A-E0CA-4A82-B945-AE2C3047ED44}"/>
    <cellStyle name="쉼표 [0] 7 2 2 2 2 2 2" xfId="30252" xr:uid="{267BEE05-AE72-4F07-BD17-356CE14ECFDC}"/>
    <cellStyle name="쉼표 [0] 7 2 2 2 2 2 2 2" xfId="60204" xr:uid="{8121E898-AC96-4522-ADAB-966E9A05F5C6}"/>
    <cellStyle name="쉼표 [0] 7 2 2 2 2 2 3" xfId="38160" xr:uid="{02C24DD6-508D-496C-87F3-8D9854959FF5}"/>
    <cellStyle name="쉼표 [0] 7 2 2 2 2 3" xfId="10987" xr:uid="{43F974B3-8873-4671-AAB7-7E57688E99BC}"/>
    <cellStyle name="쉼표 [0] 7 2 2 2 2 3 2" xfId="40942" xr:uid="{5F630423-35E7-48A2-B75F-AE99F535C80E}"/>
    <cellStyle name="쉼표 [0] 7 2 2 2 2 4" xfId="13769" xr:uid="{2D332F3D-0F6C-434F-B3F8-4E499D1EEB1A}"/>
    <cellStyle name="쉼표 [0] 7 2 2 2 2 4 2" xfId="43724" xr:uid="{6EF41C8A-9FE0-478D-9DE7-772EE617B36C}"/>
    <cellStyle name="쉼표 [0] 7 2 2 2 2 5" xfId="16504" xr:uid="{A0D90041-D51D-4E3F-876A-690418ED334B}"/>
    <cellStyle name="쉼표 [0] 7 2 2 2 2 5 2" xfId="46459" xr:uid="{068AE23E-7360-484A-B216-6AD552287987}"/>
    <cellStyle name="쉼표 [0] 7 2 2 2 2 6" xfId="19252" xr:uid="{35F1D8F6-1F77-492F-9472-36E2439093C2}"/>
    <cellStyle name="쉼표 [0] 7 2 2 2 2 6 2" xfId="49205" xr:uid="{B5D31684-32AD-49C9-BEC0-0EF95233914E}"/>
    <cellStyle name="쉼표 [0] 7 2 2 2 2 7" xfId="22035" xr:uid="{BF0DE411-B2D4-4E9F-B2DA-286A1125FF7D}"/>
    <cellStyle name="쉼표 [0] 7 2 2 2 2 7 2" xfId="51987" xr:uid="{12B22EC3-F4F0-4884-A3C0-5742F45C8ADF}"/>
    <cellStyle name="쉼표 [0] 7 2 2 2 2 8" xfId="24773" xr:uid="{7DB18B12-BFD0-42B4-906D-F66C8FC969FA}"/>
    <cellStyle name="쉼표 [0] 7 2 2 2 2 8 2" xfId="54725" xr:uid="{FAF0A509-0A5C-4C2D-93DC-C4B34209BCDB}"/>
    <cellStyle name="쉼표 [0] 7 2 2 2 2 9" xfId="27509" xr:uid="{2B04E092-4C70-4F50-BDAC-B8544C5E861D}"/>
    <cellStyle name="쉼표 [0] 7 2 2 2 2 9 2" xfId="57461" xr:uid="{D2180FCE-96FE-47EB-A776-93136F29D750}"/>
    <cellStyle name="쉼표 [0] 7 2 2 2 3" xfId="6837" xr:uid="{BB4D57D1-3AAE-499C-866B-70AACD4D4864}"/>
    <cellStyle name="쉼표 [0] 7 2 2 2 3 2" xfId="28884" xr:uid="{4C864DF3-CE21-499A-A432-F7F1DAEBB0FD}"/>
    <cellStyle name="쉼표 [0] 7 2 2 2 3 2 2" xfId="58836" xr:uid="{4DC9D1A7-76FF-4088-9CCB-E5437CBCC04C}"/>
    <cellStyle name="쉼표 [0] 7 2 2 2 3 3" xfId="36792" xr:uid="{DFB0EA11-D1D9-4055-BE8A-F34723C5074E}"/>
    <cellStyle name="쉼표 [0] 7 2 2 2 4" xfId="9619" xr:uid="{55337780-4315-4441-B3CD-CF21AE629BE8}"/>
    <cellStyle name="쉼표 [0] 7 2 2 2 4 2" xfId="39574" xr:uid="{8A22C76B-AC7F-4A5D-80FE-1593745CE29D}"/>
    <cellStyle name="쉼표 [0] 7 2 2 2 5" xfId="12401" xr:uid="{18B75098-A83F-4441-A686-9562AB3CA0EB}"/>
    <cellStyle name="쉼표 [0] 7 2 2 2 5 2" xfId="42356" xr:uid="{28F0E66F-ED9D-495E-A4FA-7FBBCE0E58E9}"/>
    <cellStyle name="쉼표 [0] 7 2 2 2 6" xfId="15136" xr:uid="{975225B2-32C4-4284-82E9-0B692257E288}"/>
    <cellStyle name="쉼표 [0] 7 2 2 2 6 2" xfId="45091" xr:uid="{86EF9152-A008-40CD-BA2F-60EF01F51149}"/>
    <cellStyle name="쉼표 [0] 7 2 2 2 7" xfId="17884" xr:uid="{26476634-99F8-4068-807D-912C025B6947}"/>
    <cellStyle name="쉼표 [0] 7 2 2 2 7 2" xfId="47837" xr:uid="{5BA9F514-0541-42CB-85D4-999F2C24B00A}"/>
    <cellStyle name="쉼표 [0] 7 2 2 2 8" xfId="20667" xr:uid="{6EE9AE70-9071-4D80-B851-BEFC8083B87B}"/>
    <cellStyle name="쉼표 [0] 7 2 2 2 8 2" xfId="50619" xr:uid="{63AD7AD5-6A1B-45EA-B4A7-E351F6C62193}"/>
    <cellStyle name="쉼표 [0] 7 2 2 2 9" xfId="23405" xr:uid="{6A1B32AB-383B-4196-B616-67E2C00F93E1}"/>
    <cellStyle name="쉼표 [0] 7 2 2 2 9 2" xfId="53357" xr:uid="{368110B2-9B78-421F-8594-4A7C5E0DABE4}"/>
    <cellStyle name="쉼표 [0] 7 2 2 3" xfId="4573" xr:uid="{BC02A682-7850-4FEB-A832-9223271DED11}"/>
    <cellStyle name="쉼표 [0] 7 2 2 3 10" xfId="34566" xr:uid="{42870685-08EB-4322-A25F-E26D0FFB2453}"/>
    <cellStyle name="쉼표 [0] 7 2 2 3 2" xfId="7521" xr:uid="{BC684E1A-0E27-4ADF-9D78-55CF15F3D602}"/>
    <cellStyle name="쉼표 [0] 7 2 2 3 2 2" xfId="29568" xr:uid="{7681F54F-F3EA-4EEA-BAA2-2EF9A1619187}"/>
    <cellStyle name="쉼표 [0] 7 2 2 3 2 2 2" xfId="59520" xr:uid="{8A23CD26-6863-40F7-B86F-23A41093AC48}"/>
    <cellStyle name="쉼표 [0] 7 2 2 3 2 3" xfId="37476" xr:uid="{6599B8CC-E500-45C5-8E7A-5E28A74BE9F5}"/>
    <cellStyle name="쉼표 [0] 7 2 2 3 3" xfId="10303" xr:uid="{9AFE6938-7F66-463A-9CA6-E79BEAD4ED6D}"/>
    <cellStyle name="쉼표 [0] 7 2 2 3 3 2" xfId="40258" xr:uid="{C013130B-B72A-459E-AEE2-956CC9E5B5B1}"/>
    <cellStyle name="쉼표 [0] 7 2 2 3 4" xfId="13085" xr:uid="{78E2B0AA-4759-4FE4-80DE-C7C9CBC60E5B}"/>
    <cellStyle name="쉼표 [0] 7 2 2 3 4 2" xfId="43040" xr:uid="{AC3E1454-F76A-46E2-8E74-54B7DB196EC3}"/>
    <cellStyle name="쉼표 [0] 7 2 2 3 5" xfId="15820" xr:uid="{BE15AAD6-7C43-41E1-9E6A-61CE18398337}"/>
    <cellStyle name="쉼표 [0] 7 2 2 3 5 2" xfId="45775" xr:uid="{73AF79FA-62F4-44B4-B44D-67D2164E521A}"/>
    <cellStyle name="쉼표 [0] 7 2 2 3 6" xfId="18568" xr:uid="{61F42B29-8360-4BA9-BB20-3E6807E80815}"/>
    <cellStyle name="쉼표 [0] 7 2 2 3 6 2" xfId="48521" xr:uid="{38E3F0DB-7EF9-4427-9D3F-E5EF26E88434}"/>
    <cellStyle name="쉼표 [0] 7 2 2 3 7" xfId="21351" xr:uid="{437B4E25-C2EF-4470-BFC2-FF21CB42E54D}"/>
    <cellStyle name="쉼표 [0] 7 2 2 3 7 2" xfId="51303" xr:uid="{93C54A38-447B-42E6-9C57-F7833C207ACB}"/>
    <cellStyle name="쉼표 [0] 7 2 2 3 8" xfId="24089" xr:uid="{D8D57E9D-0A98-49F6-A593-A9C08F68EF7B}"/>
    <cellStyle name="쉼표 [0] 7 2 2 3 8 2" xfId="54041" xr:uid="{6B83BB28-8CF0-43CB-8739-C36D42B241DA}"/>
    <cellStyle name="쉼표 [0] 7 2 2 3 9" xfId="26825" xr:uid="{EFF8677D-C215-4789-A774-475EE3CB4E14}"/>
    <cellStyle name="쉼표 [0] 7 2 2 3 9 2" xfId="56777" xr:uid="{83696470-A67E-4DB0-A6A4-E99A1C5716FA}"/>
    <cellStyle name="쉼표 [0] 7 2 2 4" xfId="3205" xr:uid="{43CF9288-64BF-4AE0-9C73-1406A4172DAF}"/>
    <cellStyle name="쉼표 [0] 7 2 2 4 2" xfId="28200" xr:uid="{44650CBB-1295-48EF-8DBC-26545C282044}"/>
    <cellStyle name="쉼표 [0] 7 2 2 4 2 2" xfId="58152" xr:uid="{FE944EBD-CD04-4475-8563-EC2AD737F398}"/>
    <cellStyle name="쉼표 [0] 7 2 2 4 3" xfId="33198" xr:uid="{5E84C325-EF6E-46F6-AFBE-9F5010CBAC7B}"/>
    <cellStyle name="쉼표 [0] 7 2 2 5" xfId="6153" xr:uid="{C86DAC8B-76FE-4B58-AE44-09CC0AB2DD5C}"/>
    <cellStyle name="쉼표 [0] 7 2 2 5 2" xfId="36108" xr:uid="{410339B6-3CB4-4476-B46E-4E5EB574532B}"/>
    <cellStyle name="쉼표 [0] 7 2 2 6" xfId="8935" xr:uid="{0C61AAC9-083B-4F0F-95E7-2F5750C1B7B6}"/>
    <cellStyle name="쉼표 [0] 7 2 2 6 2" xfId="38890" xr:uid="{D8361AFB-E4A1-42B1-AF4A-1BAF8D98D5CE}"/>
    <cellStyle name="쉼표 [0] 7 2 2 7" xfId="11717" xr:uid="{80EAAD7F-B509-46EE-9A99-1F19D0CE1AE7}"/>
    <cellStyle name="쉼표 [0] 7 2 2 7 2" xfId="41672" xr:uid="{50393A7F-CE39-4BBE-9675-4D4509C42A6B}"/>
    <cellStyle name="쉼표 [0] 7 2 2 8" xfId="14452" xr:uid="{B17C6A53-417F-4822-B937-A3F91A716076}"/>
    <cellStyle name="쉼표 [0] 7 2 2 8 2" xfId="44407" xr:uid="{BDFA5EA4-ECFE-49BF-9E11-AB8D380C4FCA}"/>
    <cellStyle name="쉼표 [0] 7 2 2 9" xfId="17200" xr:uid="{CE363F14-BA39-4C89-ADAF-25D467CEA7D4}"/>
    <cellStyle name="쉼표 [0] 7 2 2 9 2" xfId="47153" xr:uid="{62411A21-1AD0-45EC-880B-EC123A46B1B2}"/>
    <cellStyle name="쉼표 [0] 7 2 3" xfId="1664" xr:uid="{937DC953-A672-45AB-8358-DDC640ACCB93}"/>
    <cellStyle name="쉼표 [0] 7 2 3 10" xfId="23063" xr:uid="{4D4517E2-8B50-4F17-91DD-C947D0D4B197}"/>
    <cellStyle name="쉼표 [0] 7 2 3 10 2" xfId="53015" xr:uid="{B4E20F19-06FA-4982-A1E1-0BA1042B6387}"/>
    <cellStyle name="쉼표 [0] 7 2 3 11" xfId="25799" xr:uid="{4085B867-127B-4DF0-A39D-112E3FE4FEDB}"/>
    <cellStyle name="쉼표 [0] 7 2 3 11 2" xfId="55751" xr:uid="{3DBA70B6-AAC6-4452-8CBE-1D6316D5F6F4}"/>
    <cellStyle name="쉼표 [0] 7 2 3 12" xfId="31669" xr:uid="{6FF9ED00-D873-4B06-A8B3-539FF6DDD5D8}"/>
    <cellStyle name="쉼표 [0] 7 2 3 2" xfId="4915" xr:uid="{AC5E7988-62F7-4915-8F56-0A9A6A7E8252}"/>
    <cellStyle name="쉼표 [0] 7 2 3 2 10" xfId="34908" xr:uid="{621FE62A-8D4F-4DA2-B5ED-FD60E6D93137}"/>
    <cellStyle name="쉼표 [0] 7 2 3 2 2" xfId="7863" xr:uid="{1B9053D5-C45C-4ACD-8793-AB9EFE5D620A}"/>
    <cellStyle name="쉼표 [0] 7 2 3 2 2 2" xfId="29910" xr:uid="{CB78542C-67B6-4401-9D50-5253CDD7F663}"/>
    <cellStyle name="쉼표 [0] 7 2 3 2 2 2 2" xfId="59862" xr:uid="{99007813-FB08-457A-B0C5-E7716095A493}"/>
    <cellStyle name="쉼표 [0] 7 2 3 2 2 3" xfId="37818" xr:uid="{0DE39E3B-B212-4827-AEA1-F61F95BED67E}"/>
    <cellStyle name="쉼표 [0] 7 2 3 2 3" xfId="10645" xr:uid="{882B2D68-249C-41CF-9B79-46738FE8F102}"/>
    <cellStyle name="쉼표 [0] 7 2 3 2 3 2" xfId="40600" xr:uid="{ABCE226A-3649-4C73-B225-3196278154B1}"/>
    <cellStyle name="쉼표 [0] 7 2 3 2 4" xfId="13427" xr:uid="{B233A0F1-F736-4965-9812-D2DCA485E76E}"/>
    <cellStyle name="쉼표 [0] 7 2 3 2 4 2" xfId="43382" xr:uid="{5B16A94F-10E5-42BE-9310-38D36628F846}"/>
    <cellStyle name="쉼표 [0] 7 2 3 2 5" xfId="16162" xr:uid="{825A41DC-E325-4838-99D5-329654446415}"/>
    <cellStyle name="쉼표 [0] 7 2 3 2 5 2" xfId="46117" xr:uid="{86FCC057-B2FE-4C91-B927-0B0FED3C0C97}"/>
    <cellStyle name="쉼표 [0] 7 2 3 2 6" xfId="18910" xr:uid="{37E55B3F-ABF0-4541-B811-669E28D10A61}"/>
    <cellStyle name="쉼표 [0] 7 2 3 2 6 2" xfId="48863" xr:uid="{80E1F6CB-2930-4E51-AC5F-BDF8CDBDB4C1}"/>
    <cellStyle name="쉼표 [0] 7 2 3 2 7" xfId="21693" xr:uid="{44793276-82BF-40D9-A88C-B7B8453D94D4}"/>
    <cellStyle name="쉼표 [0] 7 2 3 2 7 2" xfId="51645" xr:uid="{27FBDA15-6A88-4DDB-9119-8F2170C6ED08}"/>
    <cellStyle name="쉼표 [0] 7 2 3 2 8" xfId="24431" xr:uid="{189B4B20-307D-49CD-B59A-68E05E884945}"/>
    <cellStyle name="쉼표 [0] 7 2 3 2 8 2" xfId="54383" xr:uid="{43A6274C-952C-44D1-83B4-87D6BCF5E2BF}"/>
    <cellStyle name="쉼표 [0] 7 2 3 2 9" xfId="27167" xr:uid="{34632701-999C-43D0-BFA8-E85626C16996}"/>
    <cellStyle name="쉼표 [0] 7 2 3 2 9 2" xfId="57119" xr:uid="{7E047B3A-A6D5-4DD2-801A-2223ED5D8DF8}"/>
    <cellStyle name="쉼표 [0] 7 2 3 3" xfId="3547" xr:uid="{9C8D66B2-517C-4469-AFFE-0303FE6E48AC}"/>
    <cellStyle name="쉼표 [0] 7 2 3 3 2" xfId="28542" xr:uid="{D3CDF7AD-6939-4A79-844B-4C18F6B83DBC}"/>
    <cellStyle name="쉼표 [0] 7 2 3 3 2 2" xfId="58494" xr:uid="{CBB1566A-A4DA-43B8-B40F-11DA9E4A9CEC}"/>
    <cellStyle name="쉼표 [0] 7 2 3 3 3" xfId="33540" xr:uid="{B71D0049-3AFE-4348-A7F8-A157E5AB9488}"/>
    <cellStyle name="쉼표 [0] 7 2 3 4" xfId="6495" xr:uid="{88C10681-084A-438A-AC01-5FF9255447EC}"/>
    <cellStyle name="쉼표 [0] 7 2 3 4 2" xfId="36450" xr:uid="{FFC74850-136D-4675-BCDB-3BCE61B5EACB}"/>
    <cellStyle name="쉼표 [0] 7 2 3 5" xfId="9277" xr:uid="{9451B98C-4807-4458-84E7-829ADC123E68}"/>
    <cellStyle name="쉼표 [0] 7 2 3 5 2" xfId="39232" xr:uid="{AD5A5EFA-C965-4FD4-A804-D42738D0D598}"/>
    <cellStyle name="쉼표 [0] 7 2 3 6" xfId="12059" xr:uid="{C3E445DC-B03A-4611-BEE9-48590E090E84}"/>
    <cellStyle name="쉼표 [0] 7 2 3 6 2" xfId="42014" xr:uid="{897CE7DA-7ED3-4BDC-BD80-EA5928B4264C}"/>
    <cellStyle name="쉼표 [0] 7 2 3 7" xfId="14794" xr:uid="{E9BD3645-BC4D-4BD4-A9CA-18133AEAC85D}"/>
    <cellStyle name="쉼표 [0] 7 2 3 7 2" xfId="44749" xr:uid="{D5FFED2B-F0F1-405A-B414-63C50AA79A3C}"/>
    <cellStyle name="쉼표 [0] 7 2 3 8" xfId="17542" xr:uid="{5E07A8B9-7C9D-4533-AB2A-8ABD8C84D044}"/>
    <cellStyle name="쉼표 [0] 7 2 3 8 2" xfId="47495" xr:uid="{55959444-B885-4F8F-88A0-C78026DFE724}"/>
    <cellStyle name="쉼표 [0] 7 2 3 9" xfId="20325" xr:uid="{96E6C712-2088-4C71-9077-0E2CE8FF42C1}"/>
    <cellStyle name="쉼표 [0] 7 2 3 9 2" xfId="50277" xr:uid="{3B5C00C8-2F97-459F-BB82-843995196F35}"/>
    <cellStyle name="쉼표 [0] 7 2 4" xfId="2426" xr:uid="{66AB6430-B998-4166-AFC7-2D859463C000}"/>
    <cellStyle name="쉼표 [0] 7 2 4 10" xfId="26483" xr:uid="{5B75BCBF-8AF2-41BA-9CD7-66C503882D9B}"/>
    <cellStyle name="쉼표 [0] 7 2 4 10 2" xfId="56435" xr:uid="{9A2FA615-A6C2-441F-A967-66833EA01410}"/>
    <cellStyle name="쉼표 [0] 7 2 4 11" xfId="32425" xr:uid="{D7973482-7348-40E4-929E-F064511B7063}"/>
    <cellStyle name="쉼표 [0] 7 2 4 2" xfId="4231" xr:uid="{01AEF366-5889-4AFC-B35B-D8A642B7DCF0}"/>
    <cellStyle name="쉼표 [0] 7 2 4 2 2" xfId="29226" xr:uid="{68EE2470-5FCC-4084-BEE2-152E2C5057A5}"/>
    <cellStyle name="쉼표 [0] 7 2 4 2 2 2" xfId="59178" xr:uid="{B1EA1524-76E9-47F1-9FB2-C4F70D8CF73E}"/>
    <cellStyle name="쉼표 [0] 7 2 4 2 3" xfId="34224" xr:uid="{7DD4D46F-E8A7-43B4-AFCD-A857CF6A1C7E}"/>
    <cellStyle name="쉼표 [0] 7 2 4 3" xfId="7179" xr:uid="{817ADFAB-003E-41F1-8AB9-A26817CB4028}"/>
    <cellStyle name="쉼표 [0] 7 2 4 3 2" xfId="37134" xr:uid="{95A05829-4F25-4F0C-9B50-BEF2682E7AE6}"/>
    <cellStyle name="쉼표 [0] 7 2 4 4" xfId="9961" xr:uid="{8740AC20-94FB-4812-822E-546E91655931}"/>
    <cellStyle name="쉼표 [0] 7 2 4 4 2" xfId="39916" xr:uid="{30EB28EF-ED2F-47F0-9225-4CB662663E62}"/>
    <cellStyle name="쉼표 [0] 7 2 4 5" xfId="12743" xr:uid="{D4C9F285-C517-4FD0-8C0A-A3731DA34120}"/>
    <cellStyle name="쉼표 [0] 7 2 4 5 2" xfId="42698" xr:uid="{B0D3900B-BDED-4064-96AA-5A6FE271A532}"/>
    <cellStyle name="쉼표 [0] 7 2 4 6" xfId="15478" xr:uid="{46FC6AB3-3A09-4EBA-941D-9B0E6240132C}"/>
    <cellStyle name="쉼표 [0] 7 2 4 6 2" xfId="45433" xr:uid="{88516653-0E5F-4E75-9C13-16F4FEB1137A}"/>
    <cellStyle name="쉼표 [0] 7 2 4 7" xfId="18226" xr:uid="{76CADC1E-AE9E-42FE-B33C-B9ACEDED64B8}"/>
    <cellStyle name="쉼표 [0] 7 2 4 7 2" xfId="48179" xr:uid="{CB9B484C-AD09-4C2B-8EF1-AA8FC6B8CD86}"/>
    <cellStyle name="쉼표 [0] 7 2 4 8" xfId="21009" xr:uid="{C13EFC5D-D109-4AAB-85C7-0125E3F3CC8A}"/>
    <cellStyle name="쉼표 [0] 7 2 4 8 2" xfId="50961" xr:uid="{8E236776-77A5-4E0A-9CBF-C759DBCE93B8}"/>
    <cellStyle name="쉼표 [0] 7 2 4 9" xfId="23747" xr:uid="{B47BA22A-78D8-42AB-83E1-34507AE9B8A7}"/>
    <cellStyle name="쉼표 [0] 7 2 4 9 2" xfId="53699" xr:uid="{7BC340FA-0721-4D75-B7C9-623E4875E83A}"/>
    <cellStyle name="쉼표 [0] 7 2 5" xfId="2863" xr:uid="{CD2C7D21-2C4D-4AAD-BD41-3EACA9AF9B7B}"/>
    <cellStyle name="쉼표 [0] 7 2 5 2" xfId="27858" xr:uid="{7BA41282-E4CD-4CDB-963F-B572C5875ADB}"/>
    <cellStyle name="쉼표 [0] 7 2 5 2 2" xfId="57810" xr:uid="{B8ACC620-9307-4239-87FF-FE42970F23C3}"/>
    <cellStyle name="쉼표 [0] 7 2 5 3" xfId="32856" xr:uid="{16C42F98-F516-4990-ABE1-F07D3C8CCB65}"/>
    <cellStyle name="쉼표 [0] 7 2 6" xfId="5811" xr:uid="{AC9BAFAF-8B90-452D-89FF-97A1460A3A56}"/>
    <cellStyle name="쉼표 [0] 7 2 6 2" xfId="35766" xr:uid="{77716B52-E203-4D45-A9D2-90DD8BC59B6A}"/>
    <cellStyle name="쉼표 [0] 7 2 7" xfId="8593" xr:uid="{09E0D260-FFEC-4B8D-A6C9-366FBED5C89E}"/>
    <cellStyle name="쉼표 [0] 7 2 7 2" xfId="38548" xr:uid="{2881B5B1-9FB2-4976-8328-1D3A6B349B35}"/>
    <cellStyle name="쉼표 [0] 7 2 8" xfId="11375" xr:uid="{EF596832-A77E-43BA-AFA6-771A5E5F0D65}"/>
    <cellStyle name="쉼표 [0] 7 2 8 2" xfId="41330" xr:uid="{ECEFA30B-1231-4436-AFEF-1EF2B8321534}"/>
    <cellStyle name="쉼표 [0] 7 2 9" xfId="14110" xr:uid="{11203F74-8B38-4191-BF4F-86524C3B993D}"/>
    <cellStyle name="쉼표 [0] 7 2 9 2" xfId="44065" xr:uid="{8C483C5B-A831-4CEE-A1D4-0CA36E118C8F}"/>
    <cellStyle name="쉼표 [0] 7 3" xfId="810" xr:uid="{FDC6AE77-E994-4920-AE64-6C13BA061EB9}"/>
    <cellStyle name="쉼표 [0] 7 3 10" xfId="19812" xr:uid="{59BD49BA-A161-4325-8642-F162A6AE1385}"/>
    <cellStyle name="쉼표 [0] 7 3 10 2" xfId="49764" xr:uid="{9503C902-1771-4909-980D-9F01715B2DDE}"/>
    <cellStyle name="쉼표 [0] 7 3 11" xfId="22550" xr:uid="{D428FF4E-334F-4314-8F7E-12A4F7EEB935}"/>
    <cellStyle name="쉼표 [0] 7 3 11 2" xfId="52502" xr:uid="{645AE6C0-1432-4352-BB6C-C452E2952235}"/>
    <cellStyle name="쉼표 [0] 7 3 12" xfId="25286" xr:uid="{D87ECE74-FEB8-4598-988C-CAA7DF0493F1}"/>
    <cellStyle name="쉼표 [0] 7 3 12 2" xfId="55238" xr:uid="{244DDA2F-CB16-4830-9142-8092DB0CFD03}"/>
    <cellStyle name="쉼표 [0] 7 3 13" xfId="30815" xr:uid="{D4E64DAF-5319-4F47-B3C3-E019498A4C97}"/>
    <cellStyle name="쉼표 [0] 7 3 2" xfId="1353" xr:uid="{E269941F-05D5-4CA3-8F7F-EC9E02CA2EC7}"/>
    <cellStyle name="쉼표 [0] 7 3 2 10" xfId="23234" xr:uid="{7C2C9A9F-54C3-4758-835C-5CBDDB260F3A}"/>
    <cellStyle name="쉼표 [0] 7 3 2 10 2" xfId="53186" xr:uid="{0BC25277-46F7-4EEB-8790-C96023D8CF31}"/>
    <cellStyle name="쉼표 [0] 7 3 2 11" xfId="25970" xr:uid="{D566CE4B-0332-4AD8-A70B-D0629BA93F40}"/>
    <cellStyle name="쉼표 [0] 7 3 2 11 2" xfId="55922" xr:uid="{F951C609-5563-458B-9725-ED9AA7706936}"/>
    <cellStyle name="쉼표 [0] 7 3 2 12" xfId="31358" xr:uid="{28CCCACC-6554-4A81-8095-18ABD60A4185}"/>
    <cellStyle name="쉼표 [0] 7 3 2 2" xfId="5086" xr:uid="{B04DD8B5-092D-438A-9D40-7C9F3ABB47A6}"/>
    <cellStyle name="쉼표 [0] 7 3 2 2 10" xfId="35079" xr:uid="{56A1A6CB-934D-46A1-A066-3066E1F71246}"/>
    <cellStyle name="쉼표 [0] 7 3 2 2 2" xfId="8034" xr:uid="{EAB3C2CC-BAE9-46A6-9F33-8BE49631D401}"/>
    <cellStyle name="쉼표 [0] 7 3 2 2 2 2" xfId="30081" xr:uid="{C606BF0E-CE6F-4BD8-BEC3-3B4E2217068A}"/>
    <cellStyle name="쉼표 [0] 7 3 2 2 2 2 2" xfId="60033" xr:uid="{53B06EFE-3345-44FE-B5CD-3B3DF04E5E01}"/>
    <cellStyle name="쉼표 [0] 7 3 2 2 2 3" xfId="37989" xr:uid="{B4DEC8A3-37AF-4FB4-A56A-BE80E9FE45F9}"/>
    <cellStyle name="쉼표 [0] 7 3 2 2 3" xfId="10816" xr:uid="{6B29B5B0-AFE5-4433-8035-ED3690C452B6}"/>
    <cellStyle name="쉼표 [0] 7 3 2 2 3 2" xfId="40771" xr:uid="{10F44255-A00E-4626-83B4-113CF774C6B4}"/>
    <cellStyle name="쉼표 [0] 7 3 2 2 4" xfId="13598" xr:uid="{1C9AC84A-33FA-42D2-B4DD-FDBCE1786CE3}"/>
    <cellStyle name="쉼표 [0] 7 3 2 2 4 2" xfId="43553" xr:uid="{765CE120-21E7-41DC-9976-B735904E84F7}"/>
    <cellStyle name="쉼표 [0] 7 3 2 2 5" xfId="16333" xr:uid="{98205185-D9B4-4677-A320-EFFA14C034A4}"/>
    <cellStyle name="쉼표 [0] 7 3 2 2 5 2" xfId="46288" xr:uid="{55473D19-1024-42A6-92A2-BD46ED13DC46}"/>
    <cellStyle name="쉼표 [0] 7 3 2 2 6" xfId="19081" xr:uid="{B5DAA837-B80B-42E2-AFED-EB14F788B2A1}"/>
    <cellStyle name="쉼표 [0] 7 3 2 2 6 2" xfId="49034" xr:uid="{191222BE-075D-40AD-A275-29B776BDBD82}"/>
    <cellStyle name="쉼표 [0] 7 3 2 2 7" xfId="21864" xr:uid="{71F8D37D-CDA9-436A-B43E-BF68AB7BAB5D}"/>
    <cellStyle name="쉼표 [0] 7 3 2 2 7 2" xfId="51816" xr:uid="{64DC220A-C067-4112-9319-8B12DC571B85}"/>
    <cellStyle name="쉼표 [0] 7 3 2 2 8" xfId="24602" xr:uid="{B68AEDD5-1E59-45E9-8F18-380903AF647C}"/>
    <cellStyle name="쉼표 [0] 7 3 2 2 8 2" xfId="54554" xr:uid="{8DDE92C3-7B45-425D-9CB7-02F2720AB6D7}"/>
    <cellStyle name="쉼표 [0] 7 3 2 2 9" xfId="27338" xr:uid="{466D6F42-62AD-4A36-967F-BA45D094D346}"/>
    <cellStyle name="쉼표 [0] 7 3 2 2 9 2" xfId="57290" xr:uid="{5D3EFCA9-B926-444E-844F-1FDE8864FA4C}"/>
    <cellStyle name="쉼표 [0] 7 3 2 3" xfId="3718" xr:uid="{21536F41-5CF2-4B75-BCEE-280F658AD70C}"/>
    <cellStyle name="쉼표 [0] 7 3 2 3 2" xfId="28713" xr:uid="{3DB69495-94DC-498F-BB66-F88BD135AD66}"/>
    <cellStyle name="쉼표 [0] 7 3 2 3 2 2" xfId="58665" xr:uid="{8E5CD5C2-A42D-45BB-AB0C-00CB2B840488}"/>
    <cellStyle name="쉼표 [0] 7 3 2 3 3" xfId="33711" xr:uid="{D5B5E58F-258E-4F26-BA0D-8A82ADA07DBF}"/>
    <cellStyle name="쉼표 [0] 7 3 2 4" xfId="6666" xr:uid="{648B970B-DCD1-4E2D-B2CA-3FC3D4DF9158}"/>
    <cellStyle name="쉼표 [0] 7 3 2 4 2" xfId="36621" xr:uid="{3CC243F0-3982-4B9E-AF65-3F66E5B178A6}"/>
    <cellStyle name="쉼표 [0] 7 3 2 5" xfId="9448" xr:uid="{CE9FA626-3844-4912-9377-8AFCD65A5C20}"/>
    <cellStyle name="쉼표 [0] 7 3 2 5 2" xfId="39403" xr:uid="{E8D71F5D-9492-4B3C-938D-C727C67DBCE7}"/>
    <cellStyle name="쉼표 [0] 7 3 2 6" xfId="12230" xr:uid="{4CBAF6DD-D707-4A0F-88E4-CC4714304814}"/>
    <cellStyle name="쉼표 [0] 7 3 2 6 2" xfId="42185" xr:uid="{85EE6551-1852-4CC3-82B4-6C632FD5B0E0}"/>
    <cellStyle name="쉼표 [0] 7 3 2 7" xfId="14965" xr:uid="{47719B5A-D8BC-4A95-95B4-9A78C4148169}"/>
    <cellStyle name="쉼표 [0] 7 3 2 7 2" xfId="44920" xr:uid="{26E512E6-ABD4-47D4-B50E-ED881CB7F7DD}"/>
    <cellStyle name="쉼표 [0] 7 3 2 8" xfId="17713" xr:uid="{B31FC423-2714-4393-BA6C-F020C6628A00}"/>
    <cellStyle name="쉼표 [0] 7 3 2 8 2" xfId="47666" xr:uid="{04961E07-9ECF-4E94-BF52-0469B82A7C7F}"/>
    <cellStyle name="쉼표 [0] 7 3 2 9" xfId="20496" xr:uid="{61F0C6D8-BB4B-4B5F-B682-A4EBD828A523}"/>
    <cellStyle name="쉼표 [0] 7 3 2 9 2" xfId="50448" xr:uid="{069B8666-B175-4738-909D-EAA7467F80B5}"/>
    <cellStyle name="쉼표 [0] 7 3 3" xfId="1895" xr:uid="{B3CF0588-105C-4BBC-990F-749BD145BB75}"/>
    <cellStyle name="쉼표 [0] 7 3 3 10" xfId="26654" xr:uid="{DF2B0E50-CF72-40E9-9B7F-45FF90219D98}"/>
    <cellStyle name="쉼표 [0] 7 3 3 10 2" xfId="56606" xr:uid="{2F37253F-33DE-49C7-AA07-8D25706A37C7}"/>
    <cellStyle name="쉼표 [0] 7 3 3 11" xfId="31900" xr:uid="{BB0D9670-454C-4C1B-ACDC-3766896A1F13}"/>
    <cellStyle name="쉼표 [0] 7 3 3 2" xfId="4402" xr:uid="{86C01655-1C95-4E41-980E-35160DD386B8}"/>
    <cellStyle name="쉼표 [0] 7 3 3 2 2" xfId="29397" xr:uid="{A8E72B77-6170-4211-9570-4EAA2943F26D}"/>
    <cellStyle name="쉼표 [0] 7 3 3 2 2 2" xfId="59349" xr:uid="{73B6FA5B-845C-4004-B0E9-B312A92AA7A1}"/>
    <cellStyle name="쉼표 [0] 7 3 3 2 3" xfId="34395" xr:uid="{1C3A3F14-F079-445E-857D-1D951BAAA8A4}"/>
    <cellStyle name="쉼표 [0] 7 3 3 3" xfId="7350" xr:uid="{3AF79896-2AA2-4A6D-ADC0-A7D12B2CC978}"/>
    <cellStyle name="쉼표 [0] 7 3 3 3 2" xfId="37305" xr:uid="{E23DB23F-1AA9-47DA-833A-BAB13FE160B7}"/>
    <cellStyle name="쉼표 [0] 7 3 3 4" xfId="10132" xr:uid="{06910702-557B-4D27-922D-FF0B6E4D7E37}"/>
    <cellStyle name="쉼표 [0] 7 3 3 4 2" xfId="40087" xr:uid="{2458CE03-A592-48FF-8C0E-2BB7326318A5}"/>
    <cellStyle name="쉼표 [0] 7 3 3 5" xfId="12914" xr:uid="{7FC164FE-D187-44C4-944B-4F96D76BD5B4}"/>
    <cellStyle name="쉼표 [0] 7 3 3 5 2" xfId="42869" xr:uid="{A0CA8598-72DF-4DE5-AE74-DF2F4F3333AA}"/>
    <cellStyle name="쉼표 [0] 7 3 3 6" xfId="15649" xr:uid="{74091937-C1E4-42CE-8F86-0F68271F081A}"/>
    <cellStyle name="쉼표 [0] 7 3 3 6 2" xfId="45604" xr:uid="{73B7F5B0-1D8D-45FC-826E-32750F408E59}"/>
    <cellStyle name="쉼표 [0] 7 3 3 7" xfId="18397" xr:uid="{88885E26-60DF-43AF-BF9F-5E24D8DB7E81}"/>
    <cellStyle name="쉼표 [0] 7 3 3 7 2" xfId="48350" xr:uid="{711B7425-18EC-45B6-BB8C-533DB8CFF58C}"/>
    <cellStyle name="쉼표 [0] 7 3 3 8" xfId="21180" xr:uid="{E6E490FC-0FD5-4EEC-A595-F6D034D54D78}"/>
    <cellStyle name="쉼표 [0] 7 3 3 8 2" xfId="51132" xr:uid="{D7E163FC-0E59-4E47-8617-35BF2EF4CC79}"/>
    <cellStyle name="쉼표 [0] 7 3 3 9" xfId="23918" xr:uid="{A8AAF113-FA7F-4393-A80F-63C27716C13B}"/>
    <cellStyle name="쉼표 [0] 7 3 3 9 2" xfId="53870" xr:uid="{B6F57F60-F77F-47EB-9B68-38E33CE7DE0B}"/>
    <cellStyle name="쉼표 [0] 7 3 4" xfId="3034" xr:uid="{ED704947-9448-4F83-8F0D-E4A040F67526}"/>
    <cellStyle name="쉼표 [0] 7 3 4 2" xfId="28029" xr:uid="{D86F1BA9-7F21-4A69-92AE-4E37A822229B}"/>
    <cellStyle name="쉼표 [0] 7 3 4 2 2" xfId="57981" xr:uid="{A93AE2DE-3F00-4D8D-A933-CC4DCB1E96C3}"/>
    <cellStyle name="쉼표 [0] 7 3 4 3" xfId="33027" xr:uid="{4018BE6E-0F43-4419-A4C6-E8EA8028CC2A}"/>
    <cellStyle name="쉼표 [0] 7 3 5" xfId="5982" xr:uid="{E9694186-65C6-40A4-B7D4-B4BF5B5CC0F2}"/>
    <cellStyle name="쉼표 [0] 7 3 5 2" xfId="35937" xr:uid="{2623D3C2-D29D-4410-924F-358475759DB6}"/>
    <cellStyle name="쉼표 [0] 7 3 6" xfId="8764" xr:uid="{8B6B00FC-2350-48F3-8034-EF186CB4217C}"/>
    <cellStyle name="쉼표 [0] 7 3 6 2" xfId="38719" xr:uid="{F6C56C8D-A42D-45F9-93E9-3EFBDAE911ED}"/>
    <cellStyle name="쉼표 [0] 7 3 7" xfId="11546" xr:uid="{1AD2449B-7F59-4F76-8747-2F4F0FF11A4D}"/>
    <cellStyle name="쉼표 [0] 7 3 7 2" xfId="41501" xr:uid="{D673613E-FA78-43C2-9E39-1B03622F7420}"/>
    <cellStyle name="쉼표 [0] 7 3 8" xfId="14281" xr:uid="{438C91C3-23A1-47B1-8AFF-C8085816F704}"/>
    <cellStyle name="쉼표 [0] 7 3 8 2" xfId="44236" xr:uid="{9BD12892-3059-43E0-B15D-16E1728923A5}"/>
    <cellStyle name="쉼표 [0] 7 3 9" xfId="17029" xr:uid="{F27EC4E6-907C-4CBD-A3B9-10751EB4D9C5}"/>
    <cellStyle name="쉼표 [0] 7 3 9 2" xfId="46982" xr:uid="{4317DBA3-AB38-41C9-AABD-86ED9E9019F9}"/>
    <cellStyle name="쉼표 [0] 7 4" xfId="983" xr:uid="{3F9FA134-BB5F-4968-B102-756F44E8E4D3}"/>
    <cellStyle name="쉼표 [0] 7 4 10" xfId="22892" xr:uid="{B1916B29-F335-45A9-9C65-429D328FA49C}"/>
    <cellStyle name="쉼표 [0] 7 4 10 2" xfId="52844" xr:uid="{660B5E00-8C4E-425A-B7C3-2AF18D947D06}"/>
    <cellStyle name="쉼표 [0] 7 4 11" xfId="25628" xr:uid="{D02C920C-0B95-42C6-A9FC-5548DCC8094E}"/>
    <cellStyle name="쉼표 [0] 7 4 11 2" xfId="55580" xr:uid="{DE6FDD75-4EEE-471C-8E53-0D7207850327}"/>
    <cellStyle name="쉼표 [0] 7 4 12" xfId="30988" xr:uid="{A6360BC9-8D01-42EF-BCF1-FF48AAED08E4}"/>
    <cellStyle name="쉼표 [0] 7 4 2" xfId="4744" xr:uid="{EB8296CD-F84B-4388-A610-11460C05C3BA}"/>
    <cellStyle name="쉼표 [0] 7 4 2 10" xfId="34737" xr:uid="{1C499063-6373-4166-83C1-F822C2DEFF33}"/>
    <cellStyle name="쉼표 [0] 7 4 2 2" xfId="7692" xr:uid="{D1731932-4F74-47CC-880F-725608ED3616}"/>
    <cellStyle name="쉼표 [0] 7 4 2 2 2" xfId="29739" xr:uid="{DA9D4BC8-29C2-4C8C-9406-EAC80EF39713}"/>
    <cellStyle name="쉼표 [0] 7 4 2 2 2 2" xfId="59691" xr:uid="{262A4071-2EFE-47B3-AE49-61A34F52C65E}"/>
    <cellStyle name="쉼표 [0] 7 4 2 2 3" xfId="37647" xr:uid="{1203F82F-DBB9-4FA8-BAFB-B640B1273BE9}"/>
    <cellStyle name="쉼표 [0] 7 4 2 3" xfId="10474" xr:uid="{2EE48BAB-6BE4-4396-832E-D66F3D85CE45}"/>
    <cellStyle name="쉼표 [0] 7 4 2 3 2" xfId="40429" xr:uid="{FBA35503-9273-4B05-B872-26859F29BE13}"/>
    <cellStyle name="쉼표 [0] 7 4 2 4" xfId="13256" xr:uid="{993DE1EE-DDF3-4213-958D-53D0CE89825B}"/>
    <cellStyle name="쉼표 [0] 7 4 2 4 2" xfId="43211" xr:uid="{E03C3FE4-70AD-489F-8AF5-8C77003FF863}"/>
    <cellStyle name="쉼표 [0] 7 4 2 5" xfId="15991" xr:uid="{38C13D98-6F7E-40CA-9FA0-05403FB47D85}"/>
    <cellStyle name="쉼표 [0] 7 4 2 5 2" xfId="45946" xr:uid="{5BBB0FCC-E70B-441F-AF7A-6A7ED9A4C2E2}"/>
    <cellStyle name="쉼표 [0] 7 4 2 6" xfId="18739" xr:uid="{9D54B7BE-64C3-4EC0-B12B-C85CECB8DA89}"/>
    <cellStyle name="쉼표 [0] 7 4 2 6 2" xfId="48692" xr:uid="{08CCA0C0-D284-407C-936D-0823A664E133}"/>
    <cellStyle name="쉼표 [0] 7 4 2 7" xfId="21522" xr:uid="{302C48D6-9532-4CAD-9782-2D13AC57E2FA}"/>
    <cellStyle name="쉼표 [0] 7 4 2 7 2" xfId="51474" xr:uid="{D8FEF5C8-1984-48DB-91FD-B45E508F6A56}"/>
    <cellStyle name="쉼표 [0] 7 4 2 8" xfId="24260" xr:uid="{72AD5214-B330-4309-AED4-31D8C288CABE}"/>
    <cellStyle name="쉼표 [0] 7 4 2 8 2" xfId="54212" xr:uid="{2D3A31DA-A43B-490D-AEE0-322300536A5F}"/>
    <cellStyle name="쉼표 [0] 7 4 2 9" xfId="26996" xr:uid="{17618B17-3443-4CA5-9C8A-B9EDF7739656}"/>
    <cellStyle name="쉼표 [0] 7 4 2 9 2" xfId="56948" xr:uid="{EC52CF8C-5A5F-4455-8753-10201C6B72D1}"/>
    <cellStyle name="쉼표 [0] 7 4 3" xfId="3376" xr:uid="{6DB2A9EA-39A4-4747-B586-420B92ABFFEA}"/>
    <cellStyle name="쉼표 [0] 7 4 3 2" xfId="28371" xr:uid="{F3780172-FCB8-4DE6-B648-03E71B25C155}"/>
    <cellStyle name="쉼표 [0] 7 4 3 2 2" xfId="58323" xr:uid="{045920C1-EC88-415C-8D13-02851F52B74A}"/>
    <cellStyle name="쉼표 [0] 7 4 3 3" xfId="33369" xr:uid="{5A16DE6D-FD68-4464-BFAC-CDBD4368C39E}"/>
    <cellStyle name="쉼표 [0] 7 4 4" xfId="6324" xr:uid="{3D8C0C80-DB44-4BDE-B63F-4B7EFB8F226C}"/>
    <cellStyle name="쉼표 [0] 7 4 4 2" xfId="36279" xr:uid="{7D955F57-E7D6-410B-8059-84B97C0F2600}"/>
    <cellStyle name="쉼표 [0] 7 4 5" xfId="9106" xr:uid="{191E3608-0A4A-4567-AE63-2609C917DD5D}"/>
    <cellStyle name="쉼표 [0] 7 4 5 2" xfId="39061" xr:uid="{B607AA5F-4634-42C4-86E5-522CA7BE7902}"/>
    <cellStyle name="쉼표 [0] 7 4 6" xfId="11888" xr:uid="{3AC28E3A-C228-4CE3-9070-D76E9ECF0144}"/>
    <cellStyle name="쉼표 [0] 7 4 6 2" xfId="41843" xr:uid="{4D6B5633-AFE1-43D5-B552-C83996F7D187}"/>
    <cellStyle name="쉼표 [0] 7 4 7" xfId="14623" xr:uid="{D53817AA-1C57-4F94-B432-E4223739A574}"/>
    <cellStyle name="쉼표 [0] 7 4 7 2" xfId="44578" xr:uid="{CF1AE87D-3EFD-4D93-B8E1-538E52CB4701}"/>
    <cellStyle name="쉼표 [0] 7 4 8" xfId="17371" xr:uid="{C3C77544-F7E7-4F93-AEA9-04DB1D52DB91}"/>
    <cellStyle name="쉼표 [0] 7 4 8 2" xfId="47324" xr:uid="{2C743B41-569C-42EA-85CC-50B7915BE309}"/>
    <cellStyle name="쉼표 [0] 7 4 9" xfId="20154" xr:uid="{FF7F0666-739A-432A-84A3-63F12924016A}"/>
    <cellStyle name="쉼표 [0] 7 4 9 2" xfId="50106" xr:uid="{150F1570-FCE3-44E6-976E-8B6FDCD4DC77}"/>
    <cellStyle name="쉼표 [0] 7 5" xfId="1525" xr:uid="{DAE5967D-1FAB-4B9A-AB77-8C6C9A5574C0}"/>
    <cellStyle name="쉼표 [0] 7 5 10" xfId="26312" xr:uid="{E2A226B9-E7A2-4720-BDEC-E52525C1872E}"/>
    <cellStyle name="쉼표 [0] 7 5 10 2" xfId="56264" xr:uid="{EC1D8335-1D96-4A13-AFE1-9AA133CEF7A0}"/>
    <cellStyle name="쉼표 [0] 7 5 11" xfId="31530" xr:uid="{974A37F9-9660-4C24-A734-7BE5505A3C3D}"/>
    <cellStyle name="쉼표 [0] 7 5 2" xfId="4060" xr:uid="{7F2F1D82-A178-45CF-A453-9432CCDCD5E8}"/>
    <cellStyle name="쉼표 [0] 7 5 2 2" xfId="29055" xr:uid="{5879D141-CDA9-409A-A1B9-DF8A94F629B8}"/>
    <cellStyle name="쉼표 [0] 7 5 2 2 2" xfId="59007" xr:uid="{EBE55BB9-1780-4BA8-9E86-98EAC934E5A7}"/>
    <cellStyle name="쉼표 [0] 7 5 2 3" xfId="34053" xr:uid="{7C810EDB-9D89-4658-A87C-D2E51E54A330}"/>
    <cellStyle name="쉼표 [0] 7 5 3" xfId="7008" xr:uid="{E09F50E8-8F45-4E64-B8B8-B332B03F4661}"/>
    <cellStyle name="쉼표 [0] 7 5 3 2" xfId="36963" xr:uid="{E23E38DF-8D51-4E65-B73B-00395EE8C85A}"/>
    <cellStyle name="쉼표 [0] 7 5 4" xfId="9790" xr:uid="{0DE5A254-BFF1-4F99-8143-0B51A51F79F5}"/>
    <cellStyle name="쉼표 [0] 7 5 4 2" xfId="39745" xr:uid="{700DDC97-E283-477E-BFBE-A25FC9794C61}"/>
    <cellStyle name="쉼표 [0] 7 5 5" xfId="12572" xr:uid="{108BFD27-CFA2-4CDC-AF62-EB2511538029}"/>
    <cellStyle name="쉼표 [0] 7 5 5 2" xfId="42527" xr:uid="{B2F7697D-922C-4D2C-8832-065C3385C489}"/>
    <cellStyle name="쉼표 [0] 7 5 6" xfId="15307" xr:uid="{96A82A9D-2DF1-4DF6-A531-28370E7E6EDE}"/>
    <cellStyle name="쉼표 [0] 7 5 6 2" xfId="45262" xr:uid="{0B27C976-C2F9-4EEA-B6B1-0E24624815BA}"/>
    <cellStyle name="쉼표 [0] 7 5 7" xfId="18055" xr:uid="{6DA3596F-0747-4FB0-9186-B655FB7A22DE}"/>
    <cellStyle name="쉼표 [0] 7 5 7 2" xfId="48008" xr:uid="{729622B2-FE01-4348-ADC9-8FBCFAF72084}"/>
    <cellStyle name="쉼표 [0] 7 5 8" xfId="20838" xr:uid="{6239D78A-3B5A-4A17-969E-C6AFBB6D3340}"/>
    <cellStyle name="쉼표 [0] 7 5 8 2" xfId="50790" xr:uid="{98A4231D-903E-41E7-A360-6F2252E8F8B8}"/>
    <cellStyle name="쉼표 [0] 7 5 9" xfId="23576" xr:uid="{C0F003B4-1DA1-44CF-8B0F-9739F31FC922}"/>
    <cellStyle name="쉼표 [0] 7 5 9 2" xfId="53528" xr:uid="{96CB1B6B-A6EF-4FA9-BDBC-D3357B41E7F2}"/>
    <cellStyle name="쉼표 [0] 7 6" xfId="2075" xr:uid="{0B164281-EEB1-48B6-95BD-A47BED364525}"/>
    <cellStyle name="쉼표 [0] 7 6 2" xfId="27687" xr:uid="{CE15CD2A-42DA-49B4-B386-1C700B15B8E8}"/>
    <cellStyle name="쉼표 [0] 7 6 2 2" xfId="57639" xr:uid="{0D937197-5B47-4575-B6B3-D926D7E0354C}"/>
    <cellStyle name="쉼표 [0] 7 6 3" xfId="32078" xr:uid="{D6C5EE12-3C6E-4BBB-8C83-6E58F9198C0A}"/>
    <cellStyle name="쉼표 [0] 7 7" xfId="2254" xr:uid="{FC601C97-1361-4997-84D4-239DBD5BB6B4}"/>
    <cellStyle name="쉼표 [0] 7 7 2" xfId="32254" xr:uid="{396EB304-E5B8-4D4A-8FB0-C6ECF1FC1E28}"/>
    <cellStyle name="쉼표 [0] 7 8" xfId="2692" xr:uid="{1995C9F0-C4D8-4756-84D8-625E56C16EE1}"/>
    <cellStyle name="쉼표 [0] 7 8 2" xfId="32685" xr:uid="{1FC9FA66-11FA-42FD-927F-1E8460A18852}"/>
    <cellStyle name="쉼표 [0] 7 9" xfId="5640" xr:uid="{986F309E-1E6A-4FC9-86D7-F6D76B4E143F}"/>
    <cellStyle name="쉼표 [0] 7 9 2" xfId="35595" xr:uid="{014768F0-4824-43AB-B8C7-37FB4320DD43}"/>
    <cellStyle name="쉼표 [0] 8" xfId="483" xr:uid="{4CFBFFCD-407E-4EF9-B464-7BF2B6FE9FF1}"/>
    <cellStyle name="쉼표 [0] 8 10" xfId="16772" xr:uid="{C235254A-2D38-4DAD-9F4B-8481920FFD63}"/>
    <cellStyle name="쉼표 [0] 8 10 2" xfId="46725" xr:uid="{8200A64E-5168-4BF5-9F80-967A78EA3D2C}"/>
    <cellStyle name="쉼표 [0] 8 11" xfId="19555" xr:uid="{02726D74-8C9F-45DF-BB71-FB71CAA9803B}"/>
    <cellStyle name="쉼표 [0] 8 11 2" xfId="49507" xr:uid="{03A3FA08-E4D1-4F4F-A780-3C6C8C659D2D}"/>
    <cellStyle name="쉼표 [0] 8 12" xfId="22293" xr:uid="{61B70503-B2FA-49E9-A434-1FCBC660FC50}"/>
    <cellStyle name="쉼표 [0] 8 12 2" xfId="52245" xr:uid="{415DF27F-3916-42A3-8FA6-C74544545957}"/>
    <cellStyle name="쉼표 [0] 8 13" xfId="25029" xr:uid="{B5EFC97D-BF6A-4839-AD9C-BDB796AF6A5B}"/>
    <cellStyle name="쉼표 [0] 8 13 2" xfId="54981" xr:uid="{C4C5A44C-7E66-45B1-B635-E73EDA627B62}"/>
    <cellStyle name="쉼표 [0] 8 14" xfId="30493" xr:uid="{BC3F59A6-E9F3-493B-B8CA-361456FFAE89}"/>
    <cellStyle name="쉼표 [0] 8 2" xfId="1031" xr:uid="{08C21079-396D-4B0A-A282-15B09D087371}"/>
    <cellStyle name="쉼표 [0] 8 2 10" xfId="19897" xr:uid="{63B3297A-4C15-444A-92CB-BF05B7BC70A9}"/>
    <cellStyle name="쉼표 [0] 8 2 10 2" xfId="49849" xr:uid="{080030C9-D2F2-4FCA-86FB-B16AA5691AAF}"/>
    <cellStyle name="쉼표 [0] 8 2 11" xfId="22635" xr:uid="{5A52CD8A-2711-44A3-9C54-46B521194BEE}"/>
    <cellStyle name="쉼표 [0] 8 2 11 2" xfId="52587" xr:uid="{5BE14165-5B26-4509-B413-BC133B5CF370}"/>
    <cellStyle name="쉼표 [0] 8 2 12" xfId="25371" xr:uid="{59232DE7-D4C6-4B3B-AF70-D256A8A631BC}"/>
    <cellStyle name="쉼표 [0] 8 2 12 2" xfId="55323" xr:uid="{AE7EE0BD-7FB3-4134-9FAB-F8AD2315ABFB}"/>
    <cellStyle name="쉼표 [0] 8 2 13" xfId="31036" xr:uid="{387AFD1F-02AB-4845-8E0A-927533341C2C}"/>
    <cellStyle name="쉼표 [0] 8 2 2" xfId="3803" xr:uid="{511C2806-DC59-4757-8F50-4C1DEA4ACB36}"/>
    <cellStyle name="쉼표 [0] 8 2 2 10" xfId="26055" xr:uid="{908C2321-ADBB-4C55-B5EB-EB25C4724FAE}"/>
    <cellStyle name="쉼표 [0] 8 2 2 10 2" xfId="56007" xr:uid="{E3E6580D-60C8-410C-AC26-67E880943365}"/>
    <cellStyle name="쉼표 [0] 8 2 2 11" xfId="33796" xr:uid="{15CDF302-FA80-438D-BDE1-90E853369CD5}"/>
    <cellStyle name="쉼표 [0] 8 2 2 2" xfId="5171" xr:uid="{C50A5281-B625-49DA-BCF8-2A65ADD148A6}"/>
    <cellStyle name="쉼표 [0] 8 2 2 2 10" xfId="35164" xr:uid="{4A2375CC-4186-4925-9DFC-93F3702C151D}"/>
    <cellStyle name="쉼표 [0] 8 2 2 2 2" xfId="8119" xr:uid="{50DFE2B0-EDDD-4E88-A7BD-F210B9AF468E}"/>
    <cellStyle name="쉼표 [0] 8 2 2 2 2 2" xfId="30166" xr:uid="{1F8885E2-05B8-4E7C-8B55-DA21E10A0AAD}"/>
    <cellStyle name="쉼표 [0] 8 2 2 2 2 2 2" xfId="60118" xr:uid="{95F70110-6C47-450D-A024-926891F9142F}"/>
    <cellStyle name="쉼표 [0] 8 2 2 2 2 3" xfId="38074" xr:uid="{0A8CE184-8E3E-45E4-86C1-FFBDA57A1FA0}"/>
    <cellStyle name="쉼표 [0] 8 2 2 2 3" xfId="10901" xr:uid="{6D4A8269-3E09-4B7F-8D54-2F8945595591}"/>
    <cellStyle name="쉼표 [0] 8 2 2 2 3 2" xfId="40856" xr:uid="{1678AC27-EB20-4151-8119-07C5A5F9E673}"/>
    <cellStyle name="쉼표 [0] 8 2 2 2 4" xfId="13683" xr:uid="{49049EF5-5A09-4EF7-A8E1-FF31BAA3BF3D}"/>
    <cellStyle name="쉼표 [0] 8 2 2 2 4 2" xfId="43638" xr:uid="{13058E08-4854-45BC-BE6F-2642AD6E4A2C}"/>
    <cellStyle name="쉼표 [0] 8 2 2 2 5" xfId="16418" xr:uid="{7E15DB80-2BD3-4471-A5B1-9897BC55EDE7}"/>
    <cellStyle name="쉼표 [0] 8 2 2 2 5 2" xfId="46373" xr:uid="{3B4E288B-33D6-4509-8CF8-6BC1E41177E7}"/>
    <cellStyle name="쉼표 [0] 8 2 2 2 6" xfId="19166" xr:uid="{78928A5A-2A7A-4208-840F-D352D954E126}"/>
    <cellStyle name="쉼표 [0] 8 2 2 2 6 2" xfId="49119" xr:uid="{9AB4EA32-17D3-4816-9D20-36B260CA5D0D}"/>
    <cellStyle name="쉼표 [0] 8 2 2 2 7" xfId="21949" xr:uid="{91A6510D-7D40-45A4-818B-331E8ACB0980}"/>
    <cellStyle name="쉼표 [0] 8 2 2 2 7 2" xfId="51901" xr:uid="{F3D60FDC-44D4-4DD9-9D90-AF9C804651D9}"/>
    <cellStyle name="쉼표 [0] 8 2 2 2 8" xfId="24687" xr:uid="{12B2B6A3-33FE-4B5E-8EAA-E149E2BA9C53}"/>
    <cellStyle name="쉼표 [0] 8 2 2 2 8 2" xfId="54639" xr:uid="{A7858467-AEC5-4FF0-98FF-D665AA032643}"/>
    <cellStyle name="쉼표 [0] 8 2 2 2 9" xfId="27423" xr:uid="{05448377-805B-4353-8DB0-F43E4DB920ED}"/>
    <cellStyle name="쉼표 [0] 8 2 2 2 9 2" xfId="57375" xr:uid="{C9AA96E9-D408-4C3D-A217-3A7E680B548D}"/>
    <cellStyle name="쉼표 [0] 8 2 2 3" xfId="6751" xr:uid="{A449CBD1-78A0-4E54-8A86-0E3393731820}"/>
    <cellStyle name="쉼표 [0] 8 2 2 3 2" xfId="28798" xr:uid="{9D958195-8DFD-484A-B76D-F4DB8CA8C347}"/>
    <cellStyle name="쉼표 [0] 8 2 2 3 2 2" xfId="58750" xr:uid="{B0DEAF51-AFF9-48E7-9012-08B5206C22FF}"/>
    <cellStyle name="쉼표 [0] 8 2 2 3 3" xfId="36706" xr:uid="{8B48C81B-ACDE-426C-9AC6-9ED9B35F4090}"/>
    <cellStyle name="쉼표 [0] 8 2 2 4" xfId="9533" xr:uid="{1BC8F548-715A-430E-9859-C66F5C37C434}"/>
    <cellStyle name="쉼표 [0] 8 2 2 4 2" xfId="39488" xr:uid="{61464CBD-3D77-4229-A071-A3B12D1DDA1D}"/>
    <cellStyle name="쉼표 [0] 8 2 2 5" xfId="12315" xr:uid="{05AA9145-21E2-4031-AFBE-F4A2A5868E97}"/>
    <cellStyle name="쉼표 [0] 8 2 2 5 2" xfId="42270" xr:uid="{CC926E52-040E-4B1A-AB54-566C3508D981}"/>
    <cellStyle name="쉼표 [0] 8 2 2 6" xfId="15050" xr:uid="{1748802D-4CD6-4450-A434-66A7C4CACCF1}"/>
    <cellStyle name="쉼표 [0] 8 2 2 6 2" xfId="45005" xr:uid="{81DFDEC5-0D9B-4893-992B-EA3CCF73E636}"/>
    <cellStyle name="쉼표 [0] 8 2 2 7" xfId="17798" xr:uid="{01BA13CE-AC08-44EA-BF59-1D6C988B083A}"/>
    <cellStyle name="쉼표 [0] 8 2 2 7 2" xfId="47751" xr:uid="{22914EA6-2DEC-456D-BF69-1709DAE25D27}"/>
    <cellStyle name="쉼표 [0] 8 2 2 8" xfId="20581" xr:uid="{97D547FC-2D40-4561-BC5C-95DEDBB62E55}"/>
    <cellStyle name="쉼표 [0] 8 2 2 8 2" xfId="50533" xr:uid="{E84918A9-7091-4290-864F-E5A9412196E7}"/>
    <cellStyle name="쉼표 [0] 8 2 2 9" xfId="23319" xr:uid="{A787036B-B78A-4FED-A176-2A2586BD6134}"/>
    <cellStyle name="쉼표 [0] 8 2 2 9 2" xfId="53271" xr:uid="{E94E4A1E-22DF-4FA6-A50A-B138089911C4}"/>
    <cellStyle name="쉼표 [0] 8 2 3" xfId="4487" xr:uid="{FFC86EA6-42BF-4C26-B445-A9D277AAE202}"/>
    <cellStyle name="쉼표 [0] 8 2 3 10" xfId="34480" xr:uid="{C2B9C329-3B60-435E-B8B6-A14156B63A9F}"/>
    <cellStyle name="쉼표 [0] 8 2 3 2" xfId="7435" xr:uid="{0FE53B44-4D66-4AE0-B9F7-6F858C6DE72D}"/>
    <cellStyle name="쉼표 [0] 8 2 3 2 2" xfId="29482" xr:uid="{4E861408-AAAF-4812-82B3-577316967078}"/>
    <cellStyle name="쉼표 [0] 8 2 3 2 2 2" xfId="59434" xr:uid="{6471D104-6B9F-4FA8-880C-46B8CD80F944}"/>
    <cellStyle name="쉼표 [0] 8 2 3 2 3" xfId="37390" xr:uid="{9CC94A04-89F6-497B-9459-C1246FA24566}"/>
    <cellStyle name="쉼표 [0] 8 2 3 3" xfId="10217" xr:uid="{B52675C1-ABDE-404E-A6F3-CADBD9A55EFD}"/>
    <cellStyle name="쉼표 [0] 8 2 3 3 2" xfId="40172" xr:uid="{869F5C6A-1C0E-4962-8A9E-2F5FF44B3C91}"/>
    <cellStyle name="쉼표 [0] 8 2 3 4" xfId="12999" xr:uid="{CE27D5E2-717B-4FA3-8B30-F91E8A911C67}"/>
    <cellStyle name="쉼표 [0] 8 2 3 4 2" xfId="42954" xr:uid="{B2A35DF6-F5C2-4EBF-8FEE-9C20FD6E382B}"/>
    <cellStyle name="쉼표 [0] 8 2 3 5" xfId="15734" xr:uid="{5986ADDA-30EA-4A9A-90BC-B265E97F7982}"/>
    <cellStyle name="쉼표 [0] 8 2 3 5 2" xfId="45689" xr:uid="{2128F262-ACE5-40F5-B8BF-A64FD486B4FE}"/>
    <cellStyle name="쉼표 [0] 8 2 3 6" xfId="18482" xr:uid="{8AB8458F-01C4-415F-8522-B06778E6D1F7}"/>
    <cellStyle name="쉼표 [0] 8 2 3 6 2" xfId="48435" xr:uid="{3BC0AFBD-F7EE-4C8E-A992-9114F859C31F}"/>
    <cellStyle name="쉼표 [0] 8 2 3 7" xfId="21265" xr:uid="{97E6DAEF-2E21-4A6E-9800-829AFE050D1A}"/>
    <cellStyle name="쉼표 [0] 8 2 3 7 2" xfId="51217" xr:uid="{0BE9FB96-4293-43DA-A8F5-CB7F2A185C07}"/>
    <cellStyle name="쉼표 [0] 8 2 3 8" xfId="24003" xr:uid="{2E0D4366-A4C8-42E8-9A69-444FAFBD5C5D}"/>
    <cellStyle name="쉼표 [0] 8 2 3 8 2" xfId="53955" xr:uid="{8246F277-9A28-4078-87CF-0A54BCCD4526}"/>
    <cellStyle name="쉼표 [0] 8 2 3 9" xfId="26739" xr:uid="{F867C906-AF67-4DE6-A9A4-7DEE30FA6385}"/>
    <cellStyle name="쉼표 [0] 8 2 3 9 2" xfId="56691" xr:uid="{E131E356-E1A7-45EA-98E0-80F2BCD67073}"/>
    <cellStyle name="쉼표 [0] 8 2 4" xfId="3119" xr:uid="{657FF662-7F12-4C36-9046-631FCB5F3AFC}"/>
    <cellStyle name="쉼표 [0] 8 2 4 2" xfId="28114" xr:uid="{49BCF3A2-C2E2-4948-B130-303C3D1B41CF}"/>
    <cellStyle name="쉼표 [0] 8 2 4 2 2" xfId="58066" xr:uid="{453F20DE-6B89-4FD5-9369-284092A01F52}"/>
    <cellStyle name="쉼표 [0] 8 2 4 3" xfId="33112" xr:uid="{847B3BD9-9143-4A95-8900-EED8756E5E25}"/>
    <cellStyle name="쉼표 [0] 8 2 5" xfId="6067" xr:uid="{96FC2E60-47A1-4E77-B127-163403CF3855}"/>
    <cellStyle name="쉼표 [0] 8 2 5 2" xfId="36022" xr:uid="{799E71AC-236D-49FB-8D31-29B9B972E1C0}"/>
    <cellStyle name="쉼표 [0] 8 2 6" xfId="8849" xr:uid="{585E991C-6A86-4EA9-B716-778136DBA5F8}"/>
    <cellStyle name="쉼표 [0] 8 2 6 2" xfId="38804" xr:uid="{9A4CA9C9-AE9F-4CA7-BF14-8188FF950451}"/>
    <cellStyle name="쉼표 [0] 8 2 7" xfId="11631" xr:uid="{0F1E9325-C3E0-46DD-A2B4-C40255F47C2F}"/>
    <cellStyle name="쉼표 [0] 8 2 7 2" xfId="41586" xr:uid="{D855078E-0DBF-453A-9B1B-3F34855BC796}"/>
    <cellStyle name="쉼표 [0] 8 2 8" xfId="14366" xr:uid="{A22B1C86-EE8B-41EC-ADD4-4FF3AD2B8CAF}"/>
    <cellStyle name="쉼표 [0] 8 2 8 2" xfId="44321" xr:uid="{1C0368ED-B2B8-4AB4-A518-12DCC29ED40A}"/>
    <cellStyle name="쉼표 [0] 8 2 9" xfId="17114" xr:uid="{7703D192-4527-41F6-B5ED-C96D8C69B6FA}"/>
    <cellStyle name="쉼표 [0] 8 2 9 2" xfId="47067" xr:uid="{A8BD2955-31B5-4974-A68F-58617395BC65}"/>
    <cellStyle name="쉼표 [0] 8 3" xfId="1573" xr:uid="{0795A638-0B66-4EB6-BAC6-AE95D80DB08E}"/>
    <cellStyle name="쉼표 [0] 8 3 10" xfId="22977" xr:uid="{FD88D884-040D-4FCD-904D-977D3F939804}"/>
    <cellStyle name="쉼표 [0] 8 3 10 2" xfId="52929" xr:uid="{5B737358-665D-47A9-95B9-B59134D642A8}"/>
    <cellStyle name="쉼표 [0] 8 3 11" xfId="25713" xr:uid="{C83C48D5-1F04-475D-B558-B4FC1CA8B524}"/>
    <cellStyle name="쉼표 [0] 8 3 11 2" xfId="55665" xr:uid="{D34246D2-6579-4AB8-B717-D7538908B6FB}"/>
    <cellStyle name="쉼표 [0] 8 3 12" xfId="31578" xr:uid="{AD6D01F7-94AE-49D7-B558-9E2B206725FF}"/>
    <cellStyle name="쉼표 [0] 8 3 2" xfId="4829" xr:uid="{A3B4927A-3971-485F-A3F8-2DC57EBF4DAB}"/>
    <cellStyle name="쉼표 [0] 8 3 2 10" xfId="34822" xr:uid="{05219AA8-010D-44B1-AF65-756AE46DFD83}"/>
    <cellStyle name="쉼표 [0] 8 3 2 2" xfId="7777" xr:uid="{F330BD10-B534-44B6-A7B2-A0854EE0EFC9}"/>
    <cellStyle name="쉼표 [0] 8 3 2 2 2" xfId="29824" xr:uid="{83C3B2C4-2E00-4364-BA86-AD1D81D03ED3}"/>
    <cellStyle name="쉼표 [0] 8 3 2 2 2 2" xfId="59776" xr:uid="{A497AE19-7468-44E6-B4CB-DCEC6026387C}"/>
    <cellStyle name="쉼표 [0] 8 3 2 2 3" xfId="37732" xr:uid="{2E434FC3-0BFE-4456-B7B3-37F9F1AE35E2}"/>
    <cellStyle name="쉼표 [0] 8 3 2 3" xfId="10559" xr:uid="{182AC265-CF4E-4960-834C-E2EDFE62ACA0}"/>
    <cellStyle name="쉼표 [0] 8 3 2 3 2" xfId="40514" xr:uid="{F4FFA039-22D2-48F7-A0BA-281FE954C1D3}"/>
    <cellStyle name="쉼표 [0] 8 3 2 4" xfId="13341" xr:uid="{0FC601D7-EA4D-4799-99FB-6E8B4CB8CA80}"/>
    <cellStyle name="쉼표 [0] 8 3 2 4 2" xfId="43296" xr:uid="{B881914A-0DAB-4E70-BCFF-85E3EB4E2D48}"/>
    <cellStyle name="쉼표 [0] 8 3 2 5" xfId="16076" xr:uid="{FCED3DF6-AC76-4791-B41F-E18CD3B9CCC5}"/>
    <cellStyle name="쉼표 [0] 8 3 2 5 2" xfId="46031" xr:uid="{64E72CF9-52DB-4E3A-BC28-9EBC5232FB16}"/>
    <cellStyle name="쉼표 [0] 8 3 2 6" xfId="18824" xr:uid="{AB2B8EB9-DE6C-462C-91C7-FFD12634CB9F}"/>
    <cellStyle name="쉼표 [0] 8 3 2 6 2" xfId="48777" xr:uid="{490E5EA5-6058-4EA5-AA50-9996BC262416}"/>
    <cellStyle name="쉼표 [0] 8 3 2 7" xfId="21607" xr:uid="{8ECE0101-A65E-40BD-B4AE-36B64296511A}"/>
    <cellStyle name="쉼표 [0] 8 3 2 7 2" xfId="51559" xr:uid="{1F9FD551-9441-4400-A55E-BF1CA1FECB1A}"/>
    <cellStyle name="쉼표 [0] 8 3 2 8" xfId="24345" xr:uid="{C018B5DD-AE98-4A91-A625-362EDDD12904}"/>
    <cellStyle name="쉼표 [0] 8 3 2 8 2" xfId="54297" xr:uid="{CA5CED37-81F3-4DA9-A8CB-CDD24544C52A}"/>
    <cellStyle name="쉼표 [0] 8 3 2 9" xfId="27081" xr:uid="{7A64F381-979D-43EF-97B2-D6DE70830B16}"/>
    <cellStyle name="쉼표 [0] 8 3 2 9 2" xfId="57033" xr:uid="{09DCB4C9-90EE-46A2-B40B-A42A85B8B97B}"/>
    <cellStyle name="쉼표 [0] 8 3 3" xfId="3461" xr:uid="{DC5567B0-DA6A-47B4-8DBB-E0FFBED1521E}"/>
    <cellStyle name="쉼표 [0] 8 3 3 2" xfId="28456" xr:uid="{844F4777-7A9D-4F6A-9C70-17EDBC3E1F96}"/>
    <cellStyle name="쉼표 [0] 8 3 3 2 2" xfId="58408" xr:uid="{A291FB56-1EC9-48E4-BA93-9DA80E7635EF}"/>
    <cellStyle name="쉼표 [0] 8 3 3 3" xfId="33454" xr:uid="{1B80ED0F-173D-4835-B1B6-3DEF6F4CFEB6}"/>
    <cellStyle name="쉼표 [0] 8 3 4" xfId="6409" xr:uid="{D0F3AC75-7B76-4CA6-AA98-DE99BEE86F5E}"/>
    <cellStyle name="쉼표 [0] 8 3 4 2" xfId="36364" xr:uid="{6850DAD5-7440-4DD9-B7DC-C1E49C7D3053}"/>
    <cellStyle name="쉼표 [0] 8 3 5" xfId="9191" xr:uid="{7F909A04-D7CD-4474-AD2A-201C841A90D8}"/>
    <cellStyle name="쉼표 [0] 8 3 5 2" xfId="39146" xr:uid="{EFAB786B-E86C-4D45-AABA-285E77FC2AA8}"/>
    <cellStyle name="쉼표 [0] 8 3 6" xfId="11973" xr:uid="{C173FF35-9664-421C-BF0F-665DA68AF25E}"/>
    <cellStyle name="쉼표 [0] 8 3 6 2" xfId="41928" xr:uid="{16AC5D71-9C88-4165-AA96-8B57E511BCC6}"/>
    <cellStyle name="쉼표 [0] 8 3 7" xfId="14708" xr:uid="{CE82B2C0-77C3-4425-A633-C8D2C92DE836}"/>
    <cellStyle name="쉼표 [0] 8 3 7 2" xfId="44663" xr:uid="{D4D32749-A842-4AAC-828D-FE8E98F669F4}"/>
    <cellStyle name="쉼표 [0] 8 3 8" xfId="17456" xr:uid="{146595CA-0A6A-4651-995A-87B3A7B2AFCE}"/>
    <cellStyle name="쉼표 [0] 8 3 8 2" xfId="47409" xr:uid="{B58BAAA8-5646-46CC-8225-19620037C692}"/>
    <cellStyle name="쉼표 [0] 8 3 9" xfId="20239" xr:uid="{E408EF26-2BE9-4D57-A575-1156308F6612}"/>
    <cellStyle name="쉼표 [0] 8 3 9 2" xfId="50191" xr:uid="{29362576-A922-4491-9281-255FF622DB91}"/>
    <cellStyle name="쉼표 [0] 8 4" xfId="2339" xr:uid="{76A9182B-4D6B-4B5E-AEBB-A4FDB7863FA8}"/>
    <cellStyle name="쉼표 [0] 8 4 10" xfId="26397" xr:uid="{0F07A97D-CFE4-47FA-A090-F3F5DC457EAA}"/>
    <cellStyle name="쉼표 [0] 8 4 10 2" xfId="56349" xr:uid="{44DF93CF-D0EE-4634-AF76-6D4FEC6F1602}"/>
    <cellStyle name="쉼표 [0] 8 4 11" xfId="32339" xr:uid="{CF81A6E2-BCF2-4F4E-A71E-92BBBA2876B8}"/>
    <cellStyle name="쉼표 [0] 8 4 2" xfId="4145" xr:uid="{EE36369E-E099-448D-8DEB-6F03A752463C}"/>
    <cellStyle name="쉼표 [0] 8 4 2 2" xfId="29140" xr:uid="{96F05C71-9EA5-4A74-B659-51DFCE39BEE3}"/>
    <cellStyle name="쉼표 [0] 8 4 2 2 2" xfId="59092" xr:uid="{E682F990-B661-473D-A124-1767EDFD7D15}"/>
    <cellStyle name="쉼표 [0] 8 4 2 3" xfId="34138" xr:uid="{02E5B8CB-EE0E-468E-8CFC-07633DF1FF0A}"/>
    <cellStyle name="쉼표 [0] 8 4 3" xfId="7093" xr:uid="{66A4AA3C-7F28-4DB7-8B29-ABFED8C2B9BE}"/>
    <cellStyle name="쉼표 [0] 8 4 3 2" xfId="37048" xr:uid="{A19D0AC8-2D2D-488C-A818-CF2F16E2841B}"/>
    <cellStyle name="쉼표 [0] 8 4 4" xfId="9875" xr:uid="{02798CB9-3C6E-4BD5-AF41-318287B6A5A1}"/>
    <cellStyle name="쉼표 [0] 8 4 4 2" xfId="39830" xr:uid="{BCA73815-65BD-459F-A95E-8A0885DFE82A}"/>
    <cellStyle name="쉼표 [0] 8 4 5" xfId="12657" xr:uid="{CE93D88A-5A9D-486B-9870-AA26833B5866}"/>
    <cellStyle name="쉼표 [0] 8 4 5 2" xfId="42612" xr:uid="{319F6B3B-5F75-4B0C-9016-DFEC014301ED}"/>
    <cellStyle name="쉼표 [0] 8 4 6" xfId="15392" xr:uid="{A89A0AAE-48D5-4792-9C9B-E5D66E7CF28D}"/>
    <cellStyle name="쉼표 [0] 8 4 6 2" xfId="45347" xr:uid="{C65E19AA-3510-4E7E-A048-3803F9AE52A3}"/>
    <cellStyle name="쉼표 [0] 8 4 7" xfId="18140" xr:uid="{E23D37CF-040D-4383-B30A-A8FA16BAAF28}"/>
    <cellStyle name="쉼표 [0] 8 4 7 2" xfId="48093" xr:uid="{7BDA7F55-AB3B-4FE3-B340-A922590A75D0}"/>
    <cellStyle name="쉼표 [0] 8 4 8" xfId="20923" xr:uid="{88506652-16D5-460C-B77E-D0E802C642D2}"/>
    <cellStyle name="쉼표 [0] 8 4 8 2" xfId="50875" xr:uid="{C24F0874-4D2A-4BDB-8061-AFF09708AFE8}"/>
    <cellStyle name="쉼표 [0] 8 4 9" xfId="23661" xr:uid="{BA9F4731-A4AB-4F0D-876F-3E903B5AAC03}"/>
    <cellStyle name="쉼표 [0] 8 4 9 2" xfId="53613" xr:uid="{D7588A4C-9E7D-4B9E-98F8-8CCA799E966B}"/>
    <cellStyle name="쉼표 [0] 8 5" xfId="2777" xr:uid="{9C58CFFF-E24D-473A-8A6E-70E693E896E3}"/>
    <cellStyle name="쉼표 [0] 8 5 2" xfId="27772" xr:uid="{1EDF8104-F90A-48FE-B5C4-0DEE1705321F}"/>
    <cellStyle name="쉼표 [0] 8 5 2 2" xfId="57724" xr:uid="{D9E3E96F-8956-409E-AB74-AE56FBF13B4C}"/>
    <cellStyle name="쉼표 [0] 8 5 3" xfId="32770" xr:uid="{2881C1FB-A235-408D-ACB9-204FC908F610}"/>
    <cellStyle name="쉼표 [0] 8 6" xfId="5725" xr:uid="{4DF886EE-DFC6-477B-94D2-04ECF1BF2769}"/>
    <cellStyle name="쉼표 [0] 8 6 2" xfId="35680" xr:uid="{341611CA-B3F8-411E-85C0-182539E93882}"/>
    <cellStyle name="쉼표 [0] 8 7" xfId="8507" xr:uid="{49637BFF-5CD0-4F3D-829E-1F48E98AA62E}"/>
    <cellStyle name="쉼표 [0] 8 7 2" xfId="38462" xr:uid="{AF395073-2524-4737-B4E0-09341CED4021}"/>
    <cellStyle name="쉼표 [0] 8 8" xfId="11289" xr:uid="{7F30D140-E30F-4357-9195-403EC1E0D2DA}"/>
    <cellStyle name="쉼표 [0] 8 8 2" xfId="41244" xr:uid="{5EEBABC2-0F0A-47F2-80EF-39E5E1322D43}"/>
    <cellStyle name="쉼표 [0] 8 9" xfId="14024" xr:uid="{2828D84C-C171-4873-9184-8B8365B79E85}"/>
    <cellStyle name="쉼표 [0] 8 9 2" xfId="43979" xr:uid="{54D0D1D9-CA25-4B40-AA7C-D03C1C264B5C}"/>
    <cellStyle name="쉼표 [0] 9" xfId="624" xr:uid="{F0842320-AFBF-4560-BA07-3EAB03BF9B04}"/>
    <cellStyle name="쉼표 [0] 9 10" xfId="19727" xr:uid="{C81AE09E-0D97-434D-BE1F-218E8CE3A9AD}"/>
    <cellStyle name="쉼표 [0] 9 10 2" xfId="49679" xr:uid="{D69E0C9F-DCEE-4131-AFCD-DB69AB1634DB}"/>
    <cellStyle name="쉼표 [0] 9 11" xfId="22465" xr:uid="{9B2E9A8B-BEC5-49C5-92D5-4F935D4488AD}"/>
    <cellStyle name="쉼표 [0] 9 11 2" xfId="52417" xr:uid="{4C8F0D54-0ADA-4CD7-A2FF-062A21AF9680}"/>
    <cellStyle name="쉼표 [0] 9 12" xfId="25201" xr:uid="{E841A2BA-209E-4BDB-8D70-87A99853F16F}"/>
    <cellStyle name="쉼표 [0] 9 12 2" xfId="55153" xr:uid="{4719968B-D1A3-4950-AE9F-A07F5296AE99}"/>
    <cellStyle name="쉼표 [0] 9 13" xfId="30634" xr:uid="{27C821EA-8A66-4189-9BA8-F7B02FBDE3D6}"/>
    <cellStyle name="쉼표 [0] 9 2" xfId="1172" xr:uid="{87CD147F-93FC-401C-91C3-E1693524B48D}"/>
    <cellStyle name="쉼표 [0] 9 2 10" xfId="23149" xr:uid="{19198A07-C615-497E-99B2-6075A3DD937D}"/>
    <cellStyle name="쉼표 [0] 9 2 10 2" xfId="53101" xr:uid="{0B2D6C5C-5F90-43FC-B2F3-EDD15A2B582B}"/>
    <cellStyle name="쉼표 [0] 9 2 11" xfId="25885" xr:uid="{827AD0A5-471B-4277-93A5-6E422F1C4E51}"/>
    <cellStyle name="쉼표 [0] 9 2 11 2" xfId="55837" xr:uid="{ABC6EFD7-CF28-4AB1-A600-CFBA253E17B0}"/>
    <cellStyle name="쉼표 [0] 9 2 12" xfId="31177" xr:uid="{9E9A10FB-8693-42D7-934F-7FAB04BD57F7}"/>
    <cellStyle name="쉼표 [0] 9 2 2" xfId="5001" xr:uid="{1BD7B5B8-13C7-4812-BF73-691796AD0E8B}"/>
    <cellStyle name="쉼표 [0] 9 2 2 10" xfId="34994" xr:uid="{2394F53D-6FA0-442B-9A8F-815581D619EF}"/>
    <cellStyle name="쉼표 [0] 9 2 2 2" xfId="7949" xr:uid="{1163F335-9CE0-4DED-A522-146D748D9EBF}"/>
    <cellStyle name="쉼표 [0] 9 2 2 2 2" xfId="29996" xr:uid="{42F69DA3-122D-4701-A242-31F880614100}"/>
    <cellStyle name="쉼표 [0] 9 2 2 2 2 2" xfId="59948" xr:uid="{21771D04-4EA2-498B-BF9A-16340B378C94}"/>
    <cellStyle name="쉼표 [0] 9 2 2 2 3" xfId="37904" xr:uid="{CEB05BE0-6678-4333-AB41-C6439FFC2C51}"/>
    <cellStyle name="쉼표 [0] 9 2 2 3" xfId="10731" xr:uid="{3767849F-B2C1-4307-BC2B-B895106308F9}"/>
    <cellStyle name="쉼표 [0] 9 2 2 3 2" xfId="40686" xr:uid="{F21AEE3E-D27C-4097-B013-6BEFBDC9E17E}"/>
    <cellStyle name="쉼표 [0] 9 2 2 4" xfId="13513" xr:uid="{490FEE2C-6A69-4E4A-A37A-90B278B41213}"/>
    <cellStyle name="쉼표 [0] 9 2 2 4 2" xfId="43468" xr:uid="{A66E6CF4-B6DE-4E91-8513-7DB899B6DC63}"/>
    <cellStyle name="쉼표 [0] 9 2 2 5" xfId="16248" xr:uid="{B5BABBF0-39DF-4A07-B571-2A54FA19238D}"/>
    <cellStyle name="쉼표 [0] 9 2 2 5 2" xfId="46203" xr:uid="{C41ED3E0-3395-4022-A76D-6C1381B98B3C}"/>
    <cellStyle name="쉼표 [0] 9 2 2 6" xfId="18996" xr:uid="{2D6A964A-B16B-4BAE-924D-1205174508B8}"/>
    <cellStyle name="쉼표 [0] 9 2 2 6 2" xfId="48949" xr:uid="{D514C9BC-CD8A-47CD-BAFD-F56C898D9621}"/>
    <cellStyle name="쉼표 [0] 9 2 2 7" xfId="21779" xr:uid="{CC7E59D5-71FA-48C0-A2F7-F51676F5FBAE}"/>
    <cellStyle name="쉼표 [0] 9 2 2 7 2" xfId="51731" xr:uid="{13BDD4A0-4A07-41DE-88EF-DA9F1448DBB1}"/>
    <cellStyle name="쉼표 [0] 9 2 2 8" xfId="24517" xr:uid="{A2564564-D367-4A2E-9008-09A2C3466172}"/>
    <cellStyle name="쉼표 [0] 9 2 2 8 2" xfId="54469" xr:uid="{46080261-EBDA-44D3-9C22-6497966105BF}"/>
    <cellStyle name="쉼표 [0] 9 2 2 9" xfId="27253" xr:uid="{AA948941-B3A6-47B4-BDFC-FAD700BF09E8}"/>
    <cellStyle name="쉼표 [0] 9 2 2 9 2" xfId="57205" xr:uid="{7DF72434-2DA6-44DE-8C57-D86FCB5772B3}"/>
    <cellStyle name="쉼표 [0] 9 2 3" xfId="3633" xr:uid="{400FB563-E25A-477F-A4C3-7C582975CD5D}"/>
    <cellStyle name="쉼표 [0] 9 2 3 2" xfId="28628" xr:uid="{393E98B6-B67B-4508-A9BB-0C7DBAC08DA0}"/>
    <cellStyle name="쉼표 [0] 9 2 3 2 2" xfId="58580" xr:uid="{DC401B4B-19A8-47ED-8CC4-0478C5E61E3E}"/>
    <cellStyle name="쉼표 [0] 9 2 3 3" xfId="33626" xr:uid="{B4F0A62E-E342-4564-975A-D3D1AB9E0A22}"/>
    <cellStyle name="쉼표 [0] 9 2 4" xfId="6581" xr:uid="{398FDDD4-B85E-4918-BF94-015B1E4F1252}"/>
    <cellStyle name="쉼표 [0] 9 2 4 2" xfId="36536" xr:uid="{94A13501-1BB6-4640-8F40-54642725A15E}"/>
    <cellStyle name="쉼표 [0] 9 2 5" xfId="9363" xr:uid="{FF0FE674-90C6-47F3-835B-0620801691FC}"/>
    <cellStyle name="쉼표 [0] 9 2 5 2" xfId="39318" xr:uid="{96824766-DC20-4FDD-9CBB-3EA925798EF4}"/>
    <cellStyle name="쉼표 [0] 9 2 6" xfId="12145" xr:uid="{8F5C8FE0-242B-4E45-A089-314CC87D8D96}"/>
    <cellStyle name="쉼표 [0] 9 2 6 2" xfId="42100" xr:uid="{ED41B632-7B18-46F7-B635-58560AE852F2}"/>
    <cellStyle name="쉼표 [0] 9 2 7" xfId="14880" xr:uid="{16CC8201-D4E1-4775-B3F8-541A1C49E781}"/>
    <cellStyle name="쉼표 [0] 9 2 7 2" xfId="44835" xr:uid="{0C88A6B3-5360-4900-A6E4-13A472874DC8}"/>
    <cellStyle name="쉼표 [0] 9 2 8" xfId="17628" xr:uid="{66BF35AC-82F1-45DC-98C0-649F7F3D1D94}"/>
    <cellStyle name="쉼표 [0] 9 2 8 2" xfId="47581" xr:uid="{1274565E-F912-4E1C-A257-C87BB8647C06}"/>
    <cellStyle name="쉼표 [0] 9 2 9" xfId="20411" xr:uid="{2DE5ED31-A329-4F06-B825-FE21DD6BE6A0}"/>
    <cellStyle name="쉼표 [0] 9 2 9 2" xfId="50363" xr:uid="{9379FC81-F181-4F01-A57E-E1E7E79D7512}"/>
    <cellStyle name="쉼표 [0] 9 3" xfId="1714" xr:uid="{00B77A44-1802-4D55-B4D5-74BB0A3310AF}"/>
    <cellStyle name="쉼표 [0] 9 3 10" xfId="26569" xr:uid="{E9582E42-779E-4959-9442-7EE58678F75A}"/>
    <cellStyle name="쉼표 [0] 9 3 10 2" xfId="56521" xr:uid="{4DA648B2-5847-4169-8312-A97A60DBE6A0}"/>
    <cellStyle name="쉼표 [0] 9 3 11" xfId="31719" xr:uid="{AA2D649D-9AE3-4D8B-A236-588041807A52}"/>
    <cellStyle name="쉼표 [0] 9 3 2" xfId="4317" xr:uid="{DDD3F36E-A629-48E5-9DE7-5265C359AD29}"/>
    <cellStyle name="쉼표 [0] 9 3 2 2" xfId="29312" xr:uid="{B6616A94-0F86-4215-B08A-D968668D345A}"/>
    <cellStyle name="쉼표 [0] 9 3 2 2 2" xfId="59264" xr:uid="{96768BE9-56CC-440C-8D59-B21349A82EF2}"/>
    <cellStyle name="쉼표 [0] 9 3 2 3" xfId="34310" xr:uid="{B85C477D-8EA8-4BAB-A77B-F575E96EFE5A}"/>
    <cellStyle name="쉼표 [0] 9 3 3" xfId="7265" xr:uid="{C5193A69-55E9-4185-9460-651644BDD37A}"/>
    <cellStyle name="쉼표 [0] 9 3 3 2" xfId="37220" xr:uid="{B5D44D06-3CFD-42EF-9AC2-16EDC69CB262}"/>
    <cellStyle name="쉼표 [0] 9 3 4" xfId="10047" xr:uid="{C358441E-80E7-4B97-BFAD-942A0608FF3B}"/>
    <cellStyle name="쉼표 [0] 9 3 4 2" xfId="40002" xr:uid="{C32FA43B-04C2-4036-A91E-1EC4E346E022}"/>
    <cellStyle name="쉼표 [0] 9 3 5" xfId="12829" xr:uid="{B7A19CF1-3EB5-44AF-A61F-B63285A72136}"/>
    <cellStyle name="쉼표 [0] 9 3 5 2" xfId="42784" xr:uid="{E6DFF3A8-F34F-420A-BE0D-F9A14DE77557}"/>
    <cellStyle name="쉼표 [0] 9 3 6" xfId="15564" xr:uid="{6CB0A737-D066-4E3D-8A9F-FE07ECC37D92}"/>
    <cellStyle name="쉼표 [0] 9 3 6 2" xfId="45519" xr:uid="{91431B0D-0FD5-4823-B557-29742963EDEB}"/>
    <cellStyle name="쉼표 [0] 9 3 7" xfId="18312" xr:uid="{A82F9296-1A70-4B0F-A1AF-006D15A1F94D}"/>
    <cellStyle name="쉼표 [0] 9 3 7 2" xfId="48265" xr:uid="{B4316CAC-EC71-441B-BD08-F922C27BA19F}"/>
    <cellStyle name="쉼표 [0] 9 3 8" xfId="21095" xr:uid="{F5F0D834-0FDE-49A9-9851-8F67710FD182}"/>
    <cellStyle name="쉼표 [0] 9 3 8 2" xfId="51047" xr:uid="{73F64802-1668-4A18-BF93-C861FE9D07E3}"/>
    <cellStyle name="쉼표 [0] 9 3 9" xfId="23833" xr:uid="{84BC9996-2311-4EF3-BFB7-BB7263979943}"/>
    <cellStyle name="쉼표 [0] 9 3 9 2" xfId="53785" xr:uid="{7ED3CB35-EC01-4FE6-87E4-8F87B6F6E21D}"/>
    <cellStyle name="쉼표 [0] 9 4" xfId="2949" xr:uid="{0F7CA15D-E4FD-4B70-AF3C-173BD7DC7BC3}"/>
    <cellStyle name="쉼표 [0] 9 4 2" xfId="27944" xr:uid="{E0C06506-4ABF-4B81-B0A6-FE3F2F4384CC}"/>
    <cellStyle name="쉼표 [0] 9 4 2 2" xfId="57896" xr:uid="{C80B9B9C-2D67-4929-A64F-E227DCCCC81B}"/>
    <cellStyle name="쉼표 [0] 9 4 3" xfId="32942" xr:uid="{E1CD4570-42D9-4631-8060-7D525CC9F035}"/>
    <cellStyle name="쉼표 [0] 9 5" xfId="5897" xr:uid="{F0D30D39-349D-4D79-B0AF-C9C200E15F1B}"/>
    <cellStyle name="쉼표 [0] 9 5 2" xfId="35852" xr:uid="{7A73B01B-F25A-45CD-A366-0616E0DC57A7}"/>
    <cellStyle name="쉼표 [0] 9 6" xfId="8679" xr:uid="{03F324A2-F7C8-415A-9C24-E2213264C6B0}"/>
    <cellStyle name="쉼표 [0] 9 6 2" xfId="38634" xr:uid="{DA6D4B37-BDBB-4271-9BB3-90C62F647FE5}"/>
    <cellStyle name="쉼표 [0] 9 7" xfId="11461" xr:uid="{68721654-1CAA-46BD-B1EB-06017F49E868}"/>
    <cellStyle name="쉼표 [0] 9 7 2" xfId="41416" xr:uid="{52B300E4-0720-4681-99AF-D80E2A6B79D4}"/>
    <cellStyle name="쉼표 [0] 9 8" xfId="14196" xr:uid="{A6096463-DE3A-4B33-80EA-D0494A18E617}"/>
    <cellStyle name="쉼표 [0] 9 8 2" xfId="44151" xr:uid="{10FA5BF8-D97D-4B64-BAD9-BBD9FE3E9240}"/>
    <cellStyle name="쉼표 [0] 9 9" xfId="16944" xr:uid="{B232EC4B-2F00-4D4D-8B8A-2E5B1AAE702F}"/>
    <cellStyle name="쉼표 [0] 9 9 2" xfId="46897" xr:uid="{AE6F319E-17B3-4A23-A2B5-FA3100CE1FA6}"/>
    <cellStyle name="쉼표 10" xfId="386" xr:uid="{5AAEB8A8-631A-4A1F-9AD5-587ECA2E87A3}"/>
    <cellStyle name="쉼표 10 10" xfId="8378" xr:uid="{08F7CCF5-4BC7-4FDB-A8ED-8E92B457861F}"/>
    <cellStyle name="쉼표 10 10 2" xfId="38333" xr:uid="{39307455-4F7B-4D88-8D67-9CF5A104D401}"/>
    <cellStyle name="쉼표 10 11" xfId="11160" xr:uid="{E8DE5A93-154C-45DA-83F3-233A0C70ED5B}"/>
    <cellStyle name="쉼표 10 11 2" xfId="41115" xr:uid="{31338F94-A6C7-4351-AAEA-C81CB2FFC2CF}"/>
    <cellStyle name="쉼표 10 12" xfId="13895" xr:uid="{6292BC95-F7A7-4B9D-9480-C876049D8039}"/>
    <cellStyle name="쉼표 10 12 2" xfId="43850" xr:uid="{711C9F6D-B5A2-4416-9501-7E76C18544F5}"/>
    <cellStyle name="쉼표 10 13" xfId="16643" xr:uid="{A47BBF83-5DED-47A1-8490-FE282679964F}"/>
    <cellStyle name="쉼표 10 13 2" xfId="46596" xr:uid="{4B03963D-7EC4-4994-8AB8-59D6DADD0D7C}"/>
    <cellStyle name="쉼표 10 14" xfId="19426" xr:uid="{74DD6C2C-0054-4714-828E-11134B9264B1}"/>
    <cellStyle name="쉼표 10 14 2" xfId="49378" xr:uid="{7D76818F-7FFC-474C-8748-87E5D0CD8DDD}"/>
    <cellStyle name="쉼표 10 15" xfId="22164" xr:uid="{848213DA-016F-43E4-82B7-2BDE93077E1B}"/>
    <cellStyle name="쉼표 10 15 2" xfId="52116" xr:uid="{C580E04C-B998-4EAA-A6F4-D74B3B7260DF}"/>
    <cellStyle name="쉼표 10 16" xfId="24900" xr:uid="{7D20EFDD-9B65-4B9A-B5AF-1612C4093590}"/>
    <cellStyle name="쉼표 10 16 2" xfId="54852" xr:uid="{BD9A2B29-AA8B-4C5D-9A19-9E0D2677496C}"/>
    <cellStyle name="쉼표 10 17" xfId="30401" xr:uid="{AB044ED4-B839-4999-B75D-6E50C7A0B451}"/>
    <cellStyle name="쉼표 10 2" xfId="530" xr:uid="{D25C7866-3AAC-4FE5-8530-F269C209C24E}"/>
    <cellStyle name="쉼표 10 2 10" xfId="11245" xr:uid="{3986E535-1D44-4672-9096-4B7EDA7B2849}"/>
    <cellStyle name="쉼표 10 2 10 2" xfId="41200" xr:uid="{A74571CF-2304-457C-A813-26F621A8233E}"/>
    <cellStyle name="쉼표 10 2 11" xfId="13980" xr:uid="{734E7E17-AE18-45E8-A6AF-4111442A7C82}"/>
    <cellStyle name="쉼표 10 2 11 2" xfId="43935" xr:uid="{D07F13A4-9B4C-4A98-9231-4AC4EAB95C17}"/>
    <cellStyle name="쉼표 10 2 12" xfId="16728" xr:uid="{20A79091-EFB9-4940-B152-233ACC03C52F}"/>
    <cellStyle name="쉼표 10 2 12 2" xfId="46681" xr:uid="{B6949155-C331-44EF-85E6-5BFB83D3A558}"/>
    <cellStyle name="쉼표 10 2 13" xfId="19511" xr:uid="{685D8CCF-269B-4020-9867-E3AC965FF532}"/>
    <cellStyle name="쉼표 10 2 13 2" xfId="49463" xr:uid="{13CE9DD7-2E67-415E-8922-013972605816}"/>
    <cellStyle name="쉼표 10 2 14" xfId="22249" xr:uid="{0C87036E-7FFE-4A35-93AC-972DA3596245}"/>
    <cellStyle name="쉼표 10 2 14 2" xfId="52201" xr:uid="{B6E90565-6E34-40BD-8F1B-D04F3B4A7385}"/>
    <cellStyle name="쉼표 10 2 15" xfId="24985" xr:uid="{0BC80CB9-3E6A-403A-8809-73EE4088E60D}"/>
    <cellStyle name="쉼표 10 2 15 2" xfId="54937" xr:uid="{8F9E33D8-730A-4F4A-991D-709FF6F56988}"/>
    <cellStyle name="쉼표 10 2 16" xfId="30540" xr:uid="{4A720A67-D3E5-4EFD-B829-4B28048FE749}"/>
    <cellStyle name="쉼표 10 2 2" xfId="851" xr:uid="{70DE2754-6785-4180-8ABC-8BA91EDF719F}"/>
    <cellStyle name="쉼표 10 2 2 10" xfId="16899" xr:uid="{FE865DDE-36D7-432C-B2D0-1F4551B4542D}"/>
    <cellStyle name="쉼표 10 2 2 10 2" xfId="46852" xr:uid="{187FA663-051B-4AB3-836E-33A58BDBC2F2}"/>
    <cellStyle name="쉼표 10 2 2 11" xfId="19682" xr:uid="{42018ADF-60F1-41FB-B0BF-6EF0A4EFDEC1}"/>
    <cellStyle name="쉼표 10 2 2 11 2" xfId="49634" xr:uid="{0C063157-15A3-4287-836A-EE5EE13F0F30}"/>
    <cellStyle name="쉼표 10 2 2 12" xfId="22420" xr:uid="{656F16EF-A721-4CC9-B289-0EC6EF19A8B5}"/>
    <cellStyle name="쉼표 10 2 2 12 2" xfId="52372" xr:uid="{BA025DDC-F202-486B-9416-3CB8B1FE3FA8}"/>
    <cellStyle name="쉼표 10 2 2 13" xfId="25156" xr:uid="{90856050-567B-4EA9-B224-AE786B6257A8}"/>
    <cellStyle name="쉼표 10 2 2 13 2" xfId="55108" xr:uid="{AA1C2B68-47DB-4893-B130-8C40F5FC70B6}"/>
    <cellStyle name="쉼표 10 2 2 14" xfId="30856" xr:uid="{5AAB28DD-A259-4E42-BCE7-8B9ADAADFE41}"/>
    <cellStyle name="쉼표 10 2 2 2" xfId="1394" xr:uid="{EEBA31C5-CBD1-41BC-89B6-AB27DB59FCEF}"/>
    <cellStyle name="쉼표 10 2 2 2 10" xfId="20024" xr:uid="{DB1BE7C3-52FC-4991-9E6F-365C861A170E}"/>
    <cellStyle name="쉼표 10 2 2 2 10 2" xfId="49976" xr:uid="{AC3B9BE5-9845-4B27-B910-03FC5AED04E4}"/>
    <cellStyle name="쉼표 10 2 2 2 11" xfId="22762" xr:uid="{37286A26-2614-4876-AA0F-DF911178968B}"/>
    <cellStyle name="쉼표 10 2 2 2 11 2" xfId="52714" xr:uid="{F859A339-1340-448E-AF9F-BEEE3AAC4829}"/>
    <cellStyle name="쉼표 10 2 2 2 12" xfId="25498" xr:uid="{FDB6D146-BCE6-4015-9883-3BB601A6A45E}"/>
    <cellStyle name="쉼표 10 2 2 2 12 2" xfId="55450" xr:uid="{2B2DE61F-F900-4828-BC3E-89957A19FD26}"/>
    <cellStyle name="쉼표 10 2 2 2 13" xfId="31399" xr:uid="{C4710E6C-AD37-4984-B948-E2BEDC300030}"/>
    <cellStyle name="쉼표 10 2 2 2 2" xfId="3930" xr:uid="{727C027A-833D-4F1F-8888-4A0B6D573775}"/>
    <cellStyle name="쉼표 10 2 2 2 2 10" xfId="26182" xr:uid="{65A0CE2B-1117-4493-A08F-5FF4B94022B3}"/>
    <cellStyle name="쉼표 10 2 2 2 2 10 2" xfId="56134" xr:uid="{33392F62-9F40-40A5-ADF7-7219E96416F0}"/>
    <cellStyle name="쉼표 10 2 2 2 2 11" xfId="33923" xr:uid="{D6069E3D-5F99-40B3-B0BE-7ADC761F1F16}"/>
    <cellStyle name="쉼표 10 2 2 2 2 2" xfId="5298" xr:uid="{EFFAC127-52F3-4E3D-A671-4EEC9E9F18A7}"/>
    <cellStyle name="쉼표 10 2 2 2 2 2 10" xfId="35291" xr:uid="{039ABC3B-AC9B-468F-8C66-5E2022718F95}"/>
    <cellStyle name="쉼표 10 2 2 2 2 2 2" xfId="8246" xr:uid="{466231F3-EF86-424E-B09A-87BA13C5E023}"/>
    <cellStyle name="쉼표 10 2 2 2 2 2 2 2" xfId="30293" xr:uid="{B3FE93A2-239A-487F-BB56-805C961975FF}"/>
    <cellStyle name="쉼표 10 2 2 2 2 2 2 2 2" xfId="60245" xr:uid="{2AFAE52B-98CE-4DD5-8C8B-505CDAE84DE0}"/>
    <cellStyle name="쉼표 10 2 2 2 2 2 2 3" xfId="38201" xr:uid="{066EEFB5-6901-410D-B1BF-D6EBEA6EA750}"/>
    <cellStyle name="쉼표 10 2 2 2 2 2 3" xfId="11028" xr:uid="{3F78B25E-1764-4893-BD0F-5E4BCCB229B7}"/>
    <cellStyle name="쉼표 10 2 2 2 2 2 3 2" xfId="40983" xr:uid="{D742C2D7-7586-493A-A727-6D94DCD77104}"/>
    <cellStyle name="쉼표 10 2 2 2 2 2 4" xfId="13810" xr:uid="{0F1B07CE-D26C-4187-A26C-759E9356471E}"/>
    <cellStyle name="쉼표 10 2 2 2 2 2 4 2" xfId="43765" xr:uid="{BE47F3FF-DF20-44C7-996A-20B34F46B5C5}"/>
    <cellStyle name="쉼표 10 2 2 2 2 2 5" xfId="16545" xr:uid="{0AFED1E1-512C-4965-B351-34C3FCE1D8F2}"/>
    <cellStyle name="쉼표 10 2 2 2 2 2 5 2" xfId="46500" xr:uid="{691A9258-5C2A-440D-8099-9336AB019BEA}"/>
    <cellStyle name="쉼표 10 2 2 2 2 2 6" xfId="19293" xr:uid="{94E260CC-44B4-41A4-B579-5CEF42A8B7AE}"/>
    <cellStyle name="쉼표 10 2 2 2 2 2 6 2" xfId="49246" xr:uid="{795FB872-BE63-419C-BD0D-B245557A604C}"/>
    <cellStyle name="쉼표 10 2 2 2 2 2 7" xfId="22076" xr:uid="{52E0F55A-2E7F-4F69-9029-05F9985B1314}"/>
    <cellStyle name="쉼표 10 2 2 2 2 2 7 2" xfId="52028" xr:uid="{A07EC10E-3651-4756-AB34-7438FD94495A}"/>
    <cellStyle name="쉼표 10 2 2 2 2 2 8" xfId="24814" xr:uid="{5846D2A1-956B-4DF0-9DAB-1C31082FE18E}"/>
    <cellStyle name="쉼표 10 2 2 2 2 2 8 2" xfId="54766" xr:uid="{AB47DBAC-EE6E-483E-9FD1-E1DC8FFE1645}"/>
    <cellStyle name="쉼표 10 2 2 2 2 2 9" xfId="27550" xr:uid="{03F8FFC1-B7B8-4F66-A586-2132A52FFBC3}"/>
    <cellStyle name="쉼표 10 2 2 2 2 2 9 2" xfId="57502" xr:uid="{42785789-CF7C-4909-B338-2687C9CD4B4F}"/>
    <cellStyle name="쉼표 10 2 2 2 2 3" xfId="6878" xr:uid="{79AA9980-3E13-43A6-A729-CDD574173C36}"/>
    <cellStyle name="쉼표 10 2 2 2 2 3 2" xfId="28925" xr:uid="{BF374651-4116-4985-957C-A44247D267F1}"/>
    <cellStyle name="쉼표 10 2 2 2 2 3 2 2" xfId="58877" xr:uid="{3E06C14F-0883-4C22-AD83-6A3A61808691}"/>
    <cellStyle name="쉼표 10 2 2 2 2 3 3" xfId="36833" xr:uid="{CA0A5464-76E7-4320-9133-3D2F80BE15B6}"/>
    <cellStyle name="쉼표 10 2 2 2 2 4" xfId="9660" xr:uid="{241B13DA-7AAC-4EEC-9007-45A6743AF095}"/>
    <cellStyle name="쉼표 10 2 2 2 2 4 2" xfId="39615" xr:uid="{C8155BC0-C4FC-42AD-9B53-9AF20102898D}"/>
    <cellStyle name="쉼표 10 2 2 2 2 5" xfId="12442" xr:uid="{F7536A4B-923F-4C9C-B4B8-0ECF43968977}"/>
    <cellStyle name="쉼표 10 2 2 2 2 5 2" xfId="42397" xr:uid="{5472A449-6EBD-43D5-B548-19981D49F01A}"/>
    <cellStyle name="쉼표 10 2 2 2 2 6" xfId="15177" xr:uid="{50D4B399-A5A8-4E3A-BCBD-8644DA659372}"/>
    <cellStyle name="쉼표 10 2 2 2 2 6 2" xfId="45132" xr:uid="{51568332-2F2D-42A9-B780-50DD759B973C}"/>
    <cellStyle name="쉼표 10 2 2 2 2 7" xfId="17925" xr:uid="{3182BA96-27A2-4428-A910-5B413C5A0770}"/>
    <cellStyle name="쉼표 10 2 2 2 2 7 2" xfId="47878" xr:uid="{88F21315-D0D9-49A7-AD62-867230D86578}"/>
    <cellStyle name="쉼표 10 2 2 2 2 8" xfId="20708" xr:uid="{01D46C6C-1D4A-421C-BA7F-7BA342D83EE5}"/>
    <cellStyle name="쉼표 10 2 2 2 2 8 2" xfId="50660" xr:uid="{72A9B380-F979-4081-AC64-9662DFC43432}"/>
    <cellStyle name="쉼표 10 2 2 2 2 9" xfId="23446" xr:uid="{713D373D-96AA-4EBE-B631-368BA385A25F}"/>
    <cellStyle name="쉼표 10 2 2 2 2 9 2" xfId="53398" xr:uid="{010AE838-C7DD-4B97-B679-7B259A0153B0}"/>
    <cellStyle name="쉼표 10 2 2 2 3" xfId="4614" xr:uid="{00E727D1-0205-449C-A921-7E1172005D1D}"/>
    <cellStyle name="쉼표 10 2 2 2 3 10" xfId="34607" xr:uid="{D07ECAE0-E0B2-4063-B79B-CFC0DCACAE5C}"/>
    <cellStyle name="쉼표 10 2 2 2 3 2" xfId="7562" xr:uid="{0F1FBD69-6BA7-4B58-B7DB-A7DB0845E2D1}"/>
    <cellStyle name="쉼표 10 2 2 2 3 2 2" xfId="29609" xr:uid="{15D58A07-1849-4CF3-8AD9-33FBD5DBE112}"/>
    <cellStyle name="쉼표 10 2 2 2 3 2 2 2" xfId="59561" xr:uid="{F72DBBC1-E998-4FAF-8D4A-71A12F5E1931}"/>
    <cellStyle name="쉼표 10 2 2 2 3 2 3" xfId="37517" xr:uid="{B03890FF-F214-4DC0-9FD6-1B01A1B7CD69}"/>
    <cellStyle name="쉼표 10 2 2 2 3 3" xfId="10344" xr:uid="{2B3E47E3-72D4-4985-A500-B020F4B76E15}"/>
    <cellStyle name="쉼표 10 2 2 2 3 3 2" xfId="40299" xr:uid="{D0DAFC15-678A-475A-BB2F-8162348280D3}"/>
    <cellStyle name="쉼표 10 2 2 2 3 4" xfId="13126" xr:uid="{6616BED0-FCF8-492F-AEA2-071A55829CA1}"/>
    <cellStyle name="쉼표 10 2 2 2 3 4 2" xfId="43081" xr:uid="{2C9114E0-58E1-44B6-8684-3C67B225D045}"/>
    <cellStyle name="쉼표 10 2 2 2 3 5" xfId="15861" xr:uid="{31EEAE99-FCD1-4AC3-A4CA-19AF0C16DCAA}"/>
    <cellStyle name="쉼표 10 2 2 2 3 5 2" xfId="45816" xr:uid="{63DA1C76-DDA3-45AC-9CC8-18854887F68B}"/>
    <cellStyle name="쉼표 10 2 2 2 3 6" xfId="18609" xr:uid="{E657FA71-A30C-465D-95D1-3667EE4B0316}"/>
    <cellStyle name="쉼표 10 2 2 2 3 6 2" xfId="48562" xr:uid="{4CF26E9F-E58A-4DF2-9142-ECBBA3845C76}"/>
    <cellStyle name="쉼표 10 2 2 2 3 7" xfId="21392" xr:uid="{53D6D336-1B71-4263-B3EA-646F9290F69E}"/>
    <cellStyle name="쉼표 10 2 2 2 3 7 2" xfId="51344" xr:uid="{F1E92770-4D33-4EA4-BF46-3A257F9BFC08}"/>
    <cellStyle name="쉼표 10 2 2 2 3 8" xfId="24130" xr:uid="{92D2C440-965C-4352-A3BC-2DFD00490F31}"/>
    <cellStyle name="쉼표 10 2 2 2 3 8 2" xfId="54082" xr:uid="{6F9CD6F2-A0BD-449F-9CAC-26C6315BE0E4}"/>
    <cellStyle name="쉼표 10 2 2 2 3 9" xfId="26866" xr:uid="{C2AE48FA-95D6-4B70-A240-E33134B2901B}"/>
    <cellStyle name="쉼표 10 2 2 2 3 9 2" xfId="56818" xr:uid="{7FCA28F5-9B41-4FA8-A906-9D0B94B64920}"/>
    <cellStyle name="쉼표 10 2 2 2 4" xfId="3246" xr:uid="{6F248DC7-7583-401E-991D-6FD644042CC2}"/>
    <cellStyle name="쉼표 10 2 2 2 4 2" xfId="28241" xr:uid="{4C22B570-CA48-4BA7-9E31-E1C2E07B0784}"/>
    <cellStyle name="쉼표 10 2 2 2 4 2 2" xfId="58193" xr:uid="{1394981E-9941-4FE7-94F1-ED1BA7DCB7EE}"/>
    <cellStyle name="쉼표 10 2 2 2 4 3" xfId="33239" xr:uid="{C2CAB5E4-8A2F-46FB-B193-B64D616FCEEA}"/>
    <cellStyle name="쉼표 10 2 2 2 5" xfId="6194" xr:uid="{F7D4581D-8057-4186-BF54-38C4085822B7}"/>
    <cellStyle name="쉼표 10 2 2 2 5 2" xfId="36149" xr:uid="{E3A1DB5E-9CEB-434D-A046-EE86D313C98D}"/>
    <cellStyle name="쉼표 10 2 2 2 6" xfId="8976" xr:uid="{31288704-7A2D-4AFB-93A9-A8FC8CB51690}"/>
    <cellStyle name="쉼표 10 2 2 2 6 2" xfId="38931" xr:uid="{087701AC-A307-4904-A1BE-73ED2CCFC91E}"/>
    <cellStyle name="쉼표 10 2 2 2 7" xfId="11758" xr:uid="{BAAAD320-26C6-402B-A9C1-C7EE9E0BD9F4}"/>
    <cellStyle name="쉼표 10 2 2 2 7 2" xfId="41713" xr:uid="{27B0C242-9038-464E-9132-4D1A592A0C81}"/>
    <cellStyle name="쉼표 10 2 2 2 8" xfId="14493" xr:uid="{43118349-B517-45C3-A810-9403AB4B4A83}"/>
    <cellStyle name="쉼표 10 2 2 2 8 2" xfId="44448" xr:uid="{74A25DC1-8653-45C8-873F-D1A36563AC2B}"/>
    <cellStyle name="쉼표 10 2 2 2 9" xfId="17241" xr:uid="{3B979A5D-A363-4616-ACB6-5036C42BE05F}"/>
    <cellStyle name="쉼표 10 2 2 2 9 2" xfId="47194" xr:uid="{24B88EA4-4E05-4B01-8879-1EF596B754C8}"/>
    <cellStyle name="쉼표 10 2 2 3" xfId="1936" xr:uid="{39D0BE74-6827-4B9F-866E-D27C12F6DF11}"/>
    <cellStyle name="쉼표 10 2 2 3 10" xfId="23104" xr:uid="{1CB3C17E-1CE4-4882-A499-5C0AD1CB0AAC}"/>
    <cellStyle name="쉼표 10 2 2 3 10 2" xfId="53056" xr:uid="{EC73FF39-DA13-4C48-89AF-73AE0D010458}"/>
    <cellStyle name="쉼표 10 2 2 3 11" xfId="25840" xr:uid="{538BFB92-BAB1-44AA-ACD9-71149E78771E}"/>
    <cellStyle name="쉼표 10 2 2 3 11 2" xfId="55792" xr:uid="{668C2ABB-1947-4188-8EE8-E27A411FEF8E}"/>
    <cellStyle name="쉼표 10 2 2 3 12" xfId="31941" xr:uid="{BF258B53-57C6-4407-B76C-E5D1ED73D9F5}"/>
    <cellStyle name="쉼표 10 2 2 3 2" xfId="4956" xr:uid="{7915339D-0ED5-4EC1-99DA-E3F08614E3F8}"/>
    <cellStyle name="쉼표 10 2 2 3 2 10" xfId="34949" xr:uid="{CB9B77F0-DDF8-4A15-82F1-9071C58DCC35}"/>
    <cellStyle name="쉼표 10 2 2 3 2 2" xfId="7904" xr:uid="{02278608-AF22-40E3-B6CE-B1AE815C93C5}"/>
    <cellStyle name="쉼표 10 2 2 3 2 2 2" xfId="29951" xr:uid="{A5D2842E-4069-48B3-AE77-E579CD08CFF6}"/>
    <cellStyle name="쉼표 10 2 2 3 2 2 2 2" xfId="59903" xr:uid="{3174189A-B896-4DF9-AA60-DD287E72CF41}"/>
    <cellStyle name="쉼표 10 2 2 3 2 2 3" xfId="37859" xr:uid="{E7A66A4F-ECA2-48C3-8A6F-1F27CA4BFF63}"/>
    <cellStyle name="쉼표 10 2 2 3 2 3" xfId="10686" xr:uid="{B3E49396-AAA9-4584-A250-FCA5D02797DE}"/>
    <cellStyle name="쉼표 10 2 2 3 2 3 2" xfId="40641" xr:uid="{EE7A0ECB-A3FA-49C7-8D4A-7FE53A8037EF}"/>
    <cellStyle name="쉼표 10 2 2 3 2 4" xfId="13468" xr:uid="{792B8E16-5D80-4742-9640-5E2D1D59285C}"/>
    <cellStyle name="쉼표 10 2 2 3 2 4 2" xfId="43423" xr:uid="{94EE5A6A-60CA-4696-A25D-4A7D9D850E5B}"/>
    <cellStyle name="쉼표 10 2 2 3 2 5" xfId="16203" xr:uid="{97CD9ECD-9E31-4A29-9BF8-2D439D001D93}"/>
    <cellStyle name="쉼표 10 2 2 3 2 5 2" xfId="46158" xr:uid="{F5811132-BEE6-47BE-B21C-1065624DA191}"/>
    <cellStyle name="쉼표 10 2 2 3 2 6" xfId="18951" xr:uid="{CFC65EFD-F019-4F43-99DD-9FB2B8292EE5}"/>
    <cellStyle name="쉼표 10 2 2 3 2 6 2" xfId="48904" xr:uid="{C0726832-9A62-4520-9AA6-F2A1F564CCA0}"/>
    <cellStyle name="쉼표 10 2 2 3 2 7" xfId="21734" xr:uid="{0030C39A-BD05-4C3F-85A2-71AF38BCB48B}"/>
    <cellStyle name="쉼표 10 2 2 3 2 7 2" xfId="51686" xr:uid="{12260B62-202B-4AE3-95C4-39B2E3379C95}"/>
    <cellStyle name="쉼표 10 2 2 3 2 8" xfId="24472" xr:uid="{4C58327A-7C35-4FEE-A14D-FF28413464ED}"/>
    <cellStyle name="쉼표 10 2 2 3 2 8 2" xfId="54424" xr:uid="{D761A630-45E4-4066-AC13-2C46AA474238}"/>
    <cellStyle name="쉼표 10 2 2 3 2 9" xfId="27208" xr:uid="{0069858A-4427-4AEE-A8C4-57BD840CD9C7}"/>
    <cellStyle name="쉼표 10 2 2 3 2 9 2" xfId="57160" xr:uid="{5256DB33-00AA-4E3E-ACD5-2A7255AC537E}"/>
    <cellStyle name="쉼표 10 2 2 3 3" xfId="3588" xr:uid="{D6E3C03E-F72D-4861-A179-2E01D5F6530B}"/>
    <cellStyle name="쉼표 10 2 2 3 3 2" xfId="28583" xr:uid="{73AFAF45-5375-45CB-B6CE-F915CE0EA68D}"/>
    <cellStyle name="쉼표 10 2 2 3 3 2 2" xfId="58535" xr:uid="{72C8BDD5-BFF4-4738-BAC7-F6CDDBB542F9}"/>
    <cellStyle name="쉼표 10 2 2 3 3 3" xfId="33581" xr:uid="{C3ADD2C6-2550-4FAD-9C95-44112BE99608}"/>
    <cellStyle name="쉼표 10 2 2 3 4" xfId="6536" xr:uid="{8B425BD7-04C7-41A8-B6EE-E80FD2BA8749}"/>
    <cellStyle name="쉼표 10 2 2 3 4 2" xfId="36491" xr:uid="{7B691876-7FD7-464F-A963-978D06472A72}"/>
    <cellStyle name="쉼표 10 2 2 3 5" xfId="9318" xr:uid="{708F60FD-B791-4DCC-9040-E62B36DFD7E9}"/>
    <cellStyle name="쉼표 10 2 2 3 5 2" xfId="39273" xr:uid="{139D12B6-689D-4A42-A131-0E1DE08BEC52}"/>
    <cellStyle name="쉼표 10 2 2 3 6" xfId="12100" xr:uid="{4932997C-E84D-43C0-9C81-635C483CD265}"/>
    <cellStyle name="쉼표 10 2 2 3 6 2" xfId="42055" xr:uid="{7EB61C73-0C1A-4DF2-AFD5-5B7CBEAC6F3D}"/>
    <cellStyle name="쉼표 10 2 2 3 7" xfId="14835" xr:uid="{E8A737B6-8BD8-431D-94E8-D423C8D76D1A}"/>
    <cellStyle name="쉼표 10 2 2 3 7 2" xfId="44790" xr:uid="{25C34EB2-F7F4-44E4-A8A1-30E503352962}"/>
    <cellStyle name="쉼표 10 2 2 3 8" xfId="17583" xr:uid="{FB2DD071-E7D6-4323-B548-469F939E50E7}"/>
    <cellStyle name="쉼표 10 2 2 3 8 2" xfId="47536" xr:uid="{906F830B-FBB7-4539-8445-69B0F756220E}"/>
    <cellStyle name="쉼표 10 2 2 3 9" xfId="20366" xr:uid="{5F9F8FC3-6E34-45D8-8C5E-9DA1D21545FC}"/>
    <cellStyle name="쉼표 10 2 2 3 9 2" xfId="50318" xr:uid="{A3314F65-CB9B-405A-82F1-0B3182ACE45A}"/>
    <cellStyle name="쉼표 10 2 2 4" xfId="2467" xr:uid="{C0B46617-73B0-47C0-B8BB-1F9946378AA7}"/>
    <cellStyle name="쉼표 10 2 2 4 10" xfId="26524" xr:uid="{0A6A7023-5275-442A-8054-F4E5B23DE415}"/>
    <cellStyle name="쉼표 10 2 2 4 10 2" xfId="56476" xr:uid="{2F96B11C-7462-4BAB-92BB-FD1C4A2824B2}"/>
    <cellStyle name="쉼표 10 2 2 4 11" xfId="32466" xr:uid="{78E79452-DBE9-4031-B14B-37EB64AC324C}"/>
    <cellStyle name="쉼표 10 2 2 4 2" xfId="4272" xr:uid="{11D23E48-A0F1-410B-AB36-F5AD4C0DC70F}"/>
    <cellStyle name="쉼표 10 2 2 4 2 2" xfId="29267" xr:uid="{51C425C6-6E1C-45F9-9B45-91EEE428CF7B}"/>
    <cellStyle name="쉼표 10 2 2 4 2 2 2" xfId="59219" xr:uid="{C512475D-9B1F-4384-AFC2-D375724695E4}"/>
    <cellStyle name="쉼표 10 2 2 4 2 3" xfId="34265" xr:uid="{8FEB1DE5-17AA-416E-A9CC-B7DB57B356B7}"/>
    <cellStyle name="쉼표 10 2 2 4 3" xfId="7220" xr:uid="{E0E3A2E0-D9DF-4D34-92CB-6521D7128A2E}"/>
    <cellStyle name="쉼표 10 2 2 4 3 2" xfId="37175" xr:uid="{0FDFA176-BF37-4B9A-AA9A-9047845405D2}"/>
    <cellStyle name="쉼표 10 2 2 4 4" xfId="10002" xr:uid="{EE4E61AD-732F-403E-8A15-5F793EEA626D}"/>
    <cellStyle name="쉼표 10 2 2 4 4 2" xfId="39957" xr:uid="{EF2A59F4-1576-448B-945F-9C087C14A96A}"/>
    <cellStyle name="쉼표 10 2 2 4 5" xfId="12784" xr:uid="{F0403703-6175-4853-8A8A-4A9402722C0A}"/>
    <cellStyle name="쉼표 10 2 2 4 5 2" xfId="42739" xr:uid="{A53F21A3-9EBB-4B35-B772-F8F3EE6DC494}"/>
    <cellStyle name="쉼표 10 2 2 4 6" xfId="15519" xr:uid="{FB070F46-2BE9-430C-8EE0-10C306F23DC5}"/>
    <cellStyle name="쉼표 10 2 2 4 6 2" xfId="45474" xr:uid="{3746583A-0CA8-4E60-85F1-E7B5F341FB1C}"/>
    <cellStyle name="쉼표 10 2 2 4 7" xfId="18267" xr:uid="{A5C573C9-D68E-4B59-BEB8-AC42218F9992}"/>
    <cellStyle name="쉼표 10 2 2 4 7 2" xfId="48220" xr:uid="{40EF8FD3-A999-46C5-B54E-A19EBF97A432}"/>
    <cellStyle name="쉼표 10 2 2 4 8" xfId="21050" xr:uid="{25351535-386E-48C7-AE5D-3A5FEEC280E3}"/>
    <cellStyle name="쉼표 10 2 2 4 8 2" xfId="51002" xr:uid="{CDC3016E-A668-427C-BF95-FAECC41B1076}"/>
    <cellStyle name="쉼표 10 2 2 4 9" xfId="23788" xr:uid="{F4A7562D-6D78-461C-81CE-403600580024}"/>
    <cellStyle name="쉼표 10 2 2 4 9 2" xfId="53740" xr:uid="{FA9C76EC-B804-4B7C-8937-3A669CD629C3}"/>
    <cellStyle name="쉼표 10 2 2 5" xfId="2904" xr:uid="{D5244E80-A0C6-41C9-AF3A-BC204B1CD8C7}"/>
    <cellStyle name="쉼표 10 2 2 5 2" xfId="27899" xr:uid="{2528A70C-DEE7-4CEB-A74E-8A49DD0E4049}"/>
    <cellStyle name="쉼표 10 2 2 5 2 2" xfId="57851" xr:uid="{101EE9D0-5B9A-4DB7-A589-AC36EC416131}"/>
    <cellStyle name="쉼표 10 2 2 5 3" xfId="32897" xr:uid="{9A755101-8A3E-4AB4-B8F3-9AE6084D68A3}"/>
    <cellStyle name="쉼표 10 2 2 6" xfId="5852" xr:uid="{CADB3927-16E0-46EE-B7E2-906F183CD2BA}"/>
    <cellStyle name="쉼표 10 2 2 6 2" xfId="35807" xr:uid="{C72DE99B-DECF-474D-996E-E8B17857A09C}"/>
    <cellStyle name="쉼표 10 2 2 7" xfId="8634" xr:uid="{74512978-BD70-420C-90C5-B73BAC922610}"/>
    <cellStyle name="쉼표 10 2 2 7 2" xfId="38589" xr:uid="{8DE50C41-ACF0-40BE-B7ED-7D2FB679FA30}"/>
    <cellStyle name="쉼표 10 2 2 8" xfId="11416" xr:uid="{FC731178-D076-483B-BFE9-73E9527D2861}"/>
    <cellStyle name="쉼표 10 2 2 8 2" xfId="41371" xr:uid="{95572C0E-B850-422C-BD96-37B3A9219795}"/>
    <cellStyle name="쉼표 10 2 2 9" xfId="14151" xr:uid="{A13709DD-C08D-4B2F-A26E-02FA05DC72D4}"/>
    <cellStyle name="쉼표 10 2 2 9 2" xfId="44106" xr:uid="{5FCF537F-B440-49B1-BDCC-1EC0E2C601D6}"/>
    <cellStyle name="쉼표 10 2 3" xfId="1078" xr:uid="{B2013370-B5F5-408B-94BD-EC74D1D278D5}"/>
    <cellStyle name="쉼표 10 2 3 10" xfId="19853" xr:uid="{5942394E-BD45-493E-9B55-0AC93448F75E}"/>
    <cellStyle name="쉼표 10 2 3 10 2" xfId="49805" xr:uid="{C362FF9C-27A5-465B-BDC6-0AB993F451F7}"/>
    <cellStyle name="쉼표 10 2 3 11" xfId="22591" xr:uid="{A3BA671C-88A0-4B1D-B9A0-D12B3D8ACA95}"/>
    <cellStyle name="쉼표 10 2 3 11 2" xfId="52543" xr:uid="{80CF8AFA-DFDC-4001-B5AD-3B2EB9CA6C4C}"/>
    <cellStyle name="쉼표 10 2 3 12" xfId="25327" xr:uid="{FDA88826-0BA1-4D31-9F5E-8755553F5873}"/>
    <cellStyle name="쉼표 10 2 3 12 2" xfId="55279" xr:uid="{849A1BE6-58E9-4407-B176-A856AE6A9729}"/>
    <cellStyle name="쉼표 10 2 3 13" xfId="31083" xr:uid="{D0D313B3-7F71-4984-802E-FE634E58205B}"/>
    <cellStyle name="쉼표 10 2 3 2" xfId="3759" xr:uid="{A36CA050-4570-42AB-A632-9101B6976DBC}"/>
    <cellStyle name="쉼표 10 2 3 2 10" xfId="26011" xr:uid="{4892F810-12E2-431A-8A23-E450282EB8AB}"/>
    <cellStyle name="쉼표 10 2 3 2 10 2" xfId="55963" xr:uid="{0D0BB6F4-A987-49A8-A2F2-6A6EEB597D07}"/>
    <cellStyle name="쉼표 10 2 3 2 11" xfId="33752" xr:uid="{963904C1-465A-4F99-8666-0DC9FD762A50}"/>
    <cellStyle name="쉼표 10 2 3 2 2" xfId="5127" xr:uid="{C8B0B041-A44B-4932-AE90-C6668DE506F7}"/>
    <cellStyle name="쉼표 10 2 3 2 2 10" xfId="35120" xr:uid="{7AED449B-757A-4721-A284-4A9E6BDDE5AC}"/>
    <cellStyle name="쉼표 10 2 3 2 2 2" xfId="8075" xr:uid="{62AFAD6D-20C6-42A4-B21F-18C1C748D49B}"/>
    <cellStyle name="쉼표 10 2 3 2 2 2 2" xfId="30122" xr:uid="{E331F53F-1B01-4F19-A632-3D42C50D280C}"/>
    <cellStyle name="쉼표 10 2 3 2 2 2 2 2" xfId="60074" xr:uid="{8B2B2658-ED90-4501-A352-7F3FE0658571}"/>
    <cellStyle name="쉼표 10 2 3 2 2 2 3" xfId="38030" xr:uid="{C13BB5A9-5B11-4F1C-972A-2A53BDD160CD}"/>
    <cellStyle name="쉼표 10 2 3 2 2 3" xfId="10857" xr:uid="{0B7CD601-3CBE-406C-935D-BB02B2B9C909}"/>
    <cellStyle name="쉼표 10 2 3 2 2 3 2" xfId="40812" xr:uid="{023F8967-9484-4900-9355-1D90753E49C5}"/>
    <cellStyle name="쉼표 10 2 3 2 2 4" xfId="13639" xr:uid="{2CF42D43-17A6-4529-A235-2CEDCB9B05B4}"/>
    <cellStyle name="쉼표 10 2 3 2 2 4 2" xfId="43594" xr:uid="{3943A983-526F-4318-B702-C4AFDD3AA415}"/>
    <cellStyle name="쉼표 10 2 3 2 2 5" xfId="16374" xr:uid="{94236844-CF42-4864-B598-AB584128EAC8}"/>
    <cellStyle name="쉼표 10 2 3 2 2 5 2" xfId="46329" xr:uid="{5E1D14BC-12C2-46AC-89F9-9C3C059176EC}"/>
    <cellStyle name="쉼표 10 2 3 2 2 6" xfId="19122" xr:uid="{A8F9B091-3D06-4062-87A6-171D640F9E35}"/>
    <cellStyle name="쉼표 10 2 3 2 2 6 2" xfId="49075" xr:uid="{735D8E75-16BE-4116-88E6-6743D7552421}"/>
    <cellStyle name="쉼표 10 2 3 2 2 7" xfId="21905" xr:uid="{EC5F2FE6-4F87-4B4D-8BB8-4433A3650E4A}"/>
    <cellStyle name="쉼표 10 2 3 2 2 7 2" xfId="51857" xr:uid="{EAC4E0F0-08CF-4149-B5FE-CB868CF0DB4A}"/>
    <cellStyle name="쉼표 10 2 3 2 2 8" xfId="24643" xr:uid="{B5ED7885-FC8C-443E-A896-D55812800AB7}"/>
    <cellStyle name="쉼표 10 2 3 2 2 8 2" xfId="54595" xr:uid="{D028A52C-D64B-442A-B5A0-49BB642BC17E}"/>
    <cellStyle name="쉼표 10 2 3 2 2 9" xfId="27379" xr:uid="{9434676B-12D3-4691-89DC-F2ACD28D2422}"/>
    <cellStyle name="쉼표 10 2 3 2 2 9 2" xfId="57331" xr:uid="{5758928F-E00D-4735-8188-1EA862C36ED0}"/>
    <cellStyle name="쉼표 10 2 3 2 3" xfId="6707" xr:uid="{AC9334C7-109A-47E3-B599-27C138EDFCE2}"/>
    <cellStyle name="쉼표 10 2 3 2 3 2" xfId="28754" xr:uid="{A526C9C0-F88C-4B94-BB76-636C6A33362A}"/>
    <cellStyle name="쉼표 10 2 3 2 3 2 2" xfId="58706" xr:uid="{9CFD133B-C168-4410-B5DC-8D5904C19DC4}"/>
    <cellStyle name="쉼표 10 2 3 2 3 3" xfId="36662" xr:uid="{6AEA3A3C-82A0-49EC-B9A0-95525AE503BA}"/>
    <cellStyle name="쉼표 10 2 3 2 4" xfId="9489" xr:uid="{532D38A2-5B35-41F4-9640-FEEFFFD5C60D}"/>
    <cellStyle name="쉼표 10 2 3 2 4 2" xfId="39444" xr:uid="{BC1A24D6-24AA-465B-97BA-DB33D981EF45}"/>
    <cellStyle name="쉼표 10 2 3 2 5" xfId="12271" xr:uid="{44FDF058-BFD2-4350-B861-CA8761FC52A9}"/>
    <cellStyle name="쉼표 10 2 3 2 5 2" xfId="42226" xr:uid="{C92370B0-E1BF-47C8-95E8-B9BEC95FEFB3}"/>
    <cellStyle name="쉼표 10 2 3 2 6" xfId="15006" xr:uid="{4A853B49-EA07-46D1-8285-B1AA0F03D2D0}"/>
    <cellStyle name="쉼표 10 2 3 2 6 2" xfId="44961" xr:uid="{B3C9AB40-30EF-4FD9-99CC-90FD61BCC293}"/>
    <cellStyle name="쉼표 10 2 3 2 7" xfId="17754" xr:uid="{BB2439D1-394E-42FA-AADB-BB6CA7B58C58}"/>
    <cellStyle name="쉼표 10 2 3 2 7 2" xfId="47707" xr:uid="{D16766DE-CC4A-40A1-8B90-E08BA86F66EA}"/>
    <cellStyle name="쉼표 10 2 3 2 8" xfId="20537" xr:uid="{89CFC646-A140-4691-86D3-70DA7357705A}"/>
    <cellStyle name="쉼표 10 2 3 2 8 2" xfId="50489" xr:uid="{1D9C46E2-BAE8-4750-8F57-710EDEDE167E}"/>
    <cellStyle name="쉼표 10 2 3 2 9" xfId="23275" xr:uid="{F37AD8DE-2E89-488B-A312-B22DB2343405}"/>
    <cellStyle name="쉼표 10 2 3 2 9 2" xfId="53227" xr:uid="{1DB33DA5-1ECB-4741-B60B-47CFDD756EC2}"/>
    <cellStyle name="쉼표 10 2 3 3" xfId="4443" xr:uid="{84BE87E0-7FAD-4113-82F7-BAF3E72EE136}"/>
    <cellStyle name="쉼표 10 2 3 3 10" xfId="34436" xr:uid="{056C6EE5-2156-450D-8063-0AF133B50DFE}"/>
    <cellStyle name="쉼표 10 2 3 3 2" xfId="7391" xr:uid="{1684C2C6-D7E4-478E-9008-18A2312146FA}"/>
    <cellStyle name="쉼표 10 2 3 3 2 2" xfId="29438" xr:uid="{B16710F3-E532-4985-A72F-F378311ACC64}"/>
    <cellStyle name="쉼표 10 2 3 3 2 2 2" xfId="59390" xr:uid="{6D4AAED9-F15D-4E6E-BECF-121F7A590EFA}"/>
    <cellStyle name="쉼표 10 2 3 3 2 3" xfId="37346" xr:uid="{3E875066-6976-4DD5-A97C-497FFE825B17}"/>
    <cellStyle name="쉼표 10 2 3 3 3" xfId="10173" xr:uid="{DAF0D26E-17AA-4084-B80D-35CA63E3FD3C}"/>
    <cellStyle name="쉼표 10 2 3 3 3 2" xfId="40128" xr:uid="{87F54D28-D478-48D1-ABB2-B84A28AAE007}"/>
    <cellStyle name="쉼표 10 2 3 3 4" xfId="12955" xr:uid="{4B878E8E-DF97-4F99-BA89-96E0DC1551E5}"/>
    <cellStyle name="쉼표 10 2 3 3 4 2" xfId="42910" xr:uid="{2567E101-7705-4BDD-B2C6-C0EDD2913E67}"/>
    <cellStyle name="쉼표 10 2 3 3 5" xfId="15690" xr:uid="{715F1D82-32BC-4696-8B07-96AD8133EC3A}"/>
    <cellStyle name="쉼표 10 2 3 3 5 2" xfId="45645" xr:uid="{9C1769A6-79F4-4487-AC93-EBC6F1282119}"/>
    <cellStyle name="쉼표 10 2 3 3 6" xfId="18438" xr:uid="{0DFA4AEB-C03B-4483-8742-2CDC8B1227FC}"/>
    <cellStyle name="쉼표 10 2 3 3 6 2" xfId="48391" xr:uid="{5DD89BC9-12EE-48A7-A000-90947F88A6C3}"/>
    <cellStyle name="쉼표 10 2 3 3 7" xfId="21221" xr:uid="{E42D3465-4B52-4408-A182-7EEFC10AE926}"/>
    <cellStyle name="쉼표 10 2 3 3 7 2" xfId="51173" xr:uid="{40A26A42-D3B9-4B5F-8585-18CB4235E6D6}"/>
    <cellStyle name="쉼표 10 2 3 3 8" xfId="23959" xr:uid="{1BE2C0CF-61FE-441D-8901-5F7D86A60A99}"/>
    <cellStyle name="쉼표 10 2 3 3 8 2" xfId="53911" xr:uid="{6B06FAD8-5CA1-4A7F-A4FF-F8EFFA01B1A9}"/>
    <cellStyle name="쉼표 10 2 3 3 9" xfId="26695" xr:uid="{D0C08FF4-E222-432F-AE87-FF486C93CE17}"/>
    <cellStyle name="쉼표 10 2 3 3 9 2" xfId="56647" xr:uid="{E1E8C2D2-0054-4C8B-A57B-6F4D754A5E18}"/>
    <cellStyle name="쉼표 10 2 3 4" xfId="3075" xr:uid="{A5B8C77C-7544-4D13-8007-A0A19D995F26}"/>
    <cellStyle name="쉼표 10 2 3 4 2" xfId="28070" xr:uid="{8AD67361-8A33-45DE-BB30-E5DDFA1A53AE}"/>
    <cellStyle name="쉼표 10 2 3 4 2 2" xfId="58022" xr:uid="{63E2955C-5BC8-4178-BB5B-9AE8F70FA987}"/>
    <cellStyle name="쉼표 10 2 3 4 3" xfId="33068" xr:uid="{2C263897-A017-47DC-B65F-44C2DCBB34BC}"/>
    <cellStyle name="쉼표 10 2 3 5" xfId="6023" xr:uid="{AF4096F4-1E2F-4AC9-8375-58E67A4E2C08}"/>
    <cellStyle name="쉼표 10 2 3 5 2" xfId="35978" xr:uid="{F366BC59-3D1C-4EB6-A219-B1D0A510A89C}"/>
    <cellStyle name="쉼표 10 2 3 6" xfId="8805" xr:uid="{BE2EF285-2609-4E56-A186-C4517177EB17}"/>
    <cellStyle name="쉼표 10 2 3 6 2" xfId="38760" xr:uid="{9B4C2E78-8542-4CA0-810A-CF3EE68EDF55}"/>
    <cellStyle name="쉼표 10 2 3 7" xfId="11587" xr:uid="{D5141E7C-ACD4-43D6-9976-AC50B6906D47}"/>
    <cellStyle name="쉼표 10 2 3 7 2" xfId="41542" xr:uid="{47C900F3-B8F8-4ACD-AEE0-34E0665F58F9}"/>
    <cellStyle name="쉼표 10 2 3 8" xfId="14322" xr:uid="{2EDD9994-BCF6-4135-BBCF-9C99406B76F0}"/>
    <cellStyle name="쉼표 10 2 3 8 2" xfId="44277" xr:uid="{0FD8546A-E617-4D94-8B41-95E8959A619A}"/>
    <cellStyle name="쉼표 10 2 3 9" xfId="17070" xr:uid="{6D0992E5-E862-4A75-8706-574F35D88426}"/>
    <cellStyle name="쉼표 10 2 3 9 2" xfId="47023" xr:uid="{6E5AF6D5-0FF6-44A4-B587-9F4040B516EA}"/>
    <cellStyle name="쉼표 10 2 4" xfId="1620" xr:uid="{30DCD0AB-9493-4120-8A58-DFE6CF98F5AB}"/>
    <cellStyle name="쉼표 10 2 4 10" xfId="22933" xr:uid="{25C61078-7A13-4DF4-AB2E-898FF1335857}"/>
    <cellStyle name="쉼표 10 2 4 10 2" xfId="52885" xr:uid="{8849313B-5159-4CA1-8204-006840E08AAC}"/>
    <cellStyle name="쉼표 10 2 4 11" xfId="25669" xr:uid="{35A98343-E881-4A17-A254-670F3C8D4914}"/>
    <cellStyle name="쉼표 10 2 4 11 2" xfId="55621" xr:uid="{7E429C16-80FB-4F23-AF5A-B77D37E1B05C}"/>
    <cellStyle name="쉼표 10 2 4 12" xfId="31625" xr:uid="{58D4F70E-E8FA-4561-90F5-C242D3EDFACF}"/>
    <cellStyle name="쉼표 10 2 4 2" xfId="4785" xr:uid="{61811A93-5CE9-4EC4-A619-04630C610928}"/>
    <cellStyle name="쉼표 10 2 4 2 10" xfId="34778" xr:uid="{B1E055FD-17A0-413E-B088-B7ED4A3E904D}"/>
    <cellStyle name="쉼표 10 2 4 2 2" xfId="7733" xr:uid="{D63D1190-E920-4B28-B70C-E09CAD96916F}"/>
    <cellStyle name="쉼표 10 2 4 2 2 2" xfId="29780" xr:uid="{4BB56CF1-5F88-4E9F-999A-1CF5673432A7}"/>
    <cellStyle name="쉼표 10 2 4 2 2 2 2" xfId="59732" xr:uid="{0B88AFC4-855B-4A1F-87FC-47F1DD2EA849}"/>
    <cellStyle name="쉼표 10 2 4 2 2 3" xfId="37688" xr:uid="{6BE0795C-EEC9-4099-9BD2-ABB448B09DCB}"/>
    <cellStyle name="쉼표 10 2 4 2 3" xfId="10515" xr:uid="{78B82490-BD4F-4D97-BDA8-496DB16C23C7}"/>
    <cellStyle name="쉼표 10 2 4 2 3 2" xfId="40470" xr:uid="{DFBB4C96-1F65-42F7-9B5B-C20840B57D2F}"/>
    <cellStyle name="쉼표 10 2 4 2 4" xfId="13297" xr:uid="{91C478C4-082F-4078-9544-C5C4400B1493}"/>
    <cellStyle name="쉼표 10 2 4 2 4 2" xfId="43252" xr:uid="{0C5D0E45-FE07-4662-AC88-94149D5C8BF5}"/>
    <cellStyle name="쉼표 10 2 4 2 5" xfId="16032" xr:uid="{5ABDDD27-CE06-4FD2-9713-BCFE2490266D}"/>
    <cellStyle name="쉼표 10 2 4 2 5 2" xfId="45987" xr:uid="{2CDF2ADE-811F-4773-AF78-F1E385C93C38}"/>
    <cellStyle name="쉼표 10 2 4 2 6" xfId="18780" xr:uid="{144018CA-82D9-447F-8C3A-D3DEEDE28C8A}"/>
    <cellStyle name="쉼표 10 2 4 2 6 2" xfId="48733" xr:uid="{52AAE7A3-8A65-4429-BCAC-FCAC1875DB76}"/>
    <cellStyle name="쉼표 10 2 4 2 7" xfId="21563" xr:uid="{11F10711-35D3-4CC5-9BFF-9DB6FB3F5D43}"/>
    <cellStyle name="쉼표 10 2 4 2 7 2" xfId="51515" xr:uid="{13C0670F-DEC3-4DCC-9F90-AD4E377DDD1E}"/>
    <cellStyle name="쉼표 10 2 4 2 8" xfId="24301" xr:uid="{C30A3C2C-81AE-4DA6-A488-BF7637DA159D}"/>
    <cellStyle name="쉼표 10 2 4 2 8 2" xfId="54253" xr:uid="{BAC7140E-DF6D-4A88-9A53-82E32E3435CB}"/>
    <cellStyle name="쉼표 10 2 4 2 9" xfId="27037" xr:uid="{DCC6502B-4B9B-4080-BE49-997AFDB37545}"/>
    <cellStyle name="쉼표 10 2 4 2 9 2" xfId="56989" xr:uid="{A1874BEF-E1C8-4F7C-8B77-CE7F756204DD}"/>
    <cellStyle name="쉼표 10 2 4 3" xfId="3417" xr:uid="{EA35F56C-8BAD-43EA-9E9F-EEC04AA83970}"/>
    <cellStyle name="쉼표 10 2 4 3 2" xfId="28412" xr:uid="{407D4716-061B-4AF3-A3D7-3722EB48282E}"/>
    <cellStyle name="쉼표 10 2 4 3 2 2" xfId="58364" xr:uid="{6B0DE938-E32B-4855-911F-FE064B779932}"/>
    <cellStyle name="쉼표 10 2 4 3 3" xfId="33410" xr:uid="{6D5A0A98-D8DE-43DA-8413-A0C854AFD051}"/>
    <cellStyle name="쉼표 10 2 4 4" xfId="6365" xr:uid="{EB4543DD-3DB1-4892-A799-5E2987B080E9}"/>
    <cellStyle name="쉼표 10 2 4 4 2" xfId="36320" xr:uid="{1BC5C527-F8C3-455B-A176-D1C2271CD0DF}"/>
    <cellStyle name="쉼표 10 2 4 5" xfId="9147" xr:uid="{B846E5F8-45F3-4ADC-9DD8-EFFB4AF5C1F4}"/>
    <cellStyle name="쉼표 10 2 4 5 2" xfId="39102" xr:uid="{FC7DFC91-C3AC-4CA8-BACD-5077E0AB7DAE}"/>
    <cellStyle name="쉼표 10 2 4 6" xfId="11929" xr:uid="{8AC671BC-C60E-4245-8F5E-E589E509FD9F}"/>
    <cellStyle name="쉼표 10 2 4 6 2" xfId="41884" xr:uid="{5CE6791A-149F-47B5-9675-B9C431AF701C}"/>
    <cellStyle name="쉼표 10 2 4 7" xfId="14664" xr:uid="{BC62CA92-44F7-44BF-82E9-A2F43EAF3F16}"/>
    <cellStyle name="쉼표 10 2 4 7 2" xfId="44619" xr:uid="{1182E094-20F1-416D-90F4-EC30396D80E9}"/>
    <cellStyle name="쉼표 10 2 4 8" xfId="17412" xr:uid="{D565D1A1-061D-4ACB-8595-C20116D4CA98}"/>
    <cellStyle name="쉼표 10 2 4 8 2" xfId="47365" xr:uid="{D0C836A5-4308-458B-BA4D-1D3640A4A78C}"/>
    <cellStyle name="쉼표 10 2 4 9" xfId="20195" xr:uid="{FCDC6CF2-255A-4419-81BC-37D7AEB4051B}"/>
    <cellStyle name="쉼표 10 2 4 9 2" xfId="50147" xr:uid="{97DDDBF0-C7DA-4D19-9A30-80D5BD1AF239}"/>
    <cellStyle name="쉼표 10 2 5" xfId="2116" xr:uid="{1126F47F-92ED-4A6C-9D6F-68207E4B8B34}"/>
    <cellStyle name="쉼표 10 2 5 10" xfId="26353" xr:uid="{1E1B58F9-537A-46B1-B251-9F3FD35CA067}"/>
    <cellStyle name="쉼표 10 2 5 10 2" xfId="56305" xr:uid="{9DB44FBD-75B9-49D2-B1A6-1C14C185680B}"/>
    <cellStyle name="쉼표 10 2 5 11" xfId="32119" xr:uid="{97CA2115-005F-4A13-9767-2C67A8E4207F}"/>
    <cellStyle name="쉼표 10 2 5 2" xfId="4101" xr:uid="{AACE03A1-6985-48D6-BDC3-D7E24940EDE3}"/>
    <cellStyle name="쉼표 10 2 5 2 2" xfId="29096" xr:uid="{C3B32361-801F-4EAB-943D-95B3BA04079F}"/>
    <cellStyle name="쉼표 10 2 5 2 2 2" xfId="59048" xr:uid="{B8D087CB-79AC-4921-8912-C97149AF33AB}"/>
    <cellStyle name="쉼표 10 2 5 2 3" xfId="34094" xr:uid="{C52041EE-8DCE-4E7F-8108-628C067014B6}"/>
    <cellStyle name="쉼표 10 2 5 3" xfId="7049" xr:uid="{342587E5-EF96-4836-A72F-B8B47E1F7998}"/>
    <cellStyle name="쉼표 10 2 5 3 2" xfId="37004" xr:uid="{0674114A-DB85-4C21-B55F-FF4FD22851C2}"/>
    <cellStyle name="쉼표 10 2 5 4" xfId="9831" xr:uid="{333F2091-4810-4862-B163-3D6079E5F94D}"/>
    <cellStyle name="쉼표 10 2 5 4 2" xfId="39786" xr:uid="{4D18EE65-0E6D-4073-9435-FC1DECD2C229}"/>
    <cellStyle name="쉼표 10 2 5 5" xfId="12613" xr:uid="{4C3AA87B-A5CB-443E-9F30-57BC63E236B5}"/>
    <cellStyle name="쉼표 10 2 5 5 2" xfId="42568" xr:uid="{B8E89D9A-7294-4FED-AE41-8F4FFC8EBBCA}"/>
    <cellStyle name="쉼표 10 2 5 6" xfId="15348" xr:uid="{1BF98A3D-F8DB-46A0-B743-F27C6F5FF94A}"/>
    <cellStyle name="쉼표 10 2 5 6 2" xfId="45303" xr:uid="{DF511663-448F-47AD-A4EC-5D37387EA021}"/>
    <cellStyle name="쉼표 10 2 5 7" xfId="18096" xr:uid="{7A8019C4-48D2-4B22-BD61-6218DA5024AA}"/>
    <cellStyle name="쉼표 10 2 5 7 2" xfId="48049" xr:uid="{6D21D2AC-9460-4A5C-9BD8-2BB8D7968517}"/>
    <cellStyle name="쉼표 10 2 5 8" xfId="20879" xr:uid="{3F9F927F-ACDE-4024-BDB3-A0D510DE7461}"/>
    <cellStyle name="쉼표 10 2 5 8 2" xfId="50831" xr:uid="{DA2C23D5-4882-4F54-9A43-53FCF8C6AC07}"/>
    <cellStyle name="쉼표 10 2 5 9" xfId="23617" xr:uid="{3599705A-FE3A-4080-99B6-0B1E4179B3BE}"/>
    <cellStyle name="쉼표 10 2 5 9 2" xfId="53569" xr:uid="{339CEF66-DDA2-4AF7-AA88-A46E04D78D95}"/>
    <cellStyle name="쉼표 10 2 6" xfId="2295" xr:uid="{365EA7F8-9BA1-4346-877E-E1E07A8776A5}"/>
    <cellStyle name="쉼표 10 2 6 2" xfId="27728" xr:uid="{228786FE-D428-46C1-B87A-97DBADAC92B7}"/>
    <cellStyle name="쉼표 10 2 6 2 2" xfId="57680" xr:uid="{0996C886-4F35-4EE8-9D0A-DE45EFD30183}"/>
    <cellStyle name="쉼표 10 2 6 3" xfId="32295" xr:uid="{8A7ED353-B057-4070-BF32-E3B99925069F}"/>
    <cellStyle name="쉼표 10 2 7" xfId="2733" xr:uid="{9A0EC696-0A8A-409B-A1BE-532379FA2C17}"/>
    <cellStyle name="쉼표 10 2 7 2" xfId="32726" xr:uid="{312DCCB0-36D4-4E32-8F67-83E86D3DF206}"/>
    <cellStyle name="쉼표 10 2 8" xfId="5681" xr:uid="{E989C132-F8EB-4CF4-AFAD-8320A5172F3B}"/>
    <cellStyle name="쉼표 10 2 8 2" xfId="35636" xr:uid="{6AD12104-A977-4102-8050-B60438FDC28D}"/>
    <cellStyle name="쉼표 10 2 9" xfId="8463" xr:uid="{78FE647C-AC59-402E-B647-3637CD61FA1E}"/>
    <cellStyle name="쉼표 10 2 9 2" xfId="38418" xr:uid="{4908BAB8-7A72-4E8D-B92B-1AE26EB53E43}"/>
    <cellStyle name="쉼표 10 3" xfId="766" xr:uid="{8FEB4BC9-3903-4583-9CD3-364761125EB4}"/>
    <cellStyle name="쉼표 10 3 10" xfId="16814" xr:uid="{51D69510-1F9D-4922-A06B-E783CCEABBF8}"/>
    <cellStyle name="쉼표 10 3 10 2" xfId="46767" xr:uid="{E6C40603-CA42-4122-850B-E04EDE1649D0}"/>
    <cellStyle name="쉼표 10 3 11" xfId="19597" xr:uid="{26AF53A6-BD82-4B65-B84C-A760D72ECB70}"/>
    <cellStyle name="쉼표 10 3 11 2" xfId="49549" xr:uid="{7E08522B-642C-4054-88C5-57423256E135}"/>
    <cellStyle name="쉼표 10 3 12" xfId="22335" xr:uid="{1002628F-0ADD-4E41-8D6E-C30E2B169D8C}"/>
    <cellStyle name="쉼표 10 3 12 2" xfId="52287" xr:uid="{60113A54-FE4A-4009-8CAC-A16FC1353A2E}"/>
    <cellStyle name="쉼표 10 3 13" xfId="25071" xr:uid="{65A69357-4A6F-4049-9195-C55CDD9F8527}"/>
    <cellStyle name="쉼표 10 3 13 2" xfId="55023" xr:uid="{E6B6AE06-335A-4BA6-BF2F-EA4DD69CE3E2}"/>
    <cellStyle name="쉼표 10 3 14" xfId="30771" xr:uid="{BAAF847C-287D-416D-9ECE-B23E54BE9460}"/>
    <cellStyle name="쉼표 10 3 2" xfId="1309" xr:uid="{3080436C-305C-4028-B93A-BD044FA14508}"/>
    <cellStyle name="쉼표 10 3 2 10" xfId="19939" xr:uid="{94842D08-6493-4993-95E2-4CBAF9D3EA12}"/>
    <cellStyle name="쉼표 10 3 2 10 2" xfId="49891" xr:uid="{E8BEFFCD-CA63-4D8A-8773-1A88DD1F124C}"/>
    <cellStyle name="쉼표 10 3 2 11" xfId="22677" xr:uid="{94C64A11-D33F-42B9-8D08-9B6448D957D0}"/>
    <cellStyle name="쉼표 10 3 2 11 2" xfId="52629" xr:uid="{CD354220-D9E3-4818-8E9F-C679759C5E37}"/>
    <cellStyle name="쉼표 10 3 2 12" xfId="25413" xr:uid="{F68ADA30-B275-4917-BECD-F34B2307E642}"/>
    <cellStyle name="쉼표 10 3 2 12 2" xfId="55365" xr:uid="{5CC044D7-3F96-4FC1-933F-1173E36E9490}"/>
    <cellStyle name="쉼표 10 3 2 13" xfId="31314" xr:uid="{5B531A0C-0210-4F31-978C-C15444FB7E45}"/>
    <cellStyle name="쉼표 10 3 2 2" xfId="3845" xr:uid="{A5230D12-82BE-4ACC-A202-621BD65BAC29}"/>
    <cellStyle name="쉼표 10 3 2 2 10" xfId="26097" xr:uid="{AEDE8A74-FAA3-44B9-8372-80325F5405CF}"/>
    <cellStyle name="쉼표 10 3 2 2 10 2" xfId="56049" xr:uid="{E53156F0-B6C8-41B3-BE60-9034D4FE98DE}"/>
    <cellStyle name="쉼표 10 3 2 2 11" xfId="33838" xr:uid="{2C83BCD7-0FA6-428B-993A-DD56382988E8}"/>
    <cellStyle name="쉼표 10 3 2 2 2" xfId="5213" xr:uid="{FCEDEFAF-3F59-4723-B087-E62BDE1409C2}"/>
    <cellStyle name="쉼표 10 3 2 2 2 10" xfId="35206" xr:uid="{9E4C9299-A8D3-4552-8C0C-C32B848BBF83}"/>
    <cellStyle name="쉼표 10 3 2 2 2 2" xfId="8161" xr:uid="{2C3F22B1-93D2-493D-AEFB-986CD7F0F045}"/>
    <cellStyle name="쉼표 10 3 2 2 2 2 2" xfId="30208" xr:uid="{67DEF9DE-CD40-494C-B10D-8AF64F349B93}"/>
    <cellStyle name="쉼표 10 3 2 2 2 2 2 2" xfId="60160" xr:uid="{18EE2A8E-9B99-4A6A-8964-1A6058141B5D}"/>
    <cellStyle name="쉼표 10 3 2 2 2 2 3" xfId="38116" xr:uid="{11509C38-61C3-481E-90DB-FB566D7F9627}"/>
    <cellStyle name="쉼표 10 3 2 2 2 3" xfId="10943" xr:uid="{0047D8A0-7531-47EC-97C2-D553669807BF}"/>
    <cellStyle name="쉼표 10 3 2 2 2 3 2" xfId="40898" xr:uid="{3470D907-7DEB-48F7-81C6-6B0FE4FB1A99}"/>
    <cellStyle name="쉼표 10 3 2 2 2 4" xfId="13725" xr:uid="{440E16F6-B85F-4CD4-BDDE-5B08521284BC}"/>
    <cellStyle name="쉼표 10 3 2 2 2 4 2" xfId="43680" xr:uid="{CAFF30B5-C2E9-42C3-8626-56707E48F0B7}"/>
    <cellStyle name="쉼표 10 3 2 2 2 5" xfId="16460" xr:uid="{D3B530E0-F830-4AD3-A187-1BE03BAD24A6}"/>
    <cellStyle name="쉼표 10 3 2 2 2 5 2" xfId="46415" xr:uid="{59E5CEB8-A73A-4CA8-AE8E-9261FEC1C07C}"/>
    <cellStyle name="쉼표 10 3 2 2 2 6" xfId="19208" xr:uid="{3BE3438A-3BEB-4188-826B-F7B25016A435}"/>
    <cellStyle name="쉼표 10 3 2 2 2 6 2" xfId="49161" xr:uid="{3832D2F2-799C-4AB8-9DEC-F7EB6DA92B45}"/>
    <cellStyle name="쉼표 10 3 2 2 2 7" xfId="21991" xr:uid="{3552CAAA-B84E-4C10-9CA7-A6220F38AFE7}"/>
    <cellStyle name="쉼표 10 3 2 2 2 7 2" xfId="51943" xr:uid="{478DB873-EC3E-4F4A-A027-C64835BFA219}"/>
    <cellStyle name="쉼표 10 3 2 2 2 8" xfId="24729" xr:uid="{5DF7CFAE-F1FC-483A-B1E9-FF90E218B113}"/>
    <cellStyle name="쉼표 10 3 2 2 2 8 2" xfId="54681" xr:uid="{700AABF8-6B6D-455A-8DB5-5BFD1B45644F}"/>
    <cellStyle name="쉼표 10 3 2 2 2 9" xfId="27465" xr:uid="{19117AE2-EF78-47AB-B48C-9C314864BF55}"/>
    <cellStyle name="쉼표 10 3 2 2 2 9 2" xfId="57417" xr:uid="{6FC3005B-D72B-43C4-A758-2A3E47588869}"/>
    <cellStyle name="쉼표 10 3 2 2 3" xfId="6793" xr:uid="{5AD91161-69CD-44C4-BF7C-637DEC98670D}"/>
    <cellStyle name="쉼표 10 3 2 2 3 2" xfId="28840" xr:uid="{8A5A38F9-B325-4481-AFF0-0554F522E201}"/>
    <cellStyle name="쉼표 10 3 2 2 3 2 2" xfId="58792" xr:uid="{39ECAACD-5CD3-4C13-8308-362B9E7B993A}"/>
    <cellStyle name="쉼표 10 3 2 2 3 3" xfId="36748" xr:uid="{1B0C3E11-3AE5-4F56-8B3D-62346A30BFEA}"/>
    <cellStyle name="쉼표 10 3 2 2 4" xfId="9575" xr:uid="{BCFEADED-DB5D-4549-8434-6734F7B65C40}"/>
    <cellStyle name="쉼표 10 3 2 2 4 2" xfId="39530" xr:uid="{C43DA25A-34A0-4728-B9B2-6F0A4EE95A7D}"/>
    <cellStyle name="쉼표 10 3 2 2 5" xfId="12357" xr:uid="{E1188EE6-9B58-4F98-B1E8-8535ECE453D0}"/>
    <cellStyle name="쉼표 10 3 2 2 5 2" xfId="42312" xr:uid="{4BDA02F4-2950-4640-BDF3-C39E49D0998D}"/>
    <cellStyle name="쉼표 10 3 2 2 6" xfId="15092" xr:uid="{54183BF2-F257-4EEE-ACFD-D1C77FEB6E00}"/>
    <cellStyle name="쉼표 10 3 2 2 6 2" xfId="45047" xr:uid="{10D0A9DC-BF7B-48FA-B9C8-0FBDF2738EAF}"/>
    <cellStyle name="쉼표 10 3 2 2 7" xfId="17840" xr:uid="{9BD17747-8DDE-4273-865C-9FBE3043D3EE}"/>
    <cellStyle name="쉼표 10 3 2 2 7 2" xfId="47793" xr:uid="{D2CF5BBA-501A-4444-B5BC-53B2052FF5E8}"/>
    <cellStyle name="쉼표 10 3 2 2 8" xfId="20623" xr:uid="{8A55FB05-B23C-44E8-88E4-34A3BC197D46}"/>
    <cellStyle name="쉼표 10 3 2 2 8 2" xfId="50575" xr:uid="{DDD935E6-08B2-4305-9A28-A186DA3D8EBE}"/>
    <cellStyle name="쉼표 10 3 2 2 9" xfId="23361" xr:uid="{15B5372D-1D39-4ABA-953D-88AD167ED5A9}"/>
    <cellStyle name="쉼표 10 3 2 2 9 2" xfId="53313" xr:uid="{1BC5B789-DD5A-4E26-AEB0-46B69DF14E2C}"/>
    <cellStyle name="쉼표 10 3 2 3" xfId="4529" xr:uid="{64304344-1534-46E0-978B-C1F4AAFCC2D5}"/>
    <cellStyle name="쉼표 10 3 2 3 10" xfId="34522" xr:uid="{5E224C2C-32A8-4BB7-A4ED-211645D6B86C}"/>
    <cellStyle name="쉼표 10 3 2 3 2" xfId="7477" xr:uid="{1375FA76-488F-4026-B56B-032CB55DA4C6}"/>
    <cellStyle name="쉼표 10 3 2 3 2 2" xfId="29524" xr:uid="{53907FAE-C17A-4E4C-8AF2-117DF40AB55F}"/>
    <cellStyle name="쉼표 10 3 2 3 2 2 2" xfId="59476" xr:uid="{33EB30E9-24A5-45B9-BBD4-793896B1E4A4}"/>
    <cellStyle name="쉼표 10 3 2 3 2 3" xfId="37432" xr:uid="{FAAE59CF-0B4E-41CA-9E3E-A9B7CB68501A}"/>
    <cellStyle name="쉼표 10 3 2 3 3" xfId="10259" xr:uid="{6576AAE8-7262-416E-AEB8-12AE04766C07}"/>
    <cellStyle name="쉼표 10 3 2 3 3 2" xfId="40214" xr:uid="{EF05F688-775A-4F3C-A872-5D41F5276641}"/>
    <cellStyle name="쉼표 10 3 2 3 4" xfId="13041" xr:uid="{6F59E6D2-127A-4ED2-92E4-448DE868DA31}"/>
    <cellStyle name="쉼표 10 3 2 3 4 2" xfId="42996" xr:uid="{423E3514-4E9E-4B23-86B7-22D9B50A486B}"/>
    <cellStyle name="쉼표 10 3 2 3 5" xfId="15776" xr:uid="{DF0F420B-641B-4B28-8988-89DC0BFCD659}"/>
    <cellStyle name="쉼표 10 3 2 3 5 2" xfId="45731" xr:uid="{6CB54FD6-FBE4-4E7C-848F-47A5EFD26CF4}"/>
    <cellStyle name="쉼표 10 3 2 3 6" xfId="18524" xr:uid="{D35313AC-3D88-4BD1-A51A-F826474D0F84}"/>
    <cellStyle name="쉼표 10 3 2 3 6 2" xfId="48477" xr:uid="{9252995D-5EE1-4BB0-98BD-B311019D9AE7}"/>
    <cellStyle name="쉼표 10 3 2 3 7" xfId="21307" xr:uid="{0A8BDA7C-5F06-4C53-BDD5-2F19EAE2C229}"/>
    <cellStyle name="쉼표 10 3 2 3 7 2" xfId="51259" xr:uid="{91B54B45-022C-481B-8DEB-AB39C3579117}"/>
    <cellStyle name="쉼표 10 3 2 3 8" xfId="24045" xr:uid="{36D973A2-EFE1-4687-BB21-A4FAF9834354}"/>
    <cellStyle name="쉼표 10 3 2 3 8 2" xfId="53997" xr:uid="{3A556B64-5288-4141-AEB7-8D6C0D5269C1}"/>
    <cellStyle name="쉼표 10 3 2 3 9" xfId="26781" xr:uid="{A13E9769-CE25-4471-BB00-42E37D664218}"/>
    <cellStyle name="쉼표 10 3 2 3 9 2" xfId="56733" xr:uid="{73F2EA04-C537-4917-B100-619FCB2A70C1}"/>
    <cellStyle name="쉼표 10 3 2 4" xfId="3161" xr:uid="{10B2EC9F-6E17-45C7-8214-1A0AE2952736}"/>
    <cellStyle name="쉼표 10 3 2 4 2" xfId="28156" xr:uid="{D2CD1B61-963F-4B14-95D7-B68F04392CB1}"/>
    <cellStyle name="쉼표 10 3 2 4 2 2" xfId="58108" xr:uid="{2695B0DE-D837-4DD8-BA5B-1105491E5FF7}"/>
    <cellStyle name="쉼표 10 3 2 4 3" xfId="33154" xr:uid="{1939C10A-52E2-47A4-B703-A1C964DD5851}"/>
    <cellStyle name="쉼표 10 3 2 5" xfId="6109" xr:uid="{2AB061F5-D968-4EAD-BBCB-F8DF1AC3B6D2}"/>
    <cellStyle name="쉼표 10 3 2 5 2" xfId="36064" xr:uid="{555E1DFD-E234-4727-9A71-50CFBB85B589}"/>
    <cellStyle name="쉼표 10 3 2 6" xfId="8891" xr:uid="{1CF78798-1EA7-4051-9D4A-60D806915771}"/>
    <cellStyle name="쉼표 10 3 2 6 2" xfId="38846" xr:uid="{1B8EEC90-A1B2-482C-91B7-241B2F24F348}"/>
    <cellStyle name="쉼표 10 3 2 7" xfId="11673" xr:uid="{E77A0DD7-34B9-459A-8F3F-00BBED6AF3B6}"/>
    <cellStyle name="쉼표 10 3 2 7 2" xfId="41628" xr:uid="{BD3603E5-6D44-49B2-8091-A4C5DE003C36}"/>
    <cellStyle name="쉼표 10 3 2 8" xfId="14408" xr:uid="{1CC1FD58-4BC4-4371-B1C3-1A8A9C29D5D9}"/>
    <cellStyle name="쉼표 10 3 2 8 2" xfId="44363" xr:uid="{899EF673-4DCD-4CC8-860D-9F1DB7C102C3}"/>
    <cellStyle name="쉼표 10 3 2 9" xfId="17156" xr:uid="{6BBF45B4-2B86-49B8-8ECB-C7AD0C498C7C}"/>
    <cellStyle name="쉼표 10 3 2 9 2" xfId="47109" xr:uid="{B8FC023A-54B2-4BBD-A4E7-A4E24C9A29A6}"/>
    <cellStyle name="쉼표 10 3 3" xfId="1851" xr:uid="{3976EA1C-46A0-49BA-962E-E6C44975ED39}"/>
    <cellStyle name="쉼표 10 3 3 10" xfId="23019" xr:uid="{867AB6C9-0D38-4673-A6FC-10CB90079690}"/>
    <cellStyle name="쉼표 10 3 3 10 2" xfId="52971" xr:uid="{B3C93F08-6D2B-4472-B97F-9435CECA04A2}"/>
    <cellStyle name="쉼표 10 3 3 11" xfId="25755" xr:uid="{BAEA236D-E58D-41CC-AEBF-DB28C372F403}"/>
    <cellStyle name="쉼표 10 3 3 11 2" xfId="55707" xr:uid="{36791250-FC50-466B-9094-A2806F645363}"/>
    <cellStyle name="쉼표 10 3 3 12" xfId="31856" xr:uid="{69BA96FE-041E-41FD-80FB-918F74CA2478}"/>
    <cellStyle name="쉼표 10 3 3 2" xfId="4871" xr:uid="{4CE66ED0-A49C-4B20-AC23-083B1BC8514E}"/>
    <cellStyle name="쉼표 10 3 3 2 10" xfId="34864" xr:uid="{92937C83-2925-4DDE-B8F8-A9A6B8F15A7D}"/>
    <cellStyle name="쉼표 10 3 3 2 2" xfId="7819" xr:uid="{68D38A6B-CA49-4B86-9DBD-DEA3D14BD4D8}"/>
    <cellStyle name="쉼표 10 3 3 2 2 2" xfId="29866" xr:uid="{84A76D21-90AD-4676-BCF4-77B8C30CB09D}"/>
    <cellStyle name="쉼표 10 3 3 2 2 2 2" xfId="59818" xr:uid="{2182E2BB-69C1-401F-988D-2A8A9726DAA9}"/>
    <cellStyle name="쉼표 10 3 3 2 2 3" xfId="37774" xr:uid="{0EAF3471-0FA8-4B09-BA2F-7C87DA1EDB31}"/>
    <cellStyle name="쉼표 10 3 3 2 3" xfId="10601" xr:uid="{090BFF1A-31DB-4061-B272-F21CCE3803BE}"/>
    <cellStyle name="쉼표 10 3 3 2 3 2" xfId="40556" xr:uid="{6451B335-2CB2-4B2E-B03A-D080462880D0}"/>
    <cellStyle name="쉼표 10 3 3 2 4" xfId="13383" xr:uid="{F12BC1D2-4DFC-455E-BB99-464725D92419}"/>
    <cellStyle name="쉼표 10 3 3 2 4 2" xfId="43338" xr:uid="{3BCC35A0-8931-4A16-A6D3-57D700494D00}"/>
    <cellStyle name="쉼표 10 3 3 2 5" xfId="16118" xr:uid="{81582232-CA04-4B7C-A935-269648F9FFA1}"/>
    <cellStyle name="쉼표 10 3 3 2 5 2" xfId="46073" xr:uid="{06A3283E-68D1-442D-9A5D-E6C62342C1E9}"/>
    <cellStyle name="쉼표 10 3 3 2 6" xfId="18866" xr:uid="{B7B9D5B2-C4EB-4DEB-893D-D281C2F9081A}"/>
    <cellStyle name="쉼표 10 3 3 2 6 2" xfId="48819" xr:uid="{ED92C151-D663-4C5D-BAA0-FA5AE21B6088}"/>
    <cellStyle name="쉼표 10 3 3 2 7" xfId="21649" xr:uid="{D75B651A-A412-47C2-8AFF-34932CF3BC1B}"/>
    <cellStyle name="쉼표 10 3 3 2 7 2" xfId="51601" xr:uid="{43DE5810-624F-4CAB-9735-8131097C2221}"/>
    <cellStyle name="쉼표 10 3 3 2 8" xfId="24387" xr:uid="{79458420-66C7-40C7-9E43-47BE38254444}"/>
    <cellStyle name="쉼표 10 3 3 2 8 2" xfId="54339" xr:uid="{710BE005-A76E-411B-8E9F-EB7B68404CC4}"/>
    <cellStyle name="쉼표 10 3 3 2 9" xfId="27123" xr:uid="{0AE382FA-233A-4AA9-A31D-B89E6F0A08A1}"/>
    <cellStyle name="쉼표 10 3 3 2 9 2" xfId="57075" xr:uid="{51364057-E31F-4BAC-847F-99FB1AB95B32}"/>
    <cellStyle name="쉼표 10 3 3 3" xfId="3503" xr:uid="{5501425F-F4EB-4044-A408-FF482378F973}"/>
    <cellStyle name="쉼표 10 3 3 3 2" xfId="28498" xr:uid="{23DE82C3-305B-4510-8F23-AD48250D8695}"/>
    <cellStyle name="쉼표 10 3 3 3 2 2" xfId="58450" xr:uid="{1C21A76B-DBE6-4D25-A0CE-2BA81D5B6535}"/>
    <cellStyle name="쉼표 10 3 3 3 3" xfId="33496" xr:uid="{5CEA0637-6B3F-4353-BC1C-179729CBA05C}"/>
    <cellStyle name="쉼표 10 3 3 4" xfId="6451" xr:uid="{1053BA3E-82E1-4A1E-868F-CB7CAB640A5A}"/>
    <cellStyle name="쉼표 10 3 3 4 2" xfId="36406" xr:uid="{4F078307-086B-4A46-9EF9-C0FA032BBC1A}"/>
    <cellStyle name="쉼표 10 3 3 5" xfId="9233" xr:uid="{5F25B71F-A071-4E9D-AFC5-3E2B1E506EF7}"/>
    <cellStyle name="쉼표 10 3 3 5 2" xfId="39188" xr:uid="{700510A5-2211-4A9D-8D35-725373C7D660}"/>
    <cellStyle name="쉼표 10 3 3 6" xfId="12015" xr:uid="{51E58BDF-D3B0-4E62-9277-817F016BC6AA}"/>
    <cellStyle name="쉼표 10 3 3 6 2" xfId="41970" xr:uid="{3CDF38CB-EDC4-4D88-898B-21F38BE9B53F}"/>
    <cellStyle name="쉼표 10 3 3 7" xfId="14750" xr:uid="{D42AB5DD-02F0-47EB-A5FF-FB53DDBF9C7F}"/>
    <cellStyle name="쉼표 10 3 3 7 2" xfId="44705" xr:uid="{D67C3770-0930-4D5B-B53A-7D9A8DF158B3}"/>
    <cellStyle name="쉼표 10 3 3 8" xfId="17498" xr:uid="{880E6933-6388-46EE-ADC7-8D965722B7B6}"/>
    <cellStyle name="쉼표 10 3 3 8 2" xfId="47451" xr:uid="{35711822-F613-4093-B8F7-FA645384CED0}"/>
    <cellStyle name="쉼표 10 3 3 9" xfId="20281" xr:uid="{A06B8CC5-B83B-4B0F-8521-2C28FD72EC80}"/>
    <cellStyle name="쉼표 10 3 3 9 2" xfId="50233" xr:uid="{7C59BEB6-4A5F-4F76-8823-C33650FF1672}"/>
    <cellStyle name="쉼표 10 3 4" xfId="2382" xr:uid="{BD191559-512B-47A8-AC52-281BDA76574B}"/>
    <cellStyle name="쉼표 10 3 4 10" xfId="26439" xr:uid="{DADC029B-252B-4847-8F4B-D00A837DA553}"/>
    <cellStyle name="쉼표 10 3 4 10 2" xfId="56391" xr:uid="{6011D15F-9857-47F5-BFA2-7B9A848FF042}"/>
    <cellStyle name="쉼표 10 3 4 11" xfId="32381" xr:uid="{5487DC9A-F1E4-4D5D-AA0C-51154BF90237}"/>
    <cellStyle name="쉼표 10 3 4 2" xfId="4187" xr:uid="{B66B6590-6B38-4AAA-B2DE-1B2D241EC833}"/>
    <cellStyle name="쉼표 10 3 4 2 2" xfId="29182" xr:uid="{532A68D2-3D2E-4429-A1D6-8A0585D09977}"/>
    <cellStyle name="쉼표 10 3 4 2 2 2" xfId="59134" xr:uid="{4661E049-94B0-4325-8B96-B62CBF63DE04}"/>
    <cellStyle name="쉼표 10 3 4 2 3" xfId="34180" xr:uid="{2E6B08D9-6924-4DAA-96AA-F13F98EBBA01}"/>
    <cellStyle name="쉼표 10 3 4 3" xfId="7135" xr:uid="{D38BBB76-4CB6-4500-A6B6-62C06AA91164}"/>
    <cellStyle name="쉼표 10 3 4 3 2" xfId="37090" xr:uid="{6B6A1436-FDF7-492D-A80B-A687D1CA5CA4}"/>
    <cellStyle name="쉼표 10 3 4 4" xfId="9917" xr:uid="{700C7B9E-F405-449E-80E9-E12069891743}"/>
    <cellStyle name="쉼표 10 3 4 4 2" xfId="39872" xr:uid="{1F5719D5-8101-402F-AA23-DE42FC69F80B}"/>
    <cellStyle name="쉼표 10 3 4 5" xfId="12699" xr:uid="{3F95800A-846D-4ED8-9CEC-EA7EE68B66ED}"/>
    <cellStyle name="쉼표 10 3 4 5 2" xfId="42654" xr:uid="{CFCF00AF-2F98-4276-B2AC-989F79CC7625}"/>
    <cellStyle name="쉼표 10 3 4 6" xfId="15434" xr:uid="{D1CCD1E8-BBF3-4063-B6D2-0A9AAE7A4097}"/>
    <cellStyle name="쉼표 10 3 4 6 2" xfId="45389" xr:uid="{6860A6AA-62E2-4455-955C-DFD02A1225E3}"/>
    <cellStyle name="쉼표 10 3 4 7" xfId="18182" xr:uid="{3293B658-B070-47B2-BAB0-F3D1CDB1AE4A}"/>
    <cellStyle name="쉼표 10 3 4 7 2" xfId="48135" xr:uid="{EF8570F9-285A-413D-AC0C-3D719E8E39E7}"/>
    <cellStyle name="쉼표 10 3 4 8" xfId="20965" xr:uid="{979A2D9F-AD8C-497F-94A7-CACAA087CA3B}"/>
    <cellStyle name="쉼표 10 3 4 8 2" xfId="50917" xr:uid="{501E385B-73FB-421A-87A0-301D173BA452}"/>
    <cellStyle name="쉼표 10 3 4 9" xfId="23703" xr:uid="{79E83873-7AFB-49D9-8B34-8FEB02B9F42F}"/>
    <cellStyle name="쉼표 10 3 4 9 2" xfId="53655" xr:uid="{FA4CD353-96BC-45CF-91D8-3BF7E9938E84}"/>
    <cellStyle name="쉼표 10 3 5" xfId="2819" xr:uid="{BA046E15-DD91-42D0-B159-269EF9E4583E}"/>
    <cellStyle name="쉼표 10 3 5 2" xfId="27814" xr:uid="{076D13C3-BB4C-4909-9E51-8559793946DE}"/>
    <cellStyle name="쉼표 10 3 5 2 2" xfId="57766" xr:uid="{6C8A997A-BFB1-44EE-BCDE-F518C1F10D41}"/>
    <cellStyle name="쉼표 10 3 5 3" xfId="32812" xr:uid="{DC1F49CA-5A08-4789-AC91-53CF67792D5D}"/>
    <cellStyle name="쉼표 10 3 6" xfId="5767" xr:uid="{CB9467D5-2BDB-41BF-8633-EBD60E21B67F}"/>
    <cellStyle name="쉼표 10 3 6 2" xfId="35722" xr:uid="{5554B0FF-D0BD-47C5-B235-D9A1166F8550}"/>
    <cellStyle name="쉼표 10 3 7" xfId="8549" xr:uid="{7B296827-96E7-46DD-9374-6586E978B51F}"/>
    <cellStyle name="쉼표 10 3 7 2" xfId="38504" xr:uid="{DD2A2AF0-D457-4A33-AF5C-007937EDBDA9}"/>
    <cellStyle name="쉼표 10 3 8" xfId="11331" xr:uid="{92349E3C-8C44-4F5F-8C4D-CB2259EE96B9}"/>
    <cellStyle name="쉼표 10 3 8 2" xfId="41286" xr:uid="{8170AEF5-C101-46D0-852F-D048EC19D530}"/>
    <cellStyle name="쉼표 10 3 9" xfId="14066" xr:uid="{9E33A058-3AD0-4A89-8BAA-205F4077CE0D}"/>
    <cellStyle name="쉼표 10 3 9 2" xfId="44021" xr:uid="{D7FEA5D7-BA00-471E-AF12-7391345622DD}"/>
    <cellStyle name="쉼표 10 4" xfId="939" xr:uid="{B3D01FD3-BA87-4574-A337-E5FC8D81FD77}"/>
    <cellStyle name="쉼표 10 4 10" xfId="19768" xr:uid="{EAA68FB4-AF6E-47B2-8130-E363DC426469}"/>
    <cellStyle name="쉼표 10 4 10 2" xfId="49720" xr:uid="{9FA02EFE-F3A3-4F1A-969C-8C8BEADDBE3C}"/>
    <cellStyle name="쉼표 10 4 11" xfId="22506" xr:uid="{07C9899A-F5FC-4039-9A2D-103B37934E16}"/>
    <cellStyle name="쉼표 10 4 11 2" xfId="52458" xr:uid="{828E6996-C988-47D4-AFE6-7C56DE85D8EE}"/>
    <cellStyle name="쉼표 10 4 12" xfId="25242" xr:uid="{4D6A0E4B-A531-4FEE-A309-3522A0DDB621}"/>
    <cellStyle name="쉼표 10 4 12 2" xfId="55194" xr:uid="{57E2A429-26CB-4C31-944D-46F54391FB8C}"/>
    <cellStyle name="쉼표 10 4 13" xfId="30944" xr:uid="{17314475-3772-4AAC-9323-043500AA7F41}"/>
    <cellStyle name="쉼표 10 4 2" xfId="3674" xr:uid="{B22EC149-6B62-4879-8DA1-AAB3ADB58AFB}"/>
    <cellStyle name="쉼표 10 4 2 10" xfId="25926" xr:uid="{7F24E0F4-582E-444E-9738-BDA1CF31121A}"/>
    <cellStyle name="쉼표 10 4 2 10 2" xfId="55878" xr:uid="{80CCA7BE-A946-42FF-AF9E-2FA4546911D2}"/>
    <cellStyle name="쉼표 10 4 2 11" xfId="33667" xr:uid="{D488A6C5-4128-478C-B535-3D97248B4D8C}"/>
    <cellStyle name="쉼표 10 4 2 2" xfId="5042" xr:uid="{176BE020-566A-46D9-99D5-D072A05264D1}"/>
    <cellStyle name="쉼표 10 4 2 2 10" xfId="35035" xr:uid="{BF325B8D-779C-4A3B-91A9-BCA8A5ED3441}"/>
    <cellStyle name="쉼표 10 4 2 2 2" xfId="7990" xr:uid="{7577B15E-5BAB-43AC-9B7B-3651E921B966}"/>
    <cellStyle name="쉼표 10 4 2 2 2 2" xfId="30037" xr:uid="{F7001E6A-0712-45DF-A74B-521B2D38D337}"/>
    <cellStyle name="쉼표 10 4 2 2 2 2 2" xfId="59989" xr:uid="{A53334CC-63B5-4FB3-B5BE-131084396872}"/>
    <cellStyle name="쉼표 10 4 2 2 2 3" xfId="37945" xr:uid="{0986246C-4E0D-417D-B1C5-451F74162E25}"/>
    <cellStyle name="쉼표 10 4 2 2 3" xfId="10772" xr:uid="{A86061E4-6698-414D-8FC0-F79E0E9545ED}"/>
    <cellStyle name="쉼표 10 4 2 2 3 2" xfId="40727" xr:uid="{279BA98F-D842-443A-92CB-7BF44576877F}"/>
    <cellStyle name="쉼표 10 4 2 2 4" xfId="13554" xr:uid="{ABE28C24-FC35-4056-A42A-14089A244892}"/>
    <cellStyle name="쉼표 10 4 2 2 4 2" xfId="43509" xr:uid="{815DAA95-A8EB-487F-82DC-456C4C024C9D}"/>
    <cellStyle name="쉼표 10 4 2 2 5" xfId="16289" xr:uid="{9C37E3C4-0FA3-4585-A5DB-E95E3BD7E4E3}"/>
    <cellStyle name="쉼표 10 4 2 2 5 2" xfId="46244" xr:uid="{4E511B94-8D8B-4A3F-8A34-B33121285021}"/>
    <cellStyle name="쉼표 10 4 2 2 6" xfId="19037" xr:uid="{6E3D291F-8294-4516-8D51-E45B5E54B9E2}"/>
    <cellStyle name="쉼표 10 4 2 2 6 2" xfId="48990" xr:uid="{50B0FA9F-C03E-49C0-ADEE-E435B8BB2F2B}"/>
    <cellStyle name="쉼표 10 4 2 2 7" xfId="21820" xr:uid="{6865EF85-2ACF-4C27-A90B-6406DADA84E0}"/>
    <cellStyle name="쉼표 10 4 2 2 7 2" xfId="51772" xr:uid="{B2D2AE96-C085-45FC-90B9-02038DAA390C}"/>
    <cellStyle name="쉼표 10 4 2 2 8" xfId="24558" xr:uid="{8F381C7B-4662-41A6-BAA6-0E54FFEF105A}"/>
    <cellStyle name="쉼표 10 4 2 2 8 2" xfId="54510" xr:uid="{6604C94B-091D-4574-BEE2-CE39BD061F60}"/>
    <cellStyle name="쉼표 10 4 2 2 9" xfId="27294" xr:uid="{DA349061-3B04-44AC-95DB-9D85ACCADF6B}"/>
    <cellStyle name="쉼표 10 4 2 2 9 2" xfId="57246" xr:uid="{CCB9154D-76C0-4560-9BBE-50D0A9479AA6}"/>
    <cellStyle name="쉼표 10 4 2 3" xfId="6622" xr:uid="{F040F5AD-DDD4-4CA9-B976-8E01A64A6D62}"/>
    <cellStyle name="쉼표 10 4 2 3 2" xfId="28669" xr:uid="{6BB80E49-74BE-43D9-9E7C-0CD13A89EFE0}"/>
    <cellStyle name="쉼표 10 4 2 3 2 2" xfId="58621" xr:uid="{BBA0D588-B92A-4471-B0C1-5415E4BF69E5}"/>
    <cellStyle name="쉼표 10 4 2 3 3" xfId="36577" xr:uid="{7500E6F4-CB12-4A25-A5F1-C3505277C134}"/>
    <cellStyle name="쉼표 10 4 2 4" xfId="9404" xr:uid="{910B23D2-4E6B-4AFC-8964-B04866F7E419}"/>
    <cellStyle name="쉼표 10 4 2 4 2" xfId="39359" xr:uid="{192767C1-79E7-4DA8-BBB2-C83DA33405CC}"/>
    <cellStyle name="쉼표 10 4 2 5" xfId="12186" xr:uid="{5E3B1BFF-A2AC-4B2C-B218-25D7A75E03EC}"/>
    <cellStyle name="쉼표 10 4 2 5 2" xfId="42141" xr:uid="{67D6D439-BC37-4F96-9FE9-5DD233751387}"/>
    <cellStyle name="쉼표 10 4 2 6" xfId="14921" xr:uid="{40705D6A-E473-4730-A0E8-5041205D1881}"/>
    <cellStyle name="쉼표 10 4 2 6 2" xfId="44876" xr:uid="{D7E83373-E656-466C-B945-2AFAE8E63E88}"/>
    <cellStyle name="쉼표 10 4 2 7" xfId="17669" xr:uid="{914F426A-F28F-46F0-B984-EB0FE1BC1F42}"/>
    <cellStyle name="쉼표 10 4 2 7 2" xfId="47622" xr:uid="{D3503237-24AB-4765-A038-A402F7DD4FD9}"/>
    <cellStyle name="쉼표 10 4 2 8" xfId="20452" xr:uid="{3C76A5B4-3DDD-4689-9AD3-BBDFC1E711F9}"/>
    <cellStyle name="쉼표 10 4 2 8 2" xfId="50404" xr:uid="{CD6FD0E6-834E-4F84-83E8-B5A5A1475CAB}"/>
    <cellStyle name="쉼표 10 4 2 9" xfId="23190" xr:uid="{7F1A1F9C-069B-4043-8327-2D456C827C6C}"/>
    <cellStyle name="쉼표 10 4 2 9 2" xfId="53142" xr:uid="{7C6C4330-673F-4A7C-A42D-C5F1BC653109}"/>
    <cellStyle name="쉼표 10 4 3" xfId="4358" xr:uid="{52B8ADA3-66FB-436D-8B4B-45F6A395C2A6}"/>
    <cellStyle name="쉼표 10 4 3 10" xfId="34351" xr:uid="{E23C8A8B-F660-4895-A109-8561562C82C5}"/>
    <cellStyle name="쉼표 10 4 3 2" xfId="7306" xr:uid="{75E860D7-0713-424A-BB87-82E371D2A524}"/>
    <cellStyle name="쉼표 10 4 3 2 2" xfId="29353" xr:uid="{20ED3AD4-BD45-4AA9-B66D-D0AD249C2BDB}"/>
    <cellStyle name="쉼표 10 4 3 2 2 2" xfId="59305" xr:uid="{0B5ECDB7-6D6D-42D4-90D2-294E96F8899F}"/>
    <cellStyle name="쉼표 10 4 3 2 3" xfId="37261" xr:uid="{9C48F000-BA37-451D-9928-7A5B40F35A22}"/>
    <cellStyle name="쉼표 10 4 3 3" xfId="10088" xr:uid="{574762FB-BF1F-4E40-874C-79C222184783}"/>
    <cellStyle name="쉼표 10 4 3 3 2" xfId="40043" xr:uid="{9D7499AA-82B4-4E7E-8797-2A29F1616E79}"/>
    <cellStyle name="쉼표 10 4 3 4" xfId="12870" xr:uid="{4E7E5F38-246A-49E4-B121-E851F86CAEC4}"/>
    <cellStyle name="쉼표 10 4 3 4 2" xfId="42825" xr:uid="{A813647C-A037-434B-A03E-2BD313284A72}"/>
    <cellStyle name="쉼표 10 4 3 5" xfId="15605" xr:uid="{6BB203F3-4916-4269-9B3F-90BEC0B56E94}"/>
    <cellStyle name="쉼표 10 4 3 5 2" xfId="45560" xr:uid="{03EF962D-761A-454D-B389-F70C4B215A84}"/>
    <cellStyle name="쉼표 10 4 3 6" xfId="18353" xr:uid="{8AA9CB75-E352-404B-9D3C-ED572D2C6837}"/>
    <cellStyle name="쉼표 10 4 3 6 2" xfId="48306" xr:uid="{4D380D2A-4426-46D4-B835-8352C382330B}"/>
    <cellStyle name="쉼표 10 4 3 7" xfId="21136" xr:uid="{86FFDBF5-AE47-4AB6-A6BD-6BBFD9D545ED}"/>
    <cellStyle name="쉼표 10 4 3 7 2" xfId="51088" xr:uid="{ABB79867-0B86-41E4-927A-202857DCF791}"/>
    <cellStyle name="쉼표 10 4 3 8" xfId="23874" xr:uid="{1659E2E1-53F9-4E2D-89BE-065C14897E51}"/>
    <cellStyle name="쉼표 10 4 3 8 2" xfId="53826" xr:uid="{1315FEBD-6EBB-48AA-AABC-B37E2C62ED81}"/>
    <cellStyle name="쉼표 10 4 3 9" xfId="26610" xr:uid="{B10C32C5-C102-42F2-98F1-F8EFAC30A3EA}"/>
    <cellStyle name="쉼표 10 4 3 9 2" xfId="56562" xr:uid="{A8225048-D7F9-432C-88AD-41F996B7588D}"/>
    <cellStyle name="쉼표 10 4 4" xfId="2990" xr:uid="{7180A0FE-316A-4BA8-91CC-A3A811C9ADBE}"/>
    <cellStyle name="쉼표 10 4 4 2" xfId="27985" xr:uid="{2C6D2473-B392-4A47-BCDB-FB74696B0131}"/>
    <cellStyle name="쉼표 10 4 4 2 2" xfId="57937" xr:uid="{D16A9852-A62F-4FD9-8472-6FE98CBE0D84}"/>
    <cellStyle name="쉼표 10 4 4 3" xfId="32983" xr:uid="{D5B70B19-2AB6-46AD-93D7-0A0059E5218C}"/>
    <cellStyle name="쉼표 10 4 5" xfId="5938" xr:uid="{80FEC034-A7A2-4206-8203-D1BA8E0EB030}"/>
    <cellStyle name="쉼표 10 4 5 2" xfId="35893" xr:uid="{32C72FC5-8F5B-4E0A-A5C7-CE1477D80E27}"/>
    <cellStyle name="쉼표 10 4 6" xfId="8720" xr:uid="{2A219A35-18C3-4FE8-A7FC-4BBE6D94ECE2}"/>
    <cellStyle name="쉼표 10 4 6 2" xfId="38675" xr:uid="{9C77AE16-4A6A-4A85-8BEF-8766E1D4F31E}"/>
    <cellStyle name="쉼표 10 4 7" xfId="11502" xr:uid="{94DF64C4-1CC8-4874-9D3A-120C2992F56C}"/>
    <cellStyle name="쉼표 10 4 7 2" xfId="41457" xr:uid="{9042BDAE-4F4D-4E49-8D1D-DBF3721BFACD}"/>
    <cellStyle name="쉼표 10 4 8" xfId="14237" xr:uid="{0D1450BC-64F6-4D16-B511-FE6210974D68}"/>
    <cellStyle name="쉼표 10 4 8 2" xfId="44192" xr:uid="{5F6D15C4-1B30-4C00-B077-9F2A012F4839}"/>
    <cellStyle name="쉼표 10 4 9" xfId="16985" xr:uid="{EEC6B9AE-7435-49E5-B11C-88927A3DA52C}"/>
    <cellStyle name="쉼표 10 4 9 2" xfId="46938" xr:uid="{964F5663-9086-4D17-811B-4C9FAACA3978}"/>
    <cellStyle name="쉼표 10 5" xfId="1481" xr:uid="{1542F2E0-0BB6-4520-86F8-0E32D7F323E3}"/>
    <cellStyle name="쉼표 10 5 10" xfId="22848" xr:uid="{3C415714-7CA0-4173-BB96-416F9B79A4EE}"/>
    <cellStyle name="쉼표 10 5 10 2" xfId="52800" xr:uid="{42D140A1-1838-42F7-B6A7-744B9353FE48}"/>
    <cellStyle name="쉼표 10 5 11" xfId="25584" xr:uid="{8354C9AC-BCCF-48B6-9AA5-0F833173F3E9}"/>
    <cellStyle name="쉼표 10 5 11 2" xfId="55536" xr:uid="{1DD79A55-0ABD-4EAC-8A8D-C81F90B45ABC}"/>
    <cellStyle name="쉼표 10 5 12" xfId="31486" xr:uid="{22FB0AAB-9DBA-4DC5-8F31-D1C786D2E2DC}"/>
    <cellStyle name="쉼표 10 5 2" xfId="4700" xr:uid="{9E9C43DC-327F-4C5B-B406-834F29BDDDBE}"/>
    <cellStyle name="쉼표 10 5 2 10" xfId="34693" xr:uid="{91FED268-89D2-4E4F-A60A-1C5150EAED0C}"/>
    <cellStyle name="쉼표 10 5 2 2" xfId="7648" xr:uid="{0CB53371-43F5-48A0-B332-6AB935A3634A}"/>
    <cellStyle name="쉼표 10 5 2 2 2" xfId="29695" xr:uid="{BF1DF5AC-ADB0-463F-B676-C5A6393E3777}"/>
    <cellStyle name="쉼표 10 5 2 2 2 2" xfId="59647" xr:uid="{4D964687-7F70-4403-840B-6123F1BAA119}"/>
    <cellStyle name="쉼표 10 5 2 2 3" xfId="37603" xr:uid="{69B28D61-FFEA-4FB1-9FB5-457866DB67F7}"/>
    <cellStyle name="쉼표 10 5 2 3" xfId="10430" xr:uid="{5BF96762-09F3-4889-9280-CC865640E93B}"/>
    <cellStyle name="쉼표 10 5 2 3 2" xfId="40385" xr:uid="{5ECFF528-AE67-484C-A915-5BD0A409E7B1}"/>
    <cellStyle name="쉼표 10 5 2 4" xfId="13212" xr:uid="{7D78A2AF-8FD4-488D-9A03-5DC9E46997B1}"/>
    <cellStyle name="쉼표 10 5 2 4 2" xfId="43167" xr:uid="{8191FD06-B198-40F8-9CAB-EA039E7A80D8}"/>
    <cellStyle name="쉼표 10 5 2 5" xfId="15947" xr:uid="{DF6DD32B-20BE-4E43-BC33-AD56F5C0FE1B}"/>
    <cellStyle name="쉼표 10 5 2 5 2" xfId="45902" xr:uid="{FAE4D133-6C98-4680-9D07-CE0B2FD3B7B4}"/>
    <cellStyle name="쉼표 10 5 2 6" xfId="18695" xr:uid="{5EAB17D1-AEFF-4749-98EB-FBD3D49CF532}"/>
    <cellStyle name="쉼표 10 5 2 6 2" xfId="48648" xr:uid="{DB534A27-99FC-426D-82AA-D9EFE627DDB6}"/>
    <cellStyle name="쉼표 10 5 2 7" xfId="21478" xr:uid="{7F0B0A6A-4DB6-4FF4-86C1-17486B5239E7}"/>
    <cellStyle name="쉼표 10 5 2 7 2" xfId="51430" xr:uid="{F748AFE1-47BF-4687-AF02-D8E53CAFC4BB}"/>
    <cellStyle name="쉼표 10 5 2 8" xfId="24216" xr:uid="{A2B0A849-FBE5-463E-998C-BEF59713CD2B}"/>
    <cellStyle name="쉼표 10 5 2 8 2" xfId="54168" xr:uid="{E9F56C62-1F4A-457B-9A3C-40E4BEC413D9}"/>
    <cellStyle name="쉼표 10 5 2 9" xfId="26952" xr:uid="{08FA4353-8D8A-429A-A71F-6321EFB125FC}"/>
    <cellStyle name="쉼표 10 5 2 9 2" xfId="56904" xr:uid="{BAE8F33A-2596-4572-B1AC-8ECCBF78E55B}"/>
    <cellStyle name="쉼표 10 5 3" xfId="3332" xr:uid="{22790B20-F0BA-4399-B7F3-301E207561AE}"/>
    <cellStyle name="쉼표 10 5 3 2" xfId="28327" xr:uid="{9C8A05BB-089A-4151-8A49-36318AD8F414}"/>
    <cellStyle name="쉼표 10 5 3 2 2" xfId="58279" xr:uid="{4BA53524-4EA0-484F-A906-05262C79F8EA}"/>
    <cellStyle name="쉼표 10 5 3 3" xfId="33325" xr:uid="{324FA5CB-1D46-4A8C-86F9-C51872D03474}"/>
    <cellStyle name="쉼표 10 5 4" xfId="6280" xr:uid="{DA0E57F7-3086-4B8D-AA2D-4347ECFBC1AA}"/>
    <cellStyle name="쉼표 10 5 4 2" xfId="36235" xr:uid="{1AB10721-B281-492F-A968-7B224CEA8BB7}"/>
    <cellStyle name="쉼표 10 5 5" xfId="9062" xr:uid="{027EB104-8997-4031-B4DD-2BF589A532A1}"/>
    <cellStyle name="쉼표 10 5 5 2" xfId="39017" xr:uid="{E378C90B-6D46-4D08-B9A5-B2E2523B98D8}"/>
    <cellStyle name="쉼표 10 5 6" xfId="11844" xr:uid="{4BF39019-8A48-4918-B1FF-9DD11712B575}"/>
    <cellStyle name="쉼표 10 5 6 2" xfId="41799" xr:uid="{3B0E744C-5C94-4F6F-89E0-AD3489DF98D4}"/>
    <cellStyle name="쉼표 10 5 7" xfId="14579" xr:uid="{52CD03A8-5B66-4D7B-A76A-CD873C51D164}"/>
    <cellStyle name="쉼표 10 5 7 2" xfId="44534" xr:uid="{B5E529C1-A405-47DC-8013-1FB7C7265DAF}"/>
    <cellStyle name="쉼표 10 5 8" xfId="17327" xr:uid="{490A600B-2A4D-45A3-978A-DF6AAD76B374}"/>
    <cellStyle name="쉼표 10 5 8 2" xfId="47280" xr:uid="{AD9E3A43-0506-4D11-ACBF-1C79D5541E5F}"/>
    <cellStyle name="쉼표 10 5 9" xfId="20110" xr:uid="{3176D319-914E-47D9-8C1D-7DB53AC2DC50}"/>
    <cellStyle name="쉼표 10 5 9 2" xfId="50062" xr:uid="{FE68494C-DEB2-4E95-B1EC-F6EE589B6994}"/>
    <cellStyle name="쉼표 10 6" xfId="2031" xr:uid="{EA85682B-F5AC-495E-8102-00CF2F17FE49}"/>
    <cellStyle name="쉼표 10 6 10" xfId="26268" xr:uid="{781BA7EF-E313-4A2D-9154-FE899A5B5563}"/>
    <cellStyle name="쉼표 10 6 10 2" xfId="56220" xr:uid="{7A656249-34B8-4EFF-BD09-F8D04957BB50}"/>
    <cellStyle name="쉼표 10 6 11" xfId="32034" xr:uid="{C75A9868-0154-4566-9637-BDEF81DF05E7}"/>
    <cellStyle name="쉼표 10 6 2" xfId="4016" xr:uid="{989D4DA3-DFDD-435F-B265-88E356BC9702}"/>
    <cellStyle name="쉼표 10 6 2 2" xfId="29011" xr:uid="{8D3AAA50-0D77-4927-8AD8-3B278D6B7424}"/>
    <cellStyle name="쉼표 10 6 2 2 2" xfId="58963" xr:uid="{2D5CDE81-5A73-4F96-A727-5A694ACAC633}"/>
    <cellStyle name="쉼표 10 6 2 3" xfId="34009" xr:uid="{0DEADE67-8780-46BD-9B40-87D0EA6052AB}"/>
    <cellStyle name="쉼표 10 6 3" xfId="6964" xr:uid="{8DDBFF64-43EE-47A3-BBF7-BE4F749B7D36}"/>
    <cellStyle name="쉼표 10 6 3 2" xfId="36919" xr:uid="{3D5233DC-9636-4446-B0BB-04B277ECB400}"/>
    <cellStyle name="쉼표 10 6 4" xfId="9746" xr:uid="{DF4A0A41-5B4F-4B54-BE21-D7F3A61AAF72}"/>
    <cellStyle name="쉼표 10 6 4 2" xfId="39701" xr:uid="{B9D1576C-F232-45D3-889B-AF00118C0D4D}"/>
    <cellStyle name="쉼표 10 6 5" xfId="12528" xr:uid="{06CC2001-217C-4CA2-8BA9-34A4ACA2EE0B}"/>
    <cellStyle name="쉼표 10 6 5 2" xfId="42483" xr:uid="{84A40B88-6085-4ED6-9E3F-36AEF9DF9FF4}"/>
    <cellStyle name="쉼표 10 6 6" xfId="15263" xr:uid="{D54B96C5-E6FC-429C-B9D3-DC6B70679791}"/>
    <cellStyle name="쉼표 10 6 6 2" xfId="45218" xr:uid="{2E0F1171-72E3-44B6-8929-2195C6502462}"/>
    <cellStyle name="쉼표 10 6 7" xfId="18011" xr:uid="{271F66F7-D34C-4EE9-BE25-B0A45E5F8412}"/>
    <cellStyle name="쉼표 10 6 7 2" xfId="47964" xr:uid="{012A144D-2F69-4A34-AC74-BE45F5587494}"/>
    <cellStyle name="쉼표 10 6 8" xfId="20794" xr:uid="{91924E2E-E3F6-4A78-9CC5-F7EC7F508264}"/>
    <cellStyle name="쉼표 10 6 8 2" xfId="50746" xr:uid="{4218B4A2-91A2-4D16-815A-CD2BD9BD3ED4}"/>
    <cellStyle name="쉼표 10 6 9" xfId="23532" xr:uid="{AA442AC1-8355-47D8-AA8C-CB5089EB4E0C}"/>
    <cellStyle name="쉼표 10 6 9 2" xfId="53484" xr:uid="{1370BB7B-093F-491C-B214-6B28EB7E4DAF}"/>
    <cellStyle name="쉼표 10 7" xfId="2210" xr:uid="{B37A34D0-1F13-4DD4-8BB5-E13F643C2C7E}"/>
    <cellStyle name="쉼표 10 7 2" xfId="27643" xr:uid="{E0DCB7A5-4399-4CD2-8824-44911F02BCC6}"/>
    <cellStyle name="쉼표 10 7 2 2" xfId="57595" xr:uid="{A204EA3A-5578-45AF-A4DF-C8A9639B6BAC}"/>
    <cellStyle name="쉼표 10 7 3" xfId="32210" xr:uid="{83793E6D-376F-41C8-8DBF-12AFCF037E5E}"/>
    <cellStyle name="쉼표 10 8" xfId="2648" xr:uid="{D78C89DB-5491-4EED-BEE8-6D52CCBCA931}"/>
    <cellStyle name="쉼표 10 8 2" xfId="32641" xr:uid="{B07AC332-7255-435B-8DFC-8AB296874181}"/>
    <cellStyle name="쉼표 10 9" xfId="5596" xr:uid="{08A51054-21EB-49E9-B17C-B803EC8B6BC1}"/>
    <cellStyle name="쉼표 10 9 2" xfId="35551" xr:uid="{7510598E-FF2A-4553-9237-4A4568299518}"/>
    <cellStyle name="쉼표 100" xfId="22120" xr:uid="{87B84151-794D-4426-83BC-721C52F7B2A9}"/>
    <cellStyle name="쉼표 100 2" xfId="52072" xr:uid="{4E03318D-80DD-4A13-BDF7-881B64824D9C}"/>
    <cellStyle name="쉼표 101" xfId="24865" xr:uid="{A605A8D9-F20F-42C8-AE58-3FF3530189AA}"/>
    <cellStyle name="쉼표 101 2" xfId="54817" xr:uid="{A0C42299-98E3-4765-B465-0BFDE96B9112}"/>
    <cellStyle name="쉼표 102" xfId="27594" xr:uid="{08EAF75C-8F4C-411E-ABA1-A5967A3C8662}"/>
    <cellStyle name="쉼표 102 2" xfId="57546" xr:uid="{0C6DE8AE-3EF0-454D-AFF0-91DA1F886828}"/>
    <cellStyle name="쉼표 103" xfId="27597" xr:uid="{1093C8FF-4657-47C5-AD48-DFA21CDA169D}"/>
    <cellStyle name="쉼표 103 2" xfId="57549" xr:uid="{E02F0669-A085-44F9-8DE1-4EEE93C3A379}"/>
    <cellStyle name="쉼표 104" xfId="30338" xr:uid="{1570700D-35BA-4533-91C3-50EE51DD2AF9}"/>
    <cellStyle name="쉼표 104 2" xfId="60290" xr:uid="{A238F194-72E7-457F-9D95-B5F6867C8F4F}"/>
    <cellStyle name="쉼표 105" xfId="27598" xr:uid="{5ECE61B6-D233-4EF1-8C7F-58A9C7CD6962}"/>
    <cellStyle name="쉼표 105 2" xfId="57550" xr:uid="{BF0C019E-781B-4635-A7F0-8A2583820CB1}"/>
    <cellStyle name="쉼표 106" xfId="30340" xr:uid="{DDE68F5F-3E0F-4824-BDED-64144A740BC7}"/>
    <cellStyle name="쉼표 106 2" xfId="60292" xr:uid="{58F67E81-5094-45C2-8D54-9625B05DD0AF}"/>
    <cellStyle name="쉼표 107" xfId="27596" xr:uid="{D6D56B4D-4C56-4370-91AB-7E003A7E398F}"/>
    <cellStyle name="쉼표 107 2" xfId="57548" xr:uid="{EBAE9486-B336-4D85-B0F6-8A0D4290384A}"/>
    <cellStyle name="쉼표 108" xfId="27595" xr:uid="{26657F4D-F97D-4B0E-9BA6-CB01BE5CF186}"/>
    <cellStyle name="쉼표 108 2" xfId="57547" xr:uid="{344F854D-656F-4E94-A18F-F00308EDE836}"/>
    <cellStyle name="쉼표 109" xfId="30339" xr:uid="{0AFD08F2-EA1F-4697-A66E-0EDC5E5386F2}"/>
    <cellStyle name="쉼표 109 2" xfId="60291" xr:uid="{FD0B8C96-B93B-4019-AB86-C3A274281E06}"/>
    <cellStyle name="쉼표 11" xfId="394" xr:uid="{3C9E8C11-C200-47F4-A0D2-B4CDED86992D}"/>
    <cellStyle name="쉼표 11 10" xfId="8406" xr:uid="{9462B04E-9667-4BB0-9FF2-0DC374A255D4}"/>
    <cellStyle name="쉼표 11 10 2" xfId="38361" xr:uid="{0D38B262-7529-4B25-9C2C-DE9FDCB098AD}"/>
    <cellStyle name="쉼표 11 11" xfId="11188" xr:uid="{1ECC7720-F825-4587-A9FB-944C4843C16D}"/>
    <cellStyle name="쉼표 11 11 2" xfId="41143" xr:uid="{5DA90D0A-0647-4DB6-AB48-0059595D8153}"/>
    <cellStyle name="쉼표 11 12" xfId="13923" xr:uid="{5FB3E6C9-09F6-463D-9454-BF190F8D85CF}"/>
    <cellStyle name="쉼표 11 12 2" xfId="43878" xr:uid="{0CFC7830-2A6C-46DA-87C1-1A7AE80130C4}"/>
    <cellStyle name="쉼표 11 13" xfId="16671" xr:uid="{47E00E0E-FCC4-4B91-8557-B4FA89BBA490}"/>
    <cellStyle name="쉼표 11 13 2" xfId="46624" xr:uid="{0A6A5C38-8422-4209-94A3-BB0DCED203D9}"/>
    <cellStyle name="쉼표 11 14" xfId="19454" xr:uid="{02B322C0-D02C-4FBC-9DC2-E0F8A7F93EBE}"/>
    <cellStyle name="쉼표 11 14 2" xfId="49406" xr:uid="{AC7FFBCE-059F-4D7A-8E7C-34AEEFA271E0}"/>
    <cellStyle name="쉼표 11 15" xfId="22192" xr:uid="{989633C1-5968-4EA2-A099-3E3EB95F046F}"/>
    <cellStyle name="쉼표 11 15 2" xfId="52144" xr:uid="{77357A6A-7A54-46E1-A604-FB2ABA688284}"/>
    <cellStyle name="쉼표 11 16" xfId="24928" xr:uid="{4C448E36-15FD-4411-A45D-806787DAF236}"/>
    <cellStyle name="쉼표 11 16 2" xfId="54880" xr:uid="{BB6F4B6B-78D1-46F3-AB98-51E240299975}"/>
    <cellStyle name="쉼표 11 17" xfId="30409" xr:uid="{CC4E0D3C-5B9D-43BE-805E-F4B429530D64}"/>
    <cellStyle name="쉼표 11 2" xfId="538" xr:uid="{F050ADB4-89C5-4898-9F16-CE8B7BDE4E78}"/>
    <cellStyle name="쉼표 11 2 10" xfId="11273" xr:uid="{29B085BB-9DCF-4168-8A8E-1A47A481C4F9}"/>
    <cellStyle name="쉼표 11 2 10 2" xfId="41228" xr:uid="{08B59272-437A-4DC0-8BF3-2836D119E109}"/>
    <cellStyle name="쉼표 11 2 11" xfId="14008" xr:uid="{E652E889-CEDC-4B33-B307-6578117F8C8D}"/>
    <cellStyle name="쉼표 11 2 11 2" xfId="43963" xr:uid="{1DB14C0E-6ED0-4204-8EC6-04FB23BEBBCB}"/>
    <cellStyle name="쉼표 11 2 12" xfId="16756" xr:uid="{5EE977C1-F4F9-430E-84DB-CB6C3E6F31CD}"/>
    <cellStyle name="쉼표 11 2 12 2" xfId="46709" xr:uid="{E2887ED7-FE4E-4E34-9136-038F1991A21A}"/>
    <cellStyle name="쉼표 11 2 13" xfId="19539" xr:uid="{AF319D5F-B9C5-488A-A802-AA83021E4D30}"/>
    <cellStyle name="쉼표 11 2 13 2" xfId="49491" xr:uid="{9A530A7A-D09E-4DC6-A2E0-F16FD48FA4C4}"/>
    <cellStyle name="쉼표 11 2 14" xfId="22277" xr:uid="{8873D6B9-97D7-4F03-9493-904CDCB446E9}"/>
    <cellStyle name="쉼표 11 2 14 2" xfId="52229" xr:uid="{7CFE8ED2-C167-40B9-AB1B-515F69831DE1}"/>
    <cellStyle name="쉼표 11 2 15" xfId="25013" xr:uid="{B7D3D443-550B-46B8-9EAF-8C02E09B71D6}"/>
    <cellStyle name="쉼표 11 2 15 2" xfId="54965" xr:uid="{E031D905-4A13-49FC-B8E1-1C2121BED901}"/>
    <cellStyle name="쉼표 11 2 16" xfId="30548" xr:uid="{0CD28B71-5703-466D-9B4C-94BB5FB3BBDE}"/>
    <cellStyle name="쉼표 11 2 2" xfId="879" xr:uid="{C460590A-A58D-4142-8B2F-054A962FF8C9}"/>
    <cellStyle name="쉼표 11 2 2 10" xfId="16927" xr:uid="{C8A89148-EB9C-4BC9-BCC6-8E2F8A380D89}"/>
    <cellStyle name="쉼표 11 2 2 10 2" xfId="46880" xr:uid="{C79E60E3-F326-4CCE-8CA8-1B4F48FA8170}"/>
    <cellStyle name="쉼표 11 2 2 11" xfId="19710" xr:uid="{D75D957D-20DD-4C5A-AE83-346963D7F46C}"/>
    <cellStyle name="쉼표 11 2 2 11 2" xfId="49662" xr:uid="{D8448931-CAAD-4EF7-98B7-A6727D80F510}"/>
    <cellStyle name="쉼표 11 2 2 12" xfId="22448" xr:uid="{A3665D70-0D52-4045-8672-DF4B790A7801}"/>
    <cellStyle name="쉼표 11 2 2 12 2" xfId="52400" xr:uid="{8272AD51-2F1C-4518-AB8B-9C1425238526}"/>
    <cellStyle name="쉼표 11 2 2 13" xfId="25184" xr:uid="{2B66377C-51FF-4685-A229-B27FEF9AE146}"/>
    <cellStyle name="쉼표 11 2 2 13 2" xfId="55136" xr:uid="{DB4601FA-498C-4028-B739-EEB7F860F94E}"/>
    <cellStyle name="쉼표 11 2 2 14" xfId="30884" xr:uid="{A323A56D-B03B-431A-BA94-B266AAFFF260}"/>
    <cellStyle name="쉼표 11 2 2 2" xfId="1422" xr:uid="{542B85AA-223B-46A5-82AF-6922B7A7271A}"/>
    <cellStyle name="쉼표 11 2 2 2 10" xfId="20052" xr:uid="{4BF44E07-2627-455B-9EC5-C30EBC4BC3E9}"/>
    <cellStyle name="쉼표 11 2 2 2 10 2" xfId="50004" xr:uid="{11324011-9858-45F3-8334-E39FFBD66107}"/>
    <cellStyle name="쉼표 11 2 2 2 11" xfId="22790" xr:uid="{979FF9D3-68F1-44A9-8918-6DDC594F80B3}"/>
    <cellStyle name="쉼표 11 2 2 2 11 2" xfId="52742" xr:uid="{56A5A02B-5E13-43F6-8C1E-6718FA3ADC16}"/>
    <cellStyle name="쉼표 11 2 2 2 12" xfId="25526" xr:uid="{D1E520BB-FCE1-4B4F-9198-46D2A87B05B4}"/>
    <cellStyle name="쉼표 11 2 2 2 12 2" xfId="55478" xr:uid="{25D6B237-8E86-4E7D-BF4B-FF1F862A3248}"/>
    <cellStyle name="쉼표 11 2 2 2 13" xfId="31427" xr:uid="{1275FCAB-D7CF-4AD8-9329-7C1EB04A8244}"/>
    <cellStyle name="쉼표 11 2 2 2 2" xfId="3958" xr:uid="{60F1BFF0-B47E-4BF1-BE48-5B26BE392CEA}"/>
    <cellStyle name="쉼표 11 2 2 2 2 10" xfId="26210" xr:uid="{C4D69821-F2F9-47A4-8C62-75559EA0A323}"/>
    <cellStyle name="쉼표 11 2 2 2 2 10 2" xfId="56162" xr:uid="{074F840D-BFD2-4F6E-A451-BB9606A61950}"/>
    <cellStyle name="쉼표 11 2 2 2 2 11" xfId="33951" xr:uid="{AB4DD445-8AA4-422A-A723-70FE3824F8A1}"/>
    <cellStyle name="쉼표 11 2 2 2 2 2" xfId="5326" xr:uid="{0876BDB1-EAAC-4A8B-AA88-25F2035D639C}"/>
    <cellStyle name="쉼표 11 2 2 2 2 2 10" xfId="35319" xr:uid="{1FF5B80D-D594-487B-8F85-20A0817F648A}"/>
    <cellStyle name="쉼표 11 2 2 2 2 2 2" xfId="8274" xr:uid="{7B4E170C-99A1-4737-8DAF-500BB4827A13}"/>
    <cellStyle name="쉼표 11 2 2 2 2 2 2 2" xfId="30321" xr:uid="{A90E8CA9-123F-48DD-AFE2-7BF4E5F65A54}"/>
    <cellStyle name="쉼표 11 2 2 2 2 2 2 2 2" xfId="60273" xr:uid="{54689ABC-E072-42E8-9058-C562F30DDDC1}"/>
    <cellStyle name="쉼표 11 2 2 2 2 2 2 3" xfId="38229" xr:uid="{53DCC205-25D0-430F-88C1-FFB7346A41D4}"/>
    <cellStyle name="쉼표 11 2 2 2 2 2 3" xfId="11056" xr:uid="{BEF42B7C-D541-46C8-B204-77C529154ABF}"/>
    <cellStyle name="쉼표 11 2 2 2 2 2 3 2" xfId="41011" xr:uid="{55AAEF39-6C90-4285-A9B6-569CD58EFBDD}"/>
    <cellStyle name="쉼표 11 2 2 2 2 2 4" xfId="13838" xr:uid="{8B42C88E-7F15-4AFA-B665-FEED0AA7BE2C}"/>
    <cellStyle name="쉼표 11 2 2 2 2 2 4 2" xfId="43793" xr:uid="{7B116711-FDB8-4792-9CF8-8D2FB29DD73D}"/>
    <cellStyle name="쉼표 11 2 2 2 2 2 5" xfId="16573" xr:uid="{73A5DB31-D2AD-4288-A746-A8DFA0027116}"/>
    <cellStyle name="쉼표 11 2 2 2 2 2 5 2" xfId="46528" xr:uid="{80361655-A6F9-437E-9A17-CF2C276E95F4}"/>
    <cellStyle name="쉼표 11 2 2 2 2 2 6" xfId="19321" xr:uid="{3FCC6765-33E9-4C86-91BE-F76E674307D9}"/>
    <cellStyle name="쉼표 11 2 2 2 2 2 6 2" xfId="49274" xr:uid="{236A02DF-6CA0-4DE7-8DE5-DE748ECB9695}"/>
    <cellStyle name="쉼표 11 2 2 2 2 2 7" xfId="22104" xr:uid="{8E1AD0D5-9A42-41B7-96AE-CBC69FED8769}"/>
    <cellStyle name="쉼표 11 2 2 2 2 2 7 2" xfId="52056" xr:uid="{8F30D74A-79FB-4D59-9A15-852F9332EBC0}"/>
    <cellStyle name="쉼표 11 2 2 2 2 2 8" xfId="24842" xr:uid="{CE6C71A4-07E6-44D4-AA27-DDB50EBE903F}"/>
    <cellStyle name="쉼표 11 2 2 2 2 2 8 2" xfId="54794" xr:uid="{630B1E1F-0C48-425C-98EC-E904BF6F5606}"/>
    <cellStyle name="쉼표 11 2 2 2 2 2 9" xfId="27578" xr:uid="{FFDA21CB-E135-4834-B6E6-098465A57599}"/>
    <cellStyle name="쉼표 11 2 2 2 2 2 9 2" xfId="57530" xr:uid="{E29B7B8D-207D-4347-BEED-DF21AFFC0E68}"/>
    <cellStyle name="쉼표 11 2 2 2 2 3" xfId="6906" xr:uid="{1F796D86-023B-40A0-9631-1C86258097F6}"/>
    <cellStyle name="쉼표 11 2 2 2 2 3 2" xfId="28953" xr:uid="{786839DE-7514-49A7-BFF7-12FA4739C04E}"/>
    <cellStyle name="쉼표 11 2 2 2 2 3 2 2" xfId="58905" xr:uid="{6BEC0868-6FF4-4C74-8439-9022A66CC255}"/>
    <cellStyle name="쉼표 11 2 2 2 2 3 3" xfId="36861" xr:uid="{899D6392-20CF-4C96-A34F-CD81572AA641}"/>
    <cellStyle name="쉼표 11 2 2 2 2 4" xfId="9688" xr:uid="{7248BD26-B614-426E-9B40-3406AEDD9473}"/>
    <cellStyle name="쉼표 11 2 2 2 2 4 2" xfId="39643" xr:uid="{6AE64635-7256-4F72-B0F9-FE395CEA1F3C}"/>
    <cellStyle name="쉼표 11 2 2 2 2 5" xfId="12470" xr:uid="{8BFDF00C-3176-4627-812E-3790EF1F036C}"/>
    <cellStyle name="쉼표 11 2 2 2 2 5 2" xfId="42425" xr:uid="{878686A9-03AF-421E-AEB4-B804E1DC0B62}"/>
    <cellStyle name="쉼표 11 2 2 2 2 6" xfId="15205" xr:uid="{51E26A75-4B7B-4792-961B-D21B720A38DA}"/>
    <cellStyle name="쉼표 11 2 2 2 2 6 2" xfId="45160" xr:uid="{D4C7478E-F923-4B55-91E2-CDC276B35844}"/>
    <cellStyle name="쉼표 11 2 2 2 2 7" xfId="17953" xr:uid="{60043C5D-0E29-42E2-B4D4-DC4ED241A29D}"/>
    <cellStyle name="쉼표 11 2 2 2 2 7 2" xfId="47906" xr:uid="{DDADC6CD-E044-4157-B3FF-503AFC49F732}"/>
    <cellStyle name="쉼표 11 2 2 2 2 8" xfId="20736" xr:uid="{40DC8798-D514-47FA-928C-E7E34E9FEF77}"/>
    <cellStyle name="쉼표 11 2 2 2 2 8 2" xfId="50688" xr:uid="{C3A256E2-1F4B-42F1-930E-3F8CE85BCDC3}"/>
    <cellStyle name="쉼표 11 2 2 2 2 9" xfId="23474" xr:uid="{F573468A-63B5-4EB8-8815-43B53961083C}"/>
    <cellStyle name="쉼표 11 2 2 2 2 9 2" xfId="53426" xr:uid="{38CCF55B-CDC7-42F6-A031-852CBD0C76F3}"/>
    <cellStyle name="쉼표 11 2 2 2 3" xfId="4642" xr:uid="{706661AF-60D8-4A3E-81A2-56AC99948EDE}"/>
    <cellStyle name="쉼표 11 2 2 2 3 10" xfId="34635" xr:uid="{C973E4FC-3513-4C38-A17C-537A4976F9FC}"/>
    <cellStyle name="쉼표 11 2 2 2 3 2" xfId="7590" xr:uid="{D2ECDFE0-A8E2-498F-9D48-BBB548BBA0C1}"/>
    <cellStyle name="쉼표 11 2 2 2 3 2 2" xfId="29637" xr:uid="{F5FAA11C-B4CB-4E53-A545-42A4A1FC2DAD}"/>
    <cellStyle name="쉼표 11 2 2 2 3 2 2 2" xfId="59589" xr:uid="{2251BEB2-EE88-4F19-80BC-2E69F47A0D4E}"/>
    <cellStyle name="쉼표 11 2 2 2 3 2 3" xfId="37545" xr:uid="{5F6C6AF2-0BC1-4ABC-B01A-E5BF82D4791E}"/>
    <cellStyle name="쉼표 11 2 2 2 3 3" xfId="10372" xr:uid="{CE358F25-711B-46ED-8FE6-7103213233EE}"/>
    <cellStyle name="쉼표 11 2 2 2 3 3 2" xfId="40327" xr:uid="{83746101-9826-4B74-AAE4-5D4110EC3DAB}"/>
    <cellStyle name="쉼표 11 2 2 2 3 4" xfId="13154" xr:uid="{FF899021-80BB-4B96-BDEC-BD3B4FDDD209}"/>
    <cellStyle name="쉼표 11 2 2 2 3 4 2" xfId="43109" xr:uid="{AE3A0527-4C90-45E7-9328-B657EF083FD5}"/>
    <cellStyle name="쉼표 11 2 2 2 3 5" xfId="15889" xr:uid="{CA1673F4-8411-4301-9716-164D7E2CCD5E}"/>
    <cellStyle name="쉼표 11 2 2 2 3 5 2" xfId="45844" xr:uid="{4C4EB0E6-CE7C-4E30-A5ED-A68855FD0AE9}"/>
    <cellStyle name="쉼표 11 2 2 2 3 6" xfId="18637" xr:uid="{8937D44C-85EF-4306-BDFB-DF35260E7510}"/>
    <cellStyle name="쉼표 11 2 2 2 3 6 2" xfId="48590" xr:uid="{23D29492-8C87-497B-B39C-063F3AA23DCB}"/>
    <cellStyle name="쉼표 11 2 2 2 3 7" xfId="21420" xr:uid="{87A84078-4EA5-4745-B40D-1FB2E143E56E}"/>
    <cellStyle name="쉼표 11 2 2 2 3 7 2" xfId="51372" xr:uid="{3E9354E9-C945-49EB-9BBF-EDE8F9305373}"/>
    <cellStyle name="쉼표 11 2 2 2 3 8" xfId="24158" xr:uid="{9C1609E1-670D-44A7-8A3B-F744607BDA33}"/>
    <cellStyle name="쉼표 11 2 2 2 3 8 2" xfId="54110" xr:uid="{2AA9A472-4D95-4926-A6B8-1A05E69018C3}"/>
    <cellStyle name="쉼표 11 2 2 2 3 9" xfId="26894" xr:uid="{1A6D96CF-D786-4311-864E-2134444FCA2C}"/>
    <cellStyle name="쉼표 11 2 2 2 3 9 2" xfId="56846" xr:uid="{53A13DEC-DA20-439E-A5C2-4ECEFCE1921C}"/>
    <cellStyle name="쉼표 11 2 2 2 4" xfId="3274" xr:uid="{64CF3A21-C978-42B4-962B-2D19E236A1FA}"/>
    <cellStyle name="쉼표 11 2 2 2 4 2" xfId="28269" xr:uid="{A172ED1E-7432-4C78-A99D-E12A47A6619A}"/>
    <cellStyle name="쉼표 11 2 2 2 4 2 2" xfId="58221" xr:uid="{1C481980-D246-400B-8242-594E52A67974}"/>
    <cellStyle name="쉼표 11 2 2 2 4 3" xfId="33267" xr:uid="{2EBA9D2D-A9CE-4600-A115-7887CFBA1DBA}"/>
    <cellStyle name="쉼표 11 2 2 2 5" xfId="6222" xr:uid="{C1508A3C-91A4-4A37-B3E7-904865CB7942}"/>
    <cellStyle name="쉼표 11 2 2 2 5 2" xfId="36177" xr:uid="{80137AF6-303B-4B46-9717-8B5D8E8CC4E7}"/>
    <cellStyle name="쉼표 11 2 2 2 6" xfId="9004" xr:uid="{E35EEAD7-6657-424B-97BD-8F995F1746B1}"/>
    <cellStyle name="쉼표 11 2 2 2 6 2" xfId="38959" xr:uid="{C61C8D0E-E9F9-4A83-AD42-4CF66EF1941B}"/>
    <cellStyle name="쉼표 11 2 2 2 7" xfId="11786" xr:uid="{3B86749D-CB71-4702-B2D8-E9C4104A3B56}"/>
    <cellStyle name="쉼표 11 2 2 2 7 2" xfId="41741" xr:uid="{9A5D1BDB-F63D-4BC1-9BB9-72538F936232}"/>
    <cellStyle name="쉼표 11 2 2 2 8" xfId="14521" xr:uid="{38FD1AE8-8191-4405-8DD3-184AD8E38CF4}"/>
    <cellStyle name="쉼표 11 2 2 2 8 2" xfId="44476" xr:uid="{1FA0E1B4-D172-4E5F-AE18-C9E9ECCE5977}"/>
    <cellStyle name="쉼표 11 2 2 2 9" xfId="17269" xr:uid="{EC406BA6-218F-4462-809A-2D3033B00BDB}"/>
    <cellStyle name="쉼표 11 2 2 2 9 2" xfId="47222" xr:uid="{DDDDA5A5-CDF1-45D6-8BC0-46BBE96950B2}"/>
    <cellStyle name="쉼표 11 2 2 3" xfId="1964" xr:uid="{9AA15572-751A-4626-ABB4-B4FF47DBE88E}"/>
    <cellStyle name="쉼표 11 2 2 3 10" xfId="23132" xr:uid="{A98BC16B-94C5-46B0-BC8E-ECA8515FF769}"/>
    <cellStyle name="쉼표 11 2 2 3 10 2" xfId="53084" xr:uid="{08791692-000B-4780-9C5D-A5F6F120D2EE}"/>
    <cellStyle name="쉼표 11 2 2 3 11" xfId="25868" xr:uid="{37307E7A-C546-4FBA-8A3D-6AD7C57D7C42}"/>
    <cellStyle name="쉼표 11 2 2 3 11 2" xfId="55820" xr:uid="{4479803D-07EB-4E5B-8B90-77275E013374}"/>
    <cellStyle name="쉼표 11 2 2 3 12" xfId="31969" xr:uid="{80302A87-8424-4B3A-B73B-048926CEADD0}"/>
    <cellStyle name="쉼표 11 2 2 3 2" xfId="4984" xr:uid="{BD633BA4-AE19-4E79-B3B3-00AAAF173977}"/>
    <cellStyle name="쉼표 11 2 2 3 2 10" xfId="34977" xr:uid="{E738FE48-D671-4210-BFA0-A56A4A214A66}"/>
    <cellStyle name="쉼표 11 2 2 3 2 2" xfId="7932" xr:uid="{35620242-E05F-4C02-8ED9-DD9563F255A6}"/>
    <cellStyle name="쉼표 11 2 2 3 2 2 2" xfId="29979" xr:uid="{A1C75643-7175-4A61-A546-A9CBEC2EBB7B}"/>
    <cellStyle name="쉼표 11 2 2 3 2 2 2 2" xfId="59931" xr:uid="{5C20184F-9B8C-4441-8A1D-4A1B12DCADE4}"/>
    <cellStyle name="쉼표 11 2 2 3 2 2 3" xfId="37887" xr:uid="{77F1810A-15DC-4BCE-A3B4-DE3EF76C032D}"/>
    <cellStyle name="쉼표 11 2 2 3 2 3" xfId="10714" xr:uid="{BFF92385-DC1D-4283-9F44-B3F3CCE6A95E}"/>
    <cellStyle name="쉼표 11 2 2 3 2 3 2" xfId="40669" xr:uid="{C77C7C8C-0A83-4133-B2E0-12CD1DFCD010}"/>
    <cellStyle name="쉼표 11 2 2 3 2 4" xfId="13496" xr:uid="{5A606E20-52D8-44C8-AA37-0A05E5A591CE}"/>
    <cellStyle name="쉼표 11 2 2 3 2 4 2" xfId="43451" xr:uid="{CDAFE891-0B13-4A3F-B8CA-C0DAF1E1DECE}"/>
    <cellStyle name="쉼표 11 2 2 3 2 5" xfId="16231" xr:uid="{EBABBAE0-3DBD-4497-90CF-63A3069DF740}"/>
    <cellStyle name="쉼표 11 2 2 3 2 5 2" xfId="46186" xr:uid="{0030C580-95ED-4E15-A35C-718186AA0C5F}"/>
    <cellStyle name="쉼표 11 2 2 3 2 6" xfId="18979" xr:uid="{5CB29975-7CD0-40B6-98AA-01827FB9E5F9}"/>
    <cellStyle name="쉼표 11 2 2 3 2 6 2" xfId="48932" xr:uid="{5646275F-9B46-4C35-BF8E-C2444B41A3FD}"/>
    <cellStyle name="쉼표 11 2 2 3 2 7" xfId="21762" xr:uid="{7BFC20B3-F759-43DC-B44C-80A995E41BC0}"/>
    <cellStyle name="쉼표 11 2 2 3 2 7 2" xfId="51714" xr:uid="{E2CC22FD-7513-4C44-BAAA-FB9534CB19A6}"/>
    <cellStyle name="쉼표 11 2 2 3 2 8" xfId="24500" xr:uid="{DACC1E88-E249-4A0B-A4D1-8C2F65911447}"/>
    <cellStyle name="쉼표 11 2 2 3 2 8 2" xfId="54452" xr:uid="{C5405CF3-1161-4BF8-AC78-830E443F2711}"/>
    <cellStyle name="쉼표 11 2 2 3 2 9" xfId="27236" xr:uid="{A68C55AA-647D-42A8-B1E0-FBF19C7B65EC}"/>
    <cellStyle name="쉼표 11 2 2 3 2 9 2" xfId="57188" xr:uid="{1390B001-946B-4A68-92D3-A6F1A7C0646C}"/>
    <cellStyle name="쉼표 11 2 2 3 3" xfId="3616" xr:uid="{013CB664-A212-4150-8268-9A1F2CAF2CFF}"/>
    <cellStyle name="쉼표 11 2 2 3 3 2" xfId="28611" xr:uid="{233CF2C7-F9EF-4F8A-B09D-ADA0F0A92D88}"/>
    <cellStyle name="쉼표 11 2 2 3 3 2 2" xfId="58563" xr:uid="{4C7B04D2-FA15-4578-AE0B-59DD134DECC6}"/>
    <cellStyle name="쉼표 11 2 2 3 3 3" xfId="33609" xr:uid="{68E480B9-FDB3-4684-A250-EA537C52BD2E}"/>
    <cellStyle name="쉼표 11 2 2 3 4" xfId="6564" xr:uid="{110E1474-3029-476D-8A68-693B27887F87}"/>
    <cellStyle name="쉼표 11 2 2 3 4 2" xfId="36519" xr:uid="{141BD539-8188-4B4B-BEF7-9A92F62ED4FA}"/>
    <cellStyle name="쉼표 11 2 2 3 5" xfId="9346" xr:uid="{B6850A43-D09E-4EA7-9A65-00523AA189C1}"/>
    <cellStyle name="쉼표 11 2 2 3 5 2" xfId="39301" xr:uid="{CB6C8706-E0D8-4E69-A838-43E3847FCFB7}"/>
    <cellStyle name="쉼표 11 2 2 3 6" xfId="12128" xr:uid="{28AA26FA-8891-4C6B-94D8-39CD1B5B8AA5}"/>
    <cellStyle name="쉼표 11 2 2 3 6 2" xfId="42083" xr:uid="{A9FF1DDB-6928-477C-9205-864D610A565C}"/>
    <cellStyle name="쉼표 11 2 2 3 7" xfId="14863" xr:uid="{0DCDD32F-82AF-4A3E-BEB1-286215AE349D}"/>
    <cellStyle name="쉼표 11 2 2 3 7 2" xfId="44818" xr:uid="{5899574E-D895-498A-85F0-07C249DACE06}"/>
    <cellStyle name="쉼표 11 2 2 3 8" xfId="17611" xr:uid="{23B4DD96-49F4-44A1-B41F-32D462D93ED2}"/>
    <cellStyle name="쉼표 11 2 2 3 8 2" xfId="47564" xr:uid="{6C30F262-AA16-4DC5-8D7C-298C6B63FC8D}"/>
    <cellStyle name="쉼표 11 2 2 3 9" xfId="20394" xr:uid="{85E60284-A56B-49EE-B725-A1A9FC0C2FB9}"/>
    <cellStyle name="쉼표 11 2 2 3 9 2" xfId="50346" xr:uid="{124596C3-14FB-4B8A-918F-0C1832D16CA9}"/>
    <cellStyle name="쉼표 11 2 2 4" xfId="2495" xr:uid="{5A8867C1-4728-4AB0-96A5-AA1A8210846D}"/>
    <cellStyle name="쉼표 11 2 2 4 10" xfId="26552" xr:uid="{915D74CF-00CA-421D-950F-C884E6280C3F}"/>
    <cellStyle name="쉼표 11 2 2 4 10 2" xfId="56504" xr:uid="{1FB3DE24-1E95-4E65-B005-35C5AA0E4C3E}"/>
    <cellStyle name="쉼표 11 2 2 4 11" xfId="32494" xr:uid="{24B37594-E9BC-4988-99D7-E1407F0EDC32}"/>
    <cellStyle name="쉼표 11 2 2 4 2" xfId="4300" xr:uid="{72C17DB2-4FFE-4F0A-A2A9-672B99F4B422}"/>
    <cellStyle name="쉼표 11 2 2 4 2 2" xfId="29295" xr:uid="{9C943071-9888-4658-9518-BC9ABEA83BAD}"/>
    <cellStyle name="쉼표 11 2 2 4 2 2 2" xfId="59247" xr:uid="{E403DA4D-DD21-47E1-9F96-148940EB62A9}"/>
    <cellStyle name="쉼표 11 2 2 4 2 3" xfId="34293" xr:uid="{4E66BC32-98B1-4315-8A07-3FC93DC84424}"/>
    <cellStyle name="쉼표 11 2 2 4 3" xfId="7248" xr:uid="{9C01D62F-8822-4E3F-A86B-33FC2BBBB765}"/>
    <cellStyle name="쉼표 11 2 2 4 3 2" xfId="37203" xr:uid="{7EDA72C4-E802-45BA-BFEC-8226C7F7A111}"/>
    <cellStyle name="쉼표 11 2 2 4 4" xfId="10030" xr:uid="{52F5B68F-79E6-47ED-A0F1-1E2065610C9C}"/>
    <cellStyle name="쉼표 11 2 2 4 4 2" xfId="39985" xr:uid="{05726276-BBC3-43C0-A05A-7ABC5DA9C31D}"/>
    <cellStyle name="쉼표 11 2 2 4 5" xfId="12812" xr:uid="{DFF1C959-2E3E-4752-9691-5B449BB07094}"/>
    <cellStyle name="쉼표 11 2 2 4 5 2" xfId="42767" xr:uid="{C10AE049-D5FE-4DB7-B108-3A61DE4955AC}"/>
    <cellStyle name="쉼표 11 2 2 4 6" xfId="15547" xr:uid="{166C87A0-28D0-4289-8DC8-C7340B45DE37}"/>
    <cellStyle name="쉼표 11 2 2 4 6 2" xfId="45502" xr:uid="{302EBF5D-A5F1-44AB-B131-82C96BFF72E4}"/>
    <cellStyle name="쉼표 11 2 2 4 7" xfId="18295" xr:uid="{12FBA18E-C7F2-45A3-9F86-86D12432A6DD}"/>
    <cellStyle name="쉼표 11 2 2 4 7 2" xfId="48248" xr:uid="{F6E8BAC7-1955-4003-998D-67A5A7637E01}"/>
    <cellStyle name="쉼표 11 2 2 4 8" xfId="21078" xr:uid="{53B03DD7-D1BC-4237-9EA3-194A9CD0B9C8}"/>
    <cellStyle name="쉼표 11 2 2 4 8 2" xfId="51030" xr:uid="{BF777A9F-B035-440D-A5E0-1A14ADE58970}"/>
    <cellStyle name="쉼표 11 2 2 4 9" xfId="23816" xr:uid="{1885F38D-CB68-4066-8388-81A77AE2D84C}"/>
    <cellStyle name="쉼표 11 2 2 4 9 2" xfId="53768" xr:uid="{6386D35A-A6E0-4F66-9D7C-B2C87D2DF424}"/>
    <cellStyle name="쉼표 11 2 2 5" xfId="2932" xr:uid="{797056A2-7CDB-4126-8F8A-31E01595AAD0}"/>
    <cellStyle name="쉼표 11 2 2 5 2" xfId="27927" xr:uid="{324977EA-6FE5-42A7-8C6B-AB5793E54E46}"/>
    <cellStyle name="쉼표 11 2 2 5 2 2" xfId="57879" xr:uid="{6B7E1C46-FAB8-475B-A7C7-2CAF1AFC9153}"/>
    <cellStyle name="쉼표 11 2 2 5 3" xfId="32925" xr:uid="{8342BBB5-CCE2-4AA6-9D54-A5B083838B21}"/>
    <cellStyle name="쉼표 11 2 2 6" xfId="5880" xr:uid="{7C0CC605-FFB4-40F0-B6A8-CB486512F82F}"/>
    <cellStyle name="쉼표 11 2 2 6 2" xfId="35835" xr:uid="{D79153C5-0296-470E-9200-8C81811F719C}"/>
    <cellStyle name="쉼표 11 2 2 7" xfId="8662" xr:uid="{223965D5-1A9E-4573-988F-28F0D309752A}"/>
    <cellStyle name="쉼표 11 2 2 7 2" xfId="38617" xr:uid="{50760B0B-80D8-483D-A5D2-864AAD03EB26}"/>
    <cellStyle name="쉼표 11 2 2 8" xfId="11444" xr:uid="{4E06406C-958D-4430-9E4D-3FDFB82E48E9}"/>
    <cellStyle name="쉼표 11 2 2 8 2" xfId="41399" xr:uid="{06254FC7-843F-45CB-BDDD-1C2A6CA562E8}"/>
    <cellStyle name="쉼표 11 2 2 9" xfId="14179" xr:uid="{F0B4F8DC-0056-4345-AED1-D1C7F9631096}"/>
    <cellStyle name="쉼표 11 2 2 9 2" xfId="44134" xr:uid="{2589E1F8-A488-4B0C-A058-422CED79170A}"/>
    <cellStyle name="쉼표 11 2 3" xfId="1086" xr:uid="{CFB39B28-E44A-4682-8301-11EA0BF8EFD6}"/>
    <cellStyle name="쉼표 11 2 3 10" xfId="19881" xr:uid="{C542AED1-7DE0-4D74-850F-24FFC233508F}"/>
    <cellStyle name="쉼표 11 2 3 10 2" xfId="49833" xr:uid="{A56ABFED-5D63-4F9C-B447-085E8A753407}"/>
    <cellStyle name="쉼표 11 2 3 11" xfId="22619" xr:uid="{F87F5F0E-F080-4299-BF3E-A2EBE839B1DC}"/>
    <cellStyle name="쉼표 11 2 3 11 2" xfId="52571" xr:uid="{FD093C99-1495-4F36-8979-1D74F7806EA7}"/>
    <cellStyle name="쉼표 11 2 3 12" xfId="25355" xr:uid="{DC975930-D144-4479-82AB-56ADC9E436DB}"/>
    <cellStyle name="쉼표 11 2 3 12 2" xfId="55307" xr:uid="{89AE74DF-53B0-4174-92CA-0FE723727FC0}"/>
    <cellStyle name="쉼표 11 2 3 13" xfId="31091" xr:uid="{970C3B9D-C3F9-4309-BBBB-1E617DC7FCD2}"/>
    <cellStyle name="쉼표 11 2 3 2" xfId="3787" xr:uid="{4F8AD2C8-3EDD-4110-B028-E5565DF0707B}"/>
    <cellStyle name="쉼표 11 2 3 2 10" xfId="26039" xr:uid="{F4249607-FBD3-4C26-A2C1-B67691F6FFC7}"/>
    <cellStyle name="쉼표 11 2 3 2 10 2" xfId="55991" xr:uid="{F6765E28-5E8E-4AD4-8C5F-47E8033E4E10}"/>
    <cellStyle name="쉼표 11 2 3 2 11" xfId="33780" xr:uid="{7D9F2019-F3C7-489B-B6BC-78DB47A9B714}"/>
    <cellStyle name="쉼표 11 2 3 2 2" xfId="5155" xr:uid="{468EA61E-5570-4FCD-A677-78A8CFB9AD94}"/>
    <cellStyle name="쉼표 11 2 3 2 2 10" xfId="35148" xr:uid="{4CEADA2E-6BD9-471B-BBDA-6332AB932A45}"/>
    <cellStyle name="쉼표 11 2 3 2 2 2" xfId="8103" xr:uid="{66D5BFA2-7616-4B1F-AD89-E1CE9E9C4A71}"/>
    <cellStyle name="쉼표 11 2 3 2 2 2 2" xfId="30150" xr:uid="{873FEEE4-6080-49E1-9EDE-34EC3724E898}"/>
    <cellStyle name="쉼표 11 2 3 2 2 2 2 2" xfId="60102" xr:uid="{9A66163E-4A93-48E8-A91B-BE60F44DECA1}"/>
    <cellStyle name="쉼표 11 2 3 2 2 2 3" xfId="38058" xr:uid="{FFD526EC-66F0-44B7-B3CE-57ED44BB018D}"/>
    <cellStyle name="쉼표 11 2 3 2 2 3" xfId="10885" xr:uid="{76D83703-721D-495C-A815-DB909E28A3FC}"/>
    <cellStyle name="쉼표 11 2 3 2 2 3 2" xfId="40840" xr:uid="{9A1C3EF5-D37B-4075-BC9B-FDA39EDC683B}"/>
    <cellStyle name="쉼표 11 2 3 2 2 4" xfId="13667" xr:uid="{FAEDF279-E967-40F5-851A-960B2961192F}"/>
    <cellStyle name="쉼표 11 2 3 2 2 4 2" xfId="43622" xr:uid="{22491717-13E9-4DBA-B1BD-4C78FA1D7EF0}"/>
    <cellStyle name="쉼표 11 2 3 2 2 5" xfId="16402" xr:uid="{6ACA247F-B9FF-4502-8ECE-B2DD7372E4C2}"/>
    <cellStyle name="쉼표 11 2 3 2 2 5 2" xfId="46357" xr:uid="{5D5B0086-17DC-45EA-B073-C9155B6C3214}"/>
    <cellStyle name="쉼표 11 2 3 2 2 6" xfId="19150" xr:uid="{7A5DA304-E1BB-437B-8CB0-E1731CD4A844}"/>
    <cellStyle name="쉼표 11 2 3 2 2 6 2" xfId="49103" xr:uid="{45C9CE8F-A72A-44F2-A29A-12754CEE67D7}"/>
    <cellStyle name="쉼표 11 2 3 2 2 7" xfId="21933" xr:uid="{20448B15-91B8-4346-B669-6DD5B0A791C0}"/>
    <cellStyle name="쉼표 11 2 3 2 2 7 2" xfId="51885" xr:uid="{BE7EDC91-1894-4FCD-ADE0-55C60D93CCFE}"/>
    <cellStyle name="쉼표 11 2 3 2 2 8" xfId="24671" xr:uid="{AE7205D7-3025-4B1B-8691-F5F2C4101206}"/>
    <cellStyle name="쉼표 11 2 3 2 2 8 2" xfId="54623" xr:uid="{5D6DBA2A-D49F-454E-A8D0-BC1544BD74AA}"/>
    <cellStyle name="쉼표 11 2 3 2 2 9" xfId="27407" xr:uid="{0FCAFED4-7FC5-4F23-AF8D-968CD85739B6}"/>
    <cellStyle name="쉼표 11 2 3 2 2 9 2" xfId="57359" xr:uid="{45772A55-C8DD-4E7B-9AD8-1143A8096B85}"/>
    <cellStyle name="쉼표 11 2 3 2 3" xfId="6735" xr:uid="{AFD9AAC9-B4CD-4445-B13F-327E83AD19E1}"/>
    <cellStyle name="쉼표 11 2 3 2 3 2" xfId="28782" xr:uid="{7FD312E3-6232-4182-8127-DCAB2F20EFF7}"/>
    <cellStyle name="쉼표 11 2 3 2 3 2 2" xfId="58734" xr:uid="{682F4AA7-7FE3-4622-BE6C-445DD89BC6FA}"/>
    <cellStyle name="쉼표 11 2 3 2 3 3" xfId="36690" xr:uid="{C3B534C5-FFBC-44A6-B794-177A060C5682}"/>
    <cellStyle name="쉼표 11 2 3 2 4" xfId="9517" xr:uid="{C3EE80A2-B6DE-4318-B132-210C102B989F}"/>
    <cellStyle name="쉼표 11 2 3 2 4 2" xfId="39472" xr:uid="{8889212D-A605-4A0E-8EB8-CB369721E300}"/>
    <cellStyle name="쉼표 11 2 3 2 5" xfId="12299" xr:uid="{353A9F5A-6846-4AF4-9B28-ABDB8B4E5940}"/>
    <cellStyle name="쉼표 11 2 3 2 5 2" xfId="42254" xr:uid="{BC0364B4-ABC9-46FC-AD98-02C3430C5D7B}"/>
    <cellStyle name="쉼표 11 2 3 2 6" xfId="15034" xr:uid="{D3C6E614-8CD3-47C9-9F40-9C9AAECA212A}"/>
    <cellStyle name="쉼표 11 2 3 2 6 2" xfId="44989" xr:uid="{B80E7A71-6C32-43BB-A4F8-48CE1D38B9FC}"/>
    <cellStyle name="쉼표 11 2 3 2 7" xfId="17782" xr:uid="{20A0F687-C4FD-4FEF-B569-EFD5DB2D98A3}"/>
    <cellStyle name="쉼표 11 2 3 2 7 2" xfId="47735" xr:uid="{5F6E4EAB-5A3C-41AD-899D-34E49614A69E}"/>
    <cellStyle name="쉼표 11 2 3 2 8" xfId="20565" xr:uid="{B4333F87-7C8B-4FA3-ABBC-4FB861CC2740}"/>
    <cellStyle name="쉼표 11 2 3 2 8 2" xfId="50517" xr:uid="{06EBFFD0-488B-4400-8628-9F7D70F1F856}"/>
    <cellStyle name="쉼표 11 2 3 2 9" xfId="23303" xr:uid="{53C61C55-EB6B-4383-A1E3-ECC0466CBEDD}"/>
    <cellStyle name="쉼표 11 2 3 2 9 2" xfId="53255" xr:uid="{E8E80E45-1561-4ABD-9FA4-8924ED710DE9}"/>
    <cellStyle name="쉼표 11 2 3 3" xfId="4471" xr:uid="{4B973C4F-64F6-402F-BF36-0D647BD9FA39}"/>
    <cellStyle name="쉼표 11 2 3 3 10" xfId="34464" xr:uid="{7FE9B7F3-0F2C-4085-800A-44E3FB00AE72}"/>
    <cellStyle name="쉼표 11 2 3 3 2" xfId="7419" xr:uid="{C36A2BEA-8EE8-4F34-A82E-B4A834E898C9}"/>
    <cellStyle name="쉼표 11 2 3 3 2 2" xfId="29466" xr:uid="{C92114AD-025B-44C3-B0D5-A606A0FBDD1E}"/>
    <cellStyle name="쉼표 11 2 3 3 2 2 2" xfId="59418" xr:uid="{6F61BCF2-4493-4D0C-ABEF-C6C3F3BB7E9D}"/>
    <cellStyle name="쉼표 11 2 3 3 2 3" xfId="37374" xr:uid="{89C843B6-3E15-4763-94ED-DEB6DB4E6D6D}"/>
    <cellStyle name="쉼표 11 2 3 3 3" xfId="10201" xr:uid="{073D64E4-817F-403D-A895-28D77AED4C7E}"/>
    <cellStyle name="쉼표 11 2 3 3 3 2" xfId="40156" xr:uid="{43223566-9DA0-4D01-85FF-6478DAF8E710}"/>
    <cellStyle name="쉼표 11 2 3 3 4" xfId="12983" xr:uid="{6905FE5D-9646-441A-BB86-C5CB6839E39B}"/>
    <cellStyle name="쉼표 11 2 3 3 4 2" xfId="42938" xr:uid="{68F4E4C0-4D44-4C38-9C09-54342D2222B3}"/>
    <cellStyle name="쉼표 11 2 3 3 5" xfId="15718" xr:uid="{58E3D52E-C124-4075-82BC-3E4CE9113531}"/>
    <cellStyle name="쉼표 11 2 3 3 5 2" xfId="45673" xr:uid="{E5A05F2A-4703-4202-ABDE-7C3FB1F2C023}"/>
    <cellStyle name="쉼표 11 2 3 3 6" xfId="18466" xr:uid="{01E0D8B9-4E2D-4775-B60B-47548C0740EA}"/>
    <cellStyle name="쉼표 11 2 3 3 6 2" xfId="48419" xr:uid="{062A1B06-CC33-4BB6-A039-140034AB59D5}"/>
    <cellStyle name="쉼표 11 2 3 3 7" xfId="21249" xr:uid="{5339A30E-23E1-428E-8E25-B5D8CB5BCED1}"/>
    <cellStyle name="쉼표 11 2 3 3 7 2" xfId="51201" xr:uid="{B6C63659-D150-43A7-8C0F-58C56DC8F5BE}"/>
    <cellStyle name="쉼표 11 2 3 3 8" xfId="23987" xr:uid="{0CCD998F-4EE8-4B3E-BACD-5819864EFB98}"/>
    <cellStyle name="쉼표 11 2 3 3 8 2" xfId="53939" xr:uid="{CFB5102F-2C82-4613-A4DB-B430F88FAF97}"/>
    <cellStyle name="쉼표 11 2 3 3 9" xfId="26723" xr:uid="{37F84839-D253-40B6-BE62-8B1BF93852F1}"/>
    <cellStyle name="쉼표 11 2 3 3 9 2" xfId="56675" xr:uid="{E8DD4791-4B11-441A-B07E-FA07E0CF4A04}"/>
    <cellStyle name="쉼표 11 2 3 4" xfId="3103" xr:uid="{02603C60-10E8-4D3E-927B-E14C4F356C8C}"/>
    <cellStyle name="쉼표 11 2 3 4 2" xfId="28098" xr:uid="{180E0C23-F5BB-4642-92E0-7CEF819CA5E3}"/>
    <cellStyle name="쉼표 11 2 3 4 2 2" xfId="58050" xr:uid="{BE95B23A-1810-49C2-A458-3539CD0EE43A}"/>
    <cellStyle name="쉼표 11 2 3 4 3" xfId="33096" xr:uid="{7B258E48-E8A5-4870-8478-8E75B17B547C}"/>
    <cellStyle name="쉼표 11 2 3 5" xfId="6051" xr:uid="{E5CB8A7C-36C8-44C5-A79F-D36039BA1A99}"/>
    <cellStyle name="쉼표 11 2 3 5 2" xfId="36006" xr:uid="{A2397255-A71D-4698-B7FC-C93590B3DE4E}"/>
    <cellStyle name="쉼표 11 2 3 6" xfId="8833" xr:uid="{F14BA852-3F19-4DCD-96E1-39F636984887}"/>
    <cellStyle name="쉼표 11 2 3 6 2" xfId="38788" xr:uid="{032DAB1D-CFA5-481D-BA05-C66417D06AE4}"/>
    <cellStyle name="쉼표 11 2 3 7" xfId="11615" xr:uid="{765434AC-DCA5-4479-A6B8-A7778DBF405E}"/>
    <cellStyle name="쉼표 11 2 3 7 2" xfId="41570" xr:uid="{1B69DDB8-2B8B-4ED6-AC30-F5E52DD9F16F}"/>
    <cellStyle name="쉼표 11 2 3 8" xfId="14350" xr:uid="{7375B62A-7243-4F8E-A5CE-364495B6766E}"/>
    <cellStyle name="쉼표 11 2 3 8 2" xfId="44305" xr:uid="{8CE9D6E7-8EA3-4007-BCC0-03EA4CE7E723}"/>
    <cellStyle name="쉼표 11 2 3 9" xfId="17098" xr:uid="{0D22481F-F6D1-4EB9-8CA4-F77B6919101E}"/>
    <cellStyle name="쉼표 11 2 3 9 2" xfId="47051" xr:uid="{B48F1CF1-1C85-4498-86BE-A83B08F2E531}"/>
    <cellStyle name="쉼표 11 2 4" xfId="1628" xr:uid="{321018D5-F300-441E-A713-E4E067149B3D}"/>
    <cellStyle name="쉼표 11 2 4 10" xfId="22961" xr:uid="{271776B0-3670-4D7D-B4A1-DDA5C23217F9}"/>
    <cellStyle name="쉼표 11 2 4 10 2" xfId="52913" xr:uid="{9B07F3F9-B209-45FA-B51A-4C1CD0C1C7A7}"/>
    <cellStyle name="쉼표 11 2 4 11" xfId="25697" xr:uid="{B54CE933-65E6-40DF-8549-F14396BE14F3}"/>
    <cellStyle name="쉼표 11 2 4 11 2" xfId="55649" xr:uid="{D739486C-2257-478C-BF95-D51E1E161A1F}"/>
    <cellStyle name="쉼표 11 2 4 12" xfId="31633" xr:uid="{FE074F8B-6527-4B8A-8243-C61FD9331192}"/>
    <cellStyle name="쉼표 11 2 4 2" xfId="4813" xr:uid="{C0562EC4-92BC-49A8-8E16-A081FB7EF4DA}"/>
    <cellStyle name="쉼표 11 2 4 2 10" xfId="34806" xr:uid="{BEE8FFE4-D3C5-43DB-8763-A744227CE7AF}"/>
    <cellStyle name="쉼표 11 2 4 2 2" xfId="7761" xr:uid="{0B73E1FC-792F-4D97-AFB4-3AD6F44531F0}"/>
    <cellStyle name="쉼표 11 2 4 2 2 2" xfId="29808" xr:uid="{AEEAC8D8-15A3-4BD8-A94B-66B916A20E88}"/>
    <cellStyle name="쉼표 11 2 4 2 2 2 2" xfId="59760" xr:uid="{777C1CAE-3E80-4E5C-964C-D28D04BAECF8}"/>
    <cellStyle name="쉼표 11 2 4 2 2 3" xfId="37716" xr:uid="{784CD7F1-3666-45B5-8961-F027571DA668}"/>
    <cellStyle name="쉼표 11 2 4 2 3" xfId="10543" xr:uid="{FCA7F72F-7583-44C2-8CB7-AAEF7E6A6840}"/>
    <cellStyle name="쉼표 11 2 4 2 3 2" xfId="40498" xr:uid="{28328868-E26D-4F55-8EF7-6282EE07DCC0}"/>
    <cellStyle name="쉼표 11 2 4 2 4" xfId="13325" xr:uid="{EE947444-B553-4B7E-9B79-A97BFFD7FF72}"/>
    <cellStyle name="쉼표 11 2 4 2 4 2" xfId="43280" xr:uid="{0C29DC69-DC02-4E27-A4FC-351561B4EE90}"/>
    <cellStyle name="쉼표 11 2 4 2 5" xfId="16060" xr:uid="{03D109C7-16B1-45B5-945F-DB584A464049}"/>
    <cellStyle name="쉼표 11 2 4 2 5 2" xfId="46015" xr:uid="{174BD927-4A6E-43EE-AA1D-E44CD0DBD8A3}"/>
    <cellStyle name="쉼표 11 2 4 2 6" xfId="18808" xr:uid="{7B36DD0A-67A5-4500-B1EE-DBA084388FBA}"/>
    <cellStyle name="쉼표 11 2 4 2 6 2" xfId="48761" xr:uid="{A87F2EFB-A326-47E6-AF0C-0AA3CB8771F3}"/>
    <cellStyle name="쉼표 11 2 4 2 7" xfId="21591" xr:uid="{CFA18D3B-0835-4987-BA96-12C581ABB9F1}"/>
    <cellStyle name="쉼표 11 2 4 2 7 2" xfId="51543" xr:uid="{7AD8E65D-A06C-4DEE-9AC9-85DC521357A1}"/>
    <cellStyle name="쉼표 11 2 4 2 8" xfId="24329" xr:uid="{B495DF5B-8D14-4A07-9E0B-EC95FBD0CD12}"/>
    <cellStyle name="쉼표 11 2 4 2 8 2" xfId="54281" xr:uid="{98A49D1D-61C6-4C04-A9F4-5DE3DC47A8F2}"/>
    <cellStyle name="쉼표 11 2 4 2 9" xfId="27065" xr:uid="{20959865-6778-460D-9DEF-530A397E2848}"/>
    <cellStyle name="쉼표 11 2 4 2 9 2" xfId="57017" xr:uid="{4E49B9A2-3000-48D9-ADEF-951188ED5BE2}"/>
    <cellStyle name="쉼표 11 2 4 3" xfId="3445" xr:uid="{E750E46A-E14F-4152-A5E0-7098ADB6D34D}"/>
    <cellStyle name="쉼표 11 2 4 3 2" xfId="28440" xr:uid="{50117A47-3A6B-436F-A03F-A27436FD1864}"/>
    <cellStyle name="쉼표 11 2 4 3 2 2" xfId="58392" xr:uid="{C3D0F135-A3A9-4DB7-9CB1-CC662BF35988}"/>
    <cellStyle name="쉼표 11 2 4 3 3" xfId="33438" xr:uid="{69757362-249D-4F7E-9B45-0447BFC38CFC}"/>
    <cellStyle name="쉼표 11 2 4 4" xfId="6393" xr:uid="{75BA6F62-8696-4A36-BF64-260F3406559B}"/>
    <cellStyle name="쉼표 11 2 4 4 2" xfId="36348" xr:uid="{4CB147B8-3C1E-4B7B-A557-F3BA1EEA9E53}"/>
    <cellStyle name="쉼표 11 2 4 5" xfId="9175" xr:uid="{DB6B0301-A346-4F26-ADB7-6C3C14C80890}"/>
    <cellStyle name="쉼표 11 2 4 5 2" xfId="39130" xr:uid="{482BE97C-27E7-4B75-8E60-8BF6CDA2A611}"/>
    <cellStyle name="쉼표 11 2 4 6" xfId="11957" xr:uid="{32460B3C-7EFC-41AC-A86E-E8E2F27905FF}"/>
    <cellStyle name="쉼표 11 2 4 6 2" xfId="41912" xr:uid="{615E5989-89CC-4C9F-9448-E59ADF326DF6}"/>
    <cellStyle name="쉼표 11 2 4 7" xfId="14692" xr:uid="{97ACDCFF-F114-4908-915C-DE3909AA8997}"/>
    <cellStyle name="쉼표 11 2 4 7 2" xfId="44647" xr:uid="{FEB666AA-DB84-4391-B86F-4129250C9C16}"/>
    <cellStyle name="쉼표 11 2 4 8" xfId="17440" xr:uid="{FB7DEE41-B8E9-45F1-809C-1F4DEE540AAF}"/>
    <cellStyle name="쉼표 11 2 4 8 2" xfId="47393" xr:uid="{251D3115-74C5-4E9B-A7D7-487C35F0A531}"/>
    <cellStyle name="쉼표 11 2 4 9" xfId="20223" xr:uid="{2A06FC52-EE78-4982-98E9-A663DD80ED5F}"/>
    <cellStyle name="쉼표 11 2 4 9 2" xfId="50175" xr:uid="{4486659F-6612-4626-B760-0FE27012F5F0}"/>
    <cellStyle name="쉼표 11 2 5" xfId="2144" xr:uid="{AAAC5BE0-46DD-4799-BBC9-67BA1415FCEC}"/>
    <cellStyle name="쉼표 11 2 5 10" xfId="26381" xr:uid="{9291B542-F18E-424C-9546-0B935190EBFF}"/>
    <cellStyle name="쉼표 11 2 5 10 2" xfId="56333" xr:uid="{E5EF9709-B431-4828-9EF4-A8B35A45541F}"/>
    <cellStyle name="쉼표 11 2 5 11" xfId="32147" xr:uid="{85F087AB-98F3-41BD-9EEE-F80FD6DB9383}"/>
    <cellStyle name="쉼표 11 2 5 2" xfId="4129" xr:uid="{AB848B73-87CC-446B-BF24-F5B15A782DCD}"/>
    <cellStyle name="쉼표 11 2 5 2 2" xfId="29124" xr:uid="{0E70CDAB-6537-417E-89EA-3855864B97EA}"/>
    <cellStyle name="쉼표 11 2 5 2 2 2" xfId="59076" xr:uid="{F435B7A4-7CB4-404A-9DAE-E6E668D80E91}"/>
    <cellStyle name="쉼표 11 2 5 2 3" xfId="34122" xr:uid="{4E374566-8899-4CF5-80E9-60EBA922EC45}"/>
    <cellStyle name="쉼표 11 2 5 3" xfId="7077" xr:uid="{51D83E10-CF70-4891-833E-344890AE52E5}"/>
    <cellStyle name="쉼표 11 2 5 3 2" xfId="37032" xr:uid="{E1864AB3-F01B-4A7B-B60E-917004E5628C}"/>
    <cellStyle name="쉼표 11 2 5 4" xfId="9859" xr:uid="{73E94DB4-DBEA-4A75-AADF-2106DC974C18}"/>
    <cellStyle name="쉼표 11 2 5 4 2" xfId="39814" xr:uid="{454F4AF5-2607-4044-B016-168F210EB753}"/>
    <cellStyle name="쉼표 11 2 5 5" xfId="12641" xr:uid="{625FFC9F-9FC2-4821-850D-8C362A5FBF59}"/>
    <cellStyle name="쉼표 11 2 5 5 2" xfId="42596" xr:uid="{9E75604F-A8F5-4681-A55C-66FAD6152A8C}"/>
    <cellStyle name="쉼표 11 2 5 6" xfId="15376" xr:uid="{68CCFB6B-2E4D-4E03-B27C-5574ECE5D21F}"/>
    <cellStyle name="쉼표 11 2 5 6 2" xfId="45331" xr:uid="{B4EE98FA-29F4-4109-BDAD-5F89D7523FD3}"/>
    <cellStyle name="쉼표 11 2 5 7" xfId="18124" xr:uid="{777A106B-B496-4B6D-9044-8669623DD2DF}"/>
    <cellStyle name="쉼표 11 2 5 7 2" xfId="48077" xr:uid="{0E767515-73F4-487D-B432-7274004C4192}"/>
    <cellStyle name="쉼표 11 2 5 8" xfId="20907" xr:uid="{5BF2E251-3188-43CB-8B19-6F1093719AFD}"/>
    <cellStyle name="쉼표 11 2 5 8 2" xfId="50859" xr:uid="{F19CC0AB-71F3-44B7-B57A-3DCF3594ED71}"/>
    <cellStyle name="쉼표 11 2 5 9" xfId="23645" xr:uid="{E4053DA3-258B-414B-AFD8-B15DDAB9B9A2}"/>
    <cellStyle name="쉼표 11 2 5 9 2" xfId="53597" xr:uid="{943A7D71-D43C-4FFE-BDF3-2ACCB089F2C0}"/>
    <cellStyle name="쉼표 11 2 6" xfId="2323" xr:uid="{646AE549-3B0B-4245-BCCF-6379A6E6D7E9}"/>
    <cellStyle name="쉼표 11 2 6 2" xfId="27756" xr:uid="{15F43F84-5F7B-4319-8006-53E012A4A11D}"/>
    <cellStyle name="쉼표 11 2 6 2 2" xfId="57708" xr:uid="{7BBD265A-CBF2-46FB-8FA5-F1DC03731437}"/>
    <cellStyle name="쉼표 11 2 6 3" xfId="32323" xr:uid="{07C98350-9881-48A4-B260-D3C781A6AB8E}"/>
    <cellStyle name="쉼표 11 2 7" xfId="2761" xr:uid="{C61E0965-DA93-44C1-9712-9A7A24C5C57C}"/>
    <cellStyle name="쉼표 11 2 7 2" xfId="32754" xr:uid="{A91C4747-74CD-4187-BB48-C6A39C32DA5C}"/>
    <cellStyle name="쉼표 11 2 8" xfId="5709" xr:uid="{163B7B30-AF2A-4083-8A4C-4407016B4D81}"/>
    <cellStyle name="쉼표 11 2 8 2" xfId="35664" xr:uid="{BC452D35-C3B8-4D17-9D92-108583BA25A4}"/>
    <cellStyle name="쉼표 11 2 9" xfId="8491" xr:uid="{EC218FC4-6A29-4E77-9398-C1FB3488C10D}"/>
    <cellStyle name="쉼표 11 2 9 2" xfId="38446" xr:uid="{E1DE9819-676A-4861-9BC7-BE7660D0C87F}"/>
    <cellStyle name="쉼표 11 3" xfId="794" xr:uid="{B17DF397-6793-4161-850D-16F7D39E2568}"/>
    <cellStyle name="쉼표 11 3 10" xfId="16842" xr:uid="{3F00408B-296F-45B3-B570-C7654F2504F1}"/>
    <cellStyle name="쉼표 11 3 10 2" xfId="46795" xr:uid="{E48B218D-F814-41BF-A149-17C6F0255805}"/>
    <cellStyle name="쉼표 11 3 11" xfId="19625" xr:uid="{E150E524-AB01-4236-8AC3-161173A143BB}"/>
    <cellStyle name="쉼표 11 3 11 2" xfId="49577" xr:uid="{DD54634F-2C0A-4521-BB64-70640777A546}"/>
    <cellStyle name="쉼표 11 3 12" xfId="22363" xr:uid="{D4E3A4B2-523F-41D0-8E32-DBA756F65C7F}"/>
    <cellStyle name="쉼표 11 3 12 2" xfId="52315" xr:uid="{CDC2AD73-9D3D-4F1A-8707-6C030AD5D2D7}"/>
    <cellStyle name="쉼표 11 3 13" xfId="25099" xr:uid="{4C4E03C7-23E5-4D26-9974-FD3986C2FFDD}"/>
    <cellStyle name="쉼표 11 3 13 2" xfId="55051" xr:uid="{35CEC034-CD66-48E9-85A1-190F96A146B5}"/>
    <cellStyle name="쉼표 11 3 14" xfId="30799" xr:uid="{2091FEFC-36B1-44DA-95AE-8790BDD13795}"/>
    <cellStyle name="쉼표 11 3 2" xfId="1337" xr:uid="{34686853-9FEB-41DF-B5BA-17206D0693C2}"/>
    <cellStyle name="쉼표 11 3 2 10" xfId="19967" xr:uid="{0C3C2AB8-754B-4636-BFB4-9A3B9C406D3A}"/>
    <cellStyle name="쉼표 11 3 2 10 2" xfId="49919" xr:uid="{31AF888D-5802-4D8B-AE8D-D9FADBF58D10}"/>
    <cellStyle name="쉼표 11 3 2 11" xfId="22705" xr:uid="{00BF0742-9A73-4FF6-A7C7-CEEB3F88D9B4}"/>
    <cellStyle name="쉼표 11 3 2 11 2" xfId="52657" xr:uid="{72904D7F-D41F-4ECF-A78A-A81B1B7BB3B8}"/>
    <cellStyle name="쉼표 11 3 2 12" xfId="25441" xr:uid="{1015D021-2BAC-431A-B45E-D039D3FD09E6}"/>
    <cellStyle name="쉼표 11 3 2 12 2" xfId="55393" xr:uid="{15D7CD00-F267-4928-BCEB-3F6B4B253FC3}"/>
    <cellStyle name="쉼표 11 3 2 13" xfId="31342" xr:uid="{4C672D04-072D-48E8-BDEF-ACBCCC44AED1}"/>
    <cellStyle name="쉼표 11 3 2 2" xfId="3873" xr:uid="{BC0D9A0D-1BA8-4832-958E-30D8B7D0B45F}"/>
    <cellStyle name="쉼표 11 3 2 2 10" xfId="26125" xr:uid="{1FC49BA8-60BB-42D8-9DD4-E4252553AF40}"/>
    <cellStyle name="쉼표 11 3 2 2 10 2" xfId="56077" xr:uid="{778C6220-2359-4239-9521-0C79C3DB1FD4}"/>
    <cellStyle name="쉼표 11 3 2 2 11" xfId="33866" xr:uid="{65693D56-BA33-4264-B0E5-D9E41E1DD935}"/>
    <cellStyle name="쉼표 11 3 2 2 2" xfId="5241" xr:uid="{6F50DDC1-B933-44AD-9A6D-8BFEA72ED4D3}"/>
    <cellStyle name="쉼표 11 3 2 2 2 10" xfId="35234" xr:uid="{A8B09DB5-CA73-4B0C-AEBC-1779A2A61CB2}"/>
    <cellStyle name="쉼표 11 3 2 2 2 2" xfId="8189" xr:uid="{004EC60A-0BC0-43DF-9F80-7E7BF8FBD1F0}"/>
    <cellStyle name="쉼표 11 3 2 2 2 2 2" xfId="30236" xr:uid="{352A2192-A6DF-4AD6-ACDB-8EB2801F72EB}"/>
    <cellStyle name="쉼표 11 3 2 2 2 2 2 2" xfId="60188" xr:uid="{A38F8E9D-8CAD-400C-981E-55BD22B1926D}"/>
    <cellStyle name="쉼표 11 3 2 2 2 2 3" xfId="38144" xr:uid="{115EB159-FB89-4CBF-8E51-B6D880D7D99A}"/>
    <cellStyle name="쉼표 11 3 2 2 2 3" xfId="10971" xr:uid="{8B5AF234-2179-4C9F-B566-FF05D407AE79}"/>
    <cellStyle name="쉼표 11 3 2 2 2 3 2" xfId="40926" xr:uid="{9762D40F-4B2A-4259-BF18-368C74BF83F1}"/>
    <cellStyle name="쉼표 11 3 2 2 2 4" xfId="13753" xr:uid="{E446B66A-EC91-4E2D-A9DB-3CAB1FCB2D8E}"/>
    <cellStyle name="쉼표 11 3 2 2 2 4 2" xfId="43708" xr:uid="{93D23B71-24A7-4178-B4B8-507E73708AF1}"/>
    <cellStyle name="쉼표 11 3 2 2 2 5" xfId="16488" xr:uid="{9523D4F8-8792-4575-9990-3C88E9A5183F}"/>
    <cellStyle name="쉼표 11 3 2 2 2 5 2" xfId="46443" xr:uid="{A1455B76-3A81-4AFF-99A3-6F1A71B00411}"/>
    <cellStyle name="쉼표 11 3 2 2 2 6" xfId="19236" xr:uid="{DE908A8C-9771-456C-A64C-DC496C282FDB}"/>
    <cellStyle name="쉼표 11 3 2 2 2 6 2" xfId="49189" xr:uid="{96BFA620-D79D-46CA-AEF3-1DE8211613DD}"/>
    <cellStyle name="쉼표 11 3 2 2 2 7" xfId="22019" xr:uid="{9FC22FE3-2B95-4BAA-922A-CEB442058184}"/>
    <cellStyle name="쉼표 11 3 2 2 2 7 2" xfId="51971" xr:uid="{06F8A6AF-5861-4A48-9921-8808ECE3D787}"/>
    <cellStyle name="쉼표 11 3 2 2 2 8" xfId="24757" xr:uid="{3176B5C5-6239-4091-9BBC-4F8544860E95}"/>
    <cellStyle name="쉼표 11 3 2 2 2 8 2" xfId="54709" xr:uid="{9BB8130D-D625-49A3-AB7B-04A505AD676D}"/>
    <cellStyle name="쉼표 11 3 2 2 2 9" xfId="27493" xr:uid="{00C35B42-62C2-4593-A56D-7B95A061C325}"/>
    <cellStyle name="쉼표 11 3 2 2 2 9 2" xfId="57445" xr:uid="{561020CE-124A-457A-8B90-35C87C323241}"/>
    <cellStyle name="쉼표 11 3 2 2 3" xfId="6821" xr:uid="{EC4ABE2F-1441-47C4-9671-A33151F23B17}"/>
    <cellStyle name="쉼표 11 3 2 2 3 2" xfId="28868" xr:uid="{D7985413-53AB-4045-B494-4610F64124F8}"/>
    <cellStyle name="쉼표 11 3 2 2 3 2 2" xfId="58820" xr:uid="{2BAD1225-00A6-44D2-BCF7-84CD3462E83A}"/>
    <cellStyle name="쉼표 11 3 2 2 3 3" xfId="36776" xr:uid="{5E8A7609-7498-4369-A959-687FB5CF18E6}"/>
    <cellStyle name="쉼표 11 3 2 2 4" xfId="9603" xr:uid="{A297C9E3-32CC-4F80-B57C-4F96C83D4C8C}"/>
    <cellStyle name="쉼표 11 3 2 2 4 2" xfId="39558" xr:uid="{1F7FF743-A246-4F85-A896-31B8DA8EB60B}"/>
    <cellStyle name="쉼표 11 3 2 2 5" xfId="12385" xr:uid="{C134E4E3-6175-4947-8B2B-9F140330683E}"/>
    <cellStyle name="쉼표 11 3 2 2 5 2" xfId="42340" xr:uid="{28840AAC-FE23-427C-BBDF-3E51ABC61CED}"/>
    <cellStyle name="쉼표 11 3 2 2 6" xfId="15120" xr:uid="{C75FF65C-A89E-420E-ADEF-E7A041D911BA}"/>
    <cellStyle name="쉼표 11 3 2 2 6 2" xfId="45075" xr:uid="{13413F03-BBC9-4EEA-8304-9DE2094EE433}"/>
    <cellStyle name="쉼표 11 3 2 2 7" xfId="17868" xr:uid="{D2C85D2C-1D01-4475-946E-78FE6BA22E6F}"/>
    <cellStyle name="쉼표 11 3 2 2 7 2" xfId="47821" xr:uid="{9763E2B1-6EE0-4F7A-A3C8-A6A8FBB99CDC}"/>
    <cellStyle name="쉼표 11 3 2 2 8" xfId="20651" xr:uid="{F6A0F8DE-0284-4C82-82CE-80028A825615}"/>
    <cellStyle name="쉼표 11 3 2 2 8 2" xfId="50603" xr:uid="{067B960C-1C70-48A6-8B33-A1E0781E596E}"/>
    <cellStyle name="쉼표 11 3 2 2 9" xfId="23389" xr:uid="{2E60B5AD-0829-4426-98C9-E8B6B2390C59}"/>
    <cellStyle name="쉼표 11 3 2 2 9 2" xfId="53341" xr:uid="{FF36FF9D-8CE1-46F8-A203-BA97C246A8A2}"/>
    <cellStyle name="쉼표 11 3 2 3" xfId="4557" xr:uid="{550881FA-99D2-4ACC-B5A0-EB91C875C34F}"/>
    <cellStyle name="쉼표 11 3 2 3 10" xfId="34550" xr:uid="{0506A537-3E13-45E3-BB59-EA2CD1718B4E}"/>
    <cellStyle name="쉼표 11 3 2 3 2" xfId="7505" xr:uid="{AC475E74-12B2-4B73-8F60-91BBA16A31DE}"/>
    <cellStyle name="쉼표 11 3 2 3 2 2" xfId="29552" xr:uid="{466CE15F-BC05-4C44-8D48-B74B1ACEEC62}"/>
    <cellStyle name="쉼표 11 3 2 3 2 2 2" xfId="59504" xr:uid="{B4721F5F-4E24-4712-80B5-219A4ED5136C}"/>
    <cellStyle name="쉼표 11 3 2 3 2 3" xfId="37460" xr:uid="{ABED6D06-A4E3-4298-B48B-F0891D8E70C3}"/>
    <cellStyle name="쉼표 11 3 2 3 3" xfId="10287" xr:uid="{1BE82539-035B-4F95-914E-905EF39ABD31}"/>
    <cellStyle name="쉼표 11 3 2 3 3 2" xfId="40242" xr:uid="{C7DB7823-B1FB-4598-B596-3A1C1BBAAEF6}"/>
    <cellStyle name="쉼표 11 3 2 3 4" xfId="13069" xr:uid="{AB9032F9-A26D-47AF-ACCC-F5FF5CC3F42B}"/>
    <cellStyle name="쉼표 11 3 2 3 4 2" xfId="43024" xr:uid="{22E0F9A5-27AC-464C-B6C7-5FFB5F3194B9}"/>
    <cellStyle name="쉼표 11 3 2 3 5" xfId="15804" xr:uid="{547A2D93-DEE4-4060-89DD-6A35AA7B2C2D}"/>
    <cellStyle name="쉼표 11 3 2 3 5 2" xfId="45759" xr:uid="{AC98B710-A528-48A4-8909-3AEA6B0D79A2}"/>
    <cellStyle name="쉼표 11 3 2 3 6" xfId="18552" xr:uid="{CD9A7BDD-E6DA-49A9-8770-50C6EE64CA9A}"/>
    <cellStyle name="쉼표 11 3 2 3 6 2" xfId="48505" xr:uid="{37E6857D-9F4D-49B8-A948-8B5B3344EE1B}"/>
    <cellStyle name="쉼표 11 3 2 3 7" xfId="21335" xr:uid="{58416F32-16DF-42DA-BF51-5E214B127903}"/>
    <cellStyle name="쉼표 11 3 2 3 7 2" xfId="51287" xr:uid="{B2ABB35E-3FE2-4F3C-B3B7-0A7462A71B68}"/>
    <cellStyle name="쉼표 11 3 2 3 8" xfId="24073" xr:uid="{31CBB8E3-3DE9-4A39-BC78-A88B58D78B10}"/>
    <cellStyle name="쉼표 11 3 2 3 8 2" xfId="54025" xr:uid="{05DCDA6A-1749-4141-AF22-C9DDFD434C28}"/>
    <cellStyle name="쉼표 11 3 2 3 9" xfId="26809" xr:uid="{0C374DF1-63A2-477A-9766-61246A33A5ED}"/>
    <cellStyle name="쉼표 11 3 2 3 9 2" xfId="56761" xr:uid="{76281CE2-67F5-4FFE-AF97-3B542F1BD519}"/>
    <cellStyle name="쉼표 11 3 2 4" xfId="3189" xr:uid="{69EDEAE4-A4BF-4FF8-A140-334046C56781}"/>
    <cellStyle name="쉼표 11 3 2 4 2" xfId="28184" xr:uid="{99775A2C-4B80-4136-A438-89D4FE491B41}"/>
    <cellStyle name="쉼표 11 3 2 4 2 2" xfId="58136" xr:uid="{202206CB-4450-4986-AC15-5D83FB35076C}"/>
    <cellStyle name="쉼표 11 3 2 4 3" xfId="33182" xr:uid="{32FFFB46-F99B-4046-A037-5C3B43AD014D}"/>
    <cellStyle name="쉼표 11 3 2 5" xfId="6137" xr:uid="{93E8A98D-B47E-4951-AFA7-CDE621CA4264}"/>
    <cellStyle name="쉼표 11 3 2 5 2" xfId="36092" xr:uid="{B37ECF57-6552-479C-8686-2DF7971DBBD0}"/>
    <cellStyle name="쉼표 11 3 2 6" xfId="8919" xr:uid="{5E8EDB81-487F-4C0C-810C-8763585770BA}"/>
    <cellStyle name="쉼표 11 3 2 6 2" xfId="38874" xr:uid="{6B6580DA-F48C-4BDA-9C66-EE84A3338085}"/>
    <cellStyle name="쉼표 11 3 2 7" xfId="11701" xr:uid="{0E0501C7-ABB3-4F21-9782-226D8E93A5E9}"/>
    <cellStyle name="쉼표 11 3 2 7 2" xfId="41656" xr:uid="{5946ECCC-C3C9-4918-8E01-88373E063942}"/>
    <cellStyle name="쉼표 11 3 2 8" xfId="14436" xr:uid="{96E09CD9-29DF-4B8F-9E76-68CB0DB44442}"/>
    <cellStyle name="쉼표 11 3 2 8 2" xfId="44391" xr:uid="{4C77DD34-C1EA-4C50-8EF7-E8B7BDF7F70A}"/>
    <cellStyle name="쉼표 11 3 2 9" xfId="17184" xr:uid="{ED0117E4-D25E-4CB8-B5F6-FFE838DB7F6A}"/>
    <cellStyle name="쉼표 11 3 2 9 2" xfId="47137" xr:uid="{8528766A-EA44-421F-B3E9-2EF08523A83E}"/>
    <cellStyle name="쉼표 11 3 3" xfId="1879" xr:uid="{15BDEC42-7B2E-4C0B-BFC4-BCE9546B0457}"/>
    <cellStyle name="쉼표 11 3 3 10" xfId="23047" xr:uid="{D3E3C745-1B8C-42DB-8BEC-775DCF413057}"/>
    <cellStyle name="쉼표 11 3 3 10 2" xfId="52999" xr:uid="{0BCDEE14-A7D2-4DDC-AC8F-C0D4F2B86FD9}"/>
    <cellStyle name="쉼표 11 3 3 11" xfId="25783" xr:uid="{DDFEC74E-8541-4D71-B89B-0FD7C05A3662}"/>
    <cellStyle name="쉼표 11 3 3 11 2" xfId="55735" xr:uid="{BC84FE24-14E8-474E-948C-9E7E3FA01E25}"/>
    <cellStyle name="쉼표 11 3 3 12" xfId="31884" xr:uid="{461099E8-BB85-4DCC-8843-CE90FB118210}"/>
    <cellStyle name="쉼표 11 3 3 2" xfId="4899" xr:uid="{A09EBFE4-482D-4578-9FB0-B93CF1769D13}"/>
    <cellStyle name="쉼표 11 3 3 2 10" xfId="34892" xr:uid="{AC7A9C7B-F8DD-4ABC-A6A7-961C5A913C21}"/>
    <cellStyle name="쉼표 11 3 3 2 2" xfId="7847" xr:uid="{44BDFAD2-978D-40AA-86EF-F37172B994B5}"/>
    <cellStyle name="쉼표 11 3 3 2 2 2" xfId="29894" xr:uid="{48C0B239-F979-4AD7-8ADB-B679E67C1F00}"/>
    <cellStyle name="쉼표 11 3 3 2 2 2 2" xfId="59846" xr:uid="{3A957947-F8CF-44D8-A5BA-AC32A17F7F1D}"/>
    <cellStyle name="쉼표 11 3 3 2 2 3" xfId="37802" xr:uid="{ADD72AB4-955B-4007-B731-7652AD4ED2DB}"/>
    <cellStyle name="쉼표 11 3 3 2 3" xfId="10629" xr:uid="{E655F0A4-5419-40B0-BA9D-37C04BD67B7C}"/>
    <cellStyle name="쉼표 11 3 3 2 3 2" xfId="40584" xr:uid="{CEAB4584-6C89-41EB-A5E6-90E54E1837D0}"/>
    <cellStyle name="쉼표 11 3 3 2 4" xfId="13411" xr:uid="{66851F5D-D6E4-4248-81DD-F3EEA93D63B2}"/>
    <cellStyle name="쉼표 11 3 3 2 4 2" xfId="43366" xr:uid="{BF11074C-BD93-430B-A877-958B56867681}"/>
    <cellStyle name="쉼표 11 3 3 2 5" xfId="16146" xr:uid="{3C1918D5-D6D7-417A-95FF-5FD5E387A311}"/>
    <cellStyle name="쉼표 11 3 3 2 5 2" xfId="46101" xr:uid="{C7C4673E-9A33-424C-ABBD-0355BD89DEB0}"/>
    <cellStyle name="쉼표 11 3 3 2 6" xfId="18894" xr:uid="{7CFD8F98-65D4-4A59-96B7-C8939EB05337}"/>
    <cellStyle name="쉼표 11 3 3 2 6 2" xfId="48847" xr:uid="{669DE6F8-624B-4E0F-8539-800FD0FBAFD5}"/>
    <cellStyle name="쉼표 11 3 3 2 7" xfId="21677" xr:uid="{879499C7-4F9E-4E31-86E8-198E6A31F065}"/>
    <cellStyle name="쉼표 11 3 3 2 7 2" xfId="51629" xr:uid="{ED5C750A-E89F-4C50-A8E5-91906025DDA4}"/>
    <cellStyle name="쉼표 11 3 3 2 8" xfId="24415" xr:uid="{D18C05B2-4813-467F-9462-96878B8A166E}"/>
    <cellStyle name="쉼표 11 3 3 2 8 2" xfId="54367" xr:uid="{07FCFE6F-3027-4DA5-A75C-77EBE547BEA0}"/>
    <cellStyle name="쉼표 11 3 3 2 9" xfId="27151" xr:uid="{9183D3AE-4389-49CD-9A96-81D69F5BADD8}"/>
    <cellStyle name="쉼표 11 3 3 2 9 2" xfId="57103" xr:uid="{A543D3C4-CE56-437C-A636-0A2063B3BD84}"/>
    <cellStyle name="쉼표 11 3 3 3" xfId="3531" xr:uid="{7B75C040-B548-4D8C-BDF3-D0DD1D224B41}"/>
    <cellStyle name="쉼표 11 3 3 3 2" xfId="28526" xr:uid="{7FE8791B-2E24-4824-B787-6D9FB17BFEA3}"/>
    <cellStyle name="쉼표 11 3 3 3 2 2" xfId="58478" xr:uid="{631230E8-AF72-4CD8-A14E-8A34FC883769}"/>
    <cellStyle name="쉼표 11 3 3 3 3" xfId="33524" xr:uid="{8DE3AAA4-FE29-4818-917A-1FF2FCC82E10}"/>
    <cellStyle name="쉼표 11 3 3 4" xfId="6479" xr:uid="{23CCF3AF-4E39-4447-8D0B-0345FC039885}"/>
    <cellStyle name="쉼표 11 3 3 4 2" xfId="36434" xr:uid="{DE7457A0-D82C-4EFD-9A33-EACFCB320AE4}"/>
    <cellStyle name="쉼표 11 3 3 5" xfId="9261" xr:uid="{44CD1967-F57E-48AD-898B-1317E56F9B88}"/>
    <cellStyle name="쉼표 11 3 3 5 2" xfId="39216" xr:uid="{AB55EBA0-E7AC-4FFF-BE08-7C54DCEECB08}"/>
    <cellStyle name="쉼표 11 3 3 6" xfId="12043" xr:uid="{0332AC0F-ED14-4F85-AFA2-A13E26D776F9}"/>
    <cellStyle name="쉼표 11 3 3 6 2" xfId="41998" xr:uid="{64BD21EC-FE0C-47F2-99E4-03D9413335BA}"/>
    <cellStyle name="쉼표 11 3 3 7" xfId="14778" xr:uid="{3119A10B-CA91-4568-8C2E-C78DA1020154}"/>
    <cellStyle name="쉼표 11 3 3 7 2" xfId="44733" xr:uid="{D5468E01-ED22-4768-A1DB-AD261701F761}"/>
    <cellStyle name="쉼표 11 3 3 8" xfId="17526" xr:uid="{38F87DC8-871C-42E6-A131-BEBFF8B7FA21}"/>
    <cellStyle name="쉼표 11 3 3 8 2" xfId="47479" xr:uid="{BA21C8D9-C462-4987-8BC3-CB5253411BC8}"/>
    <cellStyle name="쉼표 11 3 3 9" xfId="20309" xr:uid="{B1E4716F-D6FC-403D-AB0D-8D2899EAA3F2}"/>
    <cellStyle name="쉼표 11 3 3 9 2" xfId="50261" xr:uid="{19C22F86-69B9-4764-80A3-21210E183FA5}"/>
    <cellStyle name="쉼표 11 3 4" xfId="2410" xr:uid="{219597F6-3208-43F7-B165-1B1B663EAD29}"/>
    <cellStyle name="쉼표 11 3 4 10" xfId="26467" xr:uid="{8DC11153-DCB4-41D6-B7CD-E78C118991D5}"/>
    <cellStyle name="쉼표 11 3 4 10 2" xfId="56419" xr:uid="{E351F510-41CC-470F-8052-570F7BCD729C}"/>
    <cellStyle name="쉼표 11 3 4 11" xfId="32409" xr:uid="{A7E36A83-E16D-4983-9D12-5789F51B05DE}"/>
    <cellStyle name="쉼표 11 3 4 2" xfId="4215" xr:uid="{72EA4770-5CBB-4884-AED4-437E7F45570C}"/>
    <cellStyle name="쉼표 11 3 4 2 2" xfId="29210" xr:uid="{A5453B1C-D741-4152-84A1-1B37B690078B}"/>
    <cellStyle name="쉼표 11 3 4 2 2 2" xfId="59162" xr:uid="{4CAC5F95-1955-4EB5-80E1-321A7D15B7DE}"/>
    <cellStyle name="쉼표 11 3 4 2 3" xfId="34208" xr:uid="{F0653E30-E25A-465D-B8AA-DF8D4C43C8DB}"/>
    <cellStyle name="쉼표 11 3 4 3" xfId="7163" xr:uid="{D5D6FEED-DD4D-43DB-A57B-BC2F6021BF26}"/>
    <cellStyle name="쉼표 11 3 4 3 2" xfId="37118" xr:uid="{6EC10588-AC98-4106-85FB-80DC964612C8}"/>
    <cellStyle name="쉼표 11 3 4 4" xfId="9945" xr:uid="{21A8DBB8-3034-4771-8AEE-2E78CB639696}"/>
    <cellStyle name="쉼표 11 3 4 4 2" xfId="39900" xr:uid="{BAE1DF43-C049-4B44-92C9-1C32362DDC2C}"/>
    <cellStyle name="쉼표 11 3 4 5" xfId="12727" xr:uid="{0560BDEC-5D30-4443-B2BC-2F6C032CE11F}"/>
    <cellStyle name="쉼표 11 3 4 5 2" xfId="42682" xr:uid="{48EF3CA6-2A0E-4004-885E-9A82BE6852A5}"/>
    <cellStyle name="쉼표 11 3 4 6" xfId="15462" xr:uid="{7DB9DA8B-58E2-49F3-AFC3-4FE59E6E91E7}"/>
    <cellStyle name="쉼표 11 3 4 6 2" xfId="45417" xr:uid="{C6D0A01D-5BF7-4404-806E-D165C75F47AE}"/>
    <cellStyle name="쉼표 11 3 4 7" xfId="18210" xr:uid="{7AA2F9F0-919C-488E-B810-FFE6BAAD41BD}"/>
    <cellStyle name="쉼표 11 3 4 7 2" xfId="48163" xr:uid="{69E04291-692D-407C-8FF3-0EE830254ADF}"/>
    <cellStyle name="쉼표 11 3 4 8" xfId="20993" xr:uid="{B3689BBE-9EFB-4DEB-AF7C-FA202F99E29F}"/>
    <cellStyle name="쉼표 11 3 4 8 2" xfId="50945" xr:uid="{92D58F97-D348-427E-8E7E-4F858E6118CC}"/>
    <cellStyle name="쉼표 11 3 4 9" xfId="23731" xr:uid="{189C83AC-A7DE-4FA7-AF0B-9689CDC45D09}"/>
    <cellStyle name="쉼표 11 3 4 9 2" xfId="53683" xr:uid="{771F243F-5F76-42FA-B8DD-48FACD106F0C}"/>
    <cellStyle name="쉼표 11 3 5" xfId="2847" xr:uid="{C450E55F-F785-4D65-8AD6-E68370E827B0}"/>
    <cellStyle name="쉼표 11 3 5 2" xfId="27842" xr:uid="{CB2B8A8C-26C0-45E8-AFDE-6493221651A7}"/>
    <cellStyle name="쉼표 11 3 5 2 2" xfId="57794" xr:uid="{E340B8F5-2757-4B32-A74B-9881B9C7DA7C}"/>
    <cellStyle name="쉼표 11 3 5 3" xfId="32840" xr:uid="{C9482601-BD08-4A2F-AADF-54C254E2BFFF}"/>
    <cellStyle name="쉼표 11 3 6" xfId="5795" xr:uid="{A8AE5C66-B387-418D-B76D-E8C9BC9CEB7E}"/>
    <cellStyle name="쉼표 11 3 6 2" xfId="35750" xr:uid="{500EA454-1EC3-4820-90A8-4A01CEA60CC5}"/>
    <cellStyle name="쉼표 11 3 7" xfId="8577" xr:uid="{F16FD2A9-4A6A-401F-8778-6D5E0B1679A7}"/>
    <cellStyle name="쉼표 11 3 7 2" xfId="38532" xr:uid="{B87DB1DE-E2BD-493F-9E5F-6E81B5BA7106}"/>
    <cellStyle name="쉼표 11 3 8" xfId="11359" xr:uid="{0D18A3BB-0C9E-425F-B8B9-66A0EA986FEB}"/>
    <cellStyle name="쉼표 11 3 8 2" xfId="41314" xr:uid="{7423A7CD-D578-4B46-AF7B-62E2B53D1D3C}"/>
    <cellStyle name="쉼표 11 3 9" xfId="14094" xr:uid="{23C4EFDC-6FF0-4627-9817-A0F9C36394D4}"/>
    <cellStyle name="쉼표 11 3 9 2" xfId="44049" xr:uid="{95A48249-DA99-429B-83A6-CBEB1EEAAEE7}"/>
    <cellStyle name="쉼표 11 4" xfId="947" xr:uid="{E5D72DA4-4D86-4E83-A6C9-E8328F8BC90C}"/>
    <cellStyle name="쉼표 11 4 10" xfId="19796" xr:uid="{9A8C7882-D603-4DA7-B4B5-669D452414E6}"/>
    <cellStyle name="쉼표 11 4 10 2" xfId="49748" xr:uid="{29BF2429-CCC6-445B-82C7-3EDE6976F0AC}"/>
    <cellStyle name="쉼표 11 4 11" xfId="22534" xr:uid="{0B9746AB-9AE9-4186-877E-2B0F3CC52C01}"/>
    <cellStyle name="쉼표 11 4 11 2" xfId="52486" xr:uid="{17CB75E9-BF8D-4404-8A71-1B2E94635F25}"/>
    <cellStyle name="쉼표 11 4 12" xfId="25270" xr:uid="{0EF65EF3-61B0-465C-8267-AEB9614605D9}"/>
    <cellStyle name="쉼표 11 4 12 2" xfId="55222" xr:uid="{C1A52613-68E4-4734-A478-02BF9567E631}"/>
    <cellStyle name="쉼표 11 4 13" xfId="30952" xr:uid="{891D64C4-6A07-4690-87ED-88E0D7077E9E}"/>
    <cellStyle name="쉼표 11 4 2" xfId="3702" xr:uid="{AAE3AF0D-A5BE-424F-A7DE-2A1DB3A3E9A7}"/>
    <cellStyle name="쉼표 11 4 2 10" xfId="25954" xr:uid="{876D5486-16AC-487B-A7CE-EB00A8BFCD99}"/>
    <cellStyle name="쉼표 11 4 2 10 2" xfId="55906" xr:uid="{EE5AD1CC-DC41-4168-844A-796902C412B7}"/>
    <cellStyle name="쉼표 11 4 2 11" xfId="33695" xr:uid="{0304F3BA-F74B-4CD9-A2A0-C0C0C6254AE4}"/>
    <cellStyle name="쉼표 11 4 2 2" xfId="5070" xr:uid="{24533091-AA7D-45D1-8AFD-8D68B1C84CF9}"/>
    <cellStyle name="쉼표 11 4 2 2 10" xfId="35063" xr:uid="{3C01EFBE-91D4-47EC-8660-347D585DA0DE}"/>
    <cellStyle name="쉼표 11 4 2 2 2" xfId="8018" xr:uid="{6CF27496-BE48-44A7-9AF1-32AAACB39B3D}"/>
    <cellStyle name="쉼표 11 4 2 2 2 2" xfId="30065" xr:uid="{24F4A48B-6B73-40D1-AC53-1566DBFD6D48}"/>
    <cellStyle name="쉼표 11 4 2 2 2 2 2" xfId="60017" xr:uid="{4D1C6068-2A59-4ECF-9195-15D88EF98EE5}"/>
    <cellStyle name="쉼표 11 4 2 2 2 3" xfId="37973" xr:uid="{DD2DEF69-E42E-4D3E-998C-1024371615D2}"/>
    <cellStyle name="쉼표 11 4 2 2 3" xfId="10800" xr:uid="{D774B753-52A2-498F-9842-A10C24D7F177}"/>
    <cellStyle name="쉼표 11 4 2 2 3 2" xfId="40755" xr:uid="{61F7F7F6-9F5E-49AF-9533-3F529CACB441}"/>
    <cellStyle name="쉼표 11 4 2 2 4" xfId="13582" xr:uid="{E0DB98C8-0DA8-4851-906E-54D85E9FE396}"/>
    <cellStyle name="쉼표 11 4 2 2 4 2" xfId="43537" xr:uid="{32A9A149-7968-417E-846E-4EE201258B97}"/>
    <cellStyle name="쉼표 11 4 2 2 5" xfId="16317" xr:uid="{556D6F58-A649-41C3-86BE-593D05C60900}"/>
    <cellStyle name="쉼표 11 4 2 2 5 2" xfId="46272" xr:uid="{CB0EE38B-33E8-43DB-994B-33FB6C62E9CC}"/>
    <cellStyle name="쉼표 11 4 2 2 6" xfId="19065" xr:uid="{C419A7E7-51F7-4E2B-9325-FD0745E4AA1E}"/>
    <cellStyle name="쉼표 11 4 2 2 6 2" xfId="49018" xr:uid="{F8C080B9-6F3B-48FC-8EEC-F8B23F0BC592}"/>
    <cellStyle name="쉼표 11 4 2 2 7" xfId="21848" xr:uid="{95F14402-0036-4A65-BCD1-9E08FE20D6D9}"/>
    <cellStyle name="쉼표 11 4 2 2 7 2" xfId="51800" xr:uid="{0F80F9FD-38EB-4282-AF34-BC5740F459B5}"/>
    <cellStyle name="쉼표 11 4 2 2 8" xfId="24586" xr:uid="{591964FA-AE4A-4117-865D-6C4AEDD5AE18}"/>
    <cellStyle name="쉼표 11 4 2 2 8 2" xfId="54538" xr:uid="{048F6821-6940-4A3E-A567-74546C56E574}"/>
    <cellStyle name="쉼표 11 4 2 2 9" xfId="27322" xr:uid="{2867279A-4D29-4AE9-B0AF-D30B24425377}"/>
    <cellStyle name="쉼표 11 4 2 2 9 2" xfId="57274" xr:uid="{00CBD02D-E496-4DC2-987F-DE60A61AA692}"/>
    <cellStyle name="쉼표 11 4 2 3" xfId="6650" xr:uid="{F6C84414-82D6-468F-8632-55B5588E3882}"/>
    <cellStyle name="쉼표 11 4 2 3 2" xfId="28697" xr:uid="{DA4AF977-FF22-46D0-AA68-52A4AC535623}"/>
    <cellStyle name="쉼표 11 4 2 3 2 2" xfId="58649" xr:uid="{45E7F6D0-85CB-4968-8007-7D416932B804}"/>
    <cellStyle name="쉼표 11 4 2 3 3" xfId="36605" xr:uid="{F83E1B10-2778-4262-AB17-7119362480BB}"/>
    <cellStyle name="쉼표 11 4 2 4" xfId="9432" xr:uid="{1E02D0AB-80D4-4989-8B51-AA5937C154EB}"/>
    <cellStyle name="쉼표 11 4 2 4 2" xfId="39387" xr:uid="{A05D2905-53B1-4EC8-9EF4-E5308565C4EE}"/>
    <cellStyle name="쉼표 11 4 2 5" xfId="12214" xr:uid="{B7081242-1D82-4492-B015-BA62E31F99C2}"/>
    <cellStyle name="쉼표 11 4 2 5 2" xfId="42169" xr:uid="{04278FBA-8CFA-4186-9B54-A52D458213C4}"/>
    <cellStyle name="쉼표 11 4 2 6" xfId="14949" xr:uid="{E0055364-5C70-41D4-87D4-363FCD847737}"/>
    <cellStyle name="쉼표 11 4 2 6 2" xfId="44904" xr:uid="{756E89B8-12D2-45AD-A98C-E2B9771D6000}"/>
    <cellStyle name="쉼표 11 4 2 7" xfId="17697" xr:uid="{A29A2E8C-9C83-44E8-AE0C-A61A9268414A}"/>
    <cellStyle name="쉼표 11 4 2 7 2" xfId="47650" xr:uid="{BFF8723E-7EF5-40E6-A29F-908D60FA419B}"/>
    <cellStyle name="쉼표 11 4 2 8" xfId="20480" xr:uid="{63ABA04D-DDCC-4906-A871-0AE1965CC7A7}"/>
    <cellStyle name="쉼표 11 4 2 8 2" xfId="50432" xr:uid="{32B663E4-BFEC-4951-A981-B6C36F3FE417}"/>
    <cellStyle name="쉼표 11 4 2 9" xfId="23218" xr:uid="{2F762972-2FBD-4EDD-99CE-C9A1AEACBC13}"/>
    <cellStyle name="쉼표 11 4 2 9 2" xfId="53170" xr:uid="{0EF5A2FE-5BC1-49CD-8EAE-1F28D4760382}"/>
    <cellStyle name="쉼표 11 4 3" xfId="4386" xr:uid="{CF41F398-4EEC-4AE4-89C4-ECDF6D89B390}"/>
    <cellStyle name="쉼표 11 4 3 10" xfId="34379" xr:uid="{06B48059-9C4F-44B3-BF96-546AE2D97A80}"/>
    <cellStyle name="쉼표 11 4 3 2" xfId="7334" xr:uid="{B633F8C6-D26F-4F01-9CEE-7DFDEEF56660}"/>
    <cellStyle name="쉼표 11 4 3 2 2" xfId="29381" xr:uid="{54D27C8C-641B-4D13-82DA-133A8C949FDC}"/>
    <cellStyle name="쉼표 11 4 3 2 2 2" xfId="59333" xr:uid="{E63F0AF4-1FC5-4853-A9D0-49F2A69DD096}"/>
    <cellStyle name="쉼표 11 4 3 2 3" xfId="37289" xr:uid="{30C04191-61E8-4AE0-A6AE-1DA7514FC023}"/>
    <cellStyle name="쉼표 11 4 3 3" xfId="10116" xr:uid="{CA255734-8575-44AA-A988-667693C661D5}"/>
    <cellStyle name="쉼표 11 4 3 3 2" xfId="40071" xr:uid="{355C46BC-F2C3-4A07-8803-2C90B4BEC51C}"/>
    <cellStyle name="쉼표 11 4 3 4" xfId="12898" xr:uid="{EECA0CFF-183B-4CBA-8A3E-D129B70E2EB5}"/>
    <cellStyle name="쉼표 11 4 3 4 2" xfId="42853" xr:uid="{82CCFA63-A9E4-4774-850B-413D37A4B12C}"/>
    <cellStyle name="쉼표 11 4 3 5" xfId="15633" xr:uid="{06E32535-A239-4CA4-A060-4135769CEC5B}"/>
    <cellStyle name="쉼표 11 4 3 5 2" xfId="45588" xr:uid="{FB592B08-F505-4B28-9F05-96ECDB1D8E91}"/>
    <cellStyle name="쉼표 11 4 3 6" xfId="18381" xr:uid="{73AD9D67-7F9D-41E1-8040-4967FFF4ACE8}"/>
    <cellStyle name="쉼표 11 4 3 6 2" xfId="48334" xr:uid="{4624FA69-DD4B-4CC5-9B81-05B14F0BC169}"/>
    <cellStyle name="쉼표 11 4 3 7" xfId="21164" xr:uid="{F0CA8BC0-1D65-44CF-9A3A-09B05F575341}"/>
    <cellStyle name="쉼표 11 4 3 7 2" xfId="51116" xr:uid="{A8029A0D-D366-478A-AF8A-D33695F117AF}"/>
    <cellStyle name="쉼표 11 4 3 8" xfId="23902" xr:uid="{F08C5125-43BC-40F9-B605-75E92E1FBAA1}"/>
    <cellStyle name="쉼표 11 4 3 8 2" xfId="53854" xr:uid="{45C62885-F7A5-4B00-BFB8-79F0D1006AD2}"/>
    <cellStyle name="쉼표 11 4 3 9" xfId="26638" xr:uid="{77D28643-E4AA-4BE3-ADD4-758B555DD86F}"/>
    <cellStyle name="쉼표 11 4 3 9 2" xfId="56590" xr:uid="{13FAA4A6-AC40-445F-B7C0-66821292BD60}"/>
    <cellStyle name="쉼표 11 4 4" xfId="3018" xr:uid="{2D569127-35E2-41CB-AEE6-751A81E08B3E}"/>
    <cellStyle name="쉼표 11 4 4 2" xfId="28013" xr:uid="{FFCC5A02-B085-435E-9F75-1265642A875A}"/>
    <cellStyle name="쉼표 11 4 4 2 2" xfId="57965" xr:uid="{8A9813F0-4693-429B-832F-37EEA1EF28E3}"/>
    <cellStyle name="쉼표 11 4 4 3" xfId="33011" xr:uid="{95E8A197-A89B-4C6B-957A-11B26AA9AA34}"/>
    <cellStyle name="쉼표 11 4 5" xfId="5966" xr:uid="{F9768A16-45E4-4A89-AD9C-D91438772735}"/>
    <cellStyle name="쉼표 11 4 5 2" xfId="35921" xr:uid="{B6FBDE49-10F9-4AEE-8622-5EFC3B08EFCD}"/>
    <cellStyle name="쉼표 11 4 6" xfId="8748" xr:uid="{D5B53A87-5A56-41EC-B0F6-D6146065BD2C}"/>
    <cellStyle name="쉼표 11 4 6 2" xfId="38703" xr:uid="{BA8667E7-07BA-4333-890B-2B9A4A945C45}"/>
    <cellStyle name="쉼표 11 4 7" xfId="11530" xr:uid="{4BC7F031-B791-48F2-877D-2826DA20FB5D}"/>
    <cellStyle name="쉼표 11 4 7 2" xfId="41485" xr:uid="{BD579C33-A4AB-4821-9E9E-48E0077ECD8A}"/>
    <cellStyle name="쉼표 11 4 8" xfId="14265" xr:uid="{337D5E4D-3D7B-41F7-ACA9-59BF58BE86A0}"/>
    <cellStyle name="쉼표 11 4 8 2" xfId="44220" xr:uid="{95ED617A-3F15-459A-BF11-235173EB4B9A}"/>
    <cellStyle name="쉼표 11 4 9" xfId="17013" xr:uid="{8C642C2B-F2A2-411E-B9D2-22605728799C}"/>
    <cellStyle name="쉼표 11 4 9 2" xfId="46966" xr:uid="{420865C8-3831-4A35-8867-789B46829FFB}"/>
    <cellStyle name="쉼표 11 5" xfId="1489" xr:uid="{DBA5BD13-8E6D-4E7E-AC81-A05D2987EA37}"/>
    <cellStyle name="쉼표 11 5 10" xfId="22876" xr:uid="{0E236105-C16C-469A-8EC9-5EABBC4EA34D}"/>
    <cellStyle name="쉼표 11 5 10 2" xfId="52828" xr:uid="{941C8972-ECF0-4327-A07C-A0268E9F6593}"/>
    <cellStyle name="쉼표 11 5 11" xfId="25612" xr:uid="{4F93375F-B97F-42FA-A2FF-158650CEC2B0}"/>
    <cellStyle name="쉼표 11 5 11 2" xfId="55564" xr:uid="{30BF8794-6DFA-4830-B104-F5335BC47745}"/>
    <cellStyle name="쉼표 11 5 12" xfId="31494" xr:uid="{9FCD4707-AEFA-4A17-81C7-C08247C9AF25}"/>
    <cellStyle name="쉼표 11 5 2" xfId="4728" xr:uid="{E3E5F8AB-B8A7-4D9C-B180-298FCBB78131}"/>
    <cellStyle name="쉼표 11 5 2 10" xfId="34721" xr:uid="{0B4E1F6C-9209-4442-8DBC-15DC0E1992A3}"/>
    <cellStyle name="쉼표 11 5 2 2" xfId="7676" xr:uid="{432C836E-B439-4202-B879-E5885A246353}"/>
    <cellStyle name="쉼표 11 5 2 2 2" xfId="29723" xr:uid="{CA364621-2AAE-4879-B8CE-94F93D533652}"/>
    <cellStyle name="쉼표 11 5 2 2 2 2" xfId="59675" xr:uid="{4C12AFC8-9E81-49BE-B3C6-97CB71A40D4B}"/>
    <cellStyle name="쉼표 11 5 2 2 3" xfId="37631" xr:uid="{0BAD5E2D-2291-4385-AB77-376463F1B658}"/>
    <cellStyle name="쉼표 11 5 2 3" xfId="10458" xr:uid="{1ECE7C16-39D3-4D7A-A0F5-41DCBB50E59E}"/>
    <cellStyle name="쉼표 11 5 2 3 2" xfId="40413" xr:uid="{C50E1F98-C2F2-4E55-AF0B-4621B35E45D4}"/>
    <cellStyle name="쉼표 11 5 2 4" xfId="13240" xr:uid="{A8706DF2-2125-4A60-B4A5-896516C856F6}"/>
    <cellStyle name="쉼표 11 5 2 4 2" xfId="43195" xr:uid="{159AA869-35B6-41FE-A4DD-9D433F1713E3}"/>
    <cellStyle name="쉼표 11 5 2 5" xfId="15975" xr:uid="{6A3AF3BE-C7B4-4E4C-B808-8F98C7899BF8}"/>
    <cellStyle name="쉼표 11 5 2 5 2" xfId="45930" xr:uid="{0DB9BF6F-7366-4892-9C05-A66B65A7FFF1}"/>
    <cellStyle name="쉼표 11 5 2 6" xfId="18723" xr:uid="{2E40CEBE-8EED-4F10-BC4E-39B64133E9A0}"/>
    <cellStyle name="쉼표 11 5 2 6 2" xfId="48676" xr:uid="{F61D1CFD-BEDC-4A68-93FF-D2FAAC29EEFC}"/>
    <cellStyle name="쉼표 11 5 2 7" xfId="21506" xr:uid="{3BB72C1E-04C7-46E3-A682-2F19DE8F584E}"/>
    <cellStyle name="쉼표 11 5 2 7 2" xfId="51458" xr:uid="{CA9C9FF7-B882-454C-AC8A-1235ECC4E3B9}"/>
    <cellStyle name="쉼표 11 5 2 8" xfId="24244" xr:uid="{7CA0BFED-D5D9-491E-B362-B159B90D4BF0}"/>
    <cellStyle name="쉼표 11 5 2 8 2" xfId="54196" xr:uid="{E214DE65-0B58-43D7-9195-B34662F9AE89}"/>
    <cellStyle name="쉼표 11 5 2 9" xfId="26980" xr:uid="{01BF1989-CE59-44FD-B60E-EE0AA0659D09}"/>
    <cellStyle name="쉼표 11 5 2 9 2" xfId="56932" xr:uid="{D5EF06FE-E40D-4963-87D7-0F8B25D247D9}"/>
    <cellStyle name="쉼표 11 5 3" xfId="3360" xr:uid="{BC8BD031-0E62-4E57-BADE-6438113AE9CF}"/>
    <cellStyle name="쉼표 11 5 3 2" xfId="28355" xr:uid="{3802E71F-9CDA-4D3F-89F2-C6DEFBCD8CBE}"/>
    <cellStyle name="쉼표 11 5 3 2 2" xfId="58307" xr:uid="{AD4EA28F-FD9C-418E-BBB9-33E150736C39}"/>
    <cellStyle name="쉼표 11 5 3 3" xfId="33353" xr:uid="{85C43EFF-1766-4BA5-B36B-1AF457BDB22C}"/>
    <cellStyle name="쉼표 11 5 4" xfId="6308" xr:uid="{ECBA82EC-FE44-4A58-9027-6940C834FBF6}"/>
    <cellStyle name="쉼표 11 5 4 2" xfId="36263" xr:uid="{5A576D14-E680-4C6A-9205-E23E20A67F28}"/>
    <cellStyle name="쉼표 11 5 5" xfId="9090" xr:uid="{E9350D19-72D7-41E6-BFC4-04BFFEE8A887}"/>
    <cellStyle name="쉼표 11 5 5 2" xfId="39045" xr:uid="{15AEE08F-39F3-4DE8-B9AD-973D3E5ABBDC}"/>
    <cellStyle name="쉼표 11 5 6" xfId="11872" xr:uid="{EE659DAF-913B-4227-A55E-2D663C5D2113}"/>
    <cellStyle name="쉼표 11 5 6 2" xfId="41827" xr:uid="{48AE7488-9F89-417A-BFAF-8FF032567436}"/>
    <cellStyle name="쉼표 11 5 7" xfId="14607" xr:uid="{0012BFC9-38CE-4DC1-9105-AA2660EDB170}"/>
    <cellStyle name="쉼표 11 5 7 2" xfId="44562" xr:uid="{99BADB23-8653-43F0-B123-BD538BFFB5F3}"/>
    <cellStyle name="쉼표 11 5 8" xfId="17355" xr:uid="{DDF15352-EF0B-4741-B2BD-49795769CD2B}"/>
    <cellStyle name="쉼표 11 5 8 2" xfId="47308" xr:uid="{19AAB4B0-4BC8-4336-B03F-2C5A357745EB}"/>
    <cellStyle name="쉼표 11 5 9" xfId="20138" xr:uid="{494EC1B5-32B1-408F-9A0D-9C789B5C3C9F}"/>
    <cellStyle name="쉼표 11 5 9 2" xfId="50090" xr:uid="{7DB7C7D4-D226-4671-891D-04C3552558D2}"/>
    <cellStyle name="쉼표 11 6" xfId="2059" xr:uid="{4187E88F-E0F9-4894-8E5A-6F54313CC02C}"/>
    <cellStyle name="쉼표 11 6 10" xfId="26296" xr:uid="{70593980-A7E1-4402-9E89-ECFDD8975FC2}"/>
    <cellStyle name="쉼표 11 6 10 2" xfId="56248" xr:uid="{5E2774ED-23F9-4D6E-912D-CCC8C11FDF44}"/>
    <cellStyle name="쉼표 11 6 11" xfId="32062" xr:uid="{1CB9106F-BCFE-491B-BC5C-B332D916B58E}"/>
    <cellStyle name="쉼표 11 6 2" xfId="4044" xr:uid="{F4CCA642-61EF-4296-81D1-F1350831B3B4}"/>
    <cellStyle name="쉼표 11 6 2 2" xfId="29039" xr:uid="{210AE9B5-FC00-4A44-9AC2-2816DB966260}"/>
    <cellStyle name="쉼표 11 6 2 2 2" xfId="58991" xr:uid="{5166337F-BD20-432A-9ECA-12E416F54E37}"/>
    <cellStyle name="쉼표 11 6 2 3" xfId="34037" xr:uid="{5DFAE232-8FA7-4F02-874A-C9607FCC9C60}"/>
    <cellStyle name="쉼표 11 6 3" xfId="6992" xr:uid="{8521CDCA-032D-45E9-B68F-D54B728C8B1D}"/>
    <cellStyle name="쉼표 11 6 3 2" xfId="36947" xr:uid="{7074137E-0BB2-40DA-A893-02ABB70E2A95}"/>
    <cellStyle name="쉼표 11 6 4" xfId="9774" xr:uid="{C317FB2C-CED5-4D1C-B187-6F0C1C734477}"/>
    <cellStyle name="쉼표 11 6 4 2" xfId="39729" xr:uid="{0D39380C-7C73-49E5-A9DB-C070C484C5FF}"/>
    <cellStyle name="쉼표 11 6 5" xfId="12556" xr:uid="{E3EB3A2A-50AE-460A-9796-14E85FC83691}"/>
    <cellStyle name="쉼표 11 6 5 2" xfId="42511" xr:uid="{24760A4C-E071-4FCB-90FE-D2A2EAE7BBAA}"/>
    <cellStyle name="쉼표 11 6 6" xfId="15291" xr:uid="{27F3B607-1D55-42E1-909C-A0F053C15C8C}"/>
    <cellStyle name="쉼표 11 6 6 2" xfId="45246" xr:uid="{71E766CD-631F-40BE-A41B-2DCFCA0BCA39}"/>
    <cellStyle name="쉼표 11 6 7" xfId="18039" xr:uid="{525B8924-C049-445F-8215-EA936D11DE6C}"/>
    <cellStyle name="쉼표 11 6 7 2" xfId="47992" xr:uid="{421D38E6-4D80-4C6D-8FB2-DE7B7B5D45FC}"/>
    <cellStyle name="쉼표 11 6 8" xfId="20822" xr:uid="{98A08C3F-F52D-4185-BB53-1461F4FC2A6B}"/>
    <cellStyle name="쉼표 11 6 8 2" xfId="50774" xr:uid="{CD0E057A-C4F9-4F83-B986-2B2240B01C4A}"/>
    <cellStyle name="쉼표 11 6 9" xfId="23560" xr:uid="{4C0C08CC-D474-4C53-9485-289D9FF42585}"/>
    <cellStyle name="쉼표 11 6 9 2" xfId="53512" xr:uid="{74A666D8-FAA1-4404-AB54-F37EC4CD1138}"/>
    <cellStyle name="쉼표 11 7" xfId="2238" xr:uid="{2300333A-9699-4223-8AA2-1803C2B090ED}"/>
    <cellStyle name="쉼표 11 7 2" xfId="27671" xr:uid="{0EA29719-A113-40BB-91FF-B7198BEF95A9}"/>
    <cellStyle name="쉼표 11 7 2 2" xfId="57623" xr:uid="{BCD7E815-802F-4330-B038-09917DDEC9F1}"/>
    <cellStyle name="쉼표 11 7 3" xfId="32238" xr:uid="{F6B53F2C-51CD-4B55-9AB0-E298896D0888}"/>
    <cellStyle name="쉼표 11 8" xfId="2676" xr:uid="{B78CF99C-A5D8-47E9-BC5C-DBBE4230F0FE}"/>
    <cellStyle name="쉼표 11 8 2" xfId="32669" xr:uid="{77E39DA7-43E5-4B4C-8772-355218FCB9BA}"/>
    <cellStyle name="쉼표 11 9" xfId="5624" xr:uid="{FDA6B467-9816-458D-837B-AFE289E330B8}"/>
    <cellStyle name="쉼표 11 9 2" xfId="35579" xr:uid="{5B60D213-EA45-418D-9BED-B52145AD2721}"/>
    <cellStyle name="쉼표 110" xfId="60" xr:uid="{695F5378-07FA-49C3-AB1E-287481FC412E}"/>
    <cellStyle name="쉼표 110 2" xfId="30356" xr:uid="{F13B598D-BD0B-46B7-BAC9-BB0DB8EFB5B6}"/>
    <cellStyle name="쉼표 111" xfId="369" xr:uid="{85E5EDE5-3E89-467B-9A9B-9F3D093F8050}"/>
    <cellStyle name="쉼표 111 2" xfId="30386" xr:uid="{B9CC1CF3-A476-4667-8286-3C3C9291EF97}"/>
    <cellStyle name="쉼표 112" xfId="30344" xr:uid="{B52FC4A7-8738-40E8-9ABA-B417D0FABF18}"/>
    <cellStyle name="쉼표 112 2" xfId="60293" xr:uid="{F0191EE3-23F2-453D-837C-AAF06CA1440B}"/>
    <cellStyle name="쉼표 113" xfId="30347" xr:uid="{BEA17D28-4E57-4813-98D0-C78B02CA870A}"/>
    <cellStyle name="쉼표 113 2" xfId="60295" xr:uid="{05A30350-FA00-4756-8854-D0A1E187C6BB}"/>
    <cellStyle name="쉼표 114" xfId="30346" xr:uid="{AC26E264-F458-4445-BAA7-61E854D5E88C}"/>
    <cellStyle name="쉼표 114 2" xfId="60294" xr:uid="{9BD0B136-8C8B-4883-B46B-8EAEE4AD3997}"/>
    <cellStyle name="쉼표 12" xfId="431" xr:uid="{AA209343-5B19-401C-967C-105943126A7A}"/>
    <cellStyle name="쉼표 12 10" xfId="8421" xr:uid="{B18AB4E8-1B7D-4B29-8FB1-2E59CB99E14A}"/>
    <cellStyle name="쉼표 12 10 2" xfId="38376" xr:uid="{60CC7131-29D0-4929-9927-499922B75330}"/>
    <cellStyle name="쉼표 12 11" xfId="11203" xr:uid="{92DCD538-9445-488B-B379-FAC32665B6AC}"/>
    <cellStyle name="쉼표 12 11 2" xfId="41158" xr:uid="{640C1636-6E6D-4C88-B34F-002FF67DF713}"/>
    <cellStyle name="쉼표 12 12" xfId="13938" xr:uid="{7E68AD69-A4A0-4853-B93D-87C6BDFF43FE}"/>
    <cellStyle name="쉼표 12 12 2" xfId="43893" xr:uid="{88290E9B-18F6-4EAC-8D7C-D0890F4ABEB0}"/>
    <cellStyle name="쉼표 12 13" xfId="16686" xr:uid="{9B1CC497-1B26-45F8-85AE-EE7A9083F5D4}"/>
    <cellStyle name="쉼표 12 13 2" xfId="46639" xr:uid="{A6E0847F-3777-4338-A06B-865A72B2328D}"/>
    <cellStyle name="쉼표 12 14" xfId="19469" xr:uid="{D4DE0690-EB5D-4566-A8E9-2A8FF321A8DD}"/>
    <cellStyle name="쉼표 12 14 2" xfId="49421" xr:uid="{759B2295-E16B-4851-8753-2360F9EF8FA5}"/>
    <cellStyle name="쉼표 12 15" xfId="22207" xr:uid="{E1F06E14-6F94-41F3-853F-BF46D75E6AF2}"/>
    <cellStyle name="쉼표 12 15 2" xfId="52159" xr:uid="{D29A9D3E-5E82-4E65-A644-5091F35BBE98}"/>
    <cellStyle name="쉼표 12 16" xfId="24943" xr:uid="{DA8C1E05-9690-4F59-839B-80310B690B42}"/>
    <cellStyle name="쉼표 12 16 2" xfId="54895" xr:uid="{FFCDA0A2-A41A-46A7-84AA-C7D9E0A27A1D}"/>
    <cellStyle name="쉼표 12 17" xfId="30444" xr:uid="{A905FCD7-FD22-4954-B34B-3084D3255B1C}"/>
    <cellStyle name="쉼표 12 2" xfId="573" xr:uid="{879BC20A-5F21-4D05-A580-10493B2F2FF0}"/>
    <cellStyle name="쉼표 12 2 10" xfId="16857" xr:uid="{6364E5DA-805B-4BE0-AE1E-E788CAD1E89A}"/>
    <cellStyle name="쉼표 12 2 10 2" xfId="46810" xr:uid="{B9574472-C64D-4674-85AD-EEBCD84A43A7}"/>
    <cellStyle name="쉼표 12 2 11" xfId="19640" xr:uid="{6F9D7B13-2D4D-49E3-AF65-3D124B61A2F0}"/>
    <cellStyle name="쉼표 12 2 11 2" xfId="49592" xr:uid="{2EA78147-E32E-42EF-BEB2-75C23C105813}"/>
    <cellStyle name="쉼표 12 2 12" xfId="22378" xr:uid="{C754D3EA-EB15-4DE0-9B27-009ADA008429}"/>
    <cellStyle name="쉼표 12 2 12 2" xfId="52330" xr:uid="{C8C40D66-86D5-4B0E-AB12-3EF418DB5646}"/>
    <cellStyle name="쉼표 12 2 13" xfId="25114" xr:uid="{4C486D93-CB48-4C17-9A90-423C50027F5D}"/>
    <cellStyle name="쉼표 12 2 13 2" xfId="55066" xr:uid="{876651BA-F14B-461B-A8CE-1EC43903ACBE}"/>
    <cellStyle name="쉼표 12 2 14" xfId="30583" xr:uid="{B2327105-9746-42A4-9DDC-49FA0107C501}"/>
    <cellStyle name="쉼표 12 2 2" xfId="1121" xr:uid="{B490E976-C1EB-4AA2-9EE8-AD6FAF335A03}"/>
    <cellStyle name="쉼표 12 2 2 10" xfId="19982" xr:uid="{C07C2D31-5115-431A-A2C4-68051281E1EC}"/>
    <cellStyle name="쉼표 12 2 2 10 2" xfId="49934" xr:uid="{7BD5A72B-5069-49BB-B034-6282BCDD2EE1}"/>
    <cellStyle name="쉼표 12 2 2 11" xfId="22720" xr:uid="{F6664D84-86AF-4EC3-BEF4-68E391BA8483}"/>
    <cellStyle name="쉼표 12 2 2 11 2" xfId="52672" xr:uid="{94E68720-0725-4427-B1AE-BEFBFA35ABDF}"/>
    <cellStyle name="쉼표 12 2 2 12" xfId="25456" xr:uid="{911FAB88-EF90-43A0-AEC9-2C9454B099D1}"/>
    <cellStyle name="쉼표 12 2 2 12 2" xfId="55408" xr:uid="{9187AA91-5AE9-4297-AE57-E40D1691404D}"/>
    <cellStyle name="쉼표 12 2 2 13" xfId="31126" xr:uid="{640265B9-DD16-4779-BC59-AAC60C375FA8}"/>
    <cellStyle name="쉼표 12 2 2 2" xfId="3888" xr:uid="{01F93D1F-6AAE-4191-8B55-02434A2838AF}"/>
    <cellStyle name="쉼표 12 2 2 2 10" xfId="26140" xr:uid="{C0DDF0CC-CBA2-48A1-91FC-67BA7578CD38}"/>
    <cellStyle name="쉼표 12 2 2 2 10 2" xfId="56092" xr:uid="{1BF19B1A-C1D9-41C6-B7E5-7907DB49FA0D}"/>
    <cellStyle name="쉼표 12 2 2 2 11" xfId="33881" xr:uid="{F532D504-784C-4452-A247-C583B30FD51B}"/>
    <cellStyle name="쉼표 12 2 2 2 2" xfId="5256" xr:uid="{728E338E-A609-481B-A651-05890C493C00}"/>
    <cellStyle name="쉼표 12 2 2 2 2 10" xfId="35249" xr:uid="{102A8632-B864-40FB-8FD6-9AEA93C314C7}"/>
    <cellStyle name="쉼표 12 2 2 2 2 2" xfId="8204" xr:uid="{CA925E8B-09CE-43C1-9039-E51BF4B4EF96}"/>
    <cellStyle name="쉼표 12 2 2 2 2 2 2" xfId="30251" xr:uid="{30279FCD-82B4-4BA0-B79E-E66CC0B95875}"/>
    <cellStyle name="쉼표 12 2 2 2 2 2 2 2" xfId="60203" xr:uid="{B5173F83-AF86-4A6D-9710-9604586302BF}"/>
    <cellStyle name="쉼표 12 2 2 2 2 2 3" xfId="38159" xr:uid="{1C525827-EE2B-4CE0-9AB0-D0A25076296A}"/>
    <cellStyle name="쉼표 12 2 2 2 2 3" xfId="10986" xr:uid="{88626983-DEB5-41B5-9C1B-9061ED998644}"/>
    <cellStyle name="쉼표 12 2 2 2 2 3 2" xfId="40941" xr:uid="{605035C1-9130-47E4-8B02-987ED658662D}"/>
    <cellStyle name="쉼표 12 2 2 2 2 4" xfId="13768" xr:uid="{F96879E2-09D1-4ACE-91C6-12B3CF5F6C79}"/>
    <cellStyle name="쉼표 12 2 2 2 2 4 2" xfId="43723" xr:uid="{9A3D08EF-16E8-4ACF-B86B-8618B1B21E12}"/>
    <cellStyle name="쉼표 12 2 2 2 2 5" xfId="16503" xr:uid="{EE7FCB14-915F-492E-8872-C4FD8259B56F}"/>
    <cellStyle name="쉼표 12 2 2 2 2 5 2" xfId="46458" xr:uid="{835DBC14-7142-436C-9ABA-A64F42A2FFCB}"/>
    <cellStyle name="쉼표 12 2 2 2 2 6" xfId="19251" xr:uid="{24958568-01AC-424E-9F73-012843D4EC81}"/>
    <cellStyle name="쉼표 12 2 2 2 2 6 2" xfId="49204" xr:uid="{855D9C96-D2C9-490C-9CCF-2A151D4EB3CB}"/>
    <cellStyle name="쉼표 12 2 2 2 2 7" xfId="22034" xr:uid="{B04C2A74-D14F-46F8-82FE-2B85DD9939A9}"/>
    <cellStyle name="쉼표 12 2 2 2 2 7 2" xfId="51986" xr:uid="{83008E9E-7AEE-4DC0-8D66-A2A4A4D61765}"/>
    <cellStyle name="쉼표 12 2 2 2 2 8" xfId="24772" xr:uid="{D30F8A14-7452-4B6D-A723-CEB5C43C69ED}"/>
    <cellStyle name="쉼표 12 2 2 2 2 8 2" xfId="54724" xr:uid="{DE67EC73-6328-49BA-9BEF-49C7DB286DFE}"/>
    <cellStyle name="쉼표 12 2 2 2 2 9" xfId="27508" xr:uid="{A333D213-16FC-4822-8952-F377CA3ABE93}"/>
    <cellStyle name="쉼표 12 2 2 2 2 9 2" xfId="57460" xr:uid="{F9EA6BCA-CA66-40FD-9015-D46528920C30}"/>
    <cellStyle name="쉼표 12 2 2 2 3" xfId="6836" xr:uid="{1D1D8A53-DBEF-496F-8D97-1F0C77E510D3}"/>
    <cellStyle name="쉼표 12 2 2 2 3 2" xfId="28883" xr:uid="{B8856158-1BF2-40FA-A655-2916A9F70FDD}"/>
    <cellStyle name="쉼표 12 2 2 2 3 2 2" xfId="58835" xr:uid="{BA14939F-C63B-412A-B7FB-BC45C9E3A41F}"/>
    <cellStyle name="쉼표 12 2 2 2 3 3" xfId="36791" xr:uid="{C8AA2D07-D462-442A-A11C-6DFCF4B4F034}"/>
    <cellStyle name="쉼표 12 2 2 2 4" xfId="9618" xr:uid="{3917AC39-DB4D-4F3D-9AAF-5D13C0D5ED5B}"/>
    <cellStyle name="쉼표 12 2 2 2 4 2" xfId="39573" xr:uid="{37C4F39A-7D33-485E-8243-4EE6AF5E3DDB}"/>
    <cellStyle name="쉼표 12 2 2 2 5" xfId="12400" xr:uid="{95891254-583C-4DFF-86DA-940A850D4EF4}"/>
    <cellStyle name="쉼표 12 2 2 2 5 2" xfId="42355" xr:uid="{3B560CD7-2E98-4CB9-B155-DF025CD006E6}"/>
    <cellStyle name="쉼표 12 2 2 2 6" xfId="15135" xr:uid="{4698ADFA-2496-4F1C-B5F6-FF0B7A9A12A5}"/>
    <cellStyle name="쉼표 12 2 2 2 6 2" xfId="45090" xr:uid="{AB917F3F-D146-4D77-8C70-8699B05323D6}"/>
    <cellStyle name="쉼표 12 2 2 2 7" xfId="17883" xr:uid="{701520BD-7586-4E4A-8CFE-31A5BF838A4F}"/>
    <cellStyle name="쉼표 12 2 2 2 7 2" xfId="47836" xr:uid="{8EF2473D-99DA-422F-986D-F3607AEF94E7}"/>
    <cellStyle name="쉼표 12 2 2 2 8" xfId="20666" xr:uid="{249FFEA7-1732-4B43-A2E9-02190ABCB8F7}"/>
    <cellStyle name="쉼표 12 2 2 2 8 2" xfId="50618" xr:uid="{722BE3E6-A298-4762-8C14-0496245250C7}"/>
    <cellStyle name="쉼표 12 2 2 2 9" xfId="23404" xr:uid="{22087130-F9A3-4CA8-89A8-4723221A5533}"/>
    <cellStyle name="쉼표 12 2 2 2 9 2" xfId="53356" xr:uid="{5477C9F5-186A-42E2-BC75-A8CBFAE87913}"/>
    <cellStyle name="쉼표 12 2 2 3" xfId="4572" xr:uid="{38D2FFD4-E68D-4BDD-8F82-3B9513539A8C}"/>
    <cellStyle name="쉼표 12 2 2 3 10" xfId="34565" xr:uid="{0A83D643-5345-4AF3-B564-01B1B3C04BA3}"/>
    <cellStyle name="쉼표 12 2 2 3 2" xfId="7520" xr:uid="{1B310E25-C810-47F5-82AC-7122E802387A}"/>
    <cellStyle name="쉼표 12 2 2 3 2 2" xfId="29567" xr:uid="{6C733D7D-48B9-4F36-A190-8325FD3C2E27}"/>
    <cellStyle name="쉼표 12 2 2 3 2 2 2" xfId="59519" xr:uid="{6F6AB739-C235-4306-95F0-B66AE09E39AE}"/>
    <cellStyle name="쉼표 12 2 2 3 2 3" xfId="37475" xr:uid="{93E66FA6-76AC-4302-849F-22146E2ABA90}"/>
    <cellStyle name="쉼표 12 2 2 3 3" xfId="10302" xr:uid="{33A576A1-A870-41DC-95FC-1A14DE0AA19F}"/>
    <cellStyle name="쉼표 12 2 2 3 3 2" xfId="40257" xr:uid="{903BA00A-EE27-4C7C-9EE1-B6866974B12A}"/>
    <cellStyle name="쉼표 12 2 2 3 4" xfId="13084" xr:uid="{CF5B1E12-3483-41BD-BEAF-0D24896E4FA1}"/>
    <cellStyle name="쉼표 12 2 2 3 4 2" xfId="43039" xr:uid="{725CB09C-30B2-4643-A0AC-640CE5435141}"/>
    <cellStyle name="쉼표 12 2 2 3 5" xfId="15819" xr:uid="{74A7530C-7B2D-4C11-9F17-34BCEC3631D5}"/>
    <cellStyle name="쉼표 12 2 2 3 5 2" xfId="45774" xr:uid="{B6AC3CEC-68EA-4609-AF86-B21CF9148B51}"/>
    <cellStyle name="쉼표 12 2 2 3 6" xfId="18567" xr:uid="{D2920056-4838-4A71-AC1A-57FE321AFBEF}"/>
    <cellStyle name="쉼표 12 2 2 3 6 2" xfId="48520" xr:uid="{418484B7-768B-4B4F-B424-45301485B574}"/>
    <cellStyle name="쉼표 12 2 2 3 7" xfId="21350" xr:uid="{A44FCD0C-C579-4338-899A-C90975A0E2EB}"/>
    <cellStyle name="쉼표 12 2 2 3 7 2" xfId="51302" xr:uid="{E7C7287F-6D3F-49C0-A338-344F2CEEF746}"/>
    <cellStyle name="쉼표 12 2 2 3 8" xfId="24088" xr:uid="{20E207DF-CE94-4C49-A74D-D6CC37A28203}"/>
    <cellStyle name="쉼표 12 2 2 3 8 2" xfId="54040" xr:uid="{81BED8FA-FA89-4EB1-BBA3-5B8D61B3B52C}"/>
    <cellStyle name="쉼표 12 2 2 3 9" xfId="26824" xr:uid="{07C75012-786A-4874-B147-44B1FF9A56EF}"/>
    <cellStyle name="쉼표 12 2 2 3 9 2" xfId="56776" xr:uid="{A9BD0F80-FEBA-4E98-B32D-02DA98D4429E}"/>
    <cellStyle name="쉼표 12 2 2 4" xfId="3204" xr:uid="{33F15A3F-9191-45FA-AEE3-7E46A2B11D4B}"/>
    <cellStyle name="쉼표 12 2 2 4 2" xfId="28199" xr:uid="{3F998517-7910-4F0D-968B-30AA6D39EEB8}"/>
    <cellStyle name="쉼표 12 2 2 4 2 2" xfId="58151" xr:uid="{9CFE13A5-88A3-448A-8AA3-11293E08B8B5}"/>
    <cellStyle name="쉼표 12 2 2 4 3" xfId="33197" xr:uid="{59CC9D37-A776-4A68-B6BE-0E3574E045E8}"/>
    <cellStyle name="쉼표 12 2 2 5" xfId="6152" xr:uid="{40FD94C8-2106-41A2-A2AA-388105E67926}"/>
    <cellStyle name="쉼표 12 2 2 5 2" xfId="36107" xr:uid="{D0D95C3A-C107-4DEF-9578-36D58785BCC7}"/>
    <cellStyle name="쉼표 12 2 2 6" xfId="8934" xr:uid="{29A95009-A2D5-40F9-97D0-DE9E8644F4D5}"/>
    <cellStyle name="쉼표 12 2 2 6 2" xfId="38889" xr:uid="{3A50711B-5603-4940-89DE-10807B64EA49}"/>
    <cellStyle name="쉼표 12 2 2 7" xfId="11716" xr:uid="{8DB1485C-D5E1-4358-A94F-D3F084BC98E6}"/>
    <cellStyle name="쉼표 12 2 2 7 2" xfId="41671" xr:uid="{048ADDA7-D37F-45EE-B956-D6A0DA806500}"/>
    <cellStyle name="쉼표 12 2 2 8" xfId="14451" xr:uid="{285444FD-5553-4C2D-A6B5-47AEE6A54CB7}"/>
    <cellStyle name="쉼표 12 2 2 8 2" xfId="44406" xr:uid="{0B5FB312-D7DD-4F48-AABB-33EBA41C0151}"/>
    <cellStyle name="쉼표 12 2 2 9" xfId="17199" xr:uid="{58A76F01-7FE2-43DB-AE6B-63545EF823C3}"/>
    <cellStyle name="쉼표 12 2 2 9 2" xfId="47152" xr:uid="{C2C37DC1-8302-4E22-8A8E-BFCBDF838322}"/>
    <cellStyle name="쉼표 12 2 3" xfId="1663" xr:uid="{D62BE026-4272-4B5B-9932-EF833EFF9622}"/>
    <cellStyle name="쉼표 12 2 3 10" xfId="23062" xr:uid="{9075F9D5-5533-4385-A5B5-73FDA0FBBE56}"/>
    <cellStyle name="쉼표 12 2 3 10 2" xfId="53014" xr:uid="{9FC7F369-C2B3-4EF7-8B97-B4723A85BB17}"/>
    <cellStyle name="쉼표 12 2 3 11" xfId="25798" xr:uid="{5731BD4A-80C6-416E-BE8D-506136D2A77B}"/>
    <cellStyle name="쉼표 12 2 3 11 2" xfId="55750" xr:uid="{43E523FE-B9EB-4B1E-AD31-8D85FBAAB74F}"/>
    <cellStyle name="쉼표 12 2 3 12" xfId="31668" xr:uid="{67062411-EC54-440E-81C8-A921C97797A6}"/>
    <cellStyle name="쉼표 12 2 3 2" xfId="4914" xr:uid="{D27FA8F4-52C8-42D1-A391-1165AF10170F}"/>
    <cellStyle name="쉼표 12 2 3 2 10" xfId="34907" xr:uid="{2B20CD13-7EDB-4535-AF93-1A72387EA900}"/>
    <cellStyle name="쉼표 12 2 3 2 2" xfId="7862" xr:uid="{93FDA6D0-C004-46AE-9808-280A8DD1D1B7}"/>
    <cellStyle name="쉼표 12 2 3 2 2 2" xfId="29909" xr:uid="{3F3AA80F-DEAA-4376-925A-38A0EFF9F1D0}"/>
    <cellStyle name="쉼표 12 2 3 2 2 2 2" xfId="59861" xr:uid="{456000A6-26BF-40BF-BC7D-01DDFCCE474D}"/>
    <cellStyle name="쉼표 12 2 3 2 2 3" xfId="37817" xr:uid="{7BB5E578-6662-43C2-A813-9084EFD80D9D}"/>
    <cellStyle name="쉼표 12 2 3 2 3" xfId="10644" xr:uid="{2293B43D-EAC8-43B7-8638-96C8853A5FB6}"/>
    <cellStyle name="쉼표 12 2 3 2 3 2" xfId="40599" xr:uid="{92BA0888-CDEF-4DC5-9BC8-B800EEB9E559}"/>
    <cellStyle name="쉼표 12 2 3 2 4" xfId="13426" xr:uid="{F15DFBD7-E91A-4EC7-B884-95D666DB7632}"/>
    <cellStyle name="쉼표 12 2 3 2 4 2" xfId="43381" xr:uid="{72A9CE57-C287-4CBC-A63D-57716C7E90E9}"/>
    <cellStyle name="쉼표 12 2 3 2 5" xfId="16161" xr:uid="{FF34064A-912C-4A0C-B229-1E26C368466E}"/>
    <cellStyle name="쉼표 12 2 3 2 5 2" xfId="46116" xr:uid="{81AD5201-577B-4467-8A56-C4FF372130CC}"/>
    <cellStyle name="쉼표 12 2 3 2 6" xfId="18909" xr:uid="{746E648C-CF38-41AA-B8AC-89E30AF47EA5}"/>
    <cellStyle name="쉼표 12 2 3 2 6 2" xfId="48862" xr:uid="{73A4A4D9-03E9-4C93-9E6A-F0E4E5EFAC45}"/>
    <cellStyle name="쉼표 12 2 3 2 7" xfId="21692" xr:uid="{F6D3604C-E43A-4942-A32D-E31615C5DE4B}"/>
    <cellStyle name="쉼표 12 2 3 2 7 2" xfId="51644" xr:uid="{095ECB75-C0A8-45DC-A25F-843638363394}"/>
    <cellStyle name="쉼표 12 2 3 2 8" xfId="24430" xr:uid="{DFF6216F-97E6-4269-9E83-4818FBF96407}"/>
    <cellStyle name="쉼표 12 2 3 2 8 2" xfId="54382" xr:uid="{876C5075-AD98-4038-92EB-C9D0B3C4FB78}"/>
    <cellStyle name="쉼표 12 2 3 2 9" xfId="27166" xr:uid="{751726D5-D588-4E66-83B4-9329FB3A758D}"/>
    <cellStyle name="쉼표 12 2 3 2 9 2" xfId="57118" xr:uid="{4B9B32FF-9B82-4E1E-9AA5-7DC157079000}"/>
    <cellStyle name="쉼표 12 2 3 3" xfId="3546" xr:uid="{58984A37-01BF-4113-A2A5-679C88745895}"/>
    <cellStyle name="쉼표 12 2 3 3 2" xfId="28541" xr:uid="{E4B48F51-015E-4818-8100-8129D6CCD6C2}"/>
    <cellStyle name="쉼표 12 2 3 3 2 2" xfId="58493" xr:uid="{17EAE71F-EA54-4893-8DDD-399AA3AC622D}"/>
    <cellStyle name="쉼표 12 2 3 3 3" xfId="33539" xr:uid="{D864AD88-EF56-4AAC-BAF7-3D323F5F9FD2}"/>
    <cellStyle name="쉼표 12 2 3 4" xfId="6494" xr:uid="{234F8D3F-6857-4FC3-B0B2-6609A7987639}"/>
    <cellStyle name="쉼표 12 2 3 4 2" xfId="36449" xr:uid="{1792608A-8D48-4F94-83AD-785E28A6C857}"/>
    <cellStyle name="쉼표 12 2 3 5" xfId="9276" xr:uid="{A664B204-71EB-4262-B82F-573EA8745B70}"/>
    <cellStyle name="쉼표 12 2 3 5 2" xfId="39231" xr:uid="{94DF5E16-DBF3-4FE3-B7DB-CE00C12C766C}"/>
    <cellStyle name="쉼표 12 2 3 6" xfId="12058" xr:uid="{9AAFDD26-100B-477A-80DA-9AD00E53F05C}"/>
    <cellStyle name="쉼표 12 2 3 6 2" xfId="42013" xr:uid="{03B05784-7B0D-453C-87A7-09A272AA3F0D}"/>
    <cellStyle name="쉼표 12 2 3 7" xfId="14793" xr:uid="{9E0CE8D2-FDC3-446E-B4BA-0CE095CFC250}"/>
    <cellStyle name="쉼표 12 2 3 7 2" xfId="44748" xr:uid="{0796D795-310C-47C0-B571-A5F74EF82106}"/>
    <cellStyle name="쉼표 12 2 3 8" xfId="17541" xr:uid="{272525D8-EF64-4259-B363-F32DCFE0958F}"/>
    <cellStyle name="쉼표 12 2 3 8 2" xfId="47494" xr:uid="{6806C334-465B-4355-875C-D10D86097DD5}"/>
    <cellStyle name="쉼표 12 2 3 9" xfId="20324" xr:uid="{86FB2835-2465-40EA-B11D-47BE6AAA0519}"/>
    <cellStyle name="쉼표 12 2 3 9 2" xfId="50276" xr:uid="{9208B4F3-B43B-4125-90FC-A4DA96755B2B}"/>
    <cellStyle name="쉼표 12 2 4" xfId="2425" xr:uid="{A236A8DD-8C1F-4E9A-84E1-547EB23FE22C}"/>
    <cellStyle name="쉼표 12 2 4 10" xfId="26482" xr:uid="{8069BCBF-9A27-40CA-9AE5-502CAF3E5C2C}"/>
    <cellStyle name="쉼표 12 2 4 10 2" xfId="56434" xr:uid="{57BBC144-810B-4B73-ADEC-1F92B8C98FB3}"/>
    <cellStyle name="쉼표 12 2 4 11" xfId="32424" xr:uid="{08A90C51-5550-44F5-A574-1C9C40A712BF}"/>
    <cellStyle name="쉼표 12 2 4 2" xfId="4230" xr:uid="{0A1BC715-8A22-43FF-97B9-74F74E4FD875}"/>
    <cellStyle name="쉼표 12 2 4 2 2" xfId="29225" xr:uid="{1FB46ECA-C2C0-4F5D-8864-263549AFADB5}"/>
    <cellStyle name="쉼표 12 2 4 2 2 2" xfId="59177" xr:uid="{AA085F64-215D-4F1D-A142-E04468E07EB5}"/>
    <cellStyle name="쉼표 12 2 4 2 3" xfId="34223" xr:uid="{6DAB7BED-240A-43A5-827E-B6DDCDC04793}"/>
    <cellStyle name="쉼표 12 2 4 3" xfId="7178" xr:uid="{2BD5FD24-A82C-4ACD-8848-4D48EE680A7E}"/>
    <cellStyle name="쉼표 12 2 4 3 2" xfId="37133" xr:uid="{B5A4ADB5-E1FF-48C5-BC8B-DD9B00E1191C}"/>
    <cellStyle name="쉼표 12 2 4 4" xfId="9960" xr:uid="{6A0BCE0B-A3BF-4FC8-9695-BB11F8CB9C29}"/>
    <cellStyle name="쉼표 12 2 4 4 2" xfId="39915" xr:uid="{41830FD6-AD5D-4725-BD13-4C252F87916A}"/>
    <cellStyle name="쉼표 12 2 4 5" xfId="12742" xr:uid="{2D710A80-4172-4861-8D42-3181D96ED66D}"/>
    <cellStyle name="쉼표 12 2 4 5 2" xfId="42697" xr:uid="{B6ED9AFD-CDF2-4917-9264-221689775DDD}"/>
    <cellStyle name="쉼표 12 2 4 6" xfId="15477" xr:uid="{7D226EB4-4B2E-44EB-8839-3953365FF4C2}"/>
    <cellStyle name="쉼표 12 2 4 6 2" xfId="45432" xr:uid="{D930CCF7-EC58-40B6-9C03-91834FAF150D}"/>
    <cellStyle name="쉼표 12 2 4 7" xfId="18225" xr:uid="{A7E30E11-E224-414A-A1F0-7C26D412CEB9}"/>
    <cellStyle name="쉼표 12 2 4 7 2" xfId="48178" xr:uid="{B87A6696-DB86-4077-875B-46B398A949D3}"/>
    <cellStyle name="쉼표 12 2 4 8" xfId="21008" xr:uid="{CBF50C95-C957-4393-819C-0AC996B40190}"/>
    <cellStyle name="쉼표 12 2 4 8 2" xfId="50960" xr:uid="{C400D9A2-24D3-402E-8271-936CA70B9409}"/>
    <cellStyle name="쉼표 12 2 4 9" xfId="23746" xr:uid="{3F232CD5-00C0-4A5F-A932-65A9F36E50E8}"/>
    <cellStyle name="쉼표 12 2 4 9 2" xfId="53698" xr:uid="{2F68385F-E8A8-46CE-A18A-65BC2C37CECC}"/>
    <cellStyle name="쉼표 12 2 5" xfId="2862" xr:uid="{D827F829-2F61-4BDE-B937-685B48E5306C}"/>
    <cellStyle name="쉼표 12 2 5 2" xfId="27857" xr:uid="{FD08DC98-DF46-4FD6-ABD4-EDB62F1CC315}"/>
    <cellStyle name="쉼표 12 2 5 2 2" xfId="57809" xr:uid="{B8B14C33-DEAE-4B0E-A9B9-CCDD070EBAB1}"/>
    <cellStyle name="쉼표 12 2 5 3" xfId="32855" xr:uid="{75C0F8B3-58A0-4A8F-8245-223161BFA46B}"/>
    <cellStyle name="쉼표 12 2 6" xfId="5810" xr:uid="{A1CDCAF4-565B-43F4-AA82-DB184E3FCD29}"/>
    <cellStyle name="쉼표 12 2 6 2" xfId="35765" xr:uid="{ADCEC444-94DC-4BD6-9704-4D984E8DB191}"/>
    <cellStyle name="쉼표 12 2 7" xfId="8592" xr:uid="{7396031D-9D43-4400-ADFE-24EF1E51F178}"/>
    <cellStyle name="쉼표 12 2 7 2" xfId="38547" xr:uid="{16DAB3DC-AA99-4238-9E19-FFCA474068C5}"/>
    <cellStyle name="쉼표 12 2 8" xfId="11374" xr:uid="{78097C4B-A980-461D-AFA9-65204277C0C4}"/>
    <cellStyle name="쉼표 12 2 8 2" xfId="41329" xr:uid="{7997FAA3-BBDC-4AAD-86A5-5FA843BF32AB}"/>
    <cellStyle name="쉼표 12 2 9" xfId="14109" xr:uid="{48755EFB-EA81-43F5-93AB-375049CE1BF6}"/>
    <cellStyle name="쉼표 12 2 9 2" xfId="44064" xr:uid="{EF7D2D35-1C62-45AC-B339-A19905D16C19}"/>
    <cellStyle name="쉼표 12 3" xfId="809" xr:uid="{9EF33876-AD40-4540-9BA7-47800204D617}"/>
    <cellStyle name="쉼표 12 3 10" xfId="19811" xr:uid="{7BB65D26-3AAD-40FE-85B3-0E9EA97EB46F}"/>
    <cellStyle name="쉼표 12 3 10 2" xfId="49763" xr:uid="{4D11A8CA-D2AC-470D-9770-B0A8564EFABF}"/>
    <cellStyle name="쉼표 12 3 11" xfId="22549" xr:uid="{0ABC37BB-ED55-495B-A3C7-4B2D2093D8B0}"/>
    <cellStyle name="쉼표 12 3 11 2" xfId="52501" xr:uid="{55414E90-8913-4CBF-AFBA-3F02315D0FE1}"/>
    <cellStyle name="쉼표 12 3 12" xfId="25285" xr:uid="{FF3ADA8D-0778-4C88-8BC5-27BDA777D75C}"/>
    <cellStyle name="쉼표 12 3 12 2" xfId="55237" xr:uid="{D2554253-9605-49BE-B7B4-2DFA9066503C}"/>
    <cellStyle name="쉼표 12 3 13" xfId="30814" xr:uid="{28706A51-1B92-46A0-9704-1C1D99FF4D52}"/>
    <cellStyle name="쉼표 12 3 2" xfId="1352" xr:uid="{9E187B87-4437-40A8-8B08-5DB8AAC217C8}"/>
    <cellStyle name="쉼표 12 3 2 10" xfId="23233" xr:uid="{2C442034-B321-4E19-ADB0-AF34BCFDA6AE}"/>
    <cellStyle name="쉼표 12 3 2 10 2" xfId="53185" xr:uid="{337DD11C-CE1D-451D-A8CF-45870F200ABD}"/>
    <cellStyle name="쉼표 12 3 2 11" xfId="25969" xr:uid="{EBEF3F4A-2B52-4A59-89DC-3DD335508400}"/>
    <cellStyle name="쉼표 12 3 2 11 2" xfId="55921" xr:uid="{3A2689CB-E383-4331-B683-E19A05A4AC6F}"/>
    <cellStyle name="쉼표 12 3 2 12" xfId="31357" xr:uid="{EE8FBFBA-3E3C-46E6-A70B-8CC7F17B4F49}"/>
    <cellStyle name="쉼표 12 3 2 2" xfId="5085" xr:uid="{F0BA2647-1E12-440A-8599-04C9CE57E817}"/>
    <cellStyle name="쉼표 12 3 2 2 10" xfId="35078" xr:uid="{2E9BEFE7-2FDC-4031-8760-2C68C9966BBA}"/>
    <cellStyle name="쉼표 12 3 2 2 2" xfId="8033" xr:uid="{FB089C0A-6E8E-4EB6-B236-333D8A64B7D5}"/>
    <cellStyle name="쉼표 12 3 2 2 2 2" xfId="30080" xr:uid="{F85E309B-DFCD-461D-B3BD-7E15B615A2A0}"/>
    <cellStyle name="쉼표 12 3 2 2 2 2 2" xfId="60032" xr:uid="{39BF3045-6DDC-4B9E-8127-64356081C4E5}"/>
    <cellStyle name="쉼표 12 3 2 2 2 3" xfId="37988" xr:uid="{A7559E6B-2189-4F06-A3F4-FA775F8F520E}"/>
    <cellStyle name="쉼표 12 3 2 2 3" xfId="10815" xr:uid="{E4A1E919-385A-48CA-AA5F-CC3BCA88EF0B}"/>
    <cellStyle name="쉼표 12 3 2 2 3 2" xfId="40770" xr:uid="{4A55E233-E3D4-43CC-8509-00699D14CF28}"/>
    <cellStyle name="쉼표 12 3 2 2 4" xfId="13597" xr:uid="{C69D7FC1-CC83-4356-9A3B-DD4632DF1C6F}"/>
    <cellStyle name="쉼표 12 3 2 2 4 2" xfId="43552" xr:uid="{462A500C-9C46-4EA3-B5B9-D641F2ADE28E}"/>
    <cellStyle name="쉼표 12 3 2 2 5" xfId="16332" xr:uid="{2E089044-084B-4E09-8E19-6CCCC0E960F9}"/>
    <cellStyle name="쉼표 12 3 2 2 5 2" xfId="46287" xr:uid="{CE85B0D1-2BB3-45AB-B9E7-825F6A21E64D}"/>
    <cellStyle name="쉼표 12 3 2 2 6" xfId="19080" xr:uid="{8535A516-5E1B-4491-A7DA-8518D0C06EF1}"/>
    <cellStyle name="쉼표 12 3 2 2 6 2" xfId="49033" xr:uid="{25C80EDE-C506-4685-80D5-AE5C2C3E218B}"/>
    <cellStyle name="쉼표 12 3 2 2 7" xfId="21863" xr:uid="{9B233CA9-C198-4079-B713-440E4EC87540}"/>
    <cellStyle name="쉼표 12 3 2 2 7 2" xfId="51815" xr:uid="{FE56ECD4-46C2-49AC-8AC7-48BA753912CE}"/>
    <cellStyle name="쉼표 12 3 2 2 8" xfId="24601" xr:uid="{7F3F5078-1326-48C8-8252-324595132289}"/>
    <cellStyle name="쉼표 12 3 2 2 8 2" xfId="54553" xr:uid="{400A6E09-C3B9-4883-86AE-D2B0120586C6}"/>
    <cellStyle name="쉼표 12 3 2 2 9" xfId="27337" xr:uid="{67F2D566-C259-4926-A11F-3862230FCE40}"/>
    <cellStyle name="쉼표 12 3 2 2 9 2" xfId="57289" xr:uid="{66BA3258-314A-4919-9B2E-BA0B7B7826ED}"/>
    <cellStyle name="쉼표 12 3 2 3" xfId="3717" xr:uid="{BDE588AF-E588-47AB-A1C8-9CD660E95982}"/>
    <cellStyle name="쉼표 12 3 2 3 2" xfId="28712" xr:uid="{699BC415-E0E8-4AAB-9C75-F92BDE1DDDDF}"/>
    <cellStyle name="쉼표 12 3 2 3 2 2" xfId="58664" xr:uid="{B42CF716-D0F4-4AB3-A2C8-BE6E371C5328}"/>
    <cellStyle name="쉼표 12 3 2 3 3" xfId="33710" xr:uid="{E651AC7E-3A6F-4CC4-9574-26F9F6D9DF82}"/>
    <cellStyle name="쉼표 12 3 2 4" xfId="6665" xr:uid="{72BF490D-59B2-4ED7-9DF8-90C0360974F6}"/>
    <cellStyle name="쉼표 12 3 2 4 2" xfId="36620" xr:uid="{0510777D-68EB-4A19-9381-3FED1A9357CD}"/>
    <cellStyle name="쉼표 12 3 2 5" xfId="9447" xr:uid="{3369656C-017D-4E69-A154-787143BA2762}"/>
    <cellStyle name="쉼표 12 3 2 5 2" xfId="39402" xr:uid="{571480FF-866D-4CFC-90F4-CE250BA8AD7D}"/>
    <cellStyle name="쉼표 12 3 2 6" xfId="12229" xr:uid="{56557C71-33F1-4123-B20F-3CEE0322BE1C}"/>
    <cellStyle name="쉼표 12 3 2 6 2" xfId="42184" xr:uid="{46CF5EE4-CF5A-444D-ABF7-442885690586}"/>
    <cellStyle name="쉼표 12 3 2 7" xfId="14964" xr:uid="{12DD011F-146D-4952-8224-4FC573CA8752}"/>
    <cellStyle name="쉼표 12 3 2 7 2" xfId="44919" xr:uid="{18076F89-5F21-4ED1-8C11-AADF1C13B9F9}"/>
    <cellStyle name="쉼표 12 3 2 8" xfId="17712" xr:uid="{34E827BE-44EA-49CE-B774-FF363B60D31F}"/>
    <cellStyle name="쉼표 12 3 2 8 2" xfId="47665" xr:uid="{C7A8907B-A544-4DFE-BEAB-734210DE3AAA}"/>
    <cellStyle name="쉼표 12 3 2 9" xfId="20495" xr:uid="{E9D0DE7F-7975-4830-AF6F-D9F3F46CBA7A}"/>
    <cellStyle name="쉼표 12 3 2 9 2" xfId="50447" xr:uid="{82D3C3DD-C463-4E1D-80B2-01C11ACF827F}"/>
    <cellStyle name="쉼표 12 3 3" xfId="1894" xr:uid="{EF627D84-0315-42BF-A671-0D37740C9D99}"/>
    <cellStyle name="쉼표 12 3 3 10" xfId="26653" xr:uid="{DBE1EA22-186F-4854-B3D2-56F72CABFEBD}"/>
    <cellStyle name="쉼표 12 3 3 10 2" xfId="56605" xr:uid="{4F81781A-EC50-47A1-95B0-328AD3724745}"/>
    <cellStyle name="쉼표 12 3 3 11" xfId="31899" xr:uid="{5CFF6B3C-E819-4C25-81C0-877C822529C9}"/>
    <cellStyle name="쉼표 12 3 3 2" xfId="4401" xr:uid="{8D9D2E6E-C661-4BC6-8AE9-B96D34FBF32C}"/>
    <cellStyle name="쉼표 12 3 3 2 2" xfId="29396" xr:uid="{8A3E1974-0FF3-4925-A19B-9FC4D86359B8}"/>
    <cellStyle name="쉼표 12 3 3 2 2 2" xfId="59348" xr:uid="{EF292616-116F-4C76-8A08-0439BB467A18}"/>
    <cellStyle name="쉼표 12 3 3 2 3" xfId="34394" xr:uid="{48365FF5-351E-411D-84B7-A58D2BB340F6}"/>
    <cellStyle name="쉼표 12 3 3 3" xfId="7349" xr:uid="{28E47971-EBF2-4C0E-BDCC-2198180AEB8F}"/>
    <cellStyle name="쉼표 12 3 3 3 2" xfId="37304" xr:uid="{0128A52C-B851-4E40-B707-BD8938C795CC}"/>
    <cellStyle name="쉼표 12 3 3 4" xfId="10131" xr:uid="{8F81BED3-296D-4E53-A648-B39CB89D5815}"/>
    <cellStyle name="쉼표 12 3 3 4 2" xfId="40086" xr:uid="{0E07A2F4-0FD0-414C-94F6-5A3A733ECC18}"/>
    <cellStyle name="쉼표 12 3 3 5" xfId="12913" xr:uid="{97FFB55B-04A2-4AFA-92C9-A823985AE35D}"/>
    <cellStyle name="쉼표 12 3 3 5 2" xfId="42868" xr:uid="{B370BBB4-6815-4D72-A7CD-B72AF7103641}"/>
    <cellStyle name="쉼표 12 3 3 6" xfId="15648" xr:uid="{2AC79120-AFFB-4C0F-BB5A-F2F752CDF0DF}"/>
    <cellStyle name="쉼표 12 3 3 6 2" xfId="45603" xr:uid="{60AB6B7F-27B7-4D44-BE8E-73E4E36D529C}"/>
    <cellStyle name="쉼표 12 3 3 7" xfId="18396" xr:uid="{B931B1C3-57BF-4E5D-B29E-B8D25FCF9D51}"/>
    <cellStyle name="쉼표 12 3 3 7 2" xfId="48349" xr:uid="{8652A187-794D-4766-9FD4-641B3770F373}"/>
    <cellStyle name="쉼표 12 3 3 8" xfId="21179" xr:uid="{96B53CDD-D851-41DB-AE03-F18EFC8F53BD}"/>
    <cellStyle name="쉼표 12 3 3 8 2" xfId="51131" xr:uid="{D3FD2AA4-08B4-48BC-8266-C1FBEA75EDA0}"/>
    <cellStyle name="쉼표 12 3 3 9" xfId="23917" xr:uid="{B054003F-0B50-48D8-A032-D63B6818EE69}"/>
    <cellStyle name="쉼표 12 3 3 9 2" xfId="53869" xr:uid="{77D9493C-2739-4881-BF2D-C2480AF38C2D}"/>
    <cellStyle name="쉼표 12 3 4" xfId="3033" xr:uid="{6BBE7F7D-747D-4E45-8244-1B7C81800902}"/>
    <cellStyle name="쉼표 12 3 4 2" xfId="28028" xr:uid="{C30A0D6A-F063-4315-B41F-567FE98D83BA}"/>
    <cellStyle name="쉼표 12 3 4 2 2" xfId="57980" xr:uid="{9523E696-9A65-434C-AD52-B8EB262CC4C3}"/>
    <cellStyle name="쉼표 12 3 4 3" xfId="33026" xr:uid="{FE4CEF24-8956-4515-81E6-EB2DC836029D}"/>
    <cellStyle name="쉼표 12 3 5" xfId="5981" xr:uid="{FF9CC4F8-A479-46C0-91A2-7E20C3EAF6F1}"/>
    <cellStyle name="쉼표 12 3 5 2" xfId="35936" xr:uid="{28F151E9-AAF9-49A4-B9B8-EFC26DB00511}"/>
    <cellStyle name="쉼표 12 3 6" xfId="8763" xr:uid="{CF03773A-692D-47B5-8BBD-D6086AFC826E}"/>
    <cellStyle name="쉼표 12 3 6 2" xfId="38718" xr:uid="{926D4332-D710-4006-B8AC-048290B065DE}"/>
    <cellStyle name="쉼표 12 3 7" xfId="11545" xr:uid="{9E266245-C8AD-42D9-8BB9-C6F3BB9097B1}"/>
    <cellStyle name="쉼표 12 3 7 2" xfId="41500" xr:uid="{974C1E98-F743-4EDC-A7B2-2962D14F5963}"/>
    <cellStyle name="쉼표 12 3 8" xfId="14280" xr:uid="{C5D7E05D-5B74-47E5-94E1-0C7DC270ECDE}"/>
    <cellStyle name="쉼표 12 3 8 2" xfId="44235" xr:uid="{5390FB38-970F-476B-8292-78EAA911217F}"/>
    <cellStyle name="쉼표 12 3 9" xfId="17028" xr:uid="{94AA98B7-1937-452F-A133-7BEE7F6A7019}"/>
    <cellStyle name="쉼표 12 3 9 2" xfId="46981" xr:uid="{1015A2EB-BBED-4DC0-9FDB-AD354758C109}"/>
    <cellStyle name="쉼표 12 4" xfId="982" xr:uid="{7FDFE730-9907-4E7D-9789-F42A3FE6570A}"/>
    <cellStyle name="쉼표 12 4 10" xfId="22891" xr:uid="{4C654F27-B062-48F1-9A43-207DF5F8A05C}"/>
    <cellStyle name="쉼표 12 4 10 2" xfId="52843" xr:uid="{4D304716-FAFF-4FE5-A29D-F3A55DD2F574}"/>
    <cellStyle name="쉼표 12 4 11" xfId="25627" xr:uid="{3B890D84-C76F-4EF9-B13B-816295D9ED28}"/>
    <cellStyle name="쉼표 12 4 11 2" xfId="55579" xr:uid="{F4FB98E3-1DF1-4C27-B63C-E7BAE3C6B1DA}"/>
    <cellStyle name="쉼표 12 4 12" xfId="30987" xr:uid="{416A84FE-6D32-45CF-8572-694E776DC3AD}"/>
    <cellStyle name="쉼표 12 4 2" xfId="4743" xr:uid="{5E132953-42D6-4C38-8540-068E7688B01B}"/>
    <cellStyle name="쉼표 12 4 2 10" xfId="34736" xr:uid="{A92DEF2D-100F-4FC5-944C-FC501C931822}"/>
    <cellStyle name="쉼표 12 4 2 2" xfId="7691" xr:uid="{3E70DECA-6552-4152-BF6D-B60CD15A6D1B}"/>
    <cellStyle name="쉼표 12 4 2 2 2" xfId="29738" xr:uid="{2B0F2FD7-9546-40C7-A49E-54B7A1BC32D6}"/>
    <cellStyle name="쉼표 12 4 2 2 2 2" xfId="59690" xr:uid="{DCAD303B-5938-4C75-813C-027258115269}"/>
    <cellStyle name="쉼표 12 4 2 2 3" xfId="37646" xr:uid="{A65603B7-3D0D-4804-B520-47449736579E}"/>
    <cellStyle name="쉼표 12 4 2 3" xfId="10473" xr:uid="{C07CB663-AE75-45AF-94DB-A016E3E3B8FF}"/>
    <cellStyle name="쉼표 12 4 2 3 2" xfId="40428" xr:uid="{F68CEF66-5AB4-4285-939D-83F7CE166EF2}"/>
    <cellStyle name="쉼표 12 4 2 4" xfId="13255" xr:uid="{047DDE79-2B4C-4F78-B006-7F10DF6AF50B}"/>
    <cellStyle name="쉼표 12 4 2 4 2" xfId="43210" xr:uid="{94D385A9-ED23-4969-9076-9EE23CCBD859}"/>
    <cellStyle name="쉼표 12 4 2 5" xfId="15990" xr:uid="{A8962FE7-BACF-43AC-A9AB-91948004A6F0}"/>
    <cellStyle name="쉼표 12 4 2 5 2" xfId="45945" xr:uid="{7511DD6C-D0C1-4F2F-BFCA-3D3A449685BB}"/>
    <cellStyle name="쉼표 12 4 2 6" xfId="18738" xr:uid="{F841D857-C59D-4752-9BAA-C23FF728142D}"/>
    <cellStyle name="쉼표 12 4 2 6 2" xfId="48691" xr:uid="{ECDE1E3B-EACD-421C-A18F-D64E528F6E9A}"/>
    <cellStyle name="쉼표 12 4 2 7" xfId="21521" xr:uid="{FB99E98D-BB68-4C0C-B566-47217982815A}"/>
    <cellStyle name="쉼표 12 4 2 7 2" xfId="51473" xr:uid="{7B700935-3145-4A18-81D7-2D88132E84D2}"/>
    <cellStyle name="쉼표 12 4 2 8" xfId="24259" xr:uid="{C763A81B-5BBF-4310-A1E1-E17D940E6F45}"/>
    <cellStyle name="쉼표 12 4 2 8 2" xfId="54211" xr:uid="{B29F49B7-84BE-400C-9362-F02A4A297221}"/>
    <cellStyle name="쉼표 12 4 2 9" xfId="26995" xr:uid="{68446E66-7BB5-4733-9B77-98476083B6E1}"/>
    <cellStyle name="쉼표 12 4 2 9 2" xfId="56947" xr:uid="{5D5A5333-60CF-4716-8DC1-FE1A3FBF961A}"/>
    <cellStyle name="쉼표 12 4 3" xfId="3375" xr:uid="{76433EE8-70C2-4C70-BC35-CD6E5A91F217}"/>
    <cellStyle name="쉼표 12 4 3 2" xfId="28370" xr:uid="{BE630CAD-5D2A-4D66-8FB3-4233C4D575C0}"/>
    <cellStyle name="쉼표 12 4 3 2 2" xfId="58322" xr:uid="{0DA9AC93-8CDD-41FF-883D-914B5188916B}"/>
    <cellStyle name="쉼표 12 4 3 3" xfId="33368" xr:uid="{CF6D9A5E-BA69-4B34-82C8-876889AB38F0}"/>
    <cellStyle name="쉼표 12 4 4" xfId="6323" xr:uid="{843C2419-2362-425F-B8EC-6CAB41DAE4A8}"/>
    <cellStyle name="쉼표 12 4 4 2" xfId="36278" xr:uid="{A30BBDB3-3422-4F6E-92E0-14562E15BFCE}"/>
    <cellStyle name="쉼표 12 4 5" xfId="9105" xr:uid="{A00757E2-3999-4EA3-96CD-720D491FAC59}"/>
    <cellStyle name="쉼표 12 4 5 2" xfId="39060" xr:uid="{84369490-8A6A-48EC-A69F-F71BECF5307C}"/>
    <cellStyle name="쉼표 12 4 6" xfId="11887" xr:uid="{78C22A1D-70E3-4A03-9B26-138D73AF1A28}"/>
    <cellStyle name="쉼표 12 4 6 2" xfId="41842" xr:uid="{F744A012-40A5-4AD0-9AF2-4F779C0A8A2E}"/>
    <cellStyle name="쉼표 12 4 7" xfId="14622" xr:uid="{0D1EAB82-927A-4F6A-B6B5-C2AF47C64328}"/>
    <cellStyle name="쉼표 12 4 7 2" xfId="44577" xr:uid="{7F7AA0A9-1E54-47BC-B27A-89BC80310581}"/>
    <cellStyle name="쉼표 12 4 8" xfId="17370" xr:uid="{9B33DE21-8DA9-4A36-B0B0-AD54EAF6913B}"/>
    <cellStyle name="쉼표 12 4 8 2" xfId="47323" xr:uid="{870742C4-8D0C-4E99-88D5-072CBEEC833F}"/>
    <cellStyle name="쉼표 12 4 9" xfId="20153" xr:uid="{3B9FF29C-CD38-434B-8B11-A5C8CA399730}"/>
    <cellStyle name="쉼표 12 4 9 2" xfId="50105" xr:uid="{BC276CCD-B5DD-418C-9747-76C78D4799E9}"/>
    <cellStyle name="쉼표 12 5" xfId="1524" xr:uid="{C11893FD-98F6-4A41-A129-433696DEBE4D}"/>
    <cellStyle name="쉼표 12 5 10" xfId="26311" xr:uid="{BDEEF500-A19A-4C5C-AB81-5F240F9FDCAF}"/>
    <cellStyle name="쉼표 12 5 10 2" xfId="56263" xr:uid="{2AE2D0DD-6B05-41C4-8628-2037BE4BF929}"/>
    <cellStyle name="쉼표 12 5 11" xfId="31529" xr:uid="{872F8F48-C94C-4227-AB9F-A9199592C675}"/>
    <cellStyle name="쉼표 12 5 2" xfId="4059" xr:uid="{759678AB-670B-4C0A-AE24-D19DAF945343}"/>
    <cellStyle name="쉼표 12 5 2 2" xfId="29054" xr:uid="{218673A5-2C97-4489-B55E-3173DDC2658D}"/>
    <cellStyle name="쉼표 12 5 2 2 2" xfId="59006" xr:uid="{EA248E5C-647E-4239-9CB7-629F89DFA0EC}"/>
    <cellStyle name="쉼표 12 5 2 3" xfId="34052" xr:uid="{846CFD9C-02EE-454F-A410-55EF92B8C8AD}"/>
    <cellStyle name="쉼표 12 5 3" xfId="7007" xr:uid="{59F20693-2F05-481E-A148-C380BEA2AEF4}"/>
    <cellStyle name="쉼표 12 5 3 2" xfId="36962" xr:uid="{F91F68EA-79D8-4DFC-8A77-1CA0764D188B}"/>
    <cellStyle name="쉼표 12 5 4" xfId="9789" xr:uid="{876CFE1E-E00A-44C1-AE28-9D9EDCC54D4E}"/>
    <cellStyle name="쉼표 12 5 4 2" xfId="39744" xr:uid="{6492C88B-0802-4706-B7CE-55A73D085237}"/>
    <cellStyle name="쉼표 12 5 5" xfId="12571" xr:uid="{28762505-F657-498C-8929-DDEF5E60BCB0}"/>
    <cellStyle name="쉼표 12 5 5 2" xfId="42526" xr:uid="{4DA21A49-A208-48FB-92F0-7EEBF15B1A87}"/>
    <cellStyle name="쉼표 12 5 6" xfId="15306" xr:uid="{8E68D44E-9707-4079-8070-767F342F9180}"/>
    <cellStyle name="쉼표 12 5 6 2" xfId="45261" xr:uid="{E90F6554-4B76-4A2B-9F08-9319120A1C6E}"/>
    <cellStyle name="쉼표 12 5 7" xfId="18054" xr:uid="{334A315C-DC2D-4FCC-A97B-4A3763F6931B}"/>
    <cellStyle name="쉼표 12 5 7 2" xfId="48007" xr:uid="{040D54D8-650F-423E-B466-008F6134023E}"/>
    <cellStyle name="쉼표 12 5 8" xfId="20837" xr:uid="{7F22E680-8808-4F06-BFA6-F2501B07140A}"/>
    <cellStyle name="쉼표 12 5 8 2" xfId="50789" xr:uid="{35D94985-4038-4986-91EE-F181599C52FD}"/>
    <cellStyle name="쉼표 12 5 9" xfId="23575" xr:uid="{7D2B1B35-B1BA-4411-838E-042256DD689D}"/>
    <cellStyle name="쉼표 12 5 9 2" xfId="53527" xr:uid="{C5138695-3B5E-4ABE-9822-9C0CEE30AECD}"/>
    <cellStyle name="쉼표 12 6" xfId="2074" xr:uid="{A18C3E30-432D-4DF5-85BF-F00B11A24E82}"/>
    <cellStyle name="쉼표 12 6 2" xfId="27686" xr:uid="{1EF79689-A718-4D19-94CB-DED9E8022386}"/>
    <cellStyle name="쉼표 12 6 2 2" xfId="57638" xr:uid="{05C15C50-F180-4953-A0AD-AB130731C70A}"/>
    <cellStyle name="쉼표 12 6 3" xfId="32077" xr:uid="{B2547946-D6AB-40BA-B8F7-A79186A07E64}"/>
    <cellStyle name="쉼표 12 7" xfId="2253" xr:uid="{FACA52B3-85CA-4F37-9599-467FD464D642}"/>
    <cellStyle name="쉼표 12 7 2" xfId="32253" xr:uid="{368F56E3-ACCE-4BD3-8ADF-B873F674C50D}"/>
    <cellStyle name="쉼표 12 8" xfId="2691" xr:uid="{5186807C-E449-4AEC-A1E4-25A986948A99}"/>
    <cellStyle name="쉼표 12 8 2" xfId="32684" xr:uid="{66EEF879-CDD6-4490-994B-6594B329C501}"/>
    <cellStyle name="쉼표 12 9" xfId="5639" xr:uid="{837F5B1B-3187-4824-A8A4-0D40C5401F1F}"/>
    <cellStyle name="쉼표 12 9 2" xfId="35594" xr:uid="{599F34AB-0EE2-4059-A806-738212990134}"/>
    <cellStyle name="쉼표 13" xfId="436" xr:uid="{F2002F4A-5532-453D-99B8-62E2C1CAD5C3}"/>
    <cellStyle name="쉼표 13 10" xfId="14023" xr:uid="{28DF853A-149B-4EA6-8D7D-4768463A8CDC}"/>
    <cellStyle name="쉼표 13 10 2" xfId="43978" xr:uid="{0E79D160-75BB-4CB6-B4C1-6DD303D1A3A2}"/>
    <cellStyle name="쉼표 13 11" xfId="16771" xr:uid="{2B7CE061-D62A-4EDE-AACA-400C33F53DE2}"/>
    <cellStyle name="쉼표 13 11 2" xfId="46724" xr:uid="{9E974FA2-4B5E-44AA-AE9D-0D2A6E647346}"/>
    <cellStyle name="쉼표 13 12" xfId="19554" xr:uid="{31239A6C-6573-4C3E-A0ED-826F46819258}"/>
    <cellStyle name="쉼표 13 12 2" xfId="49506" xr:uid="{2440CF84-63A4-477E-8333-53E5374BB715}"/>
    <cellStyle name="쉼표 13 13" xfId="22292" xr:uid="{3D3A7D37-4C96-49D7-B973-15484E170016}"/>
    <cellStyle name="쉼표 13 13 2" xfId="52244" xr:uid="{22784C43-F5B6-4C7F-93F0-7EFE41976B8B}"/>
    <cellStyle name="쉼표 13 14" xfId="25028" xr:uid="{91FF4C4C-4865-4562-AE88-61AE2BE92B02}"/>
    <cellStyle name="쉼표 13 14 2" xfId="54980" xr:uid="{FC0E72FC-9105-425D-9790-6F5002B4E943}"/>
    <cellStyle name="쉼표 13 15" xfId="30449" xr:uid="{BA89B327-5D74-45FA-BC61-2DA1E55A08B4}"/>
    <cellStyle name="쉼표 13 2" xfId="578" xr:uid="{17EB1388-A7FA-483D-A2B0-542FEEEBDE6D}"/>
    <cellStyle name="쉼표 13 2 10" xfId="19896" xr:uid="{A31CFA6B-B573-411F-8B51-A0CCCE68F227}"/>
    <cellStyle name="쉼표 13 2 10 2" xfId="49848" xr:uid="{EDBA650D-2580-4629-9A1E-0712C838CC8F}"/>
    <cellStyle name="쉼표 13 2 11" xfId="22634" xr:uid="{97212230-6E5B-4628-940E-ADA3EA68B3D3}"/>
    <cellStyle name="쉼표 13 2 11 2" xfId="52586" xr:uid="{16BD3971-5300-4DED-B793-C5A2CB7BFEFD}"/>
    <cellStyle name="쉼표 13 2 12" xfId="25370" xr:uid="{9C5D1950-BA5A-4A89-8D0A-D3FAC59E6AB0}"/>
    <cellStyle name="쉼표 13 2 12 2" xfId="55322" xr:uid="{0BE64BBB-63E5-4B43-9524-ACF9CC4BAA30}"/>
    <cellStyle name="쉼표 13 2 13" xfId="30588" xr:uid="{0FCEF543-7A84-4D07-85AD-8885179D1B59}"/>
    <cellStyle name="쉼표 13 2 2" xfId="1126" xr:uid="{871BA997-C7BB-49FC-9243-9EC123719EB5}"/>
    <cellStyle name="쉼표 13 2 2 10" xfId="23318" xr:uid="{975AF553-46F5-4FD5-A381-57FB48F80605}"/>
    <cellStyle name="쉼표 13 2 2 10 2" xfId="53270" xr:uid="{084CB4A4-3A19-434C-BB7A-FB6769FD80CB}"/>
    <cellStyle name="쉼표 13 2 2 11" xfId="26054" xr:uid="{ABC3A4BA-B423-47D2-B156-E81360DD4AC2}"/>
    <cellStyle name="쉼표 13 2 2 11 2" xfId="56006" xr:uid="{61D59451-1462-4C78-8844-EA54D303538D}"/>
    <cellStyle name="쉼표 13 2 2 12" xfId="31131" xr:uid="{FC29D469-E4F3-41FA-A2DB-FCE8F9243DBD}"/>
    <cellStyle name="쉼표 13 2 2 2" xfId="5170" xr:uid="{58E99D86-4549-4E26-9B8C-4FBCBB2C526F}"/>
    <cellStyle name="쉼표 13 2 2 2 10" xfId="35163" xr:uid="{D8F40B76-737B-4CD9-A0B8-10C8D5EA882A}"/>
    <cellStyle name="쉼표 13 2 2 2 2" xfId="8118" xr:uid="{B0D3F86F-55ED-43D3-B9E0-3619B18F0862}"/>
    <cellStyle name="쉼표 13 2 2 2 2 2" xfId="30165" xr:uid="{09B48C20-CDEE-4A85-BB75-96420AFF8C23}"/>
    <cellStyle name="쉼표 13 2 2 2 2 2 2" xfId="60117" xr:uid="{A7E689C1-69A8-4591-9E58-8B7F924ED41D}"/>
    <cellStyle name="쉼표 13 2 2 2 2 3" xfId="38073" xr:uid="{FC6DCF57-AE15-487A-8288-8D132AC82071}"/>
    <cellStyle name="쉼표 13 2 2 2 3" xfId="10900" xr:uid="{35C2EC1A-683C-4175-A292-AAD687CB40F0}"/>
    <cellStyle name="쉼표 13 2 2 2 3 2" xfId="40855" xr:uid="{D96217E2-A0B4-4D1E-9BFD-7E046A7546DF}"/>
    <cellStyle name="쉼표 13 2 2 2 4" xfId="13682" xr:uid="{57CDDCA1-C9AE-43DD-8B1A-C856D8796F56}"/>
    <cellStyle name="쉼표 13 2 2 2 4 2" xfId="43637" xr:uid="{AD231E6B-27F6-4AEC-AA19-EDE08A3AD7BE}"/>
    <cellStyle name="쉼표 13 2 2 2 5" xfId="16417" xr:uid="{A14D92C6-B885-4B6F-819E-C0ACBC56CBDC}"/>
    <cellStyle name="쉼표 13 2 2 2 5 2" xfId="46372" xr:uid="{129A75B0-F65D-45B4-B751-592F42137109}"/>
    <cellStyle name="쉼표 13 2 2 2 6" xfId="19165" xr:uid="{5263B88E-2F20-4BFF-A57C-1FB67752F241}"/>
    <cellStyle name="쉼표 13 2 2 2 6 2" xfId="49118" xr:uid="{42E694EE-2788-4C32-9F6D-68F1C3382BA2}"/>
    <cellStyle name="쉼표 13 2 2 2 7" xfId="21948" xr:uid="{75A05AB7-E919-4B64-8054-0C3B2D6BE62E}"/>
    <cellStyle name="쉼표 13 2 2 2 7 2" xfId="51900" xr:uid="{9C53730B-C9E5-48CC-93F1-731025261639}"/>
    <cellStyle name="쉼표 13 2 2 2 8" xfId="24686" xr:uid="{9A78A2A4-D642-41F3-8003-CA9B4D48613A}"/>
    <cellStyle name="쉼표 13 2 2 2 8 2" xfId="54638" xr:uid="{BA4E74FD-752F-4448-B424-6397C719B2C8}"/>
    <cellStyle name="쉼표 13 2 2 2 9" xfId="27422" xr:uid="{2C9E9279-C4D6-4775-AB14-87BB395553B6}"/>
    <cellStyle name="쉼표 13 2 2 2 9 2" xfId="57374" xr:uid="{7FE78728-F7D3-4843-A6CA-4AF3612E2344}"/>
    <cellStyle name="쉼표 13 2 2 3" xfId="3802" xr:uid="{3DFB8F6B-1D02-417A-9184-3262B52DFF58}"/>
    <cellStyle name="쉼표 13 2 2 3 2" xfId="28797" xr:uid="{12954BF3-81D9-4BDE-9153-904B2EDD98AE}"/>
    <cellStyle name="쉼표 13 2 2 3 2 2" xfId="58749" xr:uid="{CA031889-17C3-4CB7-B5E2-59AEC9324B07}"/>
    <cellStyle name="쉼표 13 2 2 3 3" xfId="33795" xr:uid="{FB984153-A7BA-400F-B16B-0F488E633B9F}"/>
    <cellStyle name="쉼표 13 2 2 4" xfId="6750" xr:uid="{C5C9A359-1218-4F72-AA78-310BD4730AAC}"/>
    <cellStyle name="쉼표 13 2 2 4 2" xfId="36705" xr:uid="{DCE86212-52D1-4EF6-ACA2-8FBAED125291}"/>
    <cellStyle name="쉼표 13 2 2 5" xfId="9532" xr:uid="{D00B7803-D410-4E43-9F4A-71F3933EE543}"/>
    <cellStyle name="쉼표 13 2 2 5 2" xfId="39487" xr:uid="{46F3F8BB-9509-417D-8756-14AB1D67C1F4}"/>
    <cellStyle name="쉼표 13 2 2 6" xfId="12314" xr:uid="{4A53D630-0575-463F-BC02-D84D28E9C798}"/>
    <cellStyle name="쉼표 13 2 2 6 2" xfId="42269" xr:uid="{A2C7D9BB-979C-4230-8AE2-869E5195FF8F}"/>
    <cellStyle name="쉼표 13 2 2 7" xfId="15049" xr:uid="{2C1869C5-2DDD-4CC3-8A18-C5F8320361DA}"/>
    <cellStyle name="쉼표 13 2 2 7 2" xfId="45004" xr:uid="{0FF90EC3-F29F-489D-8113-420607792074}"/>
    <cellStyle name="쉼표 13 2 2 8" xfId="17797" xr:uid="{18F886F5-D07B-4A65-AA03-6473EF4A9858}"/>
    <cellStyle name="쉼표 13 2 2 8 2" xfId="47750" xr:uid="{9B7A75D0-C723-4E55-AF28-C0108C58E8B4}"/>
    <cellStyle name="쉼표 13 2 2 9" xfId="20580" xr:uid="{54CC1FBC-2B26-4A03-9AC6-117D23842E1A}"/>
    <cellStyle name="쉼표 13 2 2 9 2" xfId="50532" xr:uid="{0613A6E7-B071-47B9-89F2-9704004EF795}"/>
    <cellStyle name="쉼표 13 2 3" xfId="1668" xr:uid="{20A83FA3-7137-4172-846A-6197F613A551}"/>
    <cellStyle name="쉼표 13 2 3 10" xfId="26738" xr:uid="{222B83E0-3E32-4772-A2CA-91B8D4D0AE0D}"/>
    <cellStyle name="쉼표 13 2 3 10 2" xfId="56690" xr:uid="{FFDAB7FD-2465-4884-AE5F-328BB9211F93}"/>
    <cellStyle name="쉼표 13 2 3 11" xfId="31673" xr:uid="{173EB396-D621-441C-81E8-BA9CB3B7B6F7}"/>
    <cellStyle name="쉼표 13 2 3 2" xfId="4486" xr:uid="{C8692DD9-120F-45F2-BA11-0ED766A3B2F2}"/>
    <cellStyle name="쉼표 13 2 3 2 2" xfId="29481" xr:uid="{48FF8217-134F-4B4B-9FDB-C9A1FDEE4E5C}"/>
    <cellStyle name="쉼표 13 2 3 2 2 2" xfId="59433" xr:uid="{94109A37-2D14-4810-BE20-E6D019D446AB}"/>
    <cellStyle name="쉼표 13 2 3 2 3" xfId="34479" xr:uid="{89A43CD1-387A-4688-B69F-870A9DDF5470}"/>
    <cellStyle name="쉼표 13 2 3 3" xfId="7434" xr:uid="{AE1E3679-FFA9-4B8E-AC76-0A5CEE0750D1}"/>
    <cellStyle name="쉼표 13 2 3 3 2" xfId="37389" xr:uid="{A95F717B-F7A0-4FAC-918E-7B097ED06D96}"/>
    <cellStyle name="쉼표 13 2 3 4" xfId="10216" xr:uid="{7E85778D-A085-4D57-84DB-15FFF7D8CEF7}"/>
    <cellStyle name="쉼표 13 2 3 4 2" xfId="40171" xr:uid="{E02B037F-8516-4FA3-A265-67EC046DFD4E}"/>
    <cellStyle name="쉼표 13 2 3 5" xfId="12998" xr:uid="{67C7DD17-1A62-4F54-A607-282ABB10CCCE}"/>
    <cellStyle name="쉼표 13 2 3 5 2" xfId="42953" xr:uid="{1AACE9AE-1C9D-452A-9986-88C115469667}"/>
    <cellStyle name="쉼표 13 2 3 6" xfId="15733" xr:uid="{47B386DB-56CB-4FFE-84C6-43FF37DCE035}"/>
    <cellStyle name="쉼표 13 2 3 6 2" xfId="45688" xr:uid="{B9ACEA61-948A-4DFE-8D8B-11DC1679938C}"/>
    <cellStyle name="쉼표 13 2 3 7" xfId="18481" xr:uid="{CBB20348-741C-4F91-AA93-17933DFA13A4}"/>
    <cellStyle name="쉼표 13 2 3 7 2" xfId="48434" xr:uid="{926A3CFA-CD53-42A3-9AFA-ECBB443718D7}"/>
    <cellStyle name="쉼표 13 2 3 8" xfId="21264" xr:uid="{B4B06091-68ED-4191-874F-736FE172D951}"/>
    <cellStyle name="쉼표 13 2 3 8 2" xfId="51216" xr:uid="{ED96C92D-8A46-48DB-93B6-90425B64217C}"/>
    <cellStyle name="쉼표 13 2 3 9" xfId="24002" xr:uid="{416B5979-77DE-4B45-94CA-F34EF22E82FA}"/>
    <cellStyle name="쉼표 13 2 3 9 2" xfId="53954" xr:uid="{DA2748FE-37C3-430A-98BD-860969AB9D42}"/>
    <cellStyle name="쉼표 13 2 4" xfId="3118" xr:uid="{BE7743B7-F3AC-49AC-96C0-C65BAC470627}"/>
    <cellStyle name="쉼표 13 2 4 2" xfId="28113" xr:uid="{AF5D4651-4E39-47BF-A05E-64195F02EFAA}"/>
    <cellStyle name="쉼표 13 2 4 2 2" xfId="58065" xr:uid="{42D81489-1A7F-4818-A73C-BF43DCF11A0A}"/>
    <cellStyle name="쉼표 13 2 4 3" xfId="33111" xr:uid="{2DF6FC98-88D4-4881-B390-C0779C9BF9D9}"/>
    <cellStyle name="쉼표 13 2 5" xfId="6066" xr:uid="{77B8B3E6-8137-4FD9-B2B1-350AA8F01BD1}"/>
    <cellStyle name="쉼표 13 2 5 2" xfId="36021" xr:uid="{77DEA729-A482-474C-A15D-6BFDD9F2EBB8}"/>
    <cellStyle name="쉼표 13 2 6" xfId="8848" xr:uid="{B9881DAE-560C-4498-862E-5251636EBB33}"/>
    <cellStyle name="쉼표 13 2 6 2" xfId="38803" xr:uid="{5BC30492-A298-4535-8181-AF1069E70106}"/>
    <cellStyle name="쉼표 13 2 7" xfId="11630" xr:uid="{C2F7E094-0F9D-475C-9B78-7F08CDFCFDC7}"/>
    <cellStyle name="쉼표 13 2 7 2" xfId="41585" xr:uid="{4BAF7B02-EAA5-4B30-90D1-338EAC111E20}"/>
    <cellStyle name="쉼표 13 2 8" xfId="14365" xr:uid="{CD4C888B-F3A7-4DC5-9383-BE0CEBA8F57C}"/>
    <cellStyle name="쉼표 13 2 8 2" xfId="44320" xr:uid="{88DCFCA1-C1B2-44A8-AA19-37EF0B666B5C}"/>
    <cellStyle name="쉼표 13 2 9" xfId="17113" xr:uid="{F9D91FD7-790F-4EFD-BB90-B43606164E9C}"/>
    <cellStyle name="쉼표 13 2 9 2" xfId="47066" xr:uid="{96C81CF7-D2B8-442E-A69F-C1919402A8BB}"/>
    <cellStyle name="쉼표 13 3" xfId="987" xr:uid="{0E1BB1B5-4010-4EE6-A182-C6D4315CC181}"/>
    <cellStyle name="쉼표 13 3 10" xfId="22976" xr:uid="{6A10E693-7017-4E6F-9CB6-D784BF2ED3ED}"/>
    <cellStyle name="쉼표 13 3 10 2" xfId="52928" xr:uid="{0E36E002-C65E-45F6-A08A-2BBF96E29C48}"/>
    <cellStyle name="쉼표 13 3 11" xfId="25712" xr:uid="{7922E6DD-2F3B-49F9-A386-2CF7B8AB9FE9}"/>
    <cellStyle name="쉼표 13 3 11 2" xfId="55664" xr:uid="{2DDA1CAE-EF5A-4B1C-9CB8-1545EDAA36A0}"/>
    <cellStyle name="쉼표 13 3 12" xfId="30992" xr:uid="{F4E0C182-AC2F-4297-B33F-96B0B264C9BE}"/>
    <cellStyle name="쉼표 13 3 2" xfId="4828" xr:uid="{BFC3FB67-0024-47AB-A92E-D0D5E2F8B272}"/>
    <cellStyle name="쉼표 13 3 2 10" xfId="34821" xr:uid="{7EA153FB-07AF-465A-BA6A-FC72C79822E8}"/>
    <cellStyle name="쉼표 13 3 2 2" xfId="7776" xr:uid="{36EA193B-19B8-44C8-A05E-3522DBCD5FD0}"/>
    <cellStyle name="쉼표 13 3 2 2 2" xfId="29823" xr:uid="{E78360FD-A3B6-411B-9BBA-5C428D3071D7}"/>
    <cellStyle name="쉼표 13 3 2 2 2 2" xfId="59775" xr:uid="{6B360F48-22A2-4C14-B37C-7C27CB24FA51}"/>
    <cellStyle name="쉼표 13 3 2 2 3" xfId="37731" xr:uid="{6815D683-B65E-4908-8EF3-0C35EB9E7F57}"/>
    <cellStyle name="쉼표 13 3 2 3" xfId="10558" xr:uid="{92C372A4-FA04-40F0-8A43-00EDF056CA0F}"/>
    <cellStyle name="쉼표 13 3 2 3 2" xfId="40513" xr:uid="{E8E757E3-0BC4-4143-9D1D-1725E9B8AE01}"/>
    <cellStyle name="쉼표 13 3 2 4" xfId="13340" xr:uid="{47848113-8E87-4ACB-912C-6A050944551E}"/>
    <cellStyle name="쉼표 13 3 2 4 2" xfId="43295" xr:uid="{0BFC3B62-396A-4850-93ED-A1CE79956668}"/>
    <cellStyle name="쉼표 13 3 2 5" xfId="16075" xr:uid="{48FDC3B6-8E7D-45B8-BDD4-AB576FDCE5B6}"/>
    <cellStyle name="쉼표 13 3 2 5 2" xfId="46030" xr:uid="{25DC0CB7-DB36-4959-847F-D1A9C5910FE0}"/>
    <cellStyle name="쉼표 13 3 2 6" xfId="18823" xr:uid="{7652A8C7-B1D6-4150-AAE8-6FD56D3AE5F2}"/>
    <cellStyle name="쉼표 13 3 2 6 2" xfId="48776" xr:uid="{9F75691A-FF1C-4309-AD12-FB6B4D552F3A}"/>
    <cellStyle name="쉼표 13 3 2 7" xfId="21606" xr:uid="{AF41C198-7805-4AEA-BDF5-774A3AE9AEF2}"/>
    <cellStyle name="쉼표 13 3 2 7 2" xfId="51558" xr:uid="{26D4A2DC-3315-4D6B-9B55-06A9EB05AEA2}"/>
    <cellStyle name="쉼표 13 3 2 8" xfId="24344" xr:uid="{06008B17-555A-4D0B-A42E-536DFD7D6840}"/>
    <cellStyle name="쉼표 13 3 2 8 2" xfId="54296" xr:uid="{47C6212A-F572-4AD9-BF1B-CB58BB9EB3EC}"/>
    <cellStyle name="쉼표 13 3 2 9" xfId="27080" xr:uid="{905EE839-1FD5-4FCB-B52B-1DF2962A023D}"/>
    <cellStyle name="쉼표 13 3 2 9 2" xfId="57032" xr:uid="{59046C15-738E-4C76-B978-55825B6450DF}"/>
    <cellStyle name="쉼표 13 3 3" xfId="3460" xr:uid="{CD3CB33A-F685-4FDB-9797-2E5C77834D61}"/>
    <cellStyle name="쉼표 13 3 3 2" xfId="28455" xr:uid="{093082F4-BDE1-4AD8-8427-DAD735D40038}"/>
    <cellStyle name="쉼표 13 3 3 2 2" xfId="58407" xr:uid="{38B91173-B0EB-4146-9C60-DB464E75D818}"/>
    <cellStyle name="쉼표 13 3 3 3" xfId="33453" xr:uid="{4F12AC96-223F-4D82-8C45-F450BED2B1D2}"/>
    <cellStyle name="쉼표 13 3 4" xfId="6408" xr:uid="{3D6BC9DE-2797-4493-ADD2-ECC0FE8D0D07}"/>
    <cellStyle name="쉼표 13 3 4 2" xfId="36363" xr:uid="{1EC055C9-4C67-4FD0-9346-9ECE4006E68E}"/>
    <cellStyle name="쉼표 13 3 5" xfId="9190" xr:uid="{29910418-4ADA-4982-B2B8-9F50AE1CBABC}"/>
    <cellStyle name="쉼표 13 3 5 2" xfId="39145" xr:uid="{6744F3E0-A827-4D03-9417-64F69429DE5E}"/>
    <cellStyle name="쉼표 13 3 6" xfId="11972" xr:uid="{BADD1753-7BF4-427E-930F-396965636DBF}"/>
    <cellStyle name="쉼표 13 3 6 2" xfId="41927" xr:uid="{1EA9D95D-7ED6-40B8-8A34-A1F97854C82E}"/>
    <cellStyle name="쉼표 13 3 7" xfId="14707" xr:uid="{D8DCA57B-6228-41F4-B55C-3A7D4F3FE0C4}"/>
    <cellStyle name="쉼표 13 3 7 2" xfId="44662" xr:uid="{521F058C-2ABB-46A1-9B74-8F95F8360490}"/>
    <cellStyle name="쉼표 13 3 8" xfId="17455" xr:uid="{7894FC80-DE33-4E13-976C-B46E1DC269B9}"/>
    <cellStyle name="쉼표 13 3 8 2" xfId="47408" xr:uid="{E37EF5CE-6795-44FA-8EB1-698D2C454F24}"/>
    <cellStyle name="쉼표 13 3 9" xfId="20238" xr:uid="{A2D4DEAD-84E9-4E3A-9E58-CA33D2D084D3}"/>
    <cellStyle name="쉼표 13 3 9 2" xfId="50190" xr:uid="{FE84A8CB-D6F1-4CDB-81EA-259AB8C2B0FD}"/>
    <cellStyle name="쉼표 13 4" xfId="1529" xr:uid="{682A3DAE-8ECD-4A92-8FBF-243DFCFB614D}"/>
    <cellStyle name="쉼표 13 4 10" xfId="26396" xr:uid="{5E1117C2-8DC0-46DB-99A8-D92093C0A566}"/>
    <cellStyle name="쉼표 13 4 10 2" xfId="56348" xr:uid="{0B746722-CC51-459C-AB22-215BA63CD28C}"/>
    <cellStyle name="쉼표 13 4 11" xfId="31534" xr:uid="{491CE7ED-7330-44DB-971B-ED9734BA9741}"/>
    <cellStyle name="쉼표 13 4 2" xfId="4144" xr:uid="{A7446625-8896-41F0-9680-A695282A7AC1}"/>
    <cellStyle name="쉼표 13 4 2 2" xfId="29139" xr:uid="{3847E716-736E-462C-9041-C1B60D3146BE}"/>
    <cellStyle name="쉼표 13 4 2 2 2" xfId="59091" xr:uid="{FBEE81D7-9E9E-4B87-A56D-0DD6159EE2D6}"/>
    <cellStyle name="쉼표 13 4 2 3" xfId="34137" xr:uid="{65E7DE44-F788-4B1A-91DE-ED71E0341156}"/>
    <cellStyle name="쉼표 13 4 3" xfId="7092" xr:uid="{46581028-4A66-48B2-B912-F2DCE8EDFBF6}"/>
    <cellStyle name="쉼표 13 4 3 2" xfId="37047" xr:uid="{2F57D0D1-C8E0-4DA8-9BBB-ECC403321821}"/>
    <cellStyle name="쉼표 13 4 4" xfId="9874" xr:uid="{C5DF1E4A-941A-4B58-9EEF-3269F3416A79}"/>
    <cellStyle name="쉼표 13 4 4 2" xfId="39829" xr:uid="{15A29598-5C2D-4C26-AE59-7D5F38B43823}"/>
    <cellStyle name="쉼표 13 4 5" xfId="12656" xr:uid="{3A0BEE87-07CF-4033-8FC4-A2A0DB4BB316}"/>
    <cellStyle name="쉼표 13 4 5 2" xfId="42611" xr:uid="{F7DDC803-3895-4F2C-BA3F-DD1547B9E2D9}"/>
    <cellStyle name="쉼표 13 4 6" xfId="15391" xr:uid="{FBEA7198-5EEC-4740-B78C-61AACB3DDC76}"/>
    <cellStyle name="쉼표 13 4 6 2" xfId="45346" xr:uid="{523E91FA-FCD3-48E3-8917-379BC3BD0C70}"/>
    <cellStyle name="쉼표 13 4 7" xfId="18139" xr:uid="{9E7BDE8E-47C8-46D7-88F0-67D7B997E92C}"/>
    <cellStyle name="쉼표 13 4 7 2" xfId="48092" xr:uid="{DA0DFDA1-61E6-426C-B9C5-0AA2E0F1280E}"/>
    <cellStyle name="쉼표 13 4 8" xfId="20922" xr:uid="{7C0DF032-7F82-433D-8188-668BB8ADDEEB}"/>
    <cellStyle name="쉼표 13 4 8 2" xfId="50874" xr:uid="{95C022D8-4E3D-4891-860F-7B5C80D06006}"/>
    <cellStyle name="쉼표 13 4 9" xfId="23660" xr:uid="{6EF99486-4CC7-4881-87A9-A3D3DF2ABC91}"/>
    <cellStyle name="쉼표 13 4 9 2" xfId="53612" xr:uid="{54FB1E74-FB6B-4614-9FF8-821BD9565371}"/>
    <cellStyle name="쉼표 13 5" xfId="2338" xr:uid="{8ED2B2B6-D0FD-41D1-B0E8-1E6ACA10A64B}"/>
    <cellStyle name="쉼표 13 5 2" xfId="27771" xr:uid="{17D27D79-1AA9-4B13-BF6A-651AA150AF29}"/>
    <cellStyle name="쉼표 13 5 2 2" xfId="57723" xr:uid="{6FC19559-93B7-477D-B092-A147EFF796E0}"/>
    <cellStyle name="쉼표 13 5 3" xfId="32338" xr:uid="{79640BCE-AE5B-4966-887B-18057903ABE1}"/>
    <cellStyle name="쉼표 13 6" xfId="2776" xr:uid="{8FC0CEE5-C968-4114-87B6-EC5B4CAC25F3}"/>
    <cellStyle name="쉼표 13 6 2" xfId="32769" xr:uid="{57FA72E1-8B57-4C42-99A6-150067740E06}"/>
    <cellStyle name="쉼표 13 7" xfId="5724" xr:uid="{25F6563F-C5B9-415F-9DD2-A446636CEA45}"/>
    <cellStyle name="쉼표 13 7 2" xfId="35679" xr:uid="{F4E9F44D-F93F-458F-BBA5-8890259FC167}"/>
    <cellStyle name="쉼표 13 8" xfId="8506" xr:uid="{0ADE0D0A-5EE1-43F0-81FD-A4AEBA6AA381}"/>
    <cellStyle name="쉼표 13 8 2" xfId="38461" xr:uid="{24EDF11F-BCCF-44D8-BC8A-D7758EA69358}"/>
    <cellStyle name="쉼표 13 9" xfId="11288" xr:uid="{D2B61721-95CA-4F7A-8F66-70FA276B3409}"/>
    <cellStyle name="쉼표 13 9 2" xfId="41243" xr:uid="{FC552C32-7F82-4708-8D7A-2E4C975B17BE}"/>
    <cellStyle name="쉼표 14" xfId="477" xr:uid="{298DFD3B-0B91-4572-A85F-0575A603B1EE}"/>
    <cellStyle name="쉼표 14 10" xfId="14031" xr:uid="{FFD60C2C-5E9C-49DE-A790-A0E1E9BB8241}"/>
    <cellStyle name="쉼표 14 10 2" xfId="43986" xr:uid="{C7BC3E70-33BC-4E72-BE2A-7EED9CC67D3C}"/>
    <cellStyle name="쉼표 14 11" xfId="16779" xr:uid="{27BDD3CA-EAE3-4354-BB63-9C7209005CF0}"/>
    <cellStyle name="쉼표 14 11 2" xfId="46732" xr:uid="{3B773AC4-8C8C-43FB-B000-EE77C3813845}"/>
    <cellStyle name="쉼표 14 12" xfId="19562" xr:uid="{D192E3A5-CB56-46BB-AF9D-BED698B28056}"/>
    <cellStyle name="쉼표 14 12 2" xfId="49514" xr:uid="{8E2F7415-4778-44F1-B33F-1760E8474F90}"/>
    <cellStyle name="쉼표 14 13" xfId="22300" xr:uid="{B24DA8FF-3822-4F32-A8F5-261FD781641C}"/>
    <cellStyle name="쉼표 14 13 2" xfId="52252" xr:uid="{D9A3C6EA-D3E0-41B7-A217-7B7B2E12B83F}"/>
    <cellStyle name="쉼표 14 14" xfId="25036" xr:uid="{C2C7B08A-03D1-4C82-A250-8376FBB72BA8}"/>
    <cellStyle name="쉼표 14 14 2" xfId="54988" xr:uid="{5BAF781A-8912-455C-9E8F-B78304B47513}"/>
    <cellStyle name="쉼표 14 15" xfId="30489" xr:uid="{5526C33B-911C-433C-91DB-4F73026F5994}"/>
    <cellStyle name="쉼표 14 2" xfId="618" xr:uid="{CA53C9B9-2AAA-4CF3-B3B6-8332B6E69C71}"/>
    <cellStyle name="쉼표 14 2 10" xfId="19904" xr:uid="{409650C0-1FA6-4B90-B833-E090BBF77466}"/>
    <cellStyle name="쉼표 14 2 10 2" xfId="49856" xr:uid="{2A6BE1A6-3B59-4171-A1AA-8C17B6F40E76}"/>
    <cellStyle name="쉼표 14 2 11" xfId="22642" xr:uid="{C0C37600-A76E-4146-A490-0611015C944E}"/>
    <cellStyle name="쉼표 14 2 11 2" xfId="52594" xr:uid="{DDCA79AE-13FE-4794-9E5F-BB4017AAC249}"/>
    <cellStyle name="쉼표 14 2 12" xfId="25378" xr:uid="{16C60AA1-294D-4054-BAFC-329D938C783B}"/>
    <cellStyle name="쉼표 14 2 12 2" xfId="55330" xr:uid="{B05C16DF-8D40-41BA-9D27-667095510EE5}"/>
    <cellStyle name="쉼표 14 2 13" xfId="30628" xr:uid="{97867481-2D84-4992-9965-6305C6AC435A}"/>
    <cellStyle name="쉼표 14 2 2" xfId="1166" xr:uid="{E7BDC294-75FF-4EEE-8F03-5BBEC9091559}"/>
    <cellStyle name="쉼표 14 2 2 10" xfId="23326" xr:uid="{BC05477A-7B69-428D-B6E9-76FC54EC16BB}"/>
    <cellStyle name="쉼표 14 2 2 10 2" xfId="53278" xr:uid="{D86B5F11-4C50-426E-8741-7F00F3C5826A}"/>
    <cellStyle name="쉼표 14 2 2 11" xfId="26062" xr:uid="{6B2F0089-1C55-408B-94D7-666D91896323}"/>
    <cellStyle name="쉼표 14 2 2 11 2" xfId="56014" xr:uid="{FAD6A547-E0F3-45FB-AF62-E6ABEB1D1C36}"/>
    <cellStyle name="쉼표 14 2 2 12" xfId="31171" xr:uid="{0CFC687E-59BA-4F75-8697-6D7DCC60C9FE}"/>
    <cellStyle name="쉼표 14 2 2 2" xfId="5178" xr:uid="{F895B387-1512-4863-A23B-A78045C4B2C1}"/>
    <cellStyle name="쉼표 14 2 2 2 10" xfId="35171" xr:uid="{91645B47-D13F-452A-ACE4-0DBCDBFAEF8E}"/>
    <cellStyle name="쉼표 14 2 2 2 2" xfId="8126" xr:uid="{0DECCA51-0C4A-496C-A0A5-D527FB4508B5}"/>
    <cellStyle name="쉼표 14 2 2 2 2 2" xfId="30173" xr:uid="{91352267-CF22-412A-B6A6-9EC5AE296160}"/>
    <cellStyle name="쉼표 14 2 2 2 2 2 2" xfId="60125" xr:uid="{4E7C0135-18BC-45A2-A07F-89C646B204AF}"/>
    <cellStyle name="쉼표 14 2 2 2 2 3" xfId="38081" xr:uid="{707C4039-B8D3-4EBA-87C6-1AB5D81187EF}"/>
    <cellStyle name="쉼표 14 2 2 2 3" xfId="10908" xr:uid="{15C04E72-B841-4394-9EDB-337D616FA592}"/>
    <cellStyle name="쉼표 14 2 2 2 3 2" xfId="40863" xr:uid="{DF2E8B26-8D22-4CC0-A52C-5EA90C01FFE2}"/>
    <cellStyle name="쉼표 14 2 2 2 4" xfId="13690" xr:uid="{7DB637BA-6777-49E7-ABAF-FB6D75D45DE3}"/>
    <cellStyle name="쉼표 14 2 2 2 4 2" xfId="43645" xr:uid="{30568BC6-C38E-4D2A-8B7A-C156CE3E13E1}"/>
    <cellStyle name="쉼표 14 2 2 2 5" xfId="16425" xr:uid="{3F9A7703-E62B-47C6-9B60-FD5E437FCC3D}"/>
    <cellStyle name="쉼표 14 2 2 2 5 2" xfId="46380" xr:uid="{75C6D8C5-87CC-4AF9-A78E-8C0F46F4344C}"/>
    <cellStyle name="쉼표 14 2 2 2 6" xfId="19173" xr:uid="{BD1FCFAC-8924-456C-8805-6A54270878DC}"/>
    <cellStyle name="쉼표 14 2 2 2 6 2" xfId="49126" xr:uid="{835DF327-1A15-4795-ABA1-AE19FEE18AC0}"/>
    <cellStyle name="쉼표 14 2 2 2 7" xfId="21956" xr:uid="{3367DD90-A039-4D0B-A39C-22CFEAAEC403}"/>
    <cellStyle name="쉼표 14 2 2 2 7 2" xfId="51908" xr:uid="{91475027-D436-4631-8E60-42B8395D7858}"/>
    <cellStyle name="쉼표 14 2 2 2 8" xfId="24694" xr:uid="{B8020B2C-1D5C-4EF6-A805-8C53259FE84B}"/>
    <cellStyle name="쉼표 14 2 2 2 8 2" xfId="54646" xr:uid="{EA2EF3A3-1593-4107-A2E4-E4D94DE10527}"/>
    <cellStyle name="쉼표 14 2 2 2 9" xfId="27430" xr:uid="{E6E8F5FE-386C-4FC9-AEF1-85D34F9D3BCB}"/>
    <cellStyle name="쉼표 14 2 2 2 9 2" xfId="57382" xr:uid="{69C5C54B-F267-4B28-90CD-971FE5676BBC}"/>
    <cellStyle name="쉼표 14 2 2 3" xfId="3810" xr:uid="{63327EC9-4254-4547-B62F-DBB064D51F5F}"/>
    <cellStyle name="쉼표 14 2 2 3 2" xfId="28805" xr:uid="{832FE822-42CA-4BC2-AF43-FDA355BCE181}"/>
    <cellStyle name="쉼표 14 2 2 3 2 2" xfId="58757" xr:uid="{41F9EE3B-8DC0-4085-8956-824C6E47F620}"/>
    <cellStyle name="쉼표 14 2 2 3 3" xfId="33803" xr:uid="{9A3C320B-3D3F-4792-8097-67B48EDB9CAB}"/>
    <cellStyle name="쉼표 14 2 2 4" xfId="6758" xr:uid="{BE8AA200-0379-41C8-9747-43170D272F44}"/>
    <cellStyle name="쉼표 14 2 2 4 2" xfId="36713" xr:uid="{824CF609-83D3-4659-9056-0EC059EAC763}"/>
    <cellStyle name="쉼표 14 2 2 5" xfId="9540" xr:uid="{7304A76B-5EB4-4E6B-9463-64FA61B2C30B}"/>
    <cellStyle name="쉼표 14 2 2 5 2" xfId="39495" xr:uid="{B28F08F3-B37F-4C30-8BC7-83B0008F8F00}"/>
    <cellStyle name="쉼표 14 2 2 6" xfId="12322" xr:uid="{A1B0E6C5-261A-4AEF-9366-208B5A4C1822}"/>
    <cellStyle name="쉼표 14 2 2 6 2" xfId="42277" xr:uid="{1912C982-E32E-4C0E-816D-0DD6EDFA9D48}"/>
    <cellStyle name="쉼표 14 2 2 7" xfId="15057" xr:uid="{DA67C3F8-8572-470C-8DED-68E289E53AEE}"/>
    <cellStyle name="쉼표 14 2 2 7 2" xfId="45012" xr:uid="{4189B7A0-A4A4-4AA8-889B-8FC884258ED7}"/>
    <cellStyle name="쉼표 14 2 2 8" xfId="17805" xr:uid="{0936911D-60C8-4483-B8F6-8E8EC1A9E6A3}"/>
    <cellStyle name="쉼표 14 2 2 8 2" xfId="47758" xr:uid="{47903F4A-654A-4359-9B93-91E4CC80D441}"/>
    <cellStyle name="쉼표 14 2 2 9" xfId="20588" xr:uid="{1EA08A7C-4FC4-452F-ACAE-972CCD87B507}"/>
    <cellStyle name="쉼표 14 2 2 9 2" xfId="50540" xr:uid="{A716D5BE-38BE-454C-B36B-CE80170D660E}"/>
    <cellStyle name="쉼표 14 2 3" xfId="1708" xr:uid="{03ED0A8A-1F3D-4872-B4F6-DA3032FDA837}"/>
    <cellStyle name="쉼표 14 2 3 10" xfId="26746" xr:uid="{4D0E54AB-B141-40F0-9873-B1C1F1F36B96}"/>
    <cellStyle name="쉼표 14 2 3 10 2" xfId="56698" xr:uid="{9A5BB71A-137B-4210-8431-B78C79C2E96A}"/>
    <cellStyle name="쉼표 14 2 3 11" xfId="31713" xr:uid="{E44B1A76-EA27-4DA9-83E4-6F3CFF20B669}"/>
    <cellStyle name="쉼표 14 2 3 2" xfId="4494" xr:uid="{32304B17-6BDD-4DEA-88E9-B3C719A6F437}"/>
    <cellStyle name="쉼표 14 2 3 2 2" xfId="29489" xr:uid="{2E4F7210-429A-4E7F-A84D-DB3AB13BB5EF}"/>
    <cellStyle name="쉼표 14 2 3 2 2 2" xfId="59441" xr:uid="{B3B4C1F0-A06E-4502-8B9C-381CE7D34ECB}"/>
    <cellStyle name="쉼표 14 2 3 2 3" xfId="34487" xr:uid="{613FD658-4F9B-4ED3-9722-CB2BBB3BD45D}"/>
    <cellStyle name="쉼표 14 2 3 3" xfId="7442" xr:uid="{FE39C376-5617-4769-8920-350F420F350D}"/>
    <cellStyle name="쉼표 14 2 3 3 2" xfId="37397" xr:uid="{7885592C-6AEA-4BED-84AA-40250BBF12EA}"/>
    <cellStyle name="쉼표 14 2 3 4" xfId="10224" xr:uid="{48C21F64-2913-4816-BAB9-F8B337A47119}"/>
    <cellStyle name="쉼표 14 2 3 4 2" xfId="40179" xr:uid="{E2B1C46D-F163-4A1C-99DC-37A248DBAE77}"/>
    <cellStyle name="쉼표 14 2 3 5" xfId="13006" xr:uid="{0226A4DF-1722-4529-9233-4850334C7F3F}"/>
    <cellStyle name="쉼표 14 2 3 5 2" xfId="42961" xr:uid="{8773F80D-6987-4D93-9F88-44703D7991C0}"/>
    <cellStyle name="쉼표 14 2 3 6" xfId="15741" xr:uid="{09D8230D-0B11-4728-8D13-26D225D954F0}"/>
    <cellStyle name="쉼표 14 2 3 6 2" xfId="45696" xr:uid="{362E0D88-C434-4837-83B9-9A28BC435839}"/>
    <cellStyle name="쉼표 14 2 3 7" xfId="18489" xr:uid="{20C5B979-58DB-4449-A1D2-5EF09010E65F}"/>
    <cellStyle name="쉼표 14 2 3 7 2" xfId="48442" xr:uid="{C85C260E-2D73-46EF-A4B6-0BD6657A8743}"/>
    <cellStyle name="쉼표 14 2 3 8" xfId="21272" xr:uid="{978DBB82-E6CF-4DDC-8381-83B32D1E25B4}"/>
    <cellStyle name="쉼표 14 2 3 8 2" xfId="51224" xr:uid="{664B59AF-4AD3-4846-B2D7-FF82F4BC8D16}"/>
    <cellStyle name="쉼표 14 2 3 9" xfId="24010" xr:uid="{66794C53-0CEC-4C26-ADE1-416E728CC95F}"/>
    <cellStyle name="쉼표 14 2 3 9 2" xfId="53962" xr:uid="{64D6B8CA-1210-4A68-8488-AA15FD0CC145}"/>
    <cellStyle name="쉼표 14 2 4" xfId="3126" xr:uid="{17D78138-BD8D-4DED-8537-7651D9B7A94F}"/>
    <cellStyle name="쉼표 14 2 4 2" xfId="28121" xr:uid="{38FB441F-6910-4ED2-B7D8-DBB5E9B72427}"/>
    <cellStyle name="쉼표 14 2 4 2 2" xfId="58073" xr:uid="{8AB71AD2-92C5-4C0E-8318-22DC026A254D}"/>
    <cellStyle name="쉼표 14 2 4 3" xfId="33119" xr:uid="{915D7E8E-C1DE-41E8-91CC-1EBF6EACA7BC}"/>
    <cellStyle name="쉼표 14 2 5" xfId="6074" xr:uid="{346043BE-90A3-4FAB-8B9A-CA83C10FE95C}"/>
    <cellStyle name="쉼표 14 2 5 2" xfId="36029" xr:uid="{EDAD0047-4D16-4087-83EA-50BE65542BFE}"/>
    <cellStyle name="쉼표 14 2 6" xfId="8856" xr:uid="{0BAA7ED7-9572-43A7-8441-7F6EC45316D8}"/>
    <cellStyle name="쉼표 14 2 6 2" xfId="38811" xr:uid="{CFE3BB4F-1705-4820-A6CC-39E812D90259}"/>
    <cellStyle name="쉼표 14 2 7" xfId="11638" xr:uid="{DC7BF162-B4A9-4C17-980D-112BF0EA8665}"/>
    <cellStyle name="쉼표 14 2 7 2" xfId="41593" xr:uid="{C78D9490-36F0-4A42-BD37-CFC88F3230F4}"/>
    <cellStyle name="쉼표 14 2 8" xfId="14373" xr:uid="{8FADCAC2-271C-4912-8C07-A26F2B201D17}"/>
    <cellStyle name="쉼표 14 2 8 2" xfId="44328" xr:uid="{D9816FFC-565B-4B2A-A5EB-A82D7480D41C}"/>
    <cellStyle name="쉼표 14 2 9" xfId="17121" xr:uid="{E4BD5BC0-FA30-4DE0-B8F9-1A4399EDBE15}"/>
    <cellStyle name="쉼표 14 2 9 2" xfId="47074" xr:uid="{4B160F9A-9D5E-4189-A17E-6D09532175AC}"/>
    <cellStyle name="쉼표 14 3" xfId="1027" xr:uid="{D8BBF71F-D138-4CFB-B386-CB26A59A860E}"/>
    <cellStyle name="쉼표 14 3 10" xfId="22984" xr:uid="{8F5E825F-2632-4284-A2EE-55A5F5FD98B4}"/>
    <cellStyle name="쉼표 14 3 10 2" xfId="52936" xr:uid="{B05AE502-26E0-4301-92BF-DEF815A3A939}"/>
    <cellStyle name="쉼표 14 3 11" xfId="25720" xr:uid="{5B249185-5D6E-4E02-8255-0E252389AFF6}"/>
    <cellStyle name="쉼표 14 3 11 2" xfId="55672" xr:uid="{0739138F-58AA-41AB-9213-2188F9015811}"/>
    <cellStyle name="쉼표 14 3 12" xfId="31032" xr:uid="{637A3DE4-1B97-4682-B7DA-C18C58C47D4F}"/>
    <cellStyle name="쉼표 14 3 2" xfId="4836" xr:uid="{BD2486AE-248A-4C7F-85B6-21A5181FC095}"/>
    <cellStyle name="쉼표 14 3 2 10" xfId="34829" xr:uid="{95C7B198-FB38-4A93-9EAA-C53CB9675BA8}"/>
    <cellStyle name="쉼표 14 3 2 2" xfId="7784" xr:uid="{A6DDE8C9-443C-48D7-AFA4-1DFD706B967F}"/>
    <cellStyle name="쉼표 14 3 2 2 2" xfId="29831" xr:uid="{544C463D-A3FB-4F12-ABBF-B809AA51C582}"/>
    <cellStyle name="쉼표 14 3 2 2 2 2" xfId="59783" xr:uid="{206F726D-1379-4C36-B420-8A10579605F5}"/>
    <cellStyle name="쉼표 14 3 2 2 3" xfId="37739" xr:uid="{8E55E27D-3249-4130-AB77-47B578CC1371}"/>
    <cellStyle name="쉼표 14 3 2 3" xfId="10566" xr:uid="{27FC3CF1-64CC-4552-9A0E-0338D22E75AF}"/>
    <cellStyle name="쉼표 14 3 2 3 2" xfId="40521" xr:uid="{128E4FEF-A01A-4837-9E34-686F6AC70A3D}"/>
    <cellStyle name="쉼표 14 3 2 4" xfId="13348" xr:uid="{31DC1D3F-A1AC-47E6-82B3-DF02221FBE22}"/>
    <cellStyle name="쉼표 14 3 2 4 2" xfId="43303" xr:uid="{9E119D6E-F6FE-4404-B88F-67620E9FECBF}"/>
    <cellStyle name="쉼표 14 3 2 5" xfId="16083" xr:uid="{9E3094C4-5061-4073-804E-33BBAA2D8B50}"/>
    <cellStyle name="쉼표 14 3 2 5 2" xfId="46038" xr:uid="{06948040-2AEA-4FF3-88F6-10DF5BE26449}"/>
    <cellStyle name="쉼표 14 3 2 6" xfId="18831" xr:uid="{9A5E3053-40D8-4C4C-A9CC-9DD098F739FB}"/>
    <cellStyle name="쉼표 14 3 2 6 2" xfId="48784" xr:uid="{A775B805-F26E-40A9-AC37-98B21B8F00D1}"/>
    <cellStyle name="쉼표 14 3 2 7" xfId="21614" xr:uid="{84647921-BB5D-4207-BF90-07189020719E}"/>
    <cellStyle name="쉼표 14 3 2 7 2" xfId="51566" xr:uid="{05602B76-C580-47A5-87AC-BD9A6C5C97E0}"/>
    <cellStyle name="쉼표 14 3 2 8" xfId="24352" xr:uid="{DC3AFF02-4EBB-4519-8FB8-1E8A744E9DD9}"/>
    <cellStyle name="쉼표 14 3 2 8 2" xfId="54304" xr:uid="{AAD66F5A-31BB-4308-803F-A2F7E91A65D1}"/>
    <cellStyle name="쉼표 14 3 2 9" xfId="27088" xr:uid="{022E12A8-9FFA-47B5-BC29-5FAF32DD5D82}"/>
    <cellStyle name="쉼표 14 3 2 9 2" xfId="57040" xr:uid="{6F7808BF-1E43-4C9D-A4DF-5B6E535D7C90}"/>
    <cellStyle name="쉼표 14 3 3" xfId="3468" xr:uid="{7D0D2160-3206-46C1-8A1B-120EDAE406B5}"/>
    <cellStyle name="쉼표 14 3 3 2" xfId="28463" xr:uid="{8E30A69A-EBD9-4C1B-9490-3F55164EF53B}"/>
    <cellStyle name="쉼표 14 3 3 2 2" xfId="58415" xr:uid="{8357F0BA-6203-40A0-854B-19C95A346F8B}"/>
    <cellStyle name="쉼표 14 3 3 3" xfId="33461" xr:uid="{14806241-A7C9-4B8D-8D04-53545D2DC80F}"/>
    <cellStyle name="쉼표 14 3 4" xfId="6416" xr:uid="{3EE31D8B-E4E6-426F-9027-39F6F7473E37}"/>
    <cellStyle name="쉼표 14 3 4 2" xfId="36371" xr:uid="{F243C1B1-B250-4F53-BD21-01FEE638744E}"/>
    <cellStyle name="쉼표 14 3 5" xfId="9198" xr:uid="{26F1D3A9-9174-45AD-9CFA-293E7010FB1F}"/>
    <cellStyle name="쉼표 14 3 5 2" xfId="39153" xr:uid="{760DE8F1-7660-4F4C-9F14-C6985E920180}"/>
    <cellStyle name="쉼표 14 3 6" xfId="11980" xr:uid="{EF47B7C5-F897-4601-BFFB-1193F7B7F40C}"/>
    <cellStyle name="쉼표 14 3 6 2" xfId="41935" xr:uid="{3AB345F8-FC29-492A-8BB0-2CF73234F6CD}"/>
    <cellStyle name="쉼표 14 3 7" xfId="14715" xr:uid="{CBB941F5-E9AE-4079-8E07-E4CAE9346ECB}"/>
    <cellStyle name="쉼표 14 3 7 2" xfId="44670" xr:uid="{87976D61-3136-4B6B-9A41-6DBD23D74A0B}"/>
    <cellStyle name="쉼표 14 3 8" xfId="17463" xr:uid="{6014DC50-F1D4-4749-ACE8-8E90DD8B599A}"/>
    <cellStyle name="쉼표 14 3 8 2" xfId="47416" xr:uid="{A90EDE5A-67D6-496C-ABAF-7429812E9E49}"/>
    <cellStyle name="쉼표 14 3 9" xfId="20246" xr:uid="{F08BEEC0-B6A9-4627-9FF3-79B23FE927F9}"/>
    <cellStyle name="쉼표 14 3 9 2" xfId="50198" xr:uid="{948106A8-8460-4372-B3C7-01BD05160DFF}"/>
    <cellStyle name="쉼표 14 4" xfId="1569" xr:uid="{EAB6E72D-92FE-4EEA-A286-1AA99A500AEA}"/>
    <cellStyle name="쉼표 14 4 10" xfId="26404" xr:uid="{E991BE33-DD68-4DD9-9482-00E424029E51}"/>
    <cellStyle name="쉼표 14 4 10 2" xfId="56356" xr:uid="{252E5AA4-39DA-4209-B6B0-012A2ED29E15}"/>
    <cellStyle name="쉼표 14 4 11" xfId="31574" xr:uid="{22011B5D-D485-42CB-87C5-02E91512AE84}"/>
    <cellStyle name="쉼표 14 4 2" xfId="4152" xr:uid="{4CE9B3B5-3A5B-4C12-953E-DFB0A9C71A9F}"/>
    <cellStyle name="쉼표 14 4 2 2" xfId="29147" xr:uid="{64753D82-1D92-42EB-9267-2A2D982D4CB2}"/>
    <cellStyle name="쉼표 14 4 2 2 2" xfId="59099" xr:uid="{28988489-3503-4DB7-9E2E-81D3AC2AE18A}"/>
    <cellStyle name="쉼표 14 4 2 3" xfId="34145" xr:uid="{7E0B99C3-8574-4D22-B05D-0563BB6004D6}"/>
    <cellStyle name="쉼표 14 4 3" xfId="7100" xr:uid="{B5002D51-E41E-44FA-8A71-E53F0486FED9}"/>
    <cellStyle name="쉼표 14 4 3 2" xfId="37055" xr:uid="{28EFFCC4-6FC0-4C3B-B7F7-89FE7C955C4A}"/>
    <cellStyle name="쉼표 14 4 4" xfId="9882" xr:uid="{27F8EC02-D04C-4E45-8E23-5C5B94387821}"/>
    <cellStyle name="쉼표 14 4 4 2" xfId="39837" xr:uid="{2D58D545-DA95-403B-855E-6D605D6DA70B}"/>
    <cellStyle name="쉼표 14 4 5" xfId="12664" xr:uid="{EBA6941C-25B9-4B8E-98D4-0A1EAB234BDC}"/>
    <cellStyle name="쉼표 14 4 5 2" xfId="42619" xr:uid="{41088F0A-2E20-4BB3-AF73-62935C7D9F86}"/>
    <cellStyle name="쉼표 14 4 6" xfId="15399" xr:uid="{2660A46E-C716-4C26-B0AC-4BAC710FC3E3}"/>
    <cellStyle name="쉼표 14 4 6 2" xfId="45354" xr:uid="{A589E76B-5C02-448D-A16D-D68DBA9B5F0D}"/>
    <cellStyle name="쉼표 14 4 7" xfId="18147" xr:uid="{CBAB2E26-D342-40F8-B794-824342CDB3EB}"/>
    <cellStyle name="쉼표 14 4 7 2" xfId="48100" xr:uid="{72AB240B-FA05-4FCB-BF3A-4C04C650EA6F}"/>
    <cellStyle name="쉼표 14 4 8" xfId="20930" xr:uid="{06DBC441-7E38-4DC0-83D7-24D0E7D2829D}"/>
    <cellStyle name="쉼표 14 4 8 2" xfId="50882" xr:uid="{947154B0-6023-4494-A7A7-BECB0CDFE057}"/>
    <cellStyle name="쉼표 14 4 9" xfId="23668" xr:uid="{E136A95D-A1F0-4F86-9818-6D39DC42264C}"/>
    <cellStyle name="쉼표 14 4 9 2" xfId="53620" xr:uid="{992F12B3-08E7-49DF-B228-FE14AAAC3694}"/>
    <cellStyle name="쉼표 14 5" xfId="2347" xr:uid="{25F3ED8D-EC21-4569-AF0A-4B9E6D0CF3F7}"/>
    <cellStyle name="쉼표 14 5 2" xfId="27779" xr:uid="{85D10C72-14B6-41E5-B7E5-55E22C58CFB2}"/>
    <cellStyle name="쉼표 14 5 2 2" xfId="57731" xr:uid="{DBE001B1-158E-4488-A1CF-9E7BEEA168E2}"/>
    <cellStyle name="쉼표 14 5 3" xfId="32346" xr:uid="{48920327-0ABF-411B-8D4A-88B6925B7853}"/>
    <cellStyle name="쉼표 14 6" xfId="2784" xr:uid="{947BF6E3-F36D-48C0-81FC-76C3F8D1B0D3}"/>
    <cellStyle name="쉼표 14 6 2" xfId="32777" xr:uid="{16651435-5C69-44B8-8D88-5C0D152DE572}"/>
    <cellStyle name="쉼표 14 7" xfId="5732" xr:uid="{CF79C066-C236-4D21-A3C0-24DE640AAA99}"/>
    <cellStyle name="쉼표 14 7 2" xfId="35687" xr:uid="{311E5C8F-0A41-4759-A7BC-1D7055136222}"/>
    <cellStyle name="쉼표 14 8" xfId="8514" xr:uid="{6BF0122F-BA83-429C-9A4B-0C6B5FD6934A}"/>
    <cellStyle name="쉼표 14 8 2" xfId="38469" xr:uid="{9A5A3820-3E0E-432D-8A6C-1676F938288F}"/>
    <cellStyle name="쉼표 14 9" xfId="11296" xr:uid="{119C4C2A-2E89-4BF8-BBFB-5A45FBD286DC}"/>
    <cellStyle name="쉼표 14 9 2" xfId="41251" xr:uid="{05B3CEF8-819B-44EB-BB71-96FAB5DFE4A3}"/>
    <cellStyle name="쉼표 15" xfId="441" xr:uid="{0A98DE82-13E7-4231-9F85-45D2F02CE360}"/>
    <cellStyle name="쉼표 15 10" xfId="14194" xr:uid="{E88A35A6-D2A6-49D6-843B-275BCF71C85C}"/>
    <cellStyle name="쉼표 15 10 2" xfId="44149" xr:uid="{C26E0859-F9DE-4F62-81FA-2EB1470D6603}"/>
    <cellStyle name="쉼표 15 11" xfId="16942" xr:uid="{16960418-1BC9-40E0-9D5D-0F6941528463}"/>
    <cellStyle name="쉼표 15 11 2" xfId="46895" xr:uid="{BBCDC686-72AA-4C29-A951-B1BA48F0C199}"/>
    <cellStyle name="쉼표 15 12" xfId="19725" xr:uid="{145084BE-7030-4562-BF11-5673E3DF1F59}"/>
    <cellStyle name="쉼표 15 12 2" xfId="49677" xr:uid="{A00BD441-4690-45FC-A0F2-1DB4D5DCE413}"/>
    <cellStyle name="쉼표 15 13" xfId="22463" xr:uid="{61371A62-04E5-4A62-A082-EAAC6C426146}"/>
    <cellStyle name="쉼표 15 13 2" xfId="52415" xr:uid="{550BDAE5-B605-4A4C-860F-2BD23A9AF76C}"/>
    <cellStyle name="쉼표 15 14" xfId="25199" xr:uid="{E7F4EF4F-1755-4F13-82F7-3A91931BF156}"/>
    <cellStyle name="쉼표 15 14 2" xfId="55151" xr:uid="{7D9BC4D0-45A8-430C-A4C3-5BD816F46F37}"/>
    <cellStyle name="쉼표 15 15" xfId="30454" xr:uid="{7CF93468-36C7-460A-ADAF-5D51C737AEDC}"/>
    <cellStyle name="쉼표 15 2" xfId="583" xr:uid="{EF7D20F0-6FD0-475A-998F-8449D8C222DC}"/>
    <cellStyle name="쉼표 15 2 10" xfId="20067" xr:uid="{083D46F6-23B5-456F-8B52-FFDCB40B041F}"/>
    <cellStyle name="쉼표 15 2 10 2" xfId="50019" xr:uid="{3FAE8552-7567-4ADF-9955-83D9AE32AF20}"/>
    <cellStyle name="쉼표 15 2 11" xfId="22805" xr:uid="{993E5D46-32D5-42B9-AE36-E496936DEA86}"/>
    <cellStyle name="쉼표 15 2 11 2" xfId="52757" xr:uid="{11F8E70C-8B71-43A9-AB51-EDD3711ECDD0}"/>
    <cellStyle name="쉼표 15 2 12" xfId="25541" xr:uid="{13F54917-4B95-4538-B583-A17ADDB2E5EA}"/>
    <cellStyle name="쉼표 15 2 12 2" xfId="55493" xr:uid="{C2A025F4-0F17-4161-BEFA-B0F23F3E908D}"/>
    <cellStyle name="쉼표 15 2 13" xfId="30593" xr:uid="{2B27971E-3CC6-46B7-ABD6-A3CD8FDEC199}"/>
    <cellStyle name="쉼표 15 2 2" xfId="1131" xr:uid="{406FECA9-89D2-425F-B4F3-7E6EB04BF9D0}"/>
    <cellStyle name="쉼표 15 2 2 10" xfId="23489" xr:uid="{4EF3E7F7-187D-4A84-9D82-FC4C912E88DF}"/>
    <cellStyle name="쉼표 15 2 2 10 2" xfId="53441" xr:uid="{31FC471F-47FB-4889-882F-6B25F8B0D092}"/>
    <cellStyle name="쉼표 15 2 2 11" xfId="26225" xr:uid="{C00124CF-58A5-42C2-8BCF-7684AA91B555}"/>
    <cellStyle name="쉼표 15 2 2 11 2" xfId="56177" xr:uid="{FA4CED8D-6AB0-4F10-9F35-241FDC2DC5AB}"/>
    <cellStyle name="쉼표 15 2 2 12" xfId="31136" xr:uid="{E17F458E-0CE5-4631-8FEC-33C407F7074F}"/>
    <cellStyle name="쉼표 15 2 2 2" xfId="5341" xr:uid="{1E2F246B-E1D1-4115-B5F5-EBCC50AB206C}"/>
    <cellStyle name="쉼표 15 2 2 2 10" xfId="35334" xr:uid="{454759BE-CBC6-483A-B9BC-427A2B11B5C9}"/>
    <cellStyle name="쉼표 15 2 2 2 2" xfId="8289" xr:uid="{09F7C517-E1B1-4DDB-88A8-573B3A623777}"/>
    <cellStyle name="쉼표 15 2 2 2 2 2" xfId="30336" xr:uid="{45D56432-18B3-4EB2-A41B-0169A5099E9A}"/>
    <cellStyle name="쉼표 15 2 2 2 2 2 2" xfId="60288" xr:uid="{F697423E-73C6-468A-BE1A-1B1CA9121FC0}"/>
    <cellStyle name="쉼표 15 2 2 2 2 3" xfId="38244" xr:uid="{CCDC2291-F20F-47B2-8671-2D35BA7D222E}"/>
    <cellStyle name="쉼표 15 2 2 2 3" xfId="11071" xr:uid="{DBDDEFDB-6101-4CDC-9820-662B530D4E38}"/>
    <cellStyle name="쉼표 15 2 2 2 3 2" xfId="41026" xr:uid="{D263A246-E2F4-4E4D-80A2-DBA7E979CA56}"/>
    <cellStyle name="쉼표 15 2 2 2 4" xfId="13853" xr:uid="{C8678B19-9550-4451-8CE6-53108C88BFB0}"/>
    <cellStyle name="쉼표 15 2 2 2 4 2" xfId="43808" xr:uid="{45F2B175-0B20-4CDF-ACC7-6C1B0446AFC6}"/>
    <cellStyle name="쉼표 15 2 2 2 5" xfId="16588" xr:uid="{5A21BD91-3184-46F3-AF61-A986612DA0CD}"/>
    <cellStyle name="쉼표 15 2 2 2 5 2" xfId="46543" xr:uid="{0A1EE6AE-8B69-478B-B29E-56D5BC6EF83F}"/>
    <cellStyle name="쉼표 15 2 2 2 6" xfId="19336" xr:uid="{49044D4D-BB59-4AE5-991C-2C4481D31289}"/>
    <cellStyle name="쉼표 15 2 2 2 6 2" xfId="49289" xr:uid="{4125BBC2-0FC7-4690-AEFC-C1845C998BD3}"/>
    <cellStyle name="쉼표 15 2 2 2 7" xfId="22119" xr:uid="{4566B29D-D6A2-4F58-B875-AFD7982EF9AC}"/>
    <cellStyle name="쉼표 15 2 2 2 7 2" xfId="52071" xr:uid="{DBD99114-7637-436A-B411-6AB8FBD58B82}"/>
    <cellStyle name="쉼표 15 2 2 2 8" xfId="24857" xr:uid="{58955D5A-F3EE-4B24-887A-671DE60047C6}"/>
    <cellStyle name="쉼표 15 2 2 2 8 2" xfId="54809" xr:uid="{E4C841A4-8D6A-4E5A-BEED-5DA7AE8C55D4}"/>
    <cellStyle name="쉼표 15 2 2 2 9" xfId="27593" xr:uid="{BAE027F3-0692-4ACE-AED8-A1A0EC35AE01}"/>
    <cellStyle name="쉼표 15 2 2 2 9 2" xfId="57545" xr:uid="{CBF234FC-E4EB-46AD-B98A-6FB066582F93}"/>
    <cellStyle name="쉼표 15 2 2 3" xfId="3973" xr:uid="{AC624834-7791-42E3-B28E-09093FF96AC0}"/>
    <cellStyle name="쉼표 15 2 2 3 2" xfId="28968" xr:uid="{386CAC47-BD3E-4082-B0BB-BE764AA191C1}"/>
    <cellStyle name="쉼표 15 2 2 3 2 2" xfId="58920" xr:uid="{588FA6D9-5E32-417C-9EB8-2306EC26A266}"/>
    <cellStyle name="쉼표 15 2 2 3 3" xfId="33966" xr:uid="{7C956564-2936-405A-9305-FA2EDC822A3B}"/>
    <cellStyle name="쉼표 15 2 2 4" xfId="6921" xr:uid="{0F9BA295-4200-48D3-B325-226AACF444EE}"/>
    <cellStyle name="쉼표 15 2 2 4 2" xfId="36876" xr:uid="{873B82B1-1C98-4922-9A97-5DB992075D1A}"/>
    <cellStyle name="쉼표 15 2 2 5" xfId="9703" xr:uid="{1C13A744-55BF-4058-B398-DF84662F2D31}"/>
    <cellStyle name="쉼표 15 2 2 5 2" xfId="39658" xr:uid="{29273F32-F473-4776-A23B-6977D0FDD323}"/>
    <cellStyle name="쉼표 15 2 2 6" xfId="12485" xr:uid="{8EFDC5F9-BEA3-40C1-B2DA-C24085C9A9DA}"/>
    <cellStyle name="쉼표 15 2 2 6 2" xfId="42440" xr:uid="{DE84D6FC-682A-42D2-AB77-E53BA471715C}"/>
    <cellStyle name="쉼표 15 2 2 7" xfId="15220" xr:uid="{FF0AE631-244A-4360-94D1-B478DFF86D22}"/>
    <cellStyle name="쉼표 15 2 2 7 2" xfId="45175" xr:uid="{2EC7908F-ED1C-48BE-94B6-7143584087BC}"/>
    <cellStyle name="쉼표 15 2 2 8" xfId="17968" xr:uid="{152C3ED9-8660-4156-88EC-A1E3AAF93403}"/>
    <cellStyle name="쉼표 15 2 2 8 2" xfId="47921" xr:uid="{3E9C5B88-5A18-4234-AE82-EAC6BDEC1334}"/>
    <cellStyle name="쉼표 15 2 2 9" xfId="20751" xr:uid="{13C74644-3A7A-49AE-82C8-6565B8267E5D}"/>
    <cellStyle name="쉼표 15 2 2 9 2" xfId="50703" xr:uid="{02FC3CB0-2CCB-4DD8-809B-0A453E859C66}"/>
    <cellStyle name="쉼표 15 2 3" xfId="1673" xr:uid="{B08C174F-4335-432F-B90C-01B93BF8E62C}"/>
    <cellStyle name="쉼표 15 2 3 10" xfId="26909" xr:uid="{2177C1C5-053C-4F5E-B800-D063EE6E1821}"/>
    <cellStyle name="쉼표 15 2 3 10 2" xfId="56861" xr:uid="{FEA42218-9003-43D9-93A7-D46A3A007685}"/>
    <cellStyle name="쉼표 15 2 3 11" xfId="31678" xr:uid="{1E132085-964B-4CDA-BAF1-09E68C48696D}"/>
    <cellStyle name="쉼표 15 2 3 2" xfId="4657" xr:uid="{01AA542C-97FD-473A-A3C5-509C5D808773}"/>
    <cellStyle name="쉼표 15 2 3 2 2" xfId="29652" xr:uid="{D2C7CDC3-ADE1-4D35-9963-02B44C544AAD}"/>
    <cellStyle name="쉼표 15 2 3 2 2 2" xfId="59604" xr:uid="{2E55C41D-0F7F-4B5B-8969-8AB509D1F177}"/>
    <cellStyle name="쉼표 15 2 3 2 3" xfId="34650" xr:uid="{46C4C164-E6DB-4683-AD93-9A7A21F0822D}"/>
    <cellStyle name="쉼표 15 2 3 3" xfId="7605" xr:uid="{56884AC2-CEF2-41CA-9E9A-2D3DCF37877B}"/>
    <cellStyle name="쉼표 15 2 3 3 2" xfId="37560" xr:uid="{5AF95500-C203-4530-91A2-32979E0870AF}"/>
    <cellStyle name="쉼표 15 2 3 4" xfId="10387" xr:uid="{3A5B3F10-346E-4E31-AB96-F700FC5C7316}"/>
    <cellStyle name="쉼표 15 2 3 4 2" xfId="40342" xr:uid="{6FB47860-B39E-449E-B40B-3D55FB7EB2FA}"/>
    <cellStyle name="쉼표 15 2 3 5" xfId="13169" xr:uid="{43FB0EC0-C2F2-46B7-AFCC-9365F6F88925}"/>
    <cellStyle name="쉼표 15 2 3 5 2" xfId="43124" xr:uid="{E854CB2C-82BC-458A-A9E4-FE693DB17938}"/>
    <cellStyle name="쉼표 15 2 3 6" xfId="15904" xr:uid="{243248FF-56A0-4E67-8B2E-9695840A8158}"/>
    <cellStyle name="쉼표 15 2 3 6 2" xfId="45859" xr:uid="{696EC444-7096-4703-A736-6AC9A791AB4C}"/>
    <cellStyle name="쉼표 15 2 3 7" xfId="18652" xr:uid="{EF915190-7431-4DCB-A68C-100B7FA29FA7}"/>
    <cellStyle name="쉼표 15 2 3 7 2" xfId="48605" xr:uid="{6966335E-D1A3-4999-ABB4-E5021DE1464D}"/>
    <cellStyle name="쉼표 15 2 3 8" xfId="21435" xr:uid="{57F53870-4C32-4ACC-A523-6925FA6CE002}"/>
    <cellStyle name="쉼표 15 2 3 8 2" xfId="51387" xr:uid="{491C28E5-C318-4DE3-A580-6313D84F6748}"/>
    <cellStyle name="쉼표 15 2 3 9" xfId="24173" xr:uid="{B183792A-7950-4C4A-9442-80947CAD318B}"/>
    <cellStyle name="쉼표 15 2 3 9 2" xfId="54125" xr:uid="{220C22CA-DC1A-4731-9278-2E557A893E79}"/>
    <cellStyle name="쉼표 15 2 4" xfId="3289" xr:uid="{C08F9A60-0212-488D-A23C-52DBFAEAD273}"/>
    <cellStyle name="쉼표 15 2 4 2" xfId="28284" xr:uid="{B46AB012-DD90-4528-A783-CEFF08128215}"/>
    <cellStyle name="쉼표 15 2 4 2 2" xfId="58236" xr:uid="{9E0CF861-D1F6-441F-906F-C80E4DC2E25A}"/>
    <cellStyle name="쉼표 15 2 4 3" xfId="33282" xr:uid="{10124360-8275-40B0-B7E7-6EE188B0BCB1}"/>
    <cellStyle name="쉼표 15 2 5" xfId="6237" xr:uid="{8BE85E8E-3410-420F-8618-4EEC2FB7F0E0}"/>
    <cellStyle name="쉼표 15 2 5 2" xfId="36192" xr:uid="{1AD1604B-B473-452F-9DAB-FEFB533B2043}"/>
    <cellStyle name="쉼표 15 2 6" xfId="9019" xr:uid="{E3652322-4436-4B17-933A-C1E753405A9A}"/>
    <cellStyle name="쉼표 15 2 6 2" xfId="38974" xr:uid="{610CD83A-BA47-42A7-9E3B-42779D2CA18D}"/>
    <cellStyle name="쉼표 15 2 7" xfId="11801" xr:uid="{D4F2A833-70B5-4686-818C-192FEAD63284}"/>
    <cellStyle name="쉼표 15 2 7 2" xfId="41756" xr:uid="{DE923800-ECD9-4375-A63F-C03AB5DE4E47}"/>
    <cellStyle name="쉼표 15 2 8" xfId="14536" xr:uid="{EB669295-5539-4056-AFF1-23C31339B8AA}"/>
    <cellStyle name="쉼표 15 2 8 2" xfId="44491" xr:uid="{AE21BAC9-E18D-47FC-9C01-219696CB1601}"/>
    <cellStyle name="쉼표 15 2 9" xfId="17284" xr:uid="{526A7B64-8F8B-4C58-8D91-8C5219750932}"/>
    <cellStyle name="쉼표 15 2 9 2" xfId="47237" xr:uid="{4554D012-D2EC-4E63-B0FC-38A862B45FDF}"/>
    <cellStyle name="쉼표 15 3" xfId="992" xr:uid="{293515F8-DBE8-4CDB-B57E-438F00213FC3}"/>
    <cellStyle name="쉼표 15 3 10" xfId="23147" xr:uid="{8855AA49-25F0-4E85-894B-296DFCFB3B26}"/>
    <cellStyle name="쉼표 15 3 10 2" xfId="53099" xr:uid="{47EA8633-6F18-47D4-AE80-650C0DDF8F95}"/>
    <cellStyle name="쉼표 15 3 11" xfId="25883" xr:uid="{B73CF089-613B-43B1-9624-550A5F39C4F7}"/>
    <cellStyle name="쉼표 15 3 11 2" xfId="55835" xr:uid="{33E0CDF5-A7C7-47AA-841D-E5073B67F251}"/>
    <cellStyle name="쉼표 15 3 12" xfId="30997" xr:uid="{BBC9A80F-3E94-45FE-808F-28B415DD3BC9}"/>
    <cellStyle name="쉼표 15 3 2" xfId="4999" xr:uid="{9EAD674D-589F-4BA9-9341-BF7D97F663D2}"/>
    <cellStyle name="쉼표 15 3 2 10" xfId="34992" xr:uid="{E039D539-2BD7-45C7-9B00-69785AD76329}"/>
    <cellStyle name="쉼표 15 3 2 2" xfId="7947" xr:uid="{5B138FEF-0A46-46A9-8642-A7CCBF2676E8}"/>
    <cellStyle name="쉼표 15 3 2 2 2" xfId="29994" xr:uid="{EFD0BEA2-7B48-47ED-AB13-7B77380313BF}"/>
    <cellStyle name="쉼표 15 3 2 2 2 2" xfId="59946" xr:uid="{E0BFB29D-15CD-4097-A4B0-F7733AC935EF}"/>
    <cellStyle name="쉼표 15 3 2 2 3" xfId="37902" xr:uid="{89E99972-D9E8-4DC8-AC37-4A5653A0A00B}"/>
    <cellStyle name="쉼표 15 3 2 3" xfId="10729" xr:uid="{9B0E528E-8586-46CB-94EA-EB7BF5BA24B7}"/>
    <cellStyle name="쉼표 15 3 2 3 2" xfId="40684" xr:uid="{726998B5-C72D-418B-A493-EB82C38098EA}"/>
    <cellStyle name="쉼표 15 3 2 4" xfId="13511" xr:uid="{57ABE006-881D-49EE-8BC6-4C846F62D17B}"/>
    <cellStyle name="쉼표 15 3 2 4 2" xfId="43466" xr:uid="{3E63F635-2AAC-492B-A9E2-B9C79D3777C5}"/>
    <cellStyle name="쉼표 15 3 2 5" xfId="16246" xr:uid="{5F65686B-D5D6-46DE-A2C3-A55E7EE8020F}"/>
    <cellStyle name="쉼표 15 3 2 5 2" xfId="46201" xr:uid="{0E305929-A7FE-46E5-A194-0FAF1FD96912}"/>
    <cellStyle name="쉼표 15 3 2 6" xfId="18994" xr:uid="{0663FD1C-0067-4D09-9CDC-5AA069F276A3}"/>
    <cellStyle name="쉼표 15 3 2 6 2" xfId="48947" xr:uid="{1312D3D4-D3C5-4B1E-B767-568C8AF31072}"/>
    <cellStyle name="쉼표 15 3 2 7" xfId="21777" xr:uid="{CAF85FA6-955B-443A-9A4C-9B654B97622B}"/>
    <cellStyle name="쉼표 15 3 2 7 2" xfId="51729" xr:uid="{7EC0F69F-EB7E-4DF5-8744-9084D8557A61}"/>
    <cellStyle name="쉼표 15 3 2 8" xfId="24515" xr:uid="{A588DBBC-FF6D-4272-A697-46E1E7F81319}"/>
    <cellStyle name="쉼표 15 3 2 8 2" xfId="54467" xr:uid="{632D839F-1B70-40BE-920A-BFC5F5D8BBEC}"/>
    <cellStyle name="쉼표 15 3 2 9" xfId="27251" xr:uid="{031306A5-24B7-4BDE-A7DA-39C4E239E040}"/>
    <cellStyle name="쉼표 15 3 2 9 2" xfId="57203" xr:uid="{EECAF4CB-F4E6-4D43-9B75-0EA36C67BC44}"/>
    <cellStyle name="쉼표 15 3 3" xfId="3631" xr:uid="{5A54059B-101F-4B15-A9A3-195CC65F70C1}"/>
    <cellStyle name="쉼표 15 3 3 2" xfId="28626" xr:uid="{7D7CF46D-CC09-4752-B1DE-37D927A5C8B6}"/>
    <cellStyle name="쉼표 15 3 3 2 2" xfId="58578" xr:uid="{2C2E1F56-B66A-4408-A876-9B51C17069CF}"/>
    <cellStyle name="쉼표 15 3 3 3" xfId="33624" xr:uid="{BB36F13B-1B88-4D4D-9F46-3A4075B909DF}"/>
    <cellStyle name="쉼표 15 3 4" xfId="6579" xr:uid="{4B2C6CA8-998D-43D4-B191-7FE393A4BA35}"/>
    <cellStyle name="쉼표 15 3 4 2" xfId="36534" xr:uid="{AA62066C-6A11-42C8-95E2-256288747B47}"/>
    <cellStyle name="쉼표 15 3 5" xfId="9361" xr:uid="{7054B291-4A05-44A9-8B76-E4F38D79DAEB}"/>
    <cellStyle name="쉼표 15 3 5 2" xfId="39316" xr:uid="{67E64DBA-EC2C-4AF2-8FC4-54014863C384}"/>
    <cellStyle name="쉼표 15 3 6" xfId="12143" xr:uid="{A67C3ECD-0F9D-48A5-9B43-DE6D2AC0A071}"/>
    <cellStyle name="쉼표 15 3 6 2" xfId="42098" xr:uid="{B3D876D1-69D4-4D30-8780-C9ECBD52382F}"/>
    <cellStyle name="쉼표 15 3 7" xfId="14878" xr:uid="{05F36B4F-0607-4333-9C92-D97E88BCA883}"/>
    <cellStyle name="쉼표 15 3 7 2" xfId="44833" xr:uid="{1E241DCA-1D70-4A52-ADD3-66F75EF04776}"/>
    <cellStyle name="쉼표 15 3 8" xfId="17626" xr:uid="{1A026D7D-4BEA-4116-AA1F-2D5FCB2709BE}"/>
    <cellStyle name="쉼표 15 3 8 2" xfId="47579" xr:uid="{CBAC6A94-39AF-4A68-AACD-47BF6E1E03FF}"/>
    <cellStyle name="쉼표 15 3 9" xfId="20409" xr:uid="{9106E64A-B01B-4D4D-8453-FC1395FA3BFF}"/>
    <cellStyle name="쉼표 15 3 9 2" xfId="50361" xr:uid="{64CE6851-8BE2-44AE-9589-511E2F4795B7}"/>
    <cellStyle name="쉼표 15 4" xfId="1534" xr:uid="{E265549D-D890-40EA-8EB6-FEAEA3F96DF4}"/>
    <cellStyle name="쉼표 15 4 10" xfId="26567" xr:uid="{62C14F06-2436-4341-8D6D-E0F5BDAC7E41}"/>
    <cellStyle name="쉼표 15 4 10 2" xfId="56519" xr:uid="{4F60DBFB-46FA-4278-A411-9982DFC85E13}"/>
    <cellStyle name="쉼표 15 4 11" xfId="31539" xr:uid="{369B3D25-E2A7-445A-BAFE-2F5125149C25}"/>
    <cellStyle name="쉼표 15 4 2" xfId="4315" xr:uid="{7D723C9C-3F19-491F-A4F8-C226D8D19539}"/>
    <cellStyle name="쉼표 15 4 2 2" xfId="29310" xr:uid="{0DC33E91-7845-4BE3-A50B-A67227F03724}"/>
    <cellStyle name="쉼표 15 4 2 2 2" xfId="59262" xr:uid="{397136C2-082A-45DE-9A70-0AA3F5A1BB92}"/>
    <cellStyle name="쉼표 15 4 2 3" xfId="34308" xr:uid="{FBAAE1D1-85DC-4AF8-A008-15D3A9ED4AE5}"/>
    <cellStyle name="쉼표 15 4 3" xfId="7263" xr:uid="{E6F49D62-97A7-4CAB-B80C-879AC581551C}"/>
    <cellStyle name="쉼표 15 4 3 2" xfId="37218" xr:uid="{E4BF93FF-5DE6-4801-8C52-55F0C343269F}"/>
    <cellStyle name="쉼표 15 4 4" xfId="10045" xr:uid="{82EDDD87-DC63-47E1-88B9-7AE482A00B59}"/>
    <cellStyle name="쉼표 15 4 4 2" xfId="40000" xr:uid="{09E99F55-F55D-42E7-B3C9-CD31B4858E0F}"/>
    <cellStyle name="쉼표 15 4 5" xfId="12827" xr:uid="{22D3916F-C047-4882-89E4-DFF86156EA67}"/>
    <cellStyle name="쉼표 15 4 5 2" xfId="42782" xr:uid="{F7F3EFE6-7EAF-46C8-83CA-ED8241F8E424}"/>
    <cellStyle name="쉼표 15 4 6" xfId="15562" xr:uid="{67A59415-0C49-4F47-A532-C8AA7AEC6A19}"/>
    <cellStyle name="쉼표 15 4 6 2" xfId="45517" xr:uid="{A833B71E-750E-42A4-9D07-3BC40637F6C7}"/>
    <cellStyle name="쉼표 15 4 7" xfId="18310" xr:uid="{87559EA3-618B-4ECF-82CD-6ACE82A79025}"/>
    <cellStyle name="쉼표 15 4 7 2" xfId="48263" xr:uid="{17CF872D-6AD2-4E4A-BF58-F01BFFD884AA}"/>
    <cellStyle name="쉼표 15 4 8" xfId="21093" xr:uid="{8A9306CD-0A65-4E1E-8831-2B17D0985706}"/>
    <cellStyle name="쉼표 15 4 8 2" xfId="51045" xr:uid="{EAD9B953-1548-4A9A-AABF-B037D6BFB33D}"/>
    <cellStyle name="쉼표 15 4 9" xfId="23831" xr:uid="{88889C20-12EB-46C7-AAE9-8DB5DDB019D4}"/>
    <cellStyle name="쉼표 15 4 9 2" xfId="53783" xr:uid="{2962C3B2-27F2-4589-915F-56047DCF2957}"/>
    <cellStyle name="쉼표 15 5" xfId="2510" xr:uid="{EA3636B4-ABC9-4997-A4AC-630C20B2DD17}"/>
    <cellStyle name="쉼표 15 5 2" xfId="27942" xr:uid="{3401F671-B13A-4580-B858-8B6CAFEBC3D9}"/>
    <cellStyle name="쉼표 15 5 2 2" xfId="57894" xr:uid="{55AE3C17-8FC6-4B2E-8932-A7971B246E32}"/>
    <cellStyle name="쉼표 15 5 3" xfId="32509" xr:uid="{B99493A1-5F87-4507-BA25-6BABB22DF14B}"/>
    <cellStyle name="쉼표 15 6" xfId="2947" xr:uid="{40A159BE-CFB2-44ED-AA06-48370D2EF6DF}"/>
    <cellStyle name="쉼표 15 6 2" xfId="32940" xr:uid="{593BD600-B5E4-4765-91B8-0EDB297010C1}"/>
    <cellStyle name="쉼표 15 7" xfId="5895" xr:uid="{72F31AC6-F8C7-4E05-8363-6F80B3587B95}"/>
    <cellStyle name="쉼표 15 7 2" xfId="35850" xr:uid="{281B7BBD-FC45-418F-948A-E72CB07A2C05}"/>
    <cellStyle name="쉼표 15 8" xfId="8677" xr:uid="{2C005C6D-1B42-4C58-95F8-3525F54D4B15}"/>
    <cellStyle name="쉼표 15 8 2" xfId="38632" xr:uid="{2414AF82-00F5-40C5-AABA-5BFC15BA0014}"/>
    <cellStyle name="쉼표 15 9" xfId="11459" xr:uid="{DB404330-183B-48D1-A236-CCBCA18F564A}"/>
    <cellStyle name="쉼표 15 9 2" xfId="41414" xr:uid="{BD1858F7-2FFA-4E6A-BFD9-5ADFCB2BD727}"/>
    <cellStyle name="쉼표 16" xfId="480" xr:uid="{63435D41-76D3-4C1E-8B84-437DD4B5285F}"/>
    <cellStyle name="쉼표 16 10" xfId="16943" xr:uid="{DD1076A4-FBB0-46A2-850A-F95583AD855A}"/>
    <cellStyle name="쉼표 16 10 2" xfId="46896" xr:uid="{99CECDFA-1CCA-499D-B18A-A910E0F474C6}"/>
    <cellStyle name="쉼표 16 11" xfId="19726" xr:uid="{629C9770-5DDB-4A3D-9CEA-B84575990A7F}"/>
    <cellStyle name="쉼표 16 11 2" xfId="49678" xr:uid="{387D075D-B044-4669-A3C7-A91BCA4E59C3}"/>
    <cellStyle name="쉼표 16 12" xfId="22464" xr:uid="{7AAFF3CC-C88F-4877-BFE9-D56307A9A183}"/>
    <cellStyle name="쉼표 16 12 2" xfId="52416" xr:uid="{48EACCD5-1B96-4B39-82C9-DDB3EF251618}"/>
    <cellStyle name="쉼표 16 13" xfId="25200" xr:uid="{DD49B82C-C635-4A15-B6E3-8C780DDAB265}"/>
    <cellStyle name="쉼표 16 13 2" xfId="55152" xr:uid="{F882E72C-44A0-4D84-8F3D-1D85C758106A}"/>
    <cellStyle name="쉼표 16 14" xfId="30490" xr:uid="{FA85587F-7324-4C4D-B07D-9B2907374612}"/>
    <cellStyle name="쉼표 16 2" xfId="619" xr:uid="{56FBF236-5687-4E5D-905D-C4A0EB60E339}"/>
    <cellStyle name="쉼표 16 2 10" xfId="20410" xr:uid="{69DB2E65-3168-468A-BD78-FAD901AD8938}"/>
    <cellStyle name="쉼표 16 2 10 2" xfId="50362" xr:uid="{10057E72-2E42-4A46-A112-FBF5AB179D03}"/>
    <cellStyle name="쉼표 16 2 11" xfId="23148" xr:uid="{ECCDD7E9-F2E0-4948-BEBE-CC780BD45C03}"/>
    <cellStyle name="쉼표 16 2 11 2" xfId="53100" xr:uid="{93E73017-FE7B-4BE2-ADA8-4F2B4E20F098}"/>
    <cellStyle name="쉼표 16 2 12" xfId="25884" xr:uid="{CB6C1873-5CD4-427A-83EA-FA441C89D600}"/>
    <cellStyle name="쉼표 16 2 12 2" xfId="55836" xr:uid="{29B113BC-325D-42C8-B525-5F81359C39BC}"/>
    <cellStyle name="쉼표 16 2 13" xfId="30629" xr:uid="{305A672D-6FC5-4EA9-963F-FB3EEC2EB32C}"/>
    <cellStyle name="쉼표 16 2 2" xfId="1167" xr:uid="{EB013437-5424-490E-A259-2329381F9977}"/>
    <cellStyle name="쉼표 16 2 2 10" xfId="27252" xr:uid="{17D081DE-3C51-40F9-9A46-CE621BE6B923}"/>
    <cellStyle name="쉼표 16 2 2 10 2" xfId="57204" xr:uid="{C04AADEF-AC65-49B2-9EEE-6D0E346BC5FA}"/>
    <cellStyle name="쉼표 16 2 2 11" xfId="31172" xr:uid="{3F97058D-8BAC-4B63-8F12-0FCD73D4D7C2}"/>
    <cellStyle name="쉼표 16 2 2 2" xfId="5000" xr:uid="{2AC84C88-C58B-4DB1-8888-20723B244D4E}"/>
    <cellStyle name="쉼표 16 2 2 2 2" xfId="29995" xr:uid="{82099833-8AFC-43AD-B5F2-6D3DEFCF75A5}"/>
    <cellStyle name="쉼표 16 2 2 2 2 2" xfId="59947" xr:uid="{D82890B7-6CF1-4DC8-A777-F7305400F9CD}"/>
    <cellStyle name="쉼표 16 2 2 2 3" xfId="34993" xr:uid="{EE1917AB-1B81-45A2-88E2-85085748BA56}"/>
    <cellStyle name="쉼표 16 2 2 3" xfId="7948" xr:uid="{4375A251-25B2-4DBA-8A92-9DF5A1B47DBF}"/>
    <cellStyle name="쉼표 16 2 2 3 2" xfId="37903" xr:uid="{E2330D1B-9CE5-48A6-BB9C-6C1BC978067D}"/>
    <cellStyle name="쉼표 16 2 2 4" xfId="10730" xr:uid="{E51780F2-4C64-4DC5-8E19-6FC25F4AB59F}"/>
    <cellStyle name="쉼표 16 2 2 4 2" xfId="40685" xr:uid="{C3882D2E-28AD-4893-9ECC-846CC64C2327}"/>
    <cellStyle name="쉼표 16 2 2 5" xfId="13512" xr:uid="{1F45530E-DBAE-42B5-9A8B-BD7E795F0325}"/>
    <cellStyle name="쉼표 16 2 2 5 2" xfId="43467" xr:uid="{0A02553D-FFE0-4296-A26D-3025498903AE}"/>
    <cellStyle name="쉼표 16 2 2 6" xfId="16247" xr:uid="{41EBC45A-17E9-4128-A1C8-A628890F7827}"/>
    <cellStyle name="쉼표 16 2 2 6 2" xfId="46202" xr:uid="{63A137B5-8876-49EF-9C24-2D592D3AA749}"/>
    <cellStyle name="쉼표 16 2 2 7" xfId="18995" xr:uid="{ADC17DA9-32DD-48C1-9F19-A07D3B842241}"/>
    <cellStyle name="쉼표 16 2 2 7 2" xfId="48948" xr:uid="{3EC3E703-76CC-4BC1-B921-5663B67DD232}"/>
    <cellStyle name="쉼표 16 2 2 8" xfId="21778" xr:uid="{98E5141E-04D3-4092-956C-20B1B19163AD}"/>
    <cellStyle name="쉼표 16 2 2 8 2" xfId="51730" xr:uid="{138AD1DB-7938-43B6-953A-8994AF99CA06}"/>
    <cellStyle name="쉼표 16 2 2 9" xfId="24516" xr:uid="{889FB2F3-71DD-4BAF-9E18-99EA297004AF}"/>
    <cellStyle name="쉼표 16 2 2 9 2" xfId="54468" xr:uid="{30E3CDCF-63D8-4BC9-9034-5C3BC3439FEF}"/>
    <cellStyle name="쉼표 16 2 3" xfId="1709" xr:uid="{CF524E5E-D5B0-49C6-971D-32E1C2E50542}"/>
    <cellStyle name="쉼표 16 2 3 2" xfId="28627" xr:uid="{69C67C33-99FB-4E7D-AD9F-C66EEC1D47B7}"/>
    <cellStyle name="쉼표 16 2 3 2 2" xfId="58579" xr:uid="{0991B534-5CB6-4A49-9800-67D5324DCAE2}"/>
    <cellStyle name="쉼표 16 2 3 3" xfId="31714" xr:uid="{49DF565C-9D2E-47CA-8FDA-BDD3F2810B0E}"/>
    <cellStyle name="쉼표 16 2 4" xfId="3632" xr:uid="{A1F10D18-38BD-4966-ABCC-9F9408E49BE5}"/>
    <cellStyle name="쉼표 16 2 4 2" xfId="33625" xr:uid="{950799FF-4767-43E4-80C8-DC8868BE11B7}"/>
    <cellStyle name="쉼표 16 2 5" xfId="6580" xr:uid="{9FC8AC77-EA2A-402D-BA2C-8688EF6D3C5A}"/>
    <cellStyle name="쉼표 16 2 5 2" xfId="36535" xr:uid="{9D76B328-807E-4179-8E80-1270DE2F68EA}"/>
    <cellStyle name="쉼표 16 2 6" xfId="9362" xr:uid="{5567265C-9156-44B8-8FF8-2C385E052D8C}"/>
    <cellStyle name="쉼표 16 2 6 2" xfId="39317" xr:uid="{6236180B-56A9-4309-ADDC-A2DB71EE4131}"/>
    <cellStyle name="쉼표 16 2 7" xfId="12144" xr:uid="{8B549AAF-4D71-4E2D-9A57-930CEE67868B}"/>
    <cellStyle name="쉼표 16 2 7 2" xfId="42099" xr:uid="{782EFDCE-0370-41AE-BF0A-9B46E279B72D}"/>
    <cellStyle name="쉼표 16 2 8" xfId="14879" xr:uid="{9ACF2A79-A889-4AB4-B9FB-A5B3FBEA4D4F}"/>
    <cellStyle name="쉼표 16 2 8 2" xfId="44834" xr:uid="{D2688EA3-BEFD-4906-A0C4-9D58AC03B649}"/>
    <cellStyle name="쉼표 16 2 9" xfId="17627" xr:uid="{49D83A96-3CBC-4256-BD33-C5470F1391D1}"/>
    <cellStyle name="쉼표 16 2 9 2" xfId="47580" xr:uid="{E3C082E0-B83D-4BFE-8754-226819E3EB0E}"/>
    <cellStyle name="쉼표 16 3" xfId="1028" xr:uid="{FF8F5865-5C2C-4D3D-8CAD-A98F8E3937F1}"/>
    <cellStyle name="쉼표 16 3 10" xfId="26568" xr:uid="{112939A3-ED04-4F37-96AF-8A7F198F002C}"/>
    <cellStyle name="쉼표 16 3 10 2" xfId="56520" xr:uid="{D29A9AC4-98F7-47A6-8443-00CA47C87466}"/>
    <cellStyle name="쉼표 16 3 11" xfId="31033" xr:uid="{33CEB808-7E87-43FC-BCDA-5AA8CD3424EB}"/>
    <cellStyle name="쉼표 16 3 2" xfId="4316" xr:uid="{0877527F-C5DE-42D8-B724-56CEF30CA1C4}"/>
    <cellStyle name="쉼표 16 3 2 2" xfId="29311" xr:uid="{5DE253B4-D884-4935-BB07-1BDF28A43212}"/>
    <cellStyle name="쉼표 16 3 2 2 2" xfId="59263" xr:uid="{B7596D48-F0CB-4AAA-AC5B-0F46F109B297}"/>
    <cellStyle name="쉼표 16 3 2 3" xfId="34309" xr:uid="{6E5B71ED-4A56-46FC-AD1A-08AE50BA8AAB}"/>
    <cellStyle name="쉼표 16 3 3" xfId="7264" xr:uid="{28004546-2B3F-49C6-BBA9-77E47F26ADF6}"/>
    <cellStyle name="쉼표 16 3 3 2" xfId="37219" xr:uid="{F377E52E-62CD-4F54-A594-4E09676EF3DC}"/>
    <cellStyle name="쉼표 16 3 4" xfId="10046" xr:uid="{B421C769-C22C-41C4-8C87-27D1781B11E6}"/>
    <cellStyle name="쉼표 16 3 4 2" xfId="40001" xr:uid="{6D9BE27C-BC3F-41B4-8BB0-2B2B812972D7}"/>
    <cellStyle name="쉼표 16 3 5" xfId="12828" xr:uid="{4468542A-BAA3-4583-A2DE-25C30E68BFF6}"/>
    <cellStyle name="쉼표 16 3 5 2" xfId="42783" xr:uid="{6124A9BC-787F-4330-AC30-7AA57AB7B8B8}"/>
    <cellStyle name="쉼표 16 3 6" xfId="15563" xr:uid="{2C7D3C49-8D8C-4515-B602-64D793707315}"/>
    <cellStyle name="쉼표 16 3 6 2" xfId="45518" xr:uid="{F04D2CEB-4325-4ADD-8232-0C8348A18C92}"/>
    <cellStyle name="쉼표 16 3 7" xfId="18311" xr:uid="{98AFA730-FB7F-47E8-AF89-0CE40B967EA0}"/>
    <cellStyle name="쉼표 16 3 7 2" xfId="48264" xr:uid="{818B7C09-C8C4-4AF9-A164-EE875F7A47CF}"/>
    <cellStyle name="쉼표 16 3 8" xfId="21094" xr:uid="{C878E72C-E5B0-49BD-B18D-BDF7D37396A8}"/>
    <cellStyle name="쉼표 16 3 8 2" xfId="51046" xr:uid="{63CE8902-5B86-49E8-9EC7-0EA2A75CB7A4}"/>
    <cellStyle name="쉼표 16 3 9" xfId="23832" xr:uid="{F497FD5A-9378-4D27-A7D0-E2365B705148}"/>
    <cellStyle name="쉼표 16 3 9 2" xfId="53784" xr:uid="{CC0D3956-A1A4-43B2-82ED-7BBBF0D83672}"/>
    <cellStyle name="쉼표 16 4" xfId="1570" xr:uid="{B1D050DE-18AD-4E82-8A29-29E35379C8FB}"/>
    <cellStyle name="쉼표 16 4 2" xfId="27943" xr:uid="{38148BA3-1674-4494-BE04-ECCF9999DA39}"/>
    <cellStyle name="쉼표 16 4 2 2" xfId="57895" xr:uid="{25AE1BFB-06F1-433A-B443-0336CBF352A2}"/>
    <cellStyle name="쉼표 16 4 3" xfId="31575" xr:uid="{700DD817-50D8-44C2-960E-7509EDAC272C}"/>
    <cellStyle name="쉼표 16 5" xfId="2948" xr:uid="{354000B0-7558-45AF-8D76-8BEA562CEA0F}"/>
    <cellStyle name="쉼표 16 5 2" xfId="32941" xr:uid="{B07C9ACC-1221-4144-8EF3-0740D4CF1770}"/>
    <cellStyle name="쉼표 16 6" xfId="5896" xr:uid="{AD3EF454-483B-4F27-8874-5104F79258A0}"/>
    <cellStyle name="쉼표 16 6 2" xfId="35851" xr:uid="{0CA31C25-9432-4B13-BDA7-B53F62828C2F}"/>
    <cellStyle name="쉼표 16 7" xfId="8678" xr:uid="{715A3C77-7855-4277-A279-20FEE48CF20A}"/>
    <cellStyle name="쉼표 16 7 2" xfId="38633" xr:uid="{1150460B-D248-4002-A7B1-11936FF33368}"/>
    <cellStyle name="쉼표 16 8" xfId="11460" xr:uid="{45EF5B2F-7E07-4336-86C8-5C47BD0579CC}"/>
    <cellStyle name="쉼표 16 8 2" xfId="41415" xr:uid="{ECBD08CE-C24F-40A4-9B23-D2A45250C2C9}"/>
    <cellStyle name="쉼표 16 9" xfId="14195" xr:uid="{93DB7048-34F3-442A-A301-037BF46C91F3}"/>
    <cellStyle name="쉼표 16 9 2" xfId="44150" xr:uid="{44A84272-2754-406B-A9EF-E6F17AFDB3FD}"/>
    <cellStyle name="쉼표 17" xfId="433" xr:uid="{39756FB3-E536-4557-A5C4-E3F12249269E}"/>
    <cellStyle name="쉼표 17 10" xfId="17285" xr:uid="{949B23EE-7DCF-4C6E-89F5-60EB5EBBE23D}"/>
    <cellStyle name="쉼표 17 10 2" xfId="47238" xr:uid="{81783DC8-143D-4943-8959-97E0E126E0C9}"/>
    <cellStyle name="쉼표 17 11" xfId="20068" xr:uid="{51E2072C-71F9-465F-B0C0-F3CB1516DF4B}"/>
    <cellStyle name="쉼표 17 11 2" xfId="50020" xr:uid="{183A4EEE-C042-4821-805E-9122F5F9516A}"/>
    <cellStyle name="쉼표 17 12" xfId="22806" xr:uid="{46DBCD39-A05E-4117-BB7B-CBC5885CD20A}"/>
    <cellStyle name="쉼표 17 12 2" xfId="52758" xr:uid="{32B18400-9C6A-4F28-8FD1-A20448EFCEFA}"/>
    <cellStyle name="쉼표 17 13" xfId="25542" xr:uid="{9DA123B1-F32E-496E-AC5F-FB4F02CC9DCE}"/>
    <cellStyle name="쉼표 17 13 2" xfId="55494" xr:uid="{4ADCEEC6-9D5D-4DC2-BEA9-F4E4CBDFCFC0}"/>
    <cellStyle name="쉼표 17 14" xfId="30446" xr:uid="{CACFA4C0-B25D-4007-9529-4E2728D70ED2}"/>
    <cellStyle name="쉼표 17 2" xfId="575" xr:uid="{BC9B4EB5-A938-4B70-9EB9-E3B6E771E8D6}"/>
    <cellStyle name="쉼표 17 2 10" xfId="21436" xr:uid="{DDA66EBD-794A-474C-BD3A-02786C7124B4}"/>
    <cellStyle name="쉼표 17 2 10 2" xfId="51388" xr:uid="{B42B8007-EE45-46DD-9E60-38A6384AAD5B}"/>
    <cellStyle name="쉼표 17 2 11" xfId="24174" xr:uid="{80BCA93F-AB29-4671-9604-FC86F1FD2897}"/>
    <cellStyle name="쉼표 17 2 11 2" xfId="54126" xr:uid="{DEA98AF8-4664-427C-AC87-4ED208D85C01}"/>
    <cellStyle name="쉼표 17 2 12" xfId="26910" xr:uid="{728C4168-0491-42A7-8D76-8E93ADBD7D33}"/>
    <cellStyle name="쉼표 17 2 12 2" xfId="56862" xr:uid="{B41F7215-7192-40F0-982F-FC7F7026213E}"/>
    <cellStyle name="쉼표 17 2 13" xfId="30585" xr:uid="{534F5AA2-4D85-467F-BB94-9D1A7113ED3E}"/>
    <cellStyle name="쉼표 17 2 2" xfId="1123" xr:uid="{14AF42D0-A6D2-46F1-B39C-C8E2CE46017C}"/>
    <cellStyle name="쉼표 17 2 2 2" xfId="29653" xr:uid="{8BB013BB-2855-4363-9F20-9194748541C9}"/>
    <cellStyle name="쉼표 17 2 2 2 2" xfId="59605" xr:uid="{6F5AE414-A58B-4F9A-BF34-F5BBDFA59AE9}"/>
    <cellStyle name="쉼표 17 2 2 3" xfId="31128" xr:uid="{482925A2-305B-4246-8920-26B8A5BA9F00}"/>
    <cellStyle name="쉼표 17 2 3" xfId="1665" xr:uid="{0332259B-82E3-4976-8B40-B2C45BF08E86}"/>
    <cellStyle name="쉼표 17 2 3 2" xfId="31670" xr:uid="{8786FFF9-DAE2-4379-9C0B-07B3E06D967B}"/>
    <cellStyle name="쉼표 17 2 4" xfId="4658" xr:uid="{95A085CE-40C8-4E05-AB8D-58FD96E72674}"/>
    <cellStyle name="쉼표 17 2 4 2" xfId="34651" xr:uid="{DA43FC7E-34F7-4E24-AC7B-31372799D4A4}"/>
    <cellStyle name="쉼표 17 2 5" xfId="7606" xr:uid="{5DA874F3-802D-479A-AAF3-8B4C10C1C017}"/>
    <cellStyle name="쉼표 17 2 5 2" xfId="37561" xr:uid="{3EA7535D-E0C4-4C1B-BAEB-D71586D6DE33}"/>
    <cellStyle name="쉼표 17 2 6" xfId="10388" xr:uid="{087C0C24-534D-4D3F-8CAB-DC1BEC3E89C7}"/>
    <cellStyle name="쉼표 17 2 6 2" xfId="40343" xr:uid="{6A495A95-4501-4266-8D06-BC6B7221BC74}"/>
    <cellStyle name="쉼표 17 2 7" xfId="13170" xr:uid="{27A1791F-CB14-4102-8B0F-E37EA06711AC}"/>
    <cellStyle name="쉼표 17 2 7 2" xfId="43125" xr:uid="{DB450AF9-E9E3-452A-8DAE-5F284BEE9E07}"/>
    <cellStyle name="쉼표 17 2 8" xfId="15905" xr:uid="{80166D80-FDB3-4874-A615-EEE7A5B06B8F}"/>
    <cellStyle name="쉼표 17 2 8 2" xfId="45860" xr:uid="{8B18C8C4-9018-4246-AD2E-B3230A944FF7}"/>
    <cellStyle name="쉼표 17 2 9" xfId="18653" xr:uid="{05A10940-6FAE-4B39-8A40-E7EBD117B5F9}"/>
    <cellStyle name="쉼표 17 2 9 2" xfId="48606" xr:uid="{399743A4-387C-4066-BFDF-7597808F1F7E}"/>
    <cellStyle name="쉼표 17 3" xfId="984" xr:uid="{05FC37E0-510B-4CEB-B603-7BF54B6865BF}"/>
    <cellStyle name="쉼표 17 3 2" xfId="28285" xr:uid="{050BBA30-38E2-4925-9F8F-36CEB11D12FB}"/>
    <cellStyle name="쉼표 17 3 2 2" xfId="58237" xr:uid="{277B92B5-F4D7-4A73-8520-78651BCAEFAC}"/>
    <cellStyle name="쉼표 17 3 3" xfId="30989" xr:uid="{47ED316F-8179-442D-8317-6B0ECBAA8046}"/>
    <cellStyle name="쉼표 17 4" xfId="1526" xr:uid="{ED05FBA7-2AAF-44FD-B699-E12185ADB2B3}"/>
    <cellStyle name="쉼표 17 4 2" xfId="31531" xr:uid="{79EFA06A-3BF6-4ED9-B40D-D3CB3FECEF5C}"/>
    <cellStyle name="쉼표 17 5" xfId="3290" xr:uid="{950A2576-E5CF-41EC-8DD2-CD1AFF8BED1D}"/>
    <cellStyle name="쉼표 17 5 2" xfId="33283" xr:uid="{D0A24C2A-1270-4743-A9EC-5307A9BF7E38}"/>
    <cellStyle name="쉼표 17 6" xfId="6238" xr:uid="{C8846317-3EF9-468B-864E-71A4EB0CD281}"/>
    <cellStyle name="쉼표 17 6 2" xfId="36193" xr:uid="{11389197-EDE9-44F5-9F3A-EB3EBBACE63F}"/>
    <cellStyle name="쉼표 17 7" xfId="9020" xr:uid="{3EEA8AF1-E725-47B7-B3B4-09A0EA48F009}"/>
    <cellStyle name="쉼표 17 7 2" xfId="38975" xr:uid="{767345C7-775E-4C03-9E44-767DD45F48AE}"/>
    <cellStyle name="쉼표 17 8" xfId="11802" xr:uid="{614D0B0D-81A4-41D0-AE6D-81F7CAEB0BFE}"/>
    <cellStyle name="쉼표 17 8 2" xfId="41757" xr:uid="{EED79A58-FC20-44E5-94AD-159035FBB717}"/>
    <cellStyle name="쉼표 17 9" xfId="14537" xr:uid="{3A1C2F70-68A5-445E-94D5-06FE5F7B1740}"/>
    <cellStyle name="쉼표 17 9 2" xfId="44492" xr:uid="{5428C52F-AE08-45A4-B721-CE9CAC070A82}"/>
    <cellStyle name="쉼표 18" xfId="481" xr:uid="{44523E97-F98B-410F-A5F5-40D0A260392C}"/>
    <cellStyle name="쉼표 18 10" xfId="17969" xr:uid="{B78EBF63-7080-40F9-8E61-87071C5B98A9}"/>
    <cellStyle name="쉼표 18 10 2" xfId="47922" xr:uid="{F8590423-7A0D-442D-8FA8-A9A9FFC0A364}"/>
    <cellStyle name="쉼표 18 11" xfId="20752" xr:uid="{7B74D1D2-9D01-4A6F-B180-FF46B101F60E}"/>
    <cellStyle name="쉼표 18 11 2" xfId="50704" xr:uid="{1A8B7704-E195-4ACF-A02D-74BC47EB147C}"/>
    <cellStyle name="쉼표 18 12" xfId="23490" xr:uid="{1EA8F7EF-1CD4-403C-A21C-FB5460E7A448}"/>
    <cellStyle name="쉼표 18 12 2" xfId="53442" xr:uid="{A5578037-6B64-438B-BC11-396DD6E96E2D}"/>
    <cellStyle name="쉼표 18 13" xfId="26226" xr:uid="{12A2BBA4-69B0-4A74-931F-65B8B2F8F88D}"/>
    <cellStyle name="쉼표 18 13 2" xfId="56178" xr:uid="{A6099772-B0AF-4974-BAA5-EF805127A920}"/>
    <cellStyle name="쉼표 18 14" xfId="30491" xr:uid="{AC6B9B37-C1CB-47C6-BAA9-71794C84C77E}"/>
    <cellStyle name="쉼표 18 2" xfId="620" xr:uid="{63E88652-58ED-401A-BC92-C34BF9CE7EC8}"/>
    <cellStyle name="쉼표 18 2 2" xfId="1168" xr:uid="{50B03F00-CF16-4CD1-8EA0-F46A6382AC9B}"/>
    <cellStyle name="쉼표 18 2 2 2" xfId="31173" xr:uid="{A394797D-904D-4DEE-AB95-F5C00EC1A80F}"/>
    <cellStyle name="쉼표 18 2 3" xfId="1710" xr:uid="{100A7516-0CDB-4B59-AE63-A3E57EEEC51E}"/>
    <cellStyle name="쉼표 18 2 3 2" xfId="31715" xr:uid="{AA04AED5-DC70-4FE2-9B0C-BE4C0FB67A7D}"/>
    <cellStyle name="쉼표 18 2 4" xfId="28969" xr:uid="{D57B06DF-583B-4468-847D-70884D90312C}"/>
    <cellStyle name="쉼표 18 2 4 2" xfId="58921" xr:uid="{49A6837C-BEF0-476E-B284-DCA9B19EDAEA}"/>
    <cellStyle name="쉼표 18 2 5" xfId="30630" xr:uid="{C5A8392D-2ED2-4A7C-8C70-225385B09BE1}"/>
    <cellStyle name="쉼표 18 3" xfId="1029" xr:uid="{EDD959E7-2AA1-4145-A9D8-29597161197A}"/>
    <cellStyle name="쉼표 18 3 2" xfId="31034" xr:uid="{EC177228-B822-4084-9A03-2A721BD8D060}"/>
    <cellStyle name="쉼표 18 4" xfId="1571" xr:uid="{553712C2-9059-4B07-BF92-2F8C1ACF1322}"/>
    <cellStyle name="쉼표 18 4 2" xfId="31576" xr:uid="{891C94C8-098F-4ABD-9A67-D49E746255E3}"/>
    <cellStyle name="쉼표 18 5" xfId="3974" xr:uid="{F2106A56-23A6-4007-9518-E620B4B435E5}"/>
    <cellStyle name="쉼표 18 5 2" xfId="33967" xr:uid="{84B7EC7C-E9DC-4693-9E03-4CE30F04DC63}"/>
    <cellStyle name="쉼표 18 6" xfId="6922" xr:uid="{FEBAE6D2-F029-43C0-B846-2DA53B42B6E9}"/>
    <cellStyle name="쉼표 18 6 2" xfId="36877" xr:uid="{A2247E8D-7F8B-410A-A25E-247212E292D4}"/>
    <cellStyle name="쉼표 18 7" xfId="9704" xr:uid="{D565376C-8533-4C3F-B902-C1C0EC0FB466}"/>
    <cellStyle name="쉼표 18 7 2" xfId="39659" xr:uid="{671AC987-C142-48F5-9D02-38EF5ABDFDA7}"/>
    <cellStyle name="쉼표 18 8" xfId="12486" xr:uid="{785F3C36-1183-4D20-9189-BDF0AB658834}"/>
    <cellStyle name="쉼표 18 8 2" xfId="42441" xr:uid="{0EB56216-C432-4775-9E35-BF2DC6262061}"/>
    <cellStyle name="쉼표 18 9" xfId="15221" xr:uid="{60B45AE8-7B71-4C84-9E6C-84D6C1149FC3}"/>
    <cellStyle name="쉼표 18 9 2" xfId="45176" xr:uid="{FA66EE2B-D3FB-40BA-BC92-5C058504CB2E}"/>
    <cellStyle name="쉼표 19" xfId="482" xr:uid="{172542FD-9C9A-4125-B81F-B9AB2372B472}"/>
    <cellStyle name="쉼표 19 2" xfId="1030" xr:uid="{50733D6A-65AF-4D7B-B9C0-A546D626EAFF}"/>
    <cellStyle name="쉼표 19 2 2" xfId="31035" xr:uid="{E28DA44C-D533-4619-A260-6F66717C2DDB}"/>
    <cellStyle name="쉼표 19 3" xfId="1572" xr:uid="{FF638E10-E9E6-46BB-AFD9-2D6457ACB405}"/>
    <cellStyle name="쉼표 19 3 2" xfId="31577" xr:uid="{5B440D8A-1DC8-47B5-A922-41464B96ACB6}"/>
    <cellStyle name="쉼표 19 4" xfId="27600" xr:uid="{19251F0F-C3DE-4DDD-97F2-AFF8867E31FB}"/>
    <cellStyle name="쉼표 19 4 2" xfId="57552" xr:uid="{F8B8179A-47D6-4AD4-9360-B75646BBAF4D}"/>
    <cellStyle name="쉼표 19 5" xfId="30492" xr:uid="{E11C30F5-6BAC-4F5F-B78C-53EFE17C7EE7}"/>
    <cellStyle name="쉼표 2" xfId="119" xr:uid="{FA30E47E-D4D7-4DCA-99D3-2EDE8777440E}"/>
    <cellStyle name="쉼표 2 2" xfId="359" xr:uid="{E597E764-B400-4AA3-B673-435D9831C0D2}"/>
    <cellStyle name="쉼표 2 2 10" xfId="2001" xr:uid="{E66B4B5E-1082-4B23-B9DB-FF98E4683D70}"/>
    <cellStyle name="쉼표 2 2 10 2" xfId="32006" xr:uid="{27FB0430-1409-4D31-99A4-F02D7F0320FD}"/>
    <cellStyle name="쉼표 2 2 11" xfId="2184" xr:uid="{58B16674-CACE-48F7-AAEA-01351407F974}"/>
    <cellStyle name="쉼표 2 2 11 2" xfId="32184" xr:uid="{E3F7D7E8-62DB-4BF5-924F-DC8E0C815373}"/>
    <cellStyle name="쉼표 2 2 12" xfId="2529" xr:uid="{86F72370-C7B6-470C-B916-CF4C7F40538F}"/>
    <cellStyle name="쉼표 2 2 12 2" xfId="32528" xr:uid="{7C9559C1-ECA3-44D2-B419-2A51F9C0B12B}"/>
    <cellStyle name="쉼표 2 2 13" xfId="2577" xr:uid="{AFE8199A-824F-44A4-B804-255004E07E5D}"/>
    <cellStyle name="쉼표 2 2 13 2" xfId="32572" xr:uid="{5B2E93AA-3C81-4315-B4F7-E530E9706C02}"/>
    <cellStyle name="쉼표 2 2 14" xfId="2624" xr:uid="{55838A70-031B-43A2-B5BC-8939E03A2BDF}"/>
    <cellStyle name="쉼표 2 2 14 2" xfId="32617" xr:uid="{A3350214-2048-4D65-BDF1-FF02D9DEC1D0}"/>
    <cellStyle name="쉼표 2 2 15" xfId="5360" xr:uid="{E60383FB-EC30-4BA4-A517-63B12CB01752}"/>
    <cellStyle name="쉼표 2 2 15 2" xfId="35353" xr:uid="{6A3F8142-8AA0-499F-9433-D0BF16307676}"/>
    <cellStyle name="쉼표 2 2 16" xfId="5402" xr:uid="{1730ED9C-AF9A-4826-B91D-15BF5ED88AB6}"/>
    <cellStyle name="쉼표 2 2 16 2" xfId="35395" xr:uid="{CC31592C-A71A-4AED-BABF-8DECD3D4BD4D}"/>
    <cellStyle name="쉼표 2 2 17" xfId="5481" xr:uid="{D73A64AD-0804-4B84-BCBA-8E043A823B8B}"/>
    <cellStyle name="쉼표 2 2 17 2" xfId="35452" xr:uid="{858C7B96-5196-4EEF-95A8-038BEFF14CF4}"/>
    <cellStyle name="쉼표 2 2 18" xfId="5572" xr:uid="{AB0D3B0B-7DDC-4A9D-AE39-A0AC18706245}"/>
    <cellStyle name="쉼표 2 2 18 2" xfId="35527" xr:uid="{428500FA-99E2-42A8-AA0D-D3C8FE4AF9F8}"/>
    <cellStyle name="쉼표 2 2 19" xfId="8309" xr:uid="{F1AE3E18-A8E3-4AB6-95C2-2355F2231604}"/>
    <cellStyle name="쉼표 2 2 19 2" xfId="38264" xr:uid="{737DBC42-C93A-4ACB-B94C-2BC61DD496AD}"/>
    <cellStyle name="쉼표 2 2 2" xfId="405" xr:uid="{ABFDA709-AE66-4F0C-BF0F-BDC1322DC5AC}"/>
    <cellStyle name="쉼표 2 2 2 10" xfId="5614" xr:uid="{51382E77-8092-4153-B011-75CC1FF46233}"/>
    <cellStyle name="쉼표 2 2 2 10 2" xfId="35569" xr:uid="{90F9E67C-5637-4D59-B3ED-702D6C2A9ABE}"/>
    <cellStyle name="쉼표 2 2 2 11" xfId="8396" xr:uid="{FBBEA6CA-F227-4ACB-B608-4F207F57E836}"/>
    <cellStyle name="쉼표 2 2 2 11 2" xfId="38351" xr:uid="{B524A9B7-B26D-4E10-BED2-7078F2B658C4}"/>
    <cellStyle name="쉼표 2 2 2 12" xfId="11178" xr:uid="{31327C39-E88A-4887-9AB9-8D44D29FCD62}"/>
    <cellStyle name="쉼표 2 2 2 12 2" xfId="41133" xr:uid="{A60AD372-6C5B-44BA-B768-F5A4323D53E6}"/>
    <cellStyle name="쉼표 2 2 2 13" xfId="13913" xr:uid="{FE464095-1D4F-439E-B59C-C355AF8253E1}"/>
    <cellStyle name="쉼표 2 2 2 13 2" xfId="43868" xr:uid="{D6C9576D-AA6A-41BD-8C4B-A9C0FB833647}"/>
    <cellStyle name="쉼표 2 2 2 14" xfId="16661" xr:uid="{289238C4-77DA-4EC3-9BC3-E9F78B80EC8B}"/>
    <cellStyle name="쉼표 2 2 2 14 2" xfId="46614" xr:uid="{F7D9BD2E-5AFE-4144-AE4A-B18242A6A946}"/>
    <cellStyle name="쉼표 2 2 2 15" xfId="19444" xr:uid="{BC1B658A-2ED7-4AF7-9CB0-E889F51E9642}"/>
    <cellStyle name="쉼표 2 2 2 15 2" xfId="49396" xr:uid="{1A15CFAC-9C99-4642-B083-16381EB4617E}"/>
    <cellStyle name="쉼표 2 2 2 16" xfId="22182" xr:uid="{4EBDA286-7084-45DE-B61E-CAB4ABAC97E1}"/>
    <cellStyle name="쉼표 2 2 2 16 2" xfId="52134" xr:uid="{615F69A0-F55A-4F62-8F59-766E4DF9D088}"/>
    <cellStyle name="쉼표 2 2 2 17" xfId="24918" xr:uid="{2DBA1E61-FD14-46BA-A7AF-03A461B85325}"/>
    <cellStyle name="쉼표 2 2 2 17 2" xfId="54870" xr:uid="{03827F2C-78FE-47C4-8A45-45DB0905EC81}"/>
    <cellStyle name="쉼표 2 2 2 18" xfId="30420" xr:uid="{6EC9C4EE-4A73-4C48-AC77-8C737F6AF0A7}"/>
    <cellStyle name="쉼표 2 2 2 2" xfId="549" xr:uid="{388D6150-069B-4589-8D9F-781744F1C082}"/>
    <cellStyle name="쉼표 2 2 2 2 10" xfId="11263" xr:uid="{0CBDD3AA-608E-49D4-967A-58BD32643C23}"/>
    <cellStyle name="쉼표 2 2 2 2 10 2" xfId="41218" xr:uid="{2DC1030D-B545-431A-941A-E21B92CE7A30}"/>
    <cellStyle name="쉼표 2 2 2 2 11" xfId="13998" xr:uid="{BAF19669-E6A6-4C60-9AE1-B02BA93267B2}"/>
    <cellStyle name="쉼표 2 2 2 2 11 2" xfId="43953" xr:uid="{C2E003AB-3388-425A-B1C4-9CBE0566DBE8}"/>
    <cellStyle name="쉼표 2 2 2 2 12" xfId="16746" xr:uid="{5E84A887-00A3-43BE-92D1-137039508FEC}"/>
    <cellStyle name="쉼표 2 2 2 2 12 2" xfId="46699" xr:uid="{0D286F5D-DDEA-4AF6-AFC8-50994A11E3CC}"/>
    <cellStyle name="쉼표 2 2 2 2 13" xfId="19529" xr:uid="{C6524599-7691-4A4F-A190-32BDEFFD2996}"/>
    <cellStyle name="쉼표 2 2 2 2 13 2" xfId="49481" xr:uid="{CD573AA4-C37A-44FD-B9DF-B7EA0234978C}"/>
    <cellStyle name="쉼표 2 2 2 2 14" xfId="22267" xr:uid="{5DB04A01-8D9B-4B7F-B060-E4D9A70E1A4E}"/>
    <cellStyle name="쉼표 2 2 2 2 14 2" xfId="52219" xr:uid="{3388AE6F-D896-4FB9-89DA-1D168A120804}"/>
    <cellStyle name="쉼표 2 2 2 2 15" xfId="25003" xr:uid="{B7FDCC9A-1D58-4D72-B285-DD1013D3A53D}"/>
    <cellStyle name="쉼표 2 2 2 2 15 2" xfId="54955" xr:uid="{61CA3075-FF4F-4BDA-A13A-223BA65FE97E}"/>
    <cellStyle name="쉼표 2 2 2 2 16" xfId="30559" xr:uid="{810E10DA-69D4-4F51-91BD-EDFDF451EFC5}"/>
    <cellStyle name="쉼표 2 2 2 2 2" xfId="869" xr:uid="{5A25FCBD-7C18-42F0-B2DD-D6CF0D41E361}"/>
    <cellStyle name="쉼표 2 2 2 2 2 10" xfId="16917" xr:uid="{977227C4-A205-4ED7-A61B-6EDAE9393731}"/>
    <cellStyle name="쉼표 2 2 2 2 2 10 2" xfId="46870" xr:uid="{390467D0-2FB2-47A3-900D-30B7F36C81E9}"/>
    <cellStyle name="쉼표 2 2 2 2 2 11" xfId="19700" xr:uid="{ADF271E5-854F-4B47-BFBC-06415DCAD65C}"/>
    <cellStyle name="쉼표 2 2 2 2 2 11 2" xfId="49652" xr:uid="{27EED399-6075-462E-99F9-503AC2491AF9}"/>
    <cellStyle name="쉼표 2 2 2 2 2 12" xfId="22438" xr:uid="{A370352A-A8AD-49A8-88B2-648624168305}"/>
    <cellStyle name="쉼표 2 2 2 2 2 12 2" xfId="52390" xr:uid="{BAE5CD63-7368-4277-95CB-A7AE2BEBD024}"/>
    <cellStyle name="쉼표 2 2 2 2 2 13" xfId="25174" xr:uid="{30538496-0F51-401B-89C8-B0A866AA75B3}"/>
    <cellStyle name="쉼표 2 2 2 2 2 13 2" xfId="55126" xr:uid="{A66D2A11-B8FD-484C-834D-D165623E7674}"/>
    <cellStyle name="쉼표 2 2 2 2 2 14" xfId="30874" xr:uid="{85B17758-0AB2-4509-8B32-757115D34C53}"/>
    <cellStyle name="쉼표 2 2 2 2 2 2" xfId="1412" xr:uid="{0542D8EC-6EB5-4F23-AB6C-344165D18B69}"/>
    <cellStyle name="쉼표 2 2 2 2 2 2 10" xfId="20042" xr:uid="{879AAF11-976E-4474-BC64-24673581AF98}"/>
    <cellStyle name="쉼표 2 2 2 2 2 2 10 2" xfId="49994" xr:uid="{0990F0CB-DE6E-4D6E-B0E3-D5020B0AED1E}"/>
    <cellStyle name="쉼표 2 2 2 2 2 2 11" xfId="22780" xr:uid="{8732D3CC-2EDB-4FCE-8E83-A8AF14B3DB39}"/>
    <cellStyle name="쉼표 2 2 2 2 2 2 11 2" xfId="52732" xr:uid="{6D528EB0-8BF1-4030-9D7A-4A9754EFD5B7}"/>
    <cellStyle name="쉼표 2 2 2 2 2 2 12" xfId="25516" xr:uid="{0504A53A-217D-417D-815B-3043C7AFED15}"/>
    <cellStyle name="쉼표 2 2 2 2 2 2 12 2" xfId="55468" xr:uid="{D1F5380D-4D35-4337-B6CA-93C24CE0002B}"/>
    <cellStyle name="쉼표 2 2 2 2 2 2 13" xfId="31417" xr:uid="{3EDA27A6-D9F4-405C-A66E-8E0BACC00C69}"/>
    <cellStyle name="쉼표 2 2 2 2 2 2 2" xfId="3948" xr:uid="{2382AA53-56BE-4E3A-9FC5-459D012A4244}"/>
    <cellStyle name="쉼표 2 2 2 2 2 2 2 10" xfId="26200" xr:uid="{5683F15E-B2F2-47A3-BDDB-9D6419D9E982}"/>
    <cellStyle name="쉼표 2 2 2 2 2 2 2 10 2" xfId="56152" xr:uid="{514C2C38-4C1C-411C-8573-4182153EDDE7}"/>
    <cellStyle name="쉼표 2 2 2 2 2 2 2 11" xfId="33941" xr:uid="{31192EA4-7280-4AFF-801F-55B1A9B00453}"/>
    <cellStyle name="쉼표 2 2 2 2 2 2 2 2" xfId="5316" xr:uid="{0752B4D7-0180-4ACC-AE4A-5CD97FDB7CDB}"/>
    <cellStyle name="쉼표 2 2 2 2 2 2 2 2 10" xfId="35309" xr:uid="{5A53E926-0CAC-422B-801F-5CFC28549F96}"/>
    <cellStyle name="쉼표 2 2 2 2 2 2 2 2 2" xfId="8264" xr:uid="{6665E36E-25CF-4D05-B2F6-F621C7C9CBAE}"/>
    <cellStyle name="쉼표 2 2 2 2 2 2 2 2 2 2" xfId="30311" xr:uid="{CAE88EB3-75A0-42C2-8691-E5652B74307E}"/>
    <cellStyle name="쉼표 2 2 2 2 2 2 2 2 2 2 2" xfId="60263" xr:uid="{5214F1FD-6446-48D1-A700-CBF5050470BD}"/>
    <cellStyle name="쉼표 2 2 2 2 2 2 2 2 2 3" xfId="38219" xr:uid="{5202C321-46A4-44D9-9AE5-C6865C78948C}"/>
    <cellStyle name="쉼표 2 2 2 2 2 2 2 2 3" xfId="11046" xr:uid="{02979F53-02BD-4A72-B64C-58B84C6FF351}"/>
    <cellStyle name="쉼표 2 2 2 2 2 2 2 2 3 2" xfId="41001" xr:uid="{4F618DEE-1810-4A1B-8E1A-A20F3C54C6B2}"/>
    <cellStyle name="쉼표 2 2 2 2 2 2 2 2 4" xfId="13828" xr:uid="{645EC928-9ED9-4F96-B80A-D2C72296E62D}"/>
    <cellStyle name="쉼표 2 2 2 2 2 2 2 2 4 2" xfId="43783" xr:uid="{2D4DD9BB-91C1-4D91-A99C-3E61C62D5A59}"/>
    <cellStyle name="쉼표 2 2 2 2 2 2 2 2 5" xfId="16563" xr:uid="{71C11BE2-7A1F-40A6-8047-ED55C022DD2B}"/>
    <cellStyle name="쉼표 2 2 2 2 2 2 2 2 5 2" xfId="46518" xr:uid="{C7AE2AD8-F6EC-4675-B24F-D469133821A3}"/>
    <cellStyle name="쉼표 2 2 2 2 2 2 2 2 6" xfId="19311" xr:uid="{D0A5FEA8-6B4D-4928-B2AA-4D1EA9BF9FB7}"/>
    <cellStyle name="쉼표 2 2 2 2 2 2 2 2 6 2" xfId="49264" xr:uid="{404A6C9E-89A9-415D-9BD1-22E44D95FCE2}"/>
    <cellStyle name="쉼표 2 2 2 2 2 2 2 2 7" xfId="22094" xr:uid="{45AA7C9C-7B3F-407B-A0AA-9529B32CF454}"/>
    <cellStyle name="쉼표 2 2 2 2 2 2 2 2 7 2" xfId="52046" xr:uid="{A403D80D-0F10-4601-8465-FBDDECEC8BAC}"/>
    <cellStyle name="쉼표 2 2 2 2 2 2 2 2 8" xfId="24832" xr:uid="{CD10A2BE-A293-45DA-B543-14AC0DC67141}"/>
    <cellStyle name="쉼표 2 2 2 2 2 2 2 2 8 2" xfId="54784" xr:uid="{8EA18643-C380-4891-ABB6-57F577FF9522}"/>
    <cellStyle name="쉼표 2 2 2 2 2 2 2 2 9" xfId="27568" xr:uid="{4D36077A-0272-4C7F-BB3A-5D81DAAC75DC}"/>
    <cellStyle name="쉼표 2 2 2 2 2 2 2 2 9 2" xfId="57520" xr:uid="{CAFA4452-FE2C-4273-B38A-F6594A056E78}"/>
    <cellStyle name="쉼표 2 2 2 2 2 2 2 3" xfId="6896" xr:uid="{25F0C772-FEE9-4A11-8697-29C853E427B1}"/>
    <cellStyle name="쉼표 2 2 2 2 2 2 2 3 2" xfId="28943" xr:uid="{A607E087-CFCC-4BAE-8892-56344215A62D}"/>
    <cellStyle name="쉼표 2 2 2 2 2 2 2 3 2 2" xfId="58895" xr:uid="{3E1C35D4-DA9C-4CC2-8B03-E80B956EB2D9}"/>
    <cellStyle name="쉼표 2 2 2 2 2 2 2 3 3" xfId="36851" xr:uid="{C903C32F-E8A5-43B8-844A-C16E1BDB3835}"/>
    <cellStyle name="쉼표 2 2 2 2 2 2 2 4" xfId="9678" xr:uid="{5BB72FD3-F3D7-48AD-A4F7-D51135FE800A}"/>
    <cellStyle name="쉼표 2 2 2 2 2 2 2 4 2" xfId="39633" xr:uid="{D1D52BBF-2055-46E5-B840-9449FC4917E3}"/>
    <cellStyle name="쉼표 2 2 2 2 2 2 2 5" xfId="12460" xr:uid="{F79BBC90-3CC8-47BD-8F16-63C757C7D192}"/>
    <cellStyle name="쉼표 2 2 2 2 2 2 2 5 2" xfId="42415" xr:uid="{125B68E6-DADB-4B17-81D3-A044AAB95BCB}"/>
    <cellStyle name="쉼표 2 2 2 2 2 2 2 6" xfId="15195" xr:uid="{D808E979-70DB-447D-BC26-81E445EF27BC}"/>
    <cellStyle name="쉼표 2 2 2 2 2 2 2 6 2" xfId="45150" xr:uid="{1C2148B1-1861-46F9-9DB3-7E1333129CEA}"/>
    <cellStyle name="쉼표 2 2 2 2 2 2 2 7" xfId="17943" xr:uid="{42FB82B2-5733-419C-A540-17C67F4A77F4}"/>
    <cellStyle name="쉼표 2 2 2 2 2 2 2 7 2" xfId="47896" xr:uid="{77233064-BF5E-4465-8D2E-D933C8D287EA}"/>
    <cellStyle name="쉼표 2 2 2 2 2 2 2 8" xfId="20726" xr:uid="{06432970-D65D-4FBA-A7F6-C92ACF08C1D9}"/>
    <cellStyle name="쉼표 2 2 2 2 2 2 2 8 2" xfId="50678" xr:uid="{EAAB6841-9316-489B-B4F8-5C3786D62996}"/>
    <cellStyle name="쉼표 2 2 2 2 2 2 2 9" xfId="23464" xr:uid="{33F3538D-0B20-46B7-AB63-8469FC09D7BA}"/>
    <cellStyle name="쉼표 2 2 2 2 2 2 2 9 2" xfId="53416" xr:uid="{F6FDD17C-A43C-424E-A2FB-24FC10BA0F58}"/>
    <cellStyle name="쉼표 2 2 2 2 2 2 3" xfId="4632" xr:uid="{3D3889D7-77A5-4853-BF0B-C5E761F1231D}"/>
    <cellStyle name="쉼표 2 2 2 2 2 2 3 10" xfId="34625" xr:uid="{BCA9CCB6-CBC9-41A1-9F8C-B961600F10A0}"/>
    <cellStyle name="쉼표 2 2 2 2 2 2 3 2" xfId="7580" xr:uid="{503D7DB1-E48E-42C2-BD5E-F8265B39739F}"/>
    <cellStyle name="쉼표 2 2 2 2 2 2 3 2 2" xfId="29627" xr:uid="{0743DDB8-7EBB-42A9-B0A3-D03BF44EEED5}"/>
    <cellStyle name="쉼표 2 2 2 2 2 2 3 2 2 2" xfId="59579" xr:uid="{3A2D584F-11C4-4002-AA09-5117658AB8B7}"/>
    <cellStyle name="쉼표 2 2 2 2 2 2 3 2 3" xfId="37535" xr:uid="{E1F8E88F-A7CB-4B02-89FD-5AE2CB557043}"/>
    <cellStyle name="쉼표 2 2 2 2 2 2 3 3" xfId="10362" xr:uid="{293D88C2-A2AD-4699-A34F-60DD7790ECBD}"/>
    <cellStyle name="쉼표 2 2 2 2 2 2 3 3 2" xfId="40317" xr:uid="{5CD4C521-5FCE-49D8-9D40-98A0DAF46F92}"/>
    <cellStyle name="쉼표 2 2 2 2 2 2 3 4" xfId="13144" xr:uid="{C46BA025-DA08-435C-B30F-17E9BD805A22}"/>
    <cellStyle name="쉼표 2 2 2 2 2 2 3 4 2" xfId="43099" xr:uid="{16C8F75C-5A48-4A9A-8753-487E5FAA6C5D}"/>
    <cellStyle name="쉼표 2 2 2 2 2 2 3 5" xfId="15879" xr:uid="{091E2751-B97E-44BE-B230-2F36729B5BD2}"/>
    <cellStyle name="쉼표 2 2 2 2 2 2 3 5 2" xfId="45834" xr:uid="{3FEE49C4-2486-4571-9D9F-0916E5338B6D}"/>
    <cellStyle name="쉼표 2 2 2 2 2 2 3 6" xfId="18627" xr:uid="{413247D2-C892-4EA8-B991-FABD501D15BD}"/>
    <cellStyle name="쉼표 2 2 2 2 2 2 3 6 2" xfId="48580" xr:uid="{BBAC0147-C4FF-4B2A-90F8-BA1FF661713C}"/>
    <cellStyle name="쉼표 2 2 2 2 2 2 3 7" xfId="21410" xr:uid="{C3D3BA19-5C16-449D-B31A-AA1D80622261}"/>
    <cellStyle name="쉼표 2 2 2 2 2 2 3 7 2" xfId="51362" xr:uid="{0F7104DF-E154-46B3-B8BC-79296AB730C3}"/>
    <cellStyle name="쉼표 2 2 2 2 2 2 3 8" xfId="24148" xr:uid="{1BDA318C-8E54-4EB7-8FA0-37661B19BE06}"/>
    <cellStyle name="쉼표 2 2 2 2 2 2 3 8 2" xfId="54100" xr:uid="{CF8372AC-B1A4-44E3-A7E2-92EB1962A749}"/>
    <cellStyle name="쉼표 2 2 2 2 2 2 3 9" xfId="26884" xr:uid="{A1579904-F30D-4410-9C91-1627B8512EFB}"/>
    <cellStyle name="쉼표 2 2 2 2 2 2 3 9 2" xfId="56836" xr:uid="{A6C20C44-F525-4605-ACB3-60242FE9913C}"/>
    <cellStyle name="쉼표 2 2 2 2 2 2 4" xfId="3264" xr:uid="{D5BAB56D-81AF-45A5-98D4-B05A5422C0AC}"/>
    <cellStyle name="쉼표 2 2 2 2 2 2 4 2" xfId="28259" xr:uid="{9D623D06-ADA6-4D97-A3DC-C1BFF989B4DD}"/>
    <cellStyle name="쉼표 2 2 2 2 2 2 4 2 2" xfId="58211" xr:uid="{6CDFC654-0380-4D94-BED6-07CC2D9AAA85}"/>
    <cellStyle name="쉼표 2 2 2 2 2 2 4 3" xfId="33257" xr:uid="{1B87FE45-2A62-4B2A-9F9C-43CE9CE54905}"/>
    <cellStyle name="쉼표 2 2 2 2 2 2 5" xfId="6212" xr:uid="{9FD66D58-86EB-4917-817D-8AB1EFBFD60E}"/>
    <cellStyle name="쉼표 2 2 2 2 2 2 5 2" xfId="36167" xr:uid="{6610258B-E109-4830-B382-828EAC3BA85C}"/>
    <cellStyle name="쉼표 2 2 2 2 2 2 6" xfId="8994" xr:uid="{DB5393AF-C53D-47B4-9128-EEEC1F36D062}"/>
    <cellStyle name="쉼표 2 2 2 2 2 2 6 2" xfId="38949" xr:uid="{06DDF892-5A25-4611-8A0C-5A4CECC8A406}"/>
    <cellStyle name="쉼표 2 2 2 2 2 2 7" xfId="11776" xr:uid="{F4C8F3D0-AAC7-41FC-A0DC-71A155EC7077}"/>
    <cellStyle name="쉼표 2 2 2 2 2 2 7 2" xfId="41731" xr:uid="{EF39E6F2-6D58-4AE3-BC8F-DAA82DB367D6}"/>
    <cellStyle name="쉼표 2 2 2 2 2 2 8" xfId="14511" xr:uid="{D2EB479F-CF9C-4EDD-A5EE-03A5EF3FC971}"/>
    <cellStyle name="쉼표 2 2 2 2 2 2 8 2" xfId="44466" xr:uid="{39D8E155-85AE-4921-B8EB-260360ED6197}"/>
    <cellStyle name="쉼표 2 2 2 2 2 2 9" xfId="17259" xr:uid="{4A90F368-DB7D-4680-A900-DEE07FF69A69}"/>
    <cellStyle name="쉼표 2 2 2 2 2 2 9 2" xfId="47212" xr:uid="{E571E444-E159-4C05-B853-48F56BAF1135}"/>
    <cellStyle name="쉼표 2 2 2 2 2 3" xfId="1954" xr:uid="{9D0E2C1F-7D5B-4FD0-ABA4-82C283706F58}"/>
    <cellStyle name="쉼표 2 2 2 2 2 3 10" xfId="23122" xr:uid="{C8A0DF74-1228-4494-9889-16CF275D03E9}"/>
    <cellStyle name="쉼표 2 2 2 2 2 3 10 2" xfId="53074" xr:uid="{7597C693-8F90-4165-930D-FBD9C2489E49}"/>
    <cellStyle name="쉼표 2 2 2 2 2 3 11" xfId="25858" xr:uid="{756CE977-7315-4520-AAB4-F51D23CFB138}"/>
    <cellStyle name="쉼표 2 2 2 2 2 3 11 2" xfId="55810" xr:uid="{8AD6E7DC-F0AD-4958-9430-4897E17DD815}"/>
    <cellStyle name="쉼표 2 2 2 2 2 3 12" xfId="31959" xr:uid="{C5F6ACCC-D659-419E-B2CC-4BA17DFE53EE}"/>
    <cellStyle name="쉼표 2 2 2 2 2 3 2" xfId="4974" xr:uid="{80555EE8-0772-42EB-BACE-A1BA6BB6F59D}"/>
    <cellStyle name="쉼표 2 2 2 2 2 3 2 10" xfId="34967" xr:uid="{AFED3E5E-8D75-4991-95FD-290E39B07E19}"/>
    <cellStyle name="쉼표 2 2 2 2 2 3 2 2" xfId="7922" xr:uid="{DCE9968F-DD29-4359-B16E-DAEFE722ECC4}"/>
    <cellStyle name="쉼표 2 2 2 2 2 3 2 2 2" xfId="29969" xr:uid="{61D5FD18-8A8C-4827-8EAE-8F8978D74D3B}"/>
    <cellStyle name="쉼표 2 2 2 2 2 3 2 2 2 2" xfId="59921" xr:uid="{6413D7EE-C290-4F83-886C-E433FF55EB8B}"/>
    <cellStyle name="쉼표 2 2 2 2 2 3 2 2 3" xfId="37877" xr:uid="{F34DBDC9-A4D4-4C3B-AF08-A1D582DFC5EA}"/>
    <cellStyle name="쉼표 2 2 2 2 2 3 2 3" xfId="10704" xr:uid="{A83CA57E-FC39-4D14-A0A2-B9960C073476}"/>
    <cellStyle name="쉼표 2 2 2 2 2 3 2 3 2" xfId="40659" xr:uid="{5298E30C-0569-4328-9BD6-F01A63EF494C}"/>
    <cellStyle name="쉼표 2 2 2 2 2 3 2 4" xfId="13486" xr:uid="{F62D4333-16B0-4CD0-AF94-B5DBA8B5F464}"/>
    <cellStyle name="쉼표 2 2 2 2 2 3 2 4 2" xfId="43441" xr:uid="{169E2C20-9934-4062-926C-71BB34DA8045}"/>
    <cellStyle name="쉼표 2 2 2 2 2 3 2 5" xfId="16221" xr:uid="{10FF2756-9C39-4444-98CD-559598990C0D}"/>
    <cellStyle name="쉼표 2 2 2 2 2 3 2 5 2" xfId="46176" xr:uid="{EF61AFDB-776B-4B35-8E78-ADD675C98D13}"/>
    <cellStyle name="쉼표 2 2 2 2 2 3 2 6" xfId="18969" xr:uid="{993180A1-AC6A-402E-9A98-A90D4C79E3DF}"/>
    <cellStyle name="쉼표 2 2 2 2 2 3 2 6 2" xfId="48922" xr:uid="{0FE8308A-8053-4AB5-9FAE-9726CF04AB2E}"/>
    <cellStyle name="쉼표 2 2 2 2 2 3 2 7" xfId="21752" xr:uid="{D2057809-4E1A-4F10-A297-E685C5DF97DE}"/>
    <cellStyle name="쉼표 2 2 2 2 2 3 2 7 2" xfId="51704" xr:uid="{32B2D48F-BB76-471A-834D-EE606AA6B8AA}"/>
    <cellStyle name="쉼표 2 2 2 2 2 3 2 8" xfId="24490" xr:uid="{63ABB90B-F57E-4270-835E-7B4560051364}"/>
    <cellStyle name="쉼표 2 2 2 2 2 3 2 8 2" xfId="54442" xr:uid="{FC249281-6FFF-43DC-91F9-BECA4E7DE6BE}"/>
    <cellStyle name="쉼표 2 2 2 2 2 3 2 9" xfId="27226" xr:uid="{624CD2AE-B568-46A9-8822-16EEB14E408A}"/>
    <cellStyle name="쉼표 2 2 2 2 2 3 2 9 2" xfId="57178" xr:uid="{7421B771-EBC7-4156-BBFD-9D154FD26D18}"/>
    <cellStyle name="쉼표 2 2 2 2 2 3 3" xfId="3606" xr:uid="{5EE0AC61-1557-4DCE-97BA-155F4DB71942}"/>
    <cellStyle name="쉼표 2 2 2 2 2 3 3 2" xfId="28601" xr:uid="{A7051234-C50A-4E43-8C37-9E4B5FC910C2}"/>
    <cellStyle name="쉼표 2 2 2 2 2 3 3 2 2" xfId="58553" xr:uid="{B89354DA-E41C-4D1E-8961-F71FCACDD2F1}"/>
    <cellStyle name="쉼표 2 2 2 2 2 3 3 3" xfId="33599" xr:uid="{50BDA745-8067-40AF-BAF9-66D35EA9C247}"/>
    <cellStyle name="쉼표 2 2 2 2 2 3 4" xfId="6554" xr:uid="{1068258D-AC52-42EC-93C0-06074DABC82D}"/>
    <cellStyle name="쉼표 2 2 2 2 2 3 4 2" xfId="36509" xr:uid="{91A9A6FB-F2A6-45A8-85FB-0957F2325495}"/>
    <cellStyle name="쉼표 2 2 2 2 2 3 5" xfId="9336" xr:uid="{011CC33B-EBB5-41CC-A7C2-8613E7E88C06}"/>
    <cellStyle name="쉼표 2 2 2 2 2 3 5 2" xfId="39291" xr:uid="{35B7D59F-65EB-4475-B2A7-F6FFC804A269}"/>
    <cellStyle name="쉼표 2 2 2 2 2 3 6" xfId="12118" xr:uid="{CA82202B-2AC8-413C-BE22-F558CEA998DD}"/>
    <cellStyle name="쉼표 2 2 2 2 2 3 6 2" xfId="42073" xr:uid="{94318A46-07B4-4BEB-BA78-CABAB4CFA743}"/>
    <cellStyle name="쉼표 2 2 2 2 2 3 7" xfId="14853" xr:uid="{9A90A22A-2B93-4DDE-B93D-5BCB1E970415}"/>
    <cellStyle name="쉼표 2 2 2 2 2 3 7 2" xfId="44808" xr:uid="{B7290469-430E-4B5F-884F-B47ECA6B2981}"/>
    <cellStyle name="쉼표 2 2 2 2 2 3 8" xfId="17601" xr:uid="{8ABCCA83-1984-4A6E-9548-AEFF3D0C605E}"/>
    <cellStyle name="쉼표 2 2 2 2 2 3 8 2" xfId="47554" xr:uid="{EFD688B5-DF51-4A15-A30F-F48C9FCF6DAA}"/>
    <cellStyle name="쉼표 2 2 2 2 2 3 9" xfId="20384" xr:uid="{CDE8D7BB-8D87-4F13-B7B3-B91D96178E22}"/>
    <cellStyle name="쉼표 2 2 2 2 2 3 9 2" xfId="50336" xr:uid="{C8592EF5-C323-42E6-9891-034951A46C6D}"/>
    <cellStyle name="쉼표 2 2 2 2 2 4" xfId="2485" xr:uid="{1EDABC68-6AB3-4E88-92AE-549C1C528622}"/>
    <cellStyle name="쉼표 2 2 2 2 2 4 10" xfId="26542" xr:uid="{AD990829-0CA0-4712-9552-EB444D5850E0}"/>
    <cellStyle name="쉼표 2 2 2 2 2 4 10 2" xfId="56494" xr:uid="{C246BCD3-C202-402B-AF0F-2BCA5D3436A4}"/>
    <cellStyle name="쉼표 2 2 2 2 2 4 11" xfId="32484" xr:uid="{623FD5A6-4265-4249-85A1-6E97D6EC49D1}"/>
    <cellStyle name="쉼표 2 2 2 2 2 4 2" xfId="4290" xr:uid="{A7C58D21-2600-4B87-A0DD-EE6CD896EC7B}"/>
    <cellStyle name="쉼표 2 2 2 2 2 4 2 2" xfId="29285" xr:uid="{F9B8CA9D-4D49-40C0-BFE1-3376FA3955C1}"/>
    <cellStyle name="쉼표 2 2 2 2 2 4 2 2 2" xfId="59237" xr:uid="{BE3B7F88-5F87-4B79-9C15-B6C65FE07AFF}"/>
    <cellStyle name="쉼표 2 2 2 2 2 4 2 3" xfId="34283" xr:uid="{8BF32F99-5AFA-4FBD-9F17-9113B292AF99}"/>
    <cellStyle name="쉼표 2 2 2 2 2 4 3" xfId="7238" xr:uid="{0B25838A-2123-4B50-9413-D8F5589C7405}"/>
    <cellStyle name="쉼표 2 2 2 2 2 4 3 2" xfId="37193" xr:uid="{9E88A6D3-D15F-4679-8F01-A0948441D44F}"/>
    <cellStyle name="쉼표 2 2 2 2 2 4 4" xfId="10020" xr:uid="{4EBD7E2E-A017-4A57-9813-0971D7B13300}"/>
    <cellStyle name="쉼표 2 2 2 2 2 4 4 2" xfId="39975" xr:uid="{67503889-00CA-4818-96B4-A51047BDDFB0}"/>
    <cellStyle name="쉼표 2 2 2 2 2 4 5" xfId="12802" xr:uid="{23B8EA24-0465-4907-885D-7073E8B29B56}"/>
    <cellStyle name="쉼표 2 2 2 2 2 4 5 2" xfId="42757" xr:uid="{565A9EF4-865B-4197-AB22-94D51A28F22B}"/>
    <cellStyle name="쉼표 2 2 2 2 2 4 6" xfId="15537" xr:uid="{AFFB8CBA-5440-43F9-8275-EF49416BB2E4}"/>
    <cellStyle name="쉼표 2 2 2 2 2 4 6 2" xfId="45492" xr:uid="{85B745EA-B9E3-4EFF-BF1C-95052CBB6F02}"/>
    <cellStyle name="쉼표 2 2 2 2 2 4 7" xfId="18285" xr:uid="{071CE384-DE04-4A87-B832-5FCBB9FBFA31}"/>
    <cellStyle name="쉼표 2 2 2 2 2 4 7 2" xfId="48238" xr:uid="{4E6D6E08-FA60-42AF-8874-F490F0F8BFB5}"/>
    <cellStyle name="쉼표 2 2 2 2 2 4 8" xfId="21068" xr:uid="{25CBE6B7-B770-4FC6-8C9A-61B8C92D3A07}"/>
    <cellStyle name="쉼표 2 2 2 2 2 4 8 2" xfId="51020" xr:uid="{593552A8-16AA-4BE9-8548-850BA984D2A8}"/>
    <cellStyle name="쉼표 2 2 2 2 2 4 9" xfId="23806" xr:uid="{C3BC64DF-F658-46E9-9290-CF7874BF290B}"/>
    <cellStyle name="쉼표 2 2 2 2 2 4 9 2" xfId="53758" xr:uid="{AEEED3EB-0424-4A48-AB27-24B97A8AAE8E}"/>
    <cellStyle name="쉼표 2 2 2 2 2 5" xfId="2922" xr:uid="{C2D7F9D3-6401-4E80-A3F7-43BFB9CE3B77}"/>
    <cellStyle name="쉼표 2 2 2 2 2 5 2" xfId="27917" xr:uid="{0AE222C0-3F4E-465D-8AA2-DC4B36ED493C}"/>
    <cellStyle name="쉼표 2 2 2 2 2 5 2 2" xfId="57869" xr:uid="{41D30DEC-31D6-46B9-9295-0C7C66D8769C}"/>
    <cellStyle name="쉼표 2 2 2 2 2 5 3" xfId="32915" xr:uid="{BE910DAB-0789-4763-AEF9-4EB2CC4C9AD5}"/>
    <cellStyle name="쉼표 2 2 2 2 2 6" xfId="5870" xr:uid="{7563FA55-51E1-4D11-BC87-AA8BE9DBC041}"/>
    <cellStyle name="쉼표 2 2 2 2 2 6 2" xfId="35825" xr:uid="{B8FA7CF4-7BC5-446E-8609-03DB3432BC0D}"/>
    <cellStyle name="쉼표 2 2 2 2 2 7" xfId="8652" xr:uid="{D1E301E4-44BE-462B-A83C-021C9359D5D5}"/>
    <cellStyle name="쉼표 2 2 2 2 2 7 2" xfId="38607" xr:uid="{CBF5E75B-9FA5-48A4-85A6-B09727945036}"/>
    <cellStyle name="쉼표 2 2 2 2 2 8" xfId="11434" xr:uid="{C36399A1-1591-42A3-BD22-EB0ADCD10667}"/>
    <cellStyle name="쉼표 2 2 2 2 2 8 2" xfId="41389" xr:uid="{FD399FC1-CB98-4D77-B1B1-95590369FAAF}"/>
    <cellStyle name="쉼표 2 2 2 2 2 9" xfId="14169" xr:uid="{00C26172-5271-4ED1-B19B-A74D3D25D3CA}"/>
    <cellStyle name="쉼표 2 2 2 2 2 9 2" xfId="44124" xr:uid="{B8C427F0-EA8A-4516-8200-FCF97795BF2A}"/>
    <cellStyle name="쉼표 2 2 2 2 3" xfId="1097" xr:uid="{FDDBB0A5-E2D4-4F27-8668-4AA38B3D457B}"/>
    <cellStyle name="쉼표 2 2 2 2 3 10" xfId="19871" xr:uid="{98FDF5E3-3BA8-4D5C-A6FE-543EA9A729D9}"/>
    <cellStyle name="쉼표 2 2 2 2 3 10 2" xfId="49823" xr:uid="{CD724DCA-E4D0-4BB8-A6A5-E609FA7B6FDE}"/>
    <cellStyle name="쉼표 2 2 2 2 3 11" xfId="22609" xr:uid="{6D761F9A-5A5E-4E28-9484-B2305D9A21A3}"/>
    <cellStyle name="쉼표 2 2 2 2 3 11 2" xfId="52561" xr:uid="{C5AFC8C5-8941-4CC7-A209-A502C444BE97}"/>
    <cellStyle name="쉼표 2 2 2 2 3 12" xfId="25345" xr:uid="{8337AAC0-01F6-4F6C-B038-841C93A3128B}"/>
    <cellStyle name="쉼표 2 2 2 2 3 12 2" xfId="55297" xr:uid="{12808783-EA9B-4DAE-897F-08B5D3FC8F47}"/>
    <cellStyle name="쉼표 2 2 2 2 3 13" xfId="31102" xr:uid="{34F015F2-BD39-4A41-A4FC-7CFA3E855EF8}"/>
    <cellStyle name="쉼표 2 2 2 2 3 2" xfId="3777" xr:uid="{E8979DEF-4E4B-4FBF-9591-64766182FB69}"/>
    <cellStyle name="쉼표 2 2 2 2 3 2 10" xfId="26029" xr:uid="{E04F72F8-D713-49F4-916F-634EF96CD2BB}"/>
    <cellStyle name="쉼표 2 2 2 2 3 2 10 2" xfId="55981" xr:uid="{5EB452E9-49B1-450A-BE53-2E24C1D78296}"/>
    <cellStyle name="쉼표 2 2 2 2 3 2 11" xfId="33770" xr:uid="{F8775C41-3CB1-42F2-90B4-5A2DFF87D778}"/>
    <cellStyle name="쉼표 2 2 2 2 3 2 2" xfId="5145" xr:uid="{4743BA48-4AD4-41A4-AC8B-F7493FD5DF70}"/>
    <cellStyle name="쉼표 2 2 2 2 3 2 2 10" xfId="35138" xr:uid="{BCEA40CB-7DA2-43D9-8DDE-EDBC42947163}"/>
    <cellStyle name="쉼표 2 2 2 2 3 2 2 2" xfId="8093" xr:uid="{E7CFBC20-DE42-4730-B5B8-08EAA64BBC58}"/>
    <cellStyle name="쉼표 2 2 2 2 3 2 2 2 2" xfId="30140" xr:uid="{DB493BF5-8C3E-45DD-8338-4F3C1B4ACEA4}"/>
    <cellStyle name="쉼표 2 2 2 2 3 2 2 2 2 2" xfId="60092" xr:uid="{F22B8DDE-E316-4C80-B2EE-36B462E2AFF3}"/>
    <cellStyle name="쉼표 2 2 2 2 3 2 2 2 3" xfId="38048" xr:uid="{9AA0A912-F6E5-4D9C-880C-00A7FE8E8378}"/>
    <cellStyle name="쉼표 2 2 2 2 3 2 2 3" xfId="10875" xr:uid="{990956AA-A21B-4A9B-9EB9-8E7B249A2F5A}"/>
    <cellStyle name="쉼표 2 2 2 2 3 2 2 3 2" xfId="40830" xr:uid="{625A8D06-7AB7-41EB-9C31-CB3C9223A556}"/>
    <cellStyle name="쉼표 2 2 2 2 3 2 2 4" xfId="13657" xr:uid="{78A08ACC-E1A5-485B-A2F4-D43253392201}"/>
    <cellStyle name="쉼표 2 2 2 2 3 2 2 4 2" xfId="43612" xr:uid="{B88B6285-33A0-446B-950F-5B6903EEF7AB}"/>
    <cellStyle name="쉼표 2 2 2 2 3 2 2 5" xfId="16392" xr:uid="{C5959D4A-BD44-4E5B-A95E-3D4ABD9A95C9}"/>
    <cellStyle name="쉼표 2 2 2 2 3 2 2 5 2" xfId="46347" xr:uid="{B3513F37-A59C-4C95-8C54-3AF6EA40D4F8}"/>
    <cellStyle name="쉼표 2 2 2 2 3 2 2 6" xfId="19140" xr:uid="{33FB8700-5FF6-4E2A-A5E5-DAB4EECFD2A4}"/>
    <cellStyle name="쉼표 2 2 2 2 3 2 2 6 2" xfId="49093" xr:uid="{938C7F5F-17BD-4CB2-879E-3D52B90CFD7B}"/>
    <cellStyle name="쉼표 2 2 2 2 3 2 2 7" xfId="21923" xr:uid="{567121DC-E741-4B91-BAB9-58BF2E8DAB23}"/>
    <cellStyle name="쉼표 2 2 2 2 3 2 2 7 2" xfId="51875" xr:uid="{00AB7BD3-BF62-42F3-8C71-51984EB05128}"/>
    <cellStyle name="쉼표 2 2 2 2 3 2 2 8" xfId="24661" xr:uid="{A0931761-0BA4-4B64-916A-5B87CFB1ACCD}"/>
    <cellStyle name="쉼표 2 2 2 2 3 2 2 8 2" xfId="54613" xr:uid="{8DB1743C-FE78-44CF-9533-77B8C2092BFB}"/>
    <cellStyle name="쉼표 2 2 2 2 3 2 2 9" xfId="27397" xr:uid="{ACBDAB6C-D087-41C2-B3E6-19E7752F6657}"/>
    <cellStyle name="쉼표 2 2 2 2 3 2 2 9 2" xfId="57349" xr:uid="{C726E74A-797A-41C6-9F0C-3B41D4C8B833}"/>
    <cellStyle name="쉼표 2 2 2 2 3 2 3" xfId="6725" xr:uid="{F3A88EB3-2920-4A89-8598-BE96F91A2A11}"/>
    <cellStyle name="쉼표 2 2 2 2 3 2 3 2" xfId="28772" xr:uid="{6AF004FD-F83A-44CC-BF70-82ABF0068802}"/>
    <cellStyle name="쉼표 2 2 2 2 3 2 3 2 2" xfId="58724" xr:uid="{48919C8B-B37C-46E3-97D5-CE593CCF4201}"/>
    <cellStyle name="쉼표 2 2 2 2 3 2 3 3" xfId="36680" xr:uid="{6503CD29-33CD-4133-83B0-744C176DF761}"/>
    <cellStyle name="쉼표 2 2 2 2 3 2 4" xfId="9507" xr:uid="{49D09A61-ADB1-4A1A-843A-4B0FDAD7849A}"/>
    <cellStyle name="쉼표 2 2 2 2 3 2 4 2" xfId="39462" xr:uid="{EDB20B40-DA78-4A6C-840B-0112A0785627}"/>
    <cellStyle name="쉼표 2 2 2 2 3 2 5" xfId="12289" xr:uid="{A49AEDD4-E54F-41C4-B080-F7621C2929F6}"/>
    <cellStyle name="쉼표 2 2 2 2 3 2 5 2" xfId="42244" xr:uid="{A7522F7E-9280-4747-A5CD-7AAF18E5D501}"/>
    <cellStyle name="쉼표 2 2 2 2 3 2 6" xfId="15024" xr:uid="{59B6527B-2933-49D6-9929-F160F3E39F56}"/>
    <cellStyle name="쉼표 2 2 2 2 3 2 6 2" xfId="44979" xr:uid="{B6BB6FB3-28A7-4548-8484-C3A289A7CA91}"/>
    <cellStyle name="쉼표 2 2 2 2 3 2 7" xfId="17772" xr:uid="{FE97AF37-FDB2-440E-85CB-8CE4A9392570}"/>
    <cellStyle name="쉼표 2 2 2 2 3 2 7 2" xfId="47725" xr:uid="{733FEA4C-B6B2-4F71-A92F-543569507E4B}"/>
    <cellStyle name="쉼표 2 2 2 2 3 2 8" xfId="20555" xr:uid="{F8E1AB1C-DBC1-4FEF-9041-76146B946E87}"/>
    <cellStyle name="쉼표 2 2 2 2 3 2 8 2" xfId="50507" xr:uid="{E86EFCAD-7B1C-46ED-93A0-6C95D3D19CE8}"/>
    <cellStyle name="쉼표 2 2 2 2 3 2 9" xfId="23293" xr:uid="{AB70F1B8-E63C-404B-9B48-DA1CF6124B81}"/>
    <cellStyle name="쉼표 2 2 2 2 3 2 9 2" xfId="53245" xr:uid="{5AE7FF3E-1831-474C-801C-097CD57A018E}"/>
    <cellStyle name="쉼표 2 2 2 2 3 3" xfId="4461" xr:uid="{32EEF2D9-B455-4965-BB91-F6EB16D51EBF}"/>
    <cellStyle name="쉼표 2 2 2 2 3 3 10" xfId="34454" xr:uid="{63EAF29F-6AE5-4902-A5B0-B38E9FA54ACD}"/>
    <cellStyle name="쉼표 2 2 2 2 3 3 2" xfId="7409" xr:uid="{2057A770-E8AD-410F-9B16-905DDE1A46F1}"/>
    <cellStyle name="쉼표 2 2 2 2 3 3 2 2" xfId="29456" xr:uid="{64DB02C2-CF7E-4457-9380-EEBD5A8EEB3D}"/>
    <cellStyle name="쉼표 2 2 2 2 3 3 2 2 2" xfId="59408" xr:uid="{F75B1756-8284-4423-B5EA-49EB51F632F7}"/>
    <cellStyle name="쉼표 2 2 2 2 3 3 2 3" xfId="37364" xr:uid="{5CCA87C5-DAEC-4268-8A8F-B4BA27B3DD6C}"/>
    <cellStyle name="쉼표 2 2 2 2 3 3 3" xfId="10191" xr:uid="{32AD8C48-4616-4582-AFF6-A0E586C52B51}"/>
    <cellStyle name="쉼표 2 2 2 2 3 3 3 2" xfId="40146" xr:uid="{A74F5288-2B90-4E7B-A48D-76847E7A77EB}"/>
    <cellStyle name="쉼표 2 2 2 2 3 3 4" xfId="12973" xr:uid="{9791F7FE-ABAC-46D3-A072-7B9DB6F334CC}"/>
    <cellStyle name="쉼표 2 2 2 2 3 3 4 2" xfId="42928" xr:uid="{1EAA1EA0-087D-4AEE-BF3F-145811EAE9B8}"/>
    <cellStyle name="쉼표 2 2 2 2 3 3 5" xfId="15708" xr:uid="{0103B42B-690A-41FB-BB85-4A67F0A0D8A9}"/>
    <cellStyle name="쉼표 2 2 2 2 3 3 5 2" xfId="45663" xr:uid="{EBD05068-1F48-40C3-B550-66A69F8FB10D}"/>
    <cellStyle name="쉼표 2 2 2 2 3 3 6" xfId="18456" xr:uid="{4853700B-E56F-4CD0-A958-FB56C7F9E52F}"/>
    <cellStyle name="쉼표 2 2 2 2 3 3 6 2" xfId="48409" xr:uid="{EEFABDEF-2A22-43D5-B742-DB31FD6524AB}"/>
    <cellStyle name="쉼표 2 2 2 2 3 3 7" xfId="21239" xr:uid="{37B53877-6A62-44C7-963B-AFD6B229963E}"/>
    <cellStyle name="쉼표 2 2 2 2 3 3 7 2" xfId="51191" xr:uid="{7F0245EF-DC11-436C-ACBA-FAA2C3D15A00}"/>
    <cellStyle name="쉼표 2 2 2 2 3 3 8" xfId="23977" xr:uid="{6C93363A-2A03-408C-A62C-51212C1FB379}"/>
    <cellStyle name="쉼표 2 2 2 2 3 3 8 2" xfId="53929" xr:uid="{DA1A1136-1B90-4D21-BD64-1D76F8AA950C}"/>
    <cellStyle name="쉼표 2 2 2 2 3 3 9" xfId="26713" xr:uid="{C9213BFB-CE69-49EC-BCED-07E6F2F00B4D}"/>
    <cellStyle name="쉼표 2 2 2 2 3 3 9 2" xfId="56665" xr:uid="{28C20A0B-CBFF-4E66-ABF8-AE521AAADA80}"/>
    <cellStyle name="쉼표 2 2 2 2 3 4" xfId="3093" xr:uid="{0AD2354E-A8BD-4278-90EC-D8F291928599}"/>
    <cellStyle name="쉼표 2 2 2 2 3 4 2" xfId="28088" xr:uid="{B273C9D6-1476-4F8B-99AC-AF675AA92F4D}"/>
    <cellStyle name="쉼표 2 2 2 2 3 4 2 2" xfId="58040" xr:uid="{B718F087-E1E0-4048-9E47-81A172059848}"/>
    <cellStyle name="쉼표 2 2 2 2 3 4 3" xfId="33086" xr:uid="{580A1CAA-9DF3-4774-87F7-755E33AB0627}"/>
    <cellStyle name="쉼표 2 2 2 2 3 5" xfId="6041" xr:uid="{77817813-24B6-413F-9F10-EB256FC68F77}"/>
    <cellStyle name="쉼표 2 2 2 2 3 5 2" xfId="35996" xr:uid="{A316690D-B7FB-4F5D-8C3C-CD81CCCB0BBC}"/>
    <cellStyle name="쉼표 2 2 2 2 3 6" xfId="8823" xr:uid="{8AD7BF8E-5630-49D6-B974-8B2D56F04C03}"/>
    <cellStyle name="쉼표 2 2 2 2 3 6 2" xfId="38778" xr:uid="{25B4DBCB-5882-4B39-9555-1F0488B60174}"/>
    <cellStyle name="쉼표 2 2 2 2 3 7" xfId="11605" xr:uid="{327D98A9-103A-41F2-A66F-3F2A0F4EB243}"/>
    <cellStyle name="쉼표 2 2 2 2 3 7 2" xfId="41560" xr:uid="{E2AECDC9-AFAC-4810-AA0B-39D77D4AA9DD}"/>
    <cellStyle name="쉼표 2 2 2 2 3 8" xfId="14340" xr:uid="{56D5EAAB-EADA-4804-8BA4-E45D0DE18B4E}"/>
    <cellStyle name="쉼표 2 2 2 2 3 8 2" xfId="44295" xr:uid="{947BC218-3B35-4131-92D3-176ADEBA6C2B}"/>
    <cellStyle name="쉼표 2 2 2 2 3 9" xfId="17088" xr:uid="{0524978B-FB7D-40D7-8CE7-9E026BDABF62}"/>
    <cellStyle name="쉼표 2 2 2 2 3 9 2" xfId="47041" xr:uid="{DBA1F614-694C-4C5F-90FD-736C2224367E}"/>
    <cellStyle name="쉼표 2 2 2 2 4" xfId="1639" xr:uid="{791D13F6-8B72-4744-85A0-B19EFDCE7645}"/>
    <cellStyle name="쉼표 2 2 2 2 4 10" xfId="22951" xr:uid="{F942C5EE-3FB9-4559-92CB-08CFE18F28E1}"/>
    <cellStyle name="쉼표 2 2 2 2 4 10 2" xfId="52903" xr:uid="{0414D078-BA19-4383-B733-481A63754F91}"/>
    <cellStyle name="쉼표 2 2 2 2 4 11" xfId="25687" xr:uid="{7744A55C-6C83-4878-B0DF-F4D4CA3CBFCB}"/>
    <cellStyle name="쉼표 2 2 2 2 4 11 2" xfId="55639" xr:uid="{C98524B2-3FD8-4626-BB29-FAFC1E05494B}"/>
    <cellStyle name="쉼표 2 2 2 2 4 12" xfId="31644" xr:uid="{3D29513F-9E55-40D0-8D92-7CBA37C53252}"/>
    <cellStyle name="쉼표 2 2 2 2 4 2" xfId="4803" xr:uid="{6449F45F-94D4-4C73-8537-ACFB1C450CB4}"/>
    <cellStyle name="쉼표 2 2 2 2 4 2 10" xfId="34796" xr:uid="{E9865B99-5F7D-4B27-B077-548100EA778F}"/>
    <cellStyle name="쉼표 2 2 2 2 4 2 2" xfId="7751" xr:uid="{6D4182FB-3D98-48D9-BC3D-426174085AD4}"/>
    <cellStyle name="쉼표 2 2 2 2 4 2 2 2" xfId="29798" xr:uid="{97051504-5D35-4A2D-AF37-ED73DDBA9020}"/>
    <cellStyle name="쉼표 2 2 2 2 4 2 2 2 2" xfId="59750" xr:uid="{924A54FA-8B68-4F7F-BAB7-FB76D0C48A46}"/>
    <cellStyle name="쉼표 2 2 2 2 4 2 2 3" xfId="37706" xr:uid="{0E16255F-0697-49AD-847D-7E6C5341E0F2}"/>
    <cellStyle name="쉼표 2 2 2 2 4 2 3" xfId="10533" xr:uid="{77480C97-6B9D-4A44-96FD-F24B05B8AD4C}"/>
    <cellStyle name="쉼표 2 2 2 2 4 2 3 2" xfId="40488" xr:uid="{1D46F358-0DDA-4D04-B2B4-0056A0ECADD3}"/>
    <cellStyle name="쉼표 2 2 2 2 4 2 4" xfId="13315" xr:uid="{374A0BAE-B0EA-4915-BF30-6CEF2C82F422}"/>
    <cellStyle name="쉼표 2 2 2 2 4 2 4 2" xfId="43270" xr:uid="{213E9437-6B65-4A74-8988-4971185D95A3}"/>
    <cellStyle name="쉼표 2 2 2 2 4 2 5" xfId="16050" xr:uid="{30551B15-8089-4B11-A1B9-3629587FA525}"/>
    <cellStyle name="쉼표 2 2 2 2 4 2 5 2" xfId="46005" xr:uid="{041E12BD-2423-4002-945C-8AC5061C61E1}"/>
    <cellStyle name="쉼표 2 2 2 2 4 2 6" xfId="18798" xr:uid="{C5150681-03B5-439B-89F1-3A6DB876ED61}"/>
    <cellStyle name="쉼표 2 2 2 2 4 2 6 2" xfId="48751" xr:uid="{A484A688-E83F-41B1-9E77-7CEAC7358380}"/>
    <cellStyle name="쉼표 2 2 2 2 4 2 7" xfId="21581" xr:uid="{D2DA0C01-7A4C-43CF-96F7-8A8CA7920F8D}"/>
    <cellStyle name="쉼표 2 2 2 2 4 2 7 2" xfId="51533" xr:uid="{1EB5626B-9C8F-43B0-8D5C-F8CE1F4ABB61}"/>
    <cellStyle name="쉼표 2 2 2 2 4 2 8" xfId="24319" xr:uid="{7291156A-7A45-4803-A6C6-581F4C3B8E22}"/>
    <cellStyle name="쉼표 2 2 2 2 4 2 8 2" xfId="54271" xr:uid="{5757EACC-7464-4CAD-A606-6ECEE0D80940}"/>
    <cellStyle name="쉼표 2 2 2 2 4 2 9" xfId="27055" xr:uid="{5839C873-772D-4488-A3B3-C0222BA8A85C}"/>
    <cellStyle name="쉼표 2 2 2 2 4 2 9 2" xfId="57007" xr:uid="{3E5B3996-6D01-4C43-97AC-CD5FDAA462C0}"/>
    <cellStyle name="쉼표 2 2 2 2 4 3" xfId="3435" xr:uid="{83F6D7CC-C2E4-46A1-8116-D180E40780EC}"/>
    <cellStyle name="쉼표 2 2 2 2 4 3 2" xfId="28430" xr:uid="{B9E43CA6-817D-46A4-A2B9-69082FC6E98F}"/>
    <cellStyle name="쉼표 2 2 2 2 4 3 2 2" xfId="58382" xr:uid="{26E3265A-903B-4E37-BDA9-1C8B2524EBC9}"/>
    <cellStyle name="쉼표 2 2 2 2 4 3 3" xfId="33428" xr:uid="{B3D19140-2F1C-4F0E-8F89-D6D89BFC9F53}"/>
    <cellStyle name="쉼표 2 2 2 2 4 4" xfId="6383" xr:uid="{BC85CCC8-0F0E-49AB-BA8C-93AFB5769CF6}"/>
    <cellStyle name="쉼표 2 2 2 2 4 4 2" xfId="36338" xr:uid="{E0CD626F-27E4-4231-994B-5D4E50C019C8}"/>
    <cellStyle name="쉼표 2 2 2 2 4 5" xfId="9165" xr:uid="{A3C9ACEE-1715-4C26-B4FA-D3132841F0E5}"/>
    <cellStyle name="쉼표 2 2 2 2 4 5 2" xfId="39120" xr:uid="{C9CC6508-D409-4A55-AE4E-9834A4509339}"/>
    <cellStyle name="쉼표 2 2 2 2 4 6" xfId="11947" xr:uid="{37D95B96-3582-4B1C-ACDD-75B551BDA0D9}"/>
    <cellStyle name="쉼표 2 2 2 2 4 6 2" xfId="41902" xr:uid="{E2D89F58-14FD-46B8-BB87-C580E4D109FF}"/>
    <cellStyle name="쉼표 2 2 2 2 4 7" xfId="14682" xr:uid="{846845DD-AA7F-4676-91BA-FE0D5D0A4D73}"/>
    <cellStyle name="쉼표 2 2 2 2 4 7 2" xfId="44637" xr:uid="{5F49DD43-6E49-4679-A1F5-3AFDE7E405B2}"/>
    <cellStyle name="쉼표 2 2 2 2 4 8" xfId="17430" xr:uid="{578AED62-102E-44E2-B1BE-EF605F2C499C}"/>
    <cellStyle name="쉼표 2 2 2 2 4 8 2" xfId="47383" xr:uid="{2B870636-F319-4C25-AA5C-D09D893670F2}"/>
    <cellStyle name="쉼표 2 2 2 2 4 9" xfId="20213" xr:uid="{19888983-1495-4170-BB97-22F67E854232}"/>
    <cellStyle name="쉼표 2 2 2 2 4 9 2" xfId="50165" xr:uid="{F86EF8FF-4E9F-481B-A81D-CB8AAC312320}"/>
    <cellStyle name="쉼표 2 2 2 2 5" xfId="2134" xr:uid="{F4533B8B-58FF-4492-8C7B-9E5412C8A56A}"/>
    <cellStyle name="쉼표 2 2 2 2 5 10" xfId="26371" xr:uid="{DBBFCF0D-1088-4E13-A9BA-C586678DB86E}"/>
    <cellStyle name="쉼표 2 2 2 2 5 10 2" xfId="56323" xr:uid="{D99C4EBC-FFF4-4BBF-BDE4-3581C27C834C}"/>
    <cellStyle name="쉼표 2 2 2 2 5 11" xfId="32137" xr:uid="{06B3BDB1-2D52-4F65-B535-D84330D0680B}"/>
    <cellStyle name="쉼표 2 2 2 2 5 2" xfId="4119" xr:uid="{BA6E3A50-63C9-48D0-8F93-66E0943ED31D}"/>
    <cellStyle name="쉼표 2 2 2 2 5 2 2" xfId="29114" xr:uid="{06DEEBE6-C188-459A-BF3B-321EFDB32EA5}"/>
    <cellStyle name="쉼표 2 2 2 2 5 2 2 2" xfId="59066" xr:uid="{997712FA-9B1B-448B-8F79-354E3D6127FD}"/>
    <cellStyle name="쉼표 2 2 2 2 5 2 3" xfId="34112" xr:uid="{0279349B-D6C5-4D8A-B167-971D890787DC}"/>
    <cellStyle name="쉼표 2 2 2 2 5 3" xfId="7067" xr:uid="{FA40C103-8F93-40F8-8110-7FC394DDB871}"/>
    <cellStyle name="쉼표 2 2 2 2 5 3 2" xfId="37022" xr:uid="{5158AE24-A7FE-411F-87F4-A277B4D75A46}"/>
    <cellStyle name="쉼표 2 2 2 2 5 4" xfId="9849" xr:uid="{0358B7D7-9A8F-4B31-BD26-BDE908879E95}"/>
    <cellStyle name="쉼표 2 2 2 2 5 4 2" xfId="39804" xr:uid="{8B7A95BB-2AA7-4902-B540-565F1F9AEA0F}"/>
    <cellStyle name="쉼표 2 2 2 2 5 5" xfId="12631" xr:uid="{49FDCAC9-4C0E-439C-AECE-3EFD0DFCF1E6}"/>
    <cellStyle name="쉼표 2 2 2 2 5 5 2" xfId="42586" xr:uid="{F14CA756-F9D8-4A3F-8492-5321E34D650C}"/>
    <cellStyle name="쉼표 2 2 2 2 5 6" xfId="15366" xr:uid="{366B2B5D-DFB4-46C5-8309-CF9A097577F4}"/>
    <cellStyle name="쉼표 2 2 2 2 5 6 2" xfId="45321" xr:uid="{68DC8346-FAD3-453E-843A-A7E452AC3EA5}"/>
    <cellStyle name="쉼표 2 2 2 2 5 7" xfId="18114" xr:uid="{C9B84727-C293-48F6-B320-05AF1E7BEDE8}"/>
    <cellStyle name="쉼표 2 2 2 2 5 7 2" xfId="48067" xr:uid="{0B559871-89CD-434D-A5D1-C1B2E4EB063E}"/>
    <cellStyle name="쉼표 2 2 2 2 5 8" xfId="20897" xr:uid="{25E7A894-968F-450A-9427-6F52A56315FB}"/>
    <cellStyle name="쉼표 2 2 2 2 5 8 2" xfId="50849" xr:uid="{14A4BD96-69DD-4AE1-99B1-F5145CD013E4}"/>
    <cellStyle name="쉼표 2 2 2 2 5 9" xfId="23635" xr:uid="{B65455AF-164E-434C-95B1-2EFB5E9E18CA}"/>
    <cellStyle name="쉼표 2 2 2 2 5 9 2" xfId="53587" xr:uid="{942C62A3-AD07-456A-9FE0-CAC288491FCB}"/>
    <cellStyle name="쉼표 2 2 2 2 6" xfId="2313" xr:uid="{3C025B32-B836-4E4D-A8C7-0A3DC8BBFDC0}"/>
    <cellStyle name="쉼표 2 2 2 2 6 2" xfId="27746" xr:uid="{E2F4C739-8E8F-4FB4-A51B-C05BA49A26BC}"/>
    <cellStyle name="쉼표 2 2 2 2 6 2 2" xfId="57698" xr:uid="{AD584619-6FF4-4D19-B5A9-0B63EF81109A}"/>
    <cellStyle name="쉼표 2 2 2 2 6 3" xfId="32313" xr:uid="{4F0C71EC-7932-492C-A3BC-7A06FA9B4A27}"/>
    <cellStyle name="쉼표 2 2 2 2 7" xfId="2751" xr:uid="{A31BB4F8-3B0E-4C49-B2EA-222102953D03}"/>
    <cellStyle name="쉼표 2 2 2 2 7 2" xfId="32744" xr:uid="{55350E52-386D-463F-9553-37804DFD32DB}"/>
    <cellStyle name="쉼표 2 2 2 2 8" xfId="5699" xr:uid="{A8BEAEF1-5297-4456-9B3D-CBC87005EB94}"/>
    <cellStyle name="쉼표 2 2 2 2 8 2" xfId="35654" xr:uid="{ECF9A8CA-055B-43CF-9353-F9D2CB88BEEA}"/>
    <cellStyle name="쉼표 2 2 2 2 9" xfId="8481" xr:uid="{956A9C39-5A46-4DD1-A08B-137AF8090B65}"/>
    <cellStyle name="쉼표 2 2 2 2 9 2" xfId="38436" xr:uid="{BEDF52B7-DABB-4FBE-8BF5-9F5C645D95AB}"/>
    <cellStyle name="쉼표 2 2 2 3" xfId="784" xr:uid="{99A58373-DD88-4DC6-A7E2-755BAAD1ED3D}"/>
    <cellStyle name="쉼표 2 2 2 3 10" xfId="16832" xr:uid="{C77C3C56-8633-4B30-B494-0709D3BD4D14}"/>
    <cellStyle name="쉼표 2 2 2 3 10 2" xfId="46785" xr:uid="{8BE459F1-A4C3-456F-8FD5-A2824D6EA5AD}"/>
    <cellStyle name="쉼표 2 2 2 3 11" xfId="19615" xr:uid="{B9A199CE-B0D8-46A8-B62E-29A52360954D}"/>
    <cellStyle name="쉼표 2 2 2 3 11 2" xfId="49567" xr:uid="{AFE4DFF9-0E4E-44A2-AF69-155B3299C92F}"/>
    <cellStyle name="쉼표 2 2 2 3 12" xfId="22353" xr:uid="{CE452F26-62CF-476C-BA47-7FBBE6301FB5}"/>
    <cellStyle name="쉼표 2 2 2 3 12 2" xfId="52305" xr:uid="{C669FD70-6FE5-4F6E-A022-B673544ABCE7}"/>
    <cellStyle name="쉼표 2 2 2 3 13" xfId="25089" xr:uid="{212C65AC-A1CF-40D4-96F8-E6C797A9D303}"/>
    <cellStyle name="쉼표 2 2 2 3 13 2" xfId="55041" xr:uid="{7C04E481-0AAE-4350-986A-F60442B3C376}"/>
    <cellStyle name="쉼표 2 2 2 3 14" xfId="30789" xr:uid="{D726EC14-0464-442C-A24E-908AC2684C07}"/>
    <cellStyle name="쉼표 2 2 2 3 2" xfId="1327" xr:uid="{1A44ED1F-612F-45A2-9272-F08CCDA3322E}"/>
    <cellStyle name="쉼표 2 2 2 3 2 10" xfId="19957" xr:uid="{E788C5F0-CB61-40DF-AAED-6547FED46908}"/>
    <cellStyle name="쉼표 2 2 2 3 2 10 2" xfId="49909" xr:uid="{016C12E7-0F99-4EEA-9A8B-F5EA5ED0573E}"/>
    <cellStyle name="쉼표 2 2 2 3 2 11" xfId="22695" xr:uid="{896E9AEE-68EB-4A49-9D9F-D6E70C99FDE5}"/>
    <cellStyle name="쉼표 2 2 2 3 2 11 2" xfId="52647" xr:uid="{4ECBE26C-0D6E-4310-A761-262E04BF6378}"/>
    <cellStyle name="쉼표 2 2 2 3 2 12" xfId="25431" xr:uid="{D3785614-6C69-4B0D-B9C1-AAE179FDD147}"/>
    <cellStyle name="쉼표 2 2 2 3 2 12 2" xfId="55383" xr:uid="{880D2A2F-E022-4301-9C7E-5F5759F0357A}"/>
    <cellStyle name="쉼표 2 2 2 3 2 13" xfId="31332" xr:uid="{311AF5FB-BE07-4579-9853-1F6EE1103CFC}"/>
    <cellStyle name="쉼표 2 2 2 3 2 2" xfId="3863" xr:uid="{49C00BA4-1201-44B8-8692-E01F0ECF6BB5}"/>
    <cellStyle name="쉼표 2 2 2 3 2 2 10" xfId="26115" xr:uid="{ECBE6914-20AA-41A0-BEFC-5425781ECDE9}"/>
    <cellStyle name="쉼표 2 2 2 3 2 2 10 2" xfId="56067" xr:uid="{3883293A-1E49-4A33-985F-AB16A7856F03}"/>
    <cellStyle name="쉼표 2 2 2 3 2 2 11" xfId="33856" xr:uid="{8B005F7A-07E5-4486-BBDE-DE22B4D100C4}"/>
    <cellStyle name="쉼표 2 2 2 3 2 2 2" xfId="5231" xr:uid="{34B08F0A-CC46-4203-B5EF-1148C4D593C2}"/>
    <cellStyle name="쉼표 2 2 2 3 2 2 2 10" xfId="35224" xr:uid="{845C845F-67CD-4AEB-AA9D-8FA6700975D0}"/>
    <cellStyle name="쉼표 2 2 2 3 2 2 2 2" xfId="8179" xr:uid="{3915CD2E-86B2-4327-8642-7908D2E54217}"/>
    <cellStyle name="쉼표 2 2 2 3 2 2 2 2 2" xfId="30226" xr:uid="{0E280ACB-AA57-4630-95B2-60641EE0F951}"/>
    <cellStyle name="쉼표 2 2 2 3 2 2 2 2 2 2" xfId="60178" xr:uid="{824E220B-A2F5-480D-8A38-FAC7F8BCC9CB}"/>
    <cellStyle name="쉼표 2 2 2 3 2 2 2 2 3" xfId="38134" xr:uid="{CB64F5DA-D4CD-4D47-85CC-7B6168771C83}"/>
    <cellStyle name="쉼표 2 2 2 3 2 2 2 3" xfId="10961" xr:uid="{8B23B499-9331-48DA-88E7-EAAACE61F769}"/>
    <cellStyle name="쉼표 2 2 2 3 2 2 2 3 2" xfId="40916" xr:uid="{22E9E2B7-1738-4D52-9EA9-1C256D387710}"/>
    <cellStyle name="쉼표 2 2 2 3 2 2 2 4" xfId="13743" xr:uid="{25E110A2-506F-4920-9BF3-B9BE83DAAF34}"/>
    <cellStyle name="쉼표 2 2 2 3 2 2 2 4 2" xfId="43698" xr:uid="{B6636F8B-C0F2-4845-9BA1-7544F2DF075A}"/>
    <cellStyle name="쉼표 2 2 2 3 2 2 2 5" xfId="16478" xr:uid="{9F2591C9-E767-4141-8CB0-25BFFB44EAC8}"/>
    <cellStyle name="쉼표 2 2 2 3 2 2 2 5 2" xfId="46433" xr:uid="{4AC20F82-ABD8-4C8A-98B6-E621E44060FB}"/>
    <cellStyle name="쉼표 2 2 2 3 2 2 2 6" xfId="19226" xr:uid="{0DAFBC34-743B-480C-BF23-77481BA59985}"/>
    <cellStyle name="쉼표 2 2 2 3 2 2 2 6 2" xfId="49179" xr:uid="{E4E4192A-C5DB-44BA-807D-83CEB06720D3}"/>
    <cellStyle name="쉼표 2 2 2 3 2 2 2 7" xfId="22009" xr:uid="{D41414C5-6343-476E-B5BE-CCC7AEC076B8}"/>
    <cellStyle name="쉼표 2 2 2 3 2 2 2 7 2" xfId="51961" xr:uid="{D109C1F8-58C8-4FBD-8F6F-1FDA6E555233}"/>
    <cellStyle name="쉼표 2 2 2 3 2 2 2 8" xfId="24747" xr:uid="{75264AAD-99CD-4BEA-89C3-AC88BACD4AD0}"/>
    <cellStyle name="쉼표 2 2 2 3 2 2 2 8 2" xfId="54699" xr:uid="{B2BE5A07-FDBC-4FFF-92B5-1AFE1AD86B65}"/>
    <cellStyle name="쉼표 2 2 2 3 2 2 2 9" xfId="27483" xr:uid="{E43498D9-DD76-497C-B6A4-8A591FC4CC8A}"/>
    <cellStyle name="쉼표 2 2 2 3 2 2 2 9 2" xfId="57435" xr:uid="{F9582FA5-C662-4739-9B44-1C5E65DEC82C}"/>
    <cellStyle name="쉼표 2 2 2 3 2 2 3" xfId="6811" xr:uid="{93FDB77C-C697-4F6E-80DE-CD5700F64DA5}"/>
    <cellStyle name="쉼표 2 2 2 3 2 2 3 2" xfId="28858" xr:uid="{AE37FB4B-1805-4F95-9142-BA7EAD240E2C}"/>
    <cellStyle name="쉼표 2 2 2 3 2 2 3 2 2" xfId="58810" xr:uid="{3D459666-3571-4F56-A955-D89FA6736AF2}"/>
    <cellStyle name="쉼표 2 2 2 3 2 2 3 3" xfId="36766" xr:uid="{9E60CC28-E1A1-48DA-89EA-7AD2F4016D71}"/>
    <cellStyle name="쉼표 2 2 2 3 2 2 4" xfId="9593" xr:uid="{78A40D0B-0D27-4D91-87DC-D57EF844ADA7}"/>
    <cellStyle name="쉼표 2 2 2 3 2 2 4 2" xfId="39548" xr:uid="{C4F05DC7-6338-45D1-ADF6-9F8F4E840A94}"/>
    <cellStyle name="쉼표 2 2 2 3 2 2 5" xfId="12375" xr:uid="{1C1E2E0F-156D-485D-A8A1-F58E53ADBC81}"/>
    <cellStyle name="쉼표 2 2 2 3 2 2 5 2" xfId="42330" xr:uid="{F0EF9C86-0DFB-4F68-80B1-A55DC48761B1}"/>
    <cellStyle name="쉼표 2 2 2 3 2 2 6" xfId="15110" xr:uid="{91C1F296-5C56-45FE-B7A0-DB086F90B4B8}"/>
    <cellStyle name="쉼표 2 2 2 3 2 2 6 2" xfId="45065" xr:uid="{0D3B4633-A471-4434-8F2E-736ECB2FAF66}"/>
    <cellStyle name="쉼표 2 2 2 3 2 2 7" xfId="17858" xr:uid="{A1AF9FF3-94BF-467A-89D6-A9CDB234E694}"/>
    <cellStyle name="쉼표 2 2 2 3 2 2 7 2" xfId="47811" xr:uid="{A8B01DEA-CAEA-487C-A1BD-51660D624B68}"/>
    <cellStyle name="쉼표 2 2 2 3 2 2 8" xfId="20641" xr:uid="{78B8E8C9-795E-4277-959A-039C79E350CF}"/>
    <cellStyle name="쉼표 2 2 2 3 2 2 8 2" xfId="50593" xr:uid="{63C0C40C-B537-4DE7-B837-3EDA1FA8942C}"/>
    <cellStyle name="쉼표 2 2 2 3 2 2 9" xfId="23379" xr:uid="{2675A496-5E12-4153-BB46-C30608CE24A5}"/>
    <cellStyle name="쉼표 2 2 2 3 2 2 9 2" xfId="53331" xr:uid="{3FEF0623-692A-495C-A605-A9773998F376}"/>
    <cellStyle name="쉼표 2 2 2 3 2 3" xfId="4547" xr:uid="{F09DECD9-1954-42E8-B61E-2879F8D3C3CE}"/>
    <cellStyle name="쉼표 2 2 2 3 2 3 10" xfId="34540" xr:uid="{DE84112D-25B3-45AB-AFFD-4395FFD409F3}"/>
    <cellStyle name="쉼표 2 2 2 3 2 3 2" xfId="7495" xr:uid="{8C3BB5E4-B85D-40A8-839F-461043F688FC}"/>
    <cellStyle name="쉼표 2 2 2 3 2 3 2 2" xfId="29542" xr:uid="{85C6B6E7-AAF7-4706-8B44-89E136C519CF}"/>
    <cellStyle name="쉼표 2 2 2 3 2 3 2 2 2" xfId="59494" xr:uid="{482DCCD3-2C0A-4302-ADE8-620089738606}"/>
    <cellStyle name="쉼표 2 2 2 3 2 3 2 3" xfId="37450" xr:uid="{4C755DBE-AF7A-4A5D-849C-1937773AFE98}"/>
    <cellStyle name="쉼표 2 2 2 3 2 3 3" xfId="10277" xr:uid="{FBD99094-F3A1-4984-8183-9B8A070106C0}"/>
    <cellStyle name="쉼표 2 2 2 3 2 3 3 2" xfId="40232" xr:uid="{3C8BCBD6-2732-429D-8FB9-70E66C211000}"/>
    <cellStyle name="쉼표 2 2 2 3 2 3 4" xfId="13059" xr:uid="{DF2648E3-529D-497B-A7A2-1AB5B18AE795}"/>
    <cellStyle name="쉼표 2 2 2 3 2 3 4 2" xfId="43014" xr:uid="{B212187A-9027-4FE3-BF86-DBD395AD3BC1}"/>
    <cellStyle name="쉼표 2 2 2 3 2 3 5" xfId="15794" xr:uid="{7E3DBDA8-F87E-4C58-AC75-3714E6454985}"/>
    <cellStyle name="쉼표 2 2 2 3 2 3 5 2" xfId="45749" xr:uid="{743892B6-708B-4B24-A8E9-2630BD1C50C2}"/>
    <cellStyle name="쉼표 2 2 2 3 2 3 6" xfId="18542" xr:uid="{87368921-FFF5-4370-A6E3-8FEB0FF90353}"/>
    <cellStyle name="쉼표 2 2 2 3 2 3 6 2" xfId="48495" xr:uid="{7ABCAF33-AE3B-4FBC-B23D-DBBC4614FB67}"/>
    <cellStyle name="쉼표 2 2 2 3 2 3 7" xfId="21325" xr:uid="{6A78E414-1893-4A73-89C4-7493D622BC8C}"/>
    <cellStyle name="쉼표 2 2 2 3 2 3 7 2" xfId="51277" xr:uid="{6DD88B66-0671-463F-86E3-DC4443940191}"/>
    <cellStyle name="쉼표 2 2 2 3 2 3 8" xfId="24063" xr:uid="{31029768-EC40-4A6F-984C-71FD92C911CB}"/>
    <cellStyle name="쉼표 2 2 2 3 2 3 8 2" xfId="54015" xr:uid="{95411340-D779-409A-B101-784DE701E2EB}"/>
    <cellStyle name="쉼표 2 2 2 3 2 3 9" xfId="26799" xr:uid="{0DA032BB-4C0C-4F92-9A44-E60A34BF7C98}"/>
    <cellStyle name="쉼표 2 2 2 3 2 3 9 2" xfId="56751" xr:uid="{184F5C34-7328-44A4-B15B-55CB32380626}"/>
    <cellStyle name="쉼표 2 2 2 3 2 4" xfId="3179" xr:uid="{1CD87AE0-02B6-4611-B5BA-19CBA4F054F1}"/>
    <cellStyle name="쉼표 2 2 2 3 2 4 2" xfId="28174" xr:uid="{852F7B7A-EDCD-421B-AE09-E2BAE24E75F1}"/>
    <cellStyle name="쉼표 2 2 2 3 2 4 2 2" xfId="58126" xr:uid="{2925E2A9-8E50-44A0-A721-8298249C12A0}"/>
    <cellStyle name="쉼표 2 2 2 3 2 4 3" xfId="33172" xr:uid="{E9C20A10-F148-4E90-94DB-9142DE5EAA6D}"/>
    <cellStyle name="쉼표 2 2 2 3 2 5" xfId="6127" xr:uid="{F16E6725-9942-448E-976A-A1FD2FD48589}"/>
    <cellStyle name="쉼표 2 2 2 3 2 5 2" xfId="36082" xr:uid="{B7EF1712-67F1-4782-8671-EE5F268393CF}"/>
    <cellStyle name="쉼표 2 2 2 3 2 6" xfId="8909" xr:uid="{292105CC-ABF4-4BF6-8D9B-0B555F38B38D}"/>
    <cellStyle name="쉼표 2 2 2 3 2 6 2" xfId="38864" xr:uid="{43B87034-C93D-4DD7-B58D-B134295FE688}"/>
    <cellStyle name="쉼표 2 2 2 3 2 7" xfId="11691" xr:uid="{EC49210A-8E1A-4343-AF67-767931F3E102}"/>
    <cellStyle name="쉼표 2 2 2 3 2 7 2" xfId="41646" xr:uid="{56C8174B-A600-4DBA-BAC9-E6D1049848FB}"/>
    <cellStyle name="쉼표 2 2 2 3 2 8" xfId="14426" xr:uid="{CA08CBC6-FDD2-4148-902A-915C3466EC9B}"/>
    <cellStyle name="쉼표 2 2 2 3 2 8 2" xfId="44381" xr:uid="{7C2B1343-EA8E-4490-8DC7-1D29C661095D}"/>
    <cellStyle name="쉼표 2 2 2 3 2 9" xfId="17174" xr:uid="{FAF65EC8-7150-40B8-ADC0-073E986E03B3}"/>
    <cellStyle name="쉼표 2 2 2 3 2 9 2" xfId="47127" xr:uid="{587410A8-3281-4306-8F6D-AA61C6EBC98F}"/>
    <cellStyle name="쉼표 2 2 2 3 3" xfId="1869" xr:uid="{43EE4FDC-ED2C-4356-A38D-3908EC3E8EAE}"/>
    <cellStyle name="쉼표 2 2 2 3 3 10" xfId="23037" xr:uid="{DA7E5A2A-999A-4C47-933A-2797E13EE708}"/>
    <cellStyle name="쉼표 2 2 2 3 3 10 2" xfId="52989" xr:uid="{AF8C8457-D355-4803-BDF4-E5FF2874B9C4}"/>
    <cellStyle name="쉼표 2 2 2 3 3 11" xfId="25773" xr:uid="{C5EAD35F-584F-4449-A000-F4D46ED7B3F7}"/>
    <cellStyle name="쉼표 2 2 2 3 3 11 2" xfId="55725" xr:uid="{4D969ED3-755C-416D-9708-4CCAB21C1675}"/>
    <cellStyle name="쉼표 2 2 2 3 3 12" xfId="31874" xr:uid="{2C481BA8-D61B-401D-A3B3-D6A289716D0E}"/>
    <cellStyle name="쉼표 2 2 2 3 3 2" xfId="4889" xr:uid="{67D661F6-93D9-4799-857F-C765F9BC9F18}"/>
    <cellStyle name="쉼표 2 2 2 3 3 2 10" xfId="34882" xr:uid="{1AE76A3D-B2B7-4317-B0F4-E1424BBD40FE}"/>
    <cellStyle name="쉼표 2 2 2 3 3 2 2" xfId="7837" xr:uid="{097C8D06-6C6E-40BD-A8DE-C10699F23F96}"/>
    <cellStyle name="쉼표 2 2 2 3 3 2 2 2" xfId="29884" xr:uid="{E5D19FE3-EF94-48BC-AA34-DE79DBF1D5B6}"/>
    <cellStyle name="쉼표 2 2 2 3 3 2 2 2 2" xfId="59836" xr:uid="{A1727F8C-9BDC-414C-BB98-775460EFBC1B}"/>
    <cellStyle name="쉼표 2 2 2 3 3 2 2 3" xfId="37792" xr:uid="{0CF524E8-0B7C-4498-B9A1-FE1162CBC12B}"/>
    <cellStyle name="쉼표 2 2 2 3 3 2 3" xfId="10619" xr:uid="{D9BB9A9E-BB6B-413C-BE8B-5A08A9F1EBA6}"/>
    <cellStyle name="쉼표 2 2 2 3 3 2 3 2" xfId="40574" xr:uid="{62629FC9-3BCB-49E9-966F-2614DED7C560}"/>
    <cellStyle name="쉼표 2 2 2 3 3 2 4" xfId="13401" xr:uid="{8EC107E4-ECF8-456E-A598-F8A7FE5126AC}"/>
    <cellStyle name="쉼표 2 2 2 3 3 2 4 2" xfId="43356" xr:uid="{299E1589-9519-4C78-9485-D13A59C7BBC1}"/>
    <cellStyle name="쉼표 2 2 2 3 3 2 5" xfId="16136" xr:uid="{094673DD-F209-4C8D-A726-A92FC3E56790}"/>
    <cellStyle name="쉼표 2 2 2 3 3 2 5 2" xfId="46091" xr:uid="{79EF2334-C27A-4EA8-A547-2B8C2CE3089C}"/>
    <cellStyle name="쉼표 2 2 2 3 3 2 6" xfId="18884" xr:uid="{873B5F86-CC8A-4E4D-A74C-E29A65C34ACF}"/>
    <cellStyle name="쉼표 2 2 2 3 3 2 6 2" xfId="48837" xr:uid="{110927E4-430C-44A5-B3BE-D75EEFD5A5AB}"/>
    <cellStyle name="쉼표 2 2 2 3 3 2 7" xfId="21667" xr:uid="{AACD7568-CFD5-46B0-92F3-6206FD5BF040}"/>
    <cellStyle name="쉼표 2 2 2 3 3 2 7 2" xfId="51619" xr:uid="{9782E90B-BA9A-4107-A8FE-3D874462783D}"/>
    <cellStyle name="쉼표 2 2 2 3 3 2 8" xfId="24405" xr:uid="{810F8791-2909-4284-9919-56F3E302536F}"/>
    <cellStyle name="쉼표 2 2 2 3 3 2 8 2" xfId="54357" xr:uid="{A7B89E2A-F6CC-43E0-BD9A-8DF82CF508D5}"/>
    <cellStyle name="쉼표 2 2 2 3 3 2 9" xfId="27141" xr:uid="{7E053CCD-521F-4615-A5D4-4918D2AF7E56}"/>
    <cellStyle name="쉼표 2 2 2 3 3 2 9 2" xfId="57093" xr:uid="{7FD54E90-F8DE-491A-90E7-14AC54B3F608}"/>
    <cellStyle name="쉼표 2 2 2 3 3 3" xfId="3521" xr:uid="{1CAB1F3E-3A17-4C02-96E5-D33EC7BAF8A9}"/>
    <cellStyle name="쉼표 2 2 2 3 3 3 2" xfId="28516" xr:uid="{F13A9C4A-A2D1-47B1-9123-A749FED93636}"/>
    <cellStyle name="쉼표 2 2 2 3 3 3 2 2" xfId="58468" xr:uid="{5FC7DC30-06B1-426A-B2F0-BAFAC1558ABE}"/>
    <cellStyle name="쉼표 2 2 2 3 3 3 3" xfId="33514" xr:uid="{97D07271-ED1D-421E-9B9D-11553365B118}"/>
    <cellStyle name="쉼표 2 2 2 3 3 4" xfId="6469" xr:uid="{AED84136-A9F1-46B6-B6FA-00EAD086FD9E}"/>
    <cellStyle name="쉼표 2 2 2 3 3 4 2" xfId="36424" xr:uid="{AB0A68A5-AFC2-4236-9A8C-D77CA2318B0A}"/>
    <cellStyle name="쉼표 2 2 2 3 3 5" xfId="9251" xr:uid="{2E701BE8-180A-4D1D-82C4-75219DFF0B53}"/>
    <cellStyle name="쉼표 2 2 2 3 3 5 2" xfId="39206" xr:uid="{DA14A783-0B3A-4289-A01E-D078DDF04ECE}"/>
    <cellStyle name="쉼표 2 2 2 3 3 6" xfId="12033" xr:uid="{B8FB55D7-8C1D-47B2-A4C6-8571F04434EE}"/>
    <cellStyle name="쉼표 2 2 2 3 3 6 2" xfId="41988" xr:uid="{CCB59464-49C4-4F5B-8074-9BC43B4EBF86}"/>
    <cellStyle name="쉼표 2 2 2 3 3 7" xfId="14768" xr:uid="{56D3DDA8-6837-4F31-8B7D-BA913CBF4C01}"/>
    <cellStyle name="쉼표 2 2 2 3 3 7 2" xfId="44723" xr:uid="{912621B9-32F5-4A01-81CA-1CAD43CA99B4}"/>
    <cellStyle name="쉼표 2 2 2 3 3 8" xfId="17516" xr:uid="{A6BF1A6F-7913-45C5-97E9-0DCBA8012EDD}"/>
    <cellStyle name="쉼표 2 2 2 3 3 8 2" xfId="47469" xr:uid="{4950C12D-1D25-462C-A2A7-DFB35E4063B8}"/>
    <cellStyle name="쉼표 2 2 2 3 3 9" xfId="20299" xr:uid="{9A79CD91-D470-470F-A99D-5A76C98D55E0}"/>
    <cellStyle name="쉼표 2 2 2 3 3 9 2" xfId="50251" xr:uid="{3A053869-64D3-499F-8868-927CE5B48469}"/>
    <cellStyle name="쉼표 2 2 2 3 4" xfId="2400" xr:uid="{BEB227FE-C83D-4AF3-BC54-6A721DD827A1}"/>
    <cellStyle name="쉼표 2 2 2 3 4 10" xfId="26457" xr:uid="{ABE5352F-77E0-466B-840C-851C258FE4AF}"/>
    <cellStyle name="쉼표 2 2 2 3 4 10 2" xfId="56409" xr:uid="{2B212137-C597-447E-A7B9-6C308759B4D6}"/>
    <cellStyle name="쉼표 2 2 2 3 4 11" xfId="32399" xr:uid="{415EC911-A3A8-43C2-B1B9-6BA94F34F913}"/>
    <cellStyle name="쉼표 2 2 2 3 4 2" xfId="4205" xr:uid="{894A3D15-A9DA-493C-B198-4B855833755F}"/>
    <cellStyle name="쉼표 2 2 2 3 4 2 2" xfId="29200" xr:uid="{4F6D9A70-E57E-498B-97C5-E11A972E3172}"/>
    <cellStyle name="쉼표 2 2 2 3 4 2 2 2" xfId="59152" xr:uid="{8538BD4D-2258-4967-A95B-ECF9BB2C9A84}"/>
    <cellStyle name="쉼표 2 2 2 3 4 2 3" xfId="34198" xr:uid="{692DA822-9C98-4433-8A98-008CB3B9FC6F}"/>
    <cellStyle name="쉼표 2 2 2 3 4 3" xfId="7153" xr:uid="{F2A5512E-A17D-4C05-A339-A48E1BD8EB51}"/>
    <cellStyle name="쉼표 2 2 2 3 4 3 2" xfId="37108" xr:uid="{52D42E86-0F20-4356-A94F-A78F991013A3}"/>
    <cellStyle name="쉼표 2 2 2 3 4 4" xfId="9935" xr:uid="{2DE7E80C-350D-4B9A-9F42-191ED7EB080B}"/>
    <cellStyle name="쉼표 2 2 2 3 4 4 2" xfId="39890" xr:uid="{EDD115B8-C420-42B0-84F8-218A6C0FE20B}"/>
    <cellStyle name="쉼표 2 2 2 3 4 5" xfId="12717" xr:uid="{C965433A-5816-43FD-ACDD-DA5B294F779A}"/>
    <cellStyle name="쉼표 2 2 2 3 4 5 2" xfId="42672" xr:uid="{5DFCA1AB-8CF4-4CD2-8B68-03C860C20B2D}"/>
    <cellStyle name="쉼표 2 2 2 3 4 6" xfId="15452" xr:uid="{0C562DEC-4604-4FE7-9711-54B10954E6A1}"/>
    <cellStyle name="쉼표 2 2 2 3 4 6 2" xfId="45407" xr:uid="{F581150E-B422-41B8-8141-100C0338B74B}"/>
    <cellStyle name="쉼표 2 2 2 3 4 7" xfId="18200" xr:uid="{C30DB5D0-ACC6-42EB-B589-C879295540F3}"/>
    <cellStyle name="쉼표 2 2 2 3 4 7 2" xfId="48153" xr:uid="{C8897F93-1A9C-4E25-B315-45DBA961323C}"/>
    <cellStyle name="쉼표 2 2 2 3 4 8" xfId="20983" xr:uid="{0B932F81-1B58-47C9-919C-8C434C7D6A3B}"/>
    <cellStyle name="쉼표 2 2 2 3 4 8 2" xfId="50935" xr:uid="{FD2B065F-B99A-4508-9E0F-C44C78284CE8}"/>
    <cellStyle name="쉼표 2 2 2 3 4 9" xfId="23721" xr:uid="{EC06DA91-2B9A-4CD4-81A3-08937BCA3482}"/>
    <cellStyle name="쉼표 2 2 2 3 4 9 2" xfId="53673" xr:uid="{ABBF2721-A74E-411C-AD9F-8481B38792DC}"/>
    <cellStyle name="쉼표 2 2 2 3 5" xfId="2837" xr:uid="{52EF96EB-B5EC-4DB5-A9D2-AAC3E35DF374}"/>
    <cellStyle name="쉼표 2 2 2 3 5 2" xfId="27832" xr:uid="{E8F065BD-A1FE-4411-8A8B-119C7C732C8B}"/>
    <cellStyle name="쉼표 2 2 2 3 5 2 2" xfId="57784" xr:uid="{D5A138DF-C8BB-4531-8042-C2691CE69898}"/>
    <cellStyle name="쉼표 2 2 2 3 5 3" xfId="32830" xr:uid="{13FA12FD-93D9-4F50-AB6E-4AD9B9A415D1}"/>
    <cellStyle name="쉼표 2 2 2 3 6" xfId="5785" xr:uid="{A766528C-CB0E-48F6-9AA4-E789C3E85987}"/>
    <cellStyle name="쉼표 2 2 2 3 6 2" xfId="35740" xr:uid="{108214D7-E840-4C74-9032-42D6521C4FC3}"/>
    <cellStyle name="쉼표 2 2 2 3 7" xfId="8567" xr:uid="{3BA985A5-ACE9-437E-BCEE-EAE12D099729}"/>
    <cellStyle name="쉼표 2 2 2 3 7 2" xfId="38522" xr:uid="{1291EAE2-729F-4610-A66E-B558640A2B5E}"/>
    <cellStyle name="쉼표 2 2 2 3 8" xfId="11349" xr:uid="{3505B663-D476-4F81-A766-0DBF16AE4F8A}"/>
    <cellStyle name="쉼표 2 2 2 3 8 2" xfId="41304" xr:uid="{D2CE5478-4C96-4037-ABCB-A0490F15802F}"/>
    <cellStyle name="쉼표 2 2 2 3 9" xfId="14084" xr:uid="{22F2A385-B2B1-43BF-8D0C-51D855300C6C}"/>
    <cellStyle name="쉼표 2 2 2 3 9 2" xfId="44039" xr:uid="{64DFC302-2FB4-40D1-94FE-CB0E31584A1D}"/>
    <cellStyle name="쉼표 2 2 2 4" xfId="958" xr:uid="{6D3EC1CD-B127-468A-915A-2E8D4ADEBEBB}"/>
    <cellStyle name="쉼표 2 2 2 4 10" xfId="19786" xr:uid="{9B5C8CFC-4532-4E6B-9433-D5DFFFBF09F9}"/>
    <cellStyle name="쉼표 2 2 2 4 10 2" xfId="49738" xr:uid="{E9AA98BC-08C6-42D7-BE3C-517F84DC0C3E}"/>
    <cellStyle name="쉼표 2 2 2 4 11" xfId="22524" xr:uid="{AAE5D15C-8464-43A3-8233-4A59823FE0DF}"/>
    <cellStyle name="쉼표 2 2 2 4 11 2" xfId="52476" xr:uid="{6452D66D-013E-4FBE-B5C3-F80A43E54F80}"/>
    <cellStyle name="쉼표 2 2 2 4 12" xfId="25260" xr:uid="{52E735E2-3014-48CC-A28E-3665BA3ECC79}"/>
    <cellStyle name="쉼표 2 2 2 4 12 2" xfId="55212" xr:uid="{8278258F-CB70-4DAA-93DA-8FB3058D2B3F}"/>
    <cellStyle name="쉼표 2 2 2 4 13" xfId="30963" xr:uid="{62398B68-0F5E-4F48-9E73-762887A7328A}"/>
    <cellStyle name="쉼표 2 2 2 4 2" xfId="3692" xr:uid="{5702C657-19E5-4165-AEAA-5D89B95F2FF5}"/>
    <cellStyle name="쉼표 2 2 2 4 2 10" xfId="25944" xr:uid="{7A4ACF15-0EFA-409B-A202-7041C59F3595}"/>
    <cellStyle name="쉼표 2 2 2 4 2 10 2" xfId="55896" xr:uid="{F4A89132-9E7D-48D9-9A69-56357AD3A6B1}"/>
    <cellStyle name="쉼표 2 2 2 4 2 11" xfId="33685" xr:uid="{F6BE18FB-B81F-49AA-9776-6878B095B8B6}"/>
    <cellStyle name="쉼표 2 2 2 4 2 2" xfId="5060" xr:uid="{926539C6-3590-4DA6-AC3A-510449B763A7}"/>
    <cellStyle name="쉼표 2 2 2 4 2 2 10" xfId="35053" xr:uid="{0ABBDA39-D728-40EF-A1E0-32004513272D}"/>
    <cellStyle name="쉼표 2 2 2 4 2 2 2" xfId="8008" xr:uid="{F1E3E917-CE9E-4879-B4D2-7D3B92B2FD56}"/>
    <cellStyle name="쉼표 2 2 2 4 2 2 2 2" xfId="30055" xr:uid="{02E46159-80C9-4B25-973E-E43717D1236D}"/>
    <cellStyle name="쉼표 2 2 2 4 2 2 2 2 2" xfId="60007" xr:uid="{713BBA73-7DA0-4C8F-8AC1-89745A3F412E}"/>
    <cellStyle name="쉼표 2 2 2 4 2 2 2 3" xfId="37963" xr:uid="{709E745D-FC28-4D4A-AE53-BD2F52742492}"/>
    <cellStyle name="쉼표 2 2 2 4 2 2 3" xfId="10790" xr:uid="{13E8A217-0116-44C8-B4E7-0CC671F7757E}"/>
    <cellStyle name="쉼표 2 2 2 4 2 2 3 2" xfId="40745" xr:uid="{2B5AACBC-FA9D-4517-8B98-679E882F520F}"/>
    <cellStyle name="쉼표 2 2 2 4 2 2 4" xfId="13572" xr:uid="{4F623B57-8359-4F3E-8AC1-44B06BAC8361}"/>
    <cellStyle name="쉼표 2 2 2 4 2 2 4 2" xfId="43527" xr:uid="{F7F35236-C96C-4AEA-A9D5-96B595456AB8}"/>
    <cellStyle name="쉼표 2 2 2 4 2 2 5" xfId="16307" xr:uid="{2DDBF366-4742-4F31-BC8D-C519635B5BA5}"/>
    <cellStyle name="쉼표 2 2 2 4 2 2 5 2" xfId="46262" xr:uid="{E3185F40-0CEE-4D17-85FF-31082D233BB3}"/>
    <cellStyle name="쉼표 2 2 2 4 2 2 6" xfId="19055" xr:uid="{FD448C32-6925-42D0-95B9-1C35450A3F80}"/>
    <cellStyle name="쉼표 2 2 2 4 2 2 6 2" xfId="49008" xr:uid="{A6E55887-606B-4A67-8F64-2A12F13D072B}"/>
    <cellStyle name="쉼표 2 2 2 4 2 2 7" xfId="21838" xr:uid="{8487ABB8-3DE1-4B53-9D1D-271507533709}"/>
    <cellStyle name="쉼표 2 2 2 4 2 2 7 2" xfId="51790" xr:uid="{9AB5F83C-FB9D-41E2-A8F8-4754105E8F06}"/>
    <cellStyle name="쉼표 2 2 2 4 2 2 8" xfId="24576" xr:uid="{372B5976-B955-4218-8AEF-002BBEE2A242}"/>
    <cellStyle name="쉼표 2 2 2 4 2 2 8 2" xfId="54528" xr:uid="{D5CFD080-0EE0-4311-A6BE-3FB13B5D0A49}"/>
    <cellStyle name="쉼표 2 2 2 4 2 2 9" xfId="27312" xr:uid="{B7B45FC6-6544-404F-A259-E763BF962E87}"/>
    <cellStyle name="쉼표 2 2 2 4 2 2 9 2" xfId="57264" xr:uid="{A404A88D-3FAA-436E-B042-FF87C1FCF7D8}"/>
    <cellStyle name="쉼표 2 2 2 4 2 3" xfId="6640" xr:uid="{3F9B2E57-B728-4AAF-98E0-C3DD07B96825}"/>
    <cellStyle name="쉼표 2 2 2 4 2 3 2" xfId="28687" xr:uid="{E61C6FAD-2C23-488E-AFF2-CE99A8A9D5B1}"/>
    <cellStyle name="쉼표 2 2 2 4 2 3 2 2" xfId="58639" xr:uid="{94BEC783-E8AB-42A1-8219-383BB3F44776}"/>
    <cellStyle name="쉼표 2 2 2 4 2 3 3" xfId="36595" xr:uid="{52759023-A3DF-4785-B584-39D954499987}"/>
    <cellStyle name="쉼표 2 2 2 4 2 4" xfId="9422" xr:uid="{50EB5ED3-37C2-4615-A3E1-CDABAD7E6F08}"/>
    <cellStyle name="쉼표 2 2 2 4 2 4 2" xfId="39377" xr:uid="{288EF11F-C152-488F-B640-99A7D8C1CADE}"/>
    <cellStyle name="쉼표 2 2 2 4 2 5" xfId="12204" xr:uid="{E9C553C8-7132-4C29-9BAF-7A5913EE7DDB}"/>
    <cellStyle name="쉼표 2 2 2 4 2 5 2" xfId="42159" xr:uid="{36F40FC0-D9F7-4F20-AACC-888A13CCB961}"/>
    <cellStyle name="쉼표 2 2 2 4 2 6" xfId="14939" xr:uid="{3B0D0DB5-B74A-4C45-8F02-BDF397E16208}"/>
    <cellStyle name="쉼표 2 2 2 4 2 6 2" xfId="44894" xr:uid="{210D94FF-D901-4B55-8D4D-8F4A0318A4D2}"/>
    <cellStyle name="쉼표 2 2 2 4 2 7" xfId="17687" xr:uid="{BB158676-5E59-4CDC-818B-272E466F8946}"/>
    <cellStyle name="쉼표 2 2 2 4 2 7 2" xfId="47640" xr:uid="{DB388F61-FF8E-4229-895E-1B4E3FBF7BB9}"/>
    <cellStyle name="쉼표 2 2 2 4 2 8" xfId="20470" xr:uid="{74B3F778-34AC-40B5-B112-837DBBEA7627}"/>
    <cellStyle name="쉼표 2 2 2 4 2 8 2" xfId="50422" xr:uid="{DD3964E3-D8D8-46B9-890B-63ABD8D12BB5}"/>
    <cellStyle name="쉼표 2 2 2 4 2 9" xfId="23208" xr:uid="{90797A36-BD46-45CE-A344-72D370BB1031}"/>
    <cellStyle name="쉼표 2 2 2 4 2 9 2" xfId="53160" xr:uid="{85FE6F5D-7CCC-4AB9-90F2-BF91E948C969}"/>
    <cellStyle name="쉼표 2 2 2 4 3" xfId="4376" xr:uid="{927E6D03-1E68-4FDB-8415-8FC8F93A4733}"/>
    <cellStyle name="쉼표 2 2 2 4 3 10" xfId="34369" xr:uid="{9AED57D3-D49C-46A7-8BAA-A5DA22FEDC4C}"/>
    <cellStyle name="쉼표 2 2 2 4 3 2" xfId="7324" xr:uid="{E95078C3-336B-4EE7-833A-0A7257BA547F}"/>
    <cellStyle name="쉼표 2 2 2 4 3 2 2" xfId="29371" xr:uid="{A980ED13-F1D0-4A84-8079-62F93B6C5F8F}"/>
    <cellStyle name="쉼표 2 2 2 4 3 2 2 2" xfId="59323" xr:uid="{F4B6FB2D-60A3-4194-98C0-85AA203DD232}"/>
    <cellStyle name="쉼표 2 2 2 4 3 2 3" xfId="37279" xr:uid="{BBBD3B41-6B74-4E80-8EC8-B2D94207847D}"/>
    <cellStyle name="쉼표 2 2 2 4 3 3" xfId="10106" xr:uid="{ADD8E518-3957-485C-8EBB-0D14DB2BB0F1}"/>
    <cellStyle name="쉼표 2 2 2 4 3 3 2" xfId="40061" xr:uid="{93EBCC20-2F13-4162-8544-881F96E2EE6F}"/>
    <cellStyle name="쉼표 2 2 2 4 3 4" xfId="12888" xr:uid="{CF7AD915-55F5-4A42-93FD-C48DBA2650EF}"/>
    <cellStyle name="쉼표 2 2 2 4 3 4 2" xfId="42843" xr:uid="{B51319C3-5FBA-43F7-AE11-BF8B0085FAC2}"/>
    <cellStyle name="쉼표 2 2 2 4 3 5" xfId="15623" xr:uid="{7A6E9446-C209-41DF-A62D-CDCBED3EF9D7}"/>
    <cellStyle name="쉼표 2 2 2 4 3 5 2" xfId="45578" xr:uid="{98D47BCE-4A81-44C8-8BC8-959C0A2481EA}"/>
    <cellStyle name="쉼표 2 2 2 4 3 6" xfId="18371" xr:uid="{DC14FC2A-0A03-49A7-9140-CCA6EB4F959A}"/>
    <cellStyle name="쉼표 2 2 2 4 3 6 2" xfId="48324" xr:uid="{5BAFCD07-C008-45F9-A813-9124412BD23A}"/>
    <cellStyle name="쉼표 2 2 2 4 3 7" xfId="21154" xr:uid="{A0081906-6E0A-4EB1-BAB3-7D0E52A6BCDE}"/>
    <cellStyle name="쉼표 2 2 2 4 3 7 2" xfId="51106" xr:uid="{930E1F8F-6CA2-4DCC-A74C-30E5336498F1}"/>
    <cellStyle name="쉼표 2 2 2 4 3 8" xfId="23892" xr:uid="{33763AD3-1EDA-474C-A04A-A5FABD789D49}"/>
    <cellStyle name="쉼표 2 2 2 4 3 8 2" xfId="53844" xr:uid="{3436A620-EE26-4769-9215-346554C7DED6}"/>
    <cellStyle name="쉼표 2 2 2 4 3 9" xfId="26628" xr:uid="{2F58D4BB-42D2-441B-B11B-6CD76E8379A0}"/>
    <cellStyle name="쉼표 2 2 2 4 3 9 2" xfId="56580" xr:uid="{94E76DDA-F892-49CE-89C6-895929A3FFB5}"/>
    <cellStyle name="쉼표 2 2 2 4 4" xfId="3008" xr:uid="{0188522E-A163-4B53-8594-31ABE77E750C}"/>
    <cellStyle name="쉼표 2 2 2 4 4 2" xfId="28003" xr:uid="{B9D5DEA7-0EEE-426B-BCD0-3DC2E3B47085}"/>
    <cellStyle name="쉼표 2 2 2 4 4 2 2" xfId="57955" xr:uid="{E168D751-3175-4C65-823D-0F30FD1AAB8D}"/>
    <cellStyle name="쉼표 2 2 2 4 4 3" xfId="33001" xr:uid="{D3067790-2224-4C89-8AF5-0508CF79779C}"/>
    <cellStyle name="쉼표 2 2 2 4 5" xfId="5956" xr:uid="{0D602319-23BC-4951-B9CD-4B8A39F5C96B}"/>
    <cellStyle name="쉼표 2 2 2 4 5 2" xfId="35911" xr:uid="{1B6532BF-A6A5-4619-A749-5F8BD9A9E7E5}"/>
    <cellStyle name="쉼표 2 2 2 4 6" xfId="8738" xr:uid="{8DF966C4-FA37-4205-AA75-AF80202302EE}"/>
    <cellStyle name="쉼표 2 2 2 4 6 2" xfId="38693" xr:uid="{4183FA47-0751-4D33-84F2-56485956794E}"/>
    <cellStyle name="쉼표 2 2 2 4 7" xfId="11520" xr:uid="{41C14B3C-148C-4B6B-8DC9-C01FEA25054B}"/>
    <cellStyle name="쉼표 2 2 2 4 7 2" xfId="41475" xr:uid="{B5B96F47-647C-4524-ABC6-F452085A3B17}"/>
    <cellStyle name="쉼표 2 2 2 4 8" xfId="14255" xr:uid="{EA446889-E97F-40F7-A579-FBFB92B5FE2D}"/>
    <cellStyle name="쉼표 2 2 2 4 8 2" xfId="44210" xr:uid="{FAD49FBA-E8E1-48B9-86C2-10CC9E20767F}"/>
    <cellStyle name="쉼표 2 2 2 4 9" xfId="17003" xr:uid="{58360DE3-8A05-419C-A2EA-24697680E02B}"/>
    <cellStyle name="쉼표 2 2 2 4 9 2" xfId="46956" xr:uid="{FCE222F9-5EC2-4B7E-99EF-8CCB8EC22FAF}"/>
    <cellStyle name="쉼표 2 2 2 5" xfId="1500" xr:uid="{51140190-0E3C-4302-8F66-51CD8F0233EC}"/>
    <cellStyle name="쉼표 2 2 2 5 10" xfId="22866" xr:uid="{372F0718-3994-4DCA-B9F0-F74B1E56644E}"/>
    <cellStyle name="쉼표 2 2 2 5 10 2" xfId="52818" xr:uid="{4C275E5C-B777-4C79-BC32-CE89043E86EE}"/>
    <cellStyle name="쉼표 2 2 2 5 11" xfId="25602" xr:uid="{662EFB11-2A9A-427B-9A31-475C1687DF40}"/>
    <cellStyle name="쉼표 2 2 2 5 11 2" xfId="55554" xr:uid="{B063F93A-A264-42B4-8062-F15AB542E401}"/>
    <cellStyle name="쉼표 2 2 2 5 12" xfId="31505" xr:uid="{36CC4D01-5A07-4BC6-BB72-9C6BFC4DFD95}"/>
    <cellStyle name="쉼표 2 2 2 5 2" xfId="4718" xr:uid="{98F7DF83-3F7E-4045-9C69-26F7AE2C91F8}"/>
    <cellStyle name="쉼표 2 2 2 5 2 10" xfId="34711" xr:uid="{F97C2DD5-CD69-4392-BA25-12C263E189F3}"/>
    <cellStyle name="쉼표 2 2 2 5 2 2" xfId="7666" xr:uid="{235522B4-C3D7-4D23-8B82-98392D4D1759}"/>
    <cellStyle name="쉼표 2 2 2 5 2 2 2" xfId="29713" xr:uid="{C6EB41C1-0F04-4C83-B7AF-3632499A57FB}"/>
    <cellStyle name="쉼표 2 2 2 5 2 2 2 2" xfId="59665" xr:uid="{2C95FAFE-C9E8-4214-BF07-24CC8F7E41AA}"/>
    <cellStyle name="쉼표 2 2 2 5 2 2 3" xfId="37621" xr:uid="{E1E374FA-D1D5-45B9-813B-B320D435A3DA}"/>
    <cellStyle name="쉼표 2 2 2 5 2 3" xfId="10448" xr:uid="{7D5FBC0C-3B50-4F63-AF3F-95D2A0A64C82}"/>
    <cellStyle name="쉼표 2 2 2 5 2 3 2" xfId="40403" xr:uid="{13186DA1-1A9D-4D88-9C96-D5B3234B0BB1}"/>
    <cellStyle name="쉼표 2 2 2 5 2 4" xfId="13230" xr:uid="{CB9CF190-60FE-47EA-9A3A-BF81783A18AB}"/>
    <cellStyle name="쉼표 2 2 2 5 2 4 2" xfId="43185" xr:uid="{26020CD1-5F26-4B2A-B2FC-091EF935D8C9}"/>
    <cellStyle name="쉼표 2 2 2 5 2 5" xfId="15965" xr:uid="{ADD60157-0FC5-4406-8B09-4349440DA180}"/>
    <cellStyle name="쉼표 2 2 2 5 2 5 2" xfId="45920" xr:uid="{BC4237C2-C0FE-4530-8044-9F3B860CB2D5}"/>
    <cellStyle name="쉼표 2 2 2 5 2 6" xfId="18713" xr:uid="{D1389317-0444-46A9-A4C7-56BC5337FF0C}"/>
    <cellStyle name="쉼표 2 2 2 5 2 6 2" xfId="48666" xr:uid="{D48843AE-2D6B-444B-935E-9CA1E785C097}"/>
    <cellStyle name="쉼표 2 2 2 5 2 7" xfId="21496" xr:uid="{F3299205-D62D-4A0C-AD1E-503F550DC4FC}"/>
    <cellStyle name="쉼표 2 2 2 5 2 7 2" xfId="51448" xr:uid="{476326F1-8D61-45EE-8739-2BE22552365D}"/>
    <cellStyle name="쉼표 2 2 2 5 2 8" xfId="24234" xr:uid="{FB87167D-70B5-40D7-BFA5-11441750B9AE}"/>
    <cellStyle name="쉼표 2 2 2 5 2 8 2" xfId="54186" xr:uid="{913CDCB6-8A7A-4041-B922-35AD1B60BF17}"/>
    <cellStyle name="쉼표 2 2 2 5 2 9" xfId="26970" xr:uid="{5FBA0F73-B970-40D7-980E-4D4444E31D19}"/>
    <cellStyle name="쉼표 2 2 2 5 2 9 2" xfId="56922" xr:uid="{7F229685-BDAB-4A7D-A9A2-53D6796EF889}"/>
    <cellStyle name="쉼표 2 2 2 5 3" xfId="3350" xr:uid="{70383B47-B58F-40AB-867A-760F312EABE1}"/>
    <cellStyle name="쉼표 2 2 2 5 3 2" xfId="28345" xr:uid="{A556456C-7F66-4BDB-BE80-3FD67639902D}"/>
    <cellStyle name="쉼표 2 2 2 5 3 2 2" xfId="58297" xr:uid="{B63E7A62-890F-4438-8A31-0FBB19FF5657}"/>
    <cellStyle name="쉼표 2 2 2 5 3 3" xfId="33343" xr:uid="{9FFF0DDF-FA51-402F-B2CC-6EDD4EE7F78B}"/>
    <cellStyle name="쉼표 2 2 2 5 4" xfId="6298" xr:uid="{E8CA4C03-7C83-4D4A-B8E7-5BEA001D0451}"/>
    <cellStyle name="쉼표 2 2 2 5 4 2" xfId="36253" xr:uid="{2CB966DF-9327-40A4-9D46-BC88F39694FA}"/>
    <cellStyle name="쉼표 2 2 2 5 5" xfId="9080" xr:uid="{11E659E6-9606-436A-9AA8-56D3F1FF2DF1}"/>
    <cellStyle name="쉼표 2 2 2 5 5 2" xfId="39035" xr:uid="{1CF7B416-E36C-410E-B692-5B4CF62131D9}"/>
    <cellStyle name="쉼표 2 2 2 5 6" xfId="11862" xr:uid="{D16F4F6B-90D8-4D65-A21F-F251D8A7438A}"/>
    <cellStyle name="쉼표 2 2 2 5 6 2" xfId="41817" xr:uid="{0F503630-CA7B-4C16-8A12-B5A50AB7FE89}"/>
    <cellStyle name="쉼표 2 2 2 5 7" xfId="14597" xr:uid="{D2F172CB-A647-416E-B5DF-3F67C9BA48AF}"/>
    <cellStyle name="쉼표 2 2 2 5 7 2" xfId="44552" xr:uid="{ADE94256-0BAA-479F-BF3E-888F5EE73865}"/>
    <cellStyle name="쉼표 2 2 2 5 8" xfId="17345" xr:uid="{2E07B9FD-12A0-4B8F-BDE1-FB0B10B62396}"/>
    <cellStyle name="쉼표 2 2 2 5 8 2" xfId="47298" xr:uid="{C311F266-0F38-4D04-B686-DE9F73FC3730}"/>
    <cellStyle name="쉼표 2 2 2 5 9" xfId="20128" xr:uid="{2169ACEC-1A9D-4DB3-AD69-6C2E7F9A3DCA}"/>
    <cellStyle name="쉼표 2 2 2 5 9 2" xfId="50080" xr:uid="{BB090539-41FD-425C-A660-9F9A34FB3B31}"/>
    <cellStyle name="쉼표 2 2 2 6" xfId="2049" xr:uid="{81714A0D-9CF3-4124-BB9F-EDB85C8298D9}"/>
    <cellStyle name="쉼표 2 2 2 6 10" xfId="26286" xr:uid="{4DEB5026-D0CC-4284-9469-5DE910C9E350}"/>
    <cellStyle name="쉼표 2 2 2 6 10 2" xfId="56238" xr:uid="{606B5DF6-B726-42DA-81E5-A0E5D2FA1A38}"/>
    <cellStyle name="쉼표 2 2 2 6 11" xfId="32052" xr:uid="{EECC402E-2190-4E02-B4EE-9D832BB33C59}"/>
    <cellStyle name="쉼표 2 2 2 6 2" xfId="4034" xr:uid="{85DBCF7F-A1F8-4DB0-AB2F-B0D9B6AF8831}"/>
    <cellStyle name="쉼표 2 2 2 6 2 2" xfId="29029" xr:uid="{FD2BFBFE-5B76-43BF-8997-979484652FEA}"/>
    <cellStyle name="쉼표 2 2 2 6 2 2 2" xfId="58981" xr:uid="{FC21D9D7-0822-42B7-A970-8FFCC7F6C5A2}"/>
    <cellStyle name="쉼표 2 2 2 6 2 3" xfId="34027" xr:uid="{189BE7F7-6717-42F0-A9E8-ED797D9C46DD}"/>
    <cellStyle name="쉼표 2 2 2 6 3" xfId="6982" xr:uid="{2F400180-08E9-4A64-B333-2AA9D7851D33}"/>
    <cellStyle name="쉼표 2 2 2 6 3 2" xfId="36937" xr:uid="{5F658354-21AD-4A7E-803B-5CE1D945E058}"/>
    <cellStyle name="쉼표 2 2 2 6 4" xfId="9764" xr:uid="{C92F6327-AE23-4FBA-92FE-74F6570C9297}"/>
    <cellStyle name="쉼표 2 2 2 6 4 2" xfId="39719" xr:uid="{551541E9-2A34-4717-ACE2-D4A8E8300362}"/>
    <cellStyle name="쉼표 2 2 2 6 5" xfId="12546" xr:uid="{88444301-4C13-4551-8FDD-95518F58F2C2}"/>
    <cellStyle name="쉼표 2 2 2 6 5 2" xfId="42501" xr:uid="{5FF443B9-7728-4D52-B263-8EE9B6E5762C}"/>
    <cellStyle name="쉼표 2 2 2 6 6" xfId="15281" xr:uid="{F38BD955-6EA6-49E7-B52D-25BB59606CD7}"/>
    <cellStyle name="쉼표 2 2 2 6 6 2" xfId="45236" xr:uid="{D3EEDEC6-54D6-4C24-8568-9746E6599A99}"/>
    <cellStyle name="쉼표 2 2 2 6 7" xfId="18029" xr:uid="{1F3A268E-3F2D-4093-997D-69AB358900BF}"/>
    <cellStyle name="쉼표 2 2 2 6 7 2" xfId="47982" xr:uid="{55317911-CA4F-45B1-BBCB-6E94F3251CB5}"/>
    <cellStyle name="쉼표 2 2 2 6 8" xfId="20812" xr:uid="{740E6C70-EF4D-4368-9B9B-D69E230FE892}"/>
    <cellStyle name="쉼표 2 2 2 6 8 2" xfId="50764" xr:uid="{EB02C423-8A0F-4CEC-BA5B-DAE30C8D91FB}"/>
    <cellStyle name="쉼표 2 2 2 6 9" xfId="23550" xr:uid="{0CC27D02-4AE0-44F8-8EF7-ECF934289C85}"/>
    <cellStyle name="쉼표 2 2 2 6 9 2" xfId="53502" xr:uid="{3325DEDD-4149-4566-B9AC-8A7941B0E33E}"/>
    <cellStyle name="쉼표 2 2 2 7" xfId="2228" xr:uid="{7B7825CE-CA62-4B09-8E87-323B20D2E8B1}"/>
    <cellStyle name="쉼표 2 2 2 7 2" xfId="27661" xr:uid="{A10BEA20-947E-42D6-BD20-1FCB6D27AB77}"/>
    <cellStyle name="쉼표 2 2 2 7 2 2" xfId="57613" xr:uid="{30BD2431-7A18-4ED7-86D7-9FC150F6DE72}"/>
    <cellStyle name="쉼표 2 2 2 7 3" xfId="32228" xr:uid="{AD601D20-8AE9-4871-9ABD-2B5732DD76EA}"/>
    <cellStyle name="쉼표 2 2 2 8" xfId="2666" xr:uid="{726C3B53-2FC8-424F-9938-5B11D1352068}"/>
    <cellStyle name="쉼표 2 2 2 8 2" xfId="32659" xr:uid="{49B5AEAC-3E26-4B69-B97C-32F7D59A877E}"/>
    <cellStyle name="쉼표 2 2 2 9" xfId="5533" xr:uid="{E02D8D04-83AF-4057-B6E0-9EB9AA53D5E4}"/>
    <cellStyle name="쉼표 2 2 2 9 2" xfId="35489" xr:uid="{C8BFC153-0B23-4BAF-9CD9-4321496C7285}"/>
    <cellStyle name="쉼표 2 2 20" xfId="8354" xr:uid="{6D6A9BA4-B7F7-48F5-8FD5-A938E4BA5806}"/>
    <cellStyle name="쉼표 2 2 20 2" xfId="38309" xr:uid="{EDF24BCC-3E83-473A-A80F-36B9D4A499BD}"/>
    <cellStyle name="쉼표 2 2 21" xfId="11092" xr:uid="{A2FD7C98-8B6B-4C07-A161-CE206A9F79AF}"/>
    <cellStyle name="쉼표 2 2 21 2" xfId="41047" xr:uid="{39542025-7BA9-4E21-8224-EB18A5631FFE}"/>
    <cellStyle name="쉼표 2 2 22" xfId="11136" xr:uid="{7C193CC6-5E2B-4B86-B724-03EDF76561C0}"/>
    <cellStyle name="쉼표 2 2 22 2" xfId="41091" xr:uid="{EAEE8737-0B8E-4701-A865-8F6A656F4AF8}"/>
    <cellStyle name="쉼표 2 2 23" xfId="13871" xr:uid="{FE60293C-7CD2-4E56-9811-102ACE02C7DC}"/>
    <cellStyle name="쉼표 2 2 23 2" xfId="43826" xr:uid="{90BE52A7-9906-4608-98A9-0E40A18E815B}"/>
    <cellStyle name="쉼표 2 2 24" xfId="16617" xr:uid="{16AD660F-2117-4CEB-B555-E0F89ABAF199}"/>
    <cellStyle name="쉼표 2 2 24 2" xfId="46570" xr:uid="{5BB04880-B44F-450A-B620-924F7F59BEF8}"/>
    <cellStyle name="쉼표 2 2 25" xfId="19355" xr:uid="{8E673A12-ED26-470E-A617-A36265D6E74F}"/>
    <cellStyle name="쉼표 2 2 25 2" xfId="49308" xr:uid="{E22D6E38-E399-445F-8177-CCE081E559CB}"/>
    <cellStyle name="쉼표 2 2 26" xfId="19400" xr:uid="{8936FF7E-DBAB-4731-9715-4522B5CA27A8}"/>
    <cellStyle name="쉼표 2 2 26 2" xfId="49352" xr:uid="{B4193713-91F7-4D12-8297-F776FD192546}"/>
    <cellStyle name="쉼표 2 2 27" xfId="22140" xr:uid="{CCBAD7A7-0D53-4C24-B87D-F2CAAE0161AB}"/>
    <cellStyle name="쉼표 2 2 27 2" xfId="52092" xr:uid="{9CEE1B6F-717E-49F7-B231-49751AF4D679}"/>
    <cellStyle name="쉼표 2 2 28" xfId="24876" xr:uid="{5E05BCE9-4E66-4527-84AF-D7AF78177050}"/>
    <cellStyle name="쉼표 2 2 28 2" xfId="54828" xr:uid="{0CFDF83F-A4E8-4641-8195-67E594C03808}"/>
    <cellStyle name="쉼표 2 2 29" xfId="30376" xr:uid="{09E70855-7186-4582-8249-CAEB695DC89F}"/>
    <cellStyle name="쉼표 2 2 3" xfId="452" xr:uid="{9610F3B8-BB87-47BB-BCE2-EE0BB9A2868F}"/>
    <cellStyle name="쉼표 2 2 3 10" xfId="8439" xr:uid="{99858649-886E-43CA-909D-45C26B14E8F2}"/>
    <cellStyle name="쉼표 2 2 3 10 2" xfId="38394" xr:uid="{84A4099E-26C4-4CC9-A0F5-E7053E31E428}"/>
    <cellStyle name="쉼표 2 2 3 11" xfId="11221" xr:uid="{B22556B1-DE44-48AB-B5FC-620E6B9BE037}"/>
    <cellStyle name="쉼표 2 2 3 11 2" xfId="41176" xr:uid="{0008A1AF-B93A-4365-8B3D-CCBE47ED3182}"/>
    <cellStyle name="쉼표 2 2 3 12" xfId="13956" xr:uid="{BD800CBD-8D0E-4FF9-86BC-CA0D0A4CC898}"/>
    <cellStyle name="쉼표 2 2 3 12 2" xfId="43911" xr:uid="{E18E3CB9-5399-4497-B927-89184198E875}"/>
    <cellStyle name="쉼표 2 2 3 13" xfId="16704" xr:uid="{EF180B9B-938E-4E24-BEF9-16DF1F0CDACC}"/>
    <cellStyle name="쉼표 2 2 3 13 2" xfId="46657" xr:uid="{986F0D9A-1C0E-4650-857F-4B6A564B5237}"/>
    <cellStyle name="쉼표 2 2 3 14" xfId="19487" xr:uid="{0F3D6038-D057-45A3-856C-233271CF7764}"/>
    <cellStyle name="쉼표 2 2 3 14 2" xfId="49439" xr:uid="{117CB437-0336-4086-957B-71241A79A8BE}"/>
    <cellStyle name="쉼표 2 2 3 15" xfId="22225" xr:uid="{DDCF8FBA-EFA9-4025-86CD-FC4F5652E55C}"/>
    <cellStyle name="쉼표 2 2 3 15 2" xfId="52177" xr:uid="{E0F86A3C-5F71-4974-88AA-24172D9B0122}"/>
    <cellStyle name="쉼표 2 2 3 16" xfId="24961" xr:uid="{29B215A4-9D7E-4B78-8BBA-1704A4BE3267}"/>
    <cellStyle name="쉼표 2 2 3 16 2" xfId="54913" xr:uid="{0D5EE318-7457-4A85-9041-6765D8C789CE}"/>
    <cellStyle name="쉼표 2 2 3 17" xfId="30465" xr:uid="{704473C7-FA8F-45D7-A35B-419AD592C706}"/>
    <cellStyle name="쉼표 2 2 3 2" xfId="594" xr:uid="{94F47F0E-E2CA-43C6-90CD-5A3BBA31843C}"/>
    <cellStyle name="쉼표 2 2 3 2 10" xfId="16875" xr:uid="{A3A5D95E-90A8-4DB6-A58B-2DDF46E2C785}"/>
    <cellStyle name="쉼표 2 2 3 2 10 2" xfId="46828" xr:uid="{4342E78A-F5E8-49B4-9415-33E05E49738B}"/>
    <cellStyle name="쉼표 2 2 3 2 11" xfId="19658" xr:uid="{1C55048F-A180-4FD1-9280-B2615FD96A7B}"/>
    <cellStyle name="쉼표 2 2 3 2 11 2" xfId="49610" xr:uid="{C997F8F7-3215-4822-81BC-ED8397044424}"/>
    <cellStyle name="쉼표 2 2 3 2 12" xfId="22396" xr:uid="{F81C931C-2F85-4462-8C56-61F8306AA6F8}"/>
    <cellStyle name="쉼표 2 2 3 2 12 2" xfId="52348" xr:uid="{40F70A7C-9109-4D82-8F6F-A37A381C5E75}"/>
    <cellStyle name="쉼표 2 2 3 2 13" xfId="25132" xr:uid="{44632F51-2897-4A88-9E66-607D4F168EA2}"/>
    <cellStyle name="쉼표 2 2 3 2 13 2" xfId="55084" xr:uid="{D587D66A-5E5C-49D3-A561-C667CFCA4BE9}"/>
    <cellStyle name="쉼표 2 2 3 2 14" xfId="30604" xr:uid="{538B6F8C-191E-45B8-9E4C-6D3C4B0B7BEB}"/>
    <cellStyle name="쉼표 2 2 3 2 2" xfId="1142" xr:uid="{56D22CCB-BA49-42B3-A8F9-7DDE72B56C94}"/>
    <cellStyle name="쉼표 2 2 3 2 2 10" xfId="20000" xr:uid="{87DBB673-11FC-4744-BED8-75AA99B473DC}"/>
    <cellStyle name="쉼표 2 2 3 2 2 10 2" xfId="49952" xr:uid="{8F2720F0-D5E6-47AF-8447-7922769E81DF}"/>
    <cellStyle name="쉼표 2 2 3 2 2 11" xfId="22738" xr:uid="{AD33B3E3-83E5-4F04-8332-E80BA379A378}"/>
    <cellStyle name="쉼표 2 2 3 2 2 11 2" xfId="52690" xr:uid="{75BA16CF-ADCC-47E0-9C6E-936DEEE01420}"/>
    <cellStyle name="쉼표 2 2 3 2 2 12" xfId="25474" xr:uid="{24D32B26-7754-426D-B73E-391D61AEF3A9}"/>
    <cellStyle name="쉼표 2 2 3 2 2 12 2" xfId="55426" xr:uid="{C5CB7F52-7192-4C2C-813A-04984C86BE76}"/>
    <cellStyle name="쉼표 2 2 3 2 2 13" xfId="31147" xr:uid="{1A082AE3-DEE7-4556-88AE-AB276589C62F}"/>
    <cellStyle name="쉼표 2 2 3 2 2 2" xfId="3906" xr:uid="{4C2474DD-C6FD-46CA-9075-D0F4594AADCC}"/>
    <cellStyle name="쉼표 2 2 3 2 2 2 10" xfId="26158" xr:uid="{2EAEF636-F9EA-4C58-BE10-1D086921B315}"/>
    <cellStyle name="쉼표 2 2 3 2 2 2 10 2" xfId="56110" xr:uid="{D70C369C-3D31-4944-923C-BEB84D747C09}"/>
    <cellStyle name="쉼표 2 2 3 2 2 2 11" xfId="33899" xr:uid="{2A062DFC-A098-4BF2-B79D-FA963B4F30F7}"/>
    <cellStyle name="쉼표 2 2 3 2 2 2 2" xfId="5274" xr:uid="{ED9F2429-6C49-4245-B42D-20105CC0D657}"/>
    <cellStyle name="쉼표 2 2 3 2 2 2 2 10" xfId="35267" xr:uid="{95E5FA2E-89D7-441F-9069-28FA6ED13831}"/>
    <cellStyle name="쉼표 2 2 3 2 2 2 2 2" xfId="8222" xr:uid="{09A80518-C418-482C-9F2C-CBB9637F24CD}"/>
    <cellStyle name="쉼표 2 2 3 2 2 2 2 2 2" xfId="30269" xr:uid="{1AD4EC5C-CD09-4987-870C-B9415E81C5A2}"/>
    <cellStyle name="쉼표 2 2 3 2 2 2 2 2 2 2" xfId="60221" xr:uid="{E91AE866-E241-4491-B858-94C80B952246}"/>
    <cellStyle name="쉼표 2 2 3 2 2 2 2 2 3" xfId="38177" xr:uid="{7F6BE9E5-E433-4866-8281-D853799C424A}"/>
    <cellStyle name="쉼표 2 2 3 2 2 2 2 3" xfId="11004" xr:uid="{10DFE6E7-6102-4157-B79A-948EFC1E82F5}"/>
    <cellStyle name="쉼표 2 2 3 2 2 2 2 3 2" xfId="40959" xr:uid="{38E05FF2-06BA-471E-A67F-37233235788B}"/>
    <cellStyle name="쉼표 2 2 3 2 2 2 2 4" xfId="13786" xr:uid="{B0265AF8-6DEB-4847-B6A1-D3CE11D1BEF1}"/>
    <cellStyle name="쉼표 2 2 3 2 2 2 2 4 2" xfId="43741" xr:uid="{00196443-B21E-47BB-AF30-677DD85A61B0}"/>
    <cellStyle name="쉼표 2 2 3 2 2 2 2 5" xfId="16521" xr:uid="{B0655DC4-EA3F-4375-8906-49319D577914}"/>
    <cellStyle name="쉼표 2 2 3 2 2 2 2 5 2" xfId="46476" xr:uid="{90D97050-FBBC-4729-86AE-1DAAD597D043}"/>
    <cellStyle name="쉼표 2 2 3 2 2 2 2 6" xfId="19269" xr:uid="{E9A826B0-BA3A-419F-A10B-B959360DAE8C}"/>
    <cellStyle name="쉼표 2 2 3 2 2 2 2 6 2" xfId="49222" xr:uid="{E73B3C3D-2F40-4BFE-BBEF-C06E2ED9A862}"/>
    <cellStyle name="쉼표 2 2 3 2 2 2 2 7" xfId="22052" xr:uid="{DB3A0698-2957-45CF-B057-C33F6FE140B2}"/>
    <cellStyle name="쉼표 2 2 3 2 2 2 2 7 2" xfId="52004" xr:uid="{EA91FE89-9CED-4859-AFA5-4B32BE08F2CB}"/>
    <cellStyle name="쉼표 2 2 3 2 2 2 2 8" xfId="24790" xr:uid="{DF9F3ACB-10AD-4BFA-B056-74E8A5F9A875}"/>
    <cellStyle name="쉼표 2 2 3 2 2 2 2 8 2" xfId="54742" xr:uid="{9157E46D-99F7-4009-813B-FFF399D57352}"/>
    <cellStyle name="쉼표 2 2 3 2 2 2 2 9" xfId="27526" xr:uid="{0B50993C-CB18-4A8E-B9B6-0A8384E65CD0}"/>
    <cellStyle name="쉼표 2 2 3 2 2 2 2 9 2" xfId="57478" xr:uid="{4818E893-F8CB-4B5B-B417-374F8D01C8CF}"/>
    <cellStyle name="쉼표 2 2 3 2 2 2 3" xfId="6854" xr:uid="{3671D3B5-BAD2-483D-AB0B-4506C814D262}"/>
    <cellStyle name="쉼표 2 2 3 2 2 2 3 2" xfId="28901" xr:uid="{0892088D-9488-41F0-BFFF-94D58553175A}"/>
    <cellStyle name="쉼표 2 2 3 2 2 2 3 2 2" xfId="58853" xr:uid="{88E3413D-3809-4F35-9BD9-65966249A899}"/>
    <cellStyle name="쉼표 2 2 3 2 2 2 3 3" xfId="36809" xr:uid="{FB00E383-1902-4275-9D81-E2F4520A2A0C}"/>
    <cellStyle name="쉼표 2 2 3 2 2 2 4" xfId="9636" xr:uid="{D443F28D-19AA-46C7-9838-23AC872813AD}"/>
    <cellStyle name="쉼표 2 2 3 2 2 2 4 2" xfId="39591" xr:uid="{A3181EF7-938C-49F5-A8E2-4C19B5ECBDC1}"/>
    <cellStyle name="쉼표 2 2 3 2 2 2 5" xfId="12418" xr:uid="{4DB35253-9575-43F0-9790-3EF38AFDB201}"/>
    <cellStyle name="쉼표 2 2 3 2 2 2 5 2" xfId="42373" xr:uid="{498E7205-C7B4-4E71-A107-67B0048A1A3E}"/>
    <cellStyle name="쉼표 2 2 3 2 2 2 6" xfId="15153" xr:uid="{6F4BFE05-1628-4FEF-B2C6-3E7824880513}"/>
    <cellStyle name="쉼표 2 2 3 2 2 2 6 2" xfId="45108" xr:uid="{5A8E13A6-1128-47FC-BAE6-73A859C9B2BF}"/>
    <cellStyle name="쉼표 2 2 3 2 2 2 7" xfId="17901" xr:uid="{17AC13F6-DF78-431A-AD61-C1A29AE50C17}"/>
    <cellStyle name="쉼표 2 2 3 2 2 2 7 2" xfId="47854" xr:uid="{06346A4C-392D-4989-991D-441BF1EAD387}"/>
    <cellStyle name="쉼표 2 2 3 2 2 2 8" xfId="20684" xr:uid="{32756716-53D1-4DBE-8986-198D6BE057A8}"/>
    <cellStyle name="쉼표 2 2 3 2 2 2 8 2" xfId="50636" xr:uid="{4B14F59A-1100-4FC8-A870-4AA13BF9A9C6}"/>
    <cellStyle name="쉼표 2 2 3 2 2 2 9" xfId="23422" xr:uid="{35CB908C-C1F5-47DF-92F3-803A89CBDF10}"/>
    <cellStyle name="쉼표 2 2 3 2 2 2 9 2" xfId="53374" xr:uid="{D6901197-5531-472F-BBAC-AA60EE6FF31A}"/>
    <cellStyle name="쉼표 2 2 3 2 2 3" xfId="4590" xr:uid="{7BD68E13-9A12-4469-8CC9-FAF2120260BF}"/>
    <cellStyle name="쉼표 2 2 3 2 2 3 10" xfId="34583" xr:uid="{0BA5E525-250D-48B5-A112-27C60324A9B1}"/>
    <cellStyle name="쉼표 2 2 3 2 2 3 2" xfId="7538" xr:uid="{E6F61792-140A-4CFA-BB78-090AD192EDF8}"/>
    <cellStyle name="쉼표 2 2 3 2 2 3 2 2" xfId="29585" xr:uid="{8829C4CB-36C7-4AC0-AB56-A22B9BC332B3}"/>
    <cellStyle name="쉼표 2 2 3 2 2 3 2 2 2" xfId="59537" xr:uid="{7A68451A-813D-492E-8F98-DF4FCC0408D7}"/>
    <cellStyle name="쉼표 2 2 3 2 2 3 2 3" xfId="37493" xr:uid="{5702CA31-E7C6-41B3-8486-CD997D3813A5}"/>
    <cellStyle name="쉼표 2 2 3 2 2 3 3" xfId="10320" xr:uid="{248E838E-F928-44DE-B72F-515D50ECE302}"/>
    <cellStyle name="쉼표 2 2 3 2 2 3 3 2" xfId="40275" xr:uid="{DB7BF1AD-D999-4B0C-87F9-834254049D5F}"/>
    <cellStyle name="쉼표 2 2 3 2 2 3 4" xfId="13102" xr:uid="{CCC0D5F0-CEAE-4E6B-9616-A1BB38021DF0}"/>
    <cellStyle name="쉼표 2 2 3 2 2 3 4 2" xfId="43057" xr:uid="{1D152C5B-309B-4B63-82AC-DC4537A4880A}"/>
    <cellStyle name="쉼표 2 2 3 2 2 3 5" xfId="15837" xr:uid="{6B846555-AF44-43CF-B854-3F630A3386BD}"/>
    <cellStyle name="쉼표 2 2 3 2 2 3 5 2" xfId="45792" xr:uid="{8F3FA677-4ABE-4DA1-93A0-9D53CFFE08BB}"/>
    <cellStyle name="쉼표 2 2 3 2 2 3 6" xfId="18585" xr:uid="{9457DDCF-D7E3-4F3C-866C-E6E4F501C56F}"/>
    <cellStyle name="쉼표 2 2 3 2 2 3 6 2" xfId="48538" xr:uid="{95D71E49-BC98-4170-B0E4-EE10CF6310EC}"/>
    <cellStyle name="쉼표 2 2 3 2 2 3 7" xfId="21368" xr:uid="{CBB4DAB4-85B3-4879-8F3F-329A11B4404B}"/>
    <cellStyle name="쉼표 2 2 3 2 2 3 7 2" xfId="51320" xr:uid="{37290AD5-2696-4DE3-9212-A067641BDDA0}"/>
    <cellStyle name="쉼표 2 2 3 2 2 3 8" xfId="24106" xr:uid="{3C403F6C-6BDB-4DB5-8099-352295C5E8B6}"/>
    <cellStyle name="쉼표 2 2 3 2 2 3 8 2" xfId="54058" xr:uid="{CD68C38A-36E7-4565-87E9-F1EFD5EEFC7E}"/>
    <cellStyle name="쉼표 2 2 3 2 2 3 9" xfId="26842" xr:uid="{8D190EE9-B03B-4C7D-8860-69870FFFDE62}"/>
    <cellStyle name="쉼표 2 2 3 2 2 3 9 2" xfId="56794" xr:uid="{FC411709-5378-4199-8592-3CBA2CCC876D}"/>
    <cellStyle name="쉼표 2 2 3 2 2 4" xfId="3222" xr:uid="{F5788C67-17AF-4D26-82D1-232420CAE5FF}"/>
    <cellStyle name="쉼표 2 2 3 2 2 4 2" xfId="28217" xr:uid="{52B7E81E-454F-4956-AC83-417AC08281D1}"/>
    <cellStyle name="쉼표 2 2 3 2 2 4 2 2" xfId="58169" xr:uid="{7E9CE162-A6E7-424E-AE83-E1C920257BD6}"/>
    <cellStyle name="쉼표 2 2 3 2 2 4 3" xfId="33215" xr:uid="{4D0C7CAA-9F63-429A-A08C-A02797319E5A}"/>
    <cellStyle name="쉼표 2 2 3 2 2 5" xfId="6170" xr:uid="{2A41B32A-E329-4095-9C9C-20632550B8C9}"/>
    <cellStyle name="쉼표 2 2 3 2 2 5 2" xfId="36125" xr:uid="{7E72B62C-4070-4634-85C7-D5B1EC7F4837}"/>
    <cellStyle name="쉼표 2 2 3 2 2 6" xfId="8952" xr:uid="{4FBE5B07-55F1-4FD1-912F-68F2AFBB011D}"/>
    <cellStyle name="쉼표 2 2 3 2 2 6 2" xfId="38907" xr:uid="{A1E8FA07-C5C2-436D-AF78-082617550917}"/>
    <cellStyle name="쉼표 2 2 3 2 2 7" xfId="11734" xr:uid="{600DF539-8BB9-4DD0-A660-58F3A476C846}"/>
    <cellStyle name="쉼표 2 2 3 2 2 7 2" xfId="41689" xr:uid="{6B135576-D635-43DC-B156-89F003F81781}"/>
    <cellStyle name="쉼표 2 2 3 2 2 8" xfId="14469" xr:uid="{0F2B431B-1FEB-4752-8815-19C518C8541D}"/>
    <cellStyle name="쉼표 2 2 3 2 2 8 2" xfId="44424" xr:uid="{3AF55EF5-5518-4E6A-9326-484BD45BBE46}"/>
    <cellStyle name="쉼표 2 2 3 2 2 9" xfId="17217" xr:uid="{67188366-D5F0-4F26-9E31-A9CC882B2193}"/>
    <cellStyle name="쉼표 2 2 3 2 2 9 2" xfId="47170" xr:uid="{1D8B7066-BFFA-4F5D-8D1C-862455CA43E3}"/>
    <cellStyle name="쉼표 2 2 3 2 3" xfId="1684" xr:uid="{5C79100C-B0AE-4466-A59F-E5F01BA2ED74}"/>
    <cellStyle name="쉼표 2 2 3 2 3 10" xfId="23080" xr:uid="{5F85D0FD-F569-4906-BE2E-08A44CAEF17D}"/>
    <cellStyle name="쉼표 2 2 3 2 3 10 2" xfId="53032" xr:uid="{819D5452-FDBB-4961-9EC3-43205DE7728C}"/>
    <cellStyle name="쉼표 2 2 3 2 3 11" xfId="25816" xr:uid="{A1E2BBC4-AD1F-44AA-8425-7DD81DEDEE6F}"/>
    <cellStyle name="쉼표 2 2 3 2 3 11 2" xfId="55768" xr:uid="{0ED69886-9DE3-4A59-9021-53D97738EFFA}"/>
    <cellStyle name="쉼표 2 2 3 2 3 12" xfId="31689" xr:uid="{391FBEA9-E55C-411D-933A-37DCFEB231D7}"/>
    <cellStyle name="쉼표 2 2 3 2 3 2" xfId="4932" xr:uid="{96BAB765-8FA3-4974-88FB-F6D503690133}"/>
    <cellStyle name="쉼표 2 2 3 2 3 2 10" xfId="34925" xr:uid="{C3897FA8-F15A-4DD2-AFC0-1835FE1C3CE5}"/>
    <cellStyle name="쉼표 2 2 3 2 3 2 2" xfId="7880" xr:uid="{B4C83A2F-EA52-49DA-8F34-BA593837F0D0}"/>
    <cellStyle name="쉼표 2 2 3 2 3 2 2 2" xfId="29927" xr:uid="{5A212BB0-D935-4235-866F-2285661FDE60}"/>
    <cellStyle name="쉼표 2 2 3 2 3 2 2 2 2" xfId="59879" xr:uid="{43AD1E6D-BC23-4FCA-B3FB-DF3A01B22AB0}"/>
    <cellStyle name="쉼표 2 2 3 2 3 2 2 3" xfId="37835" xr:uid="{A434FBC6-8EB8-4E9B-AA03-D454004545F9}"/>
    <cellStyle name="쉼표 2 2 3 2 3 2 3" xfId="10662" xr:uid="{B43677BF-A0E0-4976-9D82-AA9687B3797A}"/>
    <cellStyle name="쉼표 2 2 3 2 3 2 3 2" xfId="40617" xr:uid="{B1BF164E-CBE1-4350-A1BC-70CD3083D5CF}"/>
    <cellStyle name="쉼표 2 2 3 2 3 2 4" xfId="13444" xr:uid="{70AAC6C7-7FFC-4328-BBEB-50FECFBA93B6}"/>
    <cellStyle name="쉼표 2 2 3 2 3 2 4 2" xfId="43399" xr:uid="{D769F930-6E29-45D3-AF85-FB37C01D123F}"/>
    <cellStyle name="쉼표 2 2 3 2 3 2 5" xfId="16179" xr:uid="{1F1A62F9-D3EF-4ED4-9BAC-F4FF8724C9A4}"/>
    <cellStyle name="쉼표 2 2 3 2 3 2 5 2" xfId="46134" xr:uid="{453FFB3F-A971-4425-BF6D-22AB987C8FF9}"/>
    <cellStyle name="쉼표 2 2 3 2 3 2 6" xfId="18927" xr:uid="{DBFA9B96-0A00-4789-BA6D-360FB8A59C39}"/>
    <cellStyle name="쉼표 2 2 3 2 3 2 6 2" xfId="48880" xr:uid="{94711F90-14CE-4AB6-AB7F-CD6FA10A0A68}"/>
    <cellStyle name="쉼표 2 2 3 2 3 2 7" xfId="21710" xr:uid="{2D542CAA-1200-4D42-B7A6-D26A4E1113EB}"/>
    <cellStyle name="쉼표 2 2 3 2 3 2 7 2" xfId="51662" xr:uid="{37F37BD3-BC44-4CCC-9D88-BF4A4134AD81}"/>
    <cellStyle name="쉼표 2 2 3 2 3 2 8" xfId="24448" xr:uid="{2F1B6D61-8B1C-42C7-83BB-DC301EBC8351}"/>
    <cellStyle name="쉼표 2 2 3 2 3 2 8 2" xfId="54400" xr:uid="{4255BF0B-2A16-4D1F-8F47-A336EE871696}"/>
    <cellStyle name="쉼표 2 2 3 2 3 2 9" xfId="27184" xr:uid="{3BA3750E-E36F-4C47-80CA-00B74C74ED3B}"/>
    <cellStyle name="쉼표 2 2 3 2 3 2 9 2" xfId="57136" xr:uid="{28B4A6C2-53C9-47CD-BB0C-EA9FE4B42B75}"/>
    <cellStyle name="쉼표 2 2 3 2 3 3" xfId="3564" xr:uid="{28AF013A-E34A-40D4-95F4-A6B2ACE02FFC}"/>
    <cellStyle name="쉼표 2 2 3 2 3 3 2" xfId="28559" xr:uid="{674D4421-01B6-43DD-926A-A3E1C5C4BC3C}"/>
    <cellStyle name="쉼표 2 2 3 2 3 3 2 2" xfId="58511" xr:uid="{16B2A623-A657-418D-9158-9FBE264BE37D}"/>
    <cellStyle name="쉼표 2 2 3 2 3 3 3" xfId="33557" xr:uid="{4740F39E-7D7C-46AB-A3CE-72AF27423FFC}"/>
    <cellStyle name="쉼표 2 2 3 2 3 4" xfId="6512" xr:uid="{20A1418F-8620-45E5-A76D-B53418D0016D}"/>
    <cellStyle name="쉼표 2 2 3 2 3 4 2" xfId="36467" xr:uid="{8AD0A66E-405D-4536-9E2B-0DE112270B30}"/>
    <cellStyle name="쉼표 2 2 3 2 3 5" xfId="9294" xr:uid="{971FCC82-4AB9-4231-B240-D59423DFBFE3}"/>
    <cellStyle name="쉼표 2 2 3 2 3 5 2" xfId="39249" xr:uid="{C595546C-49C8-4857-B676-1AD10C6481DC}"/>
    <cellStyle name="쉼표 2 2 3 2 3 6" xfId="12076" xr:uid="{1346CE01-2F3C-4410-A127-A06024C9AD22}"/>
    <cellStyle name="쉼표 2 2 3 2 3 6 2" xfId="42031" xr:uid="{3A2CD0A0-5DD5-4075-A4E5-F01AE8EC3387}"/>
    <cellStyle name="쉼표 2 2 3 2 3 7" xfId="14811" xr:uid="{89B9F8D3-4CD9-4E34-AB0E-3AFB131DF23A}"/>
    <cellStyle name="쉼표 2 2 3 2 3 7 2" xfId="44766" xr:uid="{D3A1C434-C0E9-46D3-9944-6996EBA6F429}"/>
    <cellStyle name="쉼표 2 2 3 2 3 8" xfId="17559" xr:uid="{C9890039-E2E2-4F02-A4EA-CD8823F431EA}"/>
    <cellStyle name="쉼표 2 2 3 2 3 8 2" xfId="47512" xr:uid="{BF6A189E-BE61-4E45-A459-014D0CBCD04D}"/>
    <cellStyle name="쉼표 2 2 3 2 3 9" xfId="20342" xr:uid="{36A4D9A8-609A-4DF8-9518-DE3DEC786F2D}"/>
    <cellStyle name="쉼표 2 2 3 2 3 9 2" xfId="50294" xr:uid="{68188E9F-DCB0-4185-988C-F1A888F20DDE}"/>
    <cellStyle name="쉼표 2 2 3 2 4" xfId="2443" xr:uid="{086D0815-7198-4165-9E81-FA9F7FEF0E51}"/>
    <cellStyle name="쉼표 2 2 3 2 4 10" xfId="26500" xr:uid="{14218EE7-3F67-4213-873E-A9341FE9EABC}"/>
    <cellStyle name="쉼표 2 2 3 2 4 10 2" xfId="56452" xr:uid="{5DAF1863-3AF4-4B4C-B0E8-1761AEFAEA6F}"/>
    <cellStyle name="쉼표 2 2 3 2 4 11" xfId="32442" xr:uid="{19B00E62-757A-4CA3-87EA-F1DCAAC97211}"/>
    <cellStyle name="쉼표 2 2 3 2 4 2" xfId="4248" xr:uid="{7835EE83-506F-4F36-9FA4-7A4E224210BB}"/>
    <cellStyle name="쉼표 2 2 3 2 4 2 2" xfId="29243" xr:uid="{96D7E1C6-AE36-4E2E-81DA-F81CEF525091}"/>
    <cellStyle name="쉼표 2 2 3 2 4 2 2 2" xfId="59195" xr:uid="{649A0AA8-2828-4705-8473-2457D1CB8048}"/>
    <cellStyle name="쉼표 2 2 3 2 4 2 3" xfId="34241" xr:uid="{1C935144-F349-43CF-B982-F9D82F836BAE}"/>
    <cellStyle name="쉼표 2 2 3 2 4 3" xfId="7196" xr:uid="{9734C5EA-79A7-4624-A39C-1732354B17CD}"/>
    <cellStyle name="쉼표 2 2 3 2 4 3 2" xfId="37151" xr:uid="{41CC46FF-B02F-40FF-8ACB-BFC5CE37BC7B}"/>
    <cellStyle name="쉼표 2 2 3 2 4 4" xfId="9978" xr:uid="{31149A5C-E57B-4F12-997E-3EF584C7B9FF}"/>
    <cellStyle name="쉼표 2 2 3 2 4 4 2" xfId="39933" xr:uid="{070F8156-57D4-4D58-9BE3-1D0AEFF82188}"/>
    <cellStyle name="쉼표 2 2 3 2 4 5" xfId="12760" xr:uid="{C98AE1CD-BC1B-438D-9331-8E35513A5DC8}"/>
    <cellStyle name="쉼표 2 2 3 2 4 5 2" xfId="42715" xr:uid="{01B85C07-7DAA-4F7F-84D0-3F800DB57665}"/>
    <cellStyle name="쉼표 2 2 3 2 4 6" xfId="15495" xr:uid="{DBEDFA42-9578-4CCC-BEC0-CDCC424440F5}"/>
    <cellStyle name="쉼표 2 2 3 2 4 6 2" xfId="45450" xr:uid="{BE38F89A-BF26-4F21-BAB7-90E608778538}"/>
    <cellStyle name="쉼표 2 2 3 2 4 7" xfId="18243" xr:uid="{C982FBFE-48BE-4474-A88C-1B943ED38588}"/>
    <cellStyle name="쉼표 2 2 3 2 4 7 2" xfId="48196" xr:uid="{2A1755EE-659E-4D8F-9060-ADE2387841BE}"/>
    <cellStyle name="쉼표 2 2 3 2 4 8" xfId="21026" xr:uid="{A4C5AF7F-2403-4E49-91E1-4B7D6B7A66AE}"/>
    <cellStyle name="쉼표 2 2 3 2 4 8 2" xfId="50978" xr:uid="{1E30D666-8513-428B-8A4D-4282473B08F7}"/>
    <cellStyle name="쉼표 2 2 3 2 4 9" xfId="23764" xr:uid="{3396B2C8-E22D-403A-A977-05F4BE90C1D7}"/>
    <cellStyle name="쉼표 2 2 3 2 4 9 2" xfId="53716" xr:uid="{4AE12393-2719-4D15-9272-BC08C1DF5E06}"/>
    <cellStyle name="쉼표 2 2 3 2 5" xfId="2880" xr:uid="{BF125C2F-AAB3-4719-B7B2-5CCC07073CC3}"/>
    <cellStyle name="쉼표 2 2 3 2 5 2" xfId="27875" xr:uid="{0F2BD96B-A4CE-4832-AB21-ADCC951109E0}"/>
    <cellStyle name="쉼표 2 2 3 2 5 2 2" xfId="57827" xr:uid="{8F1101D9-C02E-4BD5-890D-14F0A5E23734}"/>
    <cellStyle name="쉼표 2 2 3 2 5 3" xfId="32873" xr:uid="{F69268D1-32DE-492E-BED1-0977F113F17F}"/>
    <cellStyle name="쉼표 2 2 3 2 6" xfId="5828" xr:uid="{9590568C-DA6B-408B-8A48-44C62B3832A6}"/>
    <cellStyle name="쉼표 2 2 3 2 6 2" xfId="35783" xr:uid="{7C722D5B-0B79-45C4-89BC-80791A2B3B6F}"/>
    <cellStyle name="쉼표 2 2 3 2 7" xfId="8610" xr:uid="{BB2D077F-44DF-4940-A27C-942D6B48BE3D}"/>
    <cellStyle name="쉼표 2 2 3 2 7 2" xfId="38565" xr:uid="{77446489-4094-41A2-8137-7CBF425806CC}"/>
    <cellStyle name="쉼표 2 2 3 2 8" xfId="11392" xr:uid="{E36FD3F5-23E1-40D7-960E-F11EC5E29058}"/>
    <cellStyle name="쉼표 2 2 3 2 8 2" xfId="41347" xr:uid="{767DEE7C-7252-4CFA-9F75-3A744D0A70C7}"/>
    <cellStyle name="쉼표 2 2 3 2 9" xfId="14127" xr:uid="{7931E4B7-B744-4221-8EA3-13F8AA788DB8}"/>
    <cellStyle name="쉼표 2 2 3 2 9 2" xfId="44082" xr:uid="{2C7D9ED8-C81C-46B2-A94A-6B5D5419BAC8}"/>
    <cellStyle name="쉼표 2 2 3 3" xfId="827" xr:uid="{C2F3C863-8C9E-465C-8B66-B339B3A6A237}"/>
    <cellStyle name="쉼표 2 2 3 3 10" xfId="19829" xr:uid="{E770CB12-BDDB-471B-9BAD-FB3B10EF92EC}"/>
    <cellStyle name="쉼표 2 2 3 3 10 2" xfId="49781" xr:uid="{064D0584-4C60-4595-A93E-45AAF6558FB5}"/>
    <cellStyle name="쉼표 2 2 3 3 11" xfId="22567" xr:uid="{8920689C-CE58-497E-801D-FEEB2BF1617C}"/>
    <cellStyle name="쉼표 2 2 3 3 11 2" xfId="52519" xr:uid="{D24A4A0C-7305-4CA6-BD0B-2C6F8A577109}"/>
    <cellStyle name="쉼표 2 2 3 3 12" xfId="25303" xr:uid="{F847F27B-D8EB-47CC-9D4B-4304E2D6CB98}"/>
    <cellStyle name="쉼표 2 2 3 3 12 2" xfId="55255" xr:uid="{26F1F80F-BA60-4E1F-B7F4-E932CB317F13}"/>
    <cellStyle name="쉼표 2 2 3 3 13" xfId="30832" xr:uid="{6A19EAD2-F00E-44C3-8367-946FF9EF6A3E}"/>
    <cellStyle name="쉼표 2 2 3 3 2" xfId="1370" xr:uid="{CB5788D1-CEA4-4F03-BA89-B58FFDFF8ECC}"/>
    <cellStyle name="쉼표 2 2 3 3 2 10" xfId="23251" xr:uid="{4F0F8FE6-6319-4389-8D9A-448AD506B76A}"/>
    <cellStyle name="쉼표 2 2 3 3 2 10 2" xfId="53203" xr:uid="{988106C8-7A7E-4984-930E-340D46AFCF2D}"/>
    <cellStyle name="쉼표 2 2 3 3 2 11" xfId="25987" xr:uid="{B866A521-3749-44B5-8A29-B64449F28793}"/>
    <cellStyle name="쉼표 2 2 3 3 2 11 2" xfId="55939" xr:uid="{3FE0A775-18D1-4476-990C-73CB86A65402}"/>
    <cellStyle name="쉼표 2 2 3 3 2 12" xfId="31375" xr:uid="{9C11CE5F-4E90-4072-9813-1570B7D373CD}"/>
    <cellStyle name="쉼표 2 2 3 3 2 2" xfId="5103" xr:uid="{D6E0748D-02F2-4FB7-9B5F-3DD961EC7DCD}"/>
    <cellStyle name="쉼표 2 2 3 3 2 2 10" xfId="35096" xr:uid="{A2E8F8E5-9C94-4C14-9F5E-280AC6A30EE3}"/>
    <cellStyle name="쉼표 2 2 3 3 2 2 2" xfId="8051" xr:uid="{ED2A44FC-1E1D-42F2-BC3D-D702E8BB1675}"/>
    <cellStyle name="쉼표 2 2 3 3 2 2 2 2" xfId="30098" xr:uid="{74603B48-3F0D-4071-BC30-E09DFC6BDAA2}"/>
    <cellStyle name="쉼표 2 2 3 3 2 2 2 2 2" xfId="60050" xr:uid="{FBAF59D2-F3F4-4B3B-97A6-4D76F5DE0381}"/>
    <cellStyle name="쉼표 2 2 3 3 2 2 2 3" xfId="38006" xr:uid="{310CE5C2-A12E-4F79-A3D6-3246C36565E7}"/>
    <cellStyle name="쉼표 2 2 3 3 2 2 3" xfId="10833" xr:uid="{7F799D9E-1562-4C67-AA84-47996D0B5104}"/>
    <cellStyle name="쉼표 2 2 3 3 2 2 3 2" xfId="40788" xr:uid="{B4FDA364-4DC1-400D-939C-7050DD694424}"/>
    <cellStyle name="쉼표 2 2 3 3 2 2 4" xfId="13615" xr:uid="{DAD8486D-9EB7-444C-866E-28AEFA0E186B}"/>
    <cellStyle name="쉼표 2 2 3 3 2 2 4 2" xfId="43570" xr:uid="{DF9A222D-CB96-41E2-9A4E-F8296DE1B202}"/>
    <cellStyle name="쉼표 2 2 3 3 2 2 5" xfId="16350" xr:uid="{9D384768-9392-4E81-9642-D0841D42B0D2}"/>
    <cellStyle name="쉼표 2 2 3 3 2 2 5 2" xfId="46305" xr:uid="{D2EA1E43-9B77-454E-9CD9-6BCC983134C1}"/>
    <cellStyle name="쉼표 2 2 3 3 2 2 6" xfId="19098" xr:uid="{C25F8436-98D5-442F-B88A-9BA3CBA271CA}"/>
    <cellStyle name="쉼표 2 2 3 3 2 2 6 2" xfId="49051" xr:uid="{215005D2-7134-4F0E-9D64-0DEF93F074E3}"/>
    <cellStyle name="쉼표 2 2 3 3 2 2 7" xfId="21881" xr:uid="{5E18140F-4A77-4B3F-A733-5972C921169D}"/>
    <cellStyle name="쉼표 2 2 3 3 2 2 7 2" xfId="51833" xr:uid="{0DC71326-B0EE-41E3-947B-63CDCCC429F1}"/>
    <cellStyle name="쉼표 2 2 3 3 2 2 8" xfId="24619" xr:uid="{57E5ABFA-1F9A-4951-B00F-3B4642CA6F54}"/>
    <cellStyle name="쉼표 2 2 3 3 2 2 8 2" xfId="54571" xr:uid="{4A819646-FD10-4B31-BE5E-A87D2D4A76ED}"/>
    <cellStyle name="쉼표 2 2 3 3 2 2 9" xfId="27355" xr:uid="{6DC444C4-3493-486B-9022-BFC4D3F82A96}"/>
    <cellStyle name="쉼표 2 2 3 3 2 2 9 2" xfId="57307" xr:uid="{45B3BFED-C549-47A9-B6AD-0AE0C9FC9303}"/>
    <cellStyle name="쉼표 2 2 3 3 2 3" xfId="3735" xr:uid="{D6D3DECD-7261-429F-80C4-BEE393EDC100}"/>
    <cellStyle name="쉼표 2 2 3 3 2 3 2" xfId="28730" xr:uid="{A7B1B13B-86E0-4952-8685-5A309BBE82EA}"/>
    <cellStyle name="쉼표 2 2 3 3 2 3 2 2" xfId="58682" xr:uid="{6F6258E0-3559-4D68-8989-D4CE077747F0}"/>
    <cellStyle name="쉼표 2 2 3 3 2 3 3" xfId="33728" xr:uid="{BE495D88-7D58-46F3-91F9-C2B1FB1704ED}"/>
    <cellStyle name="쉼표 2 2 3 3 2 4" xfId="6683" xr:uid="{B59517A2-41B8-4F13-ACC9-E74FCAFA7EEE}"/>
    <cellStyle name="쉼표 2 2 3 3 2 4 2" xfId="36638" xr:uid="{A80BEBED-12B9-407D-97CD-3213D3D1D64D}"/>
    <cellStyle name="쉼표 2 2 3 3 2 5" xfId="9465" xr:uid="{5BEB82FC-ECE0-47FE-A76D-5AD188EA0773}"/>
    <cellStyle name="쉼표 2 2 3 3 2 5 2" xfId="39420" xr:uid="{C25C8ECD-5B2E-4CCB-8A9F-8D967790C1B9}"/>
    <cellStyle name="쉼표 2 2 3 3 2 6" xfId="12247" xr:uid="{567B21DD-07E5-4B1C-BE85-2B4A3C154F8F}"/>
    <cellStyle name="쉼표 2 2 3 3 2 6 2" xfId="42202" xr:uid="{8D304F4D-331A-4A57-8280-BAE0696B573F}"/>
    <cellStyle name="쉼표 2 2 3 3 2 7" xfId="14982" xr:uid="{328EA7C6-737B-4D5C-9A5A-1554F732A11B}"/>
    <cellStyle name="쉼표 2 2 3 3 2 7 2" xfId="44937" xr:uid="{45EAACBF-2853-44F5-9FC3-5960678176CB}"/>
    <cellStyle name="쉼표 2 2 3 3 2 8" xfId="17730" xr:uid="{A1EEBFC7-9BAA-4E67-A99B-D79426840F0C}"/>
    <cellStyle name="쉼표 2 2 3 3 2 8 2" xfId="47683" xr:uid="{E772D096-B5ED-4B30-AAA8-832383B51AE2}"/>
    <cellStyle name="쉼표 2 2 3 3 2 9" xfId="20513" xr:uid="{EF6A8D18-90A3-4B46-8EA2-57E82EC03F37}"/>
    <cellStyle name="쉼표 2 2 3 3 2 9 2" xfId="50465" xr:uid="{C82B2BCD-FB8E-4518-9DDC-4AA808920B5F}"/>
    <cellStyle name="쉼표 2 2 3 3 3" xfId="1912" xr:uid="{F2194924-50DA-4620-AE33-268D5CA51719}"/>
    <cellStyle name="쉼표 2 2 3 3 3 10" xfId="26671" xr:uid="{62859485-45D0-4F57-9C85-76DCDABBEB57}"/>
    <cellStyle name="쉼표 2 2 3 3 3 10 2" xfId="56623" xr:uid="{ABB0F6C9-CE79-4EC1-8821-67A0FD995F23}"/>
    <cellStyle name="쉼표 2 2 3 3 3 11" xfId="31917" xr:uid="{8B8DD2C3-75F6-41FB-BEBA-0296275107CE}"/>
    <cellStyle name="쉼표 2 2 3 3 3 2" xfId="4419" xr:uid="{5A4EB3F8-14C0-476F-9DEE-6FDBF4348B96}"/>
    <cellStyle name="쉼표 2 2 3 3 3 2 2" xfId="29414" xr:uid="{A94FB6A1-C294-4616-A964-633216B385C4}"/>
    <cellStyle name="쉼표 2 2 3 3 3 2 2 2" xfId="59366" xr:uid="{FF51DF91-BE73-4E04-BEBF-6F14DCB956B1}"/>
    <cellStyle name="쉼표 2 2 3 3 3 2 3" xfId="34412" xr:uid="{80FE3A9B-BB80-4867-8B50-057914E78CD6}"/>
    <cellStyle name="쉼표 2 2 3 3 3 3" xfId="7367" xr:uid="{BDFD115D-E109-4784-A033-0A1E4AE223BD}"/>
    <cellStyle name="쉼표 2 2 3 3 3 3 2" xfId="37322" xr:uid="{445EEE29-EE46-4061-9DA9-9526AD696398}"/>
    <cellStyle name="쉼표 2 2 3 3 3 4" xfId="10149" xr:uid="{267B3CD7-95A9-4420-AD57-532FAE2C120E}"/>
    <cellStyle name="쉼표 2 2 3 3 3 4 2" xfId="40104" xr:uid="{1CD3A0CB-ACCE-4056-8BE8-31739B295C17}"/>
    <cellStyle name="쉼표 2 2 3 3 3 5" xfId="12931" xr:uid="{AF0FADDD-DB9E-4999-89A1-652FBDB566D6}"/>
    <cellStyle name="쉼표 2 2 3 3 3 5 2" xfId="42886" xr:uid="{C881E23D-C8AD-41F0-9896-DCB29E7E2D8D}"/>
    <cellStyle name="쉼표 2 2 3 3 3 6" xfId="15666" xr:uid="{A3F16BE1-C498-4A1A-8A31-E449FBACC759}"/>
    <cellStyle name="쉼표 2 2 3 3 3 6 2" xfId="45621" xr:uid="{A1E02C47-D967-4FB1-B12A-1BEBCF3847D3}"/>
    <cellStyle name="쉼표 2 2 3 3 3 7" xfId="18414" xr:uid="{658A7520-ABA5-49B8-AC13-11F74E14385B}"/>
    <cellStyle name="쉼표 2 2 3 3 3 7 2" xfId="48367" xr:uid="{E432EDE0-9D86-45E7-8D4E-F915F342597A}"/>
    <cellStyle name="쉼표 2 2 3 3 3 8" xfId="21197" xr:uid="{4294CF58-F3FC-4D67-B89D-5D3FA4722FC9}"/>
    <cellStyle name="쉼표 2 2 3 3 3 8 2" xfId="51149" xr:uid="{C0A345D7-0660-4D67-B932-7571D2C730D4}"/>
    <cellStyle name="쉼표 2 2 3 3 3 9" xfId="23935" xr:uid="{E9BA6BF2-C0A4-4576-ADD0-2B41D314813A}"/>
    <cellStyle name="쉼표 2 2 3 3 3 9 2" xfId="53887" xr:uid="{F9CA9827-9407-4021-9D03-F0D8E8242A38}"/>
    <cellStyle name="쉼표 2 2 3 3 4" xfId="3051" xr:uid="{6D2F3A4A-26AD-4745-902B-0584182FF0B4}"/>
    <cellStyle name="쉼표 2 2 3 3 4 2" xfId="28046" xr:uid="{11F89477-FBC5-4011-B347-66FBA87E94F3}"/>
    <cellStyle name="쉼표 2 2 3 3 4 2 2" xfId="57998" xr:uid="{CFB65BD1-8280-47D5-8D70-93D20C49FE40}"/>
    <cellStyle name="쉼표 2 2 3 3 4 3" xfId="33044" xr:uid="{B2B4CDCE-8608-4614-ADE6-84C757AAC00B}"/>
    <cellStyle name="쉼표 2 2 3 3 5" xfId="5999" xr:uid="{86BA8147-8E1D-4B26-B1B2-A9A444BDF785}"/>
    <cellStyle name="쉼표 2 2 3 3 5 2" xfId="35954" xr:uid="{C109E893-F986-4198-8657-B5F91A6CEEA0}"/>
    <cellStyle name="쉼표 2 2 3 3 6" xfId="8781" xr:uid="{65CB1ACC-7050-434C-BBB3-0AE931F210A7}"/>
    <cellStyle name="쉼표 2 2 3 3 6 2" xfId="38736" xr:uid="{E4D4ABB7-EF66-4659-B31E-859E66BF612E}"/>
    <cellStyle name="쉼표 2 2 3 3 7" xfId="11563" xr:uid="{8A46E9DE-8EC6-41D2-8619-382C75A3A7A7}"/>
    <cellStyle name="쉼표 2 2 3 3 7 2" xfId="41518" xr:uid="{2F08D2FF-7037-416F-A909-1CE3EE68E06B}"/>
    <cellStyle name="쉼표 2 2 3 3 8" xfId="14298" xr:uid="{AD23138E-09EF-407A-81BE-54A312846DCD}"/>
    <cellStyle name="쉼표 2 2 3 3 8 2" xfId="44253" xr:uid="{5ABC6C9E-299E-400F-BDD1-F07CBEDC59E1}"/>
    <cellStyle name="쉼표 2 2 3 3 9" xfId="17046" xr:uid="{43946CCC-E1F1-49A4-B7DB-1FEAB58EB27A}"/>
    <cellStyle name="쉼표 2 2 3 3 9 2" xfId="46999" xr:uid="{03D9F63A-BED9-4CCA-A938-D1183D8069F6}"/>
    <cellStyle name="쉼표 2 2 3 4" xfId="1003" xr:uid="{637B8BA9-9C27-4388-AAAE-490DFDE62042}"/>
    <cellStyle name="쉼표 2 2 3 4 10" xfId="22909" xr:uid="{9395F612-29FC-4E5A-8931-727AA35A3DB7}"/>
    <cellStyle name="쉼표 2 2 3 4 10 2" xfId="52861" xr:uid="{29218896-D18F-46C5-B9DB-00F0F1A3150E}"/>
    <cellStyle name="쉼표 2 2 3 4 11" xfId="25645" xr:uid="{8574D193-3C8B-446D-B834-EF0DD58E8950}"/>
    <cellStyle name="쉼표 2 2 3 4 11 2" xfId="55597" xr:uid="{4BF6E719-B71C-49AA-95F5-6D12CCE83220}"/>
    <cellStyle name="쉼표 2 2 3 4 12" xfId="31008" xr:uid="{F04AB3E9-2C21-4351-BE73-2495D346F9C5}"/>
    <cellStyle name="쉼표 2 2 3 4 2" xfId="4761" xr:uid="{EB9019E4-FE50-4EE9-9653-57BD60BC83AB}"/>
    <cellStyle name="쉼표 2 2 3 4 2 10" xfId="34754" xr:uid="{09705CAF-41BC-4D8E-9253-B1E050E742B1}"/>
    <cellStyle name="쉼표 2 2 3 4 2 2" xfId="7709" xr:uid="{E033F473-70E6-45B8-881D-1B3B81F68C24}"/>
    <cellStyle name="쉼표 2 2 3 4 2 2 2" xfId="29756" xr:uid="{A5E48BFA-ACA9-46A0-B265-3ADC775FD8A1}"/>
    <cellStyle name="쉼표 2 2 3 4 2 2 2 2" xfId="59708" xr:uid="{E99F941E-1FBF-40CD-8D5C-282C0BF94A59}"/>
    <cellStyle name="쉼표 2 2 3 4 2 2 3" xfId="37664" xr:uid="{BAEB4751-4E45-4E4C-8DD6-C097507C3680}"/>
    <cellStyle name="쉼표 2 2 3 4 2 3" xfId="10491" xr:uid="{678E914B-2082-4A0E-86C9-98531700E2E7}"/>
    <cellStyle name="쉼표 2 2 3 4 2 3 2" xfId="40446" xr:uid="{C7909103-B83C-4E68-AC06-862970B866C9}"/>
    <cellStyle name="쉼표 2 2 3 4 2 4" xfId="13273" xr:uid="{6153D93B-F491-450C-B277-5ABB00FB4B28}"/>
    <cellStyle name="쉼표 2 2 3 4 2 4 2" xfId="43228" xr:uid="{10148F47-BD1E-4E7E-B00A-81DA2EDEF22B}"/>
    <cellStyle name="쉼표 2 2 3 4 2 5" xfId="16008" xr:uid="{BF26D673-D07D-4A6F-90B6-42C42BEAE100}"/>
    <cellStyle name="쉼표 2 2 3 4 2 5 2" xfId="45963" xr:uid="{0A515637-EAA6-4C3B-9146-4FF5F36B1C57}"/>
    <cellStyle name="쉼표 2 2 3 4 2 6" xfId="18756" xr:uid="{A51F2842-7B58-469A-828E-2D090AF5D168}"/>
    <cellStyle name="쉼표 2 2 3 4 2 6 2" xfId="48709" xr:uid="{AE4C868A-FDA8-415A-B4B8-33D04C9C7A4D}"/>
    <cellStyle name="쉼표 2 2 3 4 2 7" xfId="21539" xr:uid="{D1F5CE4D-869A-4AFD-BCE3-D6CD99EEDBEC}"/>
    <cellStyle name="쉼표 2 2 3 4 2 7 2" xfId="51491" xr:uid="{C1E2161F-BFD9-4DDD-8130-7140541031F3}"/>
    <cellStyle name="쉼표 2 2 3 4 2 8" xfId="24277" xr:uid="{99C77E0E-845E-44D3-B015-7C05D27205BA}"/>
    <cellStyle name="쉼표 2 2 3 4 2 8 2" xfId="54229" xr:uid="{CC634B53-60A8-49D6-9B7F-51055C487C8C}"/>
    <cellStyle name="쉼표 2 2 3 4 2 9" xfId="27013" xr:uid="{85CCC370-907A-4B50-8A86-D6EC6AF69ABB}"/>
    <cellStyle name="쉼표 2 2 3 4 2 9 2" xfId="56965" xr:uid="{A07284E8-34E2-4129-8F66-6841E683A660}"/>
    <cellStyle name="쉼표 2 2 3 4 3" xfId="3393" xr:uid="{B6270A97-6EDF-44F0-B2CF-2C54B0C54CD0}"/>
    <cellStyle name="쉼표 2 2 3 4 3 2" xfId="28388" xr:uid="{2EC4562A-0FF5-4C84-A8F0-B04FFC586F76}"/>
    <cellStyle name="쉼표 2 2 3 4 3 2 2" xfId="58340" xr:uid="{5B6C6E9B-C28E-4012-BC53-83B0407FCB81}"/>
    <cellStyle name="쉼표 2 2 3 4 3 3" xfId="33386" xr:uid="{2F04DDCD-4D04-46C4-A210-BB280EE018BC}"/>
    <cellStyle name="쉼표 2 2 3 4 4" xfId="6341" xr:uid="{AC7CEF50-7E9C-4BD4-8634-3879DDF45AC6}"/>
    <cellStyle name="쉼표 2 2 3 4 4 2" xfId="36296" xr:uid="{5A5AC942-D190-4C35-AEA4-38BB2B50E4A7}"/>
    <cellStyle name="쉼표 2 2 3 4 5" xfId="9123" xr:uid="{D59E9218-219C-48DE-83BE-4384447D53F2}"/>
    <cellStyle name="쉼표 2 2 3 4 5 2" xfId="39078" xr:uid="{C5D90AC0-2855-43EF-8739-983EA75FBF41}"/>
    <cellStyle name="쉼표 2 2 3 4 6" xfId="11905" xr:uid="{DBC9A888-293F-4723-8C27-8876F02A54C6}"/>
    <cellStyle name="쉼표 2 2 3 4 6 2" xfId="41860" xr:uid="{FC2F3730-4C1C-4CCF-A139-2E8C84279597}"/>
    <cellStyle name="쉼표 2 2 3 4 7" xfId="14640" xr:uid="{8D5C866F-27B1-47C1-9DE4-C801BDE67863}"/>
    <cellStyle name="쉼표 2 2 3 4 7 2" xfId="44595" xr:uid="{D6CA69D9-AE24-4705-AF5E-D69BEDC20E58}"/>
    <cellStyle name="쉼표 2 2 3 4 8" xfId="17388" xr:uid="{E778FE3C-6D9E-4C18-ABBC-31B595D74484}"/>
    <cellStyle name="쉼표 2 2 3 4 8 2" xfId="47341" xr:uid="{86D01784-B078-47F8-A185-887F2222E7A4}"/>
    <cellStyle name="쉼표 2 2 3 4 9" xfId="20171" xr:uid="{FB3EC5B0-EFED-4B69-A053-CBEC9E0EFFDB}"/>
    <cellStyle name="쉼표 2 2 3 4 9 2" xfId="50123" xr:uid="{10A3DF20-C4AD-4C6A-9554-212427B67D9D}"/>
    <cellStyle name="쉼표 2 2 3 5" xfId="1545" xr:uid="{8DE7C76A-E536-4457-A64F-6031D5622F4D}"/>
    <cellStyle name="쉼표 2 2 3 5 10" xfId="26329" xr:uid="{6C05D8D7-C8CF-4503-89D0-9020E28195BF}"/>
    <cellStyle name="쉼표 2 2 3 5 10 2" xfId="56281" xr:uid="{266E5F2A-BEE6-4AFA-B21E-7EB52BE84D5E}"/>
    <cellStyle name="쉼표 2 2 3 5 11" xfId="31550" xr:uid="{44566417-DDE5-47D6-9FA8-C5D96FC7C82A}"/>
    <cellStyle name="쉼표 2 2 3 5 2" xfId="4077" xr:uid="{4C2DCEF8-B112-4668-9EC8-84E8269116D7}"/>
    <cellStyle name="쉼표 2 2 3 5 2 2" xfId="29072" xr:uid="{579617FC-E653-4A3D-BC22-283090456DF3}"/>
    <cellStyle name="쉼표 2 2 3 5 2 2 2" xfId="59024" xr:uid="{1DA1F498-AD71-4336-87A7-A4823E8CC950}"/>
    <cellStyle name="쉼표 2 2 3 5 2 3" xfId="34070" xr:uid="{D216EEB9-3982-488D-9B6F-A07FE1A7FB5D}"/>
    <cellStyle name="쉼표 2 2 3 5 3" xfId="7025" xr:uid="{1DBDF3F7-5BCE-475C-94C4-7F79B0F41010}"/>
    <cellStyle name="쉼표 2 2 3 5 3 2" xfId="36980" xr:uid="{80F1FED0-DA24-4888-8F7A-B2010B8B90FC}"/>
    <cellStyle name="쉼표 2 2 3 5 4" xfId="9807" xr:uid="{8EA085F9-C0C9-46E7-B234-3B0D7DAB2C5B}"/>
    <cellStyle name="쉼표 2 2 3 5 4 2" xfId="39762" xr:uid="{0E29D47C-3AF3-4007-8825-824F8942FE2F}"/>
    <cellStyle name="쉼표 2 2 3 5 5" xfId="12589" xr:uid="{E4C07C76-958E-423A-A945-81FDF715B46B}"/>
    <cellStyle name="쉼표 2 2 3 5 5 2" xfId="42544" xr:uid="{FBB40C91-D4FB-4DCB-A4C0-642BFE274C4C}"/>
    <cellStyle name="쉼표 2 2 3 5 6" xfId="15324" xr:uid="{C0184E82-FD05-4105-A4E2-57518ED79A2E}"/>
    <cellStyle name="쉼표 2 2 3 5 6 2" xfId="45279" xr:uid="{1701CE15-D022-4781-9427-3DAE650A1A6A}"/>
    <cellStyle name="쉼표 2 2 3 5 7" xfId="18072" xr:uid="{C5956A73-A5EB-42D0-80F4-38260B8DE8AF}"/>
    <cellStyle name="쉼표 2 2 3 5 7 2" xfId="48025" xr:uid="{FB6E0C54-07A0-4A0D-9979-67031B00092B}"/>
    <cellStyle name="쉼표 2 2 3 5 8" xfId="20855" xr:uid="{63418857-C7EA-4F74-B759-B818F9C91870}"/>
    <cellStyle name="쉼표 2 2 3 5 8 2" xfId="50807" xr:uid="{14B69520-7C2D-476F-9457-A94184814BE0}"/>
    <cellStyle name="쉼표 2 2 3 5 9" xfId="23593" xr:uid="{3037EC06-D933-4EF8-98B4-F7EC2C927B25}"/>
    <cellStyle name="쉼표 2 2 3 5 9 2" xfId="53545" xr:uid="{F7952A9B-9DD6-4825-8215-912F6AF1A52D}"/>
    <cellStyle name="쉼표 2 2 3 6" xfId="2092" xr:uid="{548367F0-0BA4-40AA-9AE3-BE3C45794715}"/>
    <cellStyle name="쉼표 2 2 3 6 2" xfId="27704" xr:uid="{FD6C97EC-C192-4A17-909D-862660343F14}"/>
    <cellStyle name="쉼표 2 2 3 6 2 2" xfId="57656" xr:uid="{82B2D91F-15B6-40F3-BA9E-D280C0972A69}"/>
    <cellStyle name="쉼표 2 2 3 6 3" xfId="32095" xr:uid="{7B873034-03FF-4AB8-949B-860B168E6620}"/>
    <cellStyle name="쉼표 2 2 3 7" xfId="2271" xr:uid="{2329CEF1-348C-4111-90B5-D0EB956ABE10}"/>
    <cellStyle name="쉼표 2 2 3 7 2" xfId="32271" xr:uid="{0D13D9E7-BB2A-4F4B-A58B-1C25C4C8107F}"/>
    <cellStyle name="쉼표 2 2 3 8" xfId="2709" xr:uid="{2CB6FC2C-2692-4075-8831-3F0F259CF63E}"/>
    <cellStyle name="쉼표 2 2 3 8 2" xfId="32702" xr:uid="{E95D8950-4B74-48D1-92C4-F3F1B8C427AC}"/>
    <cellStyle name="쉼표 2 2 3 9" xfId="5657" xr:uid="{D5ED4245-3BCB-413E-833B-3251169FC264}"/>
    <cellStyle name="쉼표 2 2 3 9 2" xfId="35612" xr:uid="{A04004DF-CE82-4FB1-8B1A-0BAC474C06AB}"/>
    <cellStyle name="쉼표 2 2 4" xfId="505" xr:uid="{5C36E374-F5CB-43F2-9E87-1F1C1540B644}"/>
    <cellStyle name="쉼표 2 2 4 10" xfId="16790" xr:uid="{1E47ADFA-FFFB-4B7C-A5C3-015781452915}"/>
    <cellStyle name="쉼표 2 2 4 10 2" xfId="46743" xr:uid="{577C5C6F-DAF5-4853-929D-4365B9539F54}"/>
    <cellStyle name="쉼표 2 2 4 11" xfId="19573" xr:uid="{FE20CE50-3DFF-4626-8F69-580150F1E270}"/>
    <cellStyle name="쉼표 2 2 4 11 2" xfId="49525" xr:uid="{835435C5-CD01-43AB-9C83-EC41A50BAF66}"/>
    <cellStyle name="쉼표 2 2 4 12" xfId="22311" xr:uid="{EF57F1AE-17FE-428B-946D-81A75BA27745}"/>
    <cellStyle name="쉼표 2 2 4 12 2" xfId="52263" xr:uid="{A962EFD4-58D5-461E-B740-5BEE01B7AF92}"/>
    <cellStyle name="쉼표 2 2 4 13" xfId="25047" xr:uid="{EEFAE7BA-FEAC-46D6-BF22-5C2907240B56}"/>
    <cellStyle name="쉼표 2 2 4 13 2" xfId="54999" xr:uid="{87C4862E-E0C9-471E-8EED-5CADC9CBD05E}"/>
    <cellStyle name="쉼표 2 2 4 14" xfId="30515" xr:uid="{3F126F78-1912-461A-A119-2E1A124A7E8B}"/>
    <cellStyle name="쉼표 2 2 4 2" xfId="1053" xr:uid="{5F7BB146-00AC-4CF5-BDD2-3F38769C51C4}"/>
    <cellStyle name="쉼표 2 2 4 2 10" xfId="19915" xr:uid="{1F931351-7EC5-4EEE-B062-3D9017FB27E6}"/>
    <cellStyle name="쉼표 2 2 4 2 10 2" xfId="49867" xr:uid="{69F0348C-EA0F-40CD-93CD-2FAAD571C6A0}"/>
    <cellStyle name="쉼표 2 2 4 2 11" xfId="22653" xr:uid="{C4A7A3F1-12E6-460E-83F9-3F398FB4A6EE}"/>
    <cellStyle name="쉼표 2 2 4 2 11 2" xfId="52605" xr:uid="{A69DA8E7-F0FF-4053-963F-0DBE45C43D19}"/>
    <cellStyle name="쉼표 2 2 4 2 12" xfId="25389" xr:uid="{7CD0868C-A416-475D-86A6-509E71B52BCE}"/>
    <cellStyle name="쉼표 2 2 4 2 12 2" xfId="55341" xr:uid="{AEB0B5B7-F8EB-4A58-AEE6-2A1374B73794}"/>
    <cellStyle name="쉼표 2 2 4 2 13" xfId="31058" xr:uid="{ADBD3B62-1AFB-453C-9DFC-2DA6B7737A21}"/>
    <cellStyle name="쉼표 2 2 4 2 2" xfId="3821" xr:uid="{812CE27A-DE25-4DC9-BF62-61133B35F3E6}"/>
    <cellStyle name="쉼표 2 2 4 2 2 10" xfId="26073" xr:uid="{C920D191-5378-4ECD-B3BD-9052C165B177}"/>
    <cellStyle name="쉼표 2 2 4 2 2 10 2" xfId="56025" xr:uid="{A452E0C6-3828-4E4E-8B8A-5DDAC192E166}"/>
    <cellStyle name="쉼표 2 2 4 2 2 11" xfId="33814" xr:uid="{BB519443-3E91-4035-AC12-D68E40BA6974}"/>
    <cellStyle name="쉼표 2 2 4 2 2 2" xfId="5189" xr:uid="{8992D887-B346-4AC9-91EA-2F7F8F19A3D0}"/>
    <cellStyle name="쉼표 2 2 4 2 2 2 10" xfId="35182" xr:uid="{8C9FA0E9-3DEA-40A5-8F27-CA56093B34FB}"/>
    <cellStyle name="쉼표 2 2 4 2 2 2 2" xfId="8137" xr:uid="{8397A45F-C0E9-4F70-B2C6-54FFEDFE19F8}"/>
    <cellStyle name="쉼표 2 2 4 2 2 2 2 2" xfId="30184" xr:uid="{58BC2BA8-D110-4AC1-B2D8-41A1FD72F00C}"/>
    <cellStyle name="쉼표 2 2 4 2 2 2 2 2 2" xfId="60136" xr:uid="{CF463DB8-8057-4899-B8B2-DE86A8076810}"/>
    <cellStyle name="쉼표 2 2 4 2 2 2 2 3" xfId="38092" xr:uid="{7689C79A-733C-4C46-81C9-35D29BFE47AA}"/>
    <cellStyle name="쉼표 2 2 4 2 2 2 3" xfId="10919" xr:uid="{27D5582B-00AE-4AD8-9379-C67686629368}"/>
    <cellStyle name="쉼표 2 2 4 2 2 2 3 2" xfId="40874" xr:uid="{C045FA0E-1B96-4B13-9359-1084864C5265}"/>
    <cellStyle name="쉼표 2 2 4 2 2 2 4" xfId="13701" xr:uid="{BDEF3D7B-F7BA-42B8-A3D8-895D29F47560}"/>
    <cellStyle name="쉼표 2 2 4 2 2 2 4 2" xfId="43656" xr:uid="{C444D4CE-5218-4110-9871-407FC974F024}"/>
    <cellStyle name="쉼표 2 2 4 2 2 2 5" xfId="16436" xr:uid="{BE6826A0-F725-4AB0-9849-C4FEA8B51559}"/>
    <cellStyle name="쉼표 2 2 4 2 2 2 5 2" xfId="46391" xr:uid="{39664F28-10F1-4A10-AE23-A42F9C67214F}"/>
    <cellStyle name="쉼표 2 2 4 2 2 2 6" xfId="19184" xr:uid="{CEBFE060-5ACF-4289-A949-03FD36773D3C}"/>
    <cellStyle name="쉼표 2 2 4 2 2 2 6 2" xfId="49137" xr:uid="{37B08D89-9D55-43D3-91FA-BB2C29F7565D}"/>
    <cellStyle name="쉼표 2 2 4 2 2 2 7" xfId="21967" xr:uid="{1009AF0B-455F-4E47-B8A1-4F2888B23478}"/>
    <cellStyle name="쉼표 2 2 4 2 2 2 7 2" xfId="51919" xr:uid="{726DF931-5A56-4618-8139-B478F441B821}"/>
    <cellStyle name="쉼표 2 2 4 2 2 2 8" xfId="24705" xr:uid="{F009AD4E-F53B-4226-A6A9-3A43D68674B6}"/>
    <cellStyle name="쉼표 2 2 4 2 2 2 8 2" xfId="54657" xr:uid="{27501DA6-F186-4AA8-BBBB-920E543C9C81}"/>
    <cellStyle name="쉼표 2 2 4 2 2 2 9" xfId="27441" xr:uid="{96069092-0E22-48AB-A727-EF246BF21891}"/>
    <cellStyle name="쉼표 2 2 4 2 2 2 9 2" xfId="57393" xr:uid="{3C201BAA-BA9C-4768-8575-270882A9C09B}"/>
    <cellStyle name="쉼표 2 2 4 2 2 3" xfId="6769" xr:uid="{08105941-8E51-4C73-8226-CDDCFFF25B97}"/>
    <cellStyle name="쉼표 2 2 4 2 2 3 2" xfId="28816" xr:uid="{BB5A11F0-DEFD-4EE1-B189-4376F7BE99F1}"/>
    <cellStyle name="쉼표 2 2 4 2 2 3 2 2" xfId="58768" xr:uid="{616D0F48-95F7-4ECD-8C55-E385815F5CF9}"/>
    <cellStyle name="쉼표 2 2 4 2 2 3 3" xfId="36724" xr:uid="{E83944CF-F4A3-48E9-BD3A-3BDF9296CF47}"/>
    <cellStyle name="쉼표 2 2 4 2 2 4" xfId="9551" xr:uid="{B51BA58C-994D-4909-9E6A-072C18E1E654}"/>
    <cellStyle name="쉼표 2 2 4 2 2 4 2" xfId="39506" xr:uid="{8E39DB64-F64F-4E66-8F75-5296137631C2}"/>
    <cellStyle name="쉼표 2 2 4 2 2 5" xfId="12333" xr:uid="{3195FEE8-45DA-492E-8C14-19CC603A5D4C}"/>
    <cellStyle name="쉼표 2 2 4 2 2 5 2" xfId="42288" xr:uid="{A6B01124-5B8A-4A5A-8CA9-C23FA58B4F62}"/>
    <cellStyle name="쉼표 2 2 4 2 2 6" xfId="15068" xr:uid="{653E520E-FF3B-4C34-812A-601B6DBAFB70}"/>
    <cellStyle name="쉼표 2 2 4 2 2 6 2" xfId="45023" xr:uid="{77080C22-D94F-488C-9923-C0B6358BC9F3}"/>
    <cellStyle name="쉼표 2 2 4 2 2 7" xfId="17816" xr:uid="{29E106D7-3C80-48B6-82BD-3F52BF1D630B}"/>
    <cellStyle name="쉼표 2 2 4 2 2 7 2" xfId="47769" xr:uid="{D58377F4-4453-42E2-ABC0-EC880459B50F}"/>
    <cellStyle name="쉼표 2 2 4 2 2 8" xfId="20599" xr:uid="{77F87C87-D047-4C54-9F71-6D1B74D716D7}"/>
    <cellStyle name="쉼표 2 2 4 2 2 8 2" xfId="50551" xr:uid="{39892C64-1557-4335-90A4-2C59133EEFEA}"/>
    <cellStyle name="쉼표 2 2 4 2 2 9" xfId="23337" xr:uid="{2F677517-63B9-4AFE-88DC-C0A0898F8AB9}"/>
    <cellStyle name="쉼표 2 2 4 2 2 9 2" xfId="53289" xr:uid="{4A2B1699-A2FB-461B-BC39-A5C155DC7BC5}"/>
    <cellStyle name="쉼표 2 2 4 2 3" xfId="4505" xr:uid="{DA24F6A5-B1BF-4017-B12C-9C3956E4043E}"/>
    <cellStyle name="쉼표 2 2 4 2 3 10" xfId="34498" xr:uid="{5AE6D815-787E-453E-8B23-BBFB9A4DD8D0}"/>
    <cellStyle name="쉼표 2 2 4 2 3 2" xfId="7453" xr:uid="{BD185420-B954-4EE5-A114-D3B08DA84367}"/>
    <cellStyle name="쉼표 2 2 4 2 3 2 2" xfId="29500" xr:uid="{929BF7C4-802A-4289-8A95-457CFF9D483D}"/>
    <cellStyle name="쉼표 2 2 4 2 3 2 2 2" xfId="59452" xr:uid="{1F0ADFBD-15A6-4A25-B4D2-8690D8AA45D2}"/>
    <cellStyle name="쉼표 2 2 4 2 3 2 3" xfId="37408" xr:uid="{C8911E45-F812-4B1C-AAA1-AF82F3B1D8B8}"/>
    <cellStyle name="쉼표 2 2 4 2 3 3" xfId="10235" xr:uid="{3375C9AE-02D6-4DA7-B482-45B69AA72F9D}"/>
    <cellStyle name="쉼표 2 2 4 2 3 3 2" xfId="40190" xr:uid="{03461638-9530-404C-AD3F-072BCE2F804B}"/>
    <cellStyle name="쉼표 2 2 4 2 3 4" xfId="13017" xr:uid="{6315D443-BDFC-425F-B595-BD3647C8006F}"/>
    <cellStyle name="쉼표 2 2 4 2 3 4 2" xfId="42972" xr:uid="{11D29389-DBB1-4A98-B096-2B99D1F1D598}"/>
    <cellStyle name="쉼표 2 2 4 2 3 5" xfId="15752" xr:uid="{DD112F91-F040-4C67-BBCB-85814470EB10}"/>
    <cellStyle name="쉼표 2 2 4 2 3 5 2" xfId="45707" xr:uid="{D429791A-4008-488F-A1C9-17468E0568B3}"/>
    <cellStyle name="쉼표 2 2 4 2 3 6" xfId="18500" xr:uid="{9B53A572-8E9C-473F-98D1-629F7BA3E842}"/>
    <cellStyle name="쉼표 2 2 4 2 3 6 2" xfId="48453" xr:uid="{6066671B-374C-48FC-8021-AF72A7C1A52E}"/>
    <cellStyle name="쉼표 2 2 4 2 3 7" xfId="21283" xr:uid="{B6EB510B-76CB-4640-9FFA-5AB6E4E56F5B}"/>
    <cellStyle name="쉼표 2 2 4 2 3 7 2" xfId="51235" xr:uid="{2F407456-0240-4542-9673-25D0BD96EBC1}"/>
    <cellStyle name="쉼표 2 2 4 2 3 8" xfId="24021" xr:uid="{0303CFE3-6AC8-4560-844C-C4E9629BAC5E}"/>
    <cellStyle name="쉼표 2 2 4 2 3 8 2" xfId="53973" xr:uid="{FA2C08E3-B6DC-42F7-9214-4BBEF68DECB2}"/>
    <cellStyle name="쉼표 2 2 4 2 3 9" xfId="26757" xr:uid="{7A8DB70C-4071-415A-BE3A-23F2903196A4}"/>
    <cellStyle name="쉼표 2 2 4 2 3 9 2" xfId="56709" xr:uid="{D42F85D6-069E-44E2-803E-7DC54EA81D14}"/>
    <cellStyle name="쉼표 2 2 4 2 4" xfId="3137" xr:uid="{D0C80F67-6C3B-4633-B540-FE5B7F982547}"/>
    <cellStyle name="쉼표 2 2 4 2 4 2" xfId="28132" xr:uid="{9629E2B3-6390-4B98-9D9C-A2AB6C6B5D2B}"/>
    <cellStyle name="쉼표 2 2 4 2 4 2 2" xfId="58084" xr:uid="{404A8275-786A-4DA0-8B56-457394D3E0BD}"/>
    <cellStyle name="쉼표 2 2 4 2 4 3" xfId="33130" xr:uid="{B5F1DC34-E7AA-4759-B1E1-AF1233D9A37F}"/>
    <cellStyle name="쉼표 2 2 4 2 5" xfId="6085" xr:uid="{3D98D335-9BD1-41F9-829D-4F4289847312}"/>
    <cellStyle name="쉼표 2 2 4 2 5 2" xfId="36040" xr:uid="{1EC55DB4-32D3-4EA9-B3F4-AD2A61265041}"/>
    <cellStyle name="쉼표 2 2 4 2 6" xfId="8867" xr:uid="{8CD74658-BF39-4BC3-AF85-C59B1C1F0396}"/>
    <cellStyle name="쉼표 2 2 4 2 6 2" xfId="38822" xr:uid="{22C89EA4-BF57-4D5D-9C5A-E9F434B495E6}"/>
    <cellStyle name="쉼표 2 2 4 2 7" xfId="11649" xr:uid="{AD8585E3-478E-4591-B3AD-CAE1E82352DD}"/>
    <cellStyle name="쉼표 2 2 4 2 7 2" xfId="41604" xr:uid="{75B0FE45-682A-491C-8200-2DF91B2B8A01}"/>
    <cellStyle name="쉼표 2 2 4 2 8" xfId="14384" xr:uid="{BC355118-367C-40F4-885A-82E48EF48573}"/>
    <cellStyle name="쉼표 2 2 4 2 8 2" xfId="44339" xr:uid="{79F92943-BB1C-405D-9497-8EB8AAB68AF1}"/>
    <cellStyle name="쉼표 2 2 4 2 9" xfId="17132" xr:uid="{DFEC7311-1025-4BB2-9A16-3C7BC3ED9753}"/>
    <cellStyle name="쉼표 2 2 4 2 9 2" xfId="47085" xr:uid="{C0C24A6B-3495-446D-92DE-CE64A09D87B7}"/>
    <cellStyle name="쉼표 2 2 4 3" xfId="1595" xr:uid="{738CE40A-640B-41A4-8DD4-1BDC7D5E71E8}"/>
    <cellStyle name="쉼표 2 2 4 3 10" xfId="22995" xr:uid="{19A750BD-1AC4-4EB6-B84B-9D63C6851AC5}"/>
    <cellStyle name="쉼표 2 2 4 3 10 2" xfId="52947" xr:uid="{239B164D-A0AC-4136-9311-2C3DA0ABBEAC}"/>
    <cellStyle name="쉼표 2 2 4 3 11" xfId="25731" xr:uid="{C277908A-E44E-4E36-A41B-7DB0A8BD61EB}"/>
    <cellStyle name="쉼표 2 2 4 3 11 2" xfId="55683" xr:uid="{AD426DA4-A0FE-464B-903A-DEE5F65BEE4F}"/>
    <cellStyle name="쉼표 2 2 4 3 12" xfId="31600" xr:uid="{A14A0921-7B40-4A40-822B-711197CF904E}"/>
    <cellStyle name="쉼표 2 2 4 3 2" xfId="4847" xr:uid="{5D2C340B-29A1-40EC-AE3D-A279FBAA0391}"/>
    <cellStyle name="쉼표 2 2 4 3 2 10" xfId="34840" xr:uid="{B1DB9E90-BE8F-45F9-A2B9-907D8FF6B760}"/>
    <cellStyle name="쉼표 2 2 4 3 2 2" xfId="7795" xr:uid="{C39D90E3-8311-4869-965C-39714C87AD10}"/>
    <cellStyle name="쉼표 2 2 4 3 2 2 2" xfId="29842" xr:uid="{C0507BDE-7965-499B-9F0D-974579109577}"/>
    <cellStyle name="쉼표 2 2 4 3 2 2 2 2" xfId="59794" xr:uid="{42299791-B2E1-445C-8B65-917F8D4B57B7}"/>
    <cellStyle name="쉼표 2 2 4 3 2 2 3" xfId="37750" xr:uid="{9E3B057C-28CB-4195-A2D7-CEF9CD23A0E0}"/>
    <cellStyle name="쉼표 2 2 4 3 2 3" xfId="10577" xr:uid="{CC11BE7F-E75A-4585-9389-1D39C096D6C7}"/>
    <cellStyle name="쉼표 2 2 4 3 2 3 2" xfId="40532" xr:uid="{02A27A77-280A-42E1-93F7-5EFCBA2B1C4D}"/>
    <cellStyle name="쉼표 2 2 4 3 2 4" xfId="13359" xr:uid="{374EE275-6458-4C13-A2BB-621FE6153DE0}"/>
    <cellStyle name="쉼표 2 2 4 3 2 4 2" xfId="43314" xr:uid="{DA140A3D-2E29-4842-AB4E-47A88FA2C93C}"/>
    <cellStyle name="쉼표 2 2 4 3 2 5" xfId="16094" xr:uid="{180801B1-F5AA-45A6-8900-162602FCF827}"/>
    <cellStyle name="쉼표 2 2 4 3 2 5 2" xfId="46049" xr:uid="{AB7783EC-D4B5-4932-B1FE-914121989EEC}"/>
    <cellStyle name="쉼표 2 2 4 3 2 6" xfId="18842" xr:uid="{DC7045E5-24D3-41FC-968F-DCE09A061DDE}"/>
    <cellStyle name="쉼표 2 2 4 3 2 6 2" xfId="48795" xr:uid="{BF337B9C-9FC7-45E1-B7F3-7A5EA6418C48}"/>
    <cellStyle name="쉼표 2 2 4 3 2 7" xfId="21625" xr:uid="{2542079A-6177-4B7D-8D79-9084A9BF5879}"/>
    <cellStyle name="쉼표 2 2 4 3 2 7 2" xfId="51577" xr:uid="{3825CB75-0DF7-4092-B2BB-924D1458CEFC}"/>
    <cellStyle name="쉼표 2 2 4 3 2 8" xfId="24363" xr:uid="{F7C1EBA9-8449-476C-8892-B480055C570E}"/>
    <cellStyle name="쉼표 2 2 4 3 2 8 2" xfId="54315" xr:uid="{52BF913B-2A12-4840-BB26-4DE262051175}"/>
    <cellStyle name="쉼표 2 2 4 3 2 9" xfId="27099" xr:uid="{25A98793-80C8-42B0-B880-C23AA5630060}"/>
    <cellStyle name="쉼표 2 2 4 3 2 9 2" xfId="57051" xr:uid="{67FBAC2A-C342-493C-BAFA-A4A408BD9777}"/>
    <cellStyle name="쉼표 2 2 4 3 3" xfId="3479" xr:uid="{6F8399CE-0255-479C-84F4-AA4598160E37}"/>
    <cellStyle name="쉼표 2 2 4 3 3 2" xfId="28474" xr:uid="{FE543C58-A605-4448-AA73-297E67F09D86}"/>
    <cellStyle name="쉼표 2 2 4 3 3 2 2" xfId="58426" xr:uid="{2A9E6A28-0EFB-454C-989E-2E29A69499B2}"/>
    <cellStyle name="쉼표 2 2 4 3 3 3" xfId="33472" xr:uid="{AE3D63E4-1E63-494A-B4BA-6EA6814D6EAA}"/>
    <cellStyle name="쉼표 2 2 4 3 4" xfId="6427" xr:uid="{9DC76BD1-E7B1-4F4A-A022-86410C4DF7E2}"/>
    <cellStyle name="쉼표 2 2 4 3 4 2" xfId="36382" xr:uid="{F15CF5AF-0097-41A1-B180-8D47008826AC}"/>
    <cellStyle name="쉼표 2 2 4 3 5" xfId="9209" xr:uid="{13D99794-7D30-40CF-BDAD-EF5DE0540CF5}"/>
    <cellStyle name="쉼표 2 2 4 3 5 2" xfId="39164" xr:uid="{5472FEE3-9ABD-438B-94E7-C8474078C64F}"/>
    <cellStyle name="쉼표 2 2 4 3 6" xfId="11991" xr:uid="{6BE98A0F-801E-40F0-A34C-E0B8C85D4CC7}"/>
    <cellStyle name="쉼표 2 2 4 3 6 2" xfId="41946" xr:uid="{775A25FA-18D9-4CC1-AF4F-F60F48B278BB}"/>
    <cellStyle name="쉼표 2 2 4 3 7" xfId="14726" xr:uid="{EC32CB9A-E9C8-45EC-8841-D1A0C6A0844C}"/>
    <cellStyle name="쉼표 2 2 4 3 7 2" xfId="44681" xr:uid="{D7885E00-E799-430E-A90B-1F60C435EC0C}"/>
    <cellStyle name="쉼표 2 2 4 3 8" xfId="17474" xr:uid="{EFC90363-5871-4040-9315-C069314A5010}"/>
    <cellStyle name="쉼표 2 2 4 3 8 2" xfId="47427" xr:uid="{215D08C5-3E99-4319-A0FB-0B6F2422F40F}"/>
    <cellStyle name="쉼표 2 2 4 3 9" xfId="20257" xr:uid="{CED350A1-5147-4AE1-8A49-17EBADC5E77F}"/>
    <cellStyle name="쉼표 2 2 4 3 9 2" xfId="50209" xr:uid="{240D56D0-283F-4D7D-9270-E9D6066484DE}"/>
    <cellStyle name="쉼표 2 2 4 4" xfId="2358" xr:uid="{DA523A83-D0BF-4F67-9F38-4807E4E91355}"/>
    <cellStyle name="쉼표 2 2 4 4 10" xfId="26415" xr:uid="{764D597A-37BC-4D56-91BE-FC247B7FEFAC}"/>
    <cellStyle name="쉼표 2 2 4 4 10 2" xfId="56367" xr:uid="{38DB7474-9248-48F1-8476-1D7BDDB5EDD7}"/>
    <cellStyle name="쉼표 2 2 4 4 11" xfId="32357" xr:uid="{E5DF979C-94E6-4184-B200-FD9D41EA8AF4}"/>
    <cellStyle name="쉼표 2 2 4 4 2" xfId="4163" xr:uid="{AD42A5C4-93F2-4411-BF32-DBB914C8C166}"/>
    <cellStyle name="쉼표 2 2 4 4 2 2" xfId="29158" xr:uid="{C2C3DF3E-FF0F-4A41-94C8-CF767B5ED8FD}"/>
    <cellStyle name="쉼표 2 2 4 4 2 2 2" xfId="59110" xr:uid="{FBD17A91-2A90-4D48-AA2F-484294A165B3}"/>
    <cellStyle name="쉼표 2 2 4 4 2 3" xfId="34156" xr:uid="{F37D7C3B-F9BF-4D21-971D-10555E0AE374}"/>
    <cellStyle name="쉼표 2 2 4 4 3" xfId="7111" xr:uid="{5A88A8E6-3709-464E-9C31-DE87412F2974}"/>
    <cellStyle name="쉼표 2 2 4 4 3 2" xfId="37066" xr:uid="{5E74CADA-3FF5-4A66-94FA-FCB6FAAB742F}"/>
    <cellStyle name="쉼표 2 2 4 4 4" xfId="9893" xr:uid="{78106AEC-B385-4321-8826-38267C681BBB}"/>
    <cellStyle name="쉼표 2 2 4 4 4 2" xfId="39848" xr:uid="{AC121719-9478-41E1-9938-B91354822D42}"/>
    <cellStyle name="쉼표 2 2 4 4 5" xfId="12675" xr:uid="{215C24EC-2E3B-4BD5-8FED-300BA4DFFAC0}"/>
    <cellStyle name="쉼표 2 2 4 4 5 2" xfId="42630" xr:uid="{1682AF57-AB4B-47A6-8980-B729DD475816}"/>
    <cellStyle name="쉼표 2 2 4 4 6" xfId="15410" xr:uid="{AFD1F7EA-9832-446A-AE36-AC02B590F163}"/>
    <cellStyle name="쉼표 2 2 4 4 6 2" xfId="45365" xr:uid="{5A8F7F6D-D788-4593-8781-4E80B97D970C}"/>
    <cellStyle name="쉼표 2 2 4 4 7" xfId="18158" xr:uid="{0D65B75C-65FE-40A0-A01E-9D31B6A900B1}"/>
    <cellStyle name="쉼표 2 2 4 4 7 2" xfId="48111" xr:uid="{A34226EC-487D-48E0-9BE0-1F2ED8BE9D9D}"/>
    <cellStyle name="쉼표 2 2 4 4 8" xfId="20941" xr:uid="{2CD2D8F6-BE3A-4DD3-B4C6-139A3AF6DCFE}"/>
    <cellStyle name="쉼표 2 2 4 4 8 2" xfId="50893" xr:uid="{82B9EC16-C81F-4A0F-B6D5-9DD77F0812C2}"/>
    <cellStyle name="쉼표 2 2 4 4 9" xfId="23679" xr:uid="{50CAAA29-73FA-4C67-92A8-90FB67585F8E}"/>
    <cellStyle name="쉼표 2 2 4 4 9 2" xfId="53631" xr:uid="{9BFEFF2C-65D3-4DC5-B6D6-1674F20525A0}"/>
    <cellStyle name="쉼표 2 2 4 5" xfId="2795" xr:uid="{5F3F099D-D59B-4DD2-9ACE-8025C8CC3667}"/>
    <cellStyle name="쉼표 2 2 4 5 2" xfId="27790" xr:uid="{79BB059A-4BBD-42E4-AAFD-F03D7051CE31}"/>
    <cellStyle name="쉼표 2 2 4 5 2 2" xfId="57742" xr:uid="{74657483-5A5B-45A6-8DAA-124ADDC54C05}"/>
    <cellStyle name="쉼표 2 2 4 5 3" xfId="32788" xr:uid="{6D0C9B61-F79A-44C9-9EFB-CE23BB3B630F}"/>
    <cellStyle name="쉼표 2 2 4 6" xfId="5743" xr:uid="{9B21F467-40FF-4C97-9FB5-DF84C45A4165}"/>
    <cellStyle name="쉼표 2 2 4 6 2" xfId="35698" xr:uid="{292E47BF-0237-4E67-B170-546B88B41478}"/>
    <cellStyle name="쉼표 2 2 4 7" xfId="8525" xr:uid="{BEFAB7B5-766B-4CF4-BB85-C4CE0116FF5D}"/>
    <cellStyle name="쉼표 2 2 4 7 2" xfId="38480" xr:uid="{126D90F2-F911-445D-839B-EAB07768E848}"/>
    <cellStyle name="쉼표 2 2 4 8" xfId="11307" xr:uid="{C10C9A38-7968-41EE-82F4-8B7750F24D4A}"/>
    <cellStyle name="쉼표 2 2 4 8 2" xfId="41262" xr:uid="{3D761C69-4484-4B3E-A8A2-296633A1AAD5}"/>
    <cellStyle name="쉼표 2 2 4 9" xfId="14042" xr:uid="{0E75B14C-F43F-4FA7-A3F3-64102390D89F}"/>
    <cellStyle name="쉼표 2 2 4 9 2" xfId="43997" xr:uid="{ECFCA49F-AA23-42D3-9040-3C40EE50F2C5}"/>
    <cellStyle name="쉼표 2 2 5" xfId="646" xr:uid="{F068A725-1073-458C-8914-1935B6AAFAA4}"/>
    <cellStyle name="쉼표 2 2 5 10" xfId="19744" xr:uid="{8C2FC13D-5844-4D7A-BA8B-1F7D2575E37B}"/>
    <cellStyle name="쉼표 2 2 5 10 2" xfId="49696" xr:uid="{CCB9726B-84F9-4119-8FF9-B7E6288F98C3}"/>
    <cellStyle name="쉼표 2 2 5 11" xfId="22482" xr:uid="{09BC4C0D-D046-4755-8CB5-2A8D6A9D45D7}"/>
    <cellStyle name="쉼표 2 2 5 11 2" xfId="52434" xr:uid="{D93ED645-8ACD-4EB1-A43A-69FFC69BE2B0}"/>
    <cellStyle name="쉼표 2 2 5 12" xfId="25218" xr:uid="{0BC01558-3E62-44AA-B090-8AA57E420066}"/>
    <cellStyle name="쉼표 2 2 5 12 2" xfId="55170" xr:uid="{F7696504-FA3C-4653-905D-C6D6FAEBC880}"/>
    <cellStyle name="쉼표 2 2 5 13" xfId="30656" xr:uid="{2B7E55F6-A513-458D-B831-494B8AC94364}"/>
    <cellStyle name="쉼표 2 2 5 2" xfId="1194" xr:uid="{6F04CF8B-2D63-4484-BFC0-E352B78617B8}"/>
    <cellStyle name="쉼표 2 2 5 2 10" xfId="23166" xr:uid="{C2036B06-2927-49C2-A0E7-E9FB549D9E81}"/>
    <cellStyle name="쉼표 2 2 5 2 10 2" xfId="53118" xr:uid="{3BCC2FC2-2E92-45F3-AD41-0BDE831EA8E0}"/>
    <cellStyle name="쉼표 2 2 5 2 11" xfId="25902" xr:uid="{A82CE4B0-D90C-4F9D-9FC0-1CA8B2A6068C}"/>
    <cellStyle name="쉼표 2 2 5 2 11 2" xfId="55854" xr:uid="{A5B0BDCE-E1BE-4183-A07D-8B586628E647}"/>
    <cellStyle name="쉼표 2 2 5 2 12" xfId="31199" xr:uid="{EC3090A8-93DD-498F-BB11-3215A6684F7E}"/>
    <cellStyle name="쉼표 2 2 5 2 2" xfId="5018" xr:uid="{A38DCB4F-9C2C-4289-B392-1825773F6740}"/>
    <cellStyle name="쉼표 2 2 5 2 2 10" xfId="35011" xr:uid="{4E8BC83A-EDAA-459A-9E72-1E4C564977B6}"/>
    <cellStyle name="쉼표 2 2 5 2 2 2" xfId="7966" xr:uid="{D94747B6-CB81-45F7-A0A4-159B89C60958}"/>
    <cellStyle name="쉼표 2 2 5 2 2 2 2" xfId="30013" xr:uid="{8855A8EF-D677-4049-8FA7-87E418EAA974}"/>
    <cellStyle name="쉼표 2 2 5 2 2 2 2 2" xfId="59965" xr:uid="{914350D4-B2AC-4F37-B4B1-AF80CC04F79C}"/>
    <cellStyle name="쉼표 2 2 5 2 2 2 3" xfId="37921" xr:uid="{01B544E0-AC87-43DD-87B2-9A3D7D26750D}"/>
    <cellStyle name="쉼표 2 2 5 2 2 3" xfId="10748" xr:uid="{3A51D2E4-4521-4327-89E1-D80CDBCE07EC}"/>
    <cellStyle name="쉼표 2 2 5 2 2 3 2" xfId="40703" xr:uid="{C073A532-B1FD-47A2-A441-042D78682F91}"/>
    <cellStyle name="쉼표 2 2 5 2 2 4" xfId="13530" xr:uid="{51A83096-E75E-4A6A-BFBA-186004CB5557}"/>
    <cellStyle name="쉼표 2 2 5 2 2 4 2" xfId="43485" xr:uid="{0C824750-6F92-488E-9844-5A26D4555089}"/>
    <cellStyle name="쉼표 2 2 5 2 2 5" xfId="16265" xr:uid="{CB6CD05A-8B53-41C1-B586-A2A75FFFEE0B}"/>
    <cellStyle name="쉼표 2 2 5 2 2 5 2" xfId="46220" xr:uid="{FD8A39B2-0F97-476B-9C1F-0820D2F77E32}"/>
    <cellStyle name="쉼표 2 2 5 2 2 6" xfId="19013" xr:uid="{C44DE612-4A14-4AF0-9BC4-A6BBBD99AB3D}"/>
    <cellStyle name="쉼표 2 2 5 2 2 6 2" xfId="48966" xr:uid="{BE95CDD0-50B7-47D6-835C-A75977C4E8BC}"/>
    <cellStyle name="쉼표 2 2 5 2 2 7" xfId="21796" xr:uid="{0C7916C7-A686-406F-89D6-5386719A6EAE}"/>
    <cellStyle name="쉼표 2 2 5 2 2 7 2" xfId="51748" xr:uid="{CF420672-D379-482F-859A-A55623D09C1B}"/>
    <cellStyle name="쉼표 2 2 5 2 2 8" xfId="24534" xr:uid="{3B680A5B-EF04-4ADC-865A-4ED9C03AE6C7}"/>
    <cellStyle name="쉼표 2 2 5 2 2 8 2" xfId="54486" xr:uid="{8E3B61E8-B7F2-4BD2-A571-5B114E129886}"/>
    <cellStyle name="쉼표 2 2 5 2 2 9" xfId="27270" xr:uid="{7DA05F73-C700-412B-8633-187B8A23CFC4}"/>
    <cellStyle name="쉼표 2 2 5 2 2 9 2" xfId="57222" xr:uid="{24424F7E-3F63-4A6F-A053-BC2D9601BFF1}"/>
    <cellStyle name="쉼표 2 2 5 2 3" xfId="3650" xr:uid="{FC387470-524B-4238-8916-E743502F019D}"/>
    <cellStyle name="쉼표 2 2 5 2 3 2" xfId="28645" xr:uid="{2FF3EC26-D178-4837-A705-F67E799F3CD5}"/>
    <cellStyle name="쉼표 2 2 5 2 3 2 2" xfId="58597" xr:uid="{89CC619D-418C-4B76-B212-079E75119581}"/>
    <cellStyle name="쉼표 2 2 5 2 3 3" xfId="33643" xr:uid="{D5003F6A-4523-42CB-8FB8-203807293D2C}"/>
    <cellStyle name="쉼표 2 2 5 2 4" xfId="6598" xr:uid="{D9A636EC-D24F-4C7A-AB4C-15374CC4FE1B}"/>
    <cellStyle name="쉼표 2 2 5 2 4 2" xfId="36553" xr:uid="{020EDFEA-B131-434D-93FE-3102E6659C9D}"/>
    <cellStyle name="쉼표 2 2 5 2 5" xfId="9380" xr:uid="{5D97A84A-5278-4E17-9409-3282373E0A61}"/>
    <cellStyle name="쉼표 2 2 5 2 5 2" xfId="39335" xr:uid="{F198AF91-F5AD-4181-9C3B-4AA6010F648B}"/>
    <cellStyle name="쉼표 2 2 5 2 6" xfId="12162" xr:uid="{AD912087-4F9D-4283-AA13-3489BF890AF2}"/>
    <cellStyle name="쉼표 2 2 5 2 6 2" xfId="42117" xr:uid="{736738DA-0AC9-4E45-8327-68B1182F0E53}"/>
    <cellStyle name="쉼표 2 2 5 2 7" xfId="14897" xr:uid="{53117306-C0CD-4490-99D8-5BE17E5074B3}"/>
    <cellStyle name="쉼표 2 2 5 2 7 2" xfId="44852" xr:uid="{421894CC-4322-4C69-A011-EFB08DC628A8}"/>
    <cellStyle name="쉼표 2 2 5 2 8" xfId="17645" xr:uid="{7CEC51FA-1356-426F-8D39-8EE0BB4AF436}"/>
    <cellStyle name="쉼표 2 2 5 2 8 2" xfId="47598" xr:uid="{CB72F5D6-66D0-4183-A530-D8A5AE8988D8}"/>
    <cellStyle name="쉼표 2 2 5 2 9" xfId="20428" xr:uid="{ED453470-F4F8-4219-B8B9-F04F9564DFAE}"/>
    <cellStyle name="쉼표 2 2 5 2 9 2" xfId="50380" xr:uid="{2BFE1B84-BAB8-487E-8D34-94F961C1D15F}"/>
    <cellStyle name="쉼표 2 2 5 3" xfId="1736" xr:uid="{48BF1BB0-4509-4259-AC66-16D33C2D6F76}"/>
    <cellStyle name="쉼표 2 2 5 3 10" xfId="26586" xr:uid="{34F0DFA2-E9A4-480D-9DB8-348291729B20}"/>
    <cellStyle name="쉼표 2 2 5 3 10 2" xfId="56538" xr:uid="{4D0FFE40-46AA-410F-B75D-B1DB05EABFC8}"/>
    <cellStyle name="쉼표 2 2 5 3 11" xfId="31741" xr:uid="{4DD91670-C462-45E1-A09C-1D5D36803279}"/>
    <cellStyle name="쉼표 2 2 5 3 2" xfId="4334" xr:uid="{9600EE00-4283-42D0-BE0A-7CB43FC78F70}"/>
    <cellStyle name="쉼표 2 2 5 3 2 2" xfId="29329" xr:uid="{3F416F89-0ECD-4851-8D3E-D90C3DD3E161}"/>
    <cellStyle name="쉼표 2 2 5 3 2 2 2" xfId="59281" xr:uid="{63DBBFD7-F51E-482A-8CD6-201D7A580828}"/>
    <cellStyle name="쉼표 2 2 5 3 2 3" xfId="34327" xr:uid="{077D29D5-E638-4423-9316-63322F19D38F}"/>
    <cellStyle name="쉼표 2 2 5 3 3" xfId="7282" xr:uid="{B5F0572A-5B44-43D3-8F67-95EDFCBF9B14}"/>
    <cellStyle name="쉼표 2 2 5 3 3 2" xfId="37237" xr:uid="{75629BDC-0027-48A2-A7B2-78673CEF3022}"/>
    <cellStyle name="쉼표 2 2 5 3 4" xfId="10064" xr:uid="{4E099AC5-37A8-4760-B3E7-52A4A18881D8}"/>
    <cellStyle name="쉼표 2 2 5 3 4 2" xfId="40019" xr:uid="{CF4EADA8-0BE9-46E5-A10D-AD6814946578}"/>
    <cellStyle name="쉼표 2 2 5 3 5" xfId="12846" xr:uid="{D5D0E42A-C283-4DB6-A52D-B0C3D39ECB72}"/>
    <cellStyle name="쉼표 2 2 5 3 5 2" xfId="42801" xr:uid="{816C7A7E-34B7-49D3-AF6D-8CF9C982A81A}"/>
    <cellStyle name="쉼표 2 2 5 3 6" xfId="15581" xr:uid="{A625FE8D-F944-408A-B838-2A3E6FEFF5D4}"/>
    <cellStyle name="쉼표 2 2 5 3 6 2" xfId="45536" xr:uid="{17E1E6D9-A8F6-49F1-B12A-490AC507FC0C}"/>
    <cellStyle name="쉼표 2 2 5 3 7" xfId="18329" xr:uid="{B4516717-BB34-4741-816B-BC9F74C81969}"/>
    <cellStyle name="쉼표 2 2 5 3 7 2" xfId="48282" xr:uid="{B21A1143-D7E7-44A9-880E-7DC07AA92BC7}"/>
    <cellStyle name="쉼표 2 2 5 3 8" xfId="21112" xr:uid="{8BEC3672-1ADE-4401-9F0A-5B0318B65BE8}"/>
    <cellStyle name="쉼표 2 2 5 3 8 2" xfId="51064" xr:uid="{D6ACB3A6-F54F-4AAA-9AAD-167240995B00}"/>
    <cellStyle name="쉼표 2 2 5 3 9" xfId="23850" xr:uid="{D7AA4BD4-0B10-493D-B11F-F58ED03A2170}"/>
    <cellStyle name="쉼표 2 2 5 3 9 2" xfId="53802" xr:uid="{1E0707F0-2A33-4D5E-BC0F-6500C1BAB8F1}"/>
    <cellStyle name="쉼표 2 2 5 4" xfId="2966" xr:uid="{1A9EB93A-71F9-4828-A8BD-46B6BB767F88}"/>
    <cellStyle name="쉼표 2 2 5 4 2" xfId="27961" xr:uid="{5C111282-2FE2-4E06-BEAE-1558C489439E}"/>
    <cellStyle name="쉼표 2 2 5 4 2 2" xfId="57913" xr:uid="{E074567B-FE13-4744-95DF-DB629AAFFDDC}"/>
    <cellStyle name="쉼표 2 2 5 4 3" xfId="32959" xr:uid="{6EEE7481-90AE-4AC9-8F70-BCA7BCC41EAA}"/>
    <cellStyle name="쉼표 2 2 5 5" xfId="5914" xr:uid="{D81265D4-F9FE-4531-8753-AFA046610661}"/>
    <cellStyle name="쉼표 2 2 5 5 2" xfId="35869" xr:uid="{9CB3BE9D-3559-40CA-89DE-60D94B038AF8}"/>
    <cellStyle name="쉼표 2 2 5 6" xfId="8696" xr:uid="{9E66656D-725A-4926-B0BF-0691554F9383}"/>
    <cellStyle name="쉼표 2 2 5 6 2" xfId="38651" xr:uid="{8FFC2C03-9E1D-46D0-B911-6FC8B225B7E6}"/>
    <cellStyle name="쉼표 2 2 5 7" xfId="11478" xr:uid="{47749020-1DA4-4419-8580-498A15132671}"/>
    <cellStyle name="쉼표 2 2 5 7 2" xfId="41433" xr:uid="{CAC452C2-A015-471A-8721-A9B273C094D5}"/>
    <cellStyle name="쉼표 2 2 5 8" xfId="14213" xr:uid="{995B1525-6ABA-4A5B-81C5-655983EC4733}"/>
    <cellStyle name="쉼표 2 2 5 8 2" xfId="44168" xr:uid="{2B47E147-7D00-4C90-9277-CAC3DCDD80D9}"/>
    <cellStyle name="쉼표 2 2 5 9" xfId="16961" xr:uid="{9FD0A7C9-7A1D-48EF-94D5-88D5B9EBDE41}"/>
    <cellStyle name="쉼표 2 2 5 9 2" xfId="46914" xr:uid="{93099088-6053-41DC-A392-0667E1D10438}"/>
    <cellStyle name="쉼표 2 2 6" xfId="696" xr:uid="{CE14CF4C-D9D6-429B-9C43-0C47D3E55A99}"/>
    <cellStyle name="쉼표 2 2 6 10" xfId="20086" xr:uid="{098AC5DA-8FD1-4BF5-B294-3F5789F77D63}"/>
    <cellStyle name="쉼표 2 2 6 10 2" xfId="50038" xr:uid="{A1B87BEE-8BB6-4345-9AB7-3A253579E411}"/>
    <cellStyle name="쉼표 2 2 6 11" xfId="22824" xr:uid="{5519C7AC-2F82-4936-9740-5559B3D9D0E1}"/>
    <cellStyle name="쉼표 2 2 6 11 2" xfId="52776" xr:uid="{7912F305-93F0-4DDB-BF73-E5AFBBB84C5B}"/>
    <cellStyle name="쉼표 2 2 6 12" xfId="25560" xr:uid="{22DF8514-A32D-4397-BD10-F1AF6AAE96A1}"/>
    <cellStyle name="쉼표 2 2 6 12 2" xfId="55512" xr:uid="{947175BA-DE1A-4676-B7F3-4737331881D5}"/>
    <cellStyle name="쉼표 2 2 6 13" xfId="30701" xr:uid="{BE2720DC-3029-4E0D-BCFD-6D521F73B001}"/>
    <cellStyle name="쉼표 2 2 6 2" xfId="1239" xr:uid="{1A8D931B-EC52-48F1-A8B0-C55704BC5C1F}"/>
    <cellStyle name="쉼표 2 2 6 2 10" xfId="26928" xr:uid="{7A2507A0-7BC7-489B-8891-C7AE9EA3CED9}"/>
    <cellStyle name="쉼표 2 2 6 2 10 2" xfId="56880" xr:uid="{168B6169-15A6-4513-901C-3E180A73BC56}"/>
    <cellStyle name="쉼표 2 2 6 2 11" xfId="31244" xr:uid="{81EDC654-EAF9-415A-9564-44BB652396E3}"/>
    <cellStyle name="쉼표 2 2 6 2 2" xfId="4676" xr:uid="{BBC76229-9B44-48BB-8AE7-707BE96A3AD0}"/>
    <cellStyle name="쉼표 2 2 6 2 2 2" xfId="29671" xr:uid="{83294337-9983-40E8-8A96-D7BD8D1BD094}"/>
    <cellStyle name="쉼표 2 2 6 2 2 2 2" xfId="59623" xr:uid="{C354E7D3-3DA1-456D-9E79-174E1A111536}"/>
    <cellStyle name="쉼표 2 2 6 2 2 3" xfId="34669" xr:uid="{95CF65FC-CA5B-4545-9D43-16CAA5F6E158}"/>
    <cellStyle name="쉼표 2 2 6 2 3" xfId="7624" xr:uid="{4B840BFD-69CD-4BE8-ABEF-DF044D300691}"/>
    <cellStyle name="쉼표 2 2 6 2 3 2" xfId="37579" xr:uid="{17D02DF1-6264-4310-9C01-231430D0DF44}"/>
    <cellStyle name="쉼표 2 2 6 2 4" xfId="10406" xr:uid="{1CB059C1-FAC6-4F34-9849-2421A84A8ABD}"/>
    <cellStyle name="쉼표 2 2 6 2 4 2" xfId="40361" xr:uid="{2A787696-57CE-4BF1-B4C6-7F64C454E00C}"/>
    <cellStyle name="쉼표 2 2 6 2 5" xfId="13188" xr:uid="{88472E67-C442-4C97-92A7-6DB5E60A8899}"/>
    <cellStyle name="쉼표 2 2 6 2 5 2" xfId="43143" xr:uid="{023A9B9A-87E8-4D71-9DDC-5937855F3B99}"/>
    <cellStyle name="쉼표 2 2 6 2 6" xfId="15923" xr:uid="{F2307A44-353A-43CC-B488-F78BD9816C98}"/>
    <cellStyle name="쉼표 2 2 6 2 6 2" xfId="45878" xr:uid="{05C2A13A-5527-44E5-A29C-FAAA937F09E4}"/>
    <cellStyle name="쉼표 2 2 6 2 7" xfId="18671" xr:uid="{A0174B6D-0F0F-43FE-9FFE-8B2798E77713}"/>
    <cellStyle name="쉼표 2 2 6 2 7 2" xfId="48624" xr:uid="{5DD852F4-C361-4070-AC1D-7EAF6726DCD2}"/>
    <cellStyle name="쉼표 2 2 6 2 8" xfId="21454" xr:uid="{D0C6B4D6-10E1-4E25-BEBF-4BC4682F46E2}"/>
    <cellStyle name="쉼표 2 2 6 2 8 2" xfId="51406" xr:uid="{746AE6D7-4F14-4325-BC53-CB69E4791429}"/>
    <cellStyle name="쉼표 2 2 6 2 9" xfId="24192" xr:uid="{3CE3D05A-E988-4C5E-8DB7-A5D2244C0E4C}"/>
    <cellStyle name="쉼표 2 2 6 2 9 2" xfId="54144" xr:uid="{C6468303-C6AC-44A1-8F10-FC72B615E9E8}"/>
    <cellStyle name="쉼표 2 2 6 3" xfId="1781" xr:uid="{34126906-94C8-43FE-9768-64CA0F6BA425}"/>
    <cellStyle name="쉼표 2 2 6 3 2" xfId="28303" xr:uid="{B3C5CFF0-3164-4D66-8D6E-FBC73682F7F3}"/>
    <cellStyle name="쉼표 2 2 6 3 2 2" xfId="58255" xr:uid="{ABB985A8-2DA2-4E1B-B75F-B989E6D41ABE}"/>
    <cellStyle name="쉼표 2 2 6 3 3" xfId="31786" xr:uid="{653653F4-B9CD-4B4D-B1B7-B0A05A71B3B1}"/>
    <cellStyle name="쉼표 2 2 6 4" xfId="3308" xr:uid="{1DCD93C3-A73E-48A2-A448-75E6E113188E}"/>
    <cellStyle name="쉼표 2 2 6 4 2" xfId="33301" xr:uid="{2D100C97-A9B0-496A-8375-0B27F7C6EEC3}"/>
    <cellStyle name="쉼표 2 2 6 5" xfId="6256" xr:uid="{E12F717A-E908-4740-A166-FEB095D65471}"/>
    <cellStyle name="쉼표 2 2 6 5 2" xfId="36211" xr:uid="{43CEFD16-603C-41E5-A85C-FCD5A6202BB9}"/>
    <cellStyle name="쉼표 2 2 6 6" xfId="9038" xr:uid="{EFB816CC-C8F2-40AE-B88A-69DA78EF0AE6}"/>
    <cellStyle name="쉼표 2 2 6 6 2" xfId="38993" xr:uid="{BC150AC7-8B3C-4EEE-8882-002391A55F31}"/>
    <cellStyle name="쉼표 2 2 6 7" xfId="11820" xr:uid="{944AE3F7-A5C2-4643-B7DC-AEAAFF8D9D29}"/>
    <cellStyle name="쉼표 2 2 6 7 2" xfId="41775" xr:uid="{7275CAD2-24EC-46EB-B175-91319C34881A}"/>
    <cellStyle name="쉼표 2 2 6 8" xfId="14555" xr:uid="{00DA26EF-4360-4F66-94BA-DD74F4AD7232}"/>
    <cellStyle name="쉼표 2 2 6 8 2" xfId="44510" xr:uid="{A69E1235-B14F-4CEC-8BFE-54F6706EE1A5}"/>
    <cellStyle name="쉼표 2 2 6 9" xfId="17303" xr:uid="{3CA36B9F-29D2-439E-953C-115E755C7D43}"/>
    <cellStyle name="쉼표 2 2 6 9 2" xfId="47256" xr:uid="{DF538CCF-0A7C-4254-AC61-B27D5B857DA8}"/>
    <cellStyle name="쉼표 2 2 7" xfId="742" xr:uid="{6EC94DB5-1155-44E5-BA80-CF2C64957EFC}"/>
    <cellStyle name="쉼표 2 2 7 10" xfId="20770" xr:uid="{9F1F2E0A-AA17-40D0-A4E8-A29F2FB08C27}"/>
    <cellStyle name="쉼표 2 2 7 10 2" xfId="50722" xr:uid="{8CE88BDE-11BE-425E-BA57-F86D32CA01B2}"/>
    <cellStyle name="쉼표 2 2 7 11" xfId="23508" xr:uid="{4107AE43-71AC-4C23-BB92-22DCB7A2EEF9}"/>
    <cellStyle name="쉼표 2 2 7 11 2" xfId="53460" xr:uid="{8B289DA6-DD4D-4431-9AE0-2DBD65AF78E2}"/>
    <cellStyle name="쉼표 2 2 7 12" xfId="26244" xr:uid="{12C6ECDC-7727-450C-8E06-8F9975E5B421}"/>
    <cellStyle name="쉼표 2 2 7 12 2" xfId="56196" xr:uid="{32381ED2-0D6E-444C-BD49-FB8B183FF4C5}"/>
    <cellStyle name="쉼표 2 2 7 13" xfId="30747" xr:uid="{3F0F3C05-3754-4017-BC76-9164BD47C6B6}"/>
    <cellStyle name="쉼표 2 2 7 2" xfId="1285" xr:uid="{EB4B9F82-186E-44FE-B00B-6DF061D2A8E0}"/>
    <cellStyle name="쉼표 2 2 7 2 2" xfId="28987" xr:uid="{EE950E8F-F17C-4D7A-9FEB-2CAD534F84A4}"/>
    <cellStyle name="쉼표 2 2 7 2 2 2" xfId="58939" xr:uid="{2E7449E3-5013-4BF2-B96B-43DE9BDC9586}"/>
    <cellStyle name="쉼표 2 2 7 2 3" xfId="31290" xr:uid="{FABC37AE-2E01-4751-B6FE-B80B9636CE02}"/>
    <cellStyle name="쉼표 2 2 7 3" xfId="1827" xr:uid="{398A6928-7EFD-4E5B-AE8B-3C4E12B7FFF9}"/>
    <cellStyle name="쉼표 2 2 7 3 2" xfId="31832" xr:uid="{8B5373CB-33BB-4AB3-A07D-C16E1FDE440F}"/>
    <cellStyle name="쉼표 2 2 7 4" xfId="3992" xr:uid="{459FD75C-A1AD-4322-84D9-39DE739CDAF4}"/>
    <cellStyle name="쉼표 2 2 7 4 2" xfId="33985" xr:uid="{9F79B066-5646-463C-824B-D7A9BDA256D4}"/>
    <cellStyle name="쉼표 2 2 7 5" xfId="6940" xr:uid="{5D5470CF-AFA9-4B7A-A41F-59ECB77612CD}"/>
    <cellStyle name="쉼표 2 2 7 5 2" xfId="36895" xr:uid="{2D295011-D514-4C3E-9411-35B74A4176E5}"/>
    <cellStyle name="쉼표 2 2 7 6" xfId="9722" xr:uid="{59370756-126F-4675-A1DE-D69AA4C47195}"/>
    <cellStyle name="쉼표 2 2 7 6 2" xfId="39677" xr:uid="{A86127DB-BA54-43D2-8BC3-0513BEFD3441}"/>
    <cellStyle name="쉼표 2 2 7 7" xfId="12504" xr:uid="{D3EF33A5-61FA-43D5-A153-554A48585AED}"/>
    <cellStyle name="쉼표 2 2 7 7 2" xfId="42459" xr:uid="{E62EEDFE-AB5E-4BFF-9C4B-6A2C20A47E37}"/>
    <cellStyle name="쉼표 2 2 7 8" xfId="15239" xr:uid="{19D3B6AF-A590-4D1B-86E7-955014FFB5C6}"/>
    <cellStyle name="쉼표 2 2 7 8 2" xfId="45194" xr:uid="{0D622C4B-DCB0-4343-8EA4-6C32B4322C22}"/>
    <cellStyle name="쉼표 2 2 7 9" xfId="17987" xr:uid="{DD91F87D-82F9-4129-89AE-7A3C03251FAD}"/>
    <cellStyle name="쉼표 2 2 7 9 2" xfId="47940" xr:uid="{E6639699-DCD5-45CA-8987-5C07D1454DCD}"/>
    <cellStyle name="쉼표 2 2 8" xfId="915" xr:uid="{50FCCA37-C1AE-4B15-90BB-CD81488FC289}"/>
    <cellStyle name="쉼표 2 2 8 2" xfId="27619" xr:uid="{20D66AF9-CAAE-4898-A248-18AA9DC98195}"/>
    <cellStyle name="쉼표 2 2 8 2 2" xfId="57571" xr:uid="{BF9AA676-838F-46F7-8BFF-6F555DF7A714}"/>
    <cellStyle name="쉼표 2 2 8 3" xfId="30920" xr:uid="{4EDA10B9-93EC-4DA5-9FDC-2EAB2D4F9C9B}"/>
    <cellStyle name="쉼표 2 2 9" xfId="1457" xr:uid="{5D862FC6-F734-4106-97EA-84CCD0F8C00A}"/>
    <cellStyle name="쉼표 2 2 9 2" xfId="31462" xr:uid="{B695FD5E-1B25-4D32-9F68-5F9AC75326C3}"/>
    <cellStyle name="쉼표 2 3" xfId="5463" xr:uid="{C38CC8C1-E092-4B52-A026-0679B6CC5EBC}"/>
    <cellStyle name="쉼표 2 3 2" xfId="35439" xr:uid="{74672077-1B27-424D-B3FB-776F0DD30B98}"/>
    <cellStyle name="쉼표 2 4" xfId="30364" xr:uid="{B5E8E684-FACE-4D1D-B360-689E43AC2109}"/>
    <cellStyle name="쉼표 20" xfId="515" xr:uid="{16025ADA-444C-46FC-82CA-F20C45E1519E}"/>
    <cellStyle name="쉼표 20 2" xfId="1063" xr:uid="{9107B6E8-6C7B-4DB0-B5EF-4E13F37DC751}"/>
    <cellStyle name="쉼표 20 2 2" xfId="31068" xr:uid="{EFC93A8F-73F0-493D-87D6-904FBBB89CD3}"/>
    <cellStyle name="쉼표 20 3" xfId="1605" xr:uid="{FD2EF58A-AEF6-4404-896E-8A4935D4DC26}"/>
    <cellStyle name="쉼표 20 3 2" xfId="31610" xr:uid="{174CDE22-8588-459A-B756-A8EC58773600}"/>
    <cellStyle name="쉼표 20 4" xfId="27608" xr:uid="{EDDAC3F6-C70F-4F0C-BCAB-0C67B43B5925}"/>
    <cellStyle name="쉼표 20 4 2" xfId="57560" xr:uid="{193B616F-F4D7-4AE4-996E-851FA6DADD27}"/>
    <cellStyle name="쉼표 20 5" xfId="30525" xr:uid="{A1D229AE-B4CC-46B6-AEA4-899F87947B63}"/>
    <cellStyle name="쉼표 21" xfId="621" xr:uid="{B6E5D17C-211C-408E-A2BB-D3460695C9B3}"/>
    <cellStyle name="쉼표 21 2" xfId="1169" xr:uid="{B1BC0007-042C-43D0-9AF1-AD0087D37DF0}"/>
    <cellStyle name="쉼표 21 2 2" xfId="31174" xr:uid="{E9E23D34-7468-4C14-808F-67A585C82AE9}"/>
    <cellStyle name="쉼표 21 3" xfId="1711" xr:uid="{D77E1755-0F6D-4366-B189-2D758F660B81}"/>
    <cellStyle name="쉼표 21 3 2" xfId="31716" xr:uid="{187AC268-7FE3-4803-B2E0-5A8B7E85A2BE}"/>
    <cellStyle name="쉼표 21 4" xfId="30631" xr:uid="{2ECE573A-D3B0-4966-92FB-D0F49D2F4944}"/>
    <cellStyle name="쉼표 22" xfId="493" xr:uid="{D797005B-0D5B-48C1-B7F4-70883E30B929}"/>
    <cellStyle name="쉼표 22 2" xfId="1041" xr:uid="{F3DE949D-03CF-42D5-B5DC-7209A4A7209F}"/>
    <cellStyle name="쉼표 22 2 2" xfId="31046" xr:uid="{004FEF95-05E4-48E2-9F95-74557956D854}"/>
    <cellStyle name="쉼표 22 3" xfId="1583" xr:uid="{732A4AAC-EDF7-421C-BAE2-DE2B0C20D8C0}"/>
    <cellStyle name="쉼표 22 3 2" xfId="31588" xr:uid="{FCD603FD-294A-43B8-BCA7-CCF54FF0BE8B}"/>
    <cellStyle name="쉼표 22 4" xfId="30503" xr:uid="{0C76C729-B888-4FF2-B100-8BE092B38C73}"/>
    <cellStyle name="쉼표 23" xfId="485" xr:uid="{B9CEA9B8-AEC0-4B9B-B4F3-B4D0381F166A}"/>
    <cellStyle name="쉼표 23 2" xfId="1033" xr:uid="{32ACCBA1-9F20-4BB1-BB29-F7128631768F}"/>
    <cellStyle name="쉼표 23 2 2" xfId="31038" xr:uid="{BAE457FA-3099-4AC6-9B01-74B8267E2DED}"/>
    <cellStyle name="쉼표 23 3" xfId="1575" xr:uid="{68618EE5-AAEA-4B4D-BD01-33302C091C64}"/>
    <cellStyle name="쉼표 23 3 2" xfId="31580" xr:uid="{ED5C4766-ED1C-4CFA-B70F-689C1E33CA4C}"/>
    <cellStyle name="쉼표 23 4" xfId="30495" xr:uid="{4C021C16-E09C-4D2E-9868-2427CD52C95F}"/>
    <cellStyle name="쉼표 24" xfId="494" xr:uid="{0673E1BC-1896-4B00-812C-89362F36BDF8}"/>
    <cellStyle name="쉼표 24 2" xfId="1042" xr:uid="{D3195A16-8052-4DD9-AC5F-E0E116FB096F}"/>
    <cellStyle name="쉼표 24 2 2" xfId="31047" xr:uid="{8ABB0FDF-49C7-4DF1-ACC7-DA756ADD0137}"/>
    <cellStyle name="쉼표 24 3" xfId="1584" xr:uid="{8D01F360-0C54-40B7-B421-4629FA4349FA}"/>
    <cellStyle name="쉼표 24 3 2" xfId="31589" xr:uid="{A3674A6C-8551-48DC-A5EB-7C1E8E3F6518}"/>
    <cellStyle name="쉼표 24 4" xfId="30504" xr:uid="{C90603EA-2EA3-4C53-95EF-8FBFE0DAA75F}"/>
    <cellStyle name="쉼표 25" xfId="492" xr:uid="{19353885-7BF5-4FBD-8893-0A65DAEE90C8}"/>
    <cellStyle name="쉼표 25 2" xfId="1040" xr:uid="{6CACEE73-1ABC-454A-9AF7-78E6CFDBCDBD}"/>
    <cellStyle name="쉼표 25 2 2" xfId="31045" xr:uid="{1C9E6E4B-F8C4-4DBC-93C1-BEC663362259}"/>
    <cellStyle name="쉼표 25 3" xfId="1582" xr:uid="{CCDDDF13-EE4E-492D-B43D-9D81FCD6FB96}"/>
    <cellStyle name="쉼표 25 3 2" xfId="31587" xr:uid="{10DFE9C3-F642-4903-8F48-95BD24BC4E8C}"/>
    <cellStyle name="쉼표 25 4" xfId="30502" xr:uid="{E863D529-CE0F-4753-8E14-F6BA4269DF89}"/>
    <cellStyle name="쉼표 26" xfId="622" xr:uid="{6721BC2E-1F78-4671-83C3-EFF448D13203}"/>
    <cellStyle name="쉼표 26 2" xfId="1170" xr:uid="{AAFC249A-5144-48C6-BD4A-3D35882F2409}"/>
    <cellStyle name="쉼표 26 2 2" xfId="31175" xr:uid="{B6ECEC5E-B7E5-427D-A279-63C17769664E}"/>
    <cellStyle name="쉼표 26 3" xfId="1712" xr:uid="{A97280C0-16B0-491C-9BC2-4EF5812817AE}"/>
    <cellStyle name="쉼표 26 3 2" xfId="31717" xr:uid="{4B886275-11F1-41C2-8B6B-427D7FE3CA01}"/>
    <cellStyle name="쉼표 26 4" xfId="30632" xr:uid="{820E0321-FB2C-4E74-B88C-17906A5AC6D7}"/>
    <cellStyle name="쉼표 27" xfId="623" xr:uid="{E15042F0-B9F8-4B29-9407-48F5D61D6ACC}"/>
    <cellStyle name="쉼표 27 2" xfId="1171" xr:uid="{407503D5-D320-4602-BE92-C82E4AB9ABB9}"/>
    <cellStyle name="쉼표 27 2 2" xfId="31176" xr:uid="{73214ADF-AD12-4AFC-B24B-544E3451FA2C}"/>
    <cellStyle name="쉼표 27 3" xfId="1713" xr:uid="{0A50AA4F-A647-4AB8-97D1-9F1730363BC2}"/>
    <cellStyle name="쉼표 27 3 2" xfId="31718" xr:uid="{C67FFA6B-DCEF-43FB-B09D-20FBDC6FBEF9}"/>
    <cellStyle name="쉼표 27 4" xfId="30633" xr:uid="{23494329-5F15-4ABA-8B02-218FAF29EACC}"/>
    <cellStyle name="쉼표 28" xfId="633" xr:uid="{AA1570C8-8E6D-4E0B-B8E5-5C7EECB1E2AC}"/>
    <cellStyle name="쉼표 28 2" xfId="1181" xr:uid="{44A4C0D8-DF24-4373-A149-10D749BF591D}"/>
    <cellStyle name="쉼표 28 2 2" xfId="31186" xr:uid="{5912AAA3-7641-48DC-AEC2-7E82B4E395F2}"/>
    <cellStyle name="쉼표 28 3" xfId="1723" xr:uid="{9AC7736B-6E23-4902-A3E4-911D6D571452}"/>
    <cellStyle name="쉼표 28 3 2" xfId="31728" xr:uid="{20E6BC14-4D66-4142-97FF-2BB3FC59FC70}"/>
    <cellStyle name="쉼표 28 4" xfId="30643" xr:uid="{1EF45753-1278-4924-BD15-DB123B7BDC5C}"/>
    <cellStyle name="쉼표 29" xfId="671" xr:uid="{8191C01E-7B86-4863-9465-2D705537D0D0}"/>
    <cellStyle name="쉼표 29 2" xfId="1219" xr:uid="{256956E9-1F1D-4201-8706-D2CE472641E9}"/>
    <cellStyle name="쉼표 29 2 2" xfId="31224" xr:uid="{4EF3954A-534B-4CB7-9BF8-92F4487FB803}"/>
    <cellStyle name="쉼표 29 3" xfId="1761" xr:uid="{2F4090DA-2DF5-4527-B9A0-13D12F1E297C}"/>
    <cellStyle name="쉼표 29 3 2" xfId="31766" xr:uid="{BC36A731-402A-47AF-A3C3-4BA8EA4B404D}"/>
    <cellStyle name="쉼표 29 4" xfId="30681" xr:uid="{8A963586-1545-4CCE-9F2A-8840C515D763}"/>
    <cellStyle name="쉼표 3" xfId="349" xr:uid="{68B139A2-1777-4608-8DDC-804765EFA84D}"/>
    <cellStyle name="쉼표 3 10" xfId="1991" xr:uid="{6C7B059C-2529-45C8-B2B9-1A22CFBB5335}"/>
    <cellStyle name="쉼표 3 10 2" xfId="31996" xr:uid="{5728E912-F97C-4F88-85A1-FE7B8A44317B}"/>
    <cellStyle name="쉼표 3 11" xfId="2174" xr:uid="{48A592D6-5CC1-4E89-8B8F-E47430FCD52B}"/>
    <cellStyle name="쉼표 3 11 2" xfId="32174" xr:uid="{DBECD714-FB4A-42F8-A78B-F8827D2359AE}"/>
    <cellStyle name="쉼표 3 12" xfId="2519" xr:uid="{9AB40007-A0C2-47A1-8BAB-F39A2BBA4405}"/>
    <cellStyle name="쉼표 3 12 2" xfId="32518" xr:uid="{65A672A1-2AB2-4BA6-A04E-46C17C1E3921}"/>
    <cellStyle name="쉼표 3 13" xfId="2567" xr:uid="{1D2615A7-7367-4EA9-A63F-8A0F0E430C63}"/>
    <cellStyle name="쉼표 3 13 2" xfId="32562" xr:uid="{7BBA29A6-C2F3-4102-8F9A-44A19E55FBD8}"/>
    <cellStyle name="쉼표 3 14" xfId="2614" xr:uid="{9300EB9E-5167-41E0-BC72-DE9A845F3900}"/>
    <cellStyle name="쉼표 3 14 2" xfId="32607" xr:uid="{F0E47187-4FC2-412F-BBA5-32373C8235AE}"/>
    <cellStyle name="쉼표 3 15" xfId="5350" xr:uid="{5182EAFC-67D0-442A-8E45-03FC67EDCFBB}"/>
    <cellStyle name="쉼표 3 15 2" xfId="35343" xr:uid="{960D56E8-B3E2-4D59-AA41-BA522C7D4CB5}"/>
    <cellStyle name="쉼표 3 16" xfId="5392" xr:uid="{5EA4D440-63DA-4AFA-A2EA-7322836AAD61}"/>
    <cellStyle name="쉼표 3 16 2" xfId="35385" xr:uid="{5BDBB744-2F2B-4F68-BFC0-3D472C0CA09B}"/>
    <cellStyle name="쉼표 3 17" xfId="5471" xr:uid="{DC1143A9-EE3E-4F8D-B71A-ECA9F6AC9786}"/>
    <cellStyle name="쉼표 3 17 2" xfId="35442" xr:uid="{4CDA9726-9981-43F0-90A8-DF7B8BDF8C5D}"/>
    <cellStyle name="쉼표 3 18" xfId="5562" xr:uid="{CF1F5DB3-0922-45D4-BEF2-738DD3D4A0F6}"/>
    <cellStyle name="쉼표 3 18 2" xfId="35517" xr:uid="{4D9D63D3-094E-432D-81B6-C3983C7039CC}"/>
    <cellStyle name="쉼표 3 19" xfId="8299" xr:uid="{CD851361-7F68-4E08-82DE-B0FB2C21B55B}"/>
    <cellStyle name="쉼표 3 19 2" xfId="38254" xr:uid="{92F10C81-F20A-4901-B243-3199780C2B88}"/>
    <cellStyle name="쉼표 3 2" xfId="395" xr:uid="{BED450F0-6690-4766-BB2B-6E248C4E85D8}"/>
    <cellStyle name="쉼표 3 2 10" xfId="5604" xr:uid="{9E102FCA-E07E-44D7-B78B-4A74BE952833}"/>
    <cellStyle name="쉼표 3 2 10 2" xfId="35559" xr:uid="{569A756A-BD0B-4C88-A3A0-083FA4FF47B9}"/>
    <cellStyle name="쉼표 3 2 11" xfId="8386" xr:uid="{744296D1-20F2-4A75-A1D7-C22502CF5A2F}"/>
    <cellStyle name="쉼표 3 2 11 2" xfId="38341" xr:uid="{3FBD1774-0EBC-4BA8-8E9D-3A7645DA4804}"/>
    <cellStyle name="쉼표 3 2 12" xfId="11168" xr:uid="{878BED71-47DB-47FB-A591-F107965813E9}"/>
    <cellStyle name="쉼표 3 2 12 2" xfId="41123" xr:uid="{ED70A22C-7DC7-485A-BE74-BED425C371D5}"/>
    <cellStyle name="쉼표 3 2 13" xfId="13903" xr:uid="{C71A106C-2A9E-4E11-A884-0C13C687351B}"/>
    <cellStyle name="쉼표 3 2 13 2" xfId="43858" xr:uid="{2DE57618-8888-475A-AA92-CDEB6EA7DCE3}"/>
    <cellStyle name="쉼표 3 2 14" xfId="16651" xr:uid="{512C3BD8-EBC8-4CD7-A5B3-4919BB039516}"/>
    <cellStyle name="쉼표 3 2 14 2" xfId="46604" xr:uid="{07AA4EA6-F4D9-41C6-9157-0DF5586EAA75}"/>
    <cellStyle name="쉼표 3 2 15" xfId="19434" xr:uid="{64DA2CB1-BE55-473F-8044-DEB6A5F53720}"/>
    <cellStyle name="쉼표 3 2 15 2" xfId="49386" xr:uid="{92A6C77E-F60D-4C5A-821B-2913B5E50A79}"/>
    <cellStyle name="쉼표 3 2 16" xfId="22172" xr:uid="{B226E259-F073-4579-8D88-F26CF2F8FB81}"/>
    <cellStyle name="쉼표 3 2 16 2" xfId="52124" xr:uid="{4D65539D-09EB-4841-901B-AF33B8B97940}"/>
    <cellStyle name="쉼표 3 2 17" xfId="24908" xr:uid="{71045EFC-78AA-4FBE-A5EC-8C5EF6F3C1A6}"/>
    <cellStyle name="쉼표 3 2 17 2" xfId="54860" xr:uid="{7A7C95D0-F5F0-415F-A103-3A16F02ECBD4}"/>
    <cellStyle name="쉼표 3 2 18" xfId="30410" xr:uid="{D3236322-7964-49F9-B371-4D8C59DC9F70}"/>
    <cellStyle name="쉼표 3 2 2" xfId="539" xr:uid="{EA8EE2CB-995C-4FE5-BE4A-A1536B9318DC}"/>
    <cellStyle name="쉼표 3 2 2 10" xfId="11253" xr:uid="{2999D417-DB24-4E8C-ADD8-5DE70FA83EB2}"/>
    <cellStyle name="쉼표 3 2 2 10 2" xfId="41208" xr:uid="{D8B3E030-A22B-4C9B-BDA9-9C14DA532034}"/>
    <cellStyle name="쉼표 3 2 2 11" xfId="13988" xr:uid="{88785F19-1379-4484-AD8C-5952794A8CB7}"/>
    <cellStyle name="쉼표 3 2 2 11 2" xfId="43943" xr:uid="{58428A98-79F1-468D-8BEF-D155A7C26A39}"/>
    <cellStyle name="쉼표 3 2 2 12" xfId="16736" xr:uid="{1695F851-F9D7-4DB2-B9F0-1271DCAD8D5D}"/>
    <cellStyle name="쉼표 3 2 2 12 2" xfId="46689" xr:uid="{70FA942D-2216-46CC-BAC1-F4A48B437CDF}"/>
    <cellStyle name="쉼표 3 2 2 13" xfId="19519" xr:uid="{0E17F098-C4DA-48B5-B4BA-57CE83E8AC9E}"/>
    <cellStyle name="쉼표 3 2 2 13 2" xfId="49471" xr:uid="{5622DFFF-52C4-4FEC-B104-1E6C007FDA93}"/>
    <cellStyle name="쉼표 3 2 2 14" xfId="22257" xr:uid="{C8501313-5355-45F8-BECE-0CBB24E2D28F}"/>
    <cellStyle name="쉼표 3 2 2 14 2" xfId="52209" xr:uid="{EAC2CD3A-BE69-4DCC-878F-B5E6220077E4}"/>
    <cellStyle name="쉼표 3 2 2 15" xfId="24993" xr:uid="{B96B1B7C-CA40-4FD3-B4A3-936217C7924A}"/>
    <cellStyle name="쉼표 3 2 2 15 2" xfId="54945" xr:uid="{720A5AA8-683C-4189-AD51-D71CD0306B42}"/>
    <cellStyle name="쉼표 3 2 2 16" xfId="30549" xr:uid="{732A0985-471D-4A58-A2F1-FFCDE8D03A7F}"/>
    <cellStyle name="쉼표 3 2 2 2" xfId="859" xr:uid="{0F080C8A-7725-4961-9191-2EB077AD875D}"/>
    <cellStyle name="쉼표 3 2 2 2 10" xfId="16907" xr:uid="{EFF65056-1BC0-4BAF-8FC9-9521D314D265}"/>
    <cellStyle name="쉼표 3 2 2 2 10 2" xfId="46860" xr:uid="{28FDEBD8-CC6D-43B8-B725-0063BABAF1FD}"/>
    <cellStyle name="쉼표 3 2 2 2 11" xfId="19690" xr:uid="{BAD1CC00-3C6E-4ECC-B391-A8F7A3C7C735}"/>
    <cellStyle name="쉼표 3 2 2 2 11 2" xfId="49642" xr:uid="{65BB2DE7-652C-4120-A4DF-D7CDC17E7C27}"/>
    <cellStyle name="쉼표 3 2 2 2 12" xfId="22428" xr:uid="{EF2882E6-E70D-479F-ACC4-3A80E042706B}"/>
    <cellStyle name="쉼표 3 2 2 2 12 2" xfId="52380" xr:uid="{F42DF60F-60E8-4253-9A4C-3D0A47B5E78F}"/>
    <cellStyle name="쉼표 3 2 2 2 13" xfId="25164" xr:uid="{DAB4B737-3D3F-4D47-B389-1C9828AC1236}"/>
    <cellStyle name="쉼표 3 2 2 2 13 2" xfId="55116" xr:uid="{A32784EB-F77E-499E-9970-D70BBD574C01}"/>
    <cellStyle name="쉼표 3 2 2 2 14" xfId="30864" xr:uid="{76FB0E10-58AB-4E96-B1C4-CDE26100DCE0}"/>
    <cellStyle name="쉼표 3 2 2 2 2" xfId="1402" xr:uid="{07BDCE3A-9B3E-4E2D-A4EC-0D4B980A0270}"/>
    <cellStyle name="쉼표 3 2 2 2 2 10" xfId="20032" xr:uid="{C8281B03-644C-4C38-BB15-0EC00434B78A}"/>
    <cellStyle name="쉼표 3 2 2 2 2 10 2" xfId="49984" xr:uid="{7DFAB987-3E84-4B1F-B228-5348DF87B73C}"/>
    <cellStyle name="쉼표 3 2 2 2 2 11" xfId="22770" xr:uid="{08566F6D-95F0-4D07-86E4-951774FB20C9}"/>
    <cellStyle name="쉼표 3 2 2 2 2 11 2" xfId="52722" xr:uid="{51712823-5779-432D-9B50-A0CDC5820DD4}"/>
    <cellStyle name="쉼표 3 2 2 2 2 12" xfId="25506" xr:uid="{F697EBF3-BE6F-461B-B59F-96E0781C96CA}"/>
    <cellStyle name="쉼표 3 2 2 2 2 12 2" xfId="55458" xr:uid="{53ADA162-9462-47C6-A7C1-F2DF22EC3FE8}"/>
    <cellStyle name="쉼표 3 2 2 2 2 13" xfId="31407" xr:uid="{D8315D6D-8828-444F-B1E6-06783BA66BB4}"/>
    <cellStyle name="쉼표 3 2 2 2 2 2" xfId="3938" xr:uid="{E5BB9BFA-F9EE-4A36-B2C8-77E52846194C}"/>
    <cellStyle name="쉼표 3 2 2 2 2 2 10" xfId="26190" xr:uid="{241DFA40-5A49-47D9-A8DA-8498F178EAD2}"/>
    <cellStyle name="쉼표 3 2 2 2 2 2 10 2" xfId="56142" xr:uid="{298A9C88-33F2-4FBD-8FCB-EE4DA1F5F95B}"/>
    <cellStyle name="쉼표 3 2 2 2 2 2 11" xfId="33931" xr:uid="{EC64A1FB-7FD4-4E8F-9A55-27752DDDF830}"/>
    <cellStyle name="쉼표 3 2 2 2 2 2 2" xfId="5306" xr:uid="{7AAB6277-1483-4647-BD1E-66F150198238}"/>
    <cellStyle name="쉼표 3 2 2 2 2 2 2 10" xfId="35299" xr:uid="{89B8A3C8-48E3-44DE-AF73-5155071F3F27}"/>
    <cellStyle name="쉼표 3 2 2 2 2 2 2 2" xfId="8254" xr:uid="{01161724-EC17-47EC-8A7E-80EF630BCD38}"/>
    <cellStyle name="쉼표 3 2 2 2 2 2 2 2 2" xfId="30301" xr:uid="{EA8DE93F-A673-4328-A0EC-621FC42CF0AA}"/>
    <cellStyle name="쉼표 3 2 2 2 2 2 2 2 2 2" xfId="60253" xr:uid="{8CFFF636-7044-461E-BA0E-0359FFCF9988}"/>
    <cellStyle name="쉼표 3 2 2 2 2 2 2 2 3" xfId="38209" xr:uid="{61224C62-37D3-482F-BD26-E99EE8FE7106}"/>
    <cellStyle name="쉼표 3 2 2 2 2 2 2 3" xfId="11036" xr:uid="{B4B1C69F-0B56-4F43-9AE0-E612B9E0FCEE}"/>
    <cellStyle name="쉼표 3 2 2 2 2 2 2 3 2" xfId="40991" xr:uid="{2234160C-42D1-4FAC-8298-D936CCE4E92B}"/>
    <cellStyle name="쉼표 3 2 2 2 2 2 2 4" xfId="13818" xr:uid="{C646DDA8-4C80-47A5-9D6D-420F3746AFBB}"/>
    <cellStyle name="쉼표 3 2 2 2 2 2 2 4 2" xfId="43773" xr:uid="{DE39E3F6-557F-4B8F-B9AA-CD2C95BDFE15}"/>
    <cellStyle name="쉼표 3 2 2 2 2 2 2 5" xfId="16553" xr:uid="{03185493-CF3F-41E9-9741-72A4240A33D2}"/>
    <cellStyle name="쉼표 3 2 2 2 2 2 2 5 2" xfId="46508" xr:uid="{481D6FD5-16D6-4A4C-814D-8C8B96D5331A}"/>
    <cellStyle name="쉼표 3 2 2 2 2 2 2 6" xfId="19301" xr:uid="{219AF521-9549-47B7-9504-4B3006F07126}"/>
    <cellStyle name="쉼표 3 2 2 2 2 2 2 6 2" xfId="49254" xr:uid="{BC6EB1D0-2A3B-4923-99DA-0325FF183253}"/>
    <cellStyle name="쉼표 3 2 2 2 2 2 2 7" xfId="22084" xr:uid="{6774638A-F43D-4055-B032-2C173678E35A}"/>
    <cellStyle name="쉼표 3 2 2 2 2 2 2 7 2" xfId="52036" xr:uid="{6273BD54-B58A-4AB8-979A-76A24B1E1FD6}"/>
    <cellStyle name="쉼표 3 2 2 2 2 2 2 8" xfId="24822" xr:uid="{91A9E98E-3BEF-45CA-AA16-2D415DEACE7C}"/>
    <cellStyle name="쉼표 3 2 2 2 2 2 2 8 2" xfId="54774" xr:uid="{ACB4A54C-C2ED-48CC-A963-E70FC46BE321}"/>
    <cellStyle name="쉼표 3 2 2 2 2 2 2 9" xfId="27558" xr:uid="{12005566-FF0C-4BBF-8493-C63108C49B41}"/>
    <cellStyle name="쉼표 3 2 2 2 2 2 2 9 2" xfId="57510" xr:uid="{11B471C4-3637-4538-83F5-B7E37B87EAB4}"/>
    <cellStyle name="쉼표 3 2 2 2 2 2 3" xfId="6886" xr:uid="{4AD32458-A600-416B-95E5-3D2AB1CBD52B}"/>
    <cellStyle name="쉼표 3 2 2 2 2 2 3 2" xfId="28933" xr:uid="{BC9146BE-844D-4B19-A745-4A49FA24304A}"/>
    <cellStyle name="쉼표 3 2 2 2 2 2 3 2 2" xfId="58885" xr:uid="{217AF325-7EAA-4241-A406-2BE07D7264B8}"/>
    <cellStyle name="쉼표 3 2 2 2 2 2 3 3" xfId="36841" xr:uid="{59AB6CF6-2B18-495B-9825-098DBDF9833B}"/>
    <cellStyle name="쉼표 3 2 2 2 2 2 4" xfId="9668" xr:uid="{2436077F-FC63-4ACD-A4B6-EAD63F7A0D4B}"/>
    <cellStyle name="쉼표 3 2 2 2 2 2 4 2" xfId="39623" xr:uid="{F1553265-CC9B-4E87-93DB-41D1AAC9F928}"/>
    <cellStyle name="쉼표 3 2 2 2 2 2 5" xfId="12450" xr:uid="{440AAC0F-A948-4151-83B1-5E81170CBB66}"/>
    <cellStyle name="쉼표 3 2 2 2 2 2 5 2" xfId="42405" xr:uid="{86C1E2BE-E101-466B-B3D5-941B1D5E6925}"/>
    <cellStyle name="쉼표 3 2 2 2 2 2 6" xfId="15185" xr:uid="{D55E5075-AF59-4F8E-860D-7F8E04D7294A}"/>
    <cellStyle name="쉼표 3 2 2 2 2 2 6 2" xfId="45140" xr:uid="{8A5F6B6B-C611-4A7F-96AF-439B575A36F6}"/>
    <cellStyle name="쉼표 3 2 2 2 2 2 7" xfId="17933" xr:uid="{F225A8FE-DCAD-4C9B-A7EA-3E2980028B7B}"/>
    <cellStyle name="쉼표 3 2 2 2 2 2 7 2" xfId="47886" xr:uid="{A9B0B48C-40DE-439B-ACAB-E6B514E3E0DA}"/>
    <cellStyle name="쉼표 3 2 2 2 2 2 8" xfId="20716" xr:uid="{5BF52940-DAFD-4D70-B8E2-F6887BC62195}"/>
    <cellStyle name="쉼표 3 2 2 2 2 2 8 2" xfId="50668" xr:uid="{B9F12F13-E75E-43A3-AD8B-E777A93CEE4D}"/>
    <cellStyle name="쉼표 3 2 2 2 2 2 9" xfId="23454" xr:uid="{83932E20-7AC2-4ED7-A1EE-12AC4EF30108}"/>
    <cellStyle name="쉼표 3 2 2 2 2 2 9 2" xfId="53406" xr:uid="{FA173A75-0EEF-4E2A-B7B8-C765229B57C5}"/>
    <cellStyle name="쉼표 3 2 2 2 2 3" xfId="4622" xr:uid="{C11A939E-29FC-4B11-A75C-92FA7727D527}"/>
    <cellStyle name="쉼표 3 2 2 2 2 3 10" xfId="34615" xr:uid="{8BAD88E7-F131-48C3-907B-FFDC152E3EAF}"/>
    <cellStyle name="쉼표 3 2 2 2 2 3 2" xfId="7570" xr:uid="{1CBF3EE0-E02C-4066-B084-AF0B286B5CB7}"/>
    <cellStyle name="쉼표 3 2 2 2 2 3 2 2" xfId="29617" xr:uid="{AA4C7998-DCD0-4DE9-B4DC-FF5357F755F6}"/>
    <cellStyle name="쉼표 3 2 2 2 2 3 2 2 2" xfId="59569" xr:uid="{84F9C8C2-695B-41D7-AAB2-6612926759B1}"/>
    <cellStyle name="쉼표 3 2 2 2 2 3 2 3" xfId="37525" xr:uid="{C3C428EA-EF50-43BC-BA15-09A7B581338A}"/>
    <cellStyle name="쉼표 3 2 2 2 2 3 3" xfId="10352" xr:uid="{3BAD6473-4EC6-487F-9386-7698F027E664}"/>
    <cellStyle name="쉼표 3 2 2 2 2 3 3 2" xfId="40307" xr:uid="{A2EBF541-5C48-4533-B240-B312B29CB83E}"/>
    <cellStyle name="쉼표 3 2 2 2 2 3 4" xfId="13134" xr:uid="{D01E3893-1FC1-4A2B-BFE6-DA9EA34A186F}"/>
    <cellStyle name="쉼표 3 2 2 2 2 3 4 2" xfId="43089" xr:uid="{E309B997-4E5B-40CB-AC37-B49D15112FEC}"/>
    <cellStyle name="쉼표 3 2 2 2 2 3 5" xfId="15869" xr:uid="{8E264FEA-DAB0-48BD-818D-7DC1FC32666B}"/>
    <cellStyle name="쉼표 3 2 2 2 2 3 5 2" xfId="45824" xr:uid="{429B547D-A059-4081-A9D9-F75E2A703D72}"/>
    <cellStyle name="쉼표 3 2 2 2 2 3 6" xfId="18617" xr:uid="{01D38AC2-D44D-4750-9489-4F07FF7E29DB}"/>
    <cellStyle name="쉼표 3 2 2 2 2 3 6 2" xfId="48570" xr:uid="{4592884E-84AD-4C3A-991A-C279BCE2CCD8}"/>
    <cellStyle name="쉼표 3 2 2 2 2 3 7" xfId="21400" xr:uid="{B271DAEB-8BA3-496A-B929-5DABD0584F27}"/>
    <cellStyle name="쉼표 3 2 2 2 2 3 7 2" xfId="51352" xr:uid="{2036ECDB-4F8F-40E2-AF02-09F6A7404B01}"/>
    <cellStyle name="쉼표 3 2 2 2 2 3 8" xfId="24138" xr:uid="{4EC3A869-5C67-4295-A9EA-0C71AC6AEB0C}"/>
    <cellStyle name="쉼표 3 2 2 2 2 3 8 2" xfId="54090" xr:uid="{ADB28482-1E84-4044-A615-08686386C598}"/>
    <cellStyle name="쉼표 3 2 2 2 2 3 9" xfId="26874" xr:uid="{A558895D-5594-49C1-860A-B15539DD8A60}"/>
    <cellStyle name="쉼표 3 2 2 2 2 3 9 2" xfId="56826" xr:uid="{B53083B8-C72D-475C-8236-5F39010349AA}"/>
    <cellStyle name="쉼표 3 2 2 2 2 4" xfId="3254" xr:uid="{1CE77583-37EE-4C22-9990-6972B3D977A6}"/>
    <cellStyle name="쉼표 3 2 2 2 2 4 2" xfId="28249" xr:uid="{0339AD8D-9339-4A2B-AF72-C01F3E580307}"/>
    <cellStyle name="쉼표 3 2 2 2 2 4 2 2" xfId="58201" xr:uid="{2B59EB47-6645-4BF6-BD4F-CB829CF90FA3}"/>
    <cellStyle name="쉼표 3 2 2 2 2 4 3" xfId="33247" xr:uid="{9AB048DE-0824-43B3-8389-E684099838E2}"/>
    <cellStyle name="쉼표 3 2 2 2 2 5" xfId="6202" xr:uid="{5EC651DB-CFA3-4A0D-994F-5BF49D418A6C}"/>
    <cellStyle name="쉼표 3 2 2 2 2 5 2" xfId="36157" xr:uid="{8DAB73E0-90BB-4A1A-BF4A-C6276D387345}"/>
    <cellStyle name="쉼표 3 2 2 2 2 6" xfId="8984" xr:uid="{72D144DC-45A1-4269-993D-14F6295C28E4}"/>
    <cellStyle name="쉼표 3 2 2 2 2 6 2" xfId="38939" xr:uid="{BB09A1B1-7D9B-47AE-8D34-CC6A7DBAC06C}"/>
    <cellStyle name="쉼표 3 2 2 2 2 7" xfId="11766" xr:uid="{40EA8396-1084-4B75-8453-D1F9ECBFB62F}"/>
    <cellStyle name="쉼표 3 2 2 2 2 7 2" xfId="41721" xr:uid="{FA8ACF39-BA8D-4CC1-8B88-CB35A1E86894}"/>
    <cellStyle name="쉼표 3 2 2 2 2 8" xfId="14501" xr:uid="{219AA443-0760-4204-8BF3-0D92C4224A7D}"/>
    <cellStyle name="쉼표 3 2 2 2 2 8 2" xfId="44456" xr:uid="{EB7793FC-B4E6-4C78-9F4C-BBF4B3826477}"/>
    <cellStyle name="쉼표 3 2 2 2 2 9" xfId="17249" xr:uid="{44D5BD8D-08AA-4452-ACBB-71EBDAB13C40}"/>
    <cellStyle name="쉼표 3 2 2 2 2 9 2" xfId="47202" xr:uid="{DA106750-B5A7-4689-AE3A-E0B38C375D8A}"/>
    <cellStyle name="쉼표 3 2 2 2 3" xfId="1944" xr:uid="{D9B5015E-ADA1-4B58-892F-626D8C668952}"/>
    <cellStyle name="쉼표 3 2 2 2 3 10" xfId="23112" xr:uid="{28690CE0-A75C-4434-AAF8-C27A18900DE6}"/>
    <cellStyle name="쉼표 3 2 2 2 3 10 2" xfId="53064" xr:uid="{BF89C8D6-F0F8-499D-946F-9732C517F2B9}"/>
    <cellStyle name="쉼표 3 2 2 2 3 11" xfId="25848" xr:uid="{25CD851B-799A-4D3E-8EC9-A6F99654CA15}"/>
    <cellStyle name="쉼표 3 2 2 2 3 11 2" xfId="55800" xr:uid="{AAF0CD95-6AF9-47F2-9D10-A94B61B66A0B}"/>
    <cellStyle name="쉼표 3 2 2 2 3 12" xfId="31949" xr:uid="{1A175F0D-E623-405B-818E-2E2101897AFC}"/>
    <cellStyle name="쉼표 3 2 2 2 3 2" xfId="4964" xr:uid="{90F88119-F137-4BB8-A962-135916131507}"/>
    <cellStyle name="쉼표 3 2 2 2 3 2 10" xfId="34957" xr:uid="{F3DC4306-3B06-4255-936D-33FF7914D1C1}"/>
    <cellStyle name="쉼표 3 2 2 2 3 2 2" xfId="7912" xr:uid="{A643E438-85CD-4C2B-A179-7AF701A83E5A}"/>
    <cellStyle name="쉼표 3 2 2 2 3 2 2 2" xfId="29959" xr:uid="{0E0AA8C0-A83D-4797-9895-0A3434BAF75E}"/>
    <cellStyle name="쉼표 3 2 2 2 3 2 2 2 2" xfId="59911" xr:uid="{7C83FC51-D9CF-4348-837D-6788F9E34BEC}"/>
    <cellStyle name="쉼표 3 2 2 2 3 2 2 3" xfId="37867" xr:uid="{9EDBA0EA-0790-4E1B-9C52-CBBDA7C9F97E}"/>
    <cellStyle name="쉼표 3 2 2 2 3 2 3" xfId="10694" xr:uid="{F2079220-9EEB-4DC4-9266-3EE43BA2196B}"/>
    <cellStyle name="쉼표 3 2 2 2 3 2 3 2" xfId="40649" xr:uid="{BD6C1A91-138B-44EA-8383-63A8E8F0C28E}"/>
    <cellStyle name="쉼표 3 2 2 2 3 2 4" xfId="13476" xr:uid="{416267D0-58CE-4523-9B52-9E3BE8EE2518}"/>
    <cellStyle name="쉼표 3 2 2 2 3 2 4 2" xfId="43431" xr:uid="{5D52F823-7D23-4AA1-8C14-A97C79AE50EF}"/>
    <cellStyle name="쉼표 3 2 2 2 3 2 5" xfId="16211" xr:uid="{CA878F8F-D042-4C94-A1E6-24DB56F91771}"/>
    <cellStyle name="쉼표 3 2 2 2 3 2 5 2" xfId="46166" xr:uid="{AE9EC674-7D9E-46F7-A9D6-C9EEDD0E44F0}"/>
    <cellStyle name="쉼표 3 2 2 2 3 2 6" xfId="18959" xr:uid="{3FC60D28-A158-440E-A544-C0F2458E3673}"/>
    <cellStyle name="쉼표 3 2 2 2 3 2 6 2" xfId="48912" xr:uid="{05CE6A71-17BC-445E-B5F4-739F0D70686E}"/>
    <cellStyle name="쉼표 3 2 2 2 3 2 7" xfId="21742" xr:uid="{C6BAA0E4-1D07-415D-8834-9B8B6EE7BE3A}"/>
    <cellStyle name="쉼표 3 2 2 2 3 2 7 2" xfId="51694" xr:uid="{CCB0D76F-D0C0-4C2C-9F37-CF80CA1BE6E3}"/>
    <cellStyle name="쉼표 3 2 2 2 3 2 8" xfId="24480" xr:uid="{60786247-A423-4A5F-9AFD-485000549858}"/>
    <cellStyle name="쉼표 3 2 2 2 3 2 8 2" xfId="54432" xr:uid="{F9B23345-19A7-40ED-9B51-012D56ED4967}"/>
    <cellStyle name="쉼표 3 2 2 2 3 2 9" xfId="27216" xr:uid="{CEFA795C-A161-4B54-BDE4-BA4FD081A438}"/>
    <cellStyle name="쉼표 3 2 2 2 3 2 9 2" xfId="57168" xr:uid="{F5552A68-ED4E-49A3-8AD3-4DB193EA5AD3}"/>
    <cellStyle name="쉼표 3 2 2 2 3 3" xfId="3596" xr:uid="{617DF227-EF62-4C6F-872A-FF7199F6F3FC}"/>
    <cellStyle name="쉼표 3 2 2 2 3 3 2" xfId="28591" xr:uid="{095CADD3-C08B-421F-9520-3BCB12BD249A}"/>
    <cellStyle name="쉼표 3 2 2 2 3 3 2 2" xfId="58543" xr:uid="{1289200A-C398-4DAF-8473-857881E5494C}"/>
    <cellStyle name="쉼표 3 2 2 2 3 3 3" xfId="33589" xr:uid="{DFEF2B6A-4DCB-444F-8FF1-C207F95C6725}"/>
    <cellStyle name="쉼표 3 2 2 2 3 4" xfId="6544" xr:uid="{64A5AD67-4541-446F-A98C-A7A436F215E0}"/>
    <cellStyle name="쉼표 3 2 2 2 3 4 2" xfId="36499" xr:uid="{1310CED9-4E70-4597-981D-196065113974}"/>
    <cellStyle name="쉼표 3 2 2 2 3 5" xfId="9326" xr:uid="{8EE980EB-0F14-4059-9815-776CD5BBDB57}"/>
    <cellStyle name="쉼표 3 2 2 2 3 5 2" xfId="39281" xr:uid="{08B51D1E-4C46-4FBB-BB40-1C9FF545BF87}"/>
    <cellStyle name="쉼표 3 2 2 2 3 6" xfId="12108" xr:uid="{404F167B-38DA-499F-A2A6-DE063F65A1FB}"/>
    <cellStyle name="쉼표 3 2 2 2 3 6 2" xfId="42063" xr:uid="{7B58EAAF-9FEC-44DD-BB4F-4E72DD0277C6}"/>
    <cellStyle name="쉼표 3 2 2 2 3 7" xfId="14843" xr:uid="{91A909B8-9C50-4B32-AC16-DC96E4AF2BDB}"/>
    <cellStyle name="쉼표 3 2 2 2 3 7 2" xfId="44798" xr:uid="{283903B6-F3E1-43F9-8075-BDD528D373B5}"/>
    <cellStyle name="쉼표 3 2 2 2 3 8" xfId="17591" xr:uid="{7BF5DD67-C6FC-434E-BEDA-F7F1A9C6D6AF}"/>
    <cellStyle name="쉼표 3 2 2 2 3 8 2" xfId="47544" xr:uid="{37A4BD1B-DA53-41AC-8687-3B1CCFD84207}"/>
    <cellStyle name="쉼표 3 2 2 2 3 9" xfId="20374" xr:uid="{354180C8-8E85-473D-A969-029A55943D1B}"/>
    <cellStyle name="쉼표 3 2 2 2 3 9 2" xfId="50326" xr:uid="{5DB2A86C-9F90-482A-A8E6-8BFCD40F6D38}"/>
    <cellStyle name="쉼표 3 2 2 2 4" xfId="2475" xr:uid="{8094A898-3512-4BE4-9FAC-61749096F94E}"/>
    <cellStyle name="쉼표 3 2 2 2 4 10" xfId="26532" xr:uid="{547982EA-1017-422A-A154-4DED664FA57A}"/>
    <cellStyle name="쉼표 3 2 2 2 4 10 2" xfId="56484" xr:uid="{FE6F1D6D-435B-4886-A47E-A7484707F431}"/>
    <cellStyle name="쉼표 3 2 2 2 4 11" xfId="32474" xr:uid="{9C9323F1-3195-473B-A35D-8D599290EBEC}"/>
    <cellStyle name="쉼표 3 2 2 2 4 2" xfId="4280" xr:uid="{FDBCDD7A-2EED-4718-A08C-75BA6A2A4BB5}"/>
    <cellStyle name="쉼표 3 2 2 2 4 2 2" xfId="29275" xr:uid="{03298371-AC27-4FD6-8915-6C02A98C69C1}"/>
    <cellStyle name="쉼표 3 2 2 2 4 2 2 2" xfId="59227" xr:uid="{220FFDE7-DD03-436B-9439-6C3642E7FD4B}"/>
    <cellStyle name="쉼표 3 2 2 2 4 2 3" xfId="34273" xr:uid="{96DC713E-6464-44E0-A906-BC01B1EF6DE9}"/>
    <cellStyle name="쉼표 3 2 2 2 4 3" xfId="7228" xr:uid="{FA72CB56-7482-4059-AE6D-B888EACB2E1C}"/>
    <cellStyle name="쉼표 3 2 2 2 4 3 2" xfId="37183" xr:uid="{E037261B-536B-497E-AAA0-55F553875C03}"/>
    <cellStyle name="쉼표 3 2 2 2 4 4" xfId="10010" xr:uid="{0E8B739F-DB1B-40A8-93BE-ABF6DFD2CFD8}"/>
    <cellStyle name="쉼표 3 2 2 2 4 4 2" xfId="39965" xr:uid="{1EB6B33C-6EDE-4070-84BA-6FF29A070CB0}"/>
    <cellStyle name="쉼표 3 2 2 2 4 5" xfId="12792" xr:uid="{04C26994-3B8A-4294-8EFA-150C7C1DC0F0}"/>
    <cellStyle name="쉼표 3 2 2 2 4 5 2" xfId="42747" xr:uid="{CCFBCB7B-3866-4384-A678-B1256232382C}"/>
    <cellStyle name="쉼표 3 2 2 2 4 6" xfId="15527" xr:uid="{4F85559D-B14F-4AFC-9560-C6AFA46FCDC9}"/>
    <cellStyle name="쉼표 3 2 2 2 4 6 2" xfId="45482" xr:uid="{2F89F4F8-D3FC-4592-99C7-29EF3D6C4B0E}"/>
    <cellStyle name="쉼표 3 2 2 2 4 7" xfId="18275" xr:uid="{2E5A90F5-0049-40CE-A98E-B8C24065CFFF}"/>
    <cellStyle name="쉼표 3 2 2 2 4 7 2" xfId="48228" xr:uid="{6306C3EB-ADCC-4281-9530-0FC2375B73B5}"/>
    <cellStyle name="쉼표 3 2 2 2 4 8" xfId="21058" xr:uid="{A8C4DC62-7A87-45E5-BF02-FAAB614E6276}"/>
    <cellStyle name="쉼표 3 2 2 2 4 8 2" xfId="51010" xr:uid="{87BBA2DF-3774-4AA2-97DE-B43A9EAFF092}"/>
    <cellStyle name="쉼표 3 2 2 2 4 9" xfId="23796" xr:uid="{66F863D4-8ACF-4310-9DDE-65236DBB8839}"/>
    <cellStyle name="쉼표 3 2 2 2 4 9 2" xfId="53748" xr:uid="{CB1FC6A9-C830-4FC3-A9EF-D6008EB01C12}"/>
    <cellStyle name="쉼표 3 2 2 2 5" xfId="2912" xr:uid="{7E7611DC-354C-436E-8E40-33E74D8FD3E8}"/>
    <cellStyle name="쉼표 3 2 2 2 5 2" xfId="27907" xr:uid="{23DC1B47-65C9-4C90-AA3F-E2C2A86FED9B}"/>
    <cellStyle name="쉼표 3 2 2 2 5 2 2" xfId="57859" xr:uid="{F10EBAE3-9BB8-44CE-8FE4-215FC0257F62}"/>
    <cellStyle name="쉼표 3 2 2 2 5 3" xfId="32905" xr:uid="{7DD92ABF-B3DF-4F19-BE01-266BF7EF6AED}"/>
    <cellStyle name="쉼표 3 2 2 2 6" xfId="5860" xr:uid="{D0F4044F-1CE5-4A19-8730-E59D65FD3DE7}"/>
    <cellStyle name="쉼표 3 2 2 2 6 2" xfId="35815" xr:uid="{01475F74-1556-45DC-A6BB-8DD792F73682}"/>
    <cellStyle name="쉼표 3 2 2 2 7" xfId="8642" xr:uid="{A7B4CB4D-0096-462F-A666-78EB4A09D6C3}"/>
    <cellStyle name="쉼표 3 2 2 2 7 2" xfId="38597" xr:uid="{CA72E1F0-2683-4441-BD8A-FB0DE7A304E3}"/>
    <cellStyle name="쉼표 3 2 2 2 8" xfId="11424" xr:uid="{0098F1AD-EEF2-4635-85FB-98F3E24F9459}"/>
    <cellStyle name="쉼표 3 2 2 2 8 2" xfId="41379" xr:uid="{A2F80A4D-0A7C-4C1F-B42D-3541F8BD7FAB}"/>
    <cellStyle name="쉼표 3 2 2 2 9" xfId="14159" xr:uid="{35DB766B-99EF-4228-9553-362475B742B9}"/>
    <cellStyle name="쉼표 3 2 2 2 9 2" xfId="44114" xr:uid="{09DFBF41-AEFA-4BB3-811E-AD0A030C3D67}"/>
    <cellStyle name="쉼표 3 2 2 3" xfId="1087" xr:uid="{ABB0EA5B-A858-4837-9FCC-89E75BE28CE3}"/>
    <cellStyle name="쉼표 3 2 2 3 10" xfId="19861" xr:uid="{CF41E6CD-62F1-48A9-9558-8D6D691846AD}"/>
    <cellStyle name="쉼표 3 2 2 3 10 2" xfId="49813" xr:uid="{5CBFEA9F-A8F1-4721-A38F-FB536B015B51}"/>
    <cellStyle name="쉼표 3 2 2 3 11" xfId="22599" xr:uid="{9252C880-6AF1-4E4D-B08D-3C0C25410F41}"/>
    <cellStyle name="쉼표 3 2 2 3 11 2" xfId="52551" xr:uid="{FD7A7CCA-68A4-48F2-9E97-47827AC3B471}"/>
    <cellStyle name="쉼표 3 2 2 3 12" xfId="25335" xr:uid="{8D14E435-7D18-4DE7-A66C-412AA4BB21F9}"/>
    <cellStyle name="쉼표 3 2 2 3 12 2" xfId="55287" xr:uid="{4DBCC0FC-7412-44C3-87EC-657089B24D73}"/>
    <cellStyle name="쉼표 3 2 2 3 13" xfId="31092" xr:uid="{69090D96-1F32-4FD2-8AA4-53DB374E1A16}"/>
    <cellStyle name="쉼표 3 2 2 3 2" xfId="3767" xr:uid="{8DF3D9AC-D0E2-4A1C-9646-0BA10B07EBAC}"/>
    <cellStyle name="쉼표 3 2 2 3 2 10" xfId="26019" xr:uid="{987DF48F-8D50-43C2-952B-9777E9005C00}"/>
    <cellStyle name="쉼표 3 2 2 3 2 10 2" xfId="55971" xr:uid="{1D9C1054-BB3B-4DE6-A851-6421C08E2060}"/>
    <cellStyle name="쉼표 3 2 2 3 2 11" xfId="33760" xr:uid="{CC38C796-C192-4C4F-8576-BE42D50CF800}"/>
    <cellStyle name="쉼표 3 2 2 3 2 2" xfId="5135" xr:uid="{02287E39-0FEB-42BB-8B13-A66E5E58D4C2}"/>
    <cellStyle name="쉼표 3 2 2 3 2 2 10" xfId="35128" xr:uid="{355D0E1A-BD86-47EF-99BF-901A349BC0C6}"/>
    <cellStyle name="쉼표 3 2 2 3 2 2 2" xfId="8083" xr:uid="{F95BA332-43B2-4655-9CF9-0176D9F16B94}"/>
    <cellStyle name="쉼표 3 2 2 3 2 2 2 2" xfId="30130" xr:uid="{995B19A0-A6C8-49D6-9A84-4ADE42495190}"/>
    <cellStyle name="쉼표 3 2 2 3 2 2 2 2 2" xfId="60082" xr:uid="{7D85D993-62C3-42A6-83A6-4A6C6B5CCEED}"/>
    <cellStyle name="쉼표 3 2 2 3 2 2 2 3" xfId="38038" xr:uid="{848DB7A5-0E02-4601-94F5-3139EA1783DF}"/>
    <cellStyle name="쉼표 3 2 2 3 2 2 3" xfId="10865" xr:uid="{DCB5B5BF-731A-4CBE-A841-D81BFF705CCC}"/>
    <cellStyle name="쉼표 3 2 2 3 2 2 3 2" xfId="40820" xr:uid="{5834D30B-979F-4F9A-84EE-70E085E8B5AD}"/>
    <cellStyle name="쉼표 3 2 2 3 2 2 4" xfId="13647" xr:uid="{2DA2E1E2-2E4E-41C9-A20D-7375A1CF604E}"/>
    <cellStyle name="쉼표 3 2 2 3 2 2 4 2" xfId="43602" xr:uid="{D1D77E0C-FBA8-4A10-BF09-79973F7C75B3}"/>
    <cellStyle name="쉼표 3 2 2 3 2 2 5" xfId="16382" xr:uid="{0412E10A-FF30-4D84-A3FA-2B5C40CED3D2}"/>
    <cellStyle name="쉼표 3 2 2 3 2 2 5 2" xfId="46337" xr:uid="{AB1B1974-58FF-4C31-8E5D-97E7F01D9CB1}"/>
    <cellStyle name="쉼표 3 2 2 3 2 2 6" xfId="19130" xr:uid="{D2D18BF7-378E-42C3-BC14-DBFE5FE76EF5}"/>
    <cellStyle name="쉼표 3 2 2 3 2 2 6 2" xfId="49083" xr:uid="{DABF7619-23DC-4CDA-A904-7C6409B09680}"/>
    <cellStyle name="쉼표 3 2 2 3 2 2 7" xfId="21913" xr:uid="{620B0CB0-0FC0-415D-94CB-C2E296435352}"/>
    <cellStyle name="쉼표 3 2 2 3 2 2 7 2" xfId="51865" xr:uid="{84D7AA35-35CA-40C1-ADC0-A8E6693B6347}"/>
    <cellStyle name="쉼표 3 2 2 3 2 2 8" xfId="24651" xr:uid="{23181C16-E5D4-4439-97F6-2D4F5EE3B9EC}"/>
    <cellStyle name="쉼표 3 2 2 3 2 2 8 2" xfId="54603" xr:uid="{BE91843E-C877-4A2C-992A-37152C57530C}"/>
    <cellStyle name="쉼표 3 2 2 3 2 2 9" xfId="27387" xr:uid="{8C6E3B21-9141-4F8C-A869-9F8C9D2BB68D}"/>
    <cellStyle name="쉼표 3 2 2 3 2 2 9 2" xfId="57339" xr:uid="{ACA300BD-4A25-4D25-98BD-7EC40272770F}"/>
    <cellStyle name="쉼표 3 2 2 3 2 3" xfId="6715" xr:uid="{3EB28B24-2804-4C98-B0B8-861725A7F82D}"/>
    <cellStyle name="쉼표 3 2 2 3 2 3 2" xfId="28762" xr:uid="{3412DF3A-9632-4D55-9DBD-6C98C27F08EC}"/>
    <cellStyle name="쉼표 3 2 2 3 2 3 2 2" xfId="58714" xr:uid="{EFCB8773-4F73-4CB2-B6C0-D8525F4140EF}"/>
    <cellStyle name="쉼표 3 2 2 3 2 3 3" xfId="36670" xr:uid="{3EDEA3D5-5602-48D1-981F-C5128DAC6CD6}"/>
    <cellStyle name="쉼표 3 2 2 3 2 4" xfId="9497" xr:uid="{B436F6E3-C27D-49BF-AC5C-8477DE90D7D3}"/>
    <cellStyle name="쉼표 3 2 2 3 2 4 2" xfId="39452" xr:uid="{98BD0922-0BA1-4648-81B3-8032EF3C275E}"/>
    <cellStyle name="쉼표 3 2 2 3 2 5" xfId="12279" xr:uid="{986F74C6-1BC0-45C1-9D7D-6457F81AC72E}"/>
    <cellStyle name="쉼표 3 2 2 3 2 5 2" xfId="42234" xr:uid="{36EBB2F6-0E1E-42EB-865B-3AC9218DFE78}"/>
    <cellStyle name="쉼표 3 2 2 3 2 6" xfId="15014" xr:uid="{A3B42393-C333-4683-BD5E-50DA6C9B9F09}"/>
    <cellStyle name="쉼표 3 2 2 3 2 6 2" xfId="44969" xr:uid="{42C83A67-C751-4B8A-B0E2-6C377A14D179}"/>
    <cellStyle name="쉼표 3 2 2 3 2 7" xfId="17762" xr:uid="{1B59C4D1-81C2-483B-81A1-6DC82F19DA35}"/>
    <cellStyle name="쉼표 3 2 2 3 2 7 2" xfId="47715" xr:uid="{CD492C71-B170-4894-A385-6CD542AC2FE3}"/>
    <cellStyle name="쉼표 3 2 2 3 2 8" xfId="20545" xr:uid="{7EB35EDA-B72A-46D6-BDE2-6F6D5223E40A}"/>
    <cellStyle name="쉼표 3 2 2 3 2 8 2" xfId="50497" xr:uid="{909E232A-472E-4793-B1DE-3AD803AB5CBF}"/>
    <cellStyle name="쉼표 3 2 2 3 2 9" xfId="23283" xr:uid="{39752C44-2B1F-4E3B-ACC0-9F785DE7C5BB}"/>
    <cellStyle name="쉼표 3 2 2 3 2 9 2" xfId="53235" xr:uid="{820BCFDA-A9EE-4078-9D14-E3E5B257B6C4}"/>
    <cellStyle name="쉼표 3 2 2 3 3" xfId="4451" xr:uid="{DEF14092-3E38-4123-B83F-94341F8A676B}"/>
    <cellStyle name="쉼표 3 2 2 3 3 10" xfId="34444" xr:uid="{FE59631A-8B9A-49E4-9558-3E1A5F6D0C71}"/>
    <cellStyle name="쉼표 3 2 2 3 3 2" xfId="7399" xr:uid="{6B16E11A-EEBE-426F-A64F-7B88290925EA}"/>
    <cellStyle name="쉼표 3 2 2 3 3 2 2" xfId="29446" xr:uid="{0269C134-B93B-4945-99CB-2B37B15C2278}"/>
    <cellStyle name="쉼표 3 2 2 3 3 2 2 2" xfId="59398" xr:uid="{C4604B2A-EAE1-4888-9B60-77C51306B2CF}"/>
    <cellStyle name="쉼표 3 2 2 3 3 2 3" xfId="37354" xr:uid="{383328E6-8F66-43C2-AAE1-5DEC41960ADC}"/>
    <cellStyle name="쉼표 3 2 2 3 3 3" xfId="10181" xr:uid="{D20F6C04-FB0D-481F-840F-9542CEE9D5CA}"/>
    <cellStyle name="쉼표 3 2 2 3 3 3 2" xfId="40136" xr:uid="{47AF9B87-F2DB-4E23-A7DC-16AE40861637}"/>
    <cellStyle name="쉼표 3 2 2 3 3 4" xfId="12963" xr:uid="{8DB855DA-26F0-4D0B-8576-8F41E7230371}"/>
    <cellStyle name="쉼표 3 2 2 3 3 4 2" xfId="42918" xr:uid="{3D6190A6-C129-447D-B8E6-055EBE77D800}"/>
    <cellStyle name="쉼표 3 2 2 3 3 5" xfId="15698" xr:uid="{B3B95DE3-C52A-4E04-A890-762D25A038A3}"/>
    <cellStyle name="쉼표 3 2 2 3 3 5 2" xfId="45653" xr:uid="{E73BC0BF-E5BF-42F4-AE52-E96F90FEFDEA}"/>
    <cellStyle name="쉼표 3 2 2 3 3 6" xfId="18446" xr:uid="{119F8C34-7EC6-4122-8E83-1B366F576B95}"/>
    <cellStyle name="쉼표 3 2 2 3 3 6 2" xfId="48399" xr:uid="{94D64AA4-9C24-4EED-A0A9-3E313CC4554D}"/>
    <cellStyle name="쉼표 3 2 2 3 3 7" xfId="21229" xr:uid="{0BB9E7A2-DF62-4BDB-829D-0DD4D895D571}"/>
    <cellStyle name="쉼표 3 2 2 3 3 7 2" xfId="51181" xr:uid="{8F3C5192-58E8-458A-A89E-2ADFA8EAC741}"/>
    <cellStyle name="쉼표 3 2 2 3 3 8" xfId="23967" xr:uid="{43426DD9-8871-40F7-8789-A9A2BAC1345D}"/>
    <cellStyle name="쉼표 3 2 2 3 3 8 2" xfId="53919" xr:uid="{A3894550-124C-4E78-82B4-E08DA17C3E79}"/>
    <cellStyle name="쉼표 3 2 2 3 3 9" xfId="26703" xr:uid="{65DD9B5C-2F65-4A2A-A7DF-97CDFF9D4C79}"/>
    <cellStyle name="쉼표 3 2 2 3 3 9 2" xfId="56655" xr:uid="{6A08088A-CBCE-4BF9-8CCF-B5A5FF0056A7}"/>
    <cellStyle name="쉼표 3 2 2 3 4" xfId="3083" xr:uid="{174A77DA-F0A4-47CD-9BD9-B562C4F276BD}"/>
    <cellStyle name="쉼표 3 2 2 3 4 2" xfId="28078" xr:uid="{9B53982F-63B7-409A-9270-F24B9FEF67F4}"/>
    <cellStyle name="쉼표 3 2 2 3 4 2 2" xfId="58030" xr:uid="{088E4887-4623-4892-8512-6AE621975E6E}"/>
    <cellStyle name="쉼표 3 2 2 3 4 3" xfId="33076" xr:uid="{C7192331-FCFA-4367-A94A-F36866E334E2}"/>
    <cellStyle name="쉼표 3 2 2 3 5" xfId="6031" xr:uid="{5D2A0088-D919-43F1-94AB-69EADB0C0490}"/>
    <cellStyle name="쉼표 3 2 2 3 5 2" xfId="35986" xr:uid="{9BD2B711-7580-45AA-AB16-786D1BD77C31}"/>
    <cellStyle name="쉼표 3 2 2 3 6" xfId="8813" xr:uid="{56FE9BC8-B319-4C9B-A145-C71B6A614AF4}"/>
    <cellStyle name="쉼표 3 2 2 3 6 2" xfId="38768" xr:uid="{32384BBB-3336-4DE8-8F61-C1AED81F45CE}"/>
    <cellStyle name="쉼표 3 2 2 3 7" xfId="11595" xr:uid="{B5CB9C70-24D4-4067-98F0-81371B7DF48A}"/>
    <cellStyle name="쉼표 3 2 2 3 7 2" xfId="41550" xr:uid="{19564E21-B8C1-4B35-8CDA-C72C128AF782}"/>
    <cellStyle name="쉼표 3 2 2 3 8" xfId="14330" xr:uid="{8E0EC266-1446-46E0-9EDC-0B296AD0434D}"/>
    <cellStyle name="쉼표 3 2 2 3 8 2" xfId="44285" xr:uid="{68E3EE45-9496-4E2A-AB44-1A50E2ED035C}"/>
    <cellStyle name="쉼표 3 2 2 3 9" xfId="17078" xr:uid="{4C76D024-92A2-4476-902D-B7F855B16BAC}"/>
    <cellStyle name="쉼표 3 2 2 3 9 2" xfId="47031" xr:uid="{893852E6-7368-4CCD-BF1D-92AF88E0E298}"/>
    <cellStyle name="쉼표 3 2 2 4" xfId="1629" xr:uid="{B27E51BA-C9C7-4713-9984-3E1991C34B2A}"/>
    <cellStyle name="쉼표 3 2 2 4 10" xfId="22941" xr:uid="{F4A6D8D7-D639-491A-8B72-FBB81FB3E9B8}"/>
    <cellStyle name="쉼표 3 2 2 4 10 2" xfId="52893" xr:uid="{B703799F-E128-421E-87DA-4C8D9A2F1340}"/>
    <cellStyle name="쉼표 3 2 2 4 11" xfId="25677" xr:uid="{1CA86960-1A55-4E13-93AD-CFF2095A8F80}"/>
    <cellStyle name="쉼표 3 2 2 4 11 2" xfId="55629" xr:uid="{46A45A1E-E47B-4DDA-8FF1-63219651AA12}"/>
    <cellStyle name="쉼표 3 2 2 4 12" xfId="31634" xr:uid="{BA2B4273-B6D3-4B63-8779-C085DEBB12CF}"/>
    <cellStyle name="쉼표 3 2 2 4 2" xfId="4793" xr:uid="{E5B825EF-D1CF-4D7C-811E-2BA23A7616E1}"/>
    <cellStyle name="쉼표 3 2 2 4 2 10" xfId="34786" xr:uid="{99DB7C7E-5654-4C35-9556-75132FE544D6}"/>
    <cellStyle name="쉼표 3 2 2 4 2 2" xfId="7741" xr:uid="{342C1E53-07E6-445C-BD95-DD69FFDFA5C9}"/>
    <cellStyle name="쉼표 3 2 2 4 2 2 2" xfId="29788" xr:uid="{3BCBF506-E3C7-4090-B11D-BB3EC1788397}"/>
    <cellStyle name="쉼표 3 2 2 4 2 2 2 2" xfId="59740" xr:uid="{F608FB2A-C6E0-4EF6-8C32-BCC08C86CD7E}"/>
    <cellStyle name="쉼표 3 2 2 4 2 2 3" xfId="37696" xr:uid="{01017441-D537-41B1-9668-AE925F84B616}"/>
    <cellStyle name="쉼표 3 2 2 4 2 3" xfId="10523" xr:uid="{43FAC31C-63C0-4725-80EE-3CECBACA815C}"/>
    <cellStyle name="쉼표 3 2 2 4 2 3 2" xfId="40478" xr:uid="{B0335E23-C534-485B-97C7-EA179EA3506C}"/>
    <cellStyle name="쉼표 3 2 2 4 2 4" xfId="13305" xr:uid="{7FD5545A-07ED-45C0-88BA-58DF70411AE8}"/>
    <cellStyle name="쉼표 3 2 2 4 2 4 2" xfId="43260" xr:uid="{E0CA3C8B-A3E9-4719-9C72-8C1E67F58C0B}"/>
    <cellStyle name="쉼표 3 2 2 4 2 5" xfId="16040" xr:uid="{579EC2AE-E643-4296-9911-FC16506AFF49}"/>
    <cellStyle name="쉼표 3 2 2 4 2 5 2" xfId="45995" xr:uid="{FBB44885-E63F-4251-9057-5BA3CFFB09A5}"/>
    <cellStyle name="쉼표 3 2 2 4 2 6" xfId="18788" xr:uid="{CAAA7BA3-F083-4DE3-AAFD-49D802D4B41D}"/>
    <cellStyle name="쉼표 3 2 2 4 2 6 2" xfId="48741" xr:uid="{89281072-DA4F-4ADE-AB6C-33F3BA951326}"/>
    <cellStyle name="쉼표 3 2 2 4 2 7" xfId="21571" xr:uid="{0BE832C8-B4C1-4834-9AF8-94C707FBF83F}"/>
    <cellStyle name="쉼표 3 2 2 4 2 7 2" xfId="51523" xr:uid="{0147733C-8431-40EA-B7F5-62888B16AA43}"/>
    <cellStyle name="쉼표 3 2 2 4 2 8" xfId="24309" xr:uid="{5DAF2451-7B2A-4E5A-8000-50C1BDC06A91}"/>
    <cellStyle name="쉼표 3 2 2 4 2 8 2" xfId="54261" xr:uid="{80551BA0-4F4E-40D0-9F5D-2BBE0C9E5BFA}"/>
    <cellStyle name="쉼표 3 2 2 4 2 9" xfId="27045" xr:uid="{480EA3DE-F19C-48A8-A369-155B5D8D324B}"/>
    <cellStyle name="쉼표 3 2 2 4 2 9 2" xfId="56997" xr:uid="{A36AAEF2-CC76-47DA-9DF7-904DFF1D528E}"/>
    <cellStyle name="쉼표 3 2 2 4 3" xfId="3425" xr:uid="{E708964E-47BE-45BB-A51C-AFC1091C64FD}"/>
    <cellStyle name="쉼표 3 2 2 4 3 2" xfId="28420" xr:uid="{487FDB9C-A04B-4928-A3CB-ABB232F72F18}"/>
    <cellStyle name="쉼표 3 2 2 4 3 2 2" xfId="58372" xr:uid="{0FD51906-547E-46DA-B54C-DD546242D18C}"/>
    <cellStyle name="쉼표 3 2 2 4 3 3" xfId="33418" xr:uid="{AF729CAC-E2E9-468C-B1BE-685B8108A9C9}"/>
    <cellStyle name="쉼표 3 2 2 4 4" xfId="6373" xr:uid="{ECE3A572-70EC-4EA9-A867-672CD2576E8C}"/>
    <cellStyle name="쉼표 3 2 2 4 4 2" xfId="36328" xr:uid="{EFCAE709-1F0E-419F-BC09-D58F1A9B6EDF}"/>
    <cellStyle name="쉼표 3 2 2 4 5" xfId="9155" xr:uid="{5E662782-6D59-4B53-B969-F189DA23133F}"/>
    <cellStyle name="쉼표 3 2 2 4 5 2" xfId="39110" xr:uid="{E2676E97-A7ED-4C56-96CD-642AD660E51D}"/>
    <cellStyle name="쉼표 3 2 2 4 6" xfId="11937" xr:uid="{BD253011-2237-4C2C-8CD3-13622D068001}"/>
    <cellStyle name="쉼표 3 2 2 4 6 2" xfId="41892" xr:uid="{31EF5891-0F29-4097-9E62-D459F3867CC1}"/>
    <cellStyle name="쉼표 3 2 2 4 7" xfId="14672" xr:uid="{F36A9EDD-82B2-46FE-BD1D-2FBC554B9571}"/>
    <cellStyle name="쉼표 3 2 2 4 7 2" xfId="44627" xr:uid="{A34ECDC8-D32B-48E1-9149-0171733F784E}"/>
    <cellStyle name="쉼표 3 2 2 4 8" xfId="17420" xr:uid="{79D2D5A1-9A4C-4C2F-A7B6-17E7AEA61425}"/>
    <cellStyle name="쉼표 3 2 2 4 8 2" xfId="47373" xr:uid="{2BBF5DB8-C1D9-4D94-840E-4FFB5A80D139}"/>
    <cellStyle name="쉼표 3 2 2 4 9" xfId="20203" xr:uid="{6C475839-BADE-4408-91C8-C7AE03BC289D}"/>
    <cellStyle name="쉼표 3 2 2 4 9 2" xfId="50155" xr:uid="{00397A6D-2D76-4997-B968-0E35079F27B4}"/>
    <cellStyle name="쉼표 3 2 2 5" xfId="2124" xr:uid="{6E65B044-EA25-40EE-B248-A03DCE68869B}"/>
    <cellStyle name="쉼표 3 2 2 5 10" xfId="26361" xr:uid="{6FC96AE9-8DED-46A0-B1B3-0DFD3BBE5BBE}"/>
    <cellStyle name="쉼표 3 2 2 5 10 2" xfId="56313" xr:uid="{BDF7B124-94C4-4D7B-9A69-D79E073EAB82}"/>
    <cellStyle name="쉼표 3 2 2 5 11" xfId="32127" xr:uid="{B1F0AC8B-FA41-4A4E-9865-F91CCE343871}"/>
    <cellStyle name="쉼표 3 2 2 5 2" xfId="4109" xr:uid="{EB086766-31AA-447A-807A-C3F141BF5E01}"/>
    <cellStyle name="쉼표 3 2 2 5 2 2" xfId="29104" xr:uid="{25A7496A-F4AE-4064-8AB0-CEA314429630}"/>
    <cellStyle name="쉼표 3 2 2 5 2 2 2" xfId="59056" xr:uid="{7F7E9E8B-6701-4A84-8951-5318E1B0A54F}"/>
    <cellStyle name="쉼표 3 2 2 5 2 3" xfId="34102" xr:uid="{A37E75F8-2CEE-4623-AA57-09E430A91E2B}"/>
    <cellStyle name="쉼표 3 2 2 5 3" xfId="7057" xr:uid="{8037CCCE-DABB-43DA-BA0A-06AA9EE56FFE}"/>
    <cellStyle name="쉼표 3 2 2 5 3 2" xfId="37012" xr:uid="{50C1E257-DCD1-48BB-973B-75F5EDC8EF2D}"/>
    <cellStyle name="쉼표 3 2 2 5 4" xfId="9839" xr:uid="{632077BF-5E72-45C8-8F18-887F461016DC}"/>
    <cellStyle name="쉼표 3 2 2 5 4 2" xfId="39794" xr:uid="{526B7540-BA93-4A21-9C7D-2575B68887E7}"/>
    <cellStyle name="쉼표 3 2 2 5 5" xfId="12621" xr:uid="{F3F6C22C-5BF0-4EF5-AB4A-44B0FAD54B5C}"/>
    <cellStyle name="쉼표 3 2 2 5 5 2" xfId="42576" xr:uid="{C1A1ACB1-C533-4BA3-AF39-27A25EA5EC4D}"/>
    <cellStyle name="쉼표 3 2 2 5 6" xfId="15356" xr:uid="{90E7931C-3C6F-4CDC-A506-063D478E888F}"/>
    <cellStyle name="쉼표 3 2 2 5 6 2" xfId="45311" xr:uid="{D1CC10A7-B468-4759-A5FE-C5AD81CBFCDD}"/>
    <cellStyle name="쉼표 3 2 2 5 7" xfId="18104" xr:uid="{7F4F1EE6-5462-4216-94AA-277C057535BF}"/>
    <cellStyle name="쉼표 3 2 2 5 7 2" xfId="48057" xr:uid="{BF95DB5E-A18C-46F7-BE2B-8C6E032C65DD}"/>
    <cellStyle name="쉼표 3 2 2 5 8" xfId="20887" xr:uid="{5EFE347A-8F8D-43B6-A2B9-2F7395C5A089}"/>
    <cellStyle name="쉼표 3 2 2 5 8 2" xfId="50839" xr:uid="{E862022E-9174-4C11-AD74-CD5DFA4D6663}"/>
    <cellStyle name="쉼표 3 2 2 5 9" xfId="23625" xr:uid="{3108AACC-E6E9-4D73-B927-695419A4F0AF}"/>
    <cellStyle name="쉼표 3 2 2 5 9 2" xfId="53577" xr:uid="{3B396CB4-CC62-475B-A825-148A145120C9}"/>
    <cellStyle name="쉼표 3 2 2 6" xfId="2303" xr:uid="{469762C6-4576-4A0B-A504-220CB659C2B3}"/>
    <cellStyle name="쉼표 3 2 2 6 2" xfId="27736" xr:uid="{A1C89755-A1B8-4BD2-B5B3-BEF122F5166F}"/>
    <cellStyle name="쉼표 3 2 2 6 2 2" xfId="57688" xr:uid="{AB1D6F57-12C3-415B-AE37-A8033C429C8A}"/>
    <cellStyle name="쉼표 3 2 2 6 3" xfId="32303" xr:uid="{F7631FB2-283C-4E06-8462-609984BA5E24}"/>
    <cellStyle name="쉼표 3 2 2 7" xfId="2741" xr:uid="{F156873D-B6C5-4F64-9A6B-09436A859135}"/>
    <cellStyle name="쉼표 3 2 2 7 2" xfId="32734" xr:uid="{919FADE6-B77A-4AB7-ACD8-140AF99EE47A}"/>
    <cellStyle name="쉼표 3 2 2 8" xfId="5689" xr:uid="{41C104F6-2616-4165-9743-03C7536D61A7}"/>
    <cellStyle name="쉼표 3 2 2 8 2" xfId="35644" xr:uid="{D858624A-0266-43EF-AFD6-CA954874FB03}"/>
    <cellStyle name="쉼표 3 2 2 9" xfId="8471" xr:uid="{B6AD2339-3BC8-4EB2-88BB-3AE671CD1A80}"/>
    <cellStyle name="쉼표 3 2 2 9 2" xfId="38426" xr:uid="{CAA92A22-B792-4C64-B81E-EFB0E98FFB35}"/>
    <cellStyle name="쉼표 3 2 3" xfId="774" xr:uid="{EA481205-64BF-411A-BEA4-B6B7004F60AB}"/>
    <cellStyle name="쉼표 3 2 3 10" xfId="16822" xr:uid="{788FFEA4-0BC9-444E-9390-A14C05530AE8}"/>
    <cellStyle name="쉼표 3 2 3 10 2" xfId="46775" xr:uid="{758C45CA-7D3B-48B4-89E8-D2558FB49EC8}"/>
    <cellStyle name="쉼표 3 2 3 11" xfId="19605" xr:uid="{B0F09901-C309-42EA-B435-1B33BF7881BF}"/>
    <cellStyle name="쉼표 3 2 3 11 2" xfId="49557" xr:uid="{DA873A7F-8AAB-4804-98F6-43D860B400D3}"/>
    <cellStyle name="쉼표 3 2 3 12" xfId="22343" xr:uid="{5CD5CD17-8919-41FF-9657-CFC148DE9224}"/>
    <cellStyle name="쉼표 3 2 3 12 2" xfId="52295" xr:uid="{C79570BA-59EF-4DEE-9AF1-D2BB8EF0D346}"/>
    <cellStyle name="쉼표 3 2 3 13" xfId="25079" xr:uid="{E1DF4B7B-0E9F-4F0A-AE8A-1FB38E6E3D43}"/>
    <cellStyle name="쉼표 3 2 3 13 2" xfId="55031" xr:uid="{CBE2C69E-C845-4974-A328-DC34C7CBB731}"/>
    <cellStyle name="쉼표 3 2 3 14" xfId="30779" xr:uid="{5B2E146D-9F87-4FED-B22C-275115F3CEEC}"/>
    <cellStyle name="쉼표 3 2 3 2" xfId="1317" xr:uid="{C96A0319-4565-478E-99D8-AA5750BB92A1}"/>
    <cellStyle name="쉼표 3 2 3 2 10" xfId="19947" xr:uid="{18B2A82F-4508-4118-983A-302ED17BC3E0}"/>
    <cellStyle name="쉼표 3 2 3 2 10 2" xfId="49899" xr:uid="{DDC41E00-7F77-4D03-AAFB-AD65E7403BD1}"/>
    <cellStyle name="쉼표 3 2 3 2 11" xfId="22685" xr:uid="{D6C6B91A-A7D5-472A-97B5-C28E918CDD08}"/>
    <cellStyle name="쉼표 3 2 3 2 11 2" xfId="52637" xr:uid="{30AD2F94-7ED5-42B0-B5A1-712489DEBAFA}"/>
    <cellStyle name="쉼표 3 2 3 2 12" xfId="25421" xr:uid="{7C4C2BA9-380B-442F-9C46-39FF637064E2}"/>
    <cellStyle name="쉼표 3 2 3 2 12 2" xfId="55373" xr:uid="{97630BAA-D046-4E2B-B948-6A21EEAA95E9}"/>
    <cellStyle name="쉼표 3 2 3 2 13" xfId="31322" xr:uid="{B3FE0108-0036-4814-9E35-7CDBAF421DCE}"/>
    <cellStyle name="쉼표 3 2 3 2 2" xfId="3853" xr:uid="{C2856C19-C392-452D-B839-B7E332B65454}"/>
    <cellStyle name="쉼표 3 2 3 2 2 10" xfId="26105" xr:uid="{14CCA1CA-5D00-4371-9E68-6F7F7AF3C037}"/>
    <cellStyle name="쉼표 3 2 3 2 2 10 2" xfId="56057" xr:uid="{F4CA1B6C-453D-40E9-8A78-DF6AAF785CF4}"/>
    <cellStyle name="쉼표 3 2 3 2 2 11" xfId="33846" xr:uid="{413AA6F8-D1A8-42D2-9FAB-A6C392EE5675}"/>
    <cellStyle name="쉼표 3 2 3 2 2 2" xfId="5221" xr:uid="{56C89E97-33B8-46CB-B376-194D9C3AA388}"/>
    <cellStyle name="쉼표 3 2 3 2 2 2 10" xfId="35214" xr:uid="{8D62E63F-09F7-48C1-95B2-807CB5B94E27}"/>
    <cellStyle name="쉼표 3 2 3 2 2 2 2" xfId="8169" xr:uid="{44BA87C4-EEF0-4A4D-81E1-187235D5F7F7}"/>
    <cellStyle name="쉼표 3 2 3 2 2 2 2 2" xfId="30216" xr:uid="{39BCBAA1-02C7-4E10-AF17-BC2DF78D95F5}"/>
    <cellStyle name="쉼표 3 2 3 2 2 2 2 2 2" xfId="60168" xr:uid="{A07A1486-7A82-4EE3-AC9C-914EDD655A83}"/>
    <cellStyle name="쉼표 3 2 3 2 2 2 2 3" xfId="38124" xr:uid="{74A4A49A-3FAA-4702-AC11-D9BB865A83D1}"/>
    <cellStyle name="쉼표 3 2 3 2 2 2 3" xfId="10951" xr:uid="{1095028B-7AF9-45DE-9DA8-30B05C46AFB4}"/>
    <cellStyle name="쉼표 3 2 3 2 2 2 3 2" xfId="40906" xr:uid="{13C174DC-14F9-4823-96E2-6E0CF857DC3B}"/>
    <cellStyle name="쉼표 3 2 3 2 2 2 4" xfId="13733" xr:uid="{D2D13C89-92BE-46B5-839B-B917433A698F}"/>
    <cellStyle name="쉼표 3 2 3 2 2 2 4 2" xfId="43688" xr:uid="{F0BA6E6C-6748-40BB-8BAF-F0BF8F3536CC}"/>
    <cellStyle name="쉼표 3 2 3 2 2 2 5" xfId="16468" xr:uid="{2EA76FDF-6D7F-4310-8929-FD4CB70FB109}"/>
    <cellStyle name="쉼표 3 2 3 2 2 2 5 2" xfId="46423" xr:uid="{4FFC5212-38C7-4E72-9FA5-C19D51087EFE}"/>
    <cellStyle name="쉼표 3 2 3 2 2 2 6" xfId="19216" xr:uid="{4878DD4D-21B1-45F7-B171-CD83E6F6DBAF}"/>
    <cellStyle name="쉼표 3 2 3 2 2 2 6 2" xfId="49169" xr:uid="{962969D6-EE21-44A9-B545-97445313AB74}"/>
    <cellStyle name="쉼표 3 2 3 2 2 2 7" xfId="21999" xr:uid="{589B3744-1DDA-461E-814E-B3F5E6B8EC4F}"/>
    <cellStyle name="쉼표 3 2 3 2 2 2 7 2" xfId="51951" xr:uid="{C1E5627A-AF17-4641-995E-2F99A66372E0}"/>
    <cellStyle name="쉼표 3 2 3 2 2 2 8" xfId="24737" xr:uid="{B213B8DC-ED8B-4E56-8143-5021A4AE7A7A}"/>
    <cellStyle name="쉼표 3 2 3 2 2 2 8 2" xfId="54689" xr:uid="{E1C9E4BF-B963-44F9-88EF-66A0A60E1459}"/>
    <cellStyle name="쉼표 3 2 3 2 2 2 9" xfId="27473" xr:uid="{4183DAA4-D5DA-458B-8F67-AA471E4E5AB4}"/>
    <cellStyle name="쉼표 3 2 3 2 2 2 9 2" xfId="57425" xr:uid="{1C07BEF4-80F0-4634-BAAB-D54A021751CF}"/>
    <cellStyle name="쉼표 3 2 3 2 2 3" xfId="6801" xr:uid="{E29EB2D1-3FAC-4BFB-9143-0D74D0666FEB}"/>
    <cellStyle name="쉼표 3 2 3 2 2 3 2" xfId="28848" xr:uid="{8BB2F24F-5180-42F2-9B3D-B2832E4F1DB3}"/>
    <cellStyle name="쉼표 3 2 3 2 2 3 2 2" xfId="58800" xr:uid="{85D615A0-7D6F-461F-B13C-BC9D0386A9D3}"/>
    <cellStyle name="쉼표 3 2 3 2 2 3 3" xfId="36756" xr:uid="{D6C9DBFC-DF84-4860-B49A-30D4B3405D50}"/>
    <cellStyle name="쉼표 3 2 3 2 2 4" xfId="9583" xr:uid="{A7C51EF9-445A-458D-866B-CEB5DE768EB1}"/>
    <cellStyle name="쉼표 3 2 3 2 2 4 2" xfId="39538" xr:uid="{D96429B2-FE8C-4F25-B136-630B02E924E0}"/>
    <cellStyle name="쉼표 3 2 3 2 2 5" xfId="12365" xr:uid="{D2D34454-4343-47B0-9CF9-3426DF11B9F3}"/>
    <cellStyle name="쉼표 3 2 3 2 2 5 2" xfId="42320" xr:uid="{C0A047F7-45BF-4B7F-801E-27AC16E4F209}"/>
    <cellStyle name="쉼표 3 2 3 2 2 6" xfId="15100" xr:uid="{8DFDF97D-EA5B-471E-8459-E59A944F0E21}"/>
    <cellStyle name="쉼표 3 2 3 2 2 6 2" xfId="45055" xr:uid="{CFD5BEDC-681B-4048-A63A-77934C5CCEDE}"/>
    <cellStyle name="쉼표 3 2 3 2 2 7" xfId="17848" xr:uid="{EDFF3728-3F83-4231-A90C-5CA6366F83B7}"/>
    <cellStyle name="쉼표 3 2 3 2 2 7 2" xfId="47801" xr:uid="{5B8A536B-69BC-4FF9-BBBC-69D9A31383F8}"/>
    <cellStyle name="쉼표 3 2 3 2 2 8" xfId="20631" xr:uid="{005A231B-F2AF-450C-AFA7-6B9FB66E5729}"/>
    <cellStyle name="쉼표 3 2 3 2 2 8 2" xfId="50583" xr:uid="{ECA1AC7C-2817-4706-B86D-ED809100F6BE}"/>
    <cellStyle name="쉼표 3 2 3 2 2 9" xfId="23369" xr:uid="{7F0582DF-E5E1-49F4-8F9C-64CD09A259FE}"/>
    <cellStyle name="쉼표 3 2 3 2 2 9 2" xfId="53321" xr:uid="{D2D244F6-AAB0-4EB8-983D-61B301A5720A}"/>
    <cellStyle name="쉼표 3 2 3 2 3" xfId="4537" xr:uid="{80FC3698-FCB9-4CF9-8B3D-D538629A223C}"/>
    <cellStyle name="쉼표 3 2 3 2 3 10" xfId="34530" xr:uid="{1AC7AF02-6EA8-4FE3-A9D9-B2A3648DDD7E}"/>
    <cellStyle name="쉼표 3 2 3 2 3 2" xfId="7485" xr:uid="{5118340D-BDD4-4826-8A03-D4D842D892FD}"/>
    <cellStyle name="쉼표 3 2 3 2 3 2 2" xfId="29532" xr:uid="{9B04D515-70AA-4975-95A3-E493C8AC7154}"/>
    <cellStyle name="쉼표 3 2 3 2 3 2 2 2" xfId="59484" xr:uid="{413A6756-A9D1-4B5A-8CBB-5F692293253D}"/>
    <cellStyle name="쉼표 3 2 3 2 3 2 3" xfId="37440" xr:uid="{D2E8F21A-0B32-40D6-988E-0034A7637BD2}"/>
    <cellStyle name="쉼표 3 2 3 2 3 3" xfId="10267" xr:uid="{60C1B201-0782-45FB-912E-75B80B0AD64E}"/>
    <cellStyle name="쉼표 3 2 3 2 3 3 2" xfId="40222" xr:uid="{4B38271A-6CAF-44A0-BA1C-B0421DC9AF14}"/>
    <cellStyle name="쉼표 3 2 3 2 3 4" xfId="13049" xr:uid="{59691ACB-F531-4CE6-88C9-623C6AA765DF}"/>
    <cellStyle name="쉼표 3 2 3 2 3 4 2" xfId="43004" xr:uid="{6C619A09-4443-4A2E-A5EF-EE9375AD0058}"/>
    <cellStyle name="쉼표 3 2 3 2 3 5" xfId="15784" xr:uid="{C3046312-FC51-4A48-8471-1725531E6FED}"/>
    <cellStyle name="쉼표 3 2 3 2 3 5 2" xfId="45739" xr:uid="{77E675A4-E051-46F7-9235-25F489A74423}"/>
    <cellStyle name="쉼표 3 2 3 2 3 6" xfId="18532" xr:uid="{AE5A82F3-4D64-46B6-8F4C-6AD54F94A18F}"/>
    <cellStyle name="쉼표 3 2 3 2 3 6 2" xfId="48485" xr:uid="{064C78F6-F6B7-488C-9436-675CAFE681AC}"/>
    <cellStyle name="쉼표 3 2 3 2 3 7" xfId="21315" xr:uid="{B7F517A8-D679-47C0-973E-2533F1401EC9}"/>
    <cellStyle name="쉼표 3 2 3 2 3 7 2" xfId="51267" xr:uid="{5FD91D57-321D-4BDB-AFF4-89049B51E1EE}"/>
    <cellStyle name="쉼표 3 2 3 2 3 8" xfId="24053" xr:uid="{140A8907-73FB-44AC-9A3A-E7A153FC6640}"/>
    <cellStyle name="쉼표 3 2 3 2 3 8 2" xfId="54005" xr:uid="{0F07368E-1F8C-4C4B-B7A5-73C88654D29D}"/>
    <cellStyle name="쉼표 3 2 3 2 3 9" xfId="26789" xr:uid="{BBF479F1-91F5-4898-8C5F-9AB0C1B56B0B}"/>
    <cellStyle name="쉼표 3 2 3 2 3 9 2" xfId="56741" xr:uid="{EF8360E0-8C28-4A77-8401-678E9FDCDECC}"/>
    <cellStyle name="쉼표 3 2 3 2 4" xfId="3169" xr:uid="{752AD58C-B34F-4DCE-8F66-B8C6B2F7EFB5}"/>
    <cellStyle name="쉼표 3 2 3 2 4 2" xfId="28164" xr:uid="{11BBF786-373F-4BDD-B34F-A6EC2C68BD11}"/>
    <cellStyle name="쉼표 3 2 3 2 4 2 2" xfId="58116" xr:uid="{83FFE558-6D71-4DC2-B2EC-63F5F1C67DD4}"/>
    <cellStyle name="쉼표 3 2 3 2 4 3" xfId="33162" xr:uid="{2A65090C-DE0C-4ED6-BC7C-780642012805}"/>
    <cellStyle name="쉼표 3 2 3 2 5" xfId="6117" xr:uid="{2D41A81C-CDC1-4B41-8AD2-D96E83415A92}"/>
    <cellStyle name="쉼표 3 2 3 2 5 2" xfId="36072" xr:uid="{58E0B2F6-60E2-480B-9ED8-330E365FD9EB}"/>
    <cellStyle name="쉼표 3 2 3 2 6" xfId="8899" xr:uid="{7A65D686-8195-41A3-93AF-1A056391DEEA}"/>
    <cellStyle name="쉼표 3 2 3 2 6 2" xfId="38854" xr:uid="{50E8E282-0F59-470D-8DC7-8D4D5DE356F9}"/>
    <cellStyle name="쉼표 3 2 3 2 7" xfId="11681" xr:uid="{E5E1D17F-9855-4F76-AB65-169EB3AABE0E}"/>
    <cellStyle name="쉼표 3 2 3 2 7 2" xfId="41636" xr:uid="{74A3A65D-85C0-4E98-8D6F-E0703B4AF35D}"/>
    <cellStyle name="쉼표 3 2 3 2 8" xfId="14416" xr:uid="{9DD65748-36B3-47FA-B5E1-FC024458CC59}"/>
    <cellStyle name="쉼표 3 2 3 2 8 2" xfId="44371" xr:uid="{689E929C-048B-4E25-A59F-E2797C293E6A}"/>
    <cellStyle name="쉼표 3 2 3 2 9" xfId="17164" xr:uid="{4464106B-F2E6-4560-9A61-220BCB5B8A6B}"/>
    <cellStyle name="쉼표 3 2 3 2 9 2" xfId="47117" xr:uid="{71192F9A-C1BB-46CD-A16A-AC27E91A6FA0}"/>
    <cellStyle name="쉼표 3 2 3 3" xfId="1859" xr:uid="{FA16C1F0-FE8B-4401-AE99-8B1E9BB8A5D8}"/>
    <cellStyle name="쉼표 3 2 3 3 10" xfId="23027" xr:uid="{CCE7BCD0-D993-4C27-AA4E-F42DF5CF9F05}"/>
    <cellStyle name="쉼표 3 2 3 3 10 2" xfId="52979" xr:uid="{C717C777-3284-4CE0-BC59-DBE021020739}"/>
    <cellStyle name="쉼표 3 2 3 3 11" xfId="25763" xr:uid="{420F2C43-FC3D-49F7-9B7E-54BDE4A5210A}"/>
    <cellStyle name="쉼표 3 2 3 3 11 2" xfId="55715" xr:uid="{EFCF9ED8-F634-4BBB-B164-6E880C439037}"/>
    <cellStyle name="쉼표 3 2 3 3 12" xfId="31864" xr:uid="{D2862703-C7A4-425C-98F1-80E4574D50B5}"/>
    <cellStyle name="쉼표 3 2 3 3 2" xfId="4879" xr:uid="{D2975F64-D8A5-4D58-BA86-3B420A9B8A27}"/>
    <cellStyle name="쉼표 3 2 3 3 2 10" xfId="34872" xr:uid="{96BBD502-0472-44B5-8FE6-7797678BE1C9}"/>
    <cellStyle name="쉼표 3 2 3 3 2 2" xfId="7827" xr:uid="{79F45204-0AE5-46C8-A75D-60D6A7CDFB91}"/>
    <cellStyle name="쉼표 3 2 3 3 2 2 2" xfId="29874" xr:uid="{3A360F75-83A1-4DD1-8E8A-C9E431FA6043}"/>
    <cellStyle name="쉼표 3 2 3 3 2 2 2 2" xfId="59826" xr:uid="{FB5C3FD8-7731-4836-B82B-2CC0D9CA5D7D}"/>
    <cellStyle name="쉼표 3 2 3 3 2 2 3" xfId="37782" xr:uid="{24347B3B-1D10-4F61-AB6F-08C32625FE3D}"/>
    <cellStyle name="쉼표 3 2 3 3 2 3" xfId="10609" xr:uid="{F1ADBFCC-1DFB-4F6C-AA1B-71466924D174}"/>
    <cellStyle name="쉼표 3 2 3 3 2 3 2" xfId="40564" xr:uid="{F2D78EBC-C94F-4C92-A14C-998E5BF4548A}"/>
    <cellStyle name="쉼표 3 2 3 3 2 4" xfId="13391" xr:uid="{59D405B7-B651-41A7-8258-1AA683B13140}"/>
    <cellStyle name="쉼표 3 2 3 3 2 4 2" xfId="43346" xr:uid="{18E04F81-1919-4C07-8CEC-C9942B919A5A}"/>
    <cellStyle name="쉼표 3 2 3 3 2 5" xfId="16126" xr:uid="{4D69966A-D0BF-4FDD-81A1-A0D364CCF268}"/>
    <cellStyle name="쉼표 3 2 3 3 2 5 2" xfId="46081" xr:uid="{B2629276-B305-4B37-BA06-12E22D87525B}"/>
    <cellStyle name="쉼표 3 2 3 3 2 6" xfId="18874" xr:uid="{27BBA5B8-4A77-4F37-A278-D7F0F57C53F2}"/>
    <cellStyle name="쉼표 3 2 3 3 2 6 2" xfId="48827" xr:uid="{DB7A06D4-63AD-4DF6-A68D-A88DC672FC7D}"/>
    <cellStyle name="쉼표 3 2 3 3 2 7" xfId="21657" xr:uid="{A4108E42-60FE-4B0C-B1F9-091404D0C177}"/>
    <cellStyle name="쉼표 3 2 3 3 2 7 2" xfId="51609" xr:uid="{9901CB06-F8F1-4B16-BE2B-6E42B365911A}"/>
    <cellStyle name="쉼표 3 2 3 3 2 8" xfId="24395" xr:uid="{A3B22602-7035-4120-B3D5-E7F71FF759AA}"/>
    <cellStyle name="쉼표 3 2 3 3 2 8 2" xfId="54347" xr:uid="{F7DC38D8-D942-4911-B556-9C09E2A3ED69}"/>
    <cellStyle name="쉼표 3 2 3 3 2 9" xfId="27131" xr:uid="{E9DFF9F4-5443-468D-B311-33B5575BB335}"/>
    <cellStyle name="쉼표 3 2 3 3 2 9 2" xfId="57083" xr:uid="{34826E4E-D507-4BC8-A032-0EC2B791CC0C}"/>
    <cellStyle name="쉼표 3 2 3 3 3" xfId="3511" xr:uid="{4CA18FD5-EAD5-40C3-8B52-F42D52114F4F}"/>
    <cellStyle name="쉼표 3 2 3 3 3 2" xfId="28506" xr:uid="{EE0F2733-370D-475A-B3C4-58A4031A526E}"/>
    <cellStyle name="쉼표 3 2 3 3 3 2 2" xfId="58458" xr:uid="{A8B2D7AC-8D7E-4CAC-8CBB-0E77FF75B69B}"/>
    <cellStyle name="쉼표 3 2 3 3 3 3" xfId="33504" xr:uid="{2C0D7A81-1C3B-4C54-A38E-95D12DFC7CE7}"/>
    <cellStyle name="쉼표 3 2 3 3 4" xfId="6459" xr:uid="{ED72C30C-EEE0-4BF4-B818-452F5D7BF00A}"/>
    <cellStyle name="쉼표 3 2 3 3 4 2" xfId="36414" xr:uid="{A8DA4D2C-D98B-45F0-B47C-503A8FF37E03}"/>
    <cellStyle name="쉼표 3 2 3 3 5" xfId="9241" xr:uid="{8DB965D5-78B5-47A0-A6FA-373A4ECCC90A}"/>
    <cellStyle name="쉼표 3 2 3 3 5 2" xfId="39196" xr:uid="{4D1E669A-AF2D-4E1C-BA24-F206C375563A}"/>
    <cellStyle name="쉼표 3 2 3 3 6" xfId="12023" xr:uid="{CDE3B96D-3C8B-4577-BC5F-0505E1B11588}"/>
    <cellStyle name="쉼표 3 2 3 3 6 2" xfId="41978" xr:uid="{47FF2828-D1FC-48AB-AE3C-8E079DF8DC84}"/>
    <cellStyle name="쉼표 3 2 3 3 7" xfId="14758" xr:uid="{98144D98-11BF-4484-896F-39A76B4F8279}"/>
    <cellStyle name="쉼표 3 2 3 3 7 2" xfId="44713" xr:uid="{F80F34AB-47E2-4B04-9D10-B5C151BDE52B}"/>
    <cellStyle name="쉼표 3 2 3 3 8" xfId="17506" xr:uid="{D537D8CF-847B-4ECB-9CD3-B545800FA694}"/>
    <cellStyle name="쉼표 3 2 3 3 8 2" xfId="47459" xr:uid="{A0366722-16FC-4574-81F4-E45CA7D031A9}"/>
    <cellStyle name="쉼표 3 2 3 3 9" xfId="20289" xr:uid="{B35F5533-B9E8-479B-8325-B3DAAF0F88D7}"/>
    <cellStyle name="쉼표 3 2 3 3 9 2" xfId="50241" xr:uid="{2D16128D-786A-4E34-924B-06E90426A00C}"/>
    <cellStyle name="쉼표 3 2 3 4" xfId="2390" xr:uid="{68DDAE31-883B-4D8E-B0BC-68F0365EE3FD}"/>
    <cellStyle name="쉼표 3 2 3 4 10" xfId="26447" xr:uid="{2119B72E-DDC9-4C0F-9E0D-9A21493995DA}"/>
    <cellStyle name="쉼표 3 2 3 4 10 2" xfId="56399" xr:uid="{3CE81917-A9E4-4433-8EB0-4063FED687EE}"/>
    <cellStyle name="쉼표 3 2 3 4 11" xfId="32389" xr:uid="{8CC7F4E8-932F-45F1-82FD-29D09F5E8678}"/>
    <cellStyle name="쉼표 3 2 3 4 2" xfId="4195" xr:uid="{B2E1D859-02E6-4126-ACCB-423B7AC1BB7F}"/>
    <cellStyle name="쉼표 3 2 3 4 2 2" xfId="29190" xr:uid="{FB37147B-BC07-424F-93BE-D601FB4F3F01}"/>
    <cellStyle name="쉼표 3 2 3 4 2 2 2" xfId="59142" xr:uid="{9FEB20D1-31A5-4CDF-A1C5-435CFA0CD91F}"/>
    <cellStyle name="쉼표 3 2 3 4 2 3" xfId="34188" xr:uid="{FA2B4F0F-DB45-4A83-BBCA-C932686E98D2}"/>
    <cellStyle name="쉼표 3 2 3 4 3" xfId="7143" xr:uid="{07AFCF5E-34C9-4FC9-BAF3-766870E245CE}"/>
    <cellStyle name="쉼표 3 2 3 4 3 2" xfId="37098" xr:uid="{83FDA595-79F3-400A-9061-50ADA6C80FDF}"/>
    <cellStyle name="쉼표 3 2 3 4 4" xfId="9925" xr:uid="{C15F6271-0840-4390-A5DC-20563A6747B8}"/>
    <cellStyle name="쉼표 3 2 3 4 4 2" xfId="39880" xr:uid="{4A6A72D1-1F26-4FE6-BBE6-060F4E2A1438}"/>
    <cellStyle name="쉼표 3 2 3 4 5" xfId="12707" xr:uid="{D11BB976-6B71-4F0A-8303-BA91DEC10EE4}"/>
    <cellStyle name="쉼표 3 2 3 4 5 2" xfId="42662" xr:uid="{DE9F4F8B-156F-4423-B69D-FCFB647E2641}"/>
    <cellStyle name="쉼표 3 2 3 4 6" xfId="15442" xr:uid="{D77C5E73-993D-454B-B556-9BA34A48D859}"/>
    <cellStyle name="쉼표 3 2 3 4 6 2" xfId="45397" xr:uid="{9A09BF5F-EC37-4DE7-A880-29B1A5ABB856}"/>
    <cellStyle name="쉼표 3 2 3 4 7" xfId="18190" xr:uid="{43304BA7-54B9-4BE9-A84A-F9094E5D8E9B}"/>
    <cellStyle name="쉼표 3 2 3 4 7 2" xfId="48143" xr:uid="{52BD32F9-241E-4F49-B339-4F5EF4D69CD3}"/>
    <cellStyle name="쉼표 3 2 3 4 8" xfId="20973" xr:uid="{25CD8328-AA3A-4E3F-B1F6-2B97DEBC931F}"/>
    <cellStyle name="쉼표 3 2 3 4 8 2" xfId="50925" xr:uid="{A3EB3008-D4DF-4E85-A6CA-519617DACC7D}"/>
    <cellStyle name="쉼표 3 2 3 4 9" xfId="23711" xr:uid="{FFFE3EEB-6542-468A-9816-3116165BF9B8}"/>
    <cellStyle name="쉼표 3 2 3 4 9 2" xfId="53663" xr:uid="{39B12333-82DF-458C-A567-62D5071204B6}"/>
    <cellStyle name="쉼표 3 2 3 5" xfId="2827" xr:uid="{E56FF52C-C2F3-489D-8D0D-156C37F37D41}"/>
    <cellStyle name="쉼표 3 2 3 5 2" xfId="27822" xr:uid="{3201FA79-BD21-4E9E-84BF-8BDE5692119E}"/>
    <cellStyle name="쉼표 3 2 3 5 2 2" xfId="57774" xr:uid="{247091F5-F891-451D-B9B4-4939361B8BD3}"/>
    <cellStyle name="쉼표 3 2 3 5 3" xfId="32820" xr:uid="{A73E6D92-E447-4C68-B2E7-6D2855F8B749}"/>
    <cellStyle name="쉼표 3 2 3 6" xfId="5775" xr:uid="{D889070D-F06D-4743-9653-8EF1AE289226}"/>
    <cellStyle name="쉼표 3 2 3 6 2" xfId="35730" xr:uid="{25697C45-F835-45C7-BDF6-34472A4F13CA}"/>
    <cellStyle name="쉼표 3 2 3 7" xfId="8557" xr:uid="{1C9907C1-C560-42DE-BA85-79E4BBF1CC9B}"/>
    <cellStyle name="쉼표 3 2 3 7 2" xfId="38512" xr:uid="{6C01C55F-C447-4C35-BCD0-580937CDACD4}"/>
    <cellStyle name="쉼표 3 2 3 8" xfId="11339" xr:uid="{32C350F5-7D00-4E01-8A96-044798FE7E8B}"/>
    <cellStyle name="쉼표 3 2 3 8 2" xfId="41294" xr:uid="{4DBB626F-D89D-4D05-B163-4E785CAA37FC}"/>
    <cellStyle name="쉼표 3 2 3 9" xfId="14074" xr:uid="{6417A250-4F58-49DC-9B5F-572612F1BE6D}"/>
    <cellStyle name="쉼표 3 2 3 9 2" xfId="44029" xr:uid="{175C5F7F-46C9-4A58-9199-E5F72AFAB950}"/>
    <cellStyle name="쉼표 3 2 4" xfId="948" xr:uid="{5565F71D-4730-4FC4-80D8-93B59924835D}"/>
    <cellStyle name="쉼표 3 2 4 10" xfId="19776" xr:uid="{D5AA0185-41C2-4796-AF17-FFBE8D0EAF79}"/>
    <cellStyle name="쉼표 3 2 4 10 2" xfId="49728" xr:uid="{F4731492-6F4A-40CA-87DD-BCE717C589AE}"/>
    <cellStyle name="쉼표 3 2 4 11" xfId="22514" xr:uid="{D80111F1-BC87-46A0-A277-ACFA01B0ECE5}"/>
    <cellStyle name="쉼표 3 2 4 11 2" xfId="52466" xr:uid="{5AD86617-3579-40D0-B288-D58CBAA40F53}"/>
    <cellStyle name="쉼표 3 2 4 12" xfId="25250" xr:uid="{879C1FE7-0BAF-4D7C-B94C-C8EBBB6ED972}"/>
    <cellStyle name="쉼표 3 2 4 12 2" xfId="55202" xr:uid="{995011B1-8FDB-45B9-8739-0F2C271F281D}"/>
    <cellStyle name="쉼표 3 2 4 13" xfId="30953" xr:uid="{20254500-6447-4717-BDDB-785D3E4B0D69}"/>
    <cellStyle name="쉼표 3 2 4 2" xfId="3682" xr:uid="{3532DB88-C2B9-4ECA-B4A3-78E194942876}"/>
    <cellStyle name="쉼표 3 2 4 2 10" xfId="25934" xr:uid="{BEAD09B0-A43F-4EC5-9DC2-3C5A1CA1A97A}"/>
    <cellStyle name="쉼표 3 2 4 2 10 2" xfId="55886" xr:uid="{CFA0B985-AB60-4A23-A81F-E47E9924917C}"/>
    <cellStyle name="쉼표 3 2 4 2 11" xfId="33675" xr:uid="{976F4F49-CD53-43F4-83F7-674E250CEFF6}"/>
    <cellStyle name="쉼표 3 2 4 2 2" xfId="5050" xr:uid="{2AD584D9-088C-4192-A64F-828174A10E4A}"/>
    <cellStyle name="쉼표 3 2 4 2 2 10" xfId="35043" xr:uid="{92430B04-3D4D-45A8-82CF-0314565D803B}"/>
    <cellStyle name="쉼표 3 2 4 2 2 2" xfId="7998" xr:uid="{3B86AAB9-2A0D-4674-8AE8-8B6B68EFFAAB}"/>
    <cellStyle name="쉼표 3 2 4 2 2 2 2" xfId="30045" xr:uid="{B3F1FB54-6F2E-4C81-B91D-FAE5D11033F5}"/>
    <cellStyle name="쉼표 3 2 4 2 2 2 2 2" xfId="59997" xr:uid="{AC9E18FC-15F0-4FE0-94BD-5F44B91368EA}"/>
    <cellStyle name="쉼표 3 2 4 2 2 2 3" xfId="37953" xr:uid="{D8DCEAC0-436A-4493-AAD6-F6F6AA99C8BD}"/>
    <cellStyle name="쉼표 3 2 4 2 2 3" xfId="10780" xr:uid="{5CA448D6-5439-4079-842C-F431DFDC8CBC}"/>
    <cellStyle name="쉼표 3 2 4 2 2 3 2" xfId="40735" xr:uid="{20D06331-CEFB-4D77-9875-A996B2C104D7}"/>
    <cellStyle name="쉼표 3 2 4 2 2 4" xfId="13562" xr:uid="{6D069A79-2EBA-4353-BDFA-58367B9D8BE3}"/>
    <cellStyle name="쉼표 3 2 4 2 2 4 2" xfId="43517" xr:uid="{03A55A77-E9E1-4A59-A871-D0AD22306DCF}"/>
    <cellStyle name="쉼표 3 2 4 2 2 5" xfId="16297" xr:uid="{25F631A7-790D-4068-AF68-870671EEA753}"/>
    <cellStyle name="쉼표 3 2 4 2 2 5 2" xfId="46252" xr:uid="{43238D90-5EF1-4430-86AD-2D59E332A45F}"/>
    <cellStyle name="쉼표 3 2 4 2 2 6" xfId="19045" xr:uid="{F309688A-D831-466D-8AB7-E3C7F7C7F3E4}"/>
    <cellStyle name="쉼표 3 2 4 2 2 6 2" xfId="48998" xr:uid="{7AAE028C-A99F-488E-A3A6-8DE0A4EBC8DE}"/>
    <cellStyle name="쉼표 3 2 4 2 2 7" xfId="21828" xr:uid="{71C7066F-1E24-492E-88FD-01C669C7789F}"/>
    <cellStyle name="쉼표 3 2 4 2 2 7 2" xfId="51780" xr:uid="{545BF923-9770-48FB-9860-9A642F57B820}"/>
    <cellStyle name="쉼표 3 2 4 2 2 8" xfId="24566" xr:uid="{6533FB3D-E641-4ABC-99FD-8765A2A50FAB}"/>
    <cellStyle name="쉼표 3 2 4 2 2 8 2" xfId="54518" xr:uid="{FA00C02E-1250-4B88-9D1B-E307B5C42F50}"/>
    <cellStyle name="쉼표 3 2 4 2 2 9" xfId="27302" xr:uid="{CA95D8C4-8B73-41FF-A854-432EA0E320E5}"/>
    <cellStyle name="쉼표 3 2 4 2 2 9 2" xfId="57254" xr:uid="{B1F01789-1265-4A1D-A364-5381B922BEBF}"/>
    <cellStyle name="쉼표 3 2 4 2 3" xfId="6630" xr:uid="{E072AA62-FF5A-4C5F-B580-6159AA62B9FF}"/>
    <cellStyle name="쉼표 3 2 4 2 3 2" xfId="28677" xr:uid="{AB780028-22E0-434D-BFAB-D988FEDD3E95}"/>
    <cellStyle name="쉼표 3 2 4 2 3 2 2" xfId="58629" xr:uid="{906C3EC1-5B08-434E-85FD-3C7C637EBD51}"/>
    <cellStyle name="쉼표 3 2 4 2 3 3" xfId="36585" xr:uid="{7A2A9CCB-0E1B-4B5A-A889-3A5BE979FA2D}"/>
    <cellStyle name="쉼표 3 2 4 2 4" xfId="9412" xr:uid="{7D3F1029-1586-4CE5-88A9-50494B354238}"/>
    <cellStyle name="쉼표 3 2 4 2 4 2" xfId="39367" xr:uid="{EFED1DF5-D3A3-4EB2-A0DF-EF2EE39E91FC}"/>
    <cellStyle name="쉼표 3 2 4 2 5" xfId="12194" xr:uid="{9DF8A0B8-BE37-4490-8B8D-9C1BE0F4D562}"/>
    <cellStyle name="쉼표 3 2 4 2 5 2" xfId="42149" xr:uid="{983248DB-79DF-4B11-A0FF-BAD635BD3FC6}"/>
    <cellStyle name="쉼표 3 2 4 2 6" xfId="14929" xr:uid="{17B36AA0-D4B2-436D-B887-E8EBCC6C65FC}"/>
    <cellStyle name="쉼표 3 2 4 2 6 2" xfId="44884" xr:uid="{A9AF87D9-D1C7-4E3A-8A8A-0EA118E66C17}"/>
    <cellStyle name="쉼표 3 2 4 2 7" xfId="17677" xr:uid="{03F3A3DE-F58B-4EB2-BBA4-7B89AD6D9165}"/>
    <cellStyle name="쉼표 3 2 4 2 7 2" xfId="47630" xr:uid="{C47D72BD-EFD2-432B-95A5-9621FF132421}"/>
    <cellStyle name="쉼표 3 2 4 2 8" xfId="20460" xr:uid="{E4C02380-22B7-4E6C-A362-995FFA959BBD}"/>
    <cellStyle name="쉼표 3 2 4 2 8 2" xfId="50412" xr:uid="{0594E668-50F6-44BE-B3F3-E0D69C254C9E}"/>
    <cellStyle name="쉼표 3 2 4 2 9" xfId="23198" xr:uid="{E2AB597D-DABA-425F-86F3-35242DA4E863}"/>
    <cellStyle name="쉼표 3 2 4 2 9 2" xfId="53150" xr:uid="{C1754BDA-CF8F-4D85-A41F-2C775F1D3422}"/>
    <cellStyle name="쉼표 3 2 4 3" xfId="4366" xr:uid="{FAA8835B-4186-42FA-AAA7-0D41DE0F188D}"/>
    <cellStyle name="쉼표 3 2 4 3 10" xfId="34359" xr:uid="{B03D433C-9FAA-47A3-8627-A7E1FDDA62E6}"/>
    <cellStyle name="쉼표 3 2 4 3 2" xfId="7314" xr:uid="{362A737A-B475-4DC7-9522-54AB4764F874}"/>
    <cellStyle name="쉼표 3 2 4 3 2 2" xfId="29361" xr:uid="{3B0E45D9-DBC5-48A9-AE96-157C868B87CB}"/>
    <cellStyle name="쉼표 3 2 4 3 2 2 2" xfId="59313" xr:uid="{51088054-B7C4-495F-B8A7-F9E31A07BF73}"/>
    <cellStyle name="쉼표 3 2 4 3 2 3" xfId="37269" xr:uid="{4DA4E8D5-EC15-4882-A8EE-A838D601E807}"/>
    <cellStyle name="쉼표 3 2 4 3 3" xfId="10096" xr:uid="{2C33F649-C8D7-4C9E-80C9-D9C61097DD10}"/>
    <cellStyle name="쉼표 3 2 4 3 3 2" xfId="40051" xr:uid="{C0566A3A-4258-4D99-A26A-E21CDED19611}"/>
    <cellStyle name="쉼표 3 2 4 3 4" xfId="12878" xr:uid="{C38841BD-250D-4F91-B2DD-6676FF5B4610}"/>
    <cellStyle name="쉼표 3 2 4 3 4 2" xfId="42833" xr:uid="{C4066A0A-C201-4C14-BBD0-D694B06FF032}"/>
    <cellStyle name="쉼표 3 2 4 3 5" xfId="15613" xr:uid="{18D4CB23-6E2E-4C39-B1BE-364C4654832D}"/>
    <cellStyle name="쉼표 3 2 4 3 5 2" xfId="45568" xr:uid="{4A3D2BF5-AEF9-4FDC-834C-93EFE4642F19}"/>
    <cellStyle name="쉼표 3 2 4 3 6" xfId="18361" xr:uid="{E2B68EFA-C504-448F-845F-293DFD560C75}"/>
    <cellStyle name="쉼표 3 2 4 3 6 2" xfId="48314" xr:uid="{5679653B-6AEB-4291-9480-6C0707A6D406}"/>
    <cellStyle name="쉼표 3 2 4 3 7" xfId="21144" xr:uid="{2EE2D45E-835D-46F3-BA1F-7A35F47FBA4D}"/>
    <cellStyle name="쉼표 3 2 4 3 7 2" xfId="51096" xr:uid="{3E41629E-BE9E-43CB-B56E-FC5E2DFD2F18}"/>
    <cellStyle name="쉼표 3 2 4 3 8" xfId="23882" xr:uid="{1B700E8B-03F7-42B4-B12D-63E78DAEDF97}"/>
    <cellStyle name="쉼표 3 2 4 3 8 2" xfId="53834" xr:uid="{362083F8-3E56-4059-B8B7-966F9183B1A5}"/>
    <cellStyle name="쉼표 3 2 4 3 9" xfId="26618" xr:uid="{D26834CB-B357-4344-94B9-A96F6DBEC8D8}"/>
    <cellStyle name="쉼표 3 2 4 3 9 2" xfId="56570" xr:uid="{B1F4E715-E033-44D3-AB52-342650834207}"/>
    <cellStyle name="쉼표 3 2 4 4" xfId="2998" xr:uid="{B0E1EBC2-8C40-447D-8D85-502F3A44D5C4}"/>
    <cellStyle name="쉼표 3 2 4 4 2" xfId="27993" xr:uid="{2442FC4C-8754-4FCE-86DB-2B6CE02FFCA4}"/>
    <cellStyle name="쉼표 3 2 4 4 2 2" xfId="57945" xr:uid="{1E4E55D6-4A38-4B2E-BDD6-FEF2FF91E1DA}"/>
    <cellStyle name="쉼표 3 2 4 4 3" xfId="32991" xr:uid="{3F30A670-43BC-4F0D-BC30-683B8E35F579}"/>
    <cellStyle name="쉼표 3 2 4 5" xfId="5946" xr:uid="{47E23AF8-AF03-4C16-B9A8-9803128A41BE}"/>
    <cellStyle name="쉼표 3 2 4 5 2" xfId="35901" xr:uid="{76F1B8E5-8D2B-49C8-AA8A-013D82C5DEBF}"/>
    <cellStyle name="쉼표 3 2 4 6" xfId="8728" xr:uid="{60AC7B12-AD8C-4765-BA9A-313B105EA111}"/>
    <cellStyle name="쉼표 3 2 4 6 2" xfId="38683" xr:uid="{764A3603-C5D9-45BC-9C6B-B333EA88EA35}"/>
    <cellStyle name="쉼표 3 2 4 7" xfId="11510" xr:uid="{30B6662B-688C-44DD-8EC0-11C92DDB574B}"/>
    <cellStyle name="쉼표 3 2 4 7 2" xfId="41465" xr:uid="{B0FA40E7-4838-4BF9-AF6F-4EECDE978A90}"/>
    <cellStyle name="쉼표 3 2 4 8" xfId="14245" xr:uid="{FA96F6E2-F040-4C60-973E-C13AC8475824}"/>
    <cellStyle name="쉼표 3 2 4 8 2" xfId="44200" xr:uid="{53DE25EA-C812-474C-A440-999C3796450A}"/>
    <cellStyle name="쉼표 3 2 4 9" xfId="16993" xr:uid="{158A6CA4-8F29-43BC-BDED-8174511DD481}"/>
    <cellStyle name="쉼표 3 2 4 9 2" xfId="46946" xr:uid="{A9D3D909-0CDE-48B8-B275-F4BB0698058C}"/>
    <cellStyle name="쉼표 3 2 5" xfId="1490" xr:uid="{918643B6-61FB-41AE-B9E7-9C6A1EDFCF78}"/>
    <cellStyle name="쉼표 3 2 5 10" xfId="22856" xr:uid="{6EC3021C-4072-4325-BD62-0B6DBA0C0070}"/>
    <cellStyle name="쉼표 3 2 5 10 2" xfId="52808" xr:uid="{DA5FFDEC-53C1-4000-8E39-1165860EEB98}"/>
    <cellStyle name="쉼표 3 2 5 11" xfId="25592" xr:uid="{A7D798FE-DC8D-47BC-BCD5-7CA5738EED0C}"/>
    <cellStyle name="쉼표 3 2 5 11 2" xfId="55544" xr:uid="{1085989D-9366-4C0D-90E1-0433D60A447F}"/>
    <cellStyle name="쉼표 3 2 5 12" xfId="31495" xr:uid="{9EA85D80-2435-4731-B865-AC28CF9E9CDB}"/>
    <cellStyle name="쉼표 3 2 5 2" xfId="4708" xr:uid="{02CB5270-7D0E-4747-94B3-4DD33BDF11E8}"/>
    <cellStyle name="쉼표 3 2 5 2 10" xfId="34701" xr:uid="{F14BD0DE-DC0E-40D6-A09B-B6D40629A10C}"/>
    <cellStyle name="쉼표 3 2 5 2 2" xfId="7656" xr:uid="{041811C0-A6BB-4DC2-A508-6013C83990E9}"/>
    <cellStyle name="쉼표 3 2 5 2 2 2" xfId="29703" xr:uid="{C2E398D6-6E40-4AB4-9907-28F7F7C5BC5C}"/>
    <cellStyle name="쉼표 3 2 5 2 2 2 2" xfId="59655" xr:uid="{A16D7D5A-80B5-4763-9597-0E75A1F86121}"/>
    <cellStyle name="쉼표 3 2 5 2 2 3" xfId="37611" xr:uid="{D7710E6B-E835-4D0F-9C02-8493192F06BC}"/>
    <cellStyle name="쉼표 3 2 5 2 3" xfId="10438" xr:uid="{2F0DCBC1-2EB6-4EB2-BC07-11F295341E97}"/>
    <cellStyle name="쉼표 3 2 5 2 3 2" xfId="40393" xr:uid="{A95116D2-200E-4C13-AF25-A7478A75CEF3}"/>
    <cellStyle name="쉼표 3 2 5 2 4" xfId="13220" xr:uid="{E2AC8D8C-06AB-4C62-928F-EFCCDFBD4207}"/>
    <cellStyle name="쉼표 3 2 5 2 4 2" xfId="43175" xr:uid="{AD22B192-4CC8-4AD6-984D-0DAD12B353A6}"/>
    <cellStyle name="쉼표 3 2 5 2 5" xfId="15955" xr:uid="{5E6BEBCC-A31A-4925-9EE5-C5268B5FC6CD}"/>
    <cellStyle name="쉼표 3 2 5 2 5 2" xfId="45910" xr:uid="{50CD292F-7A8F-4D2D-A066-7B1A2C964FC0}"/>
    <cellStyle name="쉼표 3 2 5 2 6" xfId="18703" xr:uid="{1F861E15-23D2-4723-BEF6-32F0C5237301}"/>
    <cellStyle name="쉼표 3 2 5 2 6 2" xfId="48656" xr:uid="{2FEDC105-BB11-4A38-8FDD-2711B25DF173}"/>
    <cellStyle name="쉼표 3 2 5 2 7" xfId="21486" xr:uid="{6158E9F0-1D7C-4E78-9F65-AE5A61CC659D}"/>
    <cellStyle name="쉼표 3 2 5 2 7 2" xfId="51438" xr:uid="{D057AB03-12B9-49A1-82B3-01489AE53151}"/>
    <cellStyle name="쉼표 3 2 5 2 8" xfId="24224" xr:uid="{A681DB4E-EA62-4E7C-906D-6548553D7BF4}"/>
    <cellStyle name="쉼표 3 2 5 2 8 2" xfId="54176" xr:uid="{25151295-A087-480B-9FD2-DCC0D5879C80}"/>
    <cellStyle name="쉼표 3 2 5 2 9" xfId="26960" xr:uid="{51FEB954-7FAA-4A2B-B399-4CD0DD81876F}"/>
    <cellStyle name="쉼표 3 2 5 2 9 2" xfId="56912" xr:uid="{32C811CA-00FD-43A7-BEA3-B7765922BE8A}"/>
    <cellStyle name="쉼표 3 2 5 3" xfId="3340" xr:uid="{8C2BE240-09EE-4928-B4D3-106F42DD4ACC}"/>
    <cellStyle name="쉼표 3 2 5 3 2" xfId="28335" xr:uid="{47A05C3D-B186-4276-BB29-010B61FA3DF8}"/>
    <cellStyle name="쉼표 3 2 5 3 2 2" xfId="58287" xr:uid="{6896F793-75F4-41D4-8626-AB0FAA068C75}"/>
    <cellStyle name="쉼표 3 2 5 3 3" xfId="33333" xr:uid="{72CCD465-7FA6-4539-8411-E9342B274D5E}"/>
    <cellStyle name="쉼표 3 2 5 4" xfId="6288" xr:uid="{FE4BED19-9E7F-4C9B-9E81-0C7AA529559D}"/>
    <cellStyle name="쉼표 3 2 5 4 2" xfId="36243" xr:uid="{6BCE7AC3-216D-4C95-9A00-B4670BE8051A}"/>
    <cellStyle name="쉼표 3 2 5 5" xfId="9070" xr:uid="{8DB9A598-AF50-4FA3-9118-A895D3FAEE55}"/>
    <cellStyle name="쉼표 3 2 5 5 2" xfId="39025" xr:uid="{D241A3F5-C940-41B9-9429-C805957DBA50}"/>
    <cellStyle name="쉼표 3 2 5 6" xfId="11852" xr:uid="{FEE1BD2F-6F00-4BDE-988A-339943DDBA53}"/>
    <cellStyle name="쉼표 3 2 5 6 2" xfId="41807" xr:uid="{8157A016-6338-42DC-9E53-12DA383833C3}"/>
    <cellStyle name="쉼표 3 2 5 7" xfId="14587" xr:uid="{2EC97A4C-5C96-4C78-8011-F6434A232154}"/>
    <cellStyle name="쉼표 3 2 5 7 2" xfId="44542" xr:uid="{A42763C0-9CB3-4CD1-A951-86CC1FF1C472}"/>
    <cellStyle name="쉼표 3 2 5 8" xfId="17335" xr:uid="{6954BEFB-5F8C-410B-A9E8-9B0C2043656F}"/>
    <cellStyle name="쉼표 3 2 5 8 2" xfId="47288" xr:uid="{7FC38347-79EC-40C5-B5A1-48D58D6E2611}"/>
    <cellStyle name="쉼표 3 2 5 9" xfId="20118" xr:uid="{B4EF0C07-846A-4CC7-A139-BE7A57E519BB}"/>
    <cellStyle name="쉼표 3 2 5 9 2" xfId="50070" xr:uid="{70BBA975-0ACE-4B14-A034-361BB03492C1}"/>
    <cellStyle name="쉼표 3 2 6" xfId="2039" xr:uid="{F078955A-1E46-40BE-B3D6-78C2BB4FEA8A}"/>
    <cellStyle name="쉼표 3 2 6 10" xfId="26276" xr:uid="{A14610A7-1BE9-473E-A5DF-C9D4C2CBE730}"/>
    <cellStyle name="쉼표 3 2 6 10 2" xfId="56228" xr:uid="{C491EC5E-EA6D-4756-9E48-BA185D06BB07}"/>
    <cellStyle name="쉼표 3 2 6 11" xfId="32042" xr:uid="{9FB986E4-6CA5-4416-A8B7-BC94CE7A8BEB}"/>
    <cellStyle name="쉼표 3 2 6 2" xfId="4024" xr:uid="{CBAFBA8C-6914-4A6B-B55C-E32C7414FB79}"/>
    <cellStyle name="쉼표 3 2 6 2 2" xfId="29019" xr:uid="{9B64B4BB-9B9F-475E-A28E-02122389D3F7}"/>
    <cellStyle name="쉼표 3 2 6 2 2 2" xfId="58971" xr:uid="{68FF3AA6-1AC3-4754-8FC7-DCD93115DC88}"/>
    <cellStyle name="쉼표 3 2 6 2 3" xfId="34017" xr:uid="{394C4BE9-EA2B-4C6D-8365-1449DCEDFF21}"/>
    <cellStyle name="쉼표 3 2 6 3" xfId="6972" xr:uid="{DBFE188A-3A2D-4E7D-9490-470CA8EAB858}"/>
    <cellStyle name="쉼표 3 2 6 3 2" xfId="36927" xr:uid="{F4A82D55-894E-4C0F-A064-2291FA7A481F}"/>
    <cellStyle name="쉼표 3 2 6 4" xfId="9754" xr:uid="{162F26C4-FBE8-4F80-B112-B0A60B3643B1}"/>
    <cellStyle name="쉼표 3 2 6 4 2" xfId="39709" xr:uid="{76212201-257B-42F3-A570-6A528AEBD762}"/>
    <cellStyle name="쉼표 3 2 6 5" xfId="12536" xr:uid="{D3785337-076C-46C4-90E7-FCD8B28DD663}"/>
    <cellStyle name="쉼표 3 2 6 5 2" xfId="42491" xr:uid="{0FFCE77E-B4B9-478A-9277-CE9B3670109C}"/>
    <cellStyle name="쉼표 3 2 6 6" xfId="15271" xr:uid="{95E48D69-990E-40E0-9BDB-2B2C20AB7C62}"/>
    <cellStyle name="쉼표 3 2 6 6 2" xfId="45226" xr:uid="{0430A04F-FC01-4735-9D52-223C26CFF5D9}"/>
    <cellStyle name="쉼표 3 2 6 7" xfId="18019" xr:uid="{85D0C1AA-616A-4356-B3B1-494B23FB32A1}"/>
    <cellStyle name="쉼표 3 2 6 7 2" xfId="47972" xr:uid="{60C6D9B5-F783-4699-84AB-8865726B9706}"/>
    <cellStyle name="쉼표 3 2 6 8" xfId="20802" xr:uid="{6655525D-4B58-4CB8-BA2C-DB25C3AC3704}"/>
    <cellStyle name="쉼표 3 2 6 8 2" xfId="50754" xr:uid="{1046D84C-3019-4907-A61E-4AE016031B27}"/>
    <cellStyle name="쉼표 3 2 6 9" xfId="23540" xr:uid="{E4BD98CA-6A7B-4591-B74D-BC599D83B330}"/>
    <cellStyle name="쉼표 3 2 6 9 2" xfId="53492" xr:uid="{D64E147E-3DC7-4C47-88BA-2155C832DA34}"/>
    <cellStyle name="쉼표 3 2 7" xfId="2218" xr:uid="{3ECBC133-3B13-4FC5-B3E8-25C99DD2A44C}"/>
    <cellStyle name="쉼표 3 2 7 2" xfId="27651" xr:uid="{3F1D4ADD-890D-4F49-8C5E-8787003F728E}"/>
    <cellStyle name="쉼표 3 2 7 2 2" xfId="57603" xr:uid="{2DCE88D2-D9BE-420B-8D57-B25E5019220E}"/>
    <cellStyle name="쉼표 3 2 7 3" xfId="32218" xr:uid="{CFA4B484-9915-407C-9137-66065CE75B59}"/>
    <cellStyle name="쉼표 3 2 8" xfId="2656" xr:uid="{2B0A6B42-6F36-4DA3-BFD3-0DBB4B818B3C}"/>
    <cellStyle name="쉼표 3 2 8 2" xfId="32649" xr:uid="{DE371CD0-798F-4702-8164-5680C17C1A17}"/>
    <cellStyle name="쉼표 3 2 9" xfId="5526" xr:uid="{06C82ECA-C801-4F5B-8D70-6DBE223ACA57}"/>
    <cellStyle name="쉼표 3 2 9 2" xfId="35482" xr:uid="{D52B6131-E34C-4FDA-8050-C2C6AD5793D2}"/>
    <cellStyle name="쉼표 3 20" xfId="8344" xr:uid="{D6D1B03D-AF4A-4F22-A84C-B56C0734005B}"/>
    <cellStyle name="쉼표 3 20 2" xfId="38299" xr:uid="{48736A55-153F-4ABA-BBB6-5D08D08301CF}"/>
    <cellStyle name="쉼표 3 21" xfId="11082" xr:uid="{B46DA5CE-7763-47EF-9EE4-206963965591}"/>
    <cellStyle name="쉼표 3 21 2" xfId="41037" xr:uid="{EC962C76-F675-46AD-8445-FB919AC065F2}"/>
    <cellStyle name="쉼표 3 22" xfId="11126" xr:uid="{C0C5DA8A-0236-40A1-99ED-728E85A2603F}"/>
    <cellStyle name="쉼표 3 22 2" xfId="41081" xr:uid="{786763FD-C26E-485F-A69E-7B43BB73A3AF}"/>
    <cellStyle name="쉼표 3 23" xfId="13861" xr:uid="{8519101C-45CA-4A23-ABCC-2A40881EE405}"/>
    <cellStyle name="쉼표 3 23 2" xfId="43816" xr:uid="{D4CD947F-C2AE-4F2E-B4F1-330C84A3FCE6}"/>
    <cellStyle name="쉼표 3 24" xfId="16607" xr:uid="{E7471853-10FC-4546-A59B-7C0E40DBE361}"/>
    <cellStyle name="쉼표 3 24 2" xfId="46560" xr:uid="{DB1A5498-2198-4010-800F-3932F86EB213}"/>
    <cellStyle name="쉼표 3 25" xfId="19345" xr:uid="{52095F47-5F64-415C-BDAB-50DBD2EA5578}"/>
    <cellStyle name="쉼표 3 25 2" xfId="49298" xr:uid="{C7CF083A-0055-4BC7-BF2D-21A404C8F163}"/>
    <cellStyle name="쉼표 3 26" xfId="19390" xr:uid="{10EA1080-A514-4E63-919E-C05C1AAECC82}"/>
    <cellStyle name="쉼표 3 26 2" xfId="49342" xr:uid="{5F9CCDAF-73A6-446B-AADF-CEAB918C8767}"/>
    <cellStyle name="쉼표 3 27" xfId="22130" xr:uid="{49B5DF65-20AE-42B5-B863-F01EC98684F0}"/>
    <cellStyle name="쉼표 3 27 2" xfId="52082" xr:uid="{21B21121-60D7-44A4-86A9-247A9A550A3B}"/>
    <cellStyle name="쉼표 3 28" xfId="24866" xr:uid="{34C699D8-9CD6-4103-A004-9E29EB7C220A}"/>
    <cellStyle name="쉼표 3 28 2" xfId="54818" xr:uid="{63CE6CA7-37B5-4B0D-A37C-BDA32D15282D}"/>
    <cellStyle name="쉼표 3 29" xfId="30366" xr:uid="{1FBB110A-F699-48B8-9D32-884D74AA0DA7}"/>
    <cellStyle name="쉼표 3 3" xfId="442" xr:uid="{D2A32D58-10B8-42BC-8570-8EBE24E8CB8B}"/>
    <cellStyle name="쉼표 3 3 10" xfId="8429" xr:uid="{17F9FFCF-1D14-462A-8F03-8112D6D198E6}"/>
    <cellStyle name="쉼표 3 3 10 2" xfId="38384" xr:uid="{6301B795-2D12-47C7-8F2E-19CD7066503C}"/>
    <cellStyle name="쉼표 3 3 11" xfId="11211" xr:uid="{BFD828AA-3118-4C96-ADE7-10D22F2EDD16}"/>
    <cellStyle name="쉼표 3 3 11 2" xfId="41166" xr:uid="{60C18FFE-14E4-46D4-9F91-A94AC9127DF6}"/>
    <cellStyle name="쉼표 3 3 12" xfId="13946" xr:uid="{3898216F-A159-40E1-831E-057419FB940B}"/>
    <cellStyle name="쉼표 3 3 12 2" xfId="43901" xr:uid="{E0BC55F8-1E13-42E2-942F-ACB65D918918}"/>
    <cellStyle name="쉼표 3 3 13" xfId="16694" xr:uid="{FA6861DC-0D57-41C3-96D2-A4B602674FFC}"/>
    <cellStyle name="쉼표 3 3 13 2" xfId="46647" xr:uid="{F2D9C0FB-E86D-4FAB-84B2-8F0FA78B23C8}"/>
    <cellStyle name="쉼표 3 3 14" xfId="19477" xr:uid="{53F94CC6-0214-448F-AAA0-EB9F8C9A0195}"/>
    <cellStyle name="쉼표 3 3 14 2" xfId="49429" xr:uid="{4FECCC89-DB33-4F6A-B512-7DDB74E8DEB3}"/>
    <cellStyle name="쉼표 3 3 15" xfId="22215" xr:uid="{7B7C57D9-C5DD-4A31-BF34-69351E83AA69}"/>
    <cellStyle name="쉼표 3 3 15 2" xfId="52167" xr:uid="{B99855A4-8597-448D-99AE-AA762C8E113C}"/>
    <cellStyle name="쉼표 3 3 16" xfId="24951" xr:uid="{5C4026BD-C7AF-4D8B-A546-370AE4745D1A}"/>
    <cellStyle name="쉼표 3 3 16 2" xfId="54903" xr:uid="{CE2E5DC4-F892-451E-AA9E-090E7378DBE0}"/>
    <cellStyle name="쉼표 3 3 17" xfId="30455" xr:uid="{3F31BBF6-1AB2-4378-AA49-2F69503436DB}"/>
    <cellStyle name="쉼표 3 3 2" xfId="584" xr:uid="{C0C4C08B-774E-461D-8722-4528103FBA66}"/>
    <cellStyle name="쉼표 3 3 2 10" xfId="16865" xr:uid="{1CB55C97-3597-4AEB-8CB5-B3BDA4AF1425}"/>
    <cellStyle name="쉼표 3 3 2 10 2" xfId="46818" xr:uid="{6E5FD4FF-6BC3-495A-9C6A-AF3E978DD576}"/>
    <cellStyle name="쉼표 3 3 2 11" xfId="19648" xr:uid="{6BDC9938-43E1-4A9B-A70B-0BDCFB5377DB}"/>
    <cellStyle name="쉼표 3 3 2 11 2" xfId="49600" xr:uid="{81F4BD07-DC78-43B6-85A8-33E1A5354F5C}"/>
    <cellStyle name="쉼표 3 3 2 12" xfId="22386" xr:uid="{2D6D0202-A7CE-4764-8357-F41C21484C10}"/>
    <cellStyle name="쉼표 3 3 2 12 2" xfId="52338" xr:uid="{794364DB-B0C5-4A35-8876-6F8E7263C9BC}"/>
    <cellStyle name="쉼표 3 3 2 13" xfId="25122" xr:uid="{38DF3514-F5C4-44C8-AEC0-F1C401D642DF}"/>
    <cellStyle name="쉼표 3 3 2 13 2" xfId="55074" xr:uid="{65B93CDA-D8A3-49CC-962F-33D808B3D41D}"/>
    <cellStyle name="쉼표 3 3 2 14" xfId="30594" xr:uid="{FBB2FA0D-8D08-4B23-AC17-B817D56ED382}"/>
    <cellStyle name="쉼표 3 3 2 2" xfId="1132" xr:uid="{1848E37D-6EE3-4F46-A410-082DC06F556B}"/>
    <cellStyle name="쉼표 3 3 2 2 10" xfId="19990" xr:uid="{CBE94DAC-C38C-4E8E-83D1-E7D1EFA50FC9}"/>
    <cellStyle name="쉼표 3 3 2 2 10 2" xfId="49942" xr:uid="{DD616CDA-BF67-4A77-A095-8024CC436CD6}"/>
    <cellStyle name="쉼표 3 3 2 2 11" xfId="22728" xr:uid="{26C5CF82-32A9-452D-B41D-242361D1C177}"/>
    <cellStyle name="쉼표 3 3 2 2 11 2" xfId="52680" xr:uid="{CA40B5A1-7C38-4F12-8B62-0C1B45CEDE19}"/>
    <cellStyle name="쉼표 3 3 2 2 12" xfId="25464" xr:uid="{CCC364AA-AD8E-40CE-A98A-85D5B56D8A56}"/>
    <cellStyle name="쉼표 3 3 2 2 12 2" xfId="55416" xr:uid="{1C4DB15A-002D-4EB9-879E-E084745C284D}"/>
    <cellStyle name="쉼표 3 3 2 2 13" xfId="31137" xr:uid="{6D345968-4FFE-4FF2-94EA-6071FD473201}"/>
    <cellStyle name="쉼표 3 3 2 2 2" xfId="3896" xr:uid="{8E2679D6-DAE4-44EE-A01A-6553E711FD60}"/>
    <cellStyle name="쉼표 3 3 2 2 2 10" xfId="26148" xr:uid="{8990A008-B4E4-43D5-945B-264928982ADE}"/>
    <cellStyle name="쉼표 3 3 2 2 2 10 2" xfId="56100" xr:uid="{755D18A8-04A7-45E3-8009-0D75139773E1}"/>
    <cellStyle name="쉼표 3 3 2 2 2 11" xfId="33889" xr:uid="{F6F3EDC2-2DF7-4BFC-A2F8-15ECDA2A0A33}"/>
    <cellStyle name="쉼표 3 3 2 2 2 2" xfId="5264" xr:uid="{BC215DAF-7782-4B07-9794-5E4E048C163F}"/>
    <cellStyle name="쉼표 3 3 2 2 2 2 10" xfId="35257" xr:uid="{DB4097AE-AE0A-4E61-BAD6-408ED54ECB1E}"/>
    <cellStyle name="쉼표 3 3 2 2 2 2 2" xfId="8212" xr:uid="{7CCD6505-44C8-4E69-B254-96C186B31001}"/>
    <cellStyle name="쉼표 3 3 2 2 2 2 2 2" xfId="30259" xr:uid="{DE6DF523-0FA8-482B-ABFF-5049552C5F19}"/>
    <cellStyle name="쉼표 3 3 2 2 2 2 2 2 2" xfId="60211" xr:uid="{D7BAEB07-E5EB-484F-BD8D-DBBA76894538}"/>
    <cellStyle name="쉼표 3 3 2 2 2 2 2 3" xfId="38167" xr:uid="{E4CD90C2-E337-41EB-89D1-185996156256}"/>
    <cellStyle name="쉼표 3 3 2 2 2 2 3" xfId="10994" xr:uid="{0ED90B0A-273F-4DD7-AE2F-F7FE47CA2FD8}"/>
    <cellStyle name="쉼표 3 3 2 2 2 2 3 2" xfId="40949" xr:uid="{01A0434A-EF21-4482-9E8A-074A706DD94A}"/>
    <cellStyle name="쉼표 3 3 2 2 2 2 4" xfId="13776" xr:uid="{67918F51-84A1-48C1-BB11-A289387D68BA}"/>
    <cellStyle name="쉼표 3 3 2 2 2 2 4 2" xfId="43731" xr:uid="{FF68936D-01F1-48C0-8F68-D992197C8AE9}"/>
    <cellStyle name="쉼표 3 3 2 2 2 2 5" xfId="16511" xr:uid="{C327B2CE-904C-4C87-AAF9-3736E1BEC3E1}"/>
    <cellStyle name="쉼표 3 3 2 2 2 2 5 2" xfId="46466" xr:uid="{9C8E425E-E594-4B12-8502-690E2E08A961}"/>
    <cellStyle name="쉼표 3 3 2 2 2 2 6" xfId="19259" xr:uid="{68177836-8D7E-42C6-8778-03271675B31B}"/>
    <cellStyle name="쉼표 3 3 2 2 2 2 6 2" xfId="49212" xr:uid="{93EFE7C8-778F-4C1B-B5B5-3ED096394F97}"/>
    <cellStyle name="쉼표 3 3 2 2 2 2 7" xfId="22042" xr:uid="{6E303AD2-9963-4672-8235-F60AFD10E5B8}"/>
    <cellStyle name="쉼표 3 3 2 2 2 2 7 2" xfId="51994" xr:uid="{A0AF6115-E9C9-4A42-9589-93F81C1CA050}"/>
    <cellStyle name="쉼표 3 3 2 2 2 2 8" xfId="24780" xr:uid="{7804374B-1C0D-47D9-AA5A-878CD739E2F0}"/>
    <cellStyle name="쉼표 3 3 2 2 2 2 8 2" xfId="54732" xr:uid="{9E533A12-C924-4926-90E0-72D9242E09D8}"/>
    <cellStyle name="쉼표 3 3 2 2 2 2 9" xfId="27516" xr:uid="{6FA283C8-77E6-4F3C-B725-53CE6B85754F}"/>
    <cellStyle name="쉼표 3 3 2 2 2 2 9 2" xfId="57468" xr:uid="{460BE1A9-5865-4C01-BDF1-3A5A5BDD9C44}"/>
    <cellStyle name="쉼표 3 3 2 2 2 3" xfId="6844" xr:uid="{A18209B2-F8CC-4758-8110-81D377ED20C0}"/>
    <cellStyle name="쉼표 3 3 2 2 2 3 2" xfId="28891" xr:uid="{FB689A27-D048-4D6D-B6C5-BC4CCD8B7F52}"/>
    <cellStyle name="쉼표 3 3 2 2 2 3 2 2" xfId="58843" xr:uid="{F9639C23-F6BA-4287-BEBD-2758E427D683}"/>
    <cellStyle name="쉼표 3 3 2 2 2 3 3" xfId="36799" xr:uid="{7565E83D-742D-4E21-BB1A-31D13367CAC4}"/>
    <cellStyle name="쉼표 3 3 2 2 2 4" xfId="9626" xr:uid="{06795B00-EC76-4D75-9B7C-1396CED3B5D9}"/>
    <cellStyle name="쉼표 3 3 2 2 2 4 2" xfId="39581" xr:uid="{01749E54-6E1C-4A98-ACA5-D78231A0CD3F}"/>
    <cellStyle name="쉼표 3 3 2 2 2 5" xfId="12408" xr:uid="{DBDC2CD0-EB49-473D-A4C2-757EB7255F2D}"/>
    <cellStyle name="쉼표 3 3 2 2 2 5 2" xfId="42363" xr:uid="{1E6A002C-156D-4E97-B0F1-5AD4724B316D}"/>
    <cellStyle name="쉼표 3 3 2 2 2 6" xfId="15143" xr:uid="{37C57870-9D71-476F-AE8B-17AC9B10EA88}"/>
    <cellStyle name="쉼표 3 3 2 2 2 6 2" xfId="45098" xr:uid="{8480BEFC-4680-4DC5-B2A3-7B34EDF46363}"/>
    <cellStyle name="쉼표 3 3 2 2 2 7" xfId="17891" xr:uid="{6425591E-761D-430A-B069-8F83BE1B511F}"/>
    <cellStyle name="쉼표 3 3 2 2 2 7 2" xfId="47844" xr:uid="{5E5D4632-566E-4352-AC6F-A43275324720}"/>
    <cellStyle name="쉼표 3 3 2 2 2 8" xfId="20674" xr:uid="{43049594-EE5D-4A95-80CC-FDAAF464B4C9}"/>
    <cellStyle name="쉼표 3 3 2 2 2 8 2" xfId="50626" xr:uid="{043A7091-4CE9-449E-ACAF-14331A21FC63}"/>
    <cellStyle name="쉼표 3 3 2 2 2 9" xfId="23412" xr:uid="{63CEFFF1-C031-4F41-BD58-4DFF4553B577}"/>
    <cellStyle name="쉼표 3 3 2 2 2 9 2" xfId="53364" xr:uid="{EC3AEFF0-30D0-44C4-818D-9999D98C4ED0}"/>
    <cellStyle name="쉼표 3 3 2 2 3" xfId="4580" xr:uid="{8986E8BB-2475-4A75-A901-3A5E678B87D6}"/>
    <cellStyle name="쉼표 3 3 2 2 3 10" xfId="34573" xr:uid="{87440F62-A6D7-473F-81EE-E42DAA148B39}"/>
    <cellStyle name="쉼표 3 3 2 2 3 2" xfId="7528" xr:uid="{9CB55680-BBE7-46FD-82C3-91F21E268DED}"/>
    <cellStyle name="쉼표 3 3 2 2 3 2 2" xfId="29575" xr:uid="{DA6FB202-BE6D-455A-9D10-1DC593A06CA9}"/>
    <cellStyle name="쉼표 3 3 2 2 3 2 2 2" xfId="59527" xr:uid="{A764AC23-1AEC-485D-A62D-A0154A46FC3B}"/>
    <cellStyle name="쉼표 3 3 2 2 3 2 3" xfId="37483" xr:uid="{591BE0D5-D775-444D-8EF1-05A7AA85FB68}"/>
    <cellStyle name="쉼표 3 3 2 2 3 3" xfId="10310" xr:uid="{628F5AB4-77A3-4F23-86B3-278B243EEFB6}"/>
    <cellStyle name="쉼표 3 3 2 2 3 3 2" xfId="40265" xr:uid="{51A41A75-EB16-41C3-B88C-1F0B9A2D098E}"/>
    <cellStyle name="쉼표 3 3 2 2 3 4" xfId="13092" xr:uid="{465A33A2-9170-4BD7-8C05-5DE07B47AE0C}"/>
    <cellStyle name="쉼표 3 3 2 2 3 4 2" xfId="43047" xr:uid="{A49DF1E5-FC95-49D4-9E54-765C1104A842}"/>
    <cellStyle name="쉼표 3 3 2 2 3 5" xfId="15827" xr:uid="{7D2E7DEC-F361-4A5F-AE43-6D97CAEF4F0E}"/>
    <cellStyle name="쉼표 3 3 2 2 3 5 2" xfId="45782" xr:uid="{914C7583-E0AC-4409-8239-CF75DE1FFB47}"/>
    <cellStyle name="쉼표 3 3 2 2 3 6" xfId="18575" xr:uid="{B615F0E3-4EE0-4609-A393-AFB070FFF6BB}"/>
    <cellStyle name="쉼표 3 3 2 2 3 6 2" xfId="48528" xr:uid="{29D149F7-EB20-4B2D-9720-D660A68C3D6B}"/>
    <cellStyle name="쉼표 3 3 2 2 3 7" xfId="21358" xr:uid="{293CC52B-379D-40E4-8E06-3A412FD0B1F6}"/>
    <cellStyle name="쉼표 3 3 2 2 3 7 2" xfId="51310" xr:uid="{97C4B3A9-4819-4E20-95A9-63A955BC0C53}"/>
    <cellStyle name="쉼표 3 3 2 2 3 8" xfId="24096" xr:uid="{1947851B-AAC4-4FF3-9EA2-9B00B57654D7}"/>
    <cellStyle name="쉼표 3 3 2 2 3 8 2" xfId="54048" xr:uid="{7DB136C5-ACB5-49E3-88C9-1D89EEF7B118}"/>
    <cellStyle name="쉼표 3 3 2 2 3 9" xfId="26832" xr:uid="{5B868F36-3353-4E65-BECE-72CBC1BD305D}"/>
    <cellStyle name="쉼표 3 3 2 2 3 9 2" xfId="56784" xr:uid="{0D977492-30FA-4CC3-9811-903185A87D26}"/>
    <cellStyle name="쉼표 3 3 2 2 4" xfId="3212" xr:uid="{96C62368-7381-42F0-AF10-9F8162D59B9B}"/>
    <cellStyle name="쉼표 3 3 2 2 4 2" xfId="28207" xr:uid="{3C2B0B40-4974-441E-9D75-F78A438A5D72}"/>
    <cellStyle name="쉼표 3 3 2 2 4 2 2" xfId="58159" xr:uid="{879D5BB3-92FC-4CF1-8F25-40DBCE54C5DF}"/>
    <cellStyle name="쉼표 3 3 2 2 4 3" xfId="33205" xr:uid="{60401A77-15E3-425D-BA43-3A053A83C4DA}"/>
    <cellStyle name="쉼표 3 3 2 2 5" xfId="6160" xr:uid="{E192CA9D-CF32-4E94-99F5-E456FE35D505}"/>
    <cellStyle name="쉼표 3 3 2 2 5 2" xfId="36115" xr:uid="{5B8E24F1-552F-4361-81DC-BDF7C41F9511}"/>
    <cellStyle name="쉼표 3 3 2 2 6" xfId="8942" xr:uid="{E95F9311-BDD5-41BF-92E6-A8F632A74FAB}"/>
    <cellStyle name="쉼표 3 3 2 2 6 2" xfId="38897" xr:uid="{33FD57BF-0E9C-44BE-9C2B-DA8C4F5B5ED5}"/>
    <cellStyle name="쉼표 3 3 2 2 7" xfId="11724" xr:uid="{D33FA26C-DCDB-464D-B8D1-66C21BC85A6F}"/>
    <cellStyle name="쉼표 3 3 2 2 7 2" xfId="41679" xr:uid="{EBDC2B8B-CB21-4E4C-B65B-56C87D545483}"/>
    <cellStyle name="쉼표 3 3 2 2 8" xfId="14459" xr:uid="{F136DFBF-7381-45B0-829B-EAEB829FDB8A}"/>
    <cellStyle name="쉼표 3 3 2 2 8 2" xfId="44414" xr:uid="{31FC199E-C558-441A-9FBD-0D5DF14FD50B}"/>
    <cellStyle name="쉼표 3 3 2 2 9" xfId="17207" xr:uid="{3F057360-D7A6-4141-BAAC-84B13801F71A}"/>
    <cellStyle name="쉼표 3 3 2 2 9 2" xfId="47160" xr:uid="{5703FC94-2419-48D6-93DF-926B9533656D}"/>
    <cellStyle name="쉼표 3 3 2 3" xfId="1674" xr:uid="{6A0C1321-7D51-43F4-9E1E-0BD5B09E2717}"/>
    <cellStyle name="쉼표 3 3 2 3 10" xfId="23070" xr:uid="{D4D1BA54-6D0B-4029-92A3-F6C2D3F7D888}"/>
    <cellStyle name="쉼표 3 3 2 3 10 2" xfId="53022" xr:uid="{5E1F2214-5004-47AA-9C3C-744B327C4897}"/>
    <cellStyle name="쉼표 3 3 2 3 11" xfId="25806" xr:uid="{224AED37-A2C5-430C-ADBC-772CF3B309E5}"/>
    <cellStyle name="쉼표 3 3 2 3 11 2" xfId="55758" xr:uid="{2228AB4F-7A96-4BCE-8C81-2DE6A0F8D1BA}"/>
    <cellStyle name="쉼표 3 3 2 3 12" xfId="31679" xr:uid="{1FE4C462-5F2A-488D-A42E-173C32B8BDAF}"/>
    <cellStyle name="쉼표 3 3 2 3 2" xfId="4922" xr:uid="{8CCC34F7-1AD8-410F-BE41-37697B5C5586}"/>
    <cellStyle name="쉼표 3 3 2 3 2 10" xfId="34915" xr:uid="{0B47C547-1AA8-4902-AA42-D42CF45D63E1}"/>
    <cellStyle name="쉼표 3 3 2 3 2 2" xfId="7870" xr:uid="{94C0DD08-AA4D-4D30-A8F8-C6ABCCD73435}"/>
    <cellStyle name="쉼표 3 3 2 3 2 2 2" xfId="29917" xr:uid="{A7EFBFF4-2345-4A8A-B33F-FC625AE1B078}"/>
    <cellStyle name="쉼표 3 3 2 3 2 2 2 2" xfId="59869" xr:uid="{179BAE5D-C24E-4A8A-B418-4488E40FB8C1}"/>
    <cellStyle name="쉼표 3 3 2 3 2 2 3" xfId="37825" xr:uid="{5C737F5E-28C0-41B5-B252-AE6E2253AEEF}"/>
    <cellStyle name="쉼표 3 3 2 3 2 3" xfId="10652" xr:uid="{A4D344A0-EF35-4FE3-AAAA-F709867A8429}"/>
    <cellStyle name="쉼표 3 3 2 3 2 3 2" xfId="40607" xr:uid="{CD0F0286-923E-44F5-B90B-66CCCFFE1D72}"/>
    <cellStyle name="쉼표 3 3 2 3 2 4" xfId="13434" xr:uid="{CA714FE4-17CD-4F69-A44F-BBFF150BD013}"/>
    <cellStyle name="쉼표 3 3 2 3 2 4 2" xfId="43389" xr:uid="{B4428DF7-7C88-45B7-9376-54861AE090FC}"/>
    <cellStyle name="쉼표 3 3 2 3 2 5" xfId="16169" xr:uid="{745BC6C2-4A91-4245-8557-51844B4A4FA7}"/>
    <cellStyle name="쉼표 3 3 2 3 2 5 2" xfId="46124" xr:uid="{5856AF26-36C8-4F45-A220-730DD8F6F8CC}"/>
    <cellStyle name="쉼표 3 3 2 3 2 6" xfId="18917" xr:uid="{181BFDD9-18C4-47FA-80F7-8E5750814382}"/>
    <cellStyle name="쉼표 3 3 2 3 2 6 2" xfId="48870" xr:uid="{D9D4D67C-E0F9-4F7E-A4C4-605A3C4286AA}"/>
    <cellStyle name="쉼표 3 3 2 3 2 7" xfId="21700" xr:uid="{0617AD3C-484D-4FAE-B54F-3802CF27655E}"/>
    <cellStyle name="쉼표 3 3 2 3 2 7 2" xfId="51652" xr:uid="{4E2B8A41-16C0-4FDF-8438-06FCBC0ED915}"/>
    <cellStyle name="쉼표 3 3 2 3 2 8" xfId="24438" xr:uid="{A877AD8A-A0F3-45FF-92D8-6B8D7D8D4A0E}"/>
    <cellStyle name="쉼표 3 3 2 3 2 8 2" xfId="54390" xr:uid="{A56B5FAC-189D-45DE-8241-FC12C0A654D4}"/>
    <cellStyle name="쉼표 3 3 2 3 2 9" xfId="27174" xr:uid="{824E745A-9A52-43AC-AF73-F4F11907F9A0}"/>
    <cellStyle name="쉼표 3 3 2 3 2 9 2" xfId="57126" xr:uid="{C274A3E6-4803-4F85-A7F8-0E7857669C0B}"/>
    <cellStyle name="쉼표 3 3 2 3 3" xfId="3554" xr:uid="{C90CB3B9-DB94-4A3C-9BD8-933076CE4F68}"/>
    <cellStyle name="쉼표 3 3 2 3 3 2" xfId="28549" xr:uid="{14DEAB86-DA06-4C63-A74A-5841C02C1BDD}"/>
    <cellStyle name="쉼표 3 3 2 3 3 2 2" xfId="58501" xr:uid="{FAAEB30F-17AA-40EE-8482-9A7C970AC639}"/>
    <cellStyle name="쉼표 3 3 2 3 3 3" xfId="33547" xr:uid="{67DE9233-47BF-4163-8B13-B69C7568783E}"/>
    <cellStyle name="쉼표 3 3 2 3 4" xfId="6502" xr:uid="{99349A0C-E101-4E1B-838C-8DFE714858FE}"/>
    <cellStyle name="쉼표 3 3 2 3 4 2" xfId="36457" xr:uid="{E61A81F0-EF6B-4F62-B5D3-01198DC93239}"/>
    <cellStyle name="쉼표 3 3 2 3 5" xfId="9284" xr:uid="{5592A543-D993-49AD-8BE8-55EBCADEF844}"/>
    <cellStyle name="쉼표 3 3 2 3 5 2" xfId="39239" xr:uid="{EC12FB6C-CC22-4CD2-B264-FC060E041F0F}"/>
    <cellStyle name="쉼표 3 3 2 3 6" xfId="12066" xr:uid="{41536FF5-54B0-40FB-AAD2-BD1038F04232}"/>
    <cellStyle name="쉼표 3 3 2 3 6 2" xfId="42021" xr:uid="{FA794FF1-65F3-4054-91E6-79B6FEAAA9AE}"/>
    <cellStyle name="쉼표 3 3 2 3 7" xfId="14801" xr:uid="{2203EEB8-B9DA-4FAA-9261-19620C8F2EE0}"/>
    <cellStyle name="쉼표 3 3 2 3 7 2" xfId="44756" xr:uid="{231F7A11-AC8F-442A-8E36-8EF93BB0F46C}"/>
    <cellStyle name="쉼표 3 3 2 3 8" xfId="17549" xr:uid="{C9ED3937-C3C5-4B38-B641-A8E22FE49000}"/>
    <cellStyle name="쉼표 3 3 2 3 8 2" xfId="47502" xr:uid="{E100FBC5-0977-4D44-8224-A8D6B554934D}"/>
    <cellStyle name="쉼표 3 3 2 3 9" xfId="20332" xr:uid="{A68545BB-59B6-47DC-912B-97FC880DCD4E}"/>
    <cellStyle name="쉼표 3 3 2 3 9 2" xfId="50284" xr:uid="{FC2DAB05-033E-4CA0-ACE9-9F5C5245F432}"/>
    <cellStyle name="쉼표 3 3 2 4" xfId="2433" xr:uid="{2DAC0B41-F429-4DEF-9456-E8487007658F}"/>
    <cellStyle name="쉼표 3 3 2 4 10" xfId="26490" xr:uid="{69EA7B6E-3D56-41D4-89CF-87A341761CEC}"/>
    <cellStyle name="쉼표 3 3 2 4 10 2" xfId="56442" xr:uid="{19E8AF10-317E-43BC-B1C2-74BCA8FBFF0F}"/>
    <cellStyle name="쉼표 3 3 2 4 11" xfId="32432" xr:uid="{8EBD41A2-D92D-4199-93D9-9DCF226C9B23}"/>
    <cellStyle name="쉼표 3 3 2 4 2" xfId="4238" xr:uid="{1EAD1DD4-1E92-44F0-B590-8C5BC8166D79}"/>
    <cellStyle name="쉼표 3 3 2 4 2 2" xfId="29233" xr:uid="{DD2C2819-14A0-4C8C-9BF0-ACA454A84686}"/>
    <cellStyle name="쉼표 3 3 2 4 2 2 2" xfId="59185" xr:uid="{383F22EA-15EB-4D52-A009-4E7FF86671CF}"/>
    <cellStyle name="쉼표 3 3 2 4 2 3" xfId="34231" xr:uid="{F612B7E2-DE2C-456B-9EBE-D8699D7A8904}"/>
    <cellStyle name="쉼표 3 3 2 4 3" xfId="7186" xr:uid="{F8153735-DDE5-4FD8-87F8-F056E97CF22E}"/>
    <cellStyle name="쉼표 3 3 2 4 3 2" xfId="37141" xr:uid="{752F37C9-8AFA-4C1E-B3D7-1835F02E9683}"/>
    <cellStyle name="쉼표 3 3 2 4 4" xfId="9968" xr:uid="{53E5FC35-6721-48BF-9881-D80AED7CF38E}"/>
    <cellStyle name="쉼표 3 3 2 4 4 2" xfId="39923" xr:uid="{EDBAB012-303F-4DE7-9A6F-22AF7BDB6570}"/>
    <cellStyle name="쉼표 3 3 2 4 5" xfId="12750" xr:uid="{7002E1A0-D2E5-49E7-9F36-B2A824468055}"/>
    <cellStyle name="쉼표 3 3 2 4 5 2" xfId="42705" xr:uid="{6DE1C653-FE76-46BC-848A-23245E88B7B8}"/>
    <cellStyle name="쉼표 3 3 2 4 6" xfId="15485" xr:uid="{384C9129-C161-4826-A08B-A40CCD5A1415}"/>
    <cellStyle name="쉼표 3 3 2 4 6 2" xfId="45440" xr:uid="{4EFCE89D-4864-4B74-BE56-4FE4B2B0C09C}"/>
    <cellStyle name="쉼표 3 3 2 4 7" xfId="18233" xr:uid="{318A7B6C-0EBB-4590-861C-374C4F783F75}"/>
    <cellStyle name="쉼표 3 3 2 4 7 2" xfId="48186" xr:uid="{39B7FB6F-2BDD-4695-B394-92D7531561A3}"/>
    <cellStyle name="쉼표 3 3 2 4 8" xfId="21016" xr:uid="{2BFC978E-658D-4CAA-BE10-4BA87AA2F416}"/>
    <cellStyle name="쉼표 3 3 2 4 8 2" xfId="50968" xr:uid="{7916CC85-77AD-40A2-8B44-19EB7C84BC7E}"/>
    <cellStyle name="쉼표 3 3 2 4 9" xfId="23754" xr:uid="{287973A2-7C62-4A35-A3C0-9B4FFF0F0E8E}"/>
    <cellStyle name="쉼표 3 3 2 4 9 2" xfId="53706" xr:uid="{8A6A9041-E0E6-4D91-BD53-D43C44AED689}"/>
    <cellStyle name="쉼표 3 3 2 5" xfId="2870" xr:uid="{406CF3D7-4438-4D3E-8DAF-B356287DEB7F}"/>
    <cellStyle name="쉼표 3 3 2 5 2" xfId="27865" xr:uid="{678D8808-9F4D-4BCC-9C9D-69A2E0E213C8}"/>
    <cellStyle name="쉼표 3 3 2 5 2 2" xfId="57817" xr:uid="{E1E47DFB-9334-442E-B1C0-F98F35CE33AD}"/>
    <cellStyle name="쉼표 3 3 2 5 3" xfId="32863" xr:uid="{F42BE1B4-9892-4AF7-8FAC-896C22D11787}"/>
    <cellStyle name="쉼표 3 3 2 6" xfId="5818" xr:uid="{A4C7C915-6080-45F5-8FA5-EA1D13FFFD95}"/>
    <cellStyle name="쉼표 3 3 2 6 2" xfId="35773" xr:uid="{D1C061F2-2974-44EA-B903-7B78E35301BB}"/>
    <cellStyle name="쉼표 3 3 2 7" xfId="8600" xr:uid="{044D09B6-FAA0-4471-A1FC-E3EBD4629D21}"/>
    <cellStyle name="쉼표 3 3 2 7 2" xfId="38555" xr:uid="{298579CD-59B1-47B5-9EE1-F9B7866C61BE}"/>
    <cellStyle name="쉼표 3 3 2 8" xfId="11382" xr:uid="{F48CF4B3-D844-4C1E-9527-0BCE66E87840}"/>
    <cellStyle name="쉼표 3 3 2 8 2" xfId="41337" xr:uid="{BB720F77-EE24-4228-A36E-5E11F203CE3C}"/>
    <cellStyle name="쉼표 3 3 2 9" xfId="14117" xr:uid="{65E293F5-13F5-4108-B7AA-D26768BCB2F4}"/>
    <cellStyle name="쉼표 3 3 2 9 2" xfId="44072" xr:uid="{0E66A059-0CBE-413E-B2D3-12AB8F358E6E}"/>
    <cellStyle name="쉼표 3 3 3" xfId="817" xr:uid="{0E7C88A2-E105-4346-92FA-EDBD0BBB8C6E}"/>
    <cellStyle name="쉼표 3 3 3 10" xfId="19819" xr:uid="{01595D7F-1007-4258-8922-74EAB547DB8A}"/>
    <cellStyle name="쉼표 3 3 3 10 2" xfId="49771" xr:uid="{668D37A7-2979-406D-953C-3EC56E1543DA}"/>
    <cellStyle name="쉼표 3 3 3 11" xfId="22557" xr:uid="{C042932A-2F3E-4FC8-866C-D8F94DF9412D}"/>
    <cellStyle name="쉼표 3 3 3 11 2" xfId="52509" xr:uid="{552F1448-09B9-4058-8185-BB0D5CB4F15D}"/>
    <cellStyle name="쉼표 3 3 3 12" xfId="25293" xr:uid="{1FEF4FA1-2718-42A8-B196-215EE1E8630A}"/>
    <cellStyle name="쉼표 3 3 3 12 2" xfId="55245" xr:uid="{3083F766-BF99-4B52-A4F8-FE680A32CF16}"/>
    <cellStyle name="쉼표 3 3 3 13" xfId="30822" xr:uid="{0DB387AF-08F6-49EA-AFAB-1990C39B4575}"/>
    <cellStyle name="쉼표 3 3 3 2" xfId="1360" xr:uid="{9E20B252-F55C-495C-BFBE-F6F49D161AA2}"/>
    <cellStyle name="쉼표 3 3 3 2 10" xfId="23241" xr:uid="{D6B55268-2EB5-4F3D-8682-D8FE5E22E7AF}"/>
    <cellStyle name="쉼표 3 3 3 2 10 2" xfId="53193" xr:uid="{7A26A6C8-7AC0-4BA5-AE9C-D4D8D8C9A4F9}"/>
    <cellStyle name="쉼표 3 3 3 2 11" xfId="25977" xr:uid="{21CE1DB4-36FF-4BAD-9F7F-CFF51392DD7A}"/>
    <cellStyle name="쉼표 3 3 3 2 11 2" xfId="55929" xr:uid="{3F33F46D-208D-4CC9-ACD3-A2A2CEA46703}"/>
    <cellStyle name="쉼표 3 3 3 2 12" xfId="31365" xr:uid="{9F8471F0-688F-4DEC-B422-968E7F64B4E6}"/>
    <cellStyle name="쉼표 3 3 3 2 2" xfId="5093" xr:uid="{B7DC20EE-5236-4809-BA40-69FD44873CDA}"/>
    <cellStyle name="쉼표 3 3 3 2 2 10" xfId="35086" xr:uid="{8D3833BC-565D-4B7F-84D2-54B8292EC9A2}"/>
    <cellStyle name="쉼표 3 3 3 2 2 2" xfId="8041" xr:uid="{FCEB95AD-A787-4B74-93C7-3937D2366A37}"/>
    <cellStyle name="쉼표 3 3 3 2 2 2 2" xfId="30088" xr:uid="{651E9F39-58B3-4823-A606-71225ED683F2}"/>
    <cellStyle name="쉼표 3 3 3 2 2 2 2 2" xfId="60040" xr:uid="{FEF6D969-21AB-4C9A-AFB6-B816585F18E6}"/>
    <cellStyle name="쉼표 3 3 3 2 2 2 3" xfId="37996" xr:uid="{ED5143CC-6FDF-4270-8C1B-59D94BEECC9E}"/>
    <cellStyle name="쉼표 3 3 3 2 2 3" xfId="10823" xr:uid="{3BFF8D1E-3EDC-4EF6-8CD5-EA806B562F31}"/>
    <cellStyle name="쉼표 3 3 3 2 2 3 2" xfId="40778" xr:uid="{3AF90C00-7357-4644-BDF3-41FF61993233}"/>
    <cellStyle name="쉼표 3 3 3 2 2 4" xfId="13605" xr:uid="{A57D717B-9C77-46E3-B36F-16D91984E57B}"/>
    <cellStyle name="쉼표 3 3 3 2 2 4 2" xfId="43560" xr:uid="{BD4470BF-C60B-4F88-9270-4FA7D8C84A92}"/>
    <cellStyle name="쉼표 3 3 3 2 2 5" xfId="16340" xr:uid="{F5D593B2-4CBE-4BA3-BF16-CB3222EE4AC8}"/>
    <cellStyle name="쉼표 3 3 3 2 2 5 2" xfId="46295" xr:uid="{F0CE193C-62EB-47CB-A1B2-170A834A08DE}"/>
    <cellStyle name="쉼표 3 3 3 2 2 6" xfId="19088" xr:uid="{89278436-FCD6-4367-BD98-4DF72051462E}"/>
    <cellStyle name="쉼표 3 3 3 2 2 6 2" xfId="49041" xr:uid="{376A3C47-19ED-41D3-AD56-942CD7E4C569}"/>
    <cellStyle name="쉼표 3 3 3 2 2 7" xfId="21871" xr:uid="{B03460FC-47DA-41AD-990F-06461BFA8301}"/>
    <cellStyle name="쉼표 3 3 3 2 2 7 2" xfId="51823" xr:uid="{EFC383AF-5D45-4A28-B62C-3E54A30A21CB}"/>
    <cellStyle name="쉼표 3 3 3 2 2 8" xfId="24609" xr:uid="{63DC9C1D-99D0-4C97-9088-7F12B274CBB0}"/>
    <cellStyle name="쉼표 3 3 3 2 2 8 2" xfId="54561" xr:uid="{1399D52C-5D35-4033-8E52-492740C44D16}"/>
    <cellStyle name="쉼표 3 3 3 2 2 9" xfId="27345" xr:uid="{4226ECD0-4F8A-46BE-BE9E-2D81A62F96CC}"/>
    <cellStyle name="쉼표 3 3 3 2 2 9 2" xfId="57297" xr:uid="{471B28F4-E78C-412C-8DE3-433E0319537F}"/>
    <cellStyle name="쉼표 3 3 3 2 3" xfId="3725" xr:uid="{8842964D-715C-4EA8-A852-9DCE9BF14E28}"/>
    <cellStyle name="쉼표 3 3 3 2 3 2" xfId="28720" xr:uid="{F4FEFFD6-16E7-434A-A126-8EA9A91B9727}"/>
    <cellStyle name="쉼표 3 3 3 2 3 2 2" xfId="58672" xr:uid="{7840F4ED-5F69-4619-82E4-F8DA543BE82E}"/>
    <cellStyle name="쉼표 3 3 3 2 3 3" xfId="33718" xr:uid="{06D1741C-9A26-4707-93EA-15A3BC0A77E8}"/>
    <cellStyle name="쉼표 3 3 3 2 4" xfId="6673" xr:uid="{AC9DE417-EC3F-4CDA-AEEB-7707C3F6BF17}"/>
    <cellStyle name="쉼표 3 3 3 2 4 2" xfId="36628" xr:uid="{562C020C-68DE-49A3-921C-137A4D21D78B}"/>
    <cellStyle name="쉼표 3 3 3 2 5" xfId="9455" xr:uid="{3E5ADCC8-3FCA-438B-B7CC-C3554ECA0117}"/>
    <cellStyle name="쉼표 3 3 3 2 5 2" xfId="39410" xr:uid="{AB17203B-2B7A-44E7-857E-862E42EFF40E}"/>
    <cellStyle name="쉼표 3 3 3 2 6" xfId="12237" xr:uid="{085DF071-6620-43B8-8B8A-487C7BC3BEDC}"/>
    <cellStyle name="쉼표 3 3 3 2 6 2" xfId="42192" xr:uid="{18E59EB3-C522-44AF-AC3C-BB3C0ACFF68F}"/>
    <cellStyle name="쉼표 3 3 3 2 7" xfId="14972" xr:uid="{7A6EB510-5BBB-432F-A107-030C2FE9A981}"/>
    <cellStyle name="쉼표 3 3 3 2 7 2" xfId="44927" xr:uid="{F09AC429-41B6-4CBF-A27E-01D4052A41EE}"/>
    <cellStyle name="쉼표 3 3 3 2 8" xfId="17720" xr:uid="{5830B26E-BE18-413A-B6B0-A3A182171C98}"/>
    <cellStyle name="쉼표 3 3 3 2 8 2" xfId="47673" xr:uid="{A05D4BB9-B75B-445A-B570-CF839B0979E5}"/>
    <cellStyle name="쉼표 3 3 3 2 9" xfId="20503" xr:uid="{A57F81EB-D322-49F3-A999-752218F77A48}"/>
    <cellStyle name="쉼표 3 3 3 2 9 2" xfId="50455" xr:uid="{5C2B07D1-7123-4EBA-B32E-3F0AD1F02ED7}"/>
    <cellStyle name="쉼표 3 3 3 3" xfId="1902" xr:uid="{91F60E30-F8DE-4B5F-9750-EB68D6C85539}"/>
    <cellStyle name="쉼표 3 3 3 3 10" xfId="26661" xr:uid="{B267662F-5DC0-40CE-A505-C9C0C9089735}"/>
    <cellStyle name="쉼표 3 3 3 3 10 2" xfId="56613" xr:uid="{A58C7BC2-5493-4F1C-802E-D2E29213AFFE}"/>
    <cellStyle name="쉼표 3 3 3 3 11" xfId="31907" xr:uid="{3D6D6283-5EC0-4D5B-A667-2BC220342A2C}"/>
    <cellStyle name="쉼표 3 3 3 3 2" xfId="4409" xr:uid="{5536809F-5522-471E-8D61-1442267B4CC1}"/>
    <cellStyle name="쉼표 3 3 3 3 2 2" xfId="29404" xr:uid="{BDF00698-48D2-4E32-8CFF-00BAC976F4C6}"/>
    <cellStyle name="쉼표 3 3 3 3 2 2 2" xfId="59356" xr:uid="{53637FFD-6773-4625-872E-0E42F6B94EC6}"/>
    <cellStyle name="쉼표 3 3 3 3 2 3" xfId="34402" xr:uid="{980E5E68-0287-4AA6-A720-6D0D85581A24}"/>
    <cellStyle name="쉼표 3 3 3 3 3" xfId="7357" xr:uid="{428C6D9E-BA93-4FF3-8989-D28163225DBB}"/>
    <cellStyle name="쉼표 3 3 3 3 3 2" xfId="37312" xr:uid="{5DBE9FD0-B792-4677-B0E0-4071E2CBFFD9}"/>
    <cellStyle name="쉼표 3 3 3 3 4" xfId="10139" xr:uid="{1EA22741-0863-445F-8980-0D7EEAE9D3F5}"/>
    <cellStyle name="쉼표 3 3 3 3 4 2" xfId="40094" xr:uid="{1DD77D22-C9A0-48F4-A88D-49A746A51E5B}"/>
    <cellStyle name="쉼표 3 3 3 3 5" xfId="12921" xr:uid="{11E7C314-8A0E-4C99-8A87-61302AE9634B}"/>
    <cellStyle name="쉼표 3 3 3 3 5 2" xfId="42876" xr:uid="{3C85D8AF-0388-4A28-85D1-30023BF3AE79}"/>
    <cellStyle name="쉼표 3 3 3 3 6" xfId="15656" xr:uid="{8004C6FB-DCDB-4D3A-9C7F-9E063EC9B25E}"/>
    <cellStyle name="쉼표 3 3 3 3 6 2" xfId="45611" xr:uid="{227580C2-74F1-4291-946E-08D0C3FF33A7}"/>
    <cellStyle name="쉼표 3 3 3 3 7" xfId="18404" xr:uid="{1B5572AA-8308-42D3-92A5-F7415259EC15}"/>
    <cellStyle name="쉼표 3 3 3 3 7 2" xfId="48357" xr:uid="{3A3A40D5-611E-404F-92CB-63EEB1664517}"/>
    <cellStyle name="쉼표 3 3 3 3 8" xfId="21187" xr:uid="{3D7F982D-1E16-444B-A178-1CA707144342}"/>
    <cellStyle name="쉼표 3 3 3 3 8 2" xfId="51139" xr:uid="{AF7409B4-5EAA-4E62-A5D5-5614E41D8D59}"/>
    <cellStyle name="쉼표 3 3 3 3 9" xfId="23925" xr:uid="{AE6266E3-A2BE-4775-864F-0A3CC9528CB5}"/>
    <cellStyle name="쉼표 3 3 3 3 9 2" xfId="53877" xr:uid="{970198AB-F3C2-4712-AD35-CCD65C89E1CD}"/>
    <cellStyle name="쉼표 3 3 3 4" xfId="3041" xr:uid="{ACECBF82-499B-425A-8C50-6BBA4FB8279E}"/>
    <cellStyle name="쉼표 3 3 3 4 2" xfId="28036" xr:uid="{37207BDE-EBB0-4A52-BABA-A7C9F21A03A5}"/>
    <cellStyle name="쉼표 3 3 3 4 2 2" xfId="57988" xr:uid="{EC432507-CA2C-49C3-A424-982DBE4310C1}"/>
    <cellStyle name="쉼표 3 3 3 4 3" xfId="33034" xr:uid="{0F39AC0C-06CD-4342-B8D0-86B12CAC6100}"/>
    <cellStyle name="쉼표 3 3 3 5" xfId="5989" xr:uid="{DCDC03AE-9ECD-47C5-B926-DBDE0449AC5A}"/>
    <cellStyle name="쉼표 3 3 3 5 2" xfId="35944" xr:uid="{67564DBA-6E38-415D-AE33-1A99D2C75822}"/>
    <cellStyle name="쉼표 3 3 3 6" xfId="8771" xr:uid="{49DD1E3E-3941-4F63-9F06-153806F10237}"/>
    <cellStyle name="쉼표 3 3 3 6 2" xfId="38726" xr:uid="{8127E7A4-782F-433D-89EA-19A98E9526AD}"/>
    <cellStyle name="쉼표 3 3 3 7" xfId="11553" xr:uid="{4F5B8A7B-2F77-42B6-B959-641C0DF4DB0B}"/>
    <cellStyle name="쉼표 3 3 3 7 2" xfId="41508" xr:uid="{5180C415-070D-4868-8EF1-505994DDD2C2}"/>
    <cellStyle name="쉼표 3 3 3 8" xfId="14288" xr:uid="{77410E0E-FB09-4644-9087-A8E65DC3CE0B}"/>
    <cellStyle name="쉼표 3 3 3 8 2" xfId="44243" xr:uid="{C1BA3096-A83E-459F-89EB-00A87F47BBA7}"/>
    <cellStyle name="쉼표 3 3 3 9" xfId="17036" xr:uid="{144D73FC-7602-4BA9-A73A-2CE4EC47A8DF}"/>
    <cellStyle name="쉼표 3 3 3 9 2" xfId="46989" xr:uid="{FBCDA20E-572A-485E-8E46-DA13CAC2A0A4}"/>
    <cellStyle name="쉼표 3 3 4" xfId="993" xr:uid="{C1A8EC7A-0B38-4F8C-97BB-59EE689B8D2D}"/>
    <cellStyle name="쉼표 3 3 4 10" xfId="22899" xr:uid="{A4D868F6-07C2-435F-95AE-23200076CEA5}"/>
    <cellStyle name="쉼표 3 3 4 10 2" xfId="52851" xr:uid="{2D22ABEA-509D-4234-AA65-69EB38541AF1}"/>
    <cellStyle name="쉼표 3 3 4 11" xfId="25635" xr:uid="{68C48F3D-4629-4FD6-84BC-4E685A9EC334}"/>
    <cellStyle name="쉼표 3 3 4 11 2" xfId="55587" xr:uid="{1387DEA8-6E36-43DA-80E4-BAD21EB09CD7}"/>
    <cellStyle name="쉼표 3 3 4 12" xfId="30998" xr:uid="{0AC06384-CFD8-41DF-94CA-FB09E6F8869A}"/>
    <cellStyle name="쉼표 3 3 4 2" xfId="4751" xr:uid="{EF443A18-064B-4581-9A19-3DD6BB648C53}"/>
    <cellStyle name="쉼표 3 3 4 2 10" xfId="34744" xr:uid="{F765BF64-AE18-4BC9-8127-397E3C7A21E2}"/>
    <cellStyle name="쉼표 3 3 4 2 2" xfId="7699" xr:uid="{18A2A2C7-F426-4DF3-AC25-BBA916C595B1}"/>
    <cellStyle name="쉼표 3 3 4 2 2 2" xfId="29746" xr:uid="{CA604C48-6723-4A3F-9BA3-DC5E0D5EA32B}"/>
    <cellStyle name="쉼표 3 3 4 2 2 2 2" xfId="59698" xr:uid="{D4C7964C-9E47-4224-A030-1B90F28348B1}"/>
    <cellStyle name="쉼표 3 3 4 2 2 3" xfId="37654" xr:uid="{769B9BCA-2116-47EC-8A5C-41507D52CADA}"/>
    <cellStyle name="쉼표 3 3 4 2 3" xfId="10481" xr:uid="{64ED4DCC-938D-4F98-9C9C-B38E958FB507}"/>
    <cellStyle name="쉼표 3 3 4 2 3 2" xfId="40436" xr:uid="{B5F5CD5A-13B1-4D70-9DDF-92C6FDE21E31}"/>
    <cellStyle name="쉼표 3 3 4 2 4" xfId="13263" xr:uid="{E029600C-BBA1-4091-B989-D60C1E7F27F9}"/>
    <cellStyle name="쉼표 3 3 4 2 4 2" xfId="43218" xr:uid="{EBE9A9EE-A812-45BF-99FA-61E18D22E0CB}"/>
    <cellStyle name="쉼표 3 3 4 2 5" xfId="15998" xr:uid="{26030A51-350F-4DD3-AF9E-EFB3D350DECC}"/>
    <cellStyle name="쉼표 3 3 4 2 5 2" xfId="45953" xr:uid="{6DBD0049-B694-44EA-AE7C-7308C5ED6E76}"/>
    <cellStyle name="쉼표 3 3 4 2 6" xfId="18746" xr:uid="{A3E5C3E8-82FB-483A-8101-E961B5E96A3E}"/>
    <cellStyle name="쉼표 3 3 4 2 6 2" xfId="48699" xr:uid="{98436846-DA9A-482D-B8D2-1F2F34B3A5D5}"/>
    <cellStyle name="쉼표 3 3 4 2 7" xfId="21529" xr:uid="{26D46360-D509-49C7-A477-F104F3DA51F2}"/>
    <cellStyle name="쉼표 3 3 4 2 7 2" xfId="51481" xr:uid="{1D91C66D-EBF9-450D-AF00-64A9E0879A59}"/>
    <cellStyle name="쉼표 3 3 4 2 8" xfId="24267" xr:uid="{A2BF87A4-324F-4085-BA8E-3AF76530A376}"/>
    <cellStyle name="쉼표 3 3 4 2 8 2" xfId="54219" xr:uid="{D052CB82-7A77-4A4E-92E6-E359870D0443}"/>
    <cellStyle name="쉼표 3 3 4 2 9" xfId="27003" xr:uid="{8A9AE738-028B-4EFF-A5EF-0256E68B7000}"/>
    <cellStyle name="쉼표 3 3 4 2 9 2" xfId="56955" xr:uid="{B1FDA8E2-03AF-4D1A-B7AB-60DA03916DC1}"/>
    <cellStyle name="쉼표 3 3 4 3" xfId="3383" xr:uid="{962373D0-FD79-45E1-BA51-EB1C855B3DA5}"/>
    <cellStyle name="쉼표 3 3 4 3 2" xfId="28378" xr:uid="{4EA6B194-1456-42D5-9B4E-445D00548AFF}"/>
    <cellStyle name="쉼표 3 3 4 3 2 2" xfId="58330" xr:uid="{4DFD4B6D-71EA-4A80-BA74-78831C53896E}"/>
    <cellStyle name="쉼표 3 3 4 3 3" xfId="33376" xr:uid="{A1B1B379-8E25-4E58-A500-70B8AB37CBF2}"/>
    <cellStyle name="쉼표 3 3 4 4" xfId="6331" xr:uid="{1A1EEDC9-FD27-4C5A-95EF-B859DD6AB8F7}"/>
    <cellStyle name="쉼표 3 3 4 4 2" xfId="36286" xr:uid="{5A72C922-33BE-40AF-83C4-6D3FAD8AD5DB}"/>
    <cellStyle name="쉼표 3 3 4 5" xfId="9113" xr:uid="{6C215F19-6774-46DF-B182-EE1AC37A8AD7}"/>
    <cellStyle name="쉼표 3 3 4 5 2" xfId="39068" xr:uid="{D60AF80E-0F21-4F69-8DFC-29DAE1A7FDC5}"/>
    <cellStyle name="쉼표 3 3 4 6" xfId="11895" xr:uid="{E2C3A622-F967-4B31-A387-79C3498F0D7E}"/>
    <cellStyle name="쉼표 3 3 4 6 2" xfId="41850" xr:uid="{1FE24400-F2B5-4E12-B19F-7CC8EDFB749B}"/>
    <cellStyle name="쉼표 3 3 4 7" xfId="14630" xr:uid="{FF2EA734-94C2-4979-8685-D33C5EDD5E4D}"/>
    <cellStyle name="쉼표 3 3 4 7 2" xfId="44585" xr:uid="{BEB88C6D-2C08-4864-885A-0583B9FCAA08}"/>
    <cellStyle name="쉼표 3 3 4 8" xfId="17378" xr:uid="{53700F1C-6BAE-439B-B8C8-2F1E6EBECBD3}"/>
    <cellStyle name="쉼표 3 3 4 8 2" xfId="47331" xr:uid="{0701D7D8-C608-4EF4-B21D-26D74CAE0956}"/>
    <cellStyle name="쉼표 3 3 4 9" xfId="20161" xr:uid="{C04E58EA-6D24-495D-93E1-396DB43304FA}"/>
    <cellStyle name="쉼표 3 3 4 9 2" xfId="50113" xr:uid="{45360375-AAE4-4E98-8FC8-86E55D9B253F}"/>
    <cellStyle name="쉼표 3 3 5" xfId="1535" xr:uid="{E27B8F7F-2C9E-4404-BFE6-34F5BE70F9DA}"/>
    <cellStyle name="쉼표 3 3 5 10" xfId="26319" xr:uid="{F720B635-365B-47D8-B15D-803083DEFB29}"/>
    <cellStyle name="쉼표 3 3 5 10 2" xfId="56271" xr:uid="{53776FDE-32BD-41FA-A70D-862C1C43ADE4}"/>
    <cellStyle name="쉼표 3 3 5 11" xfId="31540" xr:uid="{DD04CC38-21B2-453B-BF46-FB575D684797}"/>
    <cellStyle name="쉼표 3 3 5 2" xfId="4067" xr:uid="{468C49D8-1DC6-4D27-BBE4-B7230E792A4D}"/>
    <cellStyle name="쉼표 3 3 5 2 2" xfId="29062" xr:uid="{EAEDB763-E82F-40B9-9B98-07F92730DBE9}"/>
    <cellStyle name="쉼표 3 3 5 2 2 2" xfId="59014" xr:uid="{A192D497-31FE-4A78-82F6-1E142207FAD6}"/>
    <cellStyle name="쉼표 3 3 5 2 3" xfId="34060" xr:uid="{CB59A38A-5FCF-45C8-A3D1-BE69FEC9F045}"/>
    <cellStyle name="쉼표 3 3 5 3" xfId="7015" xr:uid="{2B9D2ACB-BC73-4D2E-AC84-4BCC02258F66}"/>
    <cellStyle name="쉼표 3 3 5 3 2" xfId="36970" xr:uid="{863F65D7-6BCD-40D3-961A-E7FAA999BB5D}"/>
    <cellStyle name="쉼표 3 3 5 4" xfId="9797" xr:uid="{9BD1C659-F84F-4B8C-A869-BD44E23FF9D5}"/>
    <cellStyle name="쉼표 3 3 5 4 2" xfId="39752" xr:uid="{CA92FF56-A329-4636-B93C-F340AB326CB7}"/>
    <cellStyle name="쉼표 3 3 5 5" xfId="12579" xr:uid="{37E1460F-D2F0-447A-A6AF-3230454D1E34}"/>
    <cellStyle name="쉼표 3 3 5 5 2" xfId="42534" xr:uid="{8F760F59-E35D-4B4D-A96E-BAACE06B125E}"/>
    <cellStyle name="쉼표 3 3 5 6" xfId="15314" xr:uid="{4DCE21E8-7474-4425-B6AB-410454CF171E}"/>
    <cellStyle name="쉼표 3 3 5 6 2" xfId="45269" xr:uid="{0C68C7D8-A98B-47DD-88AD-E9AEEB85CED4}"/>
    <cellStyle name="쉼표 3 3 5 7" xfId="18062" xr:uid="{AC5559F7-B9B6-4429-B37A-960DA2CAA276}"/>
    <cellStyle name="쉼표 3 3 5 7 2" xfId="48015" xr:uid="{302D61B8-3993-47C0-9CD4-64585DE14F55}"/>
    <cellStyle name="쉼표 3 3 5 8" xfId="20845" xr:uid="{B36AFD26-CE10-493A-A98B-E8DF528C2E57}"/>
    <cellStyle name="쉼표 3 3 5 8 2" xfId="50797" xr:uid="{BEC01A7E-9C83-4770-829B-C34883008146}"/>
    <cellStyle name="쉼표 3 3 5 9" xfId="23583" xr:uid="{112C6B04-D392-4E47-B0A0-C988E8812B54}"/>
    <cellStyle name="쉼표 3 3 5 9 2" xfId="53535" xr:uid="{7F42496C-0FF5-44A5-84F1-77920B3A59B7}"/>
    <cellStyle name="쉼표 3 3 6" xfId="2082" xr:uid="{7AB74959-3114-420F-9FEB-BA9C70F56AF9}"/>
    <cellStyle name="쉼표 3 3 6 2" xfId="27694" xr:uid="{06FB630D-8654-476D-87C6-07587DEE5999}"/>
    <cellStyle name="쉼표 3 3 6 2 2" xfId="57646" xr:uid="{8CB1303F-E2C5-4753-AE03-D78155AB3BE5}"/>
    <cellStyle name="쉼표 3 3 6 3" xfId="32085" xr:uid="{D114DFE1-449E-495E-ABB7-E9EFDB2A11DA}"/>
    <cellStyle name="쉼표 3 3 7" xfId="2261" xr:uid="{89F61D42-6D2F-4811-8905-8329B61A5A8E}"/>
    <cellStyle name="쉼표 3 3 7 2" xfId="32261" xr:uid="{87F841F3-1F6E-4E48-AC75-1D89BEBB21EC}"/>
    <cellStyle name="쉼표 3 3 8" xfId="2699" xr:uid="{7B254371-588E-4FB6-99F8-63E8DE6E23FD}"/>
    <cellStyle name="쉼표 3 3 8 2" xfId="32692" xr:uid="{5C074621-1B43-4D54-BFB5-9CBB45A540D9}"/>
    <cellStyle name="쉼표 3 3 9" xfId="5647" xr:uid="{A32D7295-0374-4208-A98F-0D4A0C93E05B}"/>
    <cellStyle name="쉼표 3 3 9 2" xfId="35602" xr:uid="{3A879065-BA40-4B1F-9517-5B1D76924496}"/>
    <cellStyle name="쉼표 3 4" xfId="495" xr:uid="{F161D149-515F-472A-806B-B97A4D58F9FA}"/>
    <cellStyle name="쉼표 3 4 10" xfId="16780" xr:uid="{2DEAE70E-449D-4673-97E2-CCB74581C278}"/>
    <cellStyle name="쉼표 3 4 10 2" xfId="46733" xr:uid="{95ABE1D5-C42A-48C3-9586-A3B245056F9C}"/>
    <cellStyle name="쉼표 3 4 11" xfId="19563" xr:uid="{514390B0-6956-4E20-8676-D0F514EFCC49}"/>
    <cellStyle name="쉼표 3 4 11 2" xfId="49515" xr:uid="{355E382A-9C25-4930-84F5-A22CD2AF1009}"/>
    <cellStyle name="쉼표 3 4 12" xfId="22301" xr:uid="{ED5A3CEA-3A9E-46F6-B3C4-1F22BB938070}"/>
    <cellStyle name="쉼표 3 4 12 2" xfId="52253" xr:uid="{73034C1D-95C2-42F5-98F4-32F924C99787}"/>
    <cellStyle name="쉼표 3 4 13" xfId="25037" xr:uid="{AE88A7A9-43A5-480C-8658-FE522178CB67}"/>
    <cellStyle name="쉼표 3 4 13 2" xfId="54989" xr:uid="{EF9D5FB3-B2F7-45E1-9BAA-F375963BCD03}"/>
    <cellStyle name="쉼표 3 4 14" xfId="30505" xr:uid="{6CD8150C-89DD-4D59-8450-9E26006D46E9}"/>
    <cellStyle name="쉼표 3 4 2" xfId="1043" xr:uid="{CE69A4C8-6EC3-4864-BA7D-F8B8501BDF2D}"/>
    <cellStyle name="쉼표 3 4 2 10" xfId="19905" xr:uid="{9B951829-ABBD-42F5-966D-129207B9A4A4}"/>
    <cellStyle name="쉼표 3 4 2 10 2" xfId="49857" xr:uid="{4E06F79A-FE74-417B-8149-6E512DC744AE}"/>
    <cellStyle name="쉼표 3 4 2 11" xfId="22643" xr:uid="{5E3B8CB3-B84C-4B0A-8DE9-2502234CF423}"/>
    <cellStyle name="쉼표 3 4 2 11 2" xfId="52595" xr:uid="{0D0908CC-7CD6-4229-AD3F-0B9A6BCA2426}"/>
    <cellStyle name="쉼표 3 4 2 12" xfId="25379" xr:uid="{145D3985-1AC9-4B76-9AB6-48DCE25BB015}"/>
    <cellStyle name="쉼표 3 4 2 12 2" xfId="55331" xr:uid="{41942F79-0BFC-41C5-850B-CCF591071F1A}"/>
    <cellStyle name="쉼표 3 4 2 13" xfId="31048" xr:uid="{DCE41E36-635F-4A2E-AE74-EC737B714EBA}"/>
    <cellStyle name="쉼표 3 4 2 2" xfId="3811" xr:uid="{EAB6C462-1BEE-4AE0-9CB1-97956472D0CD}"/>
    <cellStyle name="쉼표 3 4 2 2 10" xfId="26063" xr:uid="{CFADFF90-F6BF-447D-B3D3-6D079687CBB7}"/>
    <cellStyle name="쉼표 3 4 2 2 10 2" xfId="56015" xr:uid="{A5FD8023-2DE8-4B54-AA38-8156D59C153E}"/>
    <cellStyle name="쉼표 3 4 2 2 11" xfId="33804" xr:uid="{71BCAA54-6CBF-48A0-AE07-E8853A5FE285}"/>
    <cellStyle name="쉼표 3 4 2 2 2" xfId="5179" xr:uid="{0811FC0E-F660-454A-8030-F6AC2E34CF9C}"/>
    <cellStyle name="쉼표 3 4 2 2 2 10" xfId="35172" xr:uid="{C4B165F2-3774-4A3A-87F0-EF1C3F282C21}"/>
    <cellStyle name="쉼표 3 4 2 2 2 2" xfId="8127" xr:uid="{D1C57C49-150C-40ED-AEF8-E00086D998B9}"/>
    <cellStyle name="쉼표 3 4 2 2 2 2 2" xfId="30174" xr:uid="{9786F0E5-5F79-4676-9A10-A2D858307B56}"/>
    <cellStyle name="쉼표 3 4 2 2 2 2 2 2" xfId="60126" xr:uid="{7D61F22A-C995-462E-9EDC-12F5416756B8}"/>
    <cellStyle name="쉼표 3 4 2 2 2 2 3" xfId="38082" xr:uid="{312AE051-7885-4A8F-AA60-9D0ACF55DCC0}"/>
    <cellStyle name="쉼표 3 4 2 2 2 3" xfId="10909" xr:uid="{D19F5F2E-CDD5-4345-BC6F-62652FF152E8}"/>
    <cellStyle name="쉼표 3 4 2 2 2 3 2" xfId="40864" xr:uid="{2E35E4EB-7C89-4B6F-A7FD-00905A06487B}"/>
    <cellStyle name="쉼표 3 4 2 2 2 4" xfId="13691" xr:uid="{0BE717BA-3CCF-47ED-8ABD-C50083C77479}"/>
    <cellStyle name="쉼표 3 4 2 2 2 4 2" xfId="43646" xr:uid="{100157B6-B55C-44CC-95C6-645F20BE5A26}"/>
    <cellStyle name="쉼표 3 4 2 2 2 5" xfId="16426" xr:uid="{37E9C314-94EB-4394-BE4B-F48833A4D91A}"/>
    <cellStyle name="쉼표 3 4 2 2 2 5 2" xfId="46381" xr:uid="{3BA987A6-D9C4-4532-ADC4-1998D65503C8}"/>
    <cellStyle name="쉼표 3 4 2 2 2 6" xfId="19174" xr:uid="{7C811F68-A78B-485C-8886-2D66B5FA99A4}"/>
    <cellStyle name="쉼표 3 4 2 2 2 6 2" xfId="49127" xr:uid="{7E81BE2B-C2B1-4B4F-BBD1-DC8E7F18AA38}"/>
    <cellStyle name="쉼표 3 4 2 2 2 7" xfId="21957" xr:uid="{E5C780E4-02D9-427E-A0F3-36AAE2CA8E69}"/>
    <cellStyle name="쉼표 3 4 2 2 2 7 2" xfId="51909" xr:uid="{58124254-1516-4C5D-BE1B-EAA330B1B392}"/>
    <cellStyle name="쉼표 3 4 2 2 2 8" xfId="24695" xr:uid="{BA6E898D-147D-4459-9602-FFD35A4CA64A}"/>
    <cellStyle name="쉼표 3 4 2 2 2 8 2" xfId="54647" xr:uid="{6DD970B1-CE36-432C-A232-6CAF9E84BAFA}"/>
    <cellStyle name="쉼표 3 4 2 2 2 9" xfId="27431" xr:uid="{8DDA971C-5A0D-4600-812B-77EA75360D89}"/>
    <cellStyle name="쉼표 3 4 2 2 2 9 2" xfId="57383" xr:uid="{27A36972-B69D-418E-B724-6757F78A8F52}"/>
    <cellStyle name="쉼표 3 4 2 2 3" xfId="6759" xr:uid="{F1F8EEBD-2DF8-46FC-9FB6-35F6736E78C5}"/>
    <cellStyle name="쉼표 3 4 2 2 3 2" xfId="28806" xr:uid="{7D43573E-7B83-4EDC-AACF-27638004D75A}"/>
    <cellStyle name="쉼표 3 4 2 2 3 2 2" xfId="58758" xr:uid="{5FD95ED0-B6B3-4117-BD57-639F9729CDA1}"/>
    <cellStyle name="쉼표 3 4 2 2 3 3" xfId="36714" xr:uid="{33A43137-B88B-4400-9193-6C15260ECA24}"/>
    <cellStyle name="쉼표 3 4 2 2 4" xfId="9541" xr:uid="{EA025337-9931-4EC6-8A45-FB4B25458D1E}"/>
    <cellStyle name="쉼표 3 4 2 2 4 2" xfId="39496" xr:uid="{030B6F00-F6C7-4DF3-8A57-F9C46C6B6658}"/>
    <cellStyle name="쉼표 3 4 2 2 5" xfId="12323" xr:uid="{305EF057-F95E-4C1E-A741-66B55014262A}"/>
    <cellStyle name="쉼표 3 4 2 2 5 2" xfId="42278" xr:uid="{AE90123A-DF8F-47D1-9D16-77A46E70AAC4}"/>
    <cellStyle name="쉼표 3 4 2 2 6" xfId="15058" xr:uid="{24835D24-A3CA-48A0-A590-FBC41A12A4FA}"/>
    <cellStyle name="쉼표 3 4 2 2 6 2" xfId="45013" xr:uid="{5780A5B1-31A6-4473-86B8-E7AB4A0873B2}"/>
    <cellStyle name="쉼표 3 4 2 2 7" xfId="17806" xr:uid="{5F53C601-7E35-4776-ABC1-790992DDC258}"/>
    <cellStyle name="쉼표 3 4 2 2 7 2" xfId="47759" xr:uid="{FA31AFC4-D27C-47BB-A4D7-595A39FEA332}"/>
    <cellStyle name="쉼표 3 4 2 2 8" xfId="20589" xr:uid="{B19B6DF7-7D4D-4414-A399-B09D4C34343A}"/>
    <cellStyle name="쉼표 3 4 2 2 8 2" xfId="50541" xr:uid="{DF282F2F-A95F-4977-837D-CFF2669AAE10}"/>
    <cellStyle name="쉼표 3 4 2 2 9" xfId="23327" xr:uid="{E370104A-D2A4-49FD-A9DB-511579B0860B}"/>
    <cellStyle name="쉼표 3 4 2 2 9 2" xfId="53279" xr:uid="{FBEA4EBA-E4FF-47CF-BDA7-F12376994B4D}"/>
    <cellStyle name="쉼표 3 4 2 3" xfId="4495" xr:uid="{CEF85B5A-54A0-4DC3-8E0C-DC4C14987714}"/>
    <cellStyle name="쉼표 3 4 2 3 10" xfId="34488" xr:uid="{1C8AE2E9-551F-4FD5-B057-CA69A76E6038}"/>
    <cellStyle name="쉼표 3 4 2 3 2" xfId="7443" xr:uid="{3E72A5AC-A5B8-4885-B125-70079D6CE360}"/>
    <cellStyle name="쉼표 3 4 2 3 2 2" xfId="29490" xr:uid="{83D6105B-AF4E-4E75-9284-4B7CEABA23A0}"/>
    <cellStyle name="쉼표 3 4 2 3 2 2 2" xfId="59442" xr:uid="{9DBD1970-9EEE-4FFF-9A2E-7D7F5AE307CB}"/>
    <cellStyle name="쉼표 3 4 2 3 2 3" xfId="37398" xr:uid="{56B2B270-5F7E-4474-B91E-9251C95AA4E0}"/>
    <cellStyle name="쉼표 3 4 2 3 3" xfId="10225" xr:uid="{0709CC56-B216-44C8-AC3A-4A0CBD29EE95}"/>
    <cellStyle name="쉼표 3 4 2 3 3 2" xfId="40180" xr:uid="{55EE85F2-ECF5-4AF7-B687-9CD7A6353F6D}"/>
    <cellStyle name="쉼표 3 4 2 3 4" xfId="13007" xr:uid="{4BC18251-973D-43F2-8151-48FAD33B55E1}"/>
    <cellStyle name="쉼표 3 4 2 3 4 2" xfId="42962" xr:uid="{96AFF3F2-9B5F-4847-8D03-5D9A719A239E}"/>
    <cellStyle name="쉼표 3 4 2 3 5" xfId="15742" xr:uid="{07FA5672-6369-4F6F-8E05-B8A06E792591}"/>
    <cellStyle name="쉼표 3 4 2 3 5 2" xfId="45697" xr:uid="{5A890800-C2B7-4D21-98B0-21BCD705227F}"/>
    <cellStyle name="쉼표 3 4 2 3 6" xfId="18490" xr:uid="{B58CD9E8-0903-4CE2-86B3-EA13F867401E}"/>
    <cellStyle name="쉼표 3 4 2 3 6 2" xfId="48443" xr:uid="{54C68022-11CA-4756-BA24-609550AC97B4}"/>
    <cellStyle name="쉼표 3 4 2 3 7" xfId="21273" xr:uid="{9F25D5B8-C445-4630-8219-9DD5CD397708}"/>
    <cellStyle name="쉼표 3 4 2 3 7 2" xfId="51225" xr:uid="{8DBC44F1-E58F-4474-96CA-276908EC19E3}"/>
    <cellStyle name="쉼표 3 4 2 3 8" xfId="24011" xr:uid="{E5C0B697-916A-4733-AB4F-1301491D8632}"/>
    <cellStyle name="쉼표 3 4 2 3 8 2" xfId="53963" xr:uid="{9EE16D90-0550-4426-857F-A1B6D512A82F}"/>
    <cellStyle name="쉼표 3 4 2 3 9" xfId="26747" xr:uid="{620CAC38-FB1E-4E1D-A959-6ECEC34D80A1}"/>
    <cellStyle name="쉼표 3 4 2 3 9 2" xfId="56699" xr:uid="{037F9042-7EE2-4CF8-B75F-AB7C38A27CD2}"/>
    <cellStyle name="쉼표 3 4 2 4" xfId="3127" xr:uid="{D54B9038-F9B4-4F2F-A56F-BBD8B716DDE6}"/>
    <cellStyle name="쉼표 3 4 2 4 2" xfId="28122" xr:uid="{FE6D31E8-07F7-482B-BB1C-3A616F99BBF4}"/>
    <cellStyle name="쉼표 3 4 2 4 2 2" xfId="58074" xr:uid="{2C18F96F-056C-4C47-991C-D0391EF5636A}"/>
    <cellStyle name="쉼표 3 4 2 4 3" xfId="33120" xr:uid="{EDAC0A0D-B163-4CCD-A3E8-09F7330D164E}"/>
    <cellStyle name="쉼표 3 4 2 5" xfId="6075" xr:uid="{0C7F376A-919E-4D77-8357-2C09B7E04B9D}"/>
    <cellStyle name="쉼표 3 4 2 5 2" xfId="36030" xr:uid="{CF24B3CA-5808-40EE-B1FB-1291AC8444A0}"/>
    <cellStyle name="쉼표 3 4 2 6" xfId="8857" xr:uid="{71F50ABB-7637-437F-B669-6D56A9DE3DE8}"/>
    <cellStyle name="쉼표 3 4 2 6 2" xfId="38812" xr:uid="{FE5BE8E8-2BE9-4A3C-AB90-11C2825B74B8}"/>
    <cellStyle name="쉼표 3 4 2 7" xfId="11639" xr:uid="{86502648-BF36-4EF4-9177-300DEAA7F81B}"/>
    <cellStyle name="쉼표 3 4 2 7 2" xfId="41594" xr:uid="{2CBF4100-2A4F-4253-B10D-6BE2E19895CF}"/>
    <cellStyle name="쉼표 3 4 2 8" xfId="14374" xr:uid="{16AF1B82-924F-4F2C-AFAE-494901E6BC42}"/>
    <cellStyle name="쉼표 3 4 2 8 2" xfId="44329" xr:uid="{496AD8D0-BA1B-40A6-A138-D89F37DC45AC}"/>
    <cellStyle name="쉼표 3 4 2 9" xfId="17122" xr:uid="{D3FE9545-8A87-44BF-ADBA-0D18846D8047}"/>
    <cellStyle name="쉼표 3 4 2 9 2" xfId="47075" xr:uid="{699859D2-805A-4C9C-8405-5451D2D347E4}"/>
    <cellStyle name="쉼표 3 4 3" xfId="1585" xr:uid="{D56794E6-1FF1-490E-992A-5D873273D3C4}"/>
    <cellStyle name="쉼표 3 4 3 10" xfId="22985" xr:uid="{C64283A0-3884-40A8-A9E1-07EAC861C6D1}"/>
    <cellStyle name="쉼표 3 4 3 10 2" xfId="52937" xr:uid="{22671F06-EB1E-44B8-A39E-E69BE4FB2ECD}"/>
    <cellStyle name="쉼표 3 4 3 11" xfId="25721" xr:uid="{70C8D024-B27F-400F-A30E-7F9AC5B6CF90}"/>
    <cellStyle name="쉼표 3 4 3 11 2" xfId="55673" xr:uid="{29F6E436-DAFA-4412-BAE0-4B5257BD8CF7}"/>
    <cellStyle name="쉼표 3 4 3 12" xfId="31590" xr:uid="{CF6D7325-C4EA-4616-A81C-6F1D7DBD2927}"/>
    <cellStyle name="쉼표 3 4 3 2" xfId="4837" xr:uid="{B8E24C88-35D7-4ED6-8F93-413DADCBC3B0}"/>
    <cellStyle name="쉼표 3 4 3 2 10" xfId="34830" xr:uid="{10B0339D-C52A-44A3-B062-CA4DFD471D0F}"/>
    <cellStyle name="쉼표 3 4 3 2 2" xfId="7785" xr:uid="{CC3983BB-E6F3-4AD9-8D22-ACB3EBF4DEAA}"/>
    <cellStyle name="쉼표 3 4 3 2 2 2" xfId="29832" xr:uid="{9C525328-F217-4273-AC6F-AD91F69A1A54}"/>
    <cellStyle name="쉼표 3 4 3 2 2 2 2" xfId="59784" xr:uid="{9F785EF4-BF51-4390-AC43-7F72D2F10724}"/>
    <cellStyle name="쉼표 3 4 3 2 2 3" xfId="37740" xr:uid="{74743435-A299-468D-8C20-CB5421CE5D71}"/>
    <cellStyle name="쉼표 3 4 3 2 3" xfId="10567" xr:uid="{1A2B0C7B-BB63-4763-84A4-9A48ED552E4F}"/>
    <cellStyle name="쉼표 3 4 3 2 3 2" xfId="40522" xr:uid="{76C86476-12F6-477B-B1F6-C18380B74A33}"/>
    <cellStyle name="쉼표 3 4 3 2 4" xfId="13349" xr:uid="{43BB0251-9EED-4C98-8D59-532FFA140828}"/>
    <cellStyle name="쉼표 3 4 3 2 4 2" xfId="43304" xr:uid="{DD181C42-DCA2-404A-88BE-A27F248F50D2}"/>
    <cellStyle name="쉼표 3 4 3 2 5" xfId="16084" xr:uid="{FBF80378-58D3-45B3-9156-B45FEF256966}"/>
    <cellStyle name="쉼표 3 4 3 2 5 2" xfId="46039" xr:uid="{36D68AF9-741E-44E5-AC8C-970754ED2B19}"/>
    <cellStyle name="쉼표 3 4 3 2 6" xfId="18832" xr:uid="{1EF53EEF-6F34-4733-A67F-1B7D22C02824}"/>
    <cellStyle name="쉼표 3 4 3 2 6 2" xfId="48785" xr:uid="{E100EA0C-E2E5-4DCC-A700-38A1F1216C2A}"/>
    <cellStyle name="쉼표 3 4 3 2 7" xfId="21615" xr:uid="{1BAD60C6-8817-4F4D-B935-11252861D17F}"/>
    <cellStyle name="쉼표 3 4 3 2 7 2" xfId="51567" xr:uid="{33D6A734-E021-4035-82DD-C06206F0F031}"/>
    <cellStyle name="쉼표 3 4 3 2 8" xfId="24353" xr:uid="{13B6A6D2-C9E1-4B73-8CF4-C7BC64A57E81}"/>
    <cellStyle name="쉼표 3 4 3 2 8 2" xfId="54305" xr:uid="{B46B83FB-0BFA-411E-89BB-C961ECA293A7}"/>
    <cellStyle name="쉼표 3 4 3 2 9" xfId="27089" xr:uid="{C7DF40CE-4E47-4062-8AAF-6408AC56352E}"/>
    <cellStyle name="쉼표 3 4 3 2 9 2" xfId="57041" xr:uid="{476FC2A9-3287-4603-8319-957351992976}"/>
    <cellStyle name="쉼표 3 4 3 3" xfId="3469" xr:uid="{350B142B-C734-4FB7-8A3D-98B558B77DC9}"/>
    <cellStyle name="쉼표 3 4 3 3 2" xfId="28464" xr:uid="{B9C35FDA-FED4-4ABB-8E97-32DC9B201359}"/>
    <cellStyle name="쉼표 3 4 3 3 2 2" xfId="58416" xr:uid="{726741CD-10E4-4BA6-A031-231212BFE1D0}"/>
    <cellStyle name="쉼표 3 4 3 3 3" xfId="33462" xr:uid="{9B6B8658-F594-43FE-9D5B-2E822EF2BD0E}"/>
    <cellStyle name="쉼표 3 4 3 4" xfId="6417" xr:uid="{111F618D-7C93-4253-A28E-36F510BA4371}"/>
    <cellStyle name="쉼표 3 4 3 4 2" xfId="36372" xr:uid="{87DE5E9D-5D9D-47E0-9861-0EAB9E609379}"/>
    <cellStyle name="쉼표 3 4 3 5" xfId="9199" xr:uid="{3E72A067-6DA4-4F4F-8F7B-0B01DEEF0F5E}"/>
    <cellStyle name="쉼표 3 4 3 5 2" xfId="39154" xr:uid="{483C98EC-E5C3-4594-82D2-6D88D5887482}"/>
    <cellStyle name="쉼표 3 4 3 6" xfId="11981" xr:uid="{DBAE2F24-AE9B-481B-A5B3-B9F509D92317}"/>
    <cellStyle name="쉼표 3 4 3 6 2" xfId="41936" xr:uid="{93259823-4FEE-461D-B0F4-651BAAC7B513}"/>
    <cellStyle name="쉼표 3 4 3 7" xfId="14716" xr:uid="{BDEB3CD1-E131-4828-A5E6-73AAC99BB716}"/>
    <cellStyle name="쉼표 3 4 3 7 2" xfId="44671" xr:uid="{55C44E83-D6C6-4304-A161-4EAF81FA2431}"/>
    <cellStyle name="쉼표 3 4 3 8" xfId="17464" xr:uid="{F9E1D08D-929D-4EBB-838D-7BF9FA9A314D}"/>
    <cellStyle name="쉼표 3 4 3 8 2" xfId="47417" xr:uid="{537094E3-022F-4AC3-A710-FB7342B35D82}"/>
    <cellStyle name="쉼표 3 4 3 9" xfId="20247" xr:uid="{5FFF0ABE-1545-4947-94C6-F29F1D35E57B}"/>
    <cellStyle name="쉼표 3 4 3 9 2" xfId="50199" xr:uid="{02575ECE-CD7D-4268-A17C-1DAB86C14E58}"/>
    <cellStyle name="쉼표 3 4 4" xfId="2348" xr:uid="{A388580D-5E04-497A-91A1-638955668E85}"/>
    <cellStyle name="쉼표 3 4 4 10" xfId="26405" xr:uid="{3DC637D0-D3C6-477D-BADE-8CE897B5067E}"/>
    <cellStyle name="쉼표 3 4 4 10 2" xfId="56357" xr:uid="{846578AF-938A-409D-BF19-E03839DAAE13}"/>
    <cellStyle name="쉼표 3 4 4 11" xfId="32347" xr:uid="{A317A609-FC7D-4C52-8858-0EFECEAA83C7}"/>
    <cellStyle name="쉼표 3 4 4 2" xfId="4153" xr:uid="{FDA8B30B-195F-40AE-9D42-481B14C0A497}"/>
    <cellStyle name="쉼표 3 4 4 2 2" xfId="29148" xr:uid="{525B9240-2948-408B-A630-E306532AF064}"/>
    <cellStyle name="쉼표 3 4 4 2 2 2" xfId="59100" xr:uid="{310FA3B8-EC1A-4935-9F3D-C769A6D62300}"/>
    <cellStyle name="쉼표 3 4 4 2 3" xfId="34146" xr:uid="{28BA7D5D-DF3F-433D-88E4-A637566CB960}"/>
    <cellStyle name="쉼표 3 4 4 3" xfId="7101" xr:uid="{B2DA399D-B743-48D7-A5CE-01AFA40AEFD2}"/>
    <cellStyle name="쉼표 3 4 4 3 2" xfId="37056" xr:uid="{6D2C3CCA-5A65-4432-A590-67C17203CFA4}"/>
    <cellStyle name="쉼표 3 4 4 4" xfId="9883" xr:uid="{BC9520F6-5ECB-4626-883B-886BD290B64F}"/>
    <cellStyle name="쉼표 3 4 4 4 2" xfId="39838" xr:uid="{21254153-651A-4E76-A763-22879BE350B3}"/>
    <cellStyle name="쉼표 3 4 4 5" xfId="12665" xr:uid="{F6001AA0-523E-4FFB-A473-229EDD0614C8}"/>
    <cellStyle name="쉼표 3 4 4 5 2" xfId="42620" xr:uid="{8E96330E-753E-43CA-8ED0-0209B7FC05BE}"/>
    <cellStyle name="쉼표 3 4 4 6" xfId="15400" xr:uid="{74F8D7BA-04AD-440B-A810-34A7D65D9B96}"/>
    <cellStyle name="쉼표 3 4 4 6 2" xfId="45355" xr:uid="{8EB8FD38-5346-466F-8AF6-FD4BC9C3083E}"/>
    <cellStyle name="쉼표 3 4 4 7" xfId="18148" xr:uid="{728F1B4E-5AA8-494C-A271-533660916D55}"/>
    <cellStyle name="쉼표 3 4 4 7 2" xfId="48101" xr:uid="{74455D15-46F5-4ACD-8302-190A74AF9112}"/>
    <cellStyle name="쉼표 3 4 4 8" xfId="20931" xr:uid="{654FBD30-FD82-4EFC-8B65-FC70A0006341}"/>
    <cellStyle name="쉼표 3 4 4 8 2" xfId="50883" xr:uid="{91D215A4-D318-4E23-9D08-D62BEC17D5D6}"/>
    <cellStyle name="쉼표 3 4 4 9" xfId="23669" xr:uid="{2B741075-C757-46A1-867E-C74703891175}"/>
    <cellStyle name="쉼표 3 4 4 9 2" xfId="53621" xr:uid="{DCE3460F-0F12-4D06-A761-015D71570C88}"/>
    <cellStyle name="쉼표 3 4 5" xfId="2785" xr:uid="{8A63EC20-999F-4652-9250-C7FFFD5DE5A8}"/>
    <cellStyle name="쉼표 3 4 5 2" xfId="27780" xr:uid="{453A8CC7-38F2-44FB-9269-AE29338F1D0C}"/>
    <cellStyle name="쉼표 3 4 5 2 2" xfId="57732" xr:uid="{72BAD879-0564-478A-8DC8-E33264046AD9}"/>
    <cellStyle name="쉼표 3 4 5 3" xfId="32778" xr:uid="{7AFA5456-FBC5-4FD5-88EF-414220943CD2}"/>
    <cellStyle name="쉼표 3 4 6" xfId="5733" xr:uid="{1E4BACB6-ED63-4015-8E81-171C03B07076}"/>
    <cellStyle name="쉼표 3 4 6 2" xfId="35688" xr:uid="{5008E49A-6FF5-43DA-99A9-BD91A8C94527}"/>
    <cellStyle name="쉼표 3 4 7" xfId="8515" xr:uid="{53BD1825-4A50-409B-AC77-9EDB2F0DC089}"/>
    <cellStyle name="쉼표 3 4 7 2" xfId="38470" xr:uid="{3F84894F-7D45-4367-9113-D82B5D664C0A}"/>
    <cellStyle name="쉼표 3 4 8" xfId="11297" xr:uid="{1729E17B-DE5C-405B-B846-27C5E5A3F39A}"/>
    <cellStyle name="쉼표 3 4 8 2" xfId="41252" xr:uid="{7408FE2D-49DA-4040-9249-295EA7220F26}"/>
    <cellStyle name="쉼표 3 4 9" xfId="14032" xr:uid="{A1664963-6EB6-490A-AF37-AF33E8C4C04D}"/>
    <cellStyle name="쉼표 3 4 9 2" xfId="43987" xr:uid="{B58C74B4-F04E-4699-B374-783B61BD6D06}"/>
    <cellStyle name="쉼표 3 5" xfId="636" xr:uid="{9BAE43D9-A971-4ED9-AD09-C45C2D0E9BFD}"/>
    <cellStyle name="쉼표 3 5 10" xfId="19734" xr:uid="{5ED25A54-1128-4F24-9964-BC8BBCF19C02}"/>
    <cellStyle name="쉼표 3 5 10 2" xfId="49686" xr:uid="{4E6C2AD8-86F7-4CD0-9BDB-8F8863E74FD8}"/>
    <cellStyle name="쉼표 3 5 11" xfId="22472" xr:uid="{D0D7ACDC-2891-4E42-8E80-4178230725EF}"/>
    <cellStyle name="쉼표 3 5 11 2" xfId="52424" xr:uid="{7B2E3945-4E38-4885-A6EC-24AD4AA51E28}"/>
    <cellStyle name="쉼표 3 5 12" xfId="25208" xr:uid="{97FA2B17-9D79-41A2-8ED5-89B78413D5F5}"/>
    <cellStyle name="쉼표 3 5 12 2" xfId="55160" xr:uid="{71F49E5D-C820-4D01-84D8-90FBBB7E90F1}"/>
    <cellStyle name="쉼표 3 5 13" xfId="30646" xr:uid="{15377D26-334D-4039-B0D4-D19DC746E01C}"/>
    <cellStyle name="쉼표 3 5 2" xfId="1184" xr:uid="{8FCB9528-B208-40FF-8461-5D62D0E35AFF}"/>
    <cellStyle name="쉼표 3 5 2 10" xfId="23156" xr:uid="{6907A0DE-3839-423F-9170-513A0DF6DE7E}"/>
    <cellStyle name="쉼표 3 5 2 10 2" xfId="53108" xr:uid="{717F0D37-D6B5-40FB-A2F5-2775A931BDC3}"/>
    <cellStyle name="쉼표 3 5 2 11" xfId="25892" xr:uid="{3C249CD1-CD43-4CDE-A464-EA38C7F4DC09}"/>
    <cellStyle name="쉼표 3 5 2 11 2" xfId="55844" xr:uid="{1EFD91C8-0DDF-4D7E-A243-7850BB6DBA2D}"/>
    <cellStyle name="쉼표 3 5 2 12" xfId="31189" xr:uid="{41594C7C-8A74-4CC4-AE5B-7BA2BC838FAC}"/>
    <cellStyle name="쉼표 3 5 2 2" xfId="5008" xr:uid="{A53BC665-878F-4F42-B404-7EAF78F265E4}"/>
    <cellStyle name="쉼표 3 5 2 2 10" xfId="35001" xr:uid="{B9877EC0-802D-4E8C-9CE5-D13017A114D6}"/>
    <cellStyle name="쉼표 3 5 2 2 2" xfId="7956" xr:uid="{9B979A2D-BE2F-44E3-82D0-83D64B5CD9D5}"/>
    <cellStyle name="쉼표 3 5 2 2 2 2" xfId="30003" xr:uid="{A56447C6-9EFD-4CBF-A439-3BBAFF5A21CD}"/>
    <cellStyle name="쉼표 3 5 2 2 2 2 2" xfId="59955" xr:uid="{72035BF7-4E4D-4B1F-B4AE-966DAD2277B9}"/>
    <cellStyle name="쉼표 3 5 2 2 2 3" xfId="37911" xr:uid="{7A027CC6-04BE-431B-929A-A3B5BAEAA4C4}"/>
    <cellStyle name="쉼표 3 5 2 2 3" xfId="10738" xr:uid="{2FF66B63-72BF-477B-B00B-A7057D878086}"/>
    <cellStyle name="쉼표 3 5 2 2 3 2" xfId="40693" xr:uid="{4143353C-DDD2-4F4A-9437-8330C3758AEF}"/>
    <cellStyle name="쉼표 3 5 2 2 4" xfId="13520" xr:uid="{CE588B5B-5AA6-4547-B58A-BAF465A07B9F}"/>
    <cellStyle name="쉼표 3 5 2 2 4 2" xfId="43475" xr:uid="{889C350B-3176-4790-84B0-40B061FFDFE0}"/>
    <cellStyle name="쉼표 3 5 2 2 5" xfId="16255" xr:uid="{66A27309-C91A-47C0-85E1-6F9BD6925468}"/>
    <cellStyle name="쉼표 3 5 2 2 5 2" xfId="46210" xr:uid="{D753D84D-FFD2-4FCF-895C-E443E1ACB651}"/>
    <cellStyle name="쉼표 3 5 2 2 6" xfId="19003" xr:uid="{C940F403-F6DD-4D1D-8157-40041AD1A314}"/>
    <cellStyle name="쉼표 3 5 2 2 6 2" xfId="48956" xr:uid="{B2E26D3B-ABB0-4CC6-ABF9-16868472FF15}"/>
    <cellStyle name="쉼표 3 5 2 2 7" xfId="21786" xr:uid="{DDB7192C-6B5F-44D1-994D-94A5E2BB37DD}"/>
    <cellStyle name="쉼표 3 5 2 2 7 2" xfId="51738" xr:uid="{63CD18C0-4968-4DE9-8FE1-68D330A75D21}"/>
    <cellStyle name="쉼표 3 5 2 2 8" xfId="24524" xr:uid="{CD12F2B0-009D-4AAB-B32B-E5F7EA95FF0A}"/>
    <cellStyle name="쉼표 3 5 2 2 8 2" xfId="54476" xr:uid="{83A8AF71-0F32-4EDC-B504-08CE0DC3062A}"/>
    <cellStyle name="쉼표 3 5 2 2 9" xfId="27260" xr:uid="{5775466A-BB88-4373-B40D-6D127297E36A}"/>
    <cellStyle name="쉼표 3 5 2 2 9 2" xfId="57212" xr:uid="{A74F9247-6C78-4602-99C2-DA35BAB5BF26}"/>
    <cellStyle name="쉼표 3 5 2 3" xfId="3640" xr:uid="{9CC4381A-AA95-4BCB-A0BF-F4D981E7FCAB}"/>
    <cellStyle name="쉼표 3 5 2 3 2" xfId="28635" xr:uid="{51F9A04E-40C9-4318-A06E-54B32D76B357}"/>
    <cellStyle name="쉼표 3 5 2 3 2 2" xfId="58587" xr:uid="{91B3FFE0-EA3C-443F-A8B1-0D0F83A82E46}"/>
    <cellStyle name="쉼표 3 5 2 3 3" xfId="33633" xr:uid="{9230E50F-6CBB-479C-9428-1E9C036EDA9B}"/>
    <cellStyle name="쉼표 3 5 2 4" xfId="6588" xr:uid="{43593D27-37F6-44A6-8D93-AF69DFAF2178}"/>
    <cellStyle name="쉼표 3 5 2 4 2" xfId="36543" xr:uid="{0C457142-10DE-4D9C-8B8C-7BAD9D229B4D}"/>
    <cellStyle name="쉼표 3 5 2 5" xfId="9370" xr:uid="{D45FC43B-39DC-4064-9A23-0665BE41F014}"/>
    <cellStyle name="쉼표 3 5 2 5 2" xfId="39325" xr:uid="{27C3AD31-CC00-477F-977A-A0717925010C}"/>
    <cellStyle name="쉼표 3 5 2 6" xfId="12152" xr:uid="{5D8E6042-4918-4EB9-826C-38B0018B1C5A}"/>
    <cellStyle name="쉼표 3 5 2 6 2" xfId="42107" xr:uid="{4C514BBA-B61E-4453-A072-6739549856C9}"/>
    <cellStyle name="쉼표 3 5 2 7" xfId="14887" xr:uid="{7139B2D8-0DB5-485C-8F68-82058079BEE0}"/>
    <cellStyle name="쉼표 3 5 2 7 2" xfId="44842" xr:uid="{0BBC89AB-B32E-4D0D-94BE-B21AD633B6FB}"/>
    <cellStyle name="쉼표 3 5 2 8" xfId="17635" xr:uid="{B6E56CD0-0B4B-4DD8-8ACF-1753D4C7721C}"/>
    <cellStyle name="쉼표 3 5 2 8 2" xfId="47588" xr:uid="{ED6ED3CA-04F4-4748-B009-0D3CAC4E00F4}"/>
    <cellStyle name="쉼표 3 5 2 9" xfId="20418" xr:uid="{DDFBD60A-0B3F-4847-BD7F-A3568160B372}"/>
    <cellStyle name="쉼표 3 5 2 9 2" xfId="50370" xr:uid="{0162AB74-E01F-49FA-889D-81FE95B5972B}"/>
    <cellStyle name="쉼표 3 5 3" xfId="1726" xr:uid="{63BEB4B9-4446-4EB7-9DDE-2ABAA410E555}"/>
    <cellStyle name="쉼표 3 5 3 10" xfId="26576" xr:uid="{3680CC16-C9B6-4244-AE68-2B58006E4AAE}"/>
    <cellStyle name="쉼표 3 5 3 10 2" xfId="56528" xr:uid="{64E5D172-4847-40D9-9E95-FE73D4C9608B}"/>
    <cellStyle name="쉼표 3 5 3 11" xfId="31731" xr:uid="{0F747050-4669-465A-AA78-B6A04B20ACC2}"/>
    <cellStyle name="쉼표 3 5 3 2" xfId="4324" xr:uid="{1E0F1560-842F-443D-92F8-7E0817ABBAB3}"/>
    <cellStyle name="쉼표 3 5 3 2 2" xfId="29319" xr:uid="{A60D722A-3B44-4B45-B7F4-1A6FEDA2D7A0}"/>
    <cellStyle name="쉼표 3 5 3 2 2 2" xfId="59271" xr:uid="{89FF6AE5-86F1-49F3-A27E-5132EC4AE092}"/>
    <cellStyle name="쉼표 3 5 3 2 3" xfId="34317" xr:uid="{69954F74-3923-4B74-976D-67EBB9D176AE}"/>
    <cellStyle name="쉼표 3 5 3 3" xfId="7272" xr:uid="{6C7F4784-D6FC-488B-8370-D25BCF5ADACE}"/>
    <cellStyle name="쉼표 3 5 3 3 2" xfId="37227" xr:uid="{B3FFEA5D-024C-4C04-ADF3-1F3BF6207E5A}"/>
    <cellStyle name="쉼표 3 5 3 4" xfId="10054" xr:uid="{5EDCD9F4-A3D6-481E-B4D0-5E212ED1919F}"/>
    <cellStyle name="쉼표 3 5 3 4 2" xfId="40009" xr:uid="{57884D13-6641-4986-9984-AE12640DC2AD}"/>
    <cellStyle name="쉼표 3 5 3 5" xfId="12836" xr:uid="{2684DB3E-E056-45DC-A688-20E62DE1F499}"/>
    <cellStyle name="쉼표 3 5 3 5 2" xfId="42791" xr:uid="{D5B8F907-A245-463B-A117-F5542C19CF40}"/>
    <cellStyle name="쉼표 3 5 3 6" xfId="15571" xr:uid="{F046C81C-B498-4A2B-89F9-B6518ADAE441}"/>
    <cellStyle name="쉼표 3 5 3 6 2" xfId="45526" xr:uid="{B56CE751-435B-4FE1-A52F-F15A619AD02F}"/>
    <cellStyle name="쉼표 3 5 3 7" xfId="18319" xr:uid="{2A54557C-233E-4F31-8A60-26AB53C9700D}"/>
    <cellStyle name="쉼표 3 5 3 7 2" xfId="48272" xr:uid="{75C35D02-17D8-45E6-A583-CDF52C0A6F15}"/>
    <cellStyle name="쉼표 3 5 3 8" xfId="21102" xr:uid="{ED02DC3F-075C-4C0D-9D41-4C69744AE4DD}"/>
    <cellStyle name="쉼표 3 5 3 8 2" xfId="51054" xr:uid="{9BEEB822-0BDC-41EF-9A5D-5E8E55A977B2}"/>
    <cellStyle name="쉼표 3 5 3 9" xfId="23840" xr:uid="{CB964B89-6106-4551-A216-F5A2F645CF56}"/>
    <cellStyle name="쉼표 3 5 3 9 2" xfId="53792" xr:uid="{D55C5908-3AD5-47F9-A3FE-7BC0A5607B76}"/>
    <cellStyle name="쉼표 3 5 4" xfId="2956" xr:uid="{20A8CE35-F79B-44C7-BA4A-56A8F74DA485}"/>
    <cellStyle name="쉼표 3 5 4 2" xfId="27951" xr:uid="{55B0B3F1-B9B0-4347-AE0A-EB19EAF5BF06}"/>
    <cellStyle name="쉼표 3 5 4 2 2" xfId="57903" xr:uid="{45552D52-4171-4528-8E05-9E639EC5B663}"/>
    <cellStyle name="쉼표 3 5 4 3" xfId="32949" xr:uid="{E3EC4E60-A171-48AB-B7C3-60A5676EE58C}"/>
    <cellStyle name="쉼표 3 5 5" xfId="5904" xr:uid="{90DD63C0-83C9-454D-BFB4-C729705DFC2F}"/>
    <cellStyle name="쉼표 3 5 5 2" xfId="35859" xr:uid="{BDA0E7F2-D1DB-4543-B077-BE4197D9AADA}"/>
    <cellStyle name="쉼표 3 5 6" xfId="8686" xr:uid="{E50B100C-8869-4DDB-BA11-BD50C8F2976A}"/>
    <cellStyle name="쉼표 3 5 6 2" xfId="38641" xr:uid="{EC8033FA-91F6-46AB-A00A-9CC3849DF500}"/>
    <cellStyle name="쉼표 3 5 7" xfId="11468" xr:uid="{E1605685-3CD0-4103-86F4-41E91CEE9E47}"/>
    <cellStyle name="쉼표 3 5 7 2" xfId="41423" xr:uid="{AB115AAA-5023-4459-99C9-1D412D405CD6}"/>
    <cellStyle name="쉼표 3 5 8" xfId="14203" xr:uid="{FBBDF6DB-133B-46C5-8701-92A5F27B9AF3}"/>
    <cellStyle name="쉼표 3 5 8 2" xfId="44158" xr:uid="{AF8A88CB-C32C-40B0-9CFE-29D64949A74A}"/>
    <cellStyle name="쉼표 3 5 9" xfId="16951" xr:uid="{E1E533A5-35F5-4D9B-815B-6812650F56F6}"/>
    <cellStyle name="쉼표 3 5 9 2" xfId="46904" xr:uid="{5D417810-BB35-4C7E-8E03-2DEAE73FC628}"/>
    <cellStyle name="쉼표 3 6" xfId="686" xr:uid="{CCD88D4F-F1FE-471F-9B95-7FC2B3321DA5}"/>
    <cellStyle name="쉼표 3 6 10" xfId="20076" xr:uid="{7184BB72-5AA2-4414-B061-F2A65CFDCEFE}"/>
    <cellStyle name="쉼표 3 6 10 2" xfId="50028" xr:uid="{459C70A9-1021-41A8-9950-2F2113B47FB3}"/>
    <cellStyle name="쉼표 3 6 11" xfId="22814" xr:uid="{E57BBB11-497D-4F67-BB59-89BF48B5B350}"/>
    <cellStyle name="쉼표 3 6 11 2" xfId="52766" xr:uid="{917FB5AB-2D2D-4FD4-B78B-9E44EDD408C5}"/>
    <cellStyle name="쉼표 3 6 12" xfId="25550" xr:uid="{357AF128-1061-438E-A1DC-F9285399DB39}"/>
    <cellStyle name="쉼표 3 6 12 2" xfId="55502" xr:uid="{52F8D5B5-EC35-4560-B0BF-D4A77567ECB1}"/>
    <cellStyle name="쉼표 3 6 13" xfId="30691" xr:uid="{ED611B93-8948-402A-8776-1405C51C5608}"/>
    <cellStyle name="쉼표 3 6 2" xfId="1229" xr:uid="{E0674500-2DA6-4BEF-9329-69A4FA23E0B3}"/>
    <cellStyle name="쉼표 3 6 2 10" xfId="26918" xr:uid="{63F6FFDD-92E2-46A5-B737-10EE1A2CBC66}"/>
    <cellStyle name="쉼표 3 6 2 10 2" xfId="56870" xr:uid="{AA91C0BB-E2FB-436B-9BBF-7C36E1FAA714}"/>
    <cellStyle name="쉼표 3 6 2 11" xfId="31234" xr:uid="{424C188B-2A2F-4F92-B9C5-EE0FD11CF49B}"/>
    <cellStyle name="쉼표 3 6 2 2" xfId="4666" xr:uid="{ADF4CAB0-4D1A-44CB-B95B-2B9F159107A7}"/>
    <cellStyle name="쉼표 3 6 2 2 2" xfId="29661" xr:uid="{B70AA3F6-8E3D-4C5E-B16B-44C1D0C94F1C}"/>
    <cellStyle name="쉼표 3 6 2 2 2 2" xfId="59613" xr:uid="{9B5E4231-1C80-434C-B9D7-3B5ED0DD8105}"/>
    <cellStyle name="쉼표 3 6 2 2 3" xfId="34659" xr:uid="{B2F5A773-17DF-4376-B6DE-E34DAAB56341}"/>
    <cellStyle name="쉼표 3 6 2 3" xfId="7614" xr:uid="{5B5A8FEE-85CB-4FFC-83FC-29F61E921317}"/>
    <cellStyle name="쉼표 3 6 2 3 2" xfId="37569" xr:uid="{534C04E2-7B24-4EF4-A0D1-83699B2C13E9}"/>
    <cellStyle name="쉼표 3 6 2 4" xfId="10396" xr:uid="{CB11D22B-CA6F-4241-B47E-3A1DB04F5014}"/>
    <cellStyle name="쉼표 3 6 2 4 2" xfId="40351" xr:uid="{6B928D93-2AFB-4BF8-BC7D-C4A01EAD140E}"/>
    <cellStyle name="쉼표 3 6 2 5" xfId="13178" xr:uid="{BDB87C8B-B666-456A-BF5A-94046B6B49A6}"/>
    <cellStyle name="쉼표 3 6 2 5 2" xfId="43133" xr:uid="{4E3C58E2-A51E-443D-BC2B-A018017565D0}"/>
    <cellStyle name="쉼표 3 6 2 6" xfId="15913" xr:uid="{BD3ACDB4-7053-4198-99D2-14FFB90D284E}"/>
    <cellStyle name="쉼표 3 6 2 6 2" xfId="45868" xr:uid="{258CCA02-E65B-4952-B7A2-A276722620C9}"/>
    <cellStyle name="쉼표 3 6 2 7" xfId="18661" xr:uid="{91ABD3F8-802E-4084-92D4-BCB8391A2D3B}"/>
    <cellStyle name="쉼표 3 6 2 7 2" xfId="48614" xr:uid="{061C9484-0C49-457E-839A-3130BB7E705A}"/>
    <cellStyle name="쉼표 3 6 2 8" xfId="21444" xr:uid="{3D6A7152-674E-46EC-AC04-11653444B90A}"/>
    <cellStyle name="쉼표 3 6 2 8 2" xfId="51396" xr:uid="{9A22F84E-2B1E-482B-8E4B-C58E115DC324}"/>
    <cellStyle name="쉼표 3 6 2 9" xfId="24182" xr:uid="{60331489-3530-4B57-B401-2576D62F360E}"/>
    <cellStyle name="쉼표 3 6 2 9 2" xfId="54134" xr:uid="{2E90DE58-B305-493D-A214-E9BA8AB1F9C5}"/>
    <cellStyle name="쉼표 3 6 3" xfId="1771" xr:uid="{306C8855-9F3C-4C6A-983E-BCEDBA64C442}"/>
    <cellStyle name="쉼표 3 6 3 2" xfId="28293" xr:uid="{FA83A943-E82D-4F0F-952E-E45F5BDA4195}"/>
    <cellStyle name="쉼표 3 6 3 2 2" xfId="58245" xr:uid="{035AD5E9-A601-4FF2-909B-3A729EF7CF02}"/>
    <cellStyle name="쉼표 3 6 3 3" xfId="31776" xr:uid="{1D2C019D-1217-4898-B425-CF44674677D5}"/>
    <cellStyle name="쉼표 3 6 4" xfId="3298" xr:uid="{C7C59EFE-22A4-43C2-ADFE-4FE84290B3C8}"/>
    <cellStyle name="쉼표 3 6 4 2" xfId="33291" xr:uid="{CE6A079C-B0AD-4569-9F55-B51DE0F1779B}"/>
    <cellStyle name="쉼표 3 6 5" xfId="6246" xr:uid="{4AB20BFF-A76F-457E-9DDD-ADA36DB460F3}"/>
    <cellStyle name="쉼표 3 6 5 2" xfId="36201" xr:uid="{C6303AB3-B427-40AE-8ACB-43AC395685FE}"/>
    <cellStyle name="쉼표 3 6 6" xfId="9028" xr:uid="{D4310198-8A4E-466D-9AEA-1BBD33CEADFB}"/>
    <cellStyle name="쉼표 3 6 6 2" xfId="38983" xr:uid="{19500D47-2BE8-45A5-BC2A-12D1B6BFCD96}"/>
    <cellStyle name="쉼표 3 6 7" xfId="11810" xr:uid="{C4E31947-EA85-43F3-8FC6-AC06B9650510}"/>
    <cellStyle name="쉼표 3 6 7 2" xfId="41765" xr:uid="{55381841-E420-473D-BDC8-8022F92BF2A6}"/>
    <cellStyle name="쉼표 3 6 8" xfId="14545" xr:uid="{6AAED295-0A82-4B02-9841-49CC2463FD19}"/>
    <cellStyle name="쉼표 3 6 8 2" xfId="44500" xr:uid="{2E9C3D9D-8F59-440B-B704-56F28C3EC2FF}"/>
    <cellStyle name="쉼표 3 6 9" xfId="17293" xr:uid="{0A043037-793A-4820-9EB2-BDC907698505}"/>
    <cellStyle name="쉼표 3 6 9 2" xfId="47246" xr:uid="{C177457D-B730-47A0-9055-DD693461927D}"/>
    <cellStyle name="쉼표 3 7" xfId="732" xr:uid="{FA99B4A3-6E07-4261-BD38-CA06BE06BFE9}"/>
    <cellStyle name="쉼표 3 7 10" xfId="20760" xr:uid="{6B8B8267-E031-46A7-A0C5-BD4F18ADD1AD}"/>
    <cellStyle name="쉼표 3 7 10 2" xfId="50712" xr:uid="{C57CDD73-113D-4B50-9DB5-CF89FCE76F00}"/>
    <cellStyle name="쉼표 3 7 11" xfId="23498" xr:uid="{158A88BC-45E8-487E-BC61-46AFCDB1A30B}"/>
    <cellStyle name="쉼표 3 7 11 2" xfId="53450" xr:uid="{51C912D3-B7B4-46E1-B945-7ACD81B228DE}"/>
    <cellStyle name="쉼표 3 7 12" xfId="26234" xr:uid="{239AD658-0F31-47AB-BA19-82F873CB1427}"/>
    <cellStyle name="쉼표 3 7 12 2" xfId="56186" xr:uid="{93E0D5F5-E642-4F9C-BA9B-FAB720D8B4BD}"/>
    <cellStyle name="쉼표 3 7 13" xfId="30737" xr:uid="{6CD97956-BD3D-44AA-9037-EE645CCA066E}"/>
    <cellStyle name="쉼표 3 7 2" xfId="1275" xr:uid="{09AE1384-14D4-42B1-9A74-15380CAA375F}"/>
    <cellStyle name="쉼표 3 7 2 2" xfId="28977" xr:uid="{97B06101-58EA-4203-AC1F-77A359071833}"/>
    <cellStyle name="쉼표 3 7 2 2 2" xfId="58929" xr:uid="{9E3BF524-53DB-4FC7-8C2F-99E916DF1437}"/>
    <cellStyle name="쉼표 3 7 2 3" xfId="31280" xr:uid="{F82765B1-BACD-4586-A706-F8FB7F53781A}"/>
    <cellStyle name="쉼표 3 7 3" xfId="1817" xr:uid="{9212FAD6-3074-4550-B8A3-15EE5DBC3284}"/>
    <cellStyle name="쉼표 3 7 3 2" xfId="31822" xr:uid="{9093DF21-EB7F-4010-9C92-17AEC86CA4EB}"/>
    <cellStyle name="쉼표 3 7 4" xfId="3982" xr:uid="{80DE4F5C-5B21-415D-A2AF-892F172FE080}"/>
    <cellStyle name="쉼표 3 7 4 2" xfId="33975" xr:uid="{0D402177-AEB8-4CAB-814F-9F3C1C57A8E6}"/>
    <cellStyle name="쉼표 3 7 5" xfId="6930" xr:uid="{84724FAC-66D4-4F4A-9B9C-6D27977382FC}"/>
    <cellStyle name="쉼표 3 7 5 2" xfId="36885" xr:uid="{E74AB2DB-9C79-4D42-8747-59D0720936C1}"/>
    <cellStyle name="쉼표 3 7 6" xfId="9712" xr:uid="{203DA6D2-1556-4A44-B748-5257C825B9FF}"/>
    <cellStyle name="쉼표 3 7 6 2" xfId="39667" xr:uid="{8300A34A-62C5-4EA0-BF96-448F79C0809F}"/>
    <cellStyle name="쉼표 3 7 7" xfId="12494" xr:uid="{4ECBCD28-AF62-4422-A704-C4B2D6D94B79}"/>
    <cellStyle name="쉼표 3 7 7 2" xfId="42449" xr:uid="{25D4289F-72FD-4879-AC96-92DA2DA677D4}"/>
    <cellStyle name="쉼표 3 7 8" xfId="15229" xr:uid="{F860BB1E-1888-435D-833F-98E8D81D1164}"/>
    <cellStyle name="쉼표 3 7 8 2" xfId="45184" xr:uid="{B49B436D-1C37-4825-955F-4203316D4F5D}"/>
    <cellStyle name="쉼표 3 7 9" xfId="17977" xr:uid="{F2821AC0-8A68-4DA0-B473-8D0F36E41631}"/>
    <cellStyle name="쉼표 3 7 9 2" xfId="47930" xr:uid="{3BB17A1F-8484-4F3B-B7E2-E55F23BBA9CC}"/>
    <cellStyle name="쉼표 3 8" xfId="905" xr:uid="{8AC587F4-D60A-479D-B084-F41EB1C9A717}"/>
    <cellStyle name="쉼표 3 8 2" xfId="27609" xr:uid="{1AE15AC0-E44D-4074-B482-27A9C57EA551}"/>
    <cellStyle name="쉼표 3 8 2 2" xfId="57561" xr:uid="{8FCB05C9-9F99-49C3-8D4B-41EC211AC5B6}"/>
    <cellStyle name="쉼표 3 8 3" xfId="30910" xr:uid="{29AAC2E3-6830-4ED1-91EC-CA5E6CBEDCF4}"/>
    <cellStyle name="쉼표 3 9" xfId="1447" xr:uid="{1F14571C-B17C-4157-B7E3-A98F79902A0E}"/>
    <cellStyle name="쉼표 3 9 2" xfId="31452" xr:uid="{B79C599E-AD0F-4AA5-AAA9-D8833C58FE55}"/>
    <cellStyle name="쉼표 30" xfId="626" xr:uid="{C30F5B18-BE87-4EAE-AD6A-2AC68C4DBED0}"/>
    <cellStyle name="쉼표 30 2" xfId="1174" xr:uid="{A4782E7F-A255-40FC-A51C-199050906BBA}"/>
    <cellStyle name="쉼표 30 2 2" xfId="31179" xr:uid="{01AED1E6-97D7-497F-85A0-8285CA036D08}"/>
    <cellStyle name="쉼표 30 3" xfId="1716" xr:uid="{108FA8DC-19B4-4587-8BDE-6FEF0C7B0B5F}"/>
    <cellStyle name="쉼표 30 3 2" xfId="31721" xr:uid="{30FEF477-3F5D-4AD8-9A08-459CD79CF507}"/>
    <cellStyle name="쉼표 30 4" xfId="30636" xr:uid="{F93E2484-9AEA-4B12-965E-B0C982551DB1}"/>
    <cellStyle name="쉼표 31" xfId="672" xr:uid="{D23C67C9-0DCE-47DB-B072-4C27FD10AB2D}"/>
    <cellStyle name="쉼표 31 2" xfId="1220" xr:uid="{8FA670FF-11C1-4B24-A50F-E30344103DAB}"/>
    <cellStyle name="쉼표 31 2 2" xfId="31225" xr:uid="{E5B202DF-8684-42F9-965F-5E2815B34F2A}"/>
    <cellStyle name="쉼표 31 3" xfId="1762" xr:uid="{21F55B96-C10A-40AC-A9C1-1275412F8EEB}"/>
    <cellStyle name="쉼표 31 3 2" xfId="31767" xr:uid="{55B2262B-7DE2-4CAA-8B8F-98235A6C3EDA}"/>
    <cellStyle name="쉼표 31 4" xfId="30682" xr:uid="{F6669A8D-A68F-4FC8-AED2-4E04589231AD}"/>
    <cellStyle name="쉼표 32" xfId="635" xr:uid="{E776AA5B-D16D-4F4E-ACEA-43543A656F48}"/>
    <cellStyle name="쉼표 32 2" xfId="1183" xr:uid="{6449EE71-7FA3-4226-B45D-A4FC8EAF213D}"/>
    <cellStyle name="쉼표 32 2 2" xfId="31188" xr:uid="{1ABD407C-032B-4848-97B9-3D8A326301D2}"/>
    <cellStyle name="쉼표 32 3" xfId="1725" xr:uid="{FB7ADCE7-2F84-4377-B669-899CD5098A42}"/>
    <cellStyle name="쉼표 32 3 2" xfId="31730" xr:uid="{544BC4AC-5DB9-46D3-85DD-92119975EF66}"/>
    <cellStyle name="쉼표 32 4" xfId="30645" xr:uid="{DB1A4348-BD3E-47EE-ABFF-5985FCBC39BE}"/>
    <cellStyle name="쉼표 33" xfId="634" xr:uid="{4DFBFAEE-5F6E-4589-AA2A-6DDC3DD080B7}"/>
    <cellStyle name="쉼표 33 2" xfId="1182" xr:uid="{10EB2127-9B40-4C56-A070-25679F77B6EA}"/>
    <cellStyle name="쉼표 33 2 2" xfId="31187" xr:uid="{BFF80CC7-E7AE-4C12-9739-3C66BAEE7C03}"/>
    <cellStyle name="쉼표 33 3" xfId="1724" xr:uid="{793671D3-F742-4582-9671-2727A2E28DBA}"/>
    <cellStyle name="쉼표 33 3 2" xfId="31729" xr:uid="{7AC1D072-59A8-4C7A-A31C-12261B246065}"/>
    <cellStyle name="쉼표 33 4" xfId="30644" xr:uid="{72A98405-2498-45DF-968B-D2AA083EC0FD}"/>
    <cellStyle name="쉼표 34" xfId="625" xr:uid="{BDAF21E5-EBE4-4DE4-8ED4-305508E01093}"/>
    <cellStyle name="쉼표 34 2" xfId="1173" xr:uid="{DE1772B6-EF97-4E5D-B76A-78277B075675}"/>
    <cellStyle name="쉼표 34 2 2" xfId="31178" xr:uid="{4DBD3422-D6C3-4886-82A6-418CB9F9AA74}"/>
    <cellStyle name="쉼표 34 3" xfId="1715" xr:uid="{D96C0E85-34D1-44B6-9D42-ECC7BB870C8D}"/>
    <cellStyle name="쉼표 34 3 2" xfId="31720" xr:uid="{DEC43997-E982-4D34-B0CB-CEC570465F4E}"/>
    <cellStyle name="쉼표 34 4" xfId="30635" xr:uid="{E93957E7-264F-4715-8B33-65CAE8CCC661}"/>
    <cellStyle name="쉼표 35" xfId="678" xr:uid="{AF067E53-7387-4E3D-AE08-912F16A59473}"/>
    <cellStyle name="쉼표 35 2" xfId="1221" xr:uid="{01ECDF27-E9FF-4A86-AFD9-315BDE23ABC0}"/>
    <cellStyle name="쉼표 35 2 2" xfId="31226" xr:uid="{C439BFC8-43DF-4DD5-BD5D-8A9B31DE6956}"/>
    <cellStyle name="쉼표 35 3" xfId="1763" xr:uid="{F9EF5029-EB6D-458F-AE16-D0E417206F1D}"/>
    <cellStyle name="쉼표 35 3 2" xfId="31768" xr:uid="{2F35D30E-AA40-4558-955A-FEE24ECBF05D}"/>
    <cellStyle name="쉼표 35 4" xfId="30683" xr:uid="{9D069D9A-B34C-43AE-9572-F00FA789B6AF}"/>
    <cellStyle name="쉼표 36" xfId="720" xr:uid="{EE69936C-49F2-407A-91D1-B7553E30B4E2}"/>
    <cellStyle name="쉼표 36 2" xfId="1263" xr:uid="{ED728669-CA0E-4326-B213-12ADBE139E49}"/>
    <cellStyle name="쉼표 36 2 2" xfId="31268" xr:uid="{6F92E634-C4DF-41A8-A1F8-BB1D726B195F}"/>
    <cellStyle name="쉼표 36 3" xfId="1805" xr:uid="{D9A44D74-3A59-4460-B9A7-04163625A63F}"/>
    <cellStyle name="쉼표 36 3 2" xfId="31810" xr:uid="{D60E7BA4-1CE0-4E4D-9171-F37ADA500214}"/>
    <cellStyle name="쉼표 36 4" xfId="30725" xr:uid="{50D2FDB3-9309-434F-AD09-81C8440C45DF}"/>
    <cellStyle name="쉼표 37" xfId="729" xr:uid="{1BE1C542-8E62-4690-AD3A-6E54F97D3543}"/>
    <cellStyle name="쉼표 37 2" xfId="1272" xr:uid="{54FD974B-500E-430C-B8D1-1FE19A35B9FE}"/>
    <cellStyle name="쉼표 37 2 2" xfId="31277" xr:uid="{FE2AA013-3280-441C-B47C-2BA6B8699065}"/>
    <cellStyle name="쉼표 37 3" xfId="1814" xr:uid="{7C0D8207-6A47-4EBD-B9A8-35AE19343AEE}"/>
    <cellStyle name="쉼표 37 3 2" xfId="31819" xr:uid="{8B12A401-5F2C-4108-85D5-6BA7F33F20BF}"/>
    <cellStyle name="쉼표 37 4" xfId="30734" xr:uid="{5BBBD36D-9C2D-4016-BFC2-F432DC08C008}"/>
    <cellStyle name="쉼표 38" xfId="731" xr:uid="{E11C19C0-A314-4607-BD54-B4AB5E70A10A}"/>
    <cellStyle name="쉼표 38 2" xfId="1274" xr:uid="{EAB794CE-D45A-4A30-8452-7861BE45CB28}"/>
    <cellStyle name="쉼표 38 2 2" xfId="31279" xr:uid="{ABEAA79B-3EAA-457E-8EC1-67F6FA0EF037}"/>
    <cellStyle name="쉼표 38 3" xfId="1816" xr:uid="{6D0B2D45-5BD3-4BB4-A9B4-8B9C2A6B7BA5}"/>
    <cellStyle name="쉼표 38 3 2" xfId="31821" xr:uid="{27B130A1-93DB-4DBC-8248-6173D044E6E4}"/>
    <cellStyle name="쉼표 38 4" xfId="30736" xr:uid="{A3EB4C6D-2B5F-4FC5-A6B2-C6647539E89A}"/>
    <cellStyle name="쉼표 39" xfId="726" xr:uid="{5D3FDEB4-612C-4093-9FFD-92043E340DFF}"/>
    <cellStyle name="쉼표 39 2" xfId="1269" xr:uid="{21A06C1C-6223-4488-927A-85C827748811}"/>
    <cellStyle name="쉼표 39 2 2" xfId="31274" xr:uid="{9A2DF4D4-4907-44D1-BD90-F9FF98C41BE1}"/>
    <cellStyle name="쉼표 39 3" xfId="1811" xr:uid="{35F458C9-CE9A-427F-B966-A5F7DC83BE0E}"/>
    <cellStyle name="쉼표 39 3 2" xfId="31816" xr:uid="{2FC73413-7325-46A9-AD76-9E198D61453E}"/>
    <cellStyle name="쉼표 39 4" xfId="30731" xr:uid="{40180EB3-F073-402C-BF60-5239AF9BE47A}"/>
    <cellStyle name="쉼표 4" xfId="352" xr:uid="{A254D82F-432A-405E-A656-E56309D346E5}"/>
    <cellStyle name="쉼표 4 10" xfId="1994" xr:uid="{164F6C72-A0F7-42B1-B49D-FE189128BC1D}"/>
    <cellStyle name="쉼표 4 10 2" xfId="31999" xr:uid="{884449D2-63BD-4648-8CEF-8585A8CC10FB}"/>
    <cellStyle name="쉼표 4 11" xfId="2177" xr:uid="{48F89E27-CBA5-4120-96EB-943F43C531E4}"/>
    <cellStyle name="쉼표 4 11 2" xfId="32177" xr:uid="{3EACB1DC-B2A6-4181-B719-0401F75D8930}"/>
    <cellStyle name="쉼표 4 12" xfId="2522" xr:uid="{162510EF-45A7-466F-BF80-E19BF0CF87B5}"/>
    <cellStyle name="쉼표 4 12 2" xfId="32521" xr:uid="{7F780609-05DC-4534-8AD1-0B09FE1EAE34}"/>
    <cellStyle name="쉼표 4 13" xfId="2570" xr:uid="{B0BA8601-BD0E-4B78-8850-5886259363F6}"/>
    <cellStyle name="쉼표 4 13 2" xfId="32565" xr:uid="{98361FFE-4F7E-4FB3-B786-2DCEF67B786A}"/>
    <cellStyle name="쉼표 4 14" xfId="2617" xr:uid="{B05A6B24-84CD-430A-8C3D-58A441F47DE7}"/>
    <cellStyle name="쉼표 4 14 2" xfId="32610" xr:uid="{346DF9A2-2C87-4659-A693-B3F0C913E9CB}"/>
    <cellStyle name="쉼표 4 15" xfId="5353" xr:uid="{537DD6D0-7493-47F8-B74F-A666EE83A4EC}"/>
    <cellStyle name="쉼표 4 15 2" xfId="35346" xr:uid="{D6F89290-E883-4319-9F07-704A2C4446B1}"/>
    <cellStyle name="쉼표 4 16" xfId="5395" xr:uid="{32093F10-59C6-4203-9F16-4A718BA7A6CF}"/>
    <cellStyle name="쉼표 4 16 2" xfId="35388" xr:uid="{17686A00-DBA1-4BDD-B91D-EBE603003F30}"/>
    <cellStyle name="쉼표 4 17" xfId="5474" xr:uid="{9E3A1FCC-B3F0-438A-90EB-F75A31C7294B}"/>
    <cellStyle name="쉼표 4 17 2" xfId="35445" xr:uid="{5196A3D9-A535-4B5D-9D28-2DC0459B0814}"/>
    <cellStyle name="쉼표 4 18" xfId="5565" xr:uid="{BE4BD106-F6D5-483F-93D9-DCD7DD511151}"/>
    <cellStyle name="쉼표 4 18 2" xfId="35520" xr:uid="{068E593F-C0F3-4DCC-8F07-DFBD6DE948F3}"/>
    <cellStyle name="쉼표 4 19" xfId="8302" xr:uid="{E97C5902-FDF1-43B9-A8FE-2C87A68C839F}"/>
    <cellStyle name="쉼표 4 19 2" xfId="38257" xr:uid="{5BB4B5BE-8937-4681-93D7-9EE2CBF6585F}"/>
    <cellStyle name="쉼표 4 2" xfId="398" xr:uid="{11DEC7D0-24B8-41DF-A8EF-1D89797AC513}"/>
    <cellStyle name="쉼표 4 2 10" xfId="5607" xr:uid="{52308250-7985-403D-B948-40A17922621D}"/>
    <cellStyle name="쉼표 4 2 10 2" xfId="35562" xr:uid="{8CA970EE-FCFC-4A61-A9C8-D81865A90E60}"/>
    <cellStyle name="쉼표 4 2 11" xfId="8389" xr:uid="{89688305-D362-495F-B119-008064B5E264}"/>
    <cellStyle name="쉼표 4 2 11 2" xfId="38344" xr:uid="{6381D3B1-9FF0-4ED1-B6A5-A4BF10156B67}"/>
    <cellStyle name="쉼표 4 2 12" xfId="11171" xr:uid="{FAB2B322-8044-425B-BB37-4B88762F0912}"/>
    <cellStyle name="쉼표 4 2 12 2" xfId="41126" xr:uid="{AF585B1F-225E-43F6-9B81-D07D37C3B90A}"/>
    <cellStyle name="쉼표 4 2 13" xfId="13906" xr:uid="{779FFB63-B6EC-4A16-843F-49DD4865CCCF}"/>
    <cellStyle name="쉼표 4 2 13 2" xfId="43861" xr:uid="{8F8E9689-5CC8-4ADD-A69E-F8F2B1424BD7}"/>
    <cellStyle name="쉼표 4 2 14" xfId="16654" xr:uid="{A543D1E1-EDDF-4437-AB5D-11AECBDD7BBD}"/>
    <cellStyle name="쉼표 4 2 14 2" xfId="46607" xr:uid="{29850686-F5F1-425E-9AF5-020C9E73F75E}"/>
    <cellStyle name="쉼표 4 2 15" xfId="19437" xr:uid="{14E268FA-98B8-4CA4-93D3-E4A0FC472037}"/>
    <cellStyle name="쉼표 4 2 15 2" xfId="49389" xr:uid="{722B84D9-F793-4B78-B18B-C578492C18CF}"/>
    <cellStyle name="쉼표 4 2 16" xfId="22175" xr:uid="{CA617B4C-7463-4016-A29D-13F7153BD584}"/>
    <cellStyle name="쉼표 4 2 16 2" xfId="52127" xr:uid="{24EB756E-B741-4BA0-8CC5-C18F26FEE78F}"/>
    <cellStyle name="쉼표 4 2 17" xfId="24911" xr:uid="{AC2CCE7B-239A-4606-9B34-6CABB4C46E21}"/>
    <cellStyle name="쉼표 4 2 17 2" xfId="54863" xr:uid="{EBA45967-77A3-4FAF-B733-ED562FAE3820}"/>
    <cellStyle name="쉼표 4 2 18" xfId="30413" xr:uid="{07451FE0-F7D9-411E-84E5-5266D7B307C5}"/>
    <cellStyle name="쉼표 4 2 2" xfId="542" xr:uid="{81BB0223-29F7-4F35-A799-6D43ABA5C2DF}"/>
    <cellStyle name="쉼표 4 2 2 10" xfId="11256" xr:uid="{9DF8DCD4-FF2F-4DE6-86DB-B3D4A3E16EDA}"/>
    <cellStyle name="쉼표 4 2 2 10 2" xfId="41211" xr:uid="{2CECF514-5D38-4BC9-B991-F26EABD01486}"/>
    <cellStyle name="쉼표 4 2 2 11" xfId="13991" xr:uid="{77400507-B711-4514-B9E2-D01ADCB99523}"/>
    <cellStyle name="쉼표 4 2 2 11 2" xfId="43946" xr:uid="{D10B4259-E1BD-47A9-9902-862621437501}"/>
    <cellStyle name="쉼표 4 2 2 12" xfId="16739" xr:uid="{E7DEBC7E-BB0F-412A-AE90-A22A07CD4907}"/>
    <cellStyle name="쉼표 4 2 2 12 2" xfId="46692" xr:uid="{AD6E88D5-839F-4B42-A305-DE3FCAD46377}"/>
    <cellStyle name="쉼표 4 2 2 13" xfId="19522" xr:uid="{3BEFBE2E-558C-4C62-B051-8F0234EC266F}"/>
    <cellStyle name="쉼표 4 2 2 13 2" xfId="49474" xr:uid="{ACB7E42A-5080-48C6-9EF6-D6BB2D8A1511}"/>
    <cellStyle name="쉼표 4 2 2 14" xfId="22260" xr:uid="{ED2872A6-334B-4B9F-B3F8-ED09DADD97F2}"/>
    <cellStyle name="쉼표 4 2 2 14 2" xfId="52212" xr:uid="{0BCD1BB0-96EB-4855-8661-3CBA3414FCDC}"/>
    <cellStyle name="쉼표 4 2 2 15" xfId="24996" xr:uid="{2A8D78E8-4099-4F59-825C-CB6B2011B235}"/>
    <cellStyle name="쉼표 4 2 2 15 2" xfId="54948" xr:uid="{5F50F98C-ECEB-400D-9F9B-E9101EE1F91F}"/>
    <cellStyle name="쉼표 4 2 2 16" xfId="30552" xr:uid="{A966FF7D-7C5D-4C6A-997F-408F5427AB1E}"/>
    <cellStyle name="쉼표 4 2 2 2" xfId="862" xr:uid="{5A907F58-7CD4-438D-9783-2AF406733493}"/>
    <cellStyle name="쉼표 4 2 2 2 10" xfId="16910" xr:uid="{C15C1F3E-9DD7-435C-ACA2-8AA860C453F9}"/>
    <cellStyle name="쉼표 4 2 2 2 10 2" xfId="46863" xr:uid="{8228D407-7137-43D5-9213-A06FBE9672C3}"/>
    <cellStyle name="쉼표 4 2 2 2 11" xfId="19693" xr:uid="{F62A0A7D-1F01-43E6-A091-6908B9DB98FE}"/>
    <cellStyle name="쉼표 4 2 2 2 11 2" xfId="49645" xr:uid="{0691D67B-C122-46E6-A78E-4D7DA341C7E8}"/>
    <cellStyle name="쉼표 4 2 2 2 12" xfId="22431" xr:uid="{83113FFF-AF18-4846-A276-0E790D2EA065}"/>
    <cellStyle name="쉼표 4 2 2 2 12 2" xfId="52383" xr:uid="{974B1898-74CB-4218-96F9-C5B0286A85BB}"/>
    <cellStyle name="쉼표 4 2 2 2 13" xfId="25167" xr:uid="{BD9666AC-B2AB-4548-A674-08CB5E5B6C52}"/>
    <cellStyle name="쉼표 4 2 2 2 13 2" xfId="55119" xr:uid="{BF5E15E2-B0E7-4001-BA1D-569BD4101225}"/>
    <cellStyle name="쉼표 4 2 2 2 14" xfId="30867" xr:uid="{4A352067-32CE-43FD-9383-9323F9AD9818}"/>
    <cellStyle name="쉼표 4 2 2 2 2" xfId="1405" xr:uid="{DB7DFCF4-A86A-4977-AAD5-A34C4E1AB423}"/>
    <cellStyle name="쉼표 4 2 2 2 2 10" xfId="20035" xr:uid="{3F0A5603-07F6-4CC8-9465-EA66449E4BB0}"/>
    <cellStyle name="쉼표 4 2 2 2 2 10 2" xfId="49987" xr:uid="{74EB5060-7D4A-4BD5-84E9-B2BFA57E34F5}"/>
    <cellStyle name="쉼표 4 2 2 2 2 11" xfId="22773" xr:uid="{B1CB4D85-6F8B-4F96-A016-7DFEECB74B2E}"/>
    <cellStyle name="쉼표 4 2 2 2 2 11 2" xfId="52725" xr:uid="{94E925AA-B856-4C31-B8A9-CB7F32364E9D}"/>
    <cellStyle name="쉼표 4 2 2 2 2 12" xfId="25509" xr:uid="{7F13BF1F-C9BC-42EA-AF99-98D51370DD4D}"/>
    <cellStyle name="쉼표 4 2 2 2 2 12 2" xfId="55461" xr:uid="{7299DD60-EBC5-4C94-BA7A-8DA0B3EF60FC}"/>
    <cellStyle name="쉼표 4 2 2 2 2 13" xfId="31410" xr:uid="{EE15C0C0-EDDA-4037-8F0B-148506F7E54D}"/>
    <cellStyle name="쉼표 4 2 2 2 2 2" xfId="3941" xr:uid="{7882A5B7-8440-4EF4-B253-52D12124B7F9}"/>
    <cellStyle name="쉼표 4 2 2 2 2 2 10" xfId="26193" xr:uid="{08883B6A-5E53-45C9-81AE-67C079C91CDC}"/>
    <cellStyle name="쉼표 4 2 2 2 2 2 10 2" xfId="56145" xr:uid="{11F1ED8F-197F-4AF3-9B00-349A9A147000}"/>
    <cellStyle name="쉼표 4 2 2 2 2 2 11" xfId="33934" xr:uid="{B9F72B3D-A168-421A-A646-961EE9149B00}"/>
    <cellStyle name="쉼표 4 2 2 2 2 2 2" xfId="5309" xr:uid="{A55B9C81-98D8-459C-83EF-00CE6567D4D8}"/>
    <cellStyle name="쉼표 4 2 2 2 2 2 2 10" xfId="35302" xr:uid="{8DF4C18D-F4D3-4B06-BC25-3DECC8E1EE26}"/>
    <cellStyle name="쉼표 4 2 2 2 2 2 2 2" xfId="8257" xr:uid="{BD6C7281-E914-4F06-846C-3A8DAE872A3E}"/>
    <cellStyle name="쉼표 4 2 2 2 2 2 2 2 2" xfId="30304" xr:uid="{166C4C2D-D50C-436B-A344-2ED48240956E}"/>
    <cellStyle name="쉼표 4 2 2 2 2 2 2 2 2 2" xfId="60256" xr:uid="{8718403B-4A1A-42D0-83FB-B8D144FD5288}"/>
    <cellStyle name="쉼표 4 2 2 2 2 2 2 2 3" xfId="38212" xr:uid="{796BF664-0731-435D-8C15-14C4375F02C2}"/>
    <cellStyle name="쉼표 4 2 2 2 2 2 2 3" xfId="11039" xr:uid="{AEDC5503-1BB5-4832-B6C1-A18D3BD984F5}"/>
    <cellStyle name="쉼표 4 2 2 2 2 2 2 3 2" xfId="40994" xr:uid="{2E52A6ED-8351-4124-9832-09B22C2FC26C}"/>
    <cellStyle name="쉼표 4 2 2 2 2 2 2 4" xfId="13821" xr:uid="{4B0460F7-7F2E-4E42-B6F8-DDC852F07079}"/>
    <cellStyle name="쉼표 4 2 2 2 2 2 2 4 2" xfId="43776" xr:uid="{0DDB7396-4D5B-4EAD-A1D8-DC25EB9A3A2C}"/>
    <cellStyle name="쉼표 4 2 2 2 2 2 2 5" xfId="16556" xr:uid="{12167DD6-6ECC-44D2-90E8-24262DA18716}"/>
    <cellStyle name="쉼표 4 2 2 2 2 2 2 5 2" xfId="46511" xr:uid="{1BE7D95E-8D8A-4A6D-A80C-F734FEB82C9D}"/>
    <cellStyle name="쉼표 4 2 2 2 2 2 2 6" xfId="19304" xr:uid="{2F892D5B-A4DE-4171-9D95-E831272D1A37}"/>
    <cellStyle name="쉼표 4 2 2 2 2 2 2 6 2" xfId="49257" xr:uid="{A5D07242-ECB0-4BEA-B772-DF746807CED2}"/>
    <cellStyle name="쉼표 4 2 2 2 2 2 2 7" xfId="22087" xr:uid="{95AE0D1E-3463-40FF-95F2-D6732F22D79E}"/>
    <cellStyle name="쉼표 4 2 2 2 2 2 2 7 2" xfId="52039" xr:uid="{CA73BE5B-CF51-43EC-BE9D-3EDDBDF9D3ED}"/>
    <cellStyle name="쉼표 4 2 2 2 2 2 2 8" xfId="24825" xr:uid="{9B2D48DB-976B-441E-A634-4423C75BC372}"/>
    <cellStyle name="쉼표 4 2 2 2 2 2 2 8 2" xfId="54777" xr:uid="{4D6811BE-86B2-4DBF-AE29-5953F7A2F779}"/>
    <cellStyle name="쉼표 4 2 2 2 2 2 2 9" xfId="27561" xr:uid="{06894844-2080-4D80-BEFB-48BCB7E9C8E7}"/>
    <cellStyle name="쉼표 4 2 2 2 2 2 2 9 2" xfId="57513" xr:uid="{4FA888B0-00C8-4DCD-BF96-FF4726E29E6E}"/>
    <cellStyle name="쉼표 4 2 2 2 2 2 3" xfId="6889" xr:uid="{847CCAF1-1B7A-4F1D-B0B8-74BDD1BE1D8C}"/>
    <cellStyle name="쉼표 4 2 2 2 2 2 3 2" xfId="28936" xr:uid="{5B9B549C-0494-4950-ABAE-02693CBDBBCD}"/>
    <cellStyle name="쉼표 4 2 2 2 2 2 3 2 2" xfId="58888" xr:uid="{7F679EF7-0235-4B32-88DB-8089059F757D}"/>
    <cellStyle name="쉼표 4 2 2 2 2 2 3 3" xfId="36844" xr:uid="{C03ACBEB-77EA-48BB-8BF5-FAC975427FE3}"/>
    <cellStyle name="쉼표 4 2 2 2 2 2 4" xfId="9671" xr:uid="{9114BB7A-1115-461D-8823-D8DA017EC205}"/>
    <cellStyle name="쉼표 4 2 2 2 2 2 4 2" xfId="39626" xr:uid="{6D16F564-09EF-4B06-8C79-B4937F77DEA6}"/>
    <cellStyle name="쉼표 4 2 2 2 2 2 5" xfId="12453" xr:uid="{26A729C5-A7BB-4020-A183-ADBCDABA6104}"/>
    <cellStyle name="쉼표 4 2 2 2 2 2 5 2" xfId="42408" xr:uid="{ED041B36-94B9-4767-A03B-34161E2B025E}"/>
    <cellStyle name="쉼표 4 2 2 2 2 2 6" xfId="15188" xr:uid="{AA9AF8C9-F223-4160-A3B9-5019F5DB383F}"/>
    <cellStyle name="쉼표 4 2 2 2 2 2 6 2" xfId="45143" xr:uid="{54A0CDE7-E293-41E7-9B36-C4E4D7ECB1A3}"/>
    <cellStyle name="쉼표 4 2 2 2 2 2 7" xfId="17936" xr:uid="{29A7F82D-ED82-4BC9-832E-C5CD042F6A73}"/>
    <cellStyle name="쉼표 4 2 2 2 2 2 7 2" xfId="47889" xr:uid="{D24040C2-E8B6-4DB4-95E8-79950D6DE787}"/>
    <cellStyle name="쉼표 4 2 2 2 2 2 8" xfId="20719" xr:uid="{5B3DE556-11DB-408D-B0CA-3D02F43D3100}"/>
    <cellStyle name="쉼표 4 2 2 2 2 2 8 2" xfId="50671" xr:uid="{36FED43B-9999-4450-9F7C-09B22C8DE77D}"/>
    <cellStyle name="쉼표 4 2 2 2 2 2 9" xfId="23457" xr:uid="{223FAF1F-FB72-404F-8A39-933B819D2921}"/>
    <cellStyle name="쉼표 4 2 2 2 2 2 9 2" xfId="53409" xr:uid="{D1A5EBAA-21E8-4012-BF6C-AE441293E513}"/>
    <cellStyle name="쉼표 4 2 2 2 2 3" xfId="4625" xr:uid="{E8683643-2665-437B-AF9F-FA22623D699D}"/>
    <cellStyle name="쉼표 4 2 2 2 2 3 10" xfId="34618" xr:uid="{CB03D2FE-2EB1-45B8-8B86-169B2D95122B}"/>
    <cellStyle name="쉼표 4 2 2 2 2 3 2" xfId="7573" xr:uid="{67E9AD78-CF7F-4838-8325-BA72CC3327AC}"/>
    <cellStyle name="쉼표 4 2 2 2 2 3 2 2" xfId="29620" xr:uid="{3157D2FF-F269-4E45-BB29-2E6BC7D1645E}"/>
    <cellStyle name="쉼표 4 2 2 2 2 3 2 2 2" xfId="59572" xr:uid="{39F0291A-0BE9-4C2F-A34F-FF703A2CBFF9}"/>
    <cellStyle name="쉼표 4 2 2 2 2 3 2 3" xfId="37528" xr:uid="{9244E7C1-3381-45B8-92A8-5A637201F1CD}"/>
    <cellStyle name="쉼표 4 2 2 2 2 3 3" xfId="10355" xr:uid="{B3B1BEA0-C2C8-45BB-8F35-FB8A33B38DF1}"/>
    <cellStyle name="쉼표 4 2 2 2 2 3 3 2" xfId="40310" xr:uid="{E9A76AFF-F899-442F-A301-BC7B327AC0DF}"/>
    <cellStyle name="쉼표 4 2 2 2 2 3 4" xfId="13137" xr:uid="{74D928BB-7D95-4DD7-9ABD-717B0DB13FAD}"/>
    <cellStyle name="쉼표 4 2 2 2 2 3 4 2" xfId="43092" xr:uid="{EEF16570-26FA-4876-9F2B-AD81B1D7D530}"/>
    <cellStyle name="쉼표 4 2 2 2 2 3 5" xfId="15872" xr:uid="{3BCC9E82-4C84-476B-8770-042A9F2F904B}"/>
    <cellStyle name="쉼표 4 2 2 2 2 3 5 2" xfId="45827" xr:uid="{CE0FFC24-321C-4868-A113-D81B01EB673D}"/>
    <cellStyle name="쉼표 4 2 2 2 2 3 6" xfId="18620" xr:uid="{1FE3E953-62A3-49E7-BA27-E0C9147E4D41}"/>
    <cellStyle name="쉼표 4 2 2 2 2 3 6 2" xfId="48573" xr:uid="{6C447E43-1767-4BA5-83BA-B565A3E91FF8}"/>
    <cellStyle name="쉼표 4 2 2 2 2 3 7" xfId="21403" xr:uid="{C4ECAAF4-4C34-441C-B3B5-2AF8A641E545}"/>
    <cellStyle name="쉼표 4 2 2 2 2 3 7 2" xfId="51355" xr:uid="{D52A9B6B-BB51-40CF-8AC7-E1BADF56366E}"/>
    <cellStyle name="쉼표 4 2 2 2 2 3 8" xfId="24141" xr:uid="{468D0815-C70D-42F9-A55B-A089E33A197B}"/>
    <cellStyle name="쉼표 4 2 2 2 2 3 8 2" xfId="54093" xr:uid="{C6B1BF80-3E88-4259-8E5E-72C052DED1E9}"/>
    <cellStyle name="쉼표 4 2 2 2 2 3 9" xfId="26877" xr:uid="{C6714A32-535C-4E1B-A73F-0FE775CC1AA5}"/>
    <cellStyle name="쉼표 4 2 2 2 2 3 9 2" xfId="56829" xr:uid="{3DF9CB7C-F3CC-4BBC-B0FE-D1D5CCD3C6A0}"/>
    <cellStyle name="쉼표 4 2 2 2 2 4" xfId="3257" xr:uid="{C954AB3E-2733-499A-929C-CC2700C7EFCC}"/>
    <cellStyle name="쉼표 4 2 2 2 2 4 2" xfId="28252" xr:uid="{A537450C-51C1-4397-9BDD-484A42E87C91}"/>
    <cellStyle name="쉼표 4 2 2 2 2 4 2 2" xfId="58204" xr:uid="{8894F818-E3B9-4C5E-B3AD-77CAED922CA3}"/>
    <cellStyle name="쉼표 4 2 2 2 2 4 3" xfId="33250" xr:uid="{15952285-277F-4098-9E65-30E1CBA329BD}"/>
    <cellStyle name="쉼표 4 2 2 2 2 5" xfId="6205" xr:uid="{7B95D79E-CCBA-494A-9752-D0720FBD9968}"/>
    <cellStyle name="쉼표 4 2 2 2 2 5 2" xfId="36160" xr:uid="{E0B7E96D-504A-4A0B-BAFE-2604CC1A4442}"/>
    <cellStyle name="쉼표 4 2 2 2 2 6" xfId="8987" xr:uid="{E0635A01-F30C-485D-93CB-75FB0598070E}"/>
    <cellStyle name="쉼표 4 2 2 2 2 6 2" xfId="38942" xr:uid="{F7B94439-2475-4D6D-B7CD-5CD88BADEDEF}"/>
    <cellStyle name="쉼표 4 2 2 2 2 7" xfId="11769" xr:uid="{01C63F11-8A51-4069-933B-934231327E1A}"/>
    <cellStyle name="쉼표 4 2 2 2 2 7 2" xfId="41724" xr:uid="{B40454AC-442A-4C78-8A6D-CD5A08CD0937}"/>
    <cellStyle name="쉼표 4 2 2 2 2 8" xfId="14504" xr:uid="{8EE5E515-179B-40A0-9044-E90CCF77F6D1}"/>
    <cellStyle name="쉼표 4 2 2 2 2 8 2" xfId="44459" xr:uid="{CEA9BB2B-7285-41AE-A875-C103AC4D4812}"/>
    <cellStyle name="쉼표 4 2 2 2 2 9" xfId="17252" xr:uid="{FBA3DDE9-DFE4-4EC0-BCF4-DB54F208C928}"/>
    <cellStyle name="쉼표 4 2 2 2 2 9 2" xfId="47205" xr:uid="{17B46786-0ABE-4F32-8740-8657BBFE6223}"/>
    <cellStyle name="쉼표 4 2 2 2 3" xfId="1947" xr:uid="{7FDEB4F2-302E-46B0-824B-08A2B8583434}"/>
    <cellStyle name="쉼표 4 2 2 2 3 10" xfId="23115" xr:uid="{894E1418-E884-43A4-B688-50A5C288C7FC}"/>
    <cellStyle name="쉼표 4 2 2 2 3 10 2" xfId="53067" xr:uid="{F93D7AAB-50C3-42B1-95D6-30D96EB70ADD}"/>
    <cellStyle name="쉼표 4 2 2 2 3 11" xfId="25851" xr:uid="{F731B923-A067-40BC-B831-B645625050B0}"/>
    <cellStyle name="쉼표 4 2 2 2 3 11 2" xfId="55803" xr:uid="{72263FD3-6C9D-4728-A694-F5E8B61A2DD6}"/>
    <cellStyle name="쉼표 4 2 2 2 3 12" xfId="31952" xr:uid="{327D0867-3305-4DDB-B841-232FE9333351}"/>
    <cellStyle name="쉼표 4 2 2 2 3 2" xfId="4967" xr:uid="{114A0143-EAAE-4788-8817-688A81E69F14}"/>
    <cellStyle name="쉼표 4 2 2 2 3 2 10" xfId="34960" xr:uid="{DD5F56C7-D0E9-4395-910D-0CAF723DC0AA}"/>
    <cellStyle name="쉼표 4 2 2 2 3 2 2" xfId="7915" xr:uid="{363CACEF-1B51-4A0B-94AE-44317448EC63}"/>
    <cellStyle name="쉼표 4 2 2 2 3 2 2 2" xfId="29962" xr:uid="{EFBFE1B0-46D6-4F7D-8517-ED76FBA0539D}"/>
    <cellStyle name="쉼표 4 2 2 2 3 2 2 2 2" xfId="59914" xr:uid="{9FB644C1-9CE9-42C4-9AE9-EFE8C1C27521}"/>
    <cellStyle name="쉼표 4 2 2 2 3 2 2 3" xfId="37870" xr:uid="{D80354F6-FCA6-4C27-A62B-A742311AC41B}"/>
    <cellStyle name="쉼표 4 2 2 2 3 2 3" xfId="10697" xr:uid="{3FE16E73-A957-49A0-85FD-B183968ACEE4}"/>
    <cellStyle name="쉼표 4 2 2 2 3 2 3 2" xfId="40652" xr:uid="{CD7A7AC0-7A36-4DF8-A042-97AC49843F9D}"/>
    <cellStyle name="쉼표 4 2 2 2 3 2 4" xfId="13479" xr:uid="{DAAC6978-CD53-43BC-A638-90F75778110D}"/>
    <cellStyle name="쉼표 4 2 2 2 3 2 4 2" xfId="43434" xr:uid="{4702A40C-800B-46CC-B09B-C33945A3AF55}"/>
    <cellStyle name="쉼표 4 2 2 2 3 2 5" xfId="16214" xr:uid="{8CCF4BE2-9455-4098-BFB4-D97B3C6AF427}"/>
    <cellStyle name="쉼표 4 2 2 2 3 2 5 2" xfId="46169" xr:uid="{99AD6E2B-E47F-4177-9C47-6D41F16028FB}"/>
    <cellStyle name="쉼표 4 2 2 2 3 2 6" xfId="18962" xr:uid="{FFF07516-41DC-4711-BA46-D3ACE2D3313F}"/>
    <cellStyle name="쉼표 4 2 2 2 3 2 6 2" xfId="48915" xr:uid="{01188A70-59EB-46B0-92D7-008E3FDD900A}"/>
    <cellStyle name="쉼표 4 2 2 2 3 2 7" xfId="21745" xr:uid="{1E37B65B-28EE-46E1-A607-2604BE54C7F7}"/>
    <cellStyle name="쉼표 4 2 2 2 3 2 7 2" xfId="51697" xr:uid="{B9E23F03-9815-421A-B093-8A87FC43EA41}"/>
    <cellStyle name="쉼표 4 2 2 2 3 2 8" xfId="24483" xr:uid="{421AE10B-2186-4888-9555-E9E0CE94CAF7}"/>
    <cellStyle name="쉼표 4 2 2 2 3 2 8 2" xfId="54435" xr:uid="{91461DD8-CD34-4957-8242-FC801831DB6C}"/>
    <cellStyle name="쉼표 4 2 2 2 3 2 9" xfId="27219" xr:uid="{B5D6E09A-3DF4-44D2-A119-19BDBA141091}"/>
    <cellStyle name="쉼표 4 2 2 2 3 2 9 2" xfId="57171" xr:uid="{B62C9EFA-E671-4CCD-AB26-AE2B574453BD}"/>
    <cellStyle name="쉼표 4 2 2 2 3 3" xfId="3599" xr:uid="{F4B6BB90-F20C-49FD-83F6-FCC14CB1B4DB}"/>
    <cellStyle name="쉼표 4 2 2 2 3 3 2" xfId="28594" xr:uid="{3287EC7C-C493-4A7A-8D39-6AD95C2ACE9E}"/>
    <cellStyle name="쉼표 4 2 2 2 3 3 2 2" xfId="58546" xr:uid="{5BC1AAA7-B8D8-4B9F-833F-1AD5D10C62DF}"/>
    <cellStyle name="쉼표 4 2 2 2 3 3 3" xfId="33592" xr:uid="{EB90A9C2-CEFA-49F6-9BC9-46142AE7A536}"/>
    <cellStyle name="쉼표 4 2 2 2 3 4" xfId="6547" xr:uid="{355355CD-4C8A-4493-A202-8691EB98706D}"/>
    <cellStyle name="쉼표 4 2 2 2 3 4 2" xfId="36502" xr:uid="{9A879BEA-EAA1-480E-8B81-35BA92E1C2C0}"/>
    <cellStyle name="쉼표 4 2 2 2 3 5" xfId="9329" xr:uid="{E27BAD04-D154-405C-A307-EB39CCBD5024}"/>
    <cellStyle name="쉼표 4 2 2 2 3 5 2" xfId="39284" xr:uid="{2C414AE2-EC50-4407-838E-85E771DF7F1B}"/>
    <cellStyle name="쉼표 4 2 2 2 3 6" xfId="12111" xr:uid="{5796E7D3-DD2F-480E-9FD4-61026814D5A9}"/>
    <cellStyle name="쉼표 4 2 2 2 3 6 2" xfId="42066" xr:uid="{E25F37AA-FF6C-46C1-8D57-26A99743B5EB}"/>
    <cellStyle name="쉼표 4 2 2 2 3 7" xfId="14846" xr:uid="{E0EAF418-7C72-4F5F-BB30-B24633477865}"/>
    <cellStyle name="쉼표 4 2 2 2 3 7 2" xfId="44801" xr:uid="{FD1F2BAE-BD1A-4260-AB87-75A5D106F8D2}"/>
    <cellStyle name="쉼표 4 2 2 2 3 8" xfId="17594" xr:uid="{45510453-2C38-4E74-80E1-A102CA648442}"/>
    <cellStyle name="쉼표 4 2 2 2 3 8 2" xfId="47547" xr:uid="{6D69F3C5-16DB-4A44-A83A-467060A46C35}"/>
    <cellStyle name="쉼표 4 2 2 2 3 9" xfId="20377" xr:uid="{87DDC4B0-1FAD-42DA-B50F-2C281A2131C2}"/>
    <cellStyle name="쉼표 4 2 2 2 3 9 2" xfId="50329" xr:uid="{8DF46F96-1BE4-410A-AE40-4E2E2B5845BE}"/>
    <cellStyle name="쉼표 4 2 2 2 4" xfId="2478" xr:uid="{710B85A1-D3BE-472C-BF88-C6F0EF33839E}"/>
    <cellStyle name="쉼표 4 2 2 2 4 10" xfId="26535" xr:uid="{17A6AE79-DB2D-49D2-906C-6CA026DE7FEE}"/>
    <cellStyle name="쉼표 4 2 2 2 4 10 2" xfId="56487" xr:uid="{B2FB9BC8-9EAF-483A-A985-59838D8A71F0}"/>
    <cellStyle name="쉼표 4 2 2 2 4 11" xfId="32477" xr:uid="{FFAFE1ED-F7B2-4961-B68B-E99491B4D722}"/>
    <cellStyle name="쉼표 4 2 2 2 4 2" xfId="4283" xr:uid="{EEAA925A-B4D8-4C9E-95E2-582D6BCECDEE}"/>
    <cellStyle name="쉼표 4 2 2 2 4 2 2" xfId="29278" xr:uid="{1E1E0665-CDBB-4315-A4E9-CF9E809678DB}"/>
    <cellStyle name="쉼표 4 2 2 2 4 2 2 2" xfId="59230" xr:uid="{5A08CBBA-6130-4923-9637-1693F73A6059}"/>
    <cellStyle name="쉼표 4 2 2 2 4 2 3" xfId="34276" xr:uid="{A27CF036-8158-4154-82DB-58BB234BC2F6}"/>
    <cellStyle name="쉼표 4 2 2 2 4 3" xfId="7231" xr:uid="{5EB29A2B-CB34-4631-AF4B-AC7CF3E9F1E2}"/>
    <cellStyle name="쉼표 4 2 2 2 4 3 2" xfId="37186" xr:uid="{C76D0C63-8DE8-4B03-8F78-E4D8AA9268B1}"/>
    <cellStyle name="쉼표 4 2 2 2 4 4" xfId="10013" xr:uid="{89D76B82-7090-4CCE-B549-ED2804726A0E}"/>
    <cellStyle name="쉼표 4 2 2 2 4 4 2" xfId="39968" xr:uid="{BEC61D18-A28F-40EE-B152-9D846A2C86AA}"/>
    <cellStyle name="쉼표 4 2 2 2 4 5" xfId="12795" xr:uid="{5CD94F4E-E6AE-4B0E-AFF0-B44C60C4BB0E}"/>
    <cellStyle name="쉼표 4 2 2 2 4 5 2" xfId="42750" xr:uid="{340422DA-7FF7-419A-9711-002A282899A4}"/>
    <cellStyle name="쉼표 4 2 2 2 4 6" xfId="15530" xr:uid="{A05055D0-1061-45FB-8C2E-9A228054EBB4}"/>
    <cellStyle name="쉼표 4 2 2 2 4 6 2" xfId="45485" xr:uid="{983D61E3-FBFC-41EA-BB00-478F9E6C6D07}"/>
    <cellStyle name="쉼표 4 2 2 2 4 7" xfId="18278" xr:uid="{D4C0E0A7-177B-4C84-B938-88A26B0B2E03}"/>
    <cellStyle name="쉼표 4 2 2 2 4 7 2" xfId="48231" xr:uid="{7EF99FBE-50C6-4FFE-9B3D-F3A3E3C53793}"/>
    <cellStyle name="쉼표 4 2 2 2 4 8" xfId="21061" xr:uid="{B5C45C78-4659-42F1-81CB-71A24E71497D}"/>
    <cellStyle name="쉼표 4 2 2 2 4 8 2" xfId="51013" xr:uid="{832CDDCC-037F-493F-815B-F94F1405D725}"/>
    <cellStyle name="쉼표 4 2 2 2 4 9" xfId="23799" xr:uid="{DEE8E812-75F7-48A6-AFE1-28F1C0A1182C}"/>
    <cellStyle name="쉼표 4 2 2 2 4 9 2" xfId="53751" xr:uid="{3504A531-6773-4F73-A258-AF2B27D7D929}"/>
    <cellStyle name="쉼표 4 2 2 2 5" xfId="2915" xr:uid="{845CA97F-288D-421A-ADA2-9A002D1078E8}"/>
    <cellStyle name="쉼표 4 2 2 2 5 2" xfId="27910" xr:uid="{C4346FAC-BE17-4684-A66A-54B3F441C8BB}"/>
    <cellStyle name="쉼표 4 2 2 2 5 2 2" xfId="57862" xr:uid="{818B776F-2971-4A00-8A10-8C4565FA5A3D}"/>
    <cellStyle name="쉼표 4 2 2 2 5 3" xfId="32908" xr:uid="{0506836E-355D-442E-ACAA-9B3AB035957E}"/>
    <cellStyle name="쉼표 4 2 2 2 6" xfId="5863" xr:uid="{F0A11182-66D7-4B68-91F1-0634441BC303}"/>
    <cellStyle name="쉼표 4 2 2 2 6 2" xfId="35818" xr:uid="{74FAB5FF-A234-47B2-B7A7-C7B7617F49D4}"/>
    <cellStyle name="쉼표 4 2 2 2 7" xfId="8645" xr:uid="{699BFEC4-F207-4556-9BFD-A13612B59429}"/>
    <cellStyle name="쉼표 4 2 2 2 7 2" xfId="38600" xr:uid="{85DEA75D-3EC4-4903-9770-30ECAAD19A02}"/>
    <cellStyle name="쉼표 4 2 2 2 8" xfId="11427" xr:uid="{9D5F895F-3840-40B2-8E91-F71BA3FB7AE1}"/>
    <cellStyle name="쉼표 4 2 2 2 8 2" xfId="41382" xr:uid="{2E4E13D1-C8A8-4828-A5C0-8CC24EFA8E4C}"/>
    <cellStyle name="쉼표 4 2 2 2 9" xfId="14162" xr:uid="{7A9DE4F8-9B81-4DC5-A5CE-9CB0D6834DEA}"/>
    <cellStyle name="쉼표 4 2 2 2 9 2" xfId="44117" xr:uid="{C9620491-AAB8-4C22-9E07-F6BDEE40B5C5}"/>
    <cellStyle name="쉼표 4 2 2 3" xfId="1090" xr:uid="{02BAED21-16DB-434C-9DAD-F3C0E6800BEA}"/>
    <cellStyle name="쉼표 4 2 2 3 10" xfId="19864" xr:uid="{C754EE77-2846-441B-AE75-8B45E9C436E5}"/>
    <cellStyle name="쉼표 4 2 2 3 10 2" xfId="49816" xr:uid="{E958F458-FCD6-407E-BA5C-9759F675E644}"/>
    <cellStyle name="쉼표 4 2 2 3 11" xfId="22602" xr:uid="{709B066D-D143-4C1C-8E45-0A9F038BAB50}"/>
    <cellStyle name="쉼표 4 2 2 3 11 2" xfId="52554" xr:uid="{75C0F24B-541F-434E-BC04-AAC4DFBAB4C6}"/>
    <cellStyle name="쉼표 4 2 2 3 12" xfId="25338" xr:uid="{44264396-56EB-4DF4-A3C9-9ACEFF4B851B}"/>
    <cellStyle name="쉼표 4 2 2 3 12 2" xfId="55290" xr:uid="{4B12207A-2094-4087-B9AF-4776FA350484}"/>
    <cellStyle name="쉼표 4 2 2 3 13" xfId="31095" xr:uid="{35EA51F8-BC25-48EC-92C2-88D3A717C34A}"/>
    <cellStyle name="쉼표 4 2 2 3 2" xfId="3770" xr:uid="{40633FDB-2FC7-4A8A-A864-9771DF602C47}"/>
    <cellStyle name="쉼표 4 2 2 3 2 10" xfId="26022" xr:uid="{1E1FF761-BF8C-4326-B960-05DE01412A55}"/>
    <cellStyle name="쉼표 4 2 2 3 2 10 2" xfId="55974" xr:uid="{A5C8083A-C1C9-42DF-978F-B5820F5BE3F9}"/>
    <cellStyle name="쉼표 4 2 2 3 2 11" xfId="33763" xr:uid="{D2EBCF82-8C68-4684-83FE-104E21A9A00B}"/>
    <cellStyle name="쉼표 4 2 2 3 2 2" xfId="5138" xr:uid="{6659A3DE-80C0-4D04-8AB0-89D2A8A5B3AB}"/>
    <cellStyle name="쉼표 4 2 2 3 2 2 10" xfId="35131" xr:uid="{6B35EE39-4994-466C-9BD6-36E04234E815}"/>
    <cellStyle name="쉼표 4 2 2 3 2 2 2" xfId="8086" xr:uid="{D906EF04-6D82-47A5-9326-2155BCD4A0A7}"/>
    <cellStyle name="쉼표 4 2 2 3 2 2 2 2" xfId="30133" xr:uid="{4A7B780A-2966-45A0-A44D-F952A4F0ADA6}"/>
    <cellStyle name="쉼표 4 2 2 3 2 2 2 2 2" xfId="60085" xr:uid="{2BB6B26E-ADA0-4DEB-94AB-51C420E043B1}"/>
    <cellStyle name="쉼표 4 2 2 3 2 2 2 3" xfId="38041" xr:uid="{476A8D1E-E830-4DAF-BC77-08C3F780BDD4}"/>
    <cellStyle name="쉼표 4 2 2 3 2 2 3" xfId="10868" xr:uid="{66F8F107-0D49-4020-AE10-51144F301D09}"/>
    <cellStyle name="쉼표 4 2 2 3 2 2 3 2" xfId="40823" xr:uid="{240AE9A0-DDA2-420E-987E-95577AA0461B}"/>
    <cellStyle name="쉼표 4 2 2 3 2 2 4" xfId="13650" xr:uid="{0EF44CFD-934B-4121-8102-3F0FBA6D9A8A}"/>
    <cellStyle name="쉼표 4 2 2 3 2 2 4 2" xfId="43605" xr:uid="{4ADCC6B2-353C-479C-95DC-09E2A09C4513}"/>
    <cellStyle name="쉼표 4 2 2 3 2 2 5" xfId="16385" xr:uid="{7E87256C-5A7D-4F22-B868-2075B23DEF57}"/>
    <cellStyle name="쉼표 4 2 2 3 2 2 5 2" xfId="46340" xr:uid="{8FD873D6-74DB-45AB-B8B2-003F8EB68D8A}"/>
    <cellStyle name="쉼표 4 2 2 3 2 2 6" xfId="19133" xr:uid="{8F134742-357F-4665-8849-5CD7F6CC983D}"/>
    <cellStyle name="쉼표 4 2 2 3 2 2 6 2" xfId="49086" xr:uid="{1C80292D-E7E3-4A23-8A97-2D45E58ADFEF}"/>
    <cellStyle name="쉼표 4 2 2 3 2 2 7" xfId="21916" xr:uid="{B0EE2187-30AB-4629-98E6-DCD57B952C4C}"/>
    <cellStyle name="쉼표 4 2 2 3 2 2 7 2" xfId="51868" xr:uid="{65625EEB-436B-4CB4-AED7-B2F1A7EAB419}"/>
    <cellStyle name="쉼표 4 2 2 3 2 2 8" xfId="24654" xr:uid="{AF3C7BCB-FF38-4FFE-9010-62A40105B9BB}"/>
    <cellStyle name="쉼표 4 2 2 3 2 2 8 2" xfId="54606" xr:uid="{13CB696A-DA4A-4A09-99BA-8423A96180A7}"/>
    <cellStyle name="쉼표 4 2 2 3 2 2 9" xfId="27390" xr:uid="{8D34D2A0-1C56-494C-AEF6-E7EE8B5F726C}"/>
    <cellStyle name="쉼표 4 2 2 3 2 2 9 2" xfId="57342" xr:uid="{A7E90B83-FE53-4760-8CA8-0D82309B6E1A}"/>
    <cellStyle name="쉼표 4 2 2 3 2 3" xfId="6718" xr:uid="{45D1D94F-4475-40E7-B1FA-36209514C93A}"/>
    <cellStyle name="쉼표 4 2 2 3 2 3 2" xfId="28765" xr:uid="{D74F6B11-9B07-4D7E-9EE3-FCD9746FCE9A}"/>
    <cellStyle name="쉼표 4 2 2 3 2 3 2 2" xfId="58717" xr:uid="{F3638BDD-5248-4B53-8E6B-A4FBEB03BE39}"/>
    <cellStyle name="쉼표 4 2 2 3 2 3 3" xfId="36673" xr:uid="{889BCD5D-9C2F-4612-9002-59570E2F1429}"/>
    <cellStyle name="쉼표 4 2 2 3 2 4" xfId="9500" xr:uid="{77DB03A8-3A9F-4A1E-9F4A-7CA1B5048342}"/>
    <cellStyle name="쉼표 4 2 2 3 2 4 2" xfId="39455" xr:uid="{9D3E3348-9AE4-4692-A56F-45D68D63A0CE}"/>
    <cellStyle name="쉼표 4 2 2 3 2 5" xfId="12282" xr:uid="{327268AB-641D-4C8B-BB4A-2C43AC6BF2EB}"/>
    <cellStyle name="쉼표 4 2 2 3 2 5 2" xfId="42237" xr:uid="{DC25FAD8-915B-4C9F-BCF8-35B6E0CF87D3}"/>
    <cellStyle name="쉼표 4 2 2 3 2 6" xfId="15017" xr:uid="{6765D92C-96F9-4781-8226-967D01D45481}"/>
    <cellStyle name="쉼표 4 2 2 3 2 6 2" xfId="44972" xr:uid="{931CE754-02CF-470A-88D1-C650DF90331E}"/>
    <cellStyle name="쉼표 4 2 2 3 2 7" xfId="17765" xr:uid="{E509EF41-E7DD-4370-B39A-078562CBD1D8}"/>
    <cellStyle name="쉼표 4 2 2 3 2 7 2" xfId="47718" xr:uid="{5B29A79F-AEA7-41D8-9122-3C2EFB027199}"/>
    <cellStyle name="쉼표 4 2 2 3 2 8" xfId="20548" xr:uid="{CD8A6F29-00D6-4C61-BC32-33D703F4C95B}"/>
    <cellStyle name="쉼표 4 2 2 3 2 8 2" xfId="50500" xr:uid="{D0508CD2-09D3-4206-BFED-4E888DD3011C}"/>
    <cellStyle name="쉼표 4 2 2 3 2 9" xfId="23286" xr:uid="{0CD3DB89-1388-4C56-94CF-D1E3A9A2ACAD}"/>
    <cellStyle name="쉼표 4 2 2 3 2 9 2" xfId="53238" xr:uid="{39341519-C25D-4EC5-8F7A-4EB214CCBADD}"/>
    <cellStyle name="쉼표 4 2 2 3 3" xfId="4454" xr:uid="{31D9FCD9-1324-4A99-B167-36263A854020}"/>
    <cellStyle name="쉼표 4 2 2 3 3 10" xfId="34447" xr:uid="{ED9BBDFB-AFED-4B90-87D4-9CE1C717B0B4}"/>
    <cellStyle name="쉼표 4 2 2 3 3 2" xfId="7402" xr:uid="{9F93308F-B4A0-4A81-A823-8CC42620F6D6}"/>
    <cellStyle name="쉼표 4 2 2 3 3 2 2" xfId="29449" xr:uid="{D258D4A3-C7FF-40C9-8876-A1C8C941CB14}"/>
    <cellStyle name="쉼표 4 2 2 3 3 2 2 2" xfId="59401" xr:uid="{D6B1DF37-DDF0-43B3-881C-50B21F300F58}"/>
    <cellStyle name="쉼표 4 2 2 3 3 2 3" xfId="37357" xr:uid="{9243517A-3728-457F-A941-4F3589296C5A}"/>
    <cellStyle name="쉼표 4 2 2 3 3 3" xfId="10184" xr:uid="{ED2CD477-4848-4E22-AB0F-442875DD84EA}"/>
    <cellStyle name="쉼표 4 2 2 3 3 3 2" xfId="40139" xr:uid="{59F40C40-DE25-4287-9146-0F75C2F440AB}"/>
    <cellStyle name="쉼표 4 2 2 3 3 4" xfId="12966" xr:uid="{6DC16EE3-2B41-44EC-AAE8-EF8D8EAE0DCA}"/>
    <cellStyle name="쉼표 4 2 2 3 3 4 2" xfId="42921" xr:uid="{D45A91A0-8598-4880-B8C8-C3C7A29F7B7B}"/>
    <cellStyle name="쉼표 4 2 2 3 3 5" xfId="15701" xr:uid="{23CF6B61-FD00-4363-8C85-1F9DB9EE1865}"/>
    <cellStyle name="쉼표 4 2 2 3 3 5 2" xfId="45656" xr:uid="{A28FBAE3-67E7-4434-AA28-7FFB6F04FD7F}"/>
    <cellStyle name="쉼표 4 2 2 3 3 6" xfId="18449" xr:uid="{841013C6-2BBE-4E4F-96C6-CD5AA658813D}"/>
    <cellStyle name="쉼표 4 2 2 3 3 6 2" xfId="48402" xr:uid="{1CEE8A0C-402D-4F5D-8AE5-D9E01AA11CF0}"/>
    <cellStyle name="쉼표 4 2 2 3 3 7" xfId="21232" xr:uid="{04B17084-6D26-440A-8B52-95627D550D12}"/>
    <cellStyle name="쉼표 4 2 2 3 3 7 2" xfId="51184" xr:uid="{A4203A4D-FA96-4573-A260-4CB80FAAD0A5}"/>
    <cellStyle name="쉼표 4 2 2 3 3 8" xfId="23970" xr:uid="{A1CD401A-BB16-4269-8D0C-47B4C40EEA66}"/>
    <cellStyle name="쉼표 4 2 2 3 3 8 2" xfId="53922" xr:uid="{B88AEC85-8B72-49FD-9EF3-785888E493E1}"/>
    <cellStyle name="쉼표 4 2 2 3 3 9" xfId="26706" xr:uid="{739EF898-7D18-4D90-8250-CBD966C76A39}"/>
    <cellStyle name="쉼표 4 2 2 3 3 9 2" xfId="56658" xr:uid="{D377C05A-70BD-45BB-8D9D-AAD7C1589BD7}"/>
    <cellStyle name="쉼표 4 2 2 3 4" xfId="3086" xr:uid="{5EA6FFF1-8A54-48EE-B020-9DCC14ED3AB3}"/>
    <cellStyle name="쉼표 4 2 2 3 4 2" xfId="28081" xr:uid="{93B0073F-DD17-48F2-AFAE-A32510EB50F3}"/>
    <cellStyle name="쉼표 4 2 2 3 4 2 2" xfId="58033" xr:uid="{DAE5B378-301B-4148-9870-13014DBB4701}"/>
    <cellStyle name="쉼표 4 2 2 3 4 3" xfId="33079" xr:uid="{404A349F-389B-4E86-A738-746568220FC3}"/>
    <cellStyle name="쉼표 4 2 2 3 5" xfId="6034" xr:uid="{09B8C8FE-0573-483E-A15F-21CBA38E95DF}"/>
    <cellStyle name="쉼표 4 2 2 3 5 2" xfId="35989" xr:uid="{07AC3B4F-FF66-40BD-8605-493CB0CA5831}"/>
    <cellStyle name="쉼표 4 2 2 3 6" xfId="8816" xr:uid="{DDAC7413-6B0A-4869-A99F-B4490B5C97A8}"/>
    <cellStyle name="쉼표 4 2 2 3 6 2" xfId="38771" xr:uid="{0113D25C-67DF-4699-828C-4F2688D63285}"/>
    <cellStyle name="쉼표 4 2 2 3 7" xfId="11598" xr:uid="{C5FF3EFF-B6CC-4EC7-B2F1-CB0F2BF90254}"/>
    <cellStyle name="쉼표 4 2 2 3 7 2" xfId="41553" xr:uid="{1E71D5F8-9204-4795-A996-8A79D6EB69FB}"/>
    <cellStyle name="쉼표 4 2 2 3 8" xfId="14333" xr:uid="{37EF150D-7A26-4C72-9EEC-4A8B11913122}"/>
    <cellStyle name="쉼표 4 2 2 3 8 2" xfId="44288" xr:uid="{89839C7C-BB5C-4BCD-8F2D-498061BD7831}"/>
    <cellStyle name="쉼표 4 2 2 3 9" xfId="17081" xr:uid="{A3C99089-6453-4AAF-8A55-EE7D02513269}"/>
    <cellStyle name="쉼표 4 2 2 3 9 2" xfId="47034" xr:uid="{55B099E1-5ED1-43CF-9395-BDA9F367E054}"/>
    <cellStyle name="쉼표 4 2 2 4" xfId="1632" xr:uid="{3529B947-D7DB-436C-9C25-32924BE9BABE}"/>
    <cellStyle name="쉼표 4 2 2 4 10" xfId="22944" xr:uid="{EDD2B7FA-FACF-430A-949C-D9101A5F14B8}"/>
    <cellStyle name="쉼표 4 2 2 4 10 2" xfId="52896" xr:uid="{23E4E221-57A0-4D03-BD26-8E33BB553EFD}"/>
    <cellStyle name="쉼표 4 2 2 4 11" xfId="25680" xr:uid="{DA975AFA-AF93-4C92-BBF5-83E421B29B85}"/>
    <cellStyle name="쉼표 4 2 2 4 11 2" xfId="55632" xr:uid="{BD423304-9818-4D5B-8006-03784866679E}"/>
    <cellStyle name="쉼표 4 2 2 4 12" xfId="31637" xr:uid="{CD3F1D64-0B9E-4DD6-9A45-37B0699601EC}"/>
    <cellStyle name="쉼표 4 2 2 4 2" xfId="4796" xr:uid="{1AD325F6-4F53-45F9-B588-3F0E5CD7AA55}"/>
    <cellStyle name="쉼표 4 2 2 4 2 10" xfId="34789" xr:uid="{B9F92360-D569-41F5-B72C-7AA0696079A6}"/>
    <cellStyle name="쉼표 4 2 2 4 2 2" xfId="7744" xr:uid="{4185003B-3DAC-487E-BCC7-C53499090259}"/>
    <cellStyle name="쉼표 4 2 2 4 2 2 2" xfId="29791" xr:uid="{48A51938-0D2D-4354-A2E1-5F896016A908}"/>
    <cellStyle name="쉼표 4 2 2 4 2 2 2 2" xfId="59743" xr:uid="{D6950958-76B0-4300-98C2-3B67F0F179A0}"/>
    <cellStyle name="쉼표 4 2 2 4 2 2 3" xfId="37699" xr:uid="{A430FDDF-B26B-4920-ACD0-31F6056050EF}"/>
    <cellStyle name="쉼표 4 2 2 4 2 3" xfId="10526" xr:uid="{540AD4C8-1F8A-4C51-AF23-10683428DBE3}"/>
    <cellStyle name="쉼표 4 2 2 4 2 3 2" xfId="40481" xr:uid="{11FB947B-7316-4034-8C49-D2A3630AD869}"/>
    <cellStyle name="쉼표 4 2 2 4 2 4" xfId="13308" xr:uid="{1C152FC3-BAD4-4848-B2CB-BC8EDC075535}"/>
    <cellStyle name="쉼표 4 2 2 4 2 4 2" xfId="43263" xr:uid="{5CE6B693-502D-4531-BD27-05A0DC125CEB}"/>
    <cellStyle name="쉼표 4 2 2 4 2 5" xfId="16043" xr:uid="{13B2C8A3-DF47-4E33-93FC-945FE154B1CA}"/>
    <cellStyle name="쉼표 4 2 2 4 2 5 2" xfId="45998" xr:uid="{4CDBA804-2D0C-4A99-A71E-8B2649FC1DC5}"/>
    <cellStyle name="쉼표 4 2 2 4 2 6" xfId="18791" xr:uid="{CCC008C2-27AF-4B80-9241-36442236D1C5}"/>
    <cellStyle name="쉼표 4 2 2 4 2 6 2" xfId="48744" xr:uid="{BE51CAFA-E5F4-40B0-BBA2-7AB32BAB6465}"/>
    <cellStyle name="쉼표 4 2 2 4 2 7" xfId="21574" xr:uid="{60FFCE6E-E2A1-49CD-B156-6ABD56CEE639}"/>
    <cellStyle name="쉼표 4 2 2 4 2 7 2" xfId="51526" xr:uid="{2A7331B1-F210-4827-AC22-47B55DBFF41C}"/>
    <cellStyle name="쉼표 4 2 2 4 2 8" xfId="24312" xr:uid="{15E5FFBB-87FC-492B-B6D4-85CC69CFF755}"/>
    <cellStyle name="쉼표 4 2 2 4 2 8 2" xfId="54264" xr:uid="{E9D4C289-E1C6-44F5-9E75-FC360E31EE55}"/>
    <cellStyle name="쉼표 4 2 2 4 2 9" xfId="27048" xr:uid="{408ABF28-9A43-46E7-9A7A-4460186E3A3C}"/>
    <cellStyle name="쉼표 4 2 2 4 2 9 2" xfId="57000" xr:uid="{5DB69889-99BC-482D-916E-C0D54EDA3CBB}"/>
    <cellStyle name="쉼표 4 2 2 4 3" xfId="3428" xr:uid="{26C4AADB-0C56-4592-AA97-8F756149E69A}"/>
    <cellStyle name="쉼표 4 2 2 4 3 2" xfId="28423" xr:uid="{2E8DC174-394F-41E3-969C-7B8ECC000446}"/>
    <cellStyle name="쉼표 4 2 2 4 3 2 2" xfId="58375" xr:uid="{FED4EE8A-14E4-48B1-8BFE-3E2DEC6A9952}"/>
    <cellStyle name="쉼표 4 2 2 4 3 3" xfId="33421" xr:uid="{CF6105A4-453A-4B5D-8A17-8098E31D3CE8}"/>
    <cellStyle name="쉼표 4 2 2 4 4" xfId="6376" xr:uid="{26D51B0E-7661-4F94-BC95-CBF936B5EBC2}"/>
    <cellStyle name="쉼표 4 2 2 4 4 2" xfId="36331" xr:uid="{1F7DB788-20FF-4CB6-8AB0-5045162EF00E}"/>
    <cellStyle name="쉼표 4 2 2 4 5" xfId="9158" xr:uid="{EAC8C26C-20B7-44DE-92DE-16470F197802}"/>
    <cellStyle name="쉼표 4 2 2 4 5 2" xfId="39113" xr:uid="{85A77736-37A5-41BF-939F-DF6CC8A3E139}"/>
    <cellStyle name="쉼표 4 2 2 4 6" xfId="11940" xr:uid="{26E09973-410C-4A39-9825-5EF5B0684F06}"/>
    <cellStyle name="쉼표 4 2 2 4 6 2" xfId="41895" xr:uid="{728C298E-49FA-4B1E-9B8B-B38D6EA083AB}"/>
    <cellStyle name="쉼표 4 2 2 4 7" xfId="14675" xr:uid="{9D5E18A1-6235-45FB-B5EE-FAC0574ED129}"/>
    <cellStyle name="쉼표 4 2 2 4 7 2" xfId="44630" xr:uid="{44E24D5F-9A00-4394-A905-70758176923B}"/>
    <cellStyle name="쉼표 4 2 2 4 8" xfId="17423" xr:uid="{D637655D-5517-49DB-A7E4-6E3EF96F9F0A}"/>
    <cellStyle name="쉼표 4 2 2 4 8 2" xfId="47376" xr:uid="{A33C46D6-598B-4CEB-8C90-472E1D3C9434}"/>
    <cellStyle name="쉼표 4 2 2 4 9" xfId="20206" xr:uid="{DCD81F79-FA89-4365-BA1D-719F77F0874C}"/>
    <cellStyle name="쉼표 4 2 2 4 9 2" xfId="50158" xr:uid="{9D523FAB-3159-4CE7-A3B3-957CBEE11F8E}"/>
    <cellStyle name="쉼표 4 2 2 5" xfId="2127" xr:uid="{B88B5813-7F8E-4408-ADDB-9970EDB2B496}"/>
    <cellStyle name="쉼표 4 2 2 5 10" xfId="26364" xr:uid="{8C28F57D-EB80-4738-8D23-4057756F45BF}"/>
    <cellStyle name="쉼표 4 2 2 5 10 2" xfId="56316" xr:uid="{DDEDB9EF-FD38-42F5-B170-C6BF2CFDFFF6}"/>
    <cellStyle name="쉼표 4 2 2 5 11" xfId="32130" xr:uid="{4743A414-8314-43F8-8BD0-F10277DD95B0}"/>
    <cellStyle name="쉼표 4 2 2 5 2" xfId="4112" xr:uid="{593C74B1-1157-43F1-9B93-C9CBD717259F}"/>
    <cellStyle name="쉼표 4 2 2 5 2 2" xfId="29107" xr:uid="{52423504-96AE-48CC-B363-34526AC98BEA}"/>
    <cellStyle name="쉼표 4 2 2 5 2 2 2" xfId="59059" xr:uid="{9BAE96E2-5A90-4B31-977F-220FFA309244}"/>
    <cellStyle name="쉼표 4 2 2 5 2 3" xfId="34105" xr:uid="{F1ED8131-8F33-48CB-B624-947FC90F9520}"/>
    <cellStyle name="쉼표 4 2 2 5 3" xfId="7060" xr:uid="{5A3B1B3B-5F0B-481E-A9D7-88D300540A4A}"/>
    <cellStyle name="쉼표 4 2 2 5 3 2" xfId="37015" xr:uid="{21CFA7C1-0326-435A-ABB3-30EC4D1182CD}"/>
    <cellStyle name="쉼표 4 2 2 5 4" xfId="9842" xr:uid="{15985700-6DBD-4722-9F06-C8DEF40DED17}"/>
    <cellStyle name="쉼표 4 2 2 5 4 2" xfId="39797" xr:uid="{EC1B286A-24AE-4D6B-93A6-74CA671D7C3C}"/>
    <cellStyle name="쉼표 4 2 2 5 5" xfId="12624" xr:uid="{66FE0C73-13E1-44A8-A4EC-75E98BE4D274}"/>
    <cellStyle name="쉼표 4 2 2 5 5 2" xfId="42579" xr:uid="{0DA9BC47-32EC-4C35-BB11-D21E8498487F}"/>
    <cellStyle name="쉼표 4 2 2 5 6" xfId="15359" xr:uid="{6A310A76-0F34-4CD8-88B3-6D0E0F47CC8F}"/>
    <cellStyle name="쉼표 4 2 2 5 6 2" xfId="45314" xr:uid="{5190A4AA-863A-40AC-9269-3776B2AAC43E}"/>
    <cellStyle name="쉼표 4 2 2 5 7" xfId="18107" xr:uid="{A1C73746-E2A8-4DE3-87CD-87FCCB3BD4E6}"/>
    <cellStyle name="쉼표 4 2 2 5 7 2" xfId="48060" xr:uid="{53D8AC17-26B1-47B5-BB56-489DFC3E56AD}"/>
    <cellStyle name="쉼표 4 2 2 5 8" xfId="20890" xr:uid="{7614189B-8052-434D-88F6-F7E91B3BB4DB}"/>
    <cellStyle name="쉼표 4 2 2 5 8 2" xfId="50842" xr:uid="{27C742C0-5907-4C70-838B-320A89839378}"/>
    <cellStyle name="쉼표 4 2 2 5 9" xfId="23628" xr:uid="{59E6F361-F1FC-489B-BF07-36D07E2978B7}"/>
    <cellStyle name="쉼표 4 2 2 5 9 2" xfId="53580" xr:uid="{14D7AD21-C94E-490B-94C2-95773D23000F}"/>
    <cellStyle name="쉼표 4 2 2 6" xfId="2306" xr:uid="{CFCF1EA0-1CEF-4639-AEB1-1A3AA09D5B50}"/>
    <cellStyle name="쉼표 4 2 2 6 2" xfId="27739" xr:uid="{D2EB3142-7ED8-4069-8997-3957E63F7841}"/>
    <cellStyle name="쉼표 4 2 2 6 2 2" xfId="57691" xr:uid="{BAF106CB-91B4-4A1B-9F20-AB0642187233}"/>
    <cellStyle name="쉼표 4 2 2 6 3" xfId="32306" xr:uid="{32C23C4A-4B40-4098-9316-D53FC05AC673}"/>
    <cellStyle name="쉼표 4 2 2 7" xfId="2744" xr:uid="{D1E41B91-FEB6-43ED-BD63-C1AF65437F9D}"/>
    <cellStyle name="쉼표 4 2 2 7 2" xfId="32737" xr:uid="{21597412-8AAC-47E4-881A-8E5496030FD5}"/>
    <cellStyle name="쉼표 4 2 2 8" xfId="5692" xr:uid="{61E2B7DF-DB4D-4D4E-901C-626DE7410203}"/>
    <cellStyle name="쉼표 4 2 2 8 2" xfId="35647" xr:uid="{135CB8E7-0F2E-43CE-9A41-6B47A6061AE3}"/>
    <cellStyle name="쉼표 4 2 2 9" xfId="8474" xr:uid="{2BD39F84-C6BE-4976-9DBA-EE63B4966AD7}"/>
    <cellStyle name="쉼표 4 2 2 9 2" xfId="38429" xr:uid="{1297D7A8-227D-416C-B258-E83480B4354C}"/>
    <cellStyle name="쉼표 4 2 3" xfId="777" xr:uid="{0D7A6E3A-86BD-47D2-BC5E-FC766BE86A96}"/>
    <cellStyle name="쉼표 4 2 3 10" xfId="16825" xr:uid="{214C967B-A43C-4093-B532-2666176CE4E3}"/>
    <cellStyle name="쉼표 4 2 3 10 2" xfId="46778" xr:uid="{B38963B3-DC83-484F-9040-9C25350220D6}"/>
    <cellStyle name="쉼표 4 2 3 11" xfId="19608" xr:uid="{D4C8EC28-FB29-472A-9D6D-FB1777B6284E}"/>
    <cellStyle name="쉼표 4 2 3 11 2" xfId="49560" xr:uid="{8FBF183F-6E77-42FE-9321-AD9DA89C1B76}"/>
    <cellStyle name="쉼표 4 2 3 12" xfId="22346" xr:uid="{9C3EE7D9-A82B-44A8-BB99-ECF89A1C3B53}"/>
    <cellStyle name="쉼표 4 2 3 12 2" xfId="52298" xr:uid="{C6495D2C-6EA4-445A-B5C0-E6159E51BFB8}"/>
    <cellStyle name="쉼표 4 2 3 13" xfId="25082" xr:uid="{28277A45-D31F-43A4-ABDD-BBD30B1BAB49}"/>
    <cellStyle name="쉼표 4 2 3 13 2" xfId="55034" xr:uid="{0CBA6B27-2B30-4C75-BCA7-7C36E1BBE587}"/>
    <cellStyle name="쉼표 4 2 3 14" xfId="30782" xr:uid="{ADFDF73B-EDE4-4751-922C-91E4EEB0699E}"/>
    <cellStyle name="쉼표 4 2 3 2" xfId="1320" xr:uid="{AFA80C2B-D102-4704-8DC9-E23CA9C39CCE}"/>
    <cellStyle name="쉼표 4 2 3 2 10" xfId="19950" xr:uid="{ADDD4A47-2141-4F1A-8231-DF7923CD0BE5}"/>
    <cellStyle name="쉼표 4 2 3 2 10 2" xfId="49902" xr:uid="{95402ABD-E194-4211-BC95-FE71CED61D43}"/>
    <cellStyle name="쉼표 4 2 3 2 11" xfId="22688" xr:uid="{C6423834-365D-4AE3-8037-99CE8AB91B8C}"/>
    <cellStyle name="쉼표 4 2 3 2 11 2" xfId="52640" xr:uid="{D4F63202-B5B2-4B07-A8EA-A2DA4E98A412}"/>
    <cellStyle name="쉼표 4 2 3 2 12" xfId="25424" xr:uid="{B01DA0FD-509C-493B-859E-9504EA2C3773}"/>
    <cellStyle name="쉼표 4 2 3 2 12 2" xfId="55376" xr:uid="{FD3EF7B6-EBB2-4BB8-84A9-71357E185BE8}"/>
    <cellStyle name="쉼표 4 2 3 2 13" xfId="31325" xr:uid="{7AE3F86D-D729-4779-8677-456B9105655D}"/>
    <cellStyle name="쉼표 4 2 3 2 2" xfId="3856" xr:uid="{7D69F566-FF51-42F1-A215-9360CE2B07F3}"/>
    <cellStyle name="쉼표 4 2 3 2 2 10" xfId="26108" xr:uid="{9A881F36-C7D4-4CAB-8619-6E0A5792068F}"/>
    <cellStyle name="쉼표 4 2 3 2 2 10 2" xfId="56060" xr:uid="{EABF02CD-5443-4016-A2B3-0E297CD02EF8}"/>
    <cellStyle name="쉼표 4 2 3 2 2 11" xfId="33849" xr:uid="{BC44EA3B-BC3F-4A5B-9A57-0ED8469F5A2D}"/>
    <cellStyle name="쉼표 4 2 3 2 2 2" xfId="5224" xr:uid="{43E3F38F-388F-4FA1-853E-A1A58DBA60F0}"/>
    <cellStyle name="쉼표 4 2 3 2 2 2 10" xfId="35217" xr:uid="{4325998D-B143-42AF-8B70-BB3BFC6C286F}"/>
    <cellStyle name="쉼표 4 2 3 2 2 2 2" xfId="8172" xr:uid="{FB190662-FADC-46DF-8D28-6AA37B317CA5}"/>
    <cellStyle name="쉼표 4 2 3 2 2 2 2 2" xfId="30219" xr:uid="{4F5E9A0F-1797-41B1-AA23-066251111634}"/>
    <cellStyle name="쉼표 4 2 3 2 2 2 2 2 2" xfId="60171" xr:uid="{8399F7EB-F569-4075-9E58-969CB673F3DE}"/>
    <cellStyle name="쉼표 4 2 3 2 2 2 2 3" xfId="38127" xr:uid="{37775E12-5422-4959-994E-67D5B21DD4C6}"/>
    <cellStyle name="쉼표 4 2 3 2 2 2 3" xfId="10954" xr:uid="{F2674CC2-4F49-46DA-8CDC-8D7E321AE524}"/>
    <cellStyle name="쉼표 4 2 3 2 2 2 3 2" xfId="40909" xr:uid="{990CB3F2-9DDF-4492-A341-435D250DAFA2}"/>
    <cellStyle name="쉼표 4 2 3 2 2 2 4" xfId="13736" xr:uid="{133C4682-58DC-42CE-8528-B7D4A3E6932B}"/>
    <cellStyle name="쉼표 4 2 3 2 2 2 4 2" xfId="43691" xr:uid="{10ED6EE3-F443-4233-9C24-22A6B0360EF9}"/>
    <cellStyle name="쉼표 4 2 3 2 2 2 5" xfId="16471" xr:uid="{802BC047-5046-4416-8B70-B014A36051EB}"/>
    <cellStyle name="쉼표 4 2 3 2 2 2 5 2" xfId="46426" xr:uid="{E361E755-146D-474D-8757-13359031E9F8}"/>
    <cellStyle name="쉼표 4 2 3 2 2 2 6" xfId="19219" xr:uid="{A0A514E0-C3E3-4D40-B1C8-B1A77A088F45}"/>
    <cellStyle name="쉼표 4 2 3 2 2 2 6 2" xfId="49172" xr:uid="{41A4F574-F367-4828-94B1-23D6E87AF62B}"/>
    <cellStyle name="쉼표 4 2 3 2 2 2 7" xfId="22002" xr:uid="{E6774638-5724-44C4-B263-887A0634F3C6}"/>
    <cellStyle name="쉼표 4 2 3 2 2 2 7 2" xfId="51954" xr:uid="{7C53FB17-C00A-4CD8-96F2-58CAE008CB31}"/>
    <cellStyle name="쉼표 4 2 3 2 2 2 8" xfId="24740" xr:uid="{910D3B3E-A686-4760-8847-914F4C8CAFC6}"/>
    <cellStyle name="쉼표 4 2 3 2 2 2 8 2" xfId="54692" xr:uid="{57772558-3964-4E00-8A8D-2E721EB310CE}"/>
    <cellStyle name="쉼표 4 2 3 2 2 2 9" xfId="27476" xr:uid="{0B01005E-FDBF-4DBD-92F8-0F2517F9F4A7}"/>
    <cellStyle name="쉼표 4 2 3 2 2 2 9 2" xfId="57428" xr:uid="{84333121-8F0F-49AA-B24F-8B5FEB7F6134}"/>
    <cellStyle name="쉼표 4 2 3 2 2 3" xfId="6804" xr:uid="{5409DC22-056E-489F-A723-6D2A62AA0452}"/>
    <cellStyle name="쉼표 4 2 3 2 2 3 2" xfId="28851" xr:uid="{8447CB9F-7870-4CFB-B7F4-9FFB6DD81D02}"/>
    <cellStyle name="쉼표 4 2 3 2 2 3 2 2" xfId="58803" xr:uid="{6F4D4966-9788-432A-84DD-0E4DDEC45315}"/>
    <cellStyle name="쉼표 4 2 3 2 2 3 3" xfId="36759" xr:uid="{8889F327-2851-40E2-B9A3-3071FA4347C4}"/>
    <cellStyle name="쉼표 4 2 3 2 2 4" xfId="9586" xr:uid="{D2024120-F3C3-47AC-A0F0-131CEC79B791}"/>
    <cellStyle name="쉼표 4 2 3 2 2 4 2" xfId="39541" xr:uid="{F125D80C-8685-457E-BB9B-AD79D0F2DF07}"/>
    <cellStyle name="쉼표 4 2 3 2 2 5" xfId="12368" xr:uid="{E396B83E-75E7-4E16-B722-0A6CC38884D6}"/>
    <cellStyle name="쉼표 4 2 3 2 2 5 2" xfId="42323" xr:uid="{2334B780-FDF3-4A89-89AF-02B7060995C5}"/>
    <cellStyle name="쉼표 4 2 3 2 2 6" xfId="15103" xr:uid="{2624B77C-DBD8-47D7-9FAF-FEB37D519E79}"/>
    <cellStyle name="쉼표 4 2 3 2 2 6 2" xfId="45058" xr:uid="{7E9330F5-7074-4839-A7BB-3DE6B89CBE94}"/>
    <cellStyle name="쉼표 4 2 3 2 2 7" xfId="17851" xr:uid="{0AD87A54-C386-4219-AD9A-5BD0BE9FD19B}"/>
    <cellStyle name="쉼표 4 2 3 2 2 7 2" xfId="47804" xr:uid="{A5958257-8871-4B2B-A932-FA50C8E4DC80}"/>
    <cellStyle name="쉼표 4 2 3 2 2 8" xfId="20634" xr:uid="{7F68DE89-B9CE-4E32-9DF8-01D35B4E88EE}"/>
    <cellStyle name="쉼표 4 2 3 2 2 8 2" xfId="50586" xr:uid="{C036C144-94F3-4F39-9C66-6C26DC1AB32C}"/>
    <cellStyle name="쉼표 4 2 3 2 2 9" xfId="23372" xr:uid="{BB071586-917F-4460-A9D1-999B3C00AF3E}"/>
    <cellStyle name="쉼표 4 2 3 2 2 9 2" xfId="53324" xr:uid="{63FC2AC8-C5CF-4323-947E-20BD5F8ECB1D}"/>
    <cellStyle name="쉼표 4 2 3 2 3" xfId="4540" xr:uid="{5A644394-1E62-4D5D-BE14-F10851D6D52F}"/>
    <cellStyle name="쉼표 4 2 3 2 3 10" xfId="34533" xr:uid="{87A7D52E-B8EF-41CA-8B74-BDEBFE0F6E7E}"/>
    <cellStyle name="쉼표 4 2 3 2 3 2" xfId="7488" xr:uid="{672AA8C4-1661-4FEB-90FD-8EE40BECABA7}"/>
    <cellStyle name="쉼표 4 2 3 2 3 2 2" xfId="29535" xr:uid="{113E6731-B11D-485C-AEF7-0F5F0CD3A951}"/>
    <cellStyle name="쉼표 4 2 3 2 3 2 2 2" xfId="59487" xr:uid="{2A891813-1FB9-4AAE-88B0-DAC86758FC36}"/>
    <cellStyle name="쉼표 4 2 3 2 3 2 3" xfId="37443" xr:uid="{CE1E57D8-A1FD-44C5-90C5-2FF446DED60C}"/>
    <cellStyle name="쉼표 4 2 3 2 3 3" xfId="10270" xr:uid="{67EB9919-BD81-418F-96CE-AFAF1AA093F6}"/>
    <cellStyle name="쉼표 4 2 3 2 3 3 2" xfId="40225" xr:uid="{23210DF2-27A9-4602-AF42-A63A35252B91}"/>
    <cellStyle name="쉼표 4 2 3 2 3 4" xfId="13052" xr:uid="{1D5FACC1-27E7-4A20-AD1F-97BDA1CEE942}"/>
    <cellStyle name="쉼표 4 2 3 2 3 4 2" xfId="43007" xr:uid="{B7FBAEC6-E43B-4D2D-9F47-DD8370DA7BFF}"/>
    <cellStyle name="쉼표 4 2 3 2 3 5" xfId="15787" xr:uid="{84B96B29-2631-4A03-BFC7-5E180E977F92}"/>
    <cellStyle name="쉼표 4 2 3 2 3 5 2" xfId="45742" xr:uid="{1F2F4070-D1D9-4018-9FB7-58D9CF26482E}"/>
    <cellStyle name="쉼표 4 2 3 2 3 6" xfId="18535" xr:uid="{98909750-42E9-416A-A15C-588C82C64E0F}"/>
    <cellStyle name="쉼표 4 2 3 2 3 6 2" xfId="48488" xr:uid="{A5CCAAA0-7F08-40A2-B2FC-B02AF33E1728}"/>
    <cellStyle name="쉼표 4 2 3 2 3 7" xfId="21318" xr:uid="{296D4157-2FA8-4D9E-BFC0-E5C66348C60E}"/>
    <cellStyle name="쉼표 4 2 3 2 3 7 2" xfId="51270" xr:uid="{586250A3-DF80-4C3C-8C6A-CCB3ECABFF07}"/>
    <cellStyle name="쉼표 4 2 3 2 3 8" xfId="24056" xr:uid="{BD51B477-DC47-4904-96B9-B30BEA17918B}"/>
    <cellStyle name="쉼표 4 2 3 2 3 8 2" xfId="54008" xr:uid="{0EEA445A-20DD-4400-B2EF-8D931BE47126}"/>
    <cellStyle name="쉼표 4 2 3 2 3 9" xfId="26792" xr:uid="{F5BDBA40-9C0E-4459-94B2-69903E2C38AA}"/>
    <cellStyle name="쉼표 4 2 3 2 3 9 2" xfId="56744" xr:uid="{70CF51B6-A12D-4DD9-BA9E-31C640866DED}"/>
    <cellStyle name="쉼표 4 2 3 2 4" xfId="3172" xr:uid="{4CD50382-A2EA-4D9D-895F-6CA6E2ECB62B}"/>
    <cellStyle name="쉼표 4 2 3 2 4 2" xfId="28167" xr:uid="{042945EF-D4F2-431E-B556-EB261EC926F6}"/>
    <cellStyle name="쉼표 4 2 3 2 4 2 2" xfId="58119" xr:uid="{3E9C356E-0F39-45A5-BF9C-61988B1364BF}"/>
    <cellStyle name="쉼표 4 2 3 2 4 3" xfId="33165" xr:uid="{38F85D85-3371-4F88-ABA5-B0C0FC4F13B5}"/>
    <cellStyle name="쉼표 4 2 3 2 5" xfId="6120" xr:uid="{59850E32-5E34-4710-B88E-39710E321642}"/>
    <cellStyle name="쉼표 4 2 3 2 5 2" xfId="36075" xr:uid="{1F5FC0EA-86FF-46A3-998C-F90E5176CDB3}"/>
    <cellStyle name="쉼표 4 2 3 2 6" xfId="8902" xr:uid="{A72D4566-B28E-42D2-80D3-125C9DEE104E}"/>
    <cellStyle name="쉼표 4 2 3 2 6 2" xfId="38857" xr:uid="{5FB615BA-1FD0-4B48-B499-DC0EEF2200B4}"/>
    <cellStyle name="쉼표 4 2 3 2 7" xfId="11684" xr:uid="{279A887A-294C-457A-A864-04C3A1102535}"/>
    <cellStyle name="쉼표 4 2 3 2 7 2" xfId="41639" xr:uid="{A8FDEE9F-1EFC-4AA6-A13D-B1E97FCC09A1}"/>
    <cellStyle name="쉼표 4 2 3 2 8" xfId="14419" xr:uid="{DCC05E71-7380-4C74-9559-D7270E81BC7A}"/>
    <cellStyle name="쉼표 4 2 3 2 8 2" xfId="44374" xr:uid="{DD2ADBFD-8251-4493-99C0-049E8DA30CE5}"/>
    <cellStyle name="쉼표 4 2 3 2 9" xfId="17167" xr:uid="{B6073136-21F2-4CCD-A4DB-90ACF510A669}"/>
    <cellStyle name="쉼표 4 2 3 2 9 2" xfId="47120" xr:uid="{D71DAF1A-017B-47CF-83B6-5607BE0BF42B}"/>
    <cellStyle name="쉼표 4 2 3 3" xfId="1862" xr:uid="{A6519CCA-6498-4E31-B1DC-ACB4BD8335D1}"/>
    <cellStyle name="쉼표 4 2 3 3 10" xfId="23030" xr:uid="{87678588-6583-4405-8394-BD866332A08E}"/>
    <cellStyle name="쉼표 4 2 3 3 10 2" xfId="52982" xr:uid="{247540CF-64A8-4948-9111-FAFBDD064151}"/>
    <cellStyle name="쉼표 4 2 3 3 11" xfId="25766" xr:uid="{FCD59669-6050-4714-B9E1-4E48BE20FF37}"/>
    <cellStyle name="쉼표 4 2 3 3 11 2" xfId="55718" xr:uid="{AF129293-90F9-40F7-AB89-0C09A80E103A}"/>
    <cellStyle name="쉼표 4 2 3 3 12" xfId="31867" xr:uid="{2332B92B-B31A-4F9A-A010-8ADCC4392685}"/>
    <cellStyle name="쉼표 4 2 3 3 2" xfId="4882" xr:uid="{EA24E848-AC82-4E15-AE3D-CCDA495CA95D}"/>
    <cellStyle name="쉼표 4 2 3 3 2 10" xfId="34875" xr:uid="{C6611998-39E1-4B00-AC45-CFA8D19E6E7C}"/>
    <cellStyle name="쉼표 4 2 3 3 2 2" xfId="7830" xr:uid="{A18432EF-89B5-4C65-84C2-268865C6C32D}"/>
    <cellStyle name="쉼표 4 2 3 3 2 2 2" xfId="29877" xr:uid="{B40F5EB1-A61F-477E-A751-7E904A05764D}"/>
    <cellStyle name="쉼표 4 2 3 3 2 2 2 2" xfId="59829" xr:uid="{D05ED5D7-54C8-40C1-812B-B5104759744B}"/>
    <cellStyle name="쉼표 4 2 3 3 2 2 3" xfId="37785" xr:uid="{D7444F03-0151-4AFB-B565-531F52EB4FF5}"/>
    <cellStyle name="쉼표 4 2 3 3 2 3" xfId="10612" xr:uid="{97E2A6F5-5625-448C-AB2B-F690E7B5D561}"/>
    <cellStyle name="쉼표 4 2 3 3 2 3 2" xfId="40567" xr:uid="{04E87AC5-266E-4752-8FC5-EF136DAB6860}"/>
    <cellStyle name="쉼표 4 2 3 3 2 4" xfId="13394" xr:uid="{2F4A00B2-1357-4FEF-A3F4-518671CA2834}"/>
    <cellStyle name="쉼표 4 2 3 3 2 4 2" xfId="43349" xr:uid="{13A68C3D-2935-4E6A-8991-13AE9662E71B}"/>
    <cellStyle name="쉼표 4 2 3 3 2 5" xfId="16129" xr:uid="{3F4AC6C3-49E9-4E15-BE89-63989766D666}"/>
    <cellStyle name="쉼표 4 2 3 3 2 5 2" xfId="46084" xr:uid="{3339C2BC-41A7-4519-8F7C-22322133790F}"/>
    <cellStyle name="쉼표 4 2 3 3 2 6" xfId="18877" xr:uid="{2861F149-1047-4545-A997-776E0C77E344}"/>
    <cellStyle name="쉼표 4 2 3 3 2 6 2" xfId="48830" xr:uid="{E63CDE1A-609D-44AE-9B49-86D1FD466B2D}"/>
    <cellStyle name="쉼표 4 2 3 3 2 7" xfId="21660" xr:uid="{42270C57-25A6-45CB-92E6-BD4E724C04ED}"/>
    <cellStyle name="쉼표 4 2 3 3 2 7 2" xfId="51612" xr:uid="{0BC24D5D-4490-4084-A329-39EBE7E982BC}"/>
    <cellStyle name="쉼표 4 2 3 3 2 8" xfId="24398" xr:uid="{EEDF7F2D-1863-4958-B534-5E099C909ADB}"/>
    <cellStyle name="쉼표 4 2 3 3 2 8 2" xfId="54350" xr:uid="{8DD71B09-FB14-42B6-A352-A31C8FC1BC36}"/>
    <cellStyle name="쉼표 4 2 3 3 2 9" xfId="27134" xr:uid="{9A421976-B3C2-462A-AE6F-F4516E23AC4A}"/>
    <cellStyle name="쉼표 4 2 3 3 2 9 2" xfId="57086" xr:uid="{EBA6F65E-E2A2-4C82-B718-1041E1D2EA8C}"/>
    <cellStyle name="쉼표 4 2 3 3 3" xfId="3514" xr:uid="{082A74AB-626B-4B02-AD6C-8EA4237EC04A}"/>
    <cellStyle name="쉼표 4 2 3 3 3 2" xfId="28509" xr:uid="{BDFC90C0-F9BD-4DC1-88D2-FAFDAC29F8CD}"/>
    <cellStyle name="쉼표 4 2 3 3 3 2 2" xfId="58461" xr:uid="{33328C1D-093A-448A-A24D-6CAB1E974179}"/>
    <cellStyle name="쉼표 4 2 3 3 3 3" xfId="33507" xr:uid="{6FB0811F-9393-40D6-A401-744E87F1A016}"/>
    <cellStyle name="쉼표 4 2 3 3 4" xfId="6462" xr:uid="{29E7E942-FC9B-46F1-A420-47E9C27BDD84}"/>
    <cellStyle name="쉼표 4 2 3 3 4 2" xfId="36417" xr:uid="{A59A0995-6CC8-402A-B568-C6B516882027}"/>
    <cellStyle name="쉼표 4 2 3 3 5" xfId="9244" xr:uid="{BF12FFD5-A848-45A9-A340-9043C47285F6}"/>
    <cellStyle name="쉼표 4 2 3 3 5 2" xfId="39199" xr:uid="{233C7AC5-A1D1-41D0-991A-B5C5604D0594}"/>
    <cellStyle name="쉼표 4 2 3 3 6" xfId="12026" xr:uid="{7A2693AF-2ABD-43AC-B7D5-0C20AF5068D7}"/>
    <cellStyle name="쉼표 4 2 3 3 6 2" xfId="41981" xr:uid="{B82FC3BB-7653-4646-B85B-A272EE4CC0BB}"/>
    <cellStyle name="쉼표 4 2 3 3 7" xfId="14761" xr:uid="{38326BC7-CB9E-4833-9A1D-C0E2C9DE5F34}"/>
    <cellStyle name="쉼표 4 2 3 3 7 2" xfId="44716" xr:uid="{758F6CB9-DB56-4B44-83B7-899FE1488CC1}"/>
    <cellStyle name="쉼표 4 2 3 3 8" xfId="17509" xr:uid="{C46E71D0-181E-4D94-A747-35CD84348408}"/>
    <cellStyle name="쉼표 4 2 3 3 8 2" xfId="47462" xr:uid="{B747769D-8766-4CE2-BD8E-506D103D3CED}"/>
    <cellStyle name="쉼표 4 2 3 3 9" xfId="20292" xr:uid="{D55389C3-0E4C-41CE-B739-49D525602EE0}"/>
    <cellStyle name="쉼표 4 2 3 3 9 2" xfId="50244" xr:uid="{D00D31B0-6CAD-463D-A80E-BC91CE7F2945}"/>
    <cellStyle name="쉼표 4 2 3 4" xfId="2393" xr:uid="{B3DD0A04-D0D7-4403-BF51-5337678C80C8}"/>
    <cellStyle name="쉼표 4 2 3 4 10" xfId="26450" xr:uid="{DAAEE3B1-9117-4133-B075-F5225C9930E1}"/>
    <cellStyle name="쉼표 4 2 3 4 10 2" xfId="56402" xr:uid="{A0572134-D236-4CC6-A5D3-78B4D298E3B1}"/>
    <cellStyle name="쉼표 4 2 3 4 11" xfId="32392" xr:uid="{508D7D2B-5376-49A1-B21C-1601FA646C28}"/>
    <cellStyle name="쉼표 4 2 3 4 2" xfId="4198" xr:uid="{CD80C092-EFB3-45FF-8A77-36467BBE4D75}"/>
    <cellStyle name="쉼표 4 2 3 4 2 2" xfId="29193" xr:uid="{B9CE8D8D-6D94-40BC-ABC0-71C88307F3EF}"/>
    <cellStyle name="쉼표 4 2 3 4 2 2 2" xfId="59145" xr:uid="{A86ED65D-57B5-4886-B269-861409157E33}"/>
    <cellStyle name="쉼표 4 2 3 4 2 3" xfId="34191" xr:uid="{7D640E53-ED29-4278-8E1F-6FA21959C72C}"/>
    <cellStyle name="쉼표 4 2 3 4 3" xfId="7146" xr:uid="{BA6D8892-9F9D-4BDF-AE99-6ED06C2B64DA}"/>
    <cellStyle name="쉼표 4 2 3 4 3 2" xfId="37101" xr:uid="{D4BEA598-8475-4F74-9E9C-23D851AD8C44}"/>
    <cellStyle name="쉼표 4 2 3 4 4" xfId="9928" xr:uid="{789935C4-057A-4730-BB3A-A48CBE96149C}"/>
    <cellStyle name="쉼표 4 2 3 4 4 2" xfId="39883" xr:uid="{96248602-00B1-4FBE-99C7-A90FB9D6B8BA}"/>
    <cellStyle name="쉼표 4 2 3 4 5" xfId="12710" xr:uid="{AEAE4C73-44EE-42ED-8946-8D0F187C2482}"/>
    <cellStyle name="쉼표 4 2 3 4 5 2" xfId="42665" xr:uid="{6CC1F29D-CB4A-4A89-8D8A-438D6C037830}"/>
    <cellStyle name="쉼표 4 2 3 4 6" xfId="15445" xr:uid="{269BC979-1D2D-4BE9-914F-08BAA65B7910}"/>
    <cellStyle name="쉼표 4 2 3 4 6 2" xfId="45400" xr:uid="{552A7028-6A63-42A2-8720-7D236AABCB8D}"/>
    <cellStyle name="쉼표 4 2 3 4 7" xfId="18193" xr:uid="{5B4E3764-78F4-4BC7-A547-070CC506EF11}"/>
    <cellStyle name="쉼표 4 2 3 4 7 2" xfId="48146" xr:uid="{ED872C66-F8C4-46D8-8628-FDB6E4201BB0}"/>
    <cellStyle name="쉼표 4 2 3 4 8" xfId="20976" xr:uid="{4F73C37C-DC4A-4B47-BDC7-EF6BC38C5F74}"/>
    <cellStyle name="쉼표 4 2 3 4 8 2" xfId="50928" xr:uid="{86BB02F5-2B2E-4E41-B3CF-444EFFD2B1A6}"/>
    <cellStyle name="쉼표 4 2 3 4 9" xfId="23714" xr:uid="{C3334207-A28B-4CD4-9277-9F982B82F1D0}"/>
    <cellStyle name="쉼표 4 2 3 4 9 2" xfId="53666" xr:uid="{50D48AF6-15F1-4D4A-B505-1A0F0B6D4EFF}"/>
    <cellStyle name="쉼표 4 2 3 5" xfId="2830" xr:uid="{13BFB511-A031-4EA9-B24B-0958DF2D2400}"/>
    <cellStyle name="쉼표 4 2 3 5 2" xfId="27825" xr:uid="{EDF2374D-DDE6-4ABD-B76D-86379F0C97FE}"/>
    <cellStyle name="쉼표 4 2 3 5 2 2" xfId="57777" xr:uid="{FD426272-E1DC-4D50-BE8D-B24B9A560FAA}"/>
    <cellStyle name="쉼표 4 2 3 5 3" xfId="32823" xr:uid="{D2B3F471-729B-46E9-B1CA-D76790223980}"/>
    <cellStyle name="쉼표 4 2 3 6" xfId="5778" xr:uid="{2B6257E9-1D9F-4739-B3E4-A14454A1D6FB}"/>
    <cellStyle name="쉼표 4 2 3 6 2" xfId="35733" xr:uid="{96547D5C-BB6E-4B6F-8B84-47833959E710}"/>
    <cellStyle name="쉼표 4 2 3 7" xfId="8560" xr:uid="{DAFE2178-5D99-4383-8A85-3ED6963A9F51}"/>
    <cellStyle name="쉼표 4 2 3 7 2" xfId="38515" xr:uid="{E8D1D4DB-83B2-4CA8-A6C5-20D4762C405B}"/>
    <cellStyle name="쉼표 4 2 3 8" xfId="11342" xr:uid="{AAEAF2DF-F3A0-4266-9CDF-A2413B0F2BEC}"/>
    <cellStyle name="쉼표 4 2 3 8 2" xfId="41297" xr:uid="{079CD1D0-13C6-4C05-AB90-7CB3FF4AD7D8}"/>
    <cellStyle name="쉼표 4 2 3 9" xfId="14077" xr:uid="{8FF12819-67E7-406B-89D2-9D959B25BF7D}"/>
    <cellStyle name="쉼표 4 2 3 9 2" xfId="44032" xr:uid="{E38A1477-01C3-4B24-9AEB-ACC37B52BECC}"/>
    <cellStyle name="쉼표 4 2 4" xfId="951" xr:uid="{23E2CDB9-53CF-4ED9-8251-FCA9E69799EB}"/>
    <cellStyle name="쉼표 4 2 4 10" xfId="19779" xr:uid="{88789177-DD34-4BDF-BDC2-3C76563CE33B}"/>
    <cellStyle name="쉼표 4 2 4 10 2" xfId="49731" xr:uid="{40B58788-7ED0-4B60-8974-E7BFEC1E5424}"/>
    <cellStyle name="쉼표 4 2 4 11" xfId="22517" xr:uid="{A3B154D1-B544-431A-8DC4-FC143AA96BF3}"/>
    <cellStyle name="쉼표 4 2 4 11 2" xfId="52469" xr:uid="{2DDE5A5B-4961-44BC-B61F-6285F8F7DBDE}"/>
    <cellStyle name="쉼표 4 2 4 12" xfId="25253" xr:uid="{D0657656-704A-4604-999E-83F7AD0B8338}"/>
    <cellStyle name="쉼표 4 2 4 12 2" xfId="55205" xr:uid="{BB8A7BA8-001C-4725-9445-F9092245AAA3}"/>
    <cellStyle name="쉼표 4 2 4 13" xfId="30956" xr:uid="{EF40DC16-7C1A-4458-AD8E-565EA865D0D2}"/>
    <cellStyle name="쉼표 4 2 4 2" xfId="3685" xr:uid="{EE161467-8997-4F38-8BD1-4E2774D9309A}"/>
    <cellStyle name="쉼표 4 2 4 2 10" xfId="25937" xr:uid="{6BA9A3B4-FADB-45B7-8D9D-FDA8FFBB012E}"/>
    <cellStyle name="쉼표 4 2 4 2 10 2" xfId="55889" xr:uid="{70C65578-6623-4A68-9993-D6F10B1C3DDA}"/>
    <cellStyle name="쉼표 4 2 4 2 11" xfId="33678" xr:uid="{BB0D9E8B-3646-46EE-9C4B-D789E669541E}"/>
    <cellStyle name="쉼표 4 2 4 2 2" xfId="5053" xr:uid="{15996495-10EC-4D22-95C6-206FFBEF9ED5}"/>
    <cellStyle name="쉼표 4 2 4 2 2 10" xfId="35046" xr:uid="{61FDCABC-FBC2-4B7E-BAE2-203B3FA3759B}"/>
    <cellStyle name="쉼표 4 2 4 2 2 2" xfId="8001" xr:uid="{6EAD9ADF-5317-443C-ADC1-1CABBDD24E25}"/>
    <cellStyle name="쉼표 4 2 4 2 2 2 2" xfId="30048" xr:uid="{9DD89E63-7D29-41BC-A859-715EE4A7AE42}"/>
    <cellStyle name="쉼표 4 2 4 2 2 2 2 2" xfId="60000" xr:uid="{B8121B7F-1082-4E95-9C58-2915425DE6D1}"/>
    <cellStyle name="쉼표 4 2 4 2 2 2 3" xfId="37956" xr:uid="{06F95BD2-8DA9-4007-B189-504858BB79A5}"/>
    <cellStyle name="쉼표 4 2 4 2 2 3" xfId="10783" xr:uid="{8385DBC8-224E-460C-9C63-6155D24FB1CC}"/>
    <cellStyle name="쉼표 4 2 4 2 2 3 2" xfId="40738" xr:uid="{C498C7A7-1E3E-4AC1-B95C-B880E23B13DE}"/>
    <cellStyle name="쉼표 4 2 4 2 2 4" xfId="13565" xr:uid="{FE18278A-D2B1-4387-AC95-DE9C3201FBC2}"/>
    <cellStyle name="쉼표 4 2 4 2 2 4 2" xfId="43520" xr:uid="{D87A4A7C-753E-40BC-AA23-D9F0A748A4FC}"/>
    <cellStyle name="쉼표 4 2 4 2 2 5" xfId="16300" xr:uid="{1A72C391-57B6-4E58-8FDE-8FB51622FD25}"/>
    <cellStyle name="쉼표 4 2 4 2 2 5 2" xfId="46255" xr:uid="{350EEA80-8AB9-4F6F-B205-5762FC8147D0}"/>
    <cellStyle name="쉼표 4 2 4 2 2 6" xfId="19048" xr:uid="{E26B81C2-B763-4F36-A2BD-9F72647518CD}"/>
    <cellStyle name="쉼표 4 2 4 2 2 6 2" xfId="49001" xr:uid="{E41DD9CE-1E02-4157-9993-593A74CEA493}"/>
    <cellStyle name="쉼표 4 2 4 2 2 7" xfId="21831" xr:uid="{816235A4-2B42-4271-BDF8-53AFF1BF3A4E}"/>
    <cellStyle name="쉼표 4 2 4 2 2 7 2" xfId="51783" xr:uid="{98FF94F2-CF45-497F-826B-86BF54E9FC12}"/>
    <cellStyle name="쉼표 4 2 4 2 2 8" xfId="24569" xr:uid="{C0849AE5-F27E-49E9-A7DC-8249EFB08C7E}"/>
    <cellStyle name="쉼표 4 2 4 2 2 8 2" xfId="54521" xr:uid="{15D3DC9F-0503-41CA-B58D-A0FD7E14D5F4}"/>
    <cellStyle name="쉼표 4 2 4 2 2 9" xfId="27305" xr:uid="{42BA5788-A039-40E9-8A3B-C02F539F9781}"/>
    <cellStyle name="쉼표 4 2 4 2 2 9 2" xfId="57257" xr:uid="{28B248A5-633A-4A10-ADBC-FA9B8C4AE106}"/>
    <cellStyle name="쉼표 4 2 4 2 3" xfId="6633" xr:uid="{D46A0F1B-20D8-4C8F-8A42-803FDF8C8A89}"/>
    <cellStyle name="쉼표 4 2 4 2 3 2" xfId="28680" xr:uid="{634F09C2-6861-44AE-96B6-FF902178AF79}"/>
    <cellStyle name="쉼표 4 2 4 2 3 2 2" xfId="58632" xr:uid="{CF86C060-1D99-42CB-B478-74167F06DBB7}"/>
    <cellStyle name="쉼표 4 2 4 2 3 3" xfId="36588" xr:uid="{F8AC46D8-7549-4F76-A025-1C26C8842BF3}"/>
    <cellStyle name="쉼표 4 2 4 2 4" xfId="9415" xr:uid="{86ED5406-06DD-41D7-BFED-41E7F11C8000}"/>
    <cellStyle name="쉼표 4 2 4 2 4 2" xfId="39370" xr:uid="{1E7D76C9-2B8F-4AB3-AD43-007648B2F194}"/>
    <cellStyle name="쉼표 4 2 4 2 5" xfId="12197" xr:uid="{C6C93633-210C-4CD7-A5E3-CB2FD1A37A81}"/>
    <cellStyle name="쉼표 4 2 4 2 5 2" xfId="42152" xr:uid="{9F53A310-D736-47C5-B6FA-85D38BBFA56F}"/>
    <cellStyle name="쉼표 4 2 4 2 6" xfId="14932" xr:uid="{B65D2CC7-2DC8-42FC-BA23-66E471F38A16}"/>
    <cellStyle name="쉼표 4 2 4 2 6 2" xfId="44887" xr:uid="{2425C403-18AF-4E66-BC47-8A96075D9ED3}"/>
    <cellStyle name="쉼표 4 2 4 2 7" xfId="17680" xr:uid="{3241C0CA-5FA6-43FB-A15F-E439614D6C2C}"/>
    <cellStyle name="쉼표 4 2 4 2 7 2" xfId="47633" xr:uid="{E3C8C2A8-3005-4260-8E54-526F5B9AC411}"/>
    <cellStyle name="쉼표 4 2 4 2 8" xfId="20463" xr:uid="{18DFCEFD-1348-4CDF-98AA-ABF41BB11EC1}"/>
    <cellStyle name="쉼표 4 2 4 2 8 2" xfId="50415" xr:uid="{CECE7BC8-B10E-4099-BCAC-2E57493D1CCD}"/>
    <cellStyle name="쉼표 4 2 4 2 9" xfId="23201" xr:uid="{71360FE0-6CA9-4AA9-9D9F-3BDAD02FCB9C}"/>
    <cellStyle name="쉼표 4 2 4 2 9 2" xfId="53153" xr:uid="{4FA1DD7B-15F8-4A58-B79F-4287779E5090}"/>
    <cellStyle name="쉼표 4 2 4 3" xfId="4369" xr:uid="{06AA1C92-3234-4D73-923B-C92225DF83D6}"/>
    <cellStyle name="쉼표 4 2 4 3 10" xfId="34362" xr:uid="{2DBBBE3F-7E0C-4520-B9AE-32BE82ACFBAC}"/>
    <cellStyle name="쉼표 4 2 4 3 2" xfId="7317" xr:uid="{9527C18D-3F19-4B0C-8ECE-659C0C4B8A3A}"/>
    <cellStyle name="쉼표 4 2 4 3 2 2" xfId="29364" xr:uid="{062AD8D4-9D51-4C55-981B-35807271214C}"/>
    <cellStyle name="쉼표 4 2 4 3 2 2 2" xfId="59316" xr:uid="{E578601B-3DE8-4426-83E8-4DE834B07C57}"/>
    <cellStyle name="쉼표 4 2 4 3 2 3" xfId="37272" xr:uid="{FFA37B2E-9224-4C67-8C64-E7481B25B8AD}"/>
    <cellStyle name="쉼표 4 2 4 3 3" xfId="10099" xr:uid="{6532DC5F-8B16-4311-9660-ACABE0E24C49}"/>
    <cellStyle name="쉼표 4 2 4 3 3 2" xfId="40054" xr:uid="{D49F3FFA-D5C9-41EE-9C6B-497F57671698}"/>
    <cellStyle name="쉼표 4 2 4 3 4" xfId="12881" xr:uid="{F0560883-84C4-4006-B71F-915E43CC0A5C}"/>
    <cellStyle name="쉼표 4 2 4 3 4 2" xfId="42836" xr:uid="{C0ABEE20-1A73-49AF-8CFB-682DB222ADC1}"/>
    <cellStyle name="쉼표 4 2 4 3 5" xfId="15616" xr:uid="{ED4B4AE0-6A8A-4A0A-97AD-BDF8BB36BBE0}"/>
    <cellStyle name="쉼표 4 2 4 3 5 2" xfId="45571" xr:uid="{DA5BD54F-ABFB-4FB3-A0D8-B8629B6BC8E5}"/>
    <cellStyle name="쉼표 4 2 4 3 6" xfId="18364" xr:uid="{326AC5E8-261B-4DEE-93DF-1B3540D24FCC}"/>
    <cellStyle name="쉼표 4 2 4 3 6 2" xfId="48317" xr:uid="{8B2C9B07-60D0-4BD8-9BF7-39928C664EE3}"/>
    <cellStyle name="쉼표 4 2 4 3 7" xfId="21147" xr:uid="{EB4E80B8-10B7-4DF4-90D0-80E8AD79CC1C}"/>
    <cellStyle name="쉼표 4 2 4 3 7 2" xfId="51099" xr:uid="{C6F1D3BC-7C13-4974-B7AE-CCE400CD6F71}"/>
    <cellStyle name="쉼표 4 2 4 3 8" xfId="23885" xr:uid="{CB03A76E-732F-48CD-AA37-80F8D4B3CD49}"/>
    <cellStyle name="쉼표 4 2 4 3 8 2" xfId="53837" xr:uid="{E68F4101-D654-4F28-8457-26FB964266B4}"/>
    <cellStyle name="쉼표 4 2 4 3 9" xfId="26621" xr:uid="{567E30D9-DBE9-4FED-8222-75BD453AFA44}"/>
    <cellStyle name="쉼표 4 2 4 3 9 2" xfId="56573" xr:uid="{97F49504-B128-4A46-94C8-2423ED01B6E6}"/>
    <cellStyle name="쉼표 4 2 4 4" xfId="3001" xr:uid="{D43E9547-31F3-4660-B819-AF15C4B31F2F}"/>
    <cellStyle name="쉼표 4 2 4 4 2" xfId="27996" xr:uid="{97246390-DD57-457E-8724-A7B24354305F}"/>
    <cellStyle name="쉼표 4 2 4 4 2 2" xfId="57948" xr:uid="{A6091765-D2C8-4999-86E5-7A693597BB8D}"/>
    <cellStyle name="쉼표 4 2 4 4 3" xfId="32994" xr:uid="{67B35997-5133-499F-B4D5-BD9868B29F5E}"/>
    <cellStyle name="쉼표 4 2 4 5" xfId="5949" xr:uid="{D246AAA9-22B4-47F4-85D2-E3DFAC6AFF24}"/>
    <cellStyle name="쉼표 4 2 4 5 2" xfId="35904" xr:uid="{1017CBC1-035C-4A82-9356-8B05499E9DBE}"/>
    <cellStyle name="쉼표 4 2 4 6" xfId="8731" xr:uid="{036AB3CB-B9FA-4834-B51D-842DF8104ABE}"/>
    <cellStyle name="쉼표 4 2 4 6 2" xfId="38686" xr:uid="{41368A27-B8EA-4628-B833-13B1E8BD26C1}"/>
    <cellStyle name="쉼표 4 2 4 7" xfId="11513" xr:uid="{32037998-EF44-4A56-9131-1441BFA08AC8}"/>
    <cellStyle name="쉼표 4 2 4 7 2" xfId="41468" xr:uid="{F30CF9DA-0A64-4978-A900-5AD7F9FA1ED0}"/>
    <cellStyle name="쉼표 4 2 4 8" xfId="14248" xr:uid="{F6A903D9-23EB-4522-898F-4E0A935F055F}"/>
    <cellStyle name="쉼표 4 2 4 8 2" xfId="44203" xr:uid="{FDC5065B-6380-40AD-A817-A4E8DBC333A1}"/>
    <cellStyle name="쉼표 4 2 4 9" xfId="16996" xr:uid="{F59B5831-8D4A-41C8-846D-D721E950FDA6}"/>
    <cellStyle name="쉼표 4 2 4 9 2" xfId="46949" xr:uid="{F5A0F114-4BCA-4846-91BB-CDA4EDA2577E}"/>
    <cellStyle name="쉼표 4 2 5" xfId="1493" xr:uid="{0ABC17D7-44F6-4D09-B7CF-672646E15DAB}"/>
    <cellStyle name="쉼표 4 2 5 10" xfId="22859" xr:uid="{9F27B717-5066-4515-8032-BBD6B14EBE1E}"/>
    <cellStyle name="쉼표 4 2 5 10 2" xfId="52811" xr:uid="{8E69AC38-5F31-4643-8D3A-38B399E860CC}"/>
    <cellStyle name="쉼표 4 2 5 11" xfId="25595" xr:uid="{E694939B-FB6D-47EC-9372-1DAC40511218}"/>
    <cellStyle name="쉼표 4 2 5 11 2" xfId="55547" xr:uid="{E03504B9-94CE-4531-91C9-335C7B6D9D0F}"/>
    <cellStyle name="쉼표 4 2 5 12" xfId="31498" xr:uid="{8F589F74-373E-4CAF-9777-7BA45246F842}"/>
    <cellStyle name="쉼표 4 2 5 2" xfId="4711" xr:uid="{ACCCD0CA-A887-48D5-A3A9-9AF5F319A010}"/>
    <cellStyle name="쉼표 4 2 5 2 10" xfId="34704" xr:uid="{527C029A-CB43-44FC-B04A-0147E6F4BB86}"/>
    <cellStyle name="쉼표 4 2 5 2 2" xfId="7659" xr:uid="{3C2F166C-339B-4BD1-9EC7-CF791FCF910D}"/>
    <cellStyle name="쉼표 4 2 5 2 2 2" xfId="29706" xr:uid="{4B6DA770-7EFD-42ED-B7E1-6C3C7CFD1F3A}"/>
    <cellStyle name="쉼표 4 2 5 2 2 2 2" xfId="59658" xr:uid="{F418D943-D63A-4815-896D-A64AA048D977}"/>
    <cellStyle name="쉼표 4 2 5 2 2 3" xfId="37614" xr:uid="{F37F76C4-BEDA-4EDB-AC7F-4243EFE2CCBC}"/>
    <cellStyle name="쉼표 4 2 5 2 3" xfId="10441" xr:uid="{195AF974-0412-46D8-B3C9-8FC4124D73DC}"/>
    <cellStyle name="쉼표 4 2 5 2 3 2" xfId="40396" xr:uid="{CE07AC23-F87E-4223-BCE8-8F22AB0B355F}"/>
    <cellStyle name="쉼표 4 2 5 2 4" xfId="13223" xr:uid="{EC19CC1C-6ACA-4891-8B3E-0AF4CD916E12}"/>
    <cellStyle name="쉼표 4 2 5 2 4 2" xfId="43178" xr:uid="{4C419563-204F-448C-997F-C9D1F111A76B}"/>
    <cellStyle name="쉼표 4 2 5 2 5" xfId="15958" xr:uid="{5921D5E3-4A46-4F3F-9B5F-078C4EB1661F}"/>
    <cellStyle name="쉼표 4 2 5 2 5 2" xfId="45913" xr:uid="{ADD3D3CC-3FEF-439D-8159-790F16DACB61}"/>
    <cellStyle name="쉼표 4 2 5 2 6" xfId="18706" xr:uid="{A75C8DA6-2F94-47CA-A465-1DB1CE5221A5}"/>
    <cellStyle name="쉼표 4 2 5 2 6 2" xfId="48659" xr:uid="{046D55FD-312F-468F-965D-A3E5B2E77B41}"/>
    <cellStyle name="쉼표 4 2 5 2 7" xfId="21489" xr:uid="{822F038A-2CE1-4F71-9B4E-916B44636951}"/>
    <cellStyle name="쉼표 4 2 5 2 7 2" xfId="51441" xr:uid="{4E42A6B9-D01B-4733-BD31-8E7C84281E16}"/>
    <cellStyle name="쉼표 4 2 5 2 8" xfId="24227" xr:uid="{D06584CA-48E6-4F79-BEF7-0D8F85E87644}"/>
    <cellStyle name="쉼표 4 2 5 2 8 2" xfId="54179" xr:uid="{67167C2C-3908-44D0-BC3C-C367B33D283F}"/>
    <cellStyle name="쉼표 4 2 5 2 9" xfId="26963" xr:uid="{06157570-BCB1-44F2-8997-E9FF76894D7F}"/>
    <cellStyle name="쉼표 4 2 5 2 9 2" xfId="56915" xr:uid="{1CF28895-71C7-4696-BC31-856C69166EE2}"/>
    <cellStyle name="쉼표 4 2 5 3" xfId="3343" xr:uid="{9CBC5019-6261-4260-AD12-2A4DD213E806}"/>
    <cellStyle name="쉼표 4 2 5 3 2" xfId="28338" xr:uid="{B8D4EBD7-A8B1-475E-9680-506A1F84FF0D}"/>
    <cellStyle name="쉼표 4 2 5 3 2 2" xfId="58290" xr:uid="{1EAFC880-80A0-4428-8E46-D252C8EBB8FC}"/>
    <cellStyle name="쉼표 4 2 5 3 3" xfId="33336" xr:uid="{43537A5D-FB3D-4A39-9CA9-699633015F4D}"/>
    <cellStyle name="쉼표 4 2 5 4" xfId="6291" xr:uid="{614EF329-D98A-451A-949E-133A9B19A125}"/>
    <cellStyle name="쉼표 4 2 5 4 2" xfId="36246" xr:uid="{172B9AD4-7B88-4B80-A9A8-E732A9FEBB69}"/>
    <cellStyle name="쉼표 4 2 5 5" xfId="9073" xr:uid="{2F76FC37-2ADC-433D-805D-065B7E45A0F6}"/>
    <cellStyle name="쉼표 4 2 5 5 2" xfId="39028" xr:uid="{F73F40D1-D9C4-41AF-8E31-2EB2D90C5CD9}"/>
    <cellStyle name="쉼표 4 2 5 6" xfId="11855" xr:uid="{2474847D-6D04-4DB5-87C9-54F8D46170B8}"/>
    <cellStyle name="쉼표 4 2 5 6 2" xfId="41810" xr:uid="{AECC846D-1360-45CA-9F81-ABF4C7270779}"/>
    <cellStyle name="쉼표 4 2 5 7" xfId="14590" xr:uid="{57C2F252-48CB-46F5-A96A-EFB8851238F6}"/>
    <cellStyle name="쉼표 4 2 5 7 2" xfId="44545" xr:uid="{149FD47C-8284-4C98-8505-0526E402BA71}"/>
    <cellStyle name="쉼표 4 2 5 8" xfId="17338" xr:uid="{B6BA20EB-4640-4676-8523-BF556B37F1EF}"/>
    <cellStyle name="쉼표 4 2 5 8 2" xfId="47291" xr:uid="{FD004B78-9F66-489A-9C34-3410BCABB468}"/>
    <cellStyle name="쉼표 4 2 5 9" xfId="20121" xr:uid="{E0020C75-3BA3-49B9-A4EA-0D7385D8F1B8}"/>
    <cellStyle name="쉼표 4 2 5 9 2" xfId="50073" xr:uid="{90D6C64C-FB02-4DBF-84A9-02495E858DBC}"/>
    <cellStyle name="쉼표 4 2 6" xfId="2042" xr:uid="{0CB5DDAC-CD20-4E8B-9ED2-5201D5681751}"/>
    <cellStyle name="쉼표 4 2 6 10" xfId="26279" xr:uid="{888C3774-684C-42BB-83BD-EE2580636280}"/>
    <cellStyle name="쉼표 4 2 6 10 2" xfId="56231" xr:uid="{F3E919EE-F69A-4FBF-9544-28F570AA680D}"/>
    <cellStyle name="쉼표 4 2 6 11" xfId="32045" xr:uid="{D656B654-7095-464B-9520-A570EB055189}"/>
    <cellStyle name="쉼표 4 2 6 2" xfId="4027" xr:uid="{68E150CF-26B9-4F37-B45A-03BFA85FA134}"/>
    <cellStyle name="쉼표 4 2 6 2 2" xfId="29022" xr:uid="{BFCE79EB-0013-49B9-A90E-E7297187A3F4}"/>
    <cellStyle name="쉼표 4 2 6 2 2 2" xfId="58974" xr:uid="{E74750A0-E6C7-4D1D-ACFC-488B58826655}"/>
    <cellStyle name="쉼표 4 2 6 2 3" xfId="34020" xr:uid="{FF5B5C2C-336F-4441-A2B1-6B7DCA41780A}"/>
    <cellStyle name="쉼표 4 2 6 3" xfId="6975" xr:uid="{6E6C9272-3EC2-49D7-8D95-F783A874AF90}"/>
    <cellStyle name="쉼표 4 2 6 3 2" xfId="36930" xr:uid="{014AA7CF-19CD-4882-833A-353443851416}"/>
    <cellStyle name="쉼표 4 2 6 4" xfId="9757" xr:uid="{2D05C2C0-AC17-4051-B6C2-490BE6DD9421}"/>
    <cellStyle name="쉼표 4 2 6 4 2" xfId="39712" xr:uid="{48FDAF56-7F04-4EF9-9E85-68C9EB069A60}"/>
    <cellStyle name="쉼표 4 2 6 5" xfId="12539" xr:uid="{8D09B9D2-F9B5-4CAA-B0BD-63D03905FF51}"/>
    <cellStyle name="쉼표 4 2 6 5 2" xfId="42494" xr:uid="{E5AB3552-9387-4C81-8E30-ADE3495D17BE}"/>
    <cellStyle name="쉼표 4 2 6 6" xfId="15274" xr:uid="{1E6B0704-AA72-4F3A-BAFE-63CFB3AE554F}"/>
    <cellStyle name="쉼표 4 2 6 6 2" xfId="45229" xr:uid="{F3838598-7C62-4F26-BFF2-159D08C5B5EE}"/>
    <cellStyle name="쉼표 4 2 6 7" xfId="18022" xr:uid="{A1AE1C47-D12B-4760-9B62-A0694F1A38DE}"/>
    <cellStyle name="쉼표 4 2 6 7 2" xfId="47975" xr:uid="{7CB9DA14-2369-41A1-A6BF-CADFCEFB8DBD}"/>
    <cellStyle name="쉼표 4 2 6 8" xfId="20805" xr:uid="{E8872D78-362B-4E7C-85A7-71C25593FBEA}"/>
    <cellStyle name="쉼표 4 2 6 8 2" xfId="50757" xr:uid="{EAFEC20A-FAC5-4A6A-8EFE-2AF84D924093}"/>
    <cellStyle name="쉼표 4 2 6 9" xfId="23543" xr:uid="{42AAFEB7-3F86-41A9-A3CA-7B7828EB2D2F}"/>
    <cellStyle name="쉼표 4 2 6 9 2" xfId="53495" xr:uid="{6054B938-75FB-4B77-90CA-AAB9405CED1B}"/>
    <cellStyle name="쉼표 4 2 7" xfId="2221" xr:uid="{84F198E5-FDCD-4460-80EB-F77DBE5B03AE}"/>
    <cellStyle name="쉼표 4 2 7 2" xfId="27654" xr:uid="{1D6D1684-F2CD-4B75-9B25-6CDEC09FB8F5}"/>
    <cellStyle name="쉼표 4 2 7 2 2" xfId="57606" xr:uid="{12DD78DE-DD03-4DC3-8D3F-84FDD2F45855}"/>
    <cellStyle name="쉼표 4 2 7 3" xfId="32221" xr:uid="{D262141D-7372-4E68-9C84-A83EEACC9287}"/>
    <cellStyle name="쉼표 4 2 8" xfId="2659" xr:uid="{402EE13D-5B45-49D5-A0EA-76467D9E991F}"/>
    <cellStyle name="쉼표 4 2 8 2" xfId="32652" xr:uid="{BECC21A6-310C-42A4-95C2-EA75DF652467}"/>
    <cellStyle name="쉼표 4 2 9" xfId="5528" xr:uid="{DDE1C95B-40DB-41B3-A931-DEF425E88BB8}"/>
    <cellStyle name="쉼표 4 2 9 2" xfId="35484" xr:uid="{0E4BBCA8-BB39-42FC-88B0-C33D6FC43CDF}"/>
    <cellStyle name="쉼표 4 20" xfId="8347" xr:uid="{5363CD2D-0593-401E-B826-CD5E9D5420B9}"/>
    <cellStyle name="쉼표 4 20 2" xfId="38302" xr:uid="{27BDC7FB-AD23-49BE-B3D1-9502FA2FE90D}"/>
    <cellStyle name="쉼표 4 21" xfId="11085" xr:uid="{6E5D1D44-A6F7-4F7C-861B-8DD44A62A3A9}"/>
    <cellStyle name="쉼표 4 21 2" xfId="41040" xr:uid="{30715DC5-BCC8-4609-B092-83DA255934B2}"/>
    <cellStyle name="쉼표 4 22" xfId="11129" xr:uid="{4F69DFE0-27C0-4875-A156-483EE170F277}"/>
    <cellStyle name="쉼표 4 22 2" xfId="41084" xr:uid="{4C2AA6F9-DFD2-40EC-83B6-1BFE7FCDBE9F}"/>
    <cellStyle name="쉼표 4 23" xfId="13864" xr:uid="{D210B4A2-975E-4EF4-A8F2-02E689AEAC40}"/>
    <cellStyle name="쉼표 4 23 2" xfId="43819" xr:uid="{A2989A0A-0068-449B-84A8-6B5B0A3BF967}"/>
    <cellStyle name="쉼표 4 24" xfId="16610" xr:uid="{18A8C838-30BC-43B4-966B-12690C5286E9}"/>
    <cellStyle name="쉼표 4 24 2" xfId="46563" xr:uid="{4A6B5DF6-2014-470F-A6C4-02DD7D2CC0FE}"/>
    <cellStyle name="쉼표 4 25" xfId="19348" xr:uid="{2BDDBC4D-ED66-4E42-9B6A-5F7C203059CD}"/>
    <cellStyle name="쉼표 4 25 2" xfId="49301" xr:uid="{BE872BF2-F2E1-492E-A4BF-C0A312FB21C8}"/>
    <cellStyle name="쉼표 4 26" xfId="19393" xr:uid="{4D1E1DD5-4A5F-41BE-926E-4F02C3BE1CB8}"/>
    <cellStyle name="쉼표 4 26 2" xfId="49345" xr:uid="{F7F83F30-A195-4E5F-8F98-0EA8548895B7}"/>
    <cellStyle name="쉼표 4 27" xfId="22133" xr:uid="{A540D205-66AC-4435-AABB-4A6FCDAECA04}"/>
    <cellStyle name="쉼표 4 27 2" xfId="52085" xr:uid="{BD1F48D5-A75A-410E-9496-5F46AF03824C}"/>
    <cellStyle name="쉼표 4 28" xfId="24869" xr:uid="{78A2344E-8C8F-4F87-BB18-9177EFB7CAE0}"/>
    <cellStyle name="쉼표 4 28 2" xfId="54821" xr:uid="{CB111B3E-8A07-47C2-9C84-9C870227156C}"/>
    <cellStyle name="쉼표 4 29" xfId="30369" xr:uid="{584BE457-E598-430F-8C22-A2502A9B3A30}"/>
    <cellStyle name="쉼표 4 3" xfId="445" xr:uid="{3D64EB64-479E-4EB1-94D1-E61B5E217AFD}"/>
    <cellStyle name="쉼표 4 3 10" xfId="8432" xr:uid="{4B2ED5DD-8E02-48A3-845F-6BAB7B88EC54}"/>
    <cellStyle name="쉼표 4 3 10 2" xfId="38387" xr:uid="{0BBEAE58-9CB5-41C3-B07A-28DB940254EE}"/>
    <cellStyle name="쉼표 4 3 11" xfId="11214" xr:uid="{9BDD1992-8740-4DF4-9060-B81F98C3F4DC}"/>
    <cellStyle name="쉼표 4 3 11 2" xfId="41169" xr:uid="{687ECABF-ECAC-4F71-B81D-C4F11D243F8E}"/>
    <cellStyle name="쉼표 4 3 12" xfId="13949" xr:uid="{AE20D055-39C9-4C00-B11B-1A380F9B7A65}"/>
    <cellStyle name="쉼표 4 3 12 2" xfId="43904" xr:uid="{BBC8CB44-B542-4B3D-9C68-58C2B3B3B812}"/>
    <cellStyle name="쉼표 4 3 13" xfId="16697" xr:uid="{4DC4EC53-CAFF-43DC-AAFA-645400A2510B}"/>
    <cellStyle name="쉼표 4 3 13 2" xfId="46650" xr:uid="{86BDDD11-BDCB-4C13-9287-DC1656326E6D}"/>
    <cellStyle name="쉼표 4 3 14" xfId="19480" xr:uid="{F5CB9719-1568-414D-B2E6-DEB8BEB6C861}"/>
    <cellStyle name="쉼표 4 3 14 2" xfId="49432" xr:uid="{3CA2792E-5F90-4ED8-B2D9-3BFB5F75B18E}"/>
    <cellStyle name="쉼표 4 3 15" xfId="22218" xr:uid="{F1335504-10C3-4D95-8A3B-53A5018E579F}"/>
    <cellStyle name="쉼표 4 3 15 2" xfId="52170" xr:uid="{AD5F5A4B-F2F4-4356-A3DA-4B7D653E418B}"/>
    <cellStyle name="쉼표 4 3 16" xfId="24954" xr:uid="{397FFF32-BA2A-4241-B048-8FD74B0B4CDE}"/>
    <cellStyle name="쉼표 4 3 16 2" xfId="54906" xr:uid="{C053C316-A931-4E84-88B9-46E29B550DFC}"/>
    <cellStyle name="쉼표 4 3 17" xfId="30458" xr:uid="{0CE9252E-BF0C-4755-A2D1-3D2F7088E54F}"/>
    <cellStyle name="쉼표 4 3 2" xfId="587" xr:uid="{AF375035-86C1-4833-AC80-5847083011BA}"/>
    <cellStyle name="쉼표 4 3 2 10" xfId="16868" xr:uid="{3A5487FB-419B-44ED-A372-B9C9F17BBD3E}"/>
    <cellStyle name="쉼표 4 3 2 10 2" xfId="46821" xr:uid="{87414649-2AB8-4F45-9082-3EBE8CE9CD1C}"/>
    <cellStyle name="쉼표 4 3 2 11" xfId="19651" xr:uid="{50B8B2D9-7B9B-4685-AEAD-8753D2D93003}"/>
    <cellStyle name="쉼표 4 3 2 11 2" xfId="49603" xr:uid="{829891AC-5059-42C3-BC68-41BC0E5831E4}"/>
    <cellStyle name="쉼표 4 3 2 12" xfId="22389" xr:uid="{BAE7C4E6-BB0C-4A1C-8F4E-EB0B029E437A}"/>
    <cellStyle name="쉼표 4 3 2 12 2" xfId="52341" xr:uid="{B86A4D8F-7A4A-4E07-8FA9-57310100DD3F}"/>
    <cellStyle name="쉼표 4 3 2 13" xfId="25125" xr:uid="{A8E4DBF2-8360-442D-86A6-7F3F39852E06}"/>
    <cellStyle name="쉼표 4 3 2 13 2" xfId="55077" xr:uid="{EA53CD7A-1BB9-49CC-8118-6AED15A97579}"/>
    <cellStyle name="쉼표 4 3 2 14" xfId="30597" xr:uid="{9E5CE80B-8285-4D85-BC02-F3FC35DF4BC2}"/>
    <cellStyle name="쉼표 4 3 2 2" xfId="1135" xr:uid="{B700E5C9-25D6-45A6-8861-0D947ADA9279}"/>
    <cellStyle name="쉼표 4 3 2 2 10" xfId="19993" xr:uid="{7B50EBAE-A7B1-4796-8E5E-A5C3FCBB428C}"/>
    <cellStyle name="쉼표 4 3 2 2 10 2" xfId="49945" xr:uid="{B35BE642-3D65-4045-90D1-91D902FD6101}"/>
    <cellStyle name="쉼표 4 3 2 2 11" xfId="22731" xr:uid="{EFDFBD5F-9285-484C-AC6F-9C55D92D3AFF}"/>
    <cellStyle name="쉼표 4 3 2 2 11 2" xfId="52683" xr:uid="{4C74E3A8-59B2-4445-B677-3FE9C2554BB8}"/>
    <cellStyle name="쉼표 4 3 2 2 12" xfId="25467" xr:uid="{5EAF2B3C-7D8B-4730-B678-F8B8E88103E8}"/>
    <cellStyle name="쉼표 4 3 2 2 12 2" xfId="55419" xr:uid="{6F0CB3AF-0B7B-4DD0-B401-84F7CC541017}"/>
    <cellStyle name="쉼표 4 3 2 2 13" xfId="31140" xr:uid="{43426080-1ED3-4D22-B54F-39922EA4EDAE}"/>
    <cellStyle name="쉼표 4 3 2 2 2" xfId="3899" xr:uid="{B0E4E87D-3E04-4B53-A3A8-A1483E6E1A64}"/>
    <cellStyle name="쉼표 4 3 2 2 2 10" xfId="26151" xr:uid="{2CDA3299-187A-4E01-8537-AF6FE0A8F2D3}"/>
    <cellStyle name="쉼표 4 3 2 2 2 10 2" xfId="56103" xr:uid="{989C0C85-CC11-4572-B48F-A67A389B6B61}"/>
    <cellStyle name="쉼표 4 3 2 2 2 11" xfId="33892" xr:uid="{EFB4FF3D-25EC-4381-B0E2-5332BAA97D09}"/>
    <cellStyle name="쉼표 4 3 2 2 2 2" xfId="5267" xr:uid="{397D6494-890A-44AD-88CC-C0DE44740F5D}"/>
    <cellStyle name="쉼표 4 3 2 2 2 2 10" xfId="35260" xr:uid="{0F1580F4-DD75-4524-AB05-EB1C39624F2F}"/>
    <cellStyle name="쉼표 4 3 2 2 2 2 2" xfId="8215" xr:uid="{849D8CF6-C1A3-462E-BAAF-AE0E5A2EB691}"/>
    <cellStyle name="쉼표 4 3 2 2 2 2 2 2" xfId="30262" xr:uid="{3F5DBE5A-BDE5-419F-96A8-87A1838E038A}"/>
    <cellStyle name="쉼표 4 3 2 2 2 2 2 2 2" xfId="60214" xr:uid="{31406947-28E8-4E94-AA1B-B8086CD85BC0}"/>
    <cellStyle name="쉼표 4 3 2 2 2 2 2 3" xfId="38170" xr:uid="{A0CD1407-BCB9-4435-8318-A1F959BDEEBD}"/>
    <cellStyle name="쉼표 4 3 2 2 2 2 3" xfId="10997" xr:uid="{3ACD9576-A423-4BB2-BB5F-971DC6C3920E}"/>
    <cellStyle name="쉼표 4 3 2 2 2 2 3 2" xfId="40952" xr:uid="{72C2B29E-5828-43A9-A299-0B545055A883}"/>
    <cellStyle name="쉼표 4 3 2 2 2 2 4" xfId="13779" xr:uid="{67D59682-8B14-418A-9EEE-AAD171D9B685}"/>
    <cellStyle name="쉼표 4 3 2 2 2 2 4 2" xfId="43734" xr:uid="{7D2AFB62-0631-4800-8904-DF2A20966F22}"/>
    <cellStyle name="쉼표 4 3 2 2 2 2 5" xfId="16514" xr:uid="{BE9B7976-FCC5-4A0C-B6DD-91A2F7F33393}"/>
    <cellStyle name="쉼표 4 3 2 2 2 2 5 2" xfId="46469" xr:uid="{5BD74B03-2B6D-4742-9C44-4C0242A91F52}"/>
    <cellStyle name="쉼표 4 3 2 2 2 2 6" xfId="19262" xr:uid="{34DBBBDC-081E-4797-9598-F9CC76E262E7}"/>
    <cellStyle name="쉼표 4 3 2 2 2 2 6 2" xfId="49215" xr:uid="{8CD7CECB-F0D3-4C7C-AC1B-ECE199DEAC72}"/>
    <cellStyle name="쉼표 4 3 2 2 2 2 7" xfId="22045" xr:uid="{43AEFE65-DA49-453B-9F9C-6B65B6EFA6F5}"/>
    <cellStyle name="쉼표 4 3 2 2 2 2 7 2" xfId="51997" xr:uid="{4A42E92D-ADFA-4767-9AD2-87274E67D873}"/>
    <cellStyle name="쉼표 4 3 2 2 2 2 8" xfId="24783" xr:uid="{03D88CC5-72A2-456D-98BF-0FB3B653EC9E}"/>
    <cellStyle name="쉼표 4 3 2 2 2 2 8 2" xfId="54735" xr:uid="{22076A90-87F4-4434-B13D-576732FE07EC}"/>
    <cellStyle name="쉼표 4 3 2 2 2 2 9" xfId="27519" xr:uid="{8DE54732-75E3-4709-9A02-58BA52BD836D}"/>
    <cellStyle name="쉼표 4 3 2 2 2 2 9 2" xfId="57471" xr:uid="{907CB5A4-8368-4A71-960C-CF8AF5FA20DA}"/>
    <cellStyle name="쉼표 4 3 2 2 2 3" xfId="6847" xr:uid="{503D1439-BA4A-4B05-8AA2-2E993FAB479B}"/>
    <cellStyle name="쉼표 4 3 2 2 2 3 2" xfId="28894" xr:uid="{A8EE6C7A-FAF1-44AC-9F33-BB9D6B1A70D4}"/>
    <cellStyle name="쉼표 4 3 2 2 2 3 2 2" xfId="58846" xr:uid="{CE689C85-01D6-4411-8ADA-9B1BD4B77726}"/>
    <cellStyle name="쉼표 4 3 2 2 2 3 3" xfId="36802" xr:uid="{3930D9EC-DFF1-41D5-8335-2865702F46E8}"/>
    <cellStyle name="쉼표 4 3 2 2 2 4" xfId="9629" xr:uid="{BC4E527A-24A5-48CE-973E-D3CA3E061EB8}"/>
    <cellStyle name="쉼표 4 3 2 2 2 4 2" xfId="39584" xr:uid="{460BD98C-1BEC-4B92-8B8E-CCED2E043484}"/>
    <cellStyle name="쉼표 4 3 2 2 2 5" xfId="12411" xr:uid="{64580099-467D-42F4-935D-CFD0809F318D}"/>
    <cellStyle name="쉼표 4 3 2 2 2 5 2" xfId="42366" xr:uid="{7D1EFBDC-DCEF-40D9-8472-3CD80065B98C}"/>
    <cellStyle name="쉼표 4 3 2 2 2 6" xfId="15146" xr:uid="{56421F9B-EE15-4CD0-B1F8-B65E41DDF81F}"/>
    <cellStyle name="쉼표 4 3 2 2 2 6 2" xfId="45101" xr:uid="{EFEC81C8-4BBC-42B9-A52F-D759BD3D88D6}"/>
    <cellStyle name="쉼표 4 3 2 2 2 7" xfId="17894" xr:uid="{64D8B85A-06B1-4FC4-9190-914225E360BD}"/>
    <cellStyle name="쉼표 4 3 2 2 2 7 2" xfId="47847" xr:uid="{4FBFB977-A58C-4ABB-91E3-96DD18386EAB}"/>
    <cellStyle name="쉼표 4 3 2 2 2 8" xfId="20677" xr:uid="{E884681E-FB40-4792-A245-E940FFFCE46A}"/>
    <cellStyle name="쉼표 4 3 2 2 2 8 2" xfId="50629" xr:uid="{261ADA22-EBE9-40BF-BF33-F26287E818BF}"/>
    <cellStyle name="쉼표 4 3 2 2 2 9" xfId="23415" xr:uid="{97C41D6C-592C-4D21-9359-62BD803B05F4}"/>
    <cellStyle name="쉼표 4 3 2 2 2 9 2" xfId="53367" xr:uid="{59FA118B-8233-4FBE-AF23-A3D05A387124}"/>
    <cellStyle name="쉼표 4 3 2 2 3" xfId="4583" xr:uid="{841CA252-86C6-4903-892D-C9265CE74D4A}"/>
    <cellStyle name="쉼표 4 3 2 2 3 10" xfId="34576" xr:uid="{6024A6C5-F63A-4D98-8770-E9C525431BA3}"/>
    <cellStyle name="쉼표 4 3 2 2 3 2" xfId="7531" xr:uid="{439BA3FF-5566-4DB2-90F5-CBAD365EBDE2}"/>
    <cellStyle name="쉼표 4 3 2 2 3 2 2" xfId="29578" xr:uid="{3D2EFA0A-F852-4AEE-B2E8-E7CC29C4D24E}"/>
    <cellStyle name="쉼표 4 3 2 2 3 2 2 2" xfId="59530" xr:uid="{9C482B05-81E2-441D-8AB3-9AE83335B417}"/>
    <cellStyle name="쉼표 4 3 2 2 3 2 3" xfId="37486" xr:uid="{257B83ED-2686-4679-AF86-29ABAD1B7CD4}"/>
    <cellStyle name="쉼표 4 3 2 2 3 3" xfId="10313" xr:uid="{2C86136F-CEC5-4D17-8A3A-90A0BDD3B120}"/>
    <cellStyle name="쉼표 4 3 2 2 3 3 2" xfId="40268" xr:uid="{87CBD40C-05FE-4016-AF25-EFCBBA15BDE7}"/>
    <cellStyle name="쉼표 4 3 2 2 3 4" xfId="13095" xr:uid="{B24466C2-C20A-4AEC-B0C9-A2FC0783A42C}"/>
    <cellStyle name="쉼표 4 3 2 2 3 4 2" xfId="43050" xr:uid="{D13A68DC-9457-4AAE-8488-67EA200B707D}"/>
    <cellStyle name="쉼표 4 3 2 2 3 5" xfId="15830" xr:uid="{C752F90E-62DF-44E4-89B2-60F2B5563A4B}"/>
    <cellStyle name="쉼표 4 3 2 2 3 5 2" xfId="45785" xr:uid="{4D7C6678-7695-4803-A034-2F1B804679A3}"/>
    <cellStyle name="쉼표 4 3 2 2 3 6" xfId="18578" xr:uid="{DA618A9A-1694-4FF2-9ADB-50499631F8D4}"/>
    <cellStyle name="쉼표 4 3 2 2 3 6 2" xfId="48531" xr:uid="{EDD7A169-D946-45A1-971E-33F79830367A}"/>
    <cellStyle name="쉼표 4 3 2 2 3 7" xfId="21361" xr:uid="{FB682B60-B617-4AFB-A808-1AE0E2327A72}"/>
    <cellStyle name="쉼표 4 3 2 2 3 7 2" xfId="51313" xr:uid="{67380548-3F59-489D-B9F9-985B1739F3DD}"/>
    <cellStyle name="쉼표 4 3 2 2 3 8" xfId="24099" xr:uid="{23DEA6AE-D6B4-4367-94F6-94A60C7F9F9D}"/>
    <cellStyle name="쉼표 4 3 2 2 3 8 2" xfId="54051" xr:uid="{7081638E-7C96-4BE7-814D-85A2C4B1FF65}"/>
    <cellStyle name="쉼표 4 3 2 2 3 9" xfId="26835" xr:uid="{FFB6A456-FB00-46CA-9391-12B4814E1DA0}"/>
    <cellStyle name="쉼표 4 3 2 2 3 9 2" xfId="56787" xr:uid="{737BAD52-37A4-4797-93FF-B710178C7C51}"/>
    <cellStyle name="쉼표 4 3 2 2 4" xfId="3215" xr:uid="{260DE69E-D961-475A-9B98-C64E5092A077}"/>
    <cellStyle name="쉼표 4 3 2 2 4 2" xfId="28210" xr:uid="{16FCDD5E-3BAA-431C-AC82-08AAC3090077}"/>
    <cellStyle name="쉼표 4 3 2 2 4 2 2" xfId="58162" xr:uid="{FFEF4E6D-2E19-48A6-961F-CD86F027EBE6}"/>
    <cellStyle name="쉼표 4 3 2 2 4 3" xfId="33208" xr:uid="{2081DB53-7316-40C9-ABD0-AF73ABB00CCF}"/>
    <cellStyle name="쉼표 4 3 2 2 5" xfId="6163" xr:uid="{5FB2684B-4CFE-4590-8338-DBD93B37DFFC}"/>
    <cellStyle name="쉼표 4 3 2 2 5 2" xfId="36118" xr:uid="{C7594194-E100-4401-B781-BFCBBD001784}"/>
    <cellStyle name="쉼표 4 3 2 2 6" xfId="8945" xr:uid="{94A959DC-B45A-44EC-96FD-BDC2333A2AE1}"/>
    <cellStyle name="쉼표 4 3 2 2 6 2" xfId="38900" xr:uid="{9A143A7D-ACE8-4483-9FFC-A75B955183C5}"/>
    <cellStyle name="쉼표 4 3 2 2 7" xfId="11727" xr:uid="{EAB9A6B2-AD6C-4DAE-AB30-FB69E181074C}"/>
    <cellStyle name="쉼표 4 3 2 2 7 2" xfId="41682" xr:uid="{71A8067E-EC75-46B4-9804-3C11390B8B83}"/>
    <cellStyle name="쉼표 4 3 2 2 8" xfId="14462" xr:uid="{86BADE8C-731A-4A35-8FD1-F80576775B51}"/>
    <cellStyle name="쉼표 4 3 2 2 8 2" xfId="44417" xr:uid="{6B4CF5BA-2ABA-4F43-A9BE-C9B8D2F5ADF9}"/>
    <cellStyle name="쉼표 4 3 2 2 9" xfId="17210" xr:uid="{A449ED40-FC3A-4D9F-B026-0726E9061628}"/>
    <cellStyle name="쉼표 4 3 2 2 9 2" xfId="47163" xr:uid="{D7CFACF1-00E8-4212-B798-C36D1A9B8127}"/>
    <cellStyle name="쉼표 4 3 2 3" xfId="1677" xr:uid="{27D44EEA-ADE2-471D-92F0-41CAA6FA5D9E}"/>
    <cellStyle name="쉼표 4 3 2 3 10" xfId="23073" xr:uid="{938A124F-9BD0-4796-9B58-2BD8347FC767}"/>
    <cellStyle name="쉼표 4 3 2 3 10 2" xfId="53025" xr:uid="{C86FA9DC-EA08-4787-9C4E-BB9ABA43E5E3}"/>
    <cellStyle name="쉼표 4 3 2 3 11" xfId="25809" xr:uid="{D0264CC0-7D3E-4866-92CA-1E2CC00E5CF0}"/>
    <cellStyle name="쉼표 4 3 2 3 11 2" xfId="55761" xr:uid="{4B039DED-7E3E-4ACB-BAD2-CA62A25E4C4F}"/>
    <cellStyle name="쉼표 4 3 2 3 12" xfId="31682" xr:uid="{958C92C3-B3F4-4C20-BD2A-4B57F6782A16}"/>
    <cellStyle name="쉼표 4 3 2 3 2" xfId="4925" xr:uid="{8E15A885-A16A-47D2-8A58-7943C016CA47}"/>
    <cellStyle name="쉼표 4 3 2 3 2 10" xfId="34918" xr:uid="{86295820-9C80-43A1-896D-4E796E94C92E}"/>
    <cellStyle name="쉼표 4 3 2 3 2 2" xfId="7873" xr:uid="{C2420FDD-2F0A-4570-AD2F-E12985B5A3D1}"/>
    <cellStyle name="쉼표 4 3 2 3 2 2 2" xfId="29920" xr:uid="{F016A746-E0C6-44C9-88DC-7DA25A914A9A}"/>
    <cellStyle name="쉼표 4 3 2 3 2 2 2 2" xfId="59872" xr:uid="{8AD548B2-2D6C-447B-A055-769441F5A388}"/>
    <cellStyle name="쉼표 4 3 2 3 2 2 3" xfId="37828" xr:uid="{D46D059A-B290-4E32-8327-43A1214707FB}"/>
    <cellStyle name="쉼표 4 3 2 3 2 3" xfId="10655" xr:uid="{D36D3CDE-CFB9-47D9-9DA5-DDA57B9A2C5C}"/>
    <cellStyle name="쉼표 4 3 2 3 2 3 2" xfId="40610" xr:uid="{85AA357B-9C26-42F9-B8B5-EBAFAC823A51}"/>
    <cellStyle name="쉼표 4 3 2 3 2 4" xfId="13437" xr:uid="{8356AAFE-EBAF-4892-8050-98C2FFC455AF}"/>
    <cellStyle name="쉼표 4 3 2 3 2 4 2" xfId="43392" xr:uid="{7BDD0046-3B7D-4D9F-9E23-3F4495E61795}"/>
    <cellStyle name="쉼표 4 3 2 3 2 5" xfId="16172" xr:uid="{4A5E5F71-772E-4A9F-9218-FEC4838138F2}"/>
    <cellStyle name="쉼표 4 3 2 3 2 5 2" xfId="46127" xr:uid="{814ECCC1-C9F4-4B12-8E00-F348BB952E63}"/>
    <cellStyle name="쉼표 4 3 2 3 2 6" xfId="18920" xr:uid="{C941F40B-5F0C-4DDE-97C4-F738731463A3}"/>
    <cellStyle name="쉼표 4 3 2 3 2 6 2" xfId="48873" xr:uid="{D59D668E-F317-4BC4-8075-C69B9586FBDF}"/>
    <cellStyle name="쉼표 4 3 2 3 2 7" xfId="21703" xr:uid="{FC851A02-0D3F-4909-90CB-DC99D895B812}"/>
    <cellStyle name="쉼표 4 3 2 3 2 7 2" xfId="51655" xr:uid="{19480CD0-346B-4405-BC55-0CAB4F18B3F2}"/>
    <cellStyle name="쉼표 4 3 2 3 2 8" xfId="24441" xr:uid="{E4160208-FFFC-4E1C-B828-43F0B9C8A07D}"/>
    <cellStyle name="쉼표 4 3 2 3 2 8 2" xfId="54393" xr:uid="{322A0482-14FE-4C2F-9292-A68723CCEA75}"/>
    <cellStyle name="쉼표 4 3 2 3 2 9" xfId="27177" xr:uid="{5A1F4750-82C2-4851-ACC4-A678A1E9D98A}"/>
    <cellStyle name="쉼표 4 3 2 3 2 9 2" xfId="57129" xr:uid="{0134968C-B591-442B-B834-9034BA0BF0FF}"/>
    <cellStyle name="쉼표 4 3 2 3 3" xfId="3557" xr:uid="{A4231884-B2B0-4F58-AB0B-2D3F984C41DB}"/>
    <cellStyle name="쉼표 4 3 2 3 3 2" xfId="28552" xr:uid="{3AD9B3F8-7988-4535-9390-6F08ACE34D72}"/>
    <cellStyle name="쉼표 4 3 2 3 3 2 2" xfId="58504" xr:uid="{11314F8F-9F86-4506-94F4-7DEF8640C8CE}"/>
    <cellStyle name="쉼표 4 3 2 3 3 3" xfId="33550" xr:uid="{0ECECCFF-E841-422A-908E-881770B7F6BD}"/>
    <cellStyle name="쉼표 4 3 2 3 4" xfId="6505" xr:uid="{BA49C683-FEEC-4D00-BA1E-4625A1785B55}"/>
    <cellStyle name="쉼표 4 3 2 3 4 2" xfId="36460" xr:uid="{A5A29628-DCD3-4637-B076-8553649F3EB8}"/>
    <cellStyle name="쉼표 4 3 2 3 5" xfId="9287" xr:uid="{8B7E2DD2-5BB6-4902-A76B-3B34429EB68E}"/>
    <cellStyle name="쉼표 4 3 2 3 5 2" xfId="39242" xr:uid="{18C3E868-7C46-46BF-8544-54A4F930A64F}"/>
    <cellStyle name="쉼표 4 3 2 3 6" xfId="12069" xr:uid="{89DCC0F2-2DCD-4395-8224-4F1E382F7D19}"/>
    <cellStyle name="쉼표 4 3 2 3 6 2" xfId="42024" xr:uid="{365D6FB7-FCD1-401B-90C6-572234494E6A}"/>
    <cellStyle name="쉼표 4 3 2 3 7" xfId="14804" xr:uid="{C15F3A2A-4AEB-408A-86FF-5B1169837709}"/>
    <cellStyle name="쉼표 4 3 2 3 7 2" xfId="44759" xr:uid="{416D1537-AD05-4536-88B5-F2F7BF40557A}"/>
    <cellStyle name="쉼표 4 3 2 3 8" xfId="17552" xr:uid="{1270853E-00CF-4C26-ABC4-7D253B95FEA9}"/>
    <cellStyle name="쉼표 4 3 2 3 8 2" xfId="47505" xr:uid="{19974E35-80D1-4EB0-B5C1-CF63EEB409D2}"/>
    <cellStyle name="쉼표 4 3 2 3 9" xfId="20335" xr:uid="{1C8A57ED-8E08-4CF8-B969-DF2BCA6D4C76}"/>
    <cellStyle name="쉼표 4 3 2 3 9 2" xfId="50287" xr:uid="{2701C043-E69C-4C3A-957D-BD05CD9A34F0}"/>
    <cellStyle name="쉼표 4 3 2 4" xfId="2436" xr:uid="{5F743D8C-36AC-4917-BB6A-552828235123}"/>
    <cellStyle name="쉼표 4 3 2 4 10" xfId="26493" xr:uid="{D6881393-9234-4F00-A317-89AB412726C1}"/>
    <cellStyle name="쉼표 4 3 2 4 10 2" xfId="56445" xr:uid="{AD2FB0F0-D393-4FCC-B3B7-4A83C4B2A6A3}"/>
    <cellStyle name="쉼표 4 3 2 4 11" xfId="32435" xr:uid="{BFC6AD90-0B41-42BE-AA8E-D8A5E483B0A3}"/>
    <cellStyle name="쉼표 4 3 2 4 2" xfId="4241" xr:uid="{83D0CB96-B55A-44CB-8B47-011724FD71E2}"/>
    <cellStyle name="쉼표 4 3 2 4 2 2" xfId="29236" xr:uid="{BEC6A6E9-2C13-46DE-8CB7-A91BD8DE1E9E}"/>
    <cellStyle name="쉼표 4 3 2 4 2 2 2" xfId="59188" xr:uid="{BF90ED3D-F85B-4EB0-9C8F-9C482CB77935}"/>
    <cellStyle name="쉼표 4 3 2 4 2 3" xfId="34234" xr:uid="{4B15BCB8-F467-4C48-8745-48FFFBB4744F}"/>
    <cellStyle name="쉼표 4 3 2 4 3" xfId="7189" xr:uid="{82AAACCA-F6C2-4E92-80E3-DFC25A3B9947}"/>
    <cellStyle name="쉼표 4 3 2 4 3 2" xfId="37144" xr:uid="{A60ABAAB-8B1B-4C80-9475-0FBB433EA98F}"/>
    <cellStyle name="쉼표 4 3 2 4 4" xfId="9971" xr:uid="{6513067F-171F-44E9-A0B4-74612E42DF59}"/>
    <cellStyle name="쉼표 4 3 2 4 4 2" xfId="39926" xr:uid="{379B7A87-58D4-4CBA-BF10-548F2C9EBA3F}"/>
    <cellStyle name="쉼표 4 3 2 4 5" xfId="12753" xr:uid="{C8B6603C-5ADA-4C38-B71D-B83B76BBE693}"/>
    <cellStyle name="쉼표 4 3 2 4 5 2" xfId="42708" xr:uid="{BCE719E1-C42A-4C22-A3B6-E9A51BE7E72A}"/>
    <cellStyle name="쉼표 4 3 2 4 6" xfId="15488" xr:uid="{63806D59-B495-44E9-B118-54B4D7FC577B}"/>
    <cellStyle name="쉼표 4 3 2 4 6 2" xfId="45443" xr:uid="{36B2DE92-421A-4249-851F-7CACA78AC52B}"/>
    <cellStyle name="쉼표 4 3 2 4 7" xfId="18236" xr:uid="{F41587B6-C5E5-4C01-9021-82B0FA29C2A3}"/>
    <cellStyle name="쉼표 4 3 2 4 7 2" xfId="48189" xr:uid="{3625B68E-43DC-4F3F-8844-1368C9BF376D}"/>
    <cellStyle name="쉼표 4 3 2 4 8" xfId="21019" xr:uid="{F9BC185E-0850-4DA1-B790-DC0B40B1AD07}"/>
    <cellStyle name="쉼표 4 3 2 4 8 2" xfId="50971" xr:uid="{4E0F9D42-993C-4922-B66D-766DD4BC045D}"/>
    <cellStyle name="쉼표 4 3 2 4 9" xfId="23757" xr:uid="{1EC273D2-CD47-4EDD-8CFD-7EC9E5ABC457}"/>
    <cellStyle name="쉼표 4 3 2 4 9 2" xfId="53709" xr:uid="{688D3F17-F165-4437-B89D-65DE6CFD4ABC}"/>
    <cellStyle name="쉼표 4 3 2 5" xfId="2873" xr:uid="{F6D197A7-C791-4E17-9D0D-03973A13C246}"/>
    <cellStyle name="쉼표 4 3 2 5 2" xfId="27868" xr:uid="{FBC91559-3B9B-4969-8F91-E62D112DACDF}"/>
    <cellStyle name="쉼표 4 3 2 5 2 2" xfId="57820" xr:uid="{D9683BC9-123B-416E-A531-3AD09F562711}"/>
    <cellStyle name="쉼표 4 3 2 5 3" xfId="32866" xr:uid="{3B7E8DFB-EFAB-4B74-ABAE-809C4B87A9BE}"/>
    <cellStyle name="쉼표 4 3 2 6" xfId="5821" xr:uid="{DA9D4281-8918-44C7-95CF-5F99A8AF5E0D}"/>
    <cellStyle name="쉼표 4 3 2 6 2" xfId="35776" xr:uid="{00A89268-1F2A-49B1-A20E-412B5D1FB2C1}"/>
    <cellStyle name="쉼표 4 3 2 7" xfId="8603" xr:uid="{6BBB6436-EFF7-4A04-A900-D07FB5CF1331}"/>
    <cellStyle name="쉼표 4 3 2 7 2" xfId="38558" xr:uid="{927BF188-F528-4DDA-AB99-64EE4D9BC3C8}"/>
    <cellStyle name="쉼표 4 3 2 8" xfId="11385" xr:uid="{238841EB-3045-4259-868D-A6244C19D041}"/>
    <cellStyle name="쉼표 4 3 2 8 2" xfId="41340" xr:uid="{E9E944D5-A807-4D37-8683-DFE1BB925DE1}"/>
    <cellStyle name="쉼표 4 3 2 9" xfId="14120" xr:uid="{7BDEF107-622F-4777-8BC9-D08CF83E8646}"/>
    <cellStyle name="쉼표 4 3 2 9 2" xfId="44075" xr:uid="{D0D12538-E7A8-45EE-BD55-8389B751FD56}"/>
    <cellStyle name="쉼표 4 3 3" xfId="820" xr:uid="{56DDAB96-FB6A-4EA0-801E-00D8ED729E92}"/>
    <cellStyle name="쉼표 4 3 3 10" xfId="19822" xr:uid="{F73B84E4-B8CD-4FE8-84D1-50CF02AFA455}"/>
    <cellStyle name="쉼표 4 3 3 10 2" xfId="49774" xr:uid="{D784DF85-D5A7-4D67-9334-9F5F50DAF507}"/>
    <cellStyle name="쉼표 4 3 3 11" xfId="22560" xr:uid="{EFAD72F1-7599-4228-9EAF-3D27E8BA9F1B}"/>
    <cellStyle name="쉼표 4 3 3 11 2" xfId="52512" xr:uid="{ACC2AFF6-1AC3-419A-A525-AE8FC0B5E3FC}"/>
    <cellStyle name="쉼표 4 3 3 12" xfId="25296" xr:uid="{28543105-57E4-4B62-8A1C-061474027EEA}"/>
    <cellStyle name="쉼표 4 3 3 12 2" xfId="55248" xr:uid="{3C47B4D9-9D9E-4D53-B245-E263764EB075}"/>
    <cellStyle name="쉼표 4 3 3 13" xfId="30825" xr:uid="{01B4358C-FBEE-4C11-89FA-CFF3CFD7C47D}"/>
    <cellStyle name="쉼표 4 3 3 2" xfId="1363" xr:uid="{8CBF9473-56B2-4194-A42D-BADDFDBE694B}"/>
    <cellStyle name="쉼표 4 3 3 2 10" xfId="23244" xr:uid="{32A5F7A9-4B9D-4DA5-A84E-D4CDE07FF77E}"/>
    <cellStyle name="쉼표 4 3 3 2 10 2" xfId="53196" xr:uid="{48EC2543-0C0A-4A58-BFB0-FA92717FEED9}"/>
    <cellStyle name="쉼표 4 3 3 2 11" xfId="25980" xr:uid="{08EA349E-9670-4DFC-9A4E-75DAC33480DA}"/>
    <cellStyle name="쉼표 4 3 3 2 11 2" xfId="55932" xr:uid="{638BE8F6-BDC2-4862-8EEA-7153791A0CA1}"/>
    <cellStyle name="쉼표 4 3 3 2 12" xfId="31368" xr:uid="{6562796D-0ADF-4919-9CCA-A9F8B6FA5842}"/>
    <cellStyle name="쉼표 4 3 3 2 2" xfId="5096" xr:uid="{F24FD412-C853-4F63-A70A-2F4BDBDE5766}"/>
    <cellStyle name="쉼표 4 3 3 2 2 10" xfId="35089" xr:uid="{A8F1DA16-CC24-4BCE-BBC8-3DF332461824}"/>
    <cellStyle name="쉼표 4 3 3 2 2 2" xfId="8044" xr:uid="{33B8545E-4F38-4CD2-B285-525B9D225FBE}"/>
    <cellStyle name="쉼표 4 3 3 2 2 2 2" xfId="30091" xr:uid="{127433EE-D194-4BA0-B243-F5652DD5C85D}"/>
    <cellStyle name="쉼표 4 3 3 2 2 2 2 2" xfId="60043" xr:uid="{F1AAFB2C-250F-4262-8ADC-6778A2E3B0B5}"/>
    <cellStyle name="쉼표 4 3 3 2 2 2 3" xfId="37999" xr:uid="{AA04C1AE-4C22-4187-86BA-F1596A9260A7}"/>
    <cellStyle name="쉼표 4 3 3 2 2 3" xfId="10826" xr:uid="{4A6945D8-DAFD-451D-93C7-FD4B3EB2726E}"/>
    <cellStyle name="쉼표 4 3 3 2 2 3 2" xfId="40781" xr:uid="{9B2B9CAC-6E2F-45D7-95F3-6118F6839DF3}"/>
    <cellStyle name="쉼표 4 3 3 2 2 4" xfId="13608" xr:uid="{E75E960E-C87D-4DA1-8D63-0185F6193A54}"/>
    <cellStyle name="쉼표 4 3 3 2 2 4 2" xfId="43563" xr:uid="{4EB73675-72D1-474A-82C0-ECE8BD84B56D}"/>
    <cellStyle name="쉼표 4 3 3 2 2 5" xfId="16343" xr:uid="{19E18DA4-7F01-49F4-A3FB-951643E0B6DB}"/>
    <cellStyle name="쉼표 4 3 3 2 2 5 2" xfId="46298" xr:uid="{90117858-2A20-47D7-AE53-3025C30347EC}"/>
    <cellStyle name="쉼표 4 3 3 2 2 6" xfId="19091" xr:uid="{9DB62F72-BB03-4CEF-9FD4-D20B56B2726A}"/>
    <cellStyle name="쉼표 4 3 3 2 2 6 2" xfId="49044" xr:uid="{8AB05982-8D59-4776-8A33-4DA8169992AB}"/>
    <cellStyle name="쉼표 4 3 3 2 2 7" xfId="21874" xr:uid="{BE1073FD-D00F-4A2B-A2F0-F112ED42B875}"/>
    <cellStyle name="쉼표 4 3 3 2 2 7 2" xfId="51826" xr:uid="{BEEB8B5F-94DF-40C0-BCCF-B11DE446A538}"/>
    <cellStyle name="쉼표 4 3 3 2 2 8" xfId="24612" xr:uid="{1BB9BEF9-224A-4FD4-AF64-5E1DBBE2EE6E}"/>
    <cellStyle name="쉼표 4 3 3 2 2 8 2" xfId="54564" xr:uid="{89279193-7D09-4399-B2F7-A182286A51EC}"/>
    <cellStyle name="쉼표 4 3 3 2 2 9" xfId="27348" xr:uid="{309DFA7E-B22F-4A20-816C-A728E89924B9}"/>
    <cellStyle name="쉼표 4 3 3 2 2 9 2" xfId="57300" xr:uid="{7E7FA9EF-D3F3-4262-B3AF-25182352B6BE}"/>
    <cellStyle name="쉼표 4 3 3 2 3" xfId="3728" xr:uid="{62DA1428-F448-4EE9-978A-57940880BC79}"/>
    <cellStyle name="쉼표 4 3 3 2 3 2" xfId="28723" xr:uid="{0F703FD1-F789-494F-8875-E2215AA3D88E}"/>
    <cellStyle name="쉼표 4 3 3 2 3 2 2" xfId="58675" xr:uid="{27A03FD1-48D6-4426-B091-B6719643D13C}"/>
    <cellStyle name="쉼표 4 3 3 2 3 3" xfId="33721" xr:uid="{19DAB807-E3D1-4F87-ADDE-EA1F6D26E526}"/>
    <cellStyle name="쉼표 4 3 3 2 4" xfId="6676" xr:uid="{2806B34F-A74A-4FBC-92BA-F738E7E05F05}"/>
    <cellStyle name="쉼표 4 3 3 2 4 2" xfId="36631" xr:uid="{4341A1CF-9DF0-4314-9CB2-4428C6AB5DDF}"/>
    <cellStyle name="쉼표 4 3 3 2 5" xfId="9458" xr:uid="{471DD8D2-C2AA-44BE-A571-9A4A8E62176E}"/>
    <cellStyle name="쉼표 4 3 3 2 5 2" xfId="39413" xr:uid="{B061A451-BFEF-442C-A554-2D714C4C56EC}"/>
    <cellStyle name="쉼표 4 3 3 2 6" xfId="12240" xr:uid="{0A23AEB1-043F-43E2-A6EE-473AB236B736}"/>
    <cellStyle name="쉼표 4 3 3 2 6 2" xfId="42195" xr:uid="{8DA824CD-AAE3-4364-BE68-04552DA8EA61}"/>
    <cellStyle name="쉼표 4 3 3 2 7" xfId="14975" xr:uid="{1EF1B046-93D6-4857-B7CC-06A76019462C}"/>
    <cellStyle name="쉼표 4 3 3 2 7 2" xfId="44930" xr:uid="{8EBBFBF8-DAFD-4003-BAB1-02F8F2CD0F95}"/>
    <cellStyle name="쉼표 4 3 3 2 8" xfId="17723" xr:uid="{B0FA54BF-2BCF-4251-B0E7-87C5D203A256}"/>
    <cellStyle name="쉼표 4 3 3 2 8 2" xfId="47676" xr:uid="{B1254331-E163-4F0E-B5D2-1DB2029F9DBA}"/>
    <cellStyle name="쉼표 4 3 3 2 9" xfId="20506" xr:uid="{BCAA30B6-8FF6-4D33-B055-1927CC7B3987}"/>
    <cellStyle name="쉼표 4 3 3 2 9 2" xfId="50458" xr:uid="{7E15BAF0-5A6E-4679-BA89-A4D449B2C2B0}"/>
    <cellStyle name="쉼표 4 3 3 3" xfId="1905" xr:uid="{97679875-5621-4D7C-93A8-05C14D5392B7}"/>
    <cellStyle name="쉼표 4 3 3 3 10" xfId="26664" xr:uid="{CCE2401A-7AEE-4318-A08B-3D874F170EA0}"/>
    <cellStyle name="쉼표 4 3 3 3 10 2" xfId="56616" xr:uid="{E6EE9F94-1091-4B51-9D54-3FAD5AD118B3}"/>
    <cellStyle name="쉼표 4 3 3 3 11" xfId="31910" xr:uid="{70735B08-A448-4B4D-8BA0-C5C2FA96ABA0}"/>
    <cellStyle name="쉼표 4 3 3 3 2" xfId="4412" xr:uid="{163D0220-210D-40AF-ACFD-1D0737911D52}"/>
    <cellStyle name="쉼표 4 3 3 3 2 2" xfId="29407" xr:uid="{0C445393-0E38-4A1B-8DCB-6E7BD6130D24}"/>
    <cellStyle name="쉼표 4 3 3 3 2 2 2" xfId="59359" xr:uid="{B43AD0A8-7CED-4E70-B947-927D05EBEDDE}"/>
    <cellStyle name="쉼표 4 3 3 3 2 3" xfId="34405" xr:uid="{F2158D2B-200E-4F73-A133-6A4E7D87242F}"/>
    <cellStyle name="쉼표 4 3 3 3 3" xfId="7360" xr:uid="{013C60D1-C174-42B6-8AC4-C04F64DE41AF}"/>
    <cellStyle name="쉼표 4 3 3 3 3 2" xfId="37315" xr:uid="{A2E55949-29F8-4F0B-BC14-B199AD69A52A}"/>
    <cellStyle name="쉼표 4 3 3 3 4" xfId="10142" xr:uid="{435C9727-F0A9-410F-81D7-E261F7C67ED3}"/>
    <cellStyle name="쉼표 4 3 3 3 4 2" xfId="40097" xr:uid="{02B08306-D6B4-4E5A-A2C1-1BACD30EDB0C}"/>
    <cellStyle name="쉼표 4 3 3 3 5" xfId="12924" xr:uid="{C2AF711D-2AA5-4B2F-928D-CC77C4A8E334}"/>
    <cellStyle name="쉼표 4 3 3 3 5 2" xfId="42879" xr:uid="{2F3B8DBC-32AA-4B29-A274-45DE74DED940}"/>
    <cellStyle name="쉼표 4 3 3 3 6" xfId="15659" xr:uid="{C106BF8D-4FFC-4DC3-A1BA-8773E92B5075}"/>
    <cellStyle name="쉼표 4 3 3 3 6 2" xfId="45614" xr:uid="{98F72996-C336-4408-9237-542165E4C715}"/>
    <cellStyle name="쉼표 4 3 3 3 7" xfId="18407" xr:uid="{3E5D334C-2993-439E-A854-3EAAC36E20F6}"/>
    <cellStyle name="쉼표 4 3 3 3 7 2" xfId="48360" xr:uid="{7A3CCBAC-C51E-41CB-8840-C3D6C160324C}"/>
    <cellStyle name="쉼표 4 3 3 3 8" xfId="21190" xr:uid="{4A06FA68-C4A6-4EF9-A028-216634D0C021}"/>
    <cellStyle name="쉼표 4 3 3 3 8 2" xfId="51142" xr:uid="{9C3E6065-479A-409F-AAD2-9153302B1E0A}"/>
    <cellStyle name="쉼표 4 3 3 3 9" xfId="23928" xr:uid="{A2482CCF-BC84-4A9D-84F1-2258F25B60D3}"/>
    <cellStyle name="쉼표 4 3 3 3 9 2" xfId="53880" xr:uid="{4310CDE8-7E4E-4E07-A1EC-F7FF1FCBE40E}"/>
    <cellStyle name="쉼표 4 3 3 4" xfId="3044" xr:uid="{BCDED80C-1CE9-47B8-84AC-4E829CFBDF73}"/>
    <cellStyle name="쉼표 4 3 3 4 2" xfId="28039" xr:uid="{D66EF9F4-2A11-4E13-A0F6-7F5B48B4300A}"/>
    <cellStyle name="쉼표 4 3 3 4 2 2" xfId="57991" xr:uid="{12A85AC6-5342-4DC9-9F09-FD566A48DDE8}"/>
    <cellStyle name="쉼표 4 3 3 4 3" xfId="33037" xr:uid="{F7F2E1D4-C0ED-4B46-9606-C4ABBB6CF79D}"/>
    <cellStyle name="쉼표 4 3 3 5" xfId="5992" xr:uid="{CF536B51-6783-44CF-AED7-24C1E5E8CBD4}"/>
    <cellStyle name="쉼표 4 3 3 5 2" xfId="35947" xr:uid="{E5DD61CD-7D9E-4B90-8FE2-0978720057A2}"/>
    <cellStyle name="쉼표 4 3 3 6" xfId="8774" xr:uid="{E9A7B5F6-8A54-4767-A05D-32268677F645}"/>
    <cellStyle name="쉼표 4 3 3 6 2" xfId="38729" xr:uid="{188C80C5-891D-432A-9A12-7F5E3A341AD5}"/>
    <cellStyle name="쉼표 4 3 3 7" xfId="11556" xr:uid="{149292C4-562B-4DCF-B974-7F71F7929969}"/>
    <cellStyle name="쉼표 4 3 3 7 2" xfId="41511" xr:uid="{785E1DC3-4757-4CF6-9319-4751C46EA324}"/>
    <cellStyle name="쉼표 4 3 3 8" xfId="14291" xr:uid="{CD09632E-83D3-44BB-A5C9-3BB8261B95AC}"/>
    <cellStyle name="쉼표 4 3 3 8 2" xfId="44246" xr:uid="{512B1C41-68B2-4A23-8927-B34BAD442F37}"/>
    <cellStyle name="쉼표 4 3 3 9" xfId="17039" xr:uid="{63B4F23D-8507-4EE1-8F7D-819438D2FF57}"/>
    <cellStyle name="쉼표 4 3 3 9 2" xfId="46992" xr:uid="{07B32AEB-A922-4BF5-B955-5910B6349C64}"/>
    <cellStyle name="쉼표 4 3 4" xfId="996" xr:uid="{DE492E47-4FD4-47A8-A494-696EB4B2EC17}"/>
    <cellStyle name="쉼표 4 3 4 10" xfId="22902" xr:uid="{F50DC077-A9BF-4685-A612-8909EE12F918}"/>
    <cellStyle name="쉼표 4 3 4 10 2" xfId="52854" xr:uid="{3330AAC9-8483-4860-9B8E-75A850DF0678}"/>
    <cellStyle name="쉼표 4 3 4 11" xfId="25638" xr:uid="{FA1B6E01-C21C-448E-B0DF-7E08B46F3BC2}"/>
    <cellStyle name="쉼표 4 3 4 11 2" xfId="55590" xr:uid="{F990E4F6-3BD2-4916-A6D5-9192C6FC5E8C}"/>
    <cellStyle name="쉼표 4 3 4 12" xfId="31001" xr:uid="{4AF1FB6B-1747-46A6-B0CF-ADD503C6F424}"/>
    <cellStyle name="쉼표 4 3 4 2" xfId="4754" xr:uid="{169318BE-89AB-4B79-801C-BE64B1CB05ED}"/>
    <cellStyle name="쉼표 4 3 4 2 10" xfId="34747" xr:uid="{B1798A61-AF15-4733-8A2E-165744BBF478}"/>
    <cellStyle name="쉼표 4 3 4 2 2" xfId="7702" xr:uid="{E2189AD1-14DF-4E58-B5A9-6D1483553CFF}"/>
    <cellStyle name="쉼표 4 3 4 2 2 2" xfId="29749" xr:uid="{903DD4E5-EE6E-4545-AE59-B6FEB69CAF99}"/>
    <cellStyle name="쉼표 4 3 4 2 2 2 2" xfId="59701" xr:uid="{B8006F1E-A770-4213-99E3-5446820B6B6C}"/>
    <cellStyle name="쉼표 4 3 4 2 2 3" xfId="37657" xr:uid="{1EE0ED08-9D97-4DB2-9556-54D110B2AF07}"/>
    <cellStyle name="쉼표 4 3 4 2 3" xfId="10484" xr:uid="{C8A67DA7-E53A-45F1-A4F5-C5174C6FCCE8}"/>
    <cellStyle name="쉼표 4 3 4 2 3 2" xfId="40439" xr:uid="{ACA24601-5C10-418C-99FA-79D4B0E1CC1D}"/>
    <cellStyle name="쉼표 4 3 4 2 4" xfId="13266" xr:uid="{D737B837-5B95-4614-9DB9-3A7758A4AC2B}"/>
    <cellStyle name="쉼표 4 3 4 2 4 2" xfId="43221" xr:uid="{E83FFAAB-77AD-44F7-8473-61109A3ACA39}"/>
    <cellStyle name="쉼표 4 3 4 2 5" xfId="16001" xr:uid="{F25ED5F4-D242-4057-9497-399413D94691}"/>
    <cellStyle name="쉼표 4 3 4 2 5 2" xfId="45956" xr:uid="{9E51E2E6-C0DE-4FA7-97B6-368EB5BDEBBA}"/>
    <cellStyle name="쉼표 4 3 4 2 6" xfId="18749" xr:uid="{EC6B85BE-A078-4E68-9CAB-88DCF260A53D}"/>
    <cellStyle name="쉼표 4 3 4 2 6 2" xfId="48702" xr:uid="{D2A4E80D-DD7B-485B-9B46-BC868B040F72}"/>
    <cellStyle name="쉼표 4 3 4 2 7" xfId="21532" xr:uid="{8B557E1E-C10E-4538-B086-BBBED6C80F96}"/>
    <cellStyle name="쉼표 4 3 4 2 7 2" xfId="51484" xr:uid="{495BA257-B9F1-45E0-BCA6-E7B32D5278A3}"/>
    <cellStyle name="쉼표 4 3 4 2 8" xfId="24270" xr:uid="{CDC97D95-429C-4E33-A1CA-CE2D69C6164E}"/>
    <cellStyle name="쉼표 4 3 4 2 8 2" xfId="54222" xr:uid="{878DED31-8E53-4F31-9F2E-44E2E54113E7}"/>
    <cellStyle name="쉼표 4 3 4 2 9" xfId="27006" xr:uid="{CD86E458-68EB-4789-8DC9-B3A519C6E55F}"/>
    <cellStyle name="쉼표 4 3 4 2 9 2" xfId="56958" xr:uid="{FD5173F7-FDE3-4948-99D6-925118BA9D67}"/>
    <cellStyle name="쉼표 4 3 4 3" xfId="3386" xr:uid="{A2631FF4-6858-4102-A70E-194D73F7FCAA}"/>
    <cellStyle name="쉼표 4 3 4 3 2" xfId="28381" xr:uid="{E2B94382-82EA-4628-82B8-2651F9E342FB}"/>
    <cellStyle name="쉼표 4 3 4 3 2 2" xfId="58333" xr:uid="{E13F4344-CDF5-4BCD-9CED-6C9960E8A821}"/>
    <cellStyle name="쉼표 4 3 4 3 3" xfId="33379" xr:uid="{8B73EAAD-0C6A-47FA-AF82-58D595B021E8}"/>
    <cellStyle name="쉼표 4 3 4 4" xfId="6334" xr:uid="{A9C0BDD4-5E66-472E-B182-1F691627B0B0}"/>
    <cellStyle name="쉼표 4 3 4 4 2" xfId="36289" xr:uid="{12F676C4-E20E-4420-93D6-4046422E1869}"/>
    <cellStyle name="쉼표 4 3 4 5" xfId="9116" xr:uid="{6CAC4AC8-51D8-453E-A0A3-CD53A95FEE44}"/>
    <cellStyle name="쉼표 4 3 4 5 2" xfId="39071" xr:uid="{22F73DD2-308A-40BC-9B74-ADFCF3908CFD}"/>
    <cellStyle name="쉼표 4 3 4 6" xfId="11898" xr:uid="{5928695E-6DC2-401B-9DF1-8F0B01B247FE}"/>
    <cellStyle name="쉼표 4 3 4 6 2" xfId="41853" xr:uid="{D353BE1D-47E2-4A11-948E-C0C7AC4B4A56}"/>
    <cellStyle name="쉼표 4 3 4 7" xfId="14633" xr:uid="{15C2C734-DF9A-44FC-8695-9F146B5A7B8C}"/>
    <cellStyle name="쉼표 4 3 4 7 2" xfId="44588" xr:uid="{24139616-BAC7-46BA-9B38-EEC63B7AB44A}"/>
    <cellStyle name="쉼표 4 3 4 8" xfId="17381" xr:uid="{2A8824B4-7DA4-4C9A-A5E6-CAD31D02FA9F}"/>
    <cellStyle name="쉼표 4 3 4 8 2" xfId="47334" xr:uid="{653FA701-C996-48F7-9BF6-A0610146D045}"/>
    <cellStyle name="쉼표 4 3 4 9" xfId="20164" xr:uid="{4B1D1253-C248-4A95-9BCB-B84E6700B225}"/>
    <cellStyle name="쉼표 4 3 4 9 2" xfId="50116" xr:uid="{CCF67A48-678D-4E99-9EF3-9B65CD2A6941}"/>
    <cellStyle name="쉼표 4 3 5" xfId="1538" xr:uid="{81BF44C2-DDB0-4FA0-B33E-A7CC6EA625D8}"/>
    <cellStyle name="쉼표 4 3 5 10" xfId="26322" xr:uid="{9B673B3E-DD47-4EB6-8344-AC45FD5F8DCF}"/>
    <cellStyle name="쉼표 4 3 5 10 2" xfId="56274" xr:uid="{067E90AF-469F-4647-80FB-6F9BC0CA94F3}"/>
    <cellStyle name="쉼표 4 3 5 11" xfId="31543" xr:uid="{0DFA273C-897D-4B06-B7F3-A5C8AEE85306}"/>
    <cellStyle name="쉼표 4 3 5 2" xfId="4070" xr:uid="{E1D81CAA-1D9B-42D4-B23F-2BC98CCCECA1}"/>
    <cellStyle name="쉼표 4 3 5 2 2" xfId="29065" xr:uid="{85D090C3-9A74-4171-B707-48657E7D436E}"/>
    <cellStyle name="쉼표 4 3 5 2 2 2" xfId="59017" xr:uid="{82564EF4-F679-4F05-A455-E64FE626452E}"/>
    <cellStyle name="쉼표 4 3 5 2 3" xfId="34063" xr:uid="{F897C9D6-6011-440E-B3B7-92998D59EE12}"/>
    <cellStyle name="쉼표 4 3 5 3" xfId="7018" xr:uid="{F28538DD-BDA1-4CDC-9577-1E6EB1A8D03D}"/>
    <cellStyle name="쉼표 4 3 5 3 2" xfId="36973" xr:uid="{2D34D5A1-0CDA-44EB-8784-F5CB368ECE3E}"/>
    <cellStyle name="쉼표 4 3 5 4" xfId="9800" xr:uid="{C8DEEFAB-7719-4CB1-A99F-F48A83084BF1}"/>
    <cellStyle name="쉼표 4 3 5 4 2" xfId="39755" xr:uid="{65140B7C-5766-43FC-94C0-271003F4D505}"/>
    <cellStyle name="쉼표 4 3 5 5" xfId="12582" xr:uid="{634AA258-9429-4123-8820-52F4AA20F1D2}"/>
    <cellStyle name="쉼표 4 3 5 5 2" xfId="42537" xr:uid="{364F0645-CAC0-47DA-BF01-66B726B58023}"/>
    <cellStyle name="쉼표 4 3 5 6" xfId="15317" xr:uid="{480CCB05-2174-4215-ABB2-A26BE301F22A}"/>
    <cellStyle name="쉼표 4 3 5 6 2" xfId="45272" xr:uid="{A468DDB1-9500-4708-8FC1-4AD4F696300E}"/>
    <cellStyle name="쉼표 4 3 5 7" xfId="18065" xr:uid="{2BE1C598-84C3-4E9C-98F4-DFE5BD434F63}"/>
    <cellStyle name="쉼표 4 3 5 7 2" xfId="48018" xr:uid="{815D1C58-4A3D-462D-B430-71A17D702A1D}"/>
    <cellStyle name="쉼표 4 3 5 8" xfId="20848" xr:uid="{73B12D9E-48FB-43D0-8C48-05F1FA2874C1}"/>
    <cellStyle name="쉼표 4 3 5 8 2" xfId="50800" xr:uid="{7FA6C4DC-7F32-4C31-956F-EDA03364EC83}"/>
    <cellStyle name="쉼표 4 3 5 9" xfId="23586" xr:uid="{2525E3F3-B92F-46A6-8414-D71291D794FF}"/>
    <cellStyle name="쉼표 4 3 5 9 2" xfId="53538" xr:uid="{0F8F064B-9990-45DE-898A-8B354F0C2B63}"/>
    <cellStyle name="쉼표 4 3 6" xfId="2085" xr:uid="{1BF728BC-36FC-4796-8350-405A65AE0CED}"/>
    <cellStyle name="쉼표 4 3 6 2" xfId="27697" xr:uid="{E97E882B-DEBD-49B5-9124-130ACB6D6C0E}"/>
    <cellStyle name="쉼표 4 3 6 2 2" xfId="57649" xr:uid="{857ECA39-466E-4EF1-991D-5A84E33A4058}"/>
    <cellStyle name="쉼표 4 3 6 3" xfId="32088" xr:uid="{E4385143-A40B-4A28-93E8-3E5EE2FDA245}"/>
    <cellStyle name="쉼표 4 3 7" xfId="2264" xr:uid="{42898D88-DD94-4271-B49F-9C8DA15F111C}"/>
    <cellStyle name="쉼표 4 3 7 2" xfId="32264" xr:uid="{515C7047-BF52-4488-BE9A-D78E42E2442B}"/>
    <cellStyle name="쉼표 4 3 8" xfId="2702" xr:uid="{2A1AC753-0C0C-4615-B99C-812B50A66304}"/>
    <cellStyle name="쉼표 4 3 8 2" xfId="32695" xr:uid="{5C0C6FF0-06CA-487B-B46A-FC7B15CB2977}"/>
    <cellStyle name="쉼표 4 3 9" xfId="5650" xr:uid="{B4E01DB3-160F-46D5-BFCD-4DED1713B5AF}"/>
    <cellStyle name="쉼표 4 3 9 2" xfId="35605" xr:uid="{9CA81525-E526-472B-A350-C7423EA9188F}"/>
    <cellStyle name="쉼표 4 4" xfId="498" xr:uid="{C777257B-7D47-4843-88C1-602EB1BE6EC1}"/>
    <cellStyle name="쉼표 4 4 10" xfId="16783" xr:uid="{635B0D9E-8ECD-43AC-98F2-A33C1526ECDE}"/>
    <cellStyle name="쉼표 4 4 10 2" xfId="46736" xr:uid="{27A2EB59-0D68-4B9F-BFEB-4DC27B732123}"/>
    <cellStyle name="쉼표 4 4 11" xfId="19566" xr:uid="{CF62E5CC-E2DC-450D-A049-CD6F3A6B26DF}"/>
    <cellStyle name="쉼표 4 4 11 2" xfId="49518" xr:uid="{97FB649F-ACD1-4CFB-85B3-662B5769A852}"/>
    <cellStyle name="쉼표 4 4 12" xfId="22304" xr:uid="{8E9E5DB7-7945-4F46-B3B5-9DC9BD462747}"/>
    <cellStyle name="쉼표 4 4 12 2" xfId="52256" xr:uid="{91D0E11F-1F75-488B-BAF2-E9ED6369066A}"/>
    <cellStyle name="쉼표 4 4 13" xfId="25040" xr:uid="{A3BCCF6D-122F-4446-BD61-688F6A15C622}"/>
    <cellStyle name="쉼표 4 4 13 2" xfId="54992" xr:uid="{38A64A59-9599-4BC3-A472-2A330C61945E}"/>
    <cellStyle name="쉼표 4 4 14" xfId="30508" xr:uid="{8DD32CDE-839D-4629-B969-EBD62C86AE53}"/>
    <cellStyle name="쉼표 4 4 2" xfId="1046" xr:uid="{BC2A36D9-2BEE-41F9-BDBC-20859DF7C99F}"/>
    <cellStyle name="쉼표 4 4 2 10" xfId="19908" xr:uid="{88596015-DC50-45E6-969D-B9CCA55C696E}"/>
    <cellStyle name="쉼표 4 4 2 10 2" xfId="49860" xr:uid="{1975C063-3029-416A-ABE6-AE8FEA8972F9}"/>
    <cellStyle name="쉼표 4 4 2 11" xfId="22646" xr:uid="{B0C7C90C-9FB5-4BE9-A053-022B95794583}"/>
    <cellStyle name="쉼표 4 4 2 11 2" xfId="52598" xr:uid="{F770BB51-6873-46C8-8C22-28DBF651A23C}"/>
    <cellStyle name="쉼표 4 4 2 12" xfId="25382" xr:uid="{B546EE5A-10BA-4BB4-AEEB-55188838FB70}"/>
    <cellStyle name="쉼표 4 4 2 12 2" xfId="55334" xr:uid="{98F9F37C-97B6-45A3-9630-70E0978C8FF1}"/>
    <cellStyle name="쉼표 4 4 2 13" xfId="31051" xr:uid="{566258AB-FCAE-4083-A7FA-C36E14A13C1D}"/>
    <cellStyle name="쉼표 4 4 2 2" xfId="3814" xr:uid="{B985796E-C47E-46B8-8B63-761AF38C4F0F}"/>
    <cellStyle name="쉼표 4 4 2 2 10" xfId="26066" xr:uid="{B24D1CCA-EC9E-44DD-9DFA-61B3BD00309F}"/>
    <cellStyle name="쉼표 4 4 2 2 10 2" xfId="56018" xr:uid="{E86EEB94-9C5B-494B-AB5E-DD3C6A55DB11}"/>
    <cellStyle name="쉼표 4 4 2 2 11" xfId="33807" xr:uid="{84A1D2D1-0823-4F58-BDCA-66FC553B1815}"/>
    <cellStyle name="쉼표 4 4 2 2 2" xfId="5182" xr:uid="{7D8316FE-99AA-4C6C-B226-A85A9979F430}"/>
    <cellStyle name="쉼표 4 4 2 2 2 10" xfId="35175" xr:uid="{FE71965F-7FB1-448A-9E15-B24C36472869}"/>
    <cellStyle name="쉼표 4 4 2 2 2 2" xfId="8130" xr:uid="{6E08EEC9-E204-4E23-9C22-EE2EB43C251D}"/>
    <cellStyle name="쉼표 4 4 2 2 2 2 2" xfId="30177" xr:uid="{FB387D2F-BE31-4D8F-9720-392CE448B1AC}"/>
    <cellStyle name="쉼표 4 4 2 2 2 2 2 2" xfId="60129" xr:uid="{A1EEEC21-04CA-456C-920D-7E0415303AC9}"/>
    <cellStyle name="쉼표 4 4 2 2 2 2 3" xfId="38085" xr:uid="{CD974163-E84B-4103-9298-03B939EB9C5A}"/>
    <cellStyle name="쉼표 4 4 2 2 2 3" xfId="10912" xr:uid="{9BA10039-2094-4CC8-BAE4-811BC7171AE8}"/>
    <cellStyle name="쉼표 4 4 2 2 2 3 2" xfId="40867" xr:uid="{17506A35-B038-4712-867D-3CC7D00D150F}"/>
    <cellStyle name="쉼표 4 4 2 2 2 4" xfId="13694" xr:uid="{8D83DF78-E951-4866-943B-76D89A407865}"/>
    <cellStyle name="쉼표 4 4 2 2 2 4 2" xfId="43649" xr:uid="{339608D9-78B6-43BF-A9AA-92B014FF4DB9}"/>
    <cellStyle name="쉼표 4 4 2 2 2 5" xfId="16429" xr:uid="{1DDB1D00-4FE9-4A6A-93F5-B8B5496E5757}"/>
    <cellStyle name="쉼표 4 4 2 2 2 5 2" xfId="46384" xr:uid="{6B006E82-A92C-4761-BF5D-C2A13EE7462E}"/>
    <cellStyle name="쉼표 4 4 2 2 2 6" xfId="19177" xr:uid="{11365C97-2C40-4E10-A7F7-474C60668AB2}"/>
    <cellStyle name="쉼표 4 4 2 2 2 6 2" xfId="49130" xr:uid="{A010936F-ED97-43C2-BF66-E9201316E571}"/>
    <cellStyle name="쉼표 4 4 2 2 2 7" xfId="21960" xr:uid="{2C403AE8-4AAB-4C51-BE9B-73213DDFE8EB}"/>
    <cellStyle name="쉼표 4 4 2 2 2 7 2" xfId="51912" xr:uid="{A8710537-03E2-4553-8368-06A61C6FBC88}"/>
    <cellStyle name="쉼표 4 4 2 2 2 8" xfId="24698" xr:uid="{E221C5A8-81F3-40FA-8C4C-C39EF048535E}"/>
    <cellStyle name="쉼표 4 4 2 2 2 8 2" xfId="54650" xr:uid="{01BEAF1C-C219-4895-AA0A-59618C7E0FC7}"/>
    <cellStyle name="쉼표 4 4 2 2 2 9" xfId="27434" xr:uid="{8B3A61E5-98FC-421F-9C85-5550F566327A}"/>
    <cellStyle name="쉼표 4 4 2 2 2 9 2" xfId="57386" xr:uid="{9F3A95DD-A1FA-4057-887E-371B5D882B3C}"/>
    <cellStyle name="쉼표 4 4 2 2 3" xfId="6762" xr:uid="{C884F736-12C8-4A6B-BA7C-41B297D32759}"/>
    <cellStyle name="쉼표 4 4 2 2 3 2" xfId="28809" xr:uid="{431BC32B-1E7A-4F13-A883-1A9D60F4505C}"/>
    <cellStyle name="쉼표 4 4 2 2 3 2 2" xfId="58761" xr:uid="{DC869BF5-4B3C-4E10-AB58-70E5AA21A47D}"/>
    <cellStyle name="쉼표 4 4 2 2 3 3" xfId="36717" xr:uid="{1AC43487-CBEE-4A78-B275-CCDEFD48AAD4}"/>
    <cellStyle name="쉼표 4 4 2 2 4" xfId="9544" xr:uid="{B6C4C928-9E5B-4F4A-84F6-E1028EE6A9F0}"/>
    <cellStyle name="쉼표 4 4 2 2 4 2" xfId="39499" xr:uid="{BB5D1F37-A24D-4BED-97C4-3043CD131904}"/>
    <cellStyle name="쉼표 4 4 2 2 5" xfId="12326" xr:uid="{0B423BE7-4F44-4A54-824A-D3EC508EB362}"/>
    <cellStyle name="쉼표 4 4 2 2 5 2" xfId="42281" xr:uid="{7ED8FE33-9F90-45D5-8846-F1785423DB57}"/>
    <cellStyle name="쉼표 4 4 2 2 6" xfId="15061" xr:uid="{735567F4-CA07-45E5-B0AC-8F1F0DFC2148}"/>
    <cellStyle name="쉼표 4 4 2 2 6 2" xfId="45016" xr:uid="{D64C6FE4-70D2-4D35-A607-FD714451ED48}"/>
    <cellStyle name="쉼표 4 4 2 2 7" xfId="17809" xr:uid="{A9EA4D69-714E-4A70-AE14-467876299252}"/>
    <cellStyle name="쉼표 4 4 2 2 7 2" xfId="47762" xr:uid="{B9F357E3-7D35-4D00-B2FE-A815146E4119}"/>
    <cellStyle name="쉼표 4 4 2 2 8" xfId="20592" xr:uid="{CFF40821-A729-495C-9F10-3964A0675C33}"/>
    <cellStyle name="쉼표 4 4 2 2 8 2" xfId="50544" xr:uid="{BBDF96B0-46C9-490F-9AE5-F0DB94DCB7DC}"/>
    <cellStyle name="쉼표 4 4 2 2 9" xfId="23330" xr:uid="{0C0CD43C-1C57-47F7-96E0-44BE47836EB0}"/>
    <cellStyle name="쉼표 4 4 2 2 9 2" xfId="53282" xr:uid="{E86AE57F-0157-4393-96A4-8A19B4F2C401}"/>
    <cellStyle name="쉼표 4 4 2 3" xfId="4498" xr:uid="{394BC4DC-7AB7-462B-A231-D43004C22D2A}"/>
    <cellStyle name="쉼표 4 4 2 3 10" xfId="34491" xr:uid="{379932D8-EC29-4C66-9C12-C1E8A7BE0E7D}"/>
    <cellStyle name="쉼표 4 4 2 3 2" xfId="7446" xr:uid="{B384CBAD-2F77-48B2-A0D2-26181A8756C0}"/>
    <cellStyle name="쉼표 4 4 2 3 2 2" xfId="29493" xr:uid="{5CEF5347-0447-4076-B46D-7FF5671DF9AD}"/>
    <cellStyle name="쉼표 4 4 2 3 2 2 2" xfId="59445" xr:uid="{0C88D24A-97AD-4E17-96D1-FB157FF851EB}"/>
    <cellStyle name="쉼표 4 4 2 3 2 3" xfId="37401" xr:uid="{E99AA653-EEA6-4385-8A70-2D63FE257815}"/>
    <cellStyle name="쉼표 4 4 2 3 3" xfId="10228" xr:uid="{5EA6BB19-27AF-41A2-8311-D346E0947B19}"/>
    <cellStyle name="쉼표 4 4 2 3 3 2" xfId="40183" xr:uid="{DBE28974-FDA2-4121-BEC4-AECFE2B7F74D}"/>
    <cellStyle name="쉼표 4 4 2 3 4" xfId="13010" xr:uid="{03D3614A-1000-4FB8-BA63-FE7A2D3082BC}"/>
    <cellStyle name="쉼표 4 4 2 3 4 2" xfId="42965" xr:uid="{486DB1E2-0CFB-469F-ACC8-CA9FDD2990BA}"/>
    <cellStyle name="쉼표 4 4 2 3 5" xfId="15745" xr:uid="{7DE48AEB-9C19-48EC-9D8B-C12C4A4DA43F}"/>
    <cellStyle name="쉼표 4 4 2 3 5 2" xfId="45700" xr:uid="{EE7FF8F2-0662-4A5A-A135-AD7A12572CD7}"/>
    <cellStyle name="쉼표 4 4 2 3 6" xfId="18493" xr:uid="{4BB3DAA1-E772-4EA1-92E3-1EBFD2CB909F}"/>
    <cellStyle name="쉼표 4 4 2 3 6 2" xfId="48446" xr:uid="{4D3829D6-7D75-4265-83B5-E4CB5CFAD96E}"/>
    <cellStyle name="쉼표 4 4 2 3 7" xfId="21276" xr:uid="{FC0C3B0D-B784-4458-BBF8-15A868B998DF}"/>
    <cellStyle name="쉼표 4 4 2 3 7 2" xfId="51228" xr:uid="{DA3F2BBC-E0B8-4073-BC18-E379652AB3F9}"/>
    <cellStyle name="쉼표 4 4 2 3 8" xfId="24014" xr:uid="{863D76A1-536E-4563-8458-B8F1A2D49F5E}"/>
    <cellStyle name="쉼표 4 4 2 3 8 2" xfId="53966" xr:uid="{2E076B10-73C2-4F4B-9A9D-1952F7758D6A}"/>
    <cellStyle name="쉼표 4 4 2 3 9" xfId="26750" xr:uid="{12D5C424-ED94-4D6F-A08E-EAB590B4027D}"/>
    <cellStyle name="쉼표 4 4 2 3 9 2" xfId="56702" xr:uid="{3B4535C6-23D1-4E67-B5F1-CDE9C65DEA0E}"/>
    <cellStyle name="쉼표 4 4 2 4" xfId="3130" xr:uid="{F61DB25C-BAEE-46AD-9C57-374D56595794}"/>
    <cellStyle name="쉼표 4 4 2 4 2" xfId="28125" xr:uid="{12DC0D61-8B85-442F-92D1-B5B07F087512}"/>
    <cellStyle name="쉼표 4 4 2 4 2 2" xfId="58077" xr:uid="{CC4DF923-D080-4570-A939-0FCED0CD0207}"/>
    <cellStyle name="쉼표 4 4 2 4 3" xfId="33123" xr:uid="{F08F621A-17BD-4E3C-B4DD-0AC2E03D5093}"/>
    <cellStyle name="쉼표 4 4 2 5" xfId="6078" xr:uid="{809FA879-A0BF-4695-97A1-42DEA4E621AF}"/>
    <cellStyle name="쉼표 4 4 2 5 2" xfId="36033" xr:uid="{16A7B697-4DE4-4774-ADB3-1F28F2F69755}"/>
    <cellStyle name="쉼표 4 4 2 6" xfId="8860" xr:uid="{7AB1FD28-107A-482E-B884-966B4944B88C}"/>
    <cellStyle name="쉼표 4 4 2 6 2" xfId="38815" xr:uid="{B8A3F934-B1C0-4010-BB10-8F07D93A6571}"/>
    <cellStyle name="쉼표 4 4 2 7" xfId="11642" xr:uid="{4CCDA07C-F0FB-4032-BE0F-CF0F56235402}"/>
    <cellStyle name="쉼표 4 4 2 7 2" xfId="41597" xr:uid="{4A3369A5-68DC-4D17-B361-AFEECDE11DB1}"/>
    <cellStyle name="쉼표 4 4 2 8" xfId="14377" xr:uid="{805A67AD-67A0-4EAC-A64F-21B20D87FA52}"/>
    <cellStyle name="쉼표 4 4 2 8 2" xfId="44332" xr:uid="{371C5416-7BFC-4E55-94F1-E9ECBAF2D71F}"/>
    <cellStyle name="쉼표 4 4 2 9" xfId="17125" xr:uid="{0CA3C412-BC6E-484E-ABBA-97A1EBA6A8E7}"/>
    <cellStyle name="쉼표 4 4 2 9 2" xfId="47078" xr:uid="{5EFB862D-CC52-4AC6-85E5-258C03D1CF2D}"/>
    <cellStyle name="쉼표 4 4 3" xfId="1588" xr:uid="{0136C4C6-2022-4583-B02C-F2956971B019}"/>
    <cellStyle name="쉼표 4 4 3 10" xfId="22988" xr:uid="{5EA59ABC-AB55-46E7-A33B-9994F89F6D3F}"/>
    <cellStyle name="쉼표 4 4 3 10 2" xfId="52940" xr:uid="{CCE100D6-1642-4F59-9AB2-64C3BCE0A299}"/>
    <cellStyle name="쉼표 4 4 3 11" xfId="25724" xr:uid="{83F0D799-D9F0-41AD-AA3D-93A47310DCFB}"/>
    <cellStyle name="쉼표 4 4 3 11 2" xfId="55676" xr:uid="{7BBF0177-64C8-4054-B167-65266B96E6CA}"/>
    <cellStyle name="쉼표 4 4 3 12" xfId="31593" xr:uid="{20C4539B-FDD4-459C-A602-3101EF47FB4F}"/>
    <cellStyle name="쉼표 4 4 3 2" xfId="4840" xr:uid="{D29441AA-A2DA-4BA6-978A-ABA8C6611187}"/>
    <cellStyle name="쉼표 4 4 3 2 10" xfId="34833" xr:uid="{DA761E9D-F704-4997-83D6-136E44870E39}"/>
    <cellStyle name="쉼표 4 4 3 2 2" xfId="7788" xr:uid="{A8437072-0F7C-4081-B058-65C2A9FC0843}"/>
    <cellStyle name="쉼표 4 4 3 2 2 2" xfId="29835" xr:uid="{730603D8-F79F-4EBA-88CF-1BD2EB8D1075}"/>
    <cellStyle name="쉼표 4 4 3 2 2 2 2" xfId="59787" xr:uid="{C25DB602-13AB-4191-A5AF-F26D3D9D5FFB}"/>
    <cellStyle name="쉼표 4 4 3 2 2 3" xfId="37743" xr:uid="{E2C90A10-2BF2-45EA-ADE1-CA05EA11F89F}"/>
    <cellStyle name="쉼표 4 4 3 2 3" xfId="10570" xr:uid="{F5A59374-6221-4E5B-B195-91AB99B62433}"/>
    <cellStyle name="쉼표 4 4 3 2 3 2" xfId="40525" xr:uid="{6716CB9A-61F9-48D6-84DD-173441D28D3C}"/>
    <cellStyle name="쉼표 4 4 3 2 4" xfId="13352" xr:uid="{84F0E8C9-28F7-442F-96AB-19B759DF90D8}"/>
    <cellStyle name="쉼표 4 4 3 2 4 2" xfId="43307" xr:uid="{DC71BB6F-F3C5-4388-83E4-B42D43B0F723}"/>
    <cellStyle name="쉼표 4 4 3 2 5" xfId="16087" xr:uid="{674B135F-62AF-471D-9FD9-E7CCF837AB68}"/>
    <cellStyle name="쉼표 4 4 3 2 5 2" xfId="46042" xr:uid="{6F82964B-7685-4A89-8D69-BA18766941A3}"/>
    <cellStyle name="쉼표 4 4 3 2 6" xfId="18835" xr:uid="{33D4268F-3F79-409D-AF2E-4B7BA51ACD7C}"/>
    <cellStyle name="쉼표 4 4 3 2 6 2" xfId="48788" xr:uid="{1F0B7CBE-899F-43AB-8268-EF54C845AB11}"/>
    <cellStyle name="쉼표 4 4 3 2 7" xfId="21618" xr:uid="{5962C461-24C4-4045-AB3A-A4FCD7BD1894}"/>
    <cellStyle name="쉼표 4 4 3 2 7 2" xfId="51570" xr:uid="{75A948E2-9C4E-42E9-BD39-C7B9A49279B0}"/>
    <cellStyle name="쉼표 4 4 3 2 8" xfId="24356" xr:uid="{3C404EA9-DB62-4F5A-8A9B-11D797D5DDF0}"/>
    <cellStyle name="쉼표 4 4 3 2 8 2" xfId="54308" xr:uid="{C2D4D1DB-3592-4796-AE37-ABF5CBC89430}"/>
    <cellStyle name="쉼표 4 4 3 2 9" xfId="27092" xr:uid="{AC09E1C2-C11B-44F0-B87F-A5E4EDF41D58}"/>
    <cellStyle name="쉼표 4 4 3 2 9 2" xfId="57044" xr:uid="{CF8A385A-834B-4273-BA14-033EC5ED6B49}"/>
    <cellStyle name="쉼표 4 4 3 3" xfId="3472" xr:uid="{B8C691CF-5F80-475C-92AF-26709F7FF7F8}"/>
    <cellStyle name="쉼표 4 4 3 3 2" xfId="28467" xr:uid="{90EC5453-DD2F-46EA-8A6B-DAEBBF941C22}"/>
    <cellStyle name="쉼표 4 4 3 3 2 2" xfId="58419" xr:uid="{ED1D00E7-BBBD-42D2-A0F4-CAD77FEB2E2C}"/>
    <cellStyle name="쉼표 4 4 3 3 3" xfId="33465" xr:uid="{1EDB46E5-AE5C-4357-996A-1CFE8AD0CE4F}"/>
    <cellStyle name="쉼표 4 4 3 4" xfId="6420" xr:uid="{A21A6D1B-FD44-4F56-8FAA-AD35BB073E6A}"/>
    <cellStyle name="쉼표 4 4 3 4 2" xfId="36375" xr:uid="{C60A8ED4-4A89-4E30-93C5-43CF5B7B0FF2}"/>
    <cellStyle name="쉼표 4 4 3 5" xfId="9202" xr:uid="{2559C3FC-297A-4B81-A531-7CD35C58DD58}"/>
    <cellStyle name="쉼표 4 4 3 5 2" xfId="39157" xr:uid="{BCA427B6-87D0-4181-B432-727019133736}"/>
    <cellStyle name="쉼표 4 4 3 6" xfId="11984" xr:uid="{75E749E0-FCB0-4AF7-95B5-C5956BA021A0}"/>
    <cellStyle name="쉼표 4 4 3 6 2" xfId="41939" xr:uid="{2CD98D61-6B20-47EB-9B93-4DBE81C696A8}"/>
    <cellStyle name="쉼표 4 4 3 7" xfId="14719" xr:uid="{CB5A925C-69FC-4556-BCE4-29737549ADA9}"/>
    <cellStyle name="쉼표 4 4 3 7 2" xfId="44674" xr:uid="{F17A2987-2BB2-4C90-85EA-6EB6B56442D1}"/>
    <cellStyle name="쉼표 4 4 3 8" xfId="17467" xr:uid="{A18396B2-863C-44D0-88F9-21A5CA4860EA}"/>
    <cellStyle name="쉼표 4 4 3 8 2" xfId="47420" xr:uid="{077B2ED3-6E15-4E2A-91D5-0024F7B924BE}"/>
    <cellStyle name="쉼표 4 4 3 9" xfId="20250" xr:uid="{485B1616-AA20-4077-9DC4-C1CF11FBB301}"/>
    <cellStyle name="쉼표 4 4 3 9 2" xfId="50202" xr:uid="{E17E8C8B-AAE3-4CFC-906C-0AC3A2750D38}"/>
    <cellStyle name="쉼표 4 4 4" xfId="2351" xr:uid="{31D51C53-B6C4-44AC-AFF9-ED4B88BE9CFE}"/>
    <cellStyle name="쉼표 4 4 4 10" xfId="26408" xr:uid="{6919CD90-0DE5-4BC8-8636-21A25033D092}"/>
    <cellStyle name="쉼표 4 4 4 10 2" xfId="56360" xr:uid="{5E330A04-5F18-4520-AD7B-5A58D6DDF19B}"/>
    <cellStyle name="쉼표 4 4 4 11" xfId="32350" xr:uid="{C24E8A62-0FF1-4EA6-8F85-31E758E6E2FC}"/>
    <cellStyle name="쉼표 4 4 4 2" xfId="4156" xr:uid="{76EBCF43-A9F0-4285-A2FF-44BCA4E60457}"/>
    <cellStyle name="쉼표 4 4 4 2 2" xfId="29151" xr:uid="{1779D063-D64A-4579-A627-CEE6F103F95A}"/>
    <cellStyle name="쉼표 4 4 4 2 2 2" xfId="59103" xr:uid="{8CCCAAFD-1B02-4AC8-B148-ADC5D93643B7}"/>
    <cellStyle name="쉼표 4 4 4 2 3" xfId="34149" xr:uid="{AF0AABB2-9BF9-4167-943E-9C948304A517}"/>
    <cellStyle name="쉼표 4 4 4 3" xfId="7104" xr:uid="{E35CC7F5-2706-4665-8DC0-2043A8AA4DE3}"/>
    <cellStyle name="쉼표 4 4 4 3 2" xfId="37059" xr:uid="{53C5C4BA-3575-429D-A92D-7C4874211ECD}"/>
    <cellStyle name="쉼표 4 4 4 4" xfId="9886" xr:uid="{8DD383D7-EFFF-48C7-8C11-A95735B10C38}"/>
    <cellStyle name="쉼표 4 4 4 4 2" xfId="39841" xr:uid="{2644E525-F16D-430E-AEF0-CEED1F774C39}"/>
    <cellStyle name="쉼표 4 4 4 5" xfId="12668" xr:uid="{3ABB75E7-1357-4C34-ADAC-DF1E10A52417}"/>
    <cellStyle name="쉼표 4 4 4 5 2" xfId="42623" xr:uid="{420D800B-D8A6-4C14-8399-48D5AFD4E84B}"/>
    <cellStyle name="쉼표 4 4 4 6" xfId="15403" xr:uid="{73B78796-D71C-4D55-98D9-C760CF280C9A}"/>
    <cellStyle name="쉼표 4 4 4 6 2" xfId="45358" xr:uid="{54B45542-6238-4D2E-A758-DCD227BBDE14}"/>
    <cellStyle name="쉼표 4 4 4 7" xfId="18151" xr:uid="{23C40F39-0C0D-433A-90C8-77A89689D133}"/>
    <cellStyle name="쉼표 4 4 4 7 2" xfId="48104" xr:uid="{E3019131-C486-48C2-AAD0-FF66FCBBE81D}"/>
    <cellStyle name="쉼표 4 4 4 8" xfId="20934" xr:uid="{14A6C136-94FB-4820-994F-909A4D753FA7}"/>
    <cellStyle name="쉼표 4 4 4 8 2" xfId="50886" xr:uid="{1C9530FE-D05D-48CD-A83A-E165FDD09164}"/>
    <cellStyle name="쉼표 4 4 4 9" xfId="23672" xr:uid="{51858414-EF18-4347-B696-B5F398315396}"/>
    <cellStyle name="쉼표 4 4 4 9 2" xfId="53624" xr:uid="{6A20FB73-15E3-4310-8A76-29B78D2F7FA9}"/>
    <cellStyle name="쉼표 4 4 5" xfId="2788" xr:uid="{2B79D5CF-3704-499D-AF51-2C11D6B999E5}"/>
    <cellStyle name="쉼표 4 4 5 2" xfId="27783" xr:uid="{3E773E3E-571E-489B-9DD2-E7128459077D}"/>
    <cellStyle name="쉼표 4 4 5 2 2" xfId="57735" xr:uid="{F916EBC4-8125-4F2E-AB5B-C45E7B3F9AC6}"/>
    <cellStyle name="쉼표 4 4 5 3" xfId="32781" xr:uid="{4334B32F-629B-4794-AD80-E386F73B7E5E}"/>
    <cellStyle name="쉼표 4 4 6" xfId="5736" xr:uid="{04CF2247-7BE4-4D33-BDCC-B71788D542A9}"/>
    <cellStyle name="쉼표 4 4 6 2" xfId="35691" xr:uid="{73027ECF-12AA-426C-A0C8-BCE872C9A779}"/>
    <cellStyle name="쉼표 4 4 7" xfId="8518" xr:uid="{F7E8C2AD-E2AA-4CF0-8B0E-AE94B6B4719B}"/>
    <cellStyle name="쉼표 4 4 7 2" xfId="38473" xr:uid="{720DB6AC-18A5-464F-89DE-D20BA61F6A22}"/>
    <cellStyle name="쉼표 4 4 8" xfId="11300" xr:uid="{4BBF578A-1C9F-4132-A383-FA754548292C}"/>
    <cellStyle name="쉼표 4 4 8 2" xfId="41255" xr:uid="{4A7B5E6C-AD44-40B7-85EA-3B10C260F472}"/>
    <cellStyle name="쉼표 4 4 9" xfId="14035" xr:uid="{F9908A6E-3F92-4844-8518-A780CC81E09A}"/>
    <cellStyle name="쉼표 4 4 9 2" xfId="43990" xr:uid="{F4E9B1E1-BFCB-4639-BF02-61F1364D904E}"/>
    <cellStyle name="쉼표 4 5" xfId="639" xr:uid="{11AEB2D9-374E-48FF-90A9-677328E6B1EE}"/>
    <cellStyle name="쉼표 4 5 10" xfId="19737" xr:uid="{D9184389-55B3-4935-807E-D61A960D2215}"/>
    <cellStyle name="쉼표 4 5 10 2" xfId="49689" xr:uid="{AC62594F-9C7F-4C8E-81B2-3F081A2BC913}"/>
    <cellStyle name="쉼표 4 5 11" xfId="22475" xr:uid="{0A5C92EE-6B43-4C42-A758-0402292F9059}"/>
    <cellStyle name="쉼표 4 5 11 2" xfId="52427" xr:uid="{5688C4A4-25D7-4FCA-AC39-F358BC563E0D}"/>
    <cellStyle name="쉼표 4 5 12" xfId="25211" xr:uid="{ECA235D1-8AA1-4F53-8799-A457208ABF0C}"/>
    <cellStyle name="쉼표 4 5 12 2" xfId="55163" xr:uid="{D92DFDFA-679E-4BEB-8630-F2ACE17A260D}"/>
    <cellStyle name="쉼표 4 5 13" xfId="30649" xr:uid="{AE7F6550-CFF4-462B-A668-45BE0691A1DE}"/>
    <cellStyle name="쉼표 4 5 2" xfId="1187" xr:uid="{AB2B2A64-B353-4DD3-81EA-33B8BBD81D32}"/>
    <cellStyle name="쉼표 4 5 2 10" xfId="23159" xr:uid="{390F65B7-D7C2-4366-8DD8-FCAF59EECDB4}"/>
    <cellStyle name="쉼표 4 5 2 10 2" xfId="53111" xr:uid="{45F4DA88-14B3-4934-810C-83EC42595D7F}"/>
    <cellStyle name="쉼표 4 5 2 11" xfId="25895" xr:uid="{C2F19FFF-DB84-4A32-A13E-99C48DB8B211}"/>
    <cellStyle name="쉼표 4 5 2 11 2" xfId="55847" xr:uid="{FD22C6B6-D723-40E6-A945-F4C37399D211}"/>
    <cellStyle name="쉼표 4 5 2 12" xfId="31192" xr:uid="{9AF9F7AC-CFC0-4AAC-95FF-F3F629162F03}"/>
    <cellStyle name="쉼표 4 5 2 2" xfId="5011" xr:uid="{79AC8F4C-5E19-46C4-895A-C3CB59223D1D}"/>
    <cellStyle name="쉼표 4 5 2 2 10" xfId="35004" xr:uid="{28CEC121-D51C-479A-A592-506034B5122D}"/>
    <cellStyle name="쉼표 4 5 2 2 2" xfId="7959" xr:uid="{35399B4E-09E1-4D36-AE90-645B9393E85B}"/>
    <cellStyle name="쉼표 4 5 2 2 2 2" xfId="30006" xr:uid="{66B75E2C-895F-4E9A-A91D-6D004A913D62}"/>
    <cellStyle name="쉼표 4 5 2 2 2 2 2" xfId="59958" xr:uid="{95C21B83-03EC-4BD7-8362-D17FAD1A9C15}"/>
    <cellStyle name="쉼표 4 5 2 2 2 3" xfId="37914" xr:uid="{E5FCAA40-2001-4691-8784-BD4A90CA6C2C}"/>
    <cellStyle name="쉼표 4 5 2 2 3" xfId="10741" xr:uid="{1113B073-F3DF-4DC0-B8CC-DC5FE16E8D4C}"/>
    <cellStyle name="쉼표 4 5 2 2 3 2" xfId="40696" xr:uid="{18BDA3A0-E88F-47AB-89F5-BC1C7452DB7C}"/>
    <cellStyle name="쉼표 4 5 2 2 4" xfId="13523" xr:uid="{57CF0C09-CC91-4294-8BAD-A6FFF7919F72}"/>
    <cellStyle name="쉼표 4 5 2 2 4 2" xfId="43478" xr:uid="{A1C45256-40B0-4C29-B801-AF59A37B0033}"/>
    <cellStyle name="쉼표 4 5 2 2 5" xfId="16258" xr:uid="{E450D030-C7DC-41B5-A09F-A20726A4DB69}"/>
    <cellStyle name="쉼표 4 5 2 2 5 2" xfId="46213" xr:uid="{30AB6B82-D3D0-4DA7-85CE-791F30F112EE}"/>
    <cellStyle name="쉼표 4 5 2 2 6" xfId="19006" xr:uid="{991E1647-9F5E-488D-988E-7A8B2C090EC9}"/>
    <cellStyle name="쉼표 4 5 2 2 6 2" xfId="48959" xr:uid="{26E7CAD2-FB65-4E77-857B-E820A9B04CCD}"/>
    <cellStyle name="쉼표 4 5 2 2 7" xfId="21789" xr:uid="{FFBE529D-2479-4649-A63B-F99D1AE06C72}"/>
    <cellStyle name="쉼표 4 5 2 2 7 2" xfId="51741" xr:uid="{F9BF1D84-30CF-4357-8035-B8935E182B7D}"/>
    <cellStyle name="쉼표 4 5 2 2 8" xfId="24527" xr:uid="{EB5A68FF-88A9-40EC-BB75-4C8D6A874696}"/>
    <cellStyle name="쉼표 4 5 2 2 8 2" xfId="54479" xr:uid="{37529C91-2C38-4089-8428-7763C1E32097}"/>
    <cellStyle name="쉼표 4 5 2 2 9" xfId="27263" xr:uid="{C29EDC83-BA74-4E0C-8283-53975C557F77}"/>
    <cellStyle name="쉼표 4 5 2 2 9 2" xfId="57215" xr:uid="{529A853B-8CFF-4214-B988-B0E568AFE5F5}"/>
    <cellStyle name="쉼표 4 5 2 3" xfId="3643" xr:uid="{FA3A44ED-0291-4A52-A7F1-3A0E9F8C30FB}"/>
    <cellStyle name="쉼표 4 5 2 3 2" xfId="28638" xr:uid="{BCE0D1D5-DF65-480B-8CD3-8D0F8EAAD13F}"/>
    <cellStyle name="쉼표 4 5 2 3 2 2" xfId="58590" xr:uid="{2082889E-5E1A-4A36-A408-D20C462B4BF4}"/>
    <cellStyle name="쉼표 4 5 2 3 3" xfId="33636" xr:uid="{EEFD04E1-0E62-489C-9494-3C5BBFC2D9EC}"/>
    <cellStyle name="쉼표 4 5 2 4" xfId="6591" xr:uid="{B4F610FA-4BB5-4B0B-AA37-BAB0FF593B0F}"/>
    <cellStyle name="쉼표 4 5 2 4 2" xfId="36546" xr:uid="{9CEC055D-2BA0-4437-BC4D-DFC4CF622141}"/>
    <cellStyle name="쉼표 4 5 2 5" xfId="9373" xr:uid="{88FAFB29-B8F2-49A8-BAED-6A7B5E10B3B5}"/>
    <cellStyle name="쉼표 4 5 2 5 2" xfId="39328" xr:uid="{39DF99A8-B57C-4F93-AC98-68B78FC82A8C}"/>
    <cellStyle name="쉼표 4 5 2 6" xfId="12155" xr:uid="{FE41C835-CF5D-4957-8CFE-12C585C17BEA}"/>
    <cellStyle name="쉼표 4 5 2 6 2" xfId="42110" xr:uid="{735594D2-19D9-4AFA-BB0A-7E3B0CB0E6A5}"/>
    <cellStyle name="쉼표 4 5 2 7" xfId="14890" xr:uid="{E99BC24F-843D-4B74-B56F-24976A832EB3}"/>
    <cellStyle name="쉼표 4 5 2 7 2" xfId="44845" xr:uid="{0517B093-1141-4E94-B6FD-7827576E9958}"/>
    <cellStyle name="쉼표 4 5 2 8" xfId="17638" xr:uid="{BE4821ED-1ABE-4A70-9C60-51FEC5BFE393}"/>
    <cellStyle name="쉼표 4 5 2 8 2" xfId="47591" xr:uid="{81AD7671-7F96-437C-A202-BF753B477F26}"/>
    <cellStyle name="쉼표 4 5 2 9" xfId="20421" xr:uid="{04D68077-7912-4D9A-909F-B2E85E4C4203}"/>
    <cellStyle name="쉼표 4 5 2 9 2" xfId="50373" xr:uid="{CAD29012-6F90-4B28-8131-B7A41DCF7274}"/>
    <cellStyle name="쉼표 4 5 3" xfId="1729" xr:uid="{B228DF5C-31FD-4234-9828-7BB2F002DCAE}"/>
    <cellStyle name="쉼표 4 5 3 10" xfId="26579" xr:uid="{796171F5-C534-4214-AAF5-4E6319754197}"/>
    <cellStyle name="쉼표 4 5 3 10 2" xfId="56531" xr:uid="{4F08CEBD-4B47-4580-8AA7-84D7DAA8790B}"/>
    <cellStyle name="쉼표 4 5 3 11" xfId="31734" xr:uid="{A37450CE-72BD-4016-B7ED-0564FDD84134}"/>
    <cellStyle name="쉼표 4 5 3 2" xfId="4327" xr:uid="{7F94CEF7-8C71-468F-AE1F-A6611BE323FA}"/>
    <cellStyle name="쉼표 4 5 3 2 2" xfId="29322" xr:uid="{3CBA447D-4833-482C-8FF6-5B1956E3AF07}"/>
    <cellStyle name="쉼표 4 5 3 2 2 2" xfId="59274" xr:uid="{F109F1D5-E2CC-4245-82A8-24A4259AD8AF}"/>
    <cellStyle name="쉼표 4 5 3 2 3" xfId="34320" xr:uid="{9B391320-1DEA-4455-9C04-6023BF3251BE}"/>
    <cellStyle name="쉼표 4 5 3 3" xfId="7275" xr:uid="{BA727B24-BC86-4B63-918D-4D5136782A13}"/>
    <cellStyle name="쉼표 4 5 3 3 2" xfId="37230" xr:uid="{BE8A18CE-E3D2-4B06-99A2-C230CDDB9C03}"/>
    <cellStyle name="쉼표 4 5 3 4" xfId="10057" xr:uid="{1E894ADF-181F-48CA-B26A-C7FF4351DC03}"/>
    <cellStyle name="쉼표 4 5 3 4 2" xfId="40012" xr:uid="{4F2DF74B-677D-44BC-ABD2-A827052569AE}"/>
    <cellStyle name="쉼표 4 5 3 5" xfId="12839" xr:uid="{AAECB262-B924-45F7-A34B-3B7D12D210ED}"/>
    <cellStyle name="쉼표 4 5 3 5 2" xfId="42794" xr:uid="{0FF0F26F-F892-4F14-AC82-E54D9018FE96}"/>
    <cellStyle name="쉼표 4 5 3 6" xfId="15574" xr:uid="{7E683ECC-23E1-4A9B-A88B-E64F2623A4A5}"/>
    <cellStyle name="쉼표 4 5 3 6 2" xfId="45529" xr:uid="{455BD391-53D2-4A0A-8092-8D42C04E47F4}"/>
    <cellStyle name="쉼표 4 5 3 7" xfId="18322" xr:uid="{C37D5D54-D37F-4707-8133-599F9C90E3C7}"/>
    <cellStyle name="쉼표 4 5 3 7 2" xfId="48275" xr:uid="{0E27B6DB-14F7-4DE6-A8EB-40421567A6FE}"/>
    <cellStyle name="쉼표 4 5 3 8" xfId="21105" xr:uid="{966E4243-5BB2-48F8-9915-C41625821BCB}"/>
    <cellStyle name="쉼표 4 5 3 8 2" xfId="51057" xr:uid="{27654A21-655B-44E2-93DE-87F41BF3E374}"/>
    <cellStyle name="쉼표 4 5 3 9" xfId="23843" xr:uid="{8DEEC801-FF93-48CB-9FDB-BD5A93EE24F7}"/>
    <cellStyle name="쉼표 4 5 3 9 2" xfId="53795" xr:uid="{BA668351-7BD6-485A-B020-D18336245F4C}"/>
    <cellStyle name="쉼표 4 5 4" xfId="2959" xr:uid="{E71C2124-92F3-442D-A166-D0BB2D496306}"/>
    <cellStyle name="쉼표 4 5 4 2" xfId="27954" xr:uid="{309FCB8C-95F3-4484-8119-59B2889470C6}"/>
    <cellStyle name="쉼표 4 5 4 2 2" xfId="57906" xr:uid="{F3C64604-096E-4AAA-9426-323BFD17FCB1}"/>
    <cellStyle name="쉼표 4 5 4 3" xfId="32952" xr:uid="{923D82AB-25E1-4034-82E2-494561AD82F3}"/>
    <cellStyle name="쉼표 4 5 5" xfId="5907" xr:uid="{FD92A673-6433-4FEF-8F86-8CE3E2207ABB}"/>
    <cellStyle name="쉼표 4 5 5 2" xfId="35862" xr:uid="{64A59283-6041-4E25-966E-BF379C993F14}"/>
    <cellStyle name="쉼표 4 5 6" xfId="8689" xr:uid="{7F420C5F-91D6-4353-95EF-88E3DC4EF5BE}"/>
    <cellStyle name="쉼표 4 5 6 2" xfId="38644" xr:uid="{35483541-999E-4C16-AFB1-12FA63326046}"/>
    <cellStyle name="쉼표 4 5 7" xfId="11471" xr:uid="{49501FC4-D87E-4D6C-BDC1-2EDC16481172}"/>
    <cellStyle name="쉼표 4 5 7 2" xfId="41426" xr:uid="{73EAACBD-28D1-4FCE-ADD0-33D2443D3D39}"/>
    <cellStyle name="쉼표 4 5 8" xfId="14206" xr:uid="{F89B1EA8-18D6-44FD-A4CA-C4A1D44BB820}"/>
    <cellStyle name="쉼표 4 5 8 2" xfId="44161" xr:uid="{84612248-1719-4272-BCA3-64550A4B9D0B}"/>
    <cellStyle name="쉼표 4 5 9" xfId="16954" xr:uid="{3665AA57-84C2-4B3F-821A-BB3A497D2BF0}"/>
    <cellStyle name="쉼표 4 5 9 2" xfId="46907" xr:uid="{C91CC107-6FD9-455C-8E25-8AB6FC7B37FB}"/>
    <cellStyle name="쉼표 4 6" xfId="689" xr:uid="{3906F8C9-4613-4A3A-9659-EC08BF67C373}"/>
    <cellStyle name="쉼표 4 6 10" xfId="20079" xr:uid="{3D0C99E4-8F1F-4DFD-B0D2-0E33F70BE9EF}"/>
    <cellStyle name="쉼표 4 6 10 2" xfId="50031" xr:uid="{77F0D7BA-94EC-4DD1-8276-21B56BCEC180}"/>
    <cellStyle name="쉼표 4 6 11" xfId="22817" xr:uid="{D879F039-2F64-43F6-B747-3743FE38769D}"/>
    <cellStyle name="쉼표 4 6 11 2" xfId="52769" xr:uid="{358B22EC-9AA1-4A9C-937C-DE71684BA951}"/>
    <cellStyle name="쉼표 4 6 12" xfId="25553" xr:uid="{CA35CCF9-3A81-43F1-A42C-21C6F33B063B}"/>
    <cellStyle name="쉼표 4 6 12 2" xfId="55505" xr:uid="{F1729F6C-41F3-4C3C-A77B-1996D9F0E33A}"/>
    <cellStyle name="쉼표 4 6 13" xfId="30694" xr:uid="{6838F4DB-FA11-4DF1-8B5A-B4CDE8F36DAD}"/>
    <cellStyle name="쉼표 4 6 2" xfId="1232" xr:uid="{89DAB3D6-7673-4534-BC99-4E7B5E114DB8}"/>
    <cellStyle name="쉼표 4 6 2 10" xfId="26921" xr:uid="{6E75495E-069F-4B3A-9EE1-145585FD5722}"/>
    <cellStyle name="쉼표 4 6 2 10 2" xfId="56873" xr:uid="{11D61FAE-F793-444D-A2B7-FACCC2A44367}"/>
    <cellStyle name="쉼표 4 6 2 11" xfId="31237" xr:uid="{94DF4009-85FD-4698-B8D1-AA005B72EE35}"/>
    <cellStyle name="쉼표 4 6 2 2" xfId="4669" xr:uid="{2AE52F79-E123-4DA0-B54F-0CC4080B02FE}"/>
    <cellStyle name="쉼표 4 6 2 2 2" xfId="29664" xr:uid="{A5D50C8B-2A24-4DB6-AD9C-892FB00D1894}"/>
    <cellStyle name="쉼표 4 6 2 2 2 2" xfId="59616" xr:uid="{D6AD71F0-5F1B-479C-B7B2-EC08923A2C89}"/>
    <cellStyle name="쉼표 4 6 2 2 3" xfId="34662" xr:uid="{950F4D5C-7E64-49CA-A191-A52650ABFBE2}"/>
    <cellStyle name="쉼표 4 6 2 3" xfId="7617" xr:uid="{19A79CBC-D889-4172-B0A1-7177F563CC8D}"/>
    <cellStyle name="쉼표 4 6 2 3 2" xfId="37572" xr:uid="{E107FBA1-14E8-449B-9C07-34FA794CEF86}"/>
    <cellStyle name="쉼표 4 6 2 4" xfId="10399" xr:uid="{6EED8339-73E1-40FC-BEAD-ACC93A3CB761}"/>
    <cellStyle name="쉼표 4 6 2 4 2" xfId="40354" xr:uid="{167DC488-C2E3-4BBC-A6A8-317CD376806F}"/>
    <cellStyle name="쉼표 4 6 2 5" xfId="13181" xr:uid="{76FAFA16-A7AF-443F-869D-E0C4FB4B58AE}"/>
    <cellStyle name="쉼표 4 6 2 5 2" xfId="43136" xr:uid="{A6450E39-9ECC-4BE6-8DDE-C19B2639924A}"/>
    <cellStyle name="쉼표 4 6 2 6" xfId="15916" xr:uid="{B84CA7FA-20A8-454D-8E41-CFC899C74FD0}"/>
    <cellStyle name="쉼표 4 6 2 6 2" xfId="45871" xr:uid="{A73FF1C3-A143-434A-BD15-AAE029B65604}"/>
    <cellStyle name="쉼표 4 6 2 7" xfId="18664" xr:uid="{94846516-7BC0-4384-AAFE-FEE4EA380A9D}"/>
    <cellStyle name="쉼표 4 6 2 7 2" xfId="48617" xr:uid="{56686A1A-ABBF-4E0D-BF3F-62CF5FFF7D61}"/>
    <cellStyle name="쉼표 4 6 2 8" xfId="21447" xr:uid="{C1099538-C597-437F-9CD0-3DE700609BCF}"/>
    <cellStyle name="쉼표 4 6 2 8 2" xfId="51399" xr:uid="{E3F4194E-7332-4052-895A-D026B9103134}"/>
    <cellStyle name="쉼표 4 6 2 9" xfId="24185" xr:uid="{4AE6887B-89A0-4AD6-B3F2-430DEC7C93D3}"/>
    <cellStyle name="쉼표 4 6 2 9 2" xfId="54137" xr:uid="{E994E374-5D76-42C9-8077-6DF842120F20}"/>
    <cellStyle name="쉼표 4 6 3" xfId="1774" xr:uid="{E7FD71B7-6768-4CAA-A806-D37727DED5DF}"/>
    <cellStyle name="쉼표 4 6 3 2" xfId="28296" xr:uid="{1258F28A-039C-47EB-BBAB-7E677869B113}"/>
    <cellStyle name="쉼표 4 6 3 2 2" xfId="58248" xr:uid="{93C52B4F-7879-4AF1-BF66-FE53308A8B01}"/>
    <cellStyle name="쉼표 4 6 3 3" xfId="31779" xr:uid="{E75AECDF-488C-4A55-8999-4C28E85109C0}"/>
    <cellStyle name="쉼표 4 6 4" xfId="3301" xr:uid="{D04E1194-C113-470A-B9BD-9206E738F7E9}"/>
    <cellStyle name="쉼표 4 6 4 2" xfId="33294" xr:uid="{BE0C9A38-5C61-4AC5-8F4E-02B5C5A8759F}"/>
    <cellStyle name="쉼표 4 6 5" xfId="6249" xr:uid="{E95FA8C8-29B4-46CF-9000-BFFA66471F41}"/>
    <cellStyle name="쉼표 4 6 5 2" xfId="36204" xr:uid="{6AAE294D-6DFE-4804-B4B4-8673E3999EED}"/>
    <cellStyle name="쉼표 4 6 6" xfId="9031" xr:uid="{A69B86B4-8E74-4EE6-B348-F6E1EA01B480}"/>
    <cellStyle name="쉼표 4 6 6 2" xfId="38986" xr:uid="{B87CF738-1EAB-4BB3-A7A5-907560B528C9}"/>
    <cellStyle name="쉼표 4 6 7" xfId="11813" xr:uid="{A4D56207-D312-4A71-BC26-6CA90BFB2426}"/>
    <cellStyle name="쉼표 4 6 7 2" xfId="41768" xr:uid="{3E9686C9-8083-444B-8890-EF43E8249CFD}"/>
    <cellStyle name="쉼표 4 6 8" xfId="14548" xr:uid="{B21CE60B-C9D1-4F3A-B1E8-4E02A47249A3}"/>
    <cellStyle name="쉼표 4 6 8 2" xfId="44503" xr:uid="{F12CAC49-EC71-4526-914B-3D8A7BA4A3C4}"/>
    <cellStyle name="쉼표 4 6 9" xfId="17296" xr:uid="{AD86C1AD-F6D6-4BD7-9C93-D17A7D6A2C56}"/>
    <cellStyle name="쉼표 4 6 9 2" xfId="47249" xr:uid="{483BA895-8023-486C-8F18-48581EF6C6E8}"/>
    <cellStyle name="쉼표 4 7" xfId="735" xr:uid="{23086A8B-55B8-4525-A377-A618BECC74DB}"/>
    <cellStyle name="쉼표 4 7 10" xfId="20763" xr:uid="{D89B2255-C503-44DC-9411-34B61E0326D3}"/>
    <cellStyle name="쉼표 4 7 10 2" xfId="50715" xr:uid="{9B873414-3D1B-4107-BC7E-88736DB58F46}"/>
    <cellStyle name="쉼표 4 7 11" xfId="23501" xr:uid="{E866DF6C-0686-4AD9-A6B6-B6DD8B96BF1C}"/>
    <cellStyle name="쉼표 4 7 11 2" xfId="53453" xr:uid="{6487B5C7-B0C8-4E6C-B61B-9686750F9C6A}"/>
    <cellStyle name="쉼표 4 7 12" xfId="26237" xr:uid="{D14DCE0C-FB70-4A73-B645-154700656B31}"/>
    <cellStyle name="쉼표 4 7 12 2" xfId="56189" xr:uid="{A31A2DF4-0390-4E8A-B5F4-E0A4F96D222A}"/>
    <cellStyle name="쉼표 4 7 13" xfId="30740" xr:uid="{482840BA-B51B-406C-8CA5-E3AFAB3A6E6A}"/>
    <cellStyle name="쉼표 4 7 2" xfId="1278" xr:uid="{4DF7B024-88FE-4DE9-80DC-1992F7632C6D}"/>
    <cellStyle name="쉼표 4 7 2 2" xfId="28980" xr:uid="{3F3BDDC4-EE3B-4E71-9EB6-F55187A9AA75}"/>
    <cellStyle name="쉼표 4 7 2 2 2" xfId="58932" xr:uid="{DFE0C9A6-2D51-4783-9482-B6BBE8039253}"/>
    <cellStyle name="쉼표 4 7 2 3" xfId="31283" xr:uid="{88559C51-581C-4001-AC8B-43B9736108CD}"/>
    <cellStyle name="쉼표 4 7 3" xfId="1820" xr:uid="{224AF83F-ED09-4AD4-8E9B-4DACDC83BEF5}"/>
    <cellStyle name="쉼표 4 7 3 2" xfId="31825" xr:uid="{298555FF-18CA-4A17-9131-2262929ADE6D}"/>
    <cellStyle name="쉼표 4 7 4" xfId="3985" xr:uid="{F910061E-9C32-4989-9988-F755F6C422FE}"/>
    <cellStyle name="쉼표 4 7 4 2" xfId="33978" xr:uid="{5EC14ABC-25D2-4F0B-AAC0-BC3271D8754F}"/>
    <cellStyle name="쉼표 4 7 5" xfId="6933" xr:uid="{143F8994-AF22-4209-B09E-198C2A1DE23F}"/>
    <cellStyle name="쉼표 4 7 5 2" xfId="36888" xr:uid="{5ED4EFE0-0B00-48A4-86C2-875ACA1EE8FE}"/>
    <cellStyle name="쉼표 4 7 6" xfId="9715" xr:uid="{76B8C830-AE95-4EE4-8005-51EDF4EC4454}"/>
    <cellStyle name="쉼표 4 7 6 2" xfId="39670" xr:uid="{47E8D6E7-08B6-4EDB-A72B-E43F390B0A87}"/>
    <cellStyle name="쉼표 4 7 7" xfId="12497" xr:uid="{843F2D19-E0A2-4452-B474-990CA135EFFF}"/>
    <cellStyle name="쉼표 4 7 7 2" xfId="42452" xr:uid="{2DE6FD03-CB82-43B9-9D70-A84967478EE2}"/>
    <cellStyle name="쉼표 4 7 8" xfId="15232" xr:uid="{36360727-F868-48E3-9A71-14D115F8797A}"/>
    <cellStyle name="쉼표 4 7 8 2" xfId="45187" xr:uid="{892145FC-D8BF-487D-9C0E-CE363919E3CD}"/>
    <cellStyle name="쉼표 4 7 9" xfId="17980" xr:uid="{AB0CBCB6-1C09-4E57-AA81-84A611744B5D}"/>
    <cellStyle name="쉼표 4 7 9 2" xfId="47933" xr:uid="{2FA0595A-9A8A-4853-A54E-3F69B37EFE1D}"/>
    <cellStyle name="쉼표 4 8" xfId="908" xr:uid="{6F7FD530-5FA7-40D3-AAAE-62D607EED1C7}"/>
    <cellStyle name="쉼표 4 8 2" xfId="27612" xr:uid="{59D1850E-6A08-4CE7-82A7-9E0EBF5B952E}"/>
    <cellStyle name="쉼표 4 8 2 2" xfId="57564" xr:uid="{B19CA238-89BE-44BA-845A-E7A9D8D02E80}"/>
    <cellStyle name="쉼표 4 8 3" xfId="30913" xr:uid="{4E2EC351-CDD2-400C-9A81-DFD8968DC551}"/>
    <cellStyle name="쉼표 4 9" xfId="1450" xr:uid="{BB6397C0-2A8A-4C1A-AE7A-27B32B87C80B}"/>
    <cellStyle name="쉼표 4 9 2" xfId="31455" xr:uid="{8E30400D-BE68-4A70-9FCD-0A6657A0210C}"/>
    <cellStyle name="쉼표 40" xfId="730" xr:uid="{E4CC37DB-B7A1-4129-B74D-5A3D538ECD5E}"/>
    <cellStyle name="쉼표 40 2" xfId="1273" xr:uid="{BAB3EC21-3E6B-4F32-917D-E296DF24EF21}"/>
    <cellStyle name="쉼표 40 2 2" xfId="31278" xr:uid="{E930667B-D771-40BB-A935-271583C8FFD5}"/>
    <cellStyle name="쉼표 40 3" xfId="1815" xr:uid="{FC2F1D2C-7B71-4EC4-AC01-3FB84A3FCF80}"/>
    <cellStyle name="쉼표 40 3 2" xfId="31820" xr:uid="{86840A2D-2178-4E89-B23D-CB05D3E3C042}"/>
    <cellStyle name="쉼표 40 4" xfId="30735" xr:uid="{C328BCB6-30EB-4FB6-9B82-BA93A3AF029B}"/>
    <cellStyle name="쉼표 41" xfId="894" xr:uid="{86FAABE3-3CFC-4C90-9A60-F08E814FADDA}"/>
    <cellStyle name="쉼표 41 2" xfId="1437" xr:uid="{B39D3444-D83E-4D33-B9EC-33112700E7D6}"/>
    <cellStyle name="쉼표 41 2 2" xfId="31442" xr:uid="{611F5818-4E8D-40C5-8B6D-F92F66A37876}"/>
    <cellStyle name="쉼표 41 3" xfId="1979" xr:uid="{0FBF3EC5-EEC8-4562-B05C-F9B43F6B1E05}"/>
    <cellStyle name="쉼표 41 3 2" xfId="31984" xr:uid="{62419971-7BB2-4D6D-800E-021DCB3103A6}"/>
    <cellStyle name="쉼표 41 4" xfId="30899" xr:uid="{B61A02BE-1FD1-44A2-A4CF-B7B63709E86E}"/>
    <cellStyle name="쉼표 42" xfId="895" xr:uid="{E60BB124-0EE8-4A05-9F9D-F84E73E5A671}"/>
    <cellStyle name="쉼표 42 2" xfId="30900" xr:uid="{FF2206B4-A673-4B26-85F9-A3AB124C70C0}"/>
    <cellStyle name="쉼표 43" xfId="903" xr:uid="{87A33084-9E54-4221-9230-8FFB36C35E2F}"/>
    <cellStyle name="쉼표 43 2" xfId="30908" xr:uid="{39C0F1AE-C231-4119-ACBD-0968DA8264A5}"/>
    <cellStyle name="쉼표 44" xfId="1438" xr:uid="{7E013662-68A6-4D19-8F0F-4255C13DE651}"/>
    <cellStyle name="쉼표 44 2" xfId="31443" xr:uid="{CACF2D5E-E34E-4818-8FD2-54A834A8B8BE}"/>
    <cellStyle name="쉼표 45" xfId="1980" xr:uid="{3A26E366-F67E-4D52-8532-BAA4AC7C440D}"/>
    <cellStyle name="쉼표 45 2" xfId="31985" xr:uid="{297722A4-52B6-41AF-B66B-1763AE6192F3}"/>
    <cellStyle name="쉼표 46" xfId="2011" xr:uid="{380EE6D8-D7CD-4644-ABA4-C850DACE9A45}"/>
    <cellStyle name="쉼표 46 2" xfId="32016" xr:uid="{ACE16A4E-BC6B-4DE3-807E-BE8B71D6BFCE}"/>
    <cellStyle name="쉼표 47" xfId="1982" xr:uid="{394FB328-EA37-44C7-8339-38ABDEECE2FA}"/>
    <cellStyle name="쉼표 47 2" xfId="31987" xr:uid="{744BF19B-E648-4E98-8B0C-A167B7CFEEE0}"/>
    <cellStyle name="쉼표 48" xfId="2029" xr:uid="{6FC44F9C-B0C8-4C13-AFD5-59D80DE6FA98}"/>
    <cellStyle name="쉼표 48 2" xfId="32032" xr:uid="{4D64BD96-5649-43A9-B3FB-0E9138B5A38B}"/>
    <cellStyle name="쉼표 49" xfId="1990" xr:uid="{F1CB8F9F-172B-40AB-AA34-7D8DE431A372}"/>
    <cellStyle name="쉼표 49 2" xfId="31995" xr:uid="{DB4A116B-BAC7-489F-BB34-6DFF6F9287CB}"/>
    <cellStyle name="쉼표 5" xfId="361" xr:uid="{1F2C9828-2826-4B48-9606-A55177F2565B}"/>
    <cellStyle name="쉼표 5 10" xfId="2003" xr:uid="{E9DA2922-797C-40AD-ABD1-463A84F77803}"/>
    <cellStyle name="쉼표 5 10 2" xfId="32008" xr:uid="{1C747DA7-5B2D-4513-AFA6-1471717C0176}"/>
    <cellStyle name="쉼표 5 11" xfId="2186" xr:uid="{6B0E80DD-71CB-4A4B-B4D3-237A50CC2B49}"/>
    <cellStyle name="쉼표 5 11 2" xfId="32186" xr:uid="{A3D2BDA4-2E4C-4797-AD08-142006366460}"/>
    <cellStyle name="쉼표 5 12" xfId="2531" xr:uid="{E4B300DA-BB9F-46E2-A512-18607FDE98A9}"/>
    <cellStyle name="쉼표 5 12 2" xfId="32530" xr:uid="{5379E4B1-DD0F-4C9C-9BD9-A29E3310F2D0}"/>
    <cellStyle name="쉼표 5 13" xfId="2579" xr:uid="{4EFD214B-1D6E-4399-9E76-81BC1EDCEEDB}"/>
    <cellStyle name="쉼표 5 13 2" xfId="32574" xr:uid="{5B50D9BF-38B7-4A28-959E-8A61D158523F}"/>
    <cellStyle name="쉼표 5 14" xfId="2626" xr:uid="{0AD3C8F7-EEBF-4612-AB08-F89CDA75AF5A}"/>
    <cellStyle name="쉼표 5 14 2" xfId="32619" xr:uid="{A1DFB799-70EC-4EBC-BDE7-5C9A6C40A351}"/>
    <cellStyle name="쉼표 5 15" xfId="5362" xr:uid="{F0BB9397-0472-4050-964B-394DB500BD2A}"/>
    <cellStyle name="쉼표 5 15 2" xfId="35355" xr:uid="{AB4D57C3-2C16-4B9B-BFE0-2579E6C222EC}"/>
    <cellStyle name="쉼표 5 16" xfId="5404" xr:uid="{5DECB53A-93CD-4CAB-8763-B792A9190079}"/>
    <cellStyle name="쉼표 5 16 2" xfId="35397" xr:uid="{792AAEF7-FBEC-4D4A-BE24-FAB359539402}"/>
    <cellStyle name="쉼표 5 17" xfId="5483" xr:uid="{12E96D20-4CDA-4827-82CC-3E18031A1B95}"/>
    <cellStyle name="쉼표 5 17 2" xfId="35454" xr:uid="{CF7F464F-F08C-448C-B7A2-AD32D7BAB478}"/>
    <cellStyle name="쉼표 5 18" xfId="5574" xr:uid="{1BF198DE-91B1-41E7-B50B-169915C9E826}"/>
    <cellStyle name="쉼표 5 18 2" xfId="35529" xr:uid="{75D7A54D-10D6-4C74-9BDD-67A028F0AB77}"/>
    <cellStyle name="쉼표 5 19" xfId="8311" xr:uid="{AAB0FCB1-A2EF-4DA7-A6EE-BAADAD72B2F8}"/>
    <cellStyle name="쉼표 5 19 2" xfId="38266" xr:uid="{7C8A06C2-9597-4926-864C-A4AD8F06119D}"/>
    <cellStyle name="쉼표 5 2" xfId="407" xr:uid="{14C2223B-F844-40D6-958A-F5DF720F0FC8}"/>
    <cellStyle name="쉼표 5 2 10" xfId="5616" xr:uid="{EBFB8215-3C45-49D3-A4AD-834A7D9ABD49}"/>
    <cellStyle name="쉼표 5 2 10 2" xfId="35571" xr:uid="{91AFC1AA-9B97-46AE-A705-2FB4C8AD5334}"/>
    <cellStyle name="쉼표 5 2 11" xfId="8398" xr:uid="{9BD9C570-E314-4058-BF48-C74337E509B4}"/>
    <cellStyle name="쉼표 5 2 11 2" xfId="38353" xr:uid="{89BDE5E2-F40E-43F4-B14B-5C1A8D168BAA}"/>
    <cellStyle name="쉼표 5 2 12" xfId="11180" xr:uid="{F617AE47-BCFF-49B4-A760-4B4A34DFF1A1}"/>
    <cellStyle name="쉼표 5 2 12 2" xfId="41135" xr:uid="{94A6AFFD-A8EF-4A45-92BC-4A6EF58998F4}"/>
    <cellStyle name="쉼표 5 2 13" xfId="13915" xr:uid="{1DD15749-74F9-40F3-B206-C0BCBC7B438E}"/>
    <cellStyle name="쉼표 5 2 13 2" xfId="43870" xr:uid="{204BD9B3-BC1D-42AD-B33D-516F0185F7F8}"/>
    <cellStyle name="쉼표 5 2 14" xfId="16663" xr:uid="{87D462A9-FEFC-4603-9F75-F76422C440D9}"/>
    <cellStyle name="쉼표 5 2 14 2" xfId="46616" xr:uid="{9A6DF6B4-67A2-4375-8D9D-570AEA3650E3}"/>
    <cellStyle name="쉼표 5 2 15" xfId="19446" xr:uid="{E2F8D33D-21FE-4B15-848A-DBD8BD59EC0B}"/>
    <cellStyle name="쉼표 5 2 15 2" xfId="49398" xr:uid="{FD89A919-3A86-4E82-A211-903BEE8AB65C}"/>
    <cellStyle name="쉼표 5 2 16" xfId="22184" xr:uid="{6AAEF977-50F7-4AB9-B597-6E025E7A555B}"/>
    <cellStyle name="쉼표 5 2 16 2" xfId="52136" xr:uid="{479D2D7D-009B-4F39-B3EF-CD78F1CA3E26}"/>
    <cellStyle name="쉼표 5 2 17" xfId="24920" xr:uid="{AE620C56-2644-4B54-B6AC-675B1CC74ADA}"/>
    <cellStyle name="쉼표 5 2 17 2" xfId="54872" xr:uid="{0848C783-C5E5-4C80-865B-2B58DC05493A}"/>
    <cellStyle name="쉼표 5 2 18" xfId="30422" xr:uid="{67CDE201-440D-4F70-9E3A-49F5CD2A291C}"/>
    <cellStyle name="쉼표 5 2 2" xfId="551" xr:uid="{9369BAFE-DA4C-48A2-8B48-5932D8B96001}"/>
    <cellStyle name="쉼표 5 2 2 10" xfId="11265" xr:uid="{0D44E8B6-1372-4A92-A2BA-A15ECF20F726}"/>
    <cellStyle name="쉼표 5 2 2 10 2" xfId="41220" xr:uid="{E4D828AE-A9A7-4D68-89B3-37A97D73AB16}"/>
    <cellStyle name="쉼표 5 2 2 11" xfId="14000" xr:uid="{4523B430-5568-4AF3-BB57-5F6655BD4CD8}"/>
    <cellStyle name="쉼표 5 2 2 11 2" xfId="43955" xr:uid="{F7D0C5EC-BF1A-4E16-B530-FEB4CA3ACBA9}"/>
    <cellStyle name="쉼표 5 2 2 12" xfId="16748" xr:uid="{AA91F489-0BBD-4893-9B7F-F45245FD5FEE}"/>
    <cellStyle name="쉼표 5 2 2 12 2" xfId="46701" xr:uid="{EC6B08E8-4D24-4D8F-BD89-719F364F612D}"/>
    <cellStyle name="쉼표 5 2 2 13" xfId="19531" xr:uid="{B0612A8B-12F5-4E03-AB4D-BCF3B4D66B53}"/>
    <cellStyle name="쉼표 5 2 2 13 2" xfId="49483" xr:uid="{CA544C8E-4D7A-481C-964A-9E1A67813F8F}"/>
    <cellStyle name="쉼표 5 2 2 14" xfId="22269" xr:uid="{68D81BE5-4EDA-4687-BEAE-ACC7C2615501}"/>
    <cellStyle name="쉼표 5 2 2 14 2" xfId="52221" xr:uid="{A172C6F1-CFAD-4D6A-9BE9-A1EC13587AC6}"/>
    <cellStyle name="쉼표 5 2 2 15" xfId="25005" xr:uid="{26B50B00-1E5E-498A-8847-3BB0F9FC9C28}"/>
    <cellStyle name="쉼표 5 2 2 15 2" xfId="54957" xr:uid="{266E0D73-2F76-427E-8B1A-6F98BC77F3F3}"/>
    <cellStyle name="쉼표 5 2 2 16" xfId="30561" xr:uid="{86339909-FA1E-441D-86C0-B0792E324E76}"/>
    <cellStyle name="쉼표 5 2 2 2" xfId="871" xr:uid="{C96D3651-8265-49FA-8DA8-7B3A24AE823E}"/>
    <cellStyle name="쉼표 5 2 2 2 10" xfId="16919" xr:uid="{AC066DB3-851D-4A1D-BF3B-29B3D16E8E0D}"/>
    <cellStyle name="쉼표 5 2 2 2 10 2" xfId="46872" xr:uid="{101649C0-C661-465F-8965-FBD9BF684E71}"/>
    <cellStyle name="쉼표 5 2 2 2 11" xfId="19702" xr:uid="{74899BDD-A0B4-4FCD-BCEC-86498C5A8D94}"/>
    <cellStyle name="쉼표 5 2 2 2 11 2" xfId="49654" xr:uid="{FC498C9E-2FBC-44BB-AF41-E8C3CC9919C8}"/>
    <cellStyle name="쉼표 5 2 2 2 12" xfId="22440" xr:uid="{CBEE967F-D998-4015-BA91-E73DF4C56AC3}"/>
    <cellStyle name="쉼표 5 2 2 2 12 2" xfId="52392" xr:uid="{1ED14960-08EB-4EC3-8DBA-389C87828495}"/>
    <cellStyle name="쉼표 5 2 2 2 13" xfId="25176" xr:uid="{B5F2C12B-65C5-4AE4-8885-D2E254709320}"/>
    <cellStyle name="쉼표 5 2 2 2 13 2" xfId="55128" xr:uid="{D2A3CC38-59AC-4075-9280-A7F3DDAFBA6D}"/>
    <cellStyle name="쉼표 5 2 2 2 14" xfId="30876" xr:uid="{21DC86AB-4CAF-47BC-8C26-F0F77948BE06}"/>
    <cellStyle name="쉼표 5 2 2 2 2" xfId="1414" xr:uid="{A46B8B95-01AE-4D85-B76C-86519EB9D978}"/>
    <cellStyle name="쉼표 5 2 2 2 2 10" xfId="20044" xr:uid="{615D3C09-F174-4279-B2F7-BC348E6D0EC0}"/>
    <cellStyle name="쉼표 5 2 2 2 2 10 2" xfId="49996" xr:uid="{76DCA7EB-8D37-4DF9-B038-2EE0821502D1}"/>
    <cellStyle name="쉼표 5 2 2 2 2 11" xfId="22782" xr:uid="{E3EE2E40-C999-4F65-8731-D7052D32E98C}"/>
    <cellStyle name="쉼표 5 2 2 2 2 11 2" xfId="52734" xr:uid="{7DD39705-B237-420A-ADC7-19F0FF20446B}"/>
    <cellStyle name="쉼표 5 2 2 2 2 12" xfId="25518" xr:uid="{5A39FFAA-7D47-492D-8538-2EC88C0547DC}"/>
    <cellStyle name="쉼표 5 2 2 2 2 12 2" xfId="55470" xr:uid="{6C0BE1B5-0328-4562-B826-31D60F549DDF}"/>
    <cellStyle name="쉼표 5 2 2 2 2 13" xfId="31419" xr:uid="{119F1F98-018E-4E1B-BAA0-FFBFC15A9133}"/>
    <cellStyle name="쉼표 5 2 2 2 2 2" xfId="3950" xr:uid="{09EF3456-9C2F-4A09-97A3-33A9358E3F19}"/>
    <cellStyle name="쉼표 5 2 2 2 2 2 10" xfId="26202" xr:uid="{8DB7D7B2-CBA1-4C29-B920-1277E0DEB30F}"/>
    <cellStyle name="쉼표 5 2 2 2 2 2 10 2" xfId="56154" xr:uid="{AB079C2A-44A0-49EC-94C2-B70B712499CA}"/>
    <cellStyle name="쉼표 5 2 2 2 2 2 11" xfId="33943" xr:uid="{0F2A3C37-2FE5-4270-8B54-95196BCE2BD2}"/>
    <cellStyle name="쉼표 5 2 2 2 2 2 2" xfId="5318" xr:uid="{76488CD7-F599-4076-8095-4750324A0442}"/>
    <cellStyle name="쉼표 5 2 2 2 2 2 2 10" xfId="35311" xr:uid="{C51B9963-68FF-4548-B776-DFE83317B740}"/>
    <cellStyle name="쉼표 5 2 2 2 2 2 2 2" xfId="8266" xr:uid="{CD4E446B-F8D8-470A-9F5B-66187432EF50}"/>
    <cellStyle name="쉼표 5 2 2 2 2 2 2 2 2" xfId="30313" xr:uid="{A2308E1F-D365-4B99-A83F-B36E803883AC}"/>
    <cellStyle name="쉼표 5 2 2 2 2 2 2 2 2 2" xfId="60265" xr:uid="{1DCACF9D-AB4A-4FF8-BAFC-B6BEAAACF29A}"/>
    <cellStyle name="쉼표 5 2 2 2 2 2 2 2 3" xfId="38221" xr:uid="{2F1901FD-1942-4285-8E80-FB53B0B80CD6}"/>
    <cellStyle name="쉼표 5 2 2 2 2 2 2 3" xfId="11048" xr:uid="{E9092972-B0BA-4776-976B-8CD8CEE432D9}"/>
    <cellStyle name="쉼표 5 2 2 2 2 2 2 3 2" xfId="41003" xr:uid="{810B6C89-B7FA-4522-A589-2DF97AACE2DE}"/>
    <cellStyle name="쉼표 5 2 2 2 2 2 2 4" xfId="13830" xr:uid="{9F6FC617-52ED-4BB9-8432-A395F9C3AACD}"/>
    <cellStyle name="쉼표 5 2 2 2 2 2 2 4 2" xfId="43785" xr:uid="{60D84237-BF82-4F7D-8982-CBED27EFF716}"/>
    <cellStyle name="쉼표 5 2 2 2 2 2 2 5" xfId="16565" xr:uid="{61861CD5-898B-458A-9ED2-37B4A5166E38}"/>
    <cellStyle name="쉼표 5 2 2 2 2 2 2 5 2" xfId="46520" xr:uid="{B55E93B7-8011-4F2F-AC75-0F614FCEA31A}"/>
    <cellStyle name="쉼표 5 2 2 2 2 2 2 6" xfId="19313" xr:uid="{245AC12B-56E7-4D68-8129-408EA20E7CC6}"/>
    <cellStyle name="쉼표 5 2 2 2 2 2 2 6 2" xfId="49266" xr:uid="{1D4FAFC7-EF7D-4735-BBDB-1EB42F049C02}"/>
    <cellStyle name="쉼표 5 2 2 2 2 2 2 7" xfId="22096" xr:uid="{72ABAF43-BB27-4519-81EA-6F80F4FB34A5}"/>
    <cellStyle name="쉼표 5 2 2 2 2 2 2 7 2" xfId="52048" xr:uid="{0E47B5CD-C40B-410D-8B7B-AB442F06960D}"/>
    <cellStyle name="쉼표 5 2 2 2 2 2 2 8" xfId="24834" xr:uid="{B9683B8A-8A48-4FEE-900E-38D3C1CEF3D5}"/>
    <cellStyle name="쉼표 5 2 2 2 2 2 2 8 2" xfId="54786" xr:uid="{DE214E82-E0A7-4ADD-A98A-9B88A3BAFF8A}"/>
    <cellStyle name="쉼표 5 2 2 2 2 2 2 9" xfId="27570" xr:uid="{F6615FA3-F6B3-45D6-AFB3-2D13118241E1}"/>
    <cellStyle name="쉼표 5 2 2 2 2 2 2 9 2" xfId="57522" xr:uid="{98FDB238-0101-42A6-8D1C-5691CFF4AA00}"/>
    <cellStyle name="쉼표 5 2 2 2 2 2 3" xfId="6898" xr:uid="{2CA633E2-FE10-408D-8E12-DC9358492EE2}"/>
    <cellStyle name="쉼표 5 2 2 2 2 2 3 2" xfId="28945" xr:uid="{EE5D0865-D8FC-4C09-9EE2-65EBA80082B9}"/>
    <cellStyle name="쉼표 5 2 2 2 2 2 3 2 2" xfId="58897" xr:uid="{DD6520FA-4335-411A-A7FB-6F82BA16D189}"/>
    <cellStyle name="쉼표 5 2 2 2 2 2 3 3" xfId="36853" xr:uid="{CBE4B2A8-C2B7-4BB1-983D-EA635F129C03}"/>
    <cellStyle name="쉼표 5 2 2 2 2 2 4" xfId="9680" xr:uid="{5F47A28D-6CDC-4DF3-9883-71B6137BDAD0}"/>
    <cellStyle name="쉼표 5 2 2 2 2 2 4 2" xfId="39635" xr:uid="{BC662228-1486-4CE0-87F6-C3F0F17C5E77}"/>
    <cellStyle name="쉼표 5 2 2 2 2 2 5" xfId="12462" xr:uid="{9512D2CF-6F15-44C4-B3E4-649A92CED572}"/>
    <cellStyle name="쉼표 5 2 2 2 2 2 5 2" xfId="42417" xr:uid="{041B131C-0732-48AE-9B7F-BB6DF2DFD95F}"/>
    <cellStyle name="쉼표 5 2 2 2 2 2 6" xfId="15197" xr:uid="{00EE277D-9F6B-4285-A63C-D9E6B94551A6}"/>
    <cellStyle name="쉼표 5 2 2 2 2 2 6 2" xfId="45152" xr:uid="{541B4DDA-9FAC-440B-8876-FDD905FD61CF}"/>
    <cellStyle name="쉼표 5 2 2 2 2 2 7" xfId="17945" xr:uid="{F235ACEB-8BC3-4161-AE4F-8A15370112F8}"/>
    <cellStyle name="쉼표 5 2 2 2 2 2 7 2" xfId="47898" xr:uid="{368EF61B-9695-4660-B2F2-F2DD263718E2}"/>
    <cellStyle name="쉼표 5 2 2 2 2 2 8" xfId="20728" xr:uid="{D3485360-45E3-4A00-9069-B2B741E76120}"/>
    <cellStyle name="쉼표 5 2 2 2 2 2 8 2" xfId="50680" xr:uid="{8AB7BD02-C698-4179-B73E-198E95C4ADED}"/>
    <cellStyle name="쉼표 5 2 2 2 2 2 9" xfId="23466" xr:uid="{F314FAD2-2EBC-455E-B54C-334B793539B4}"/>
    <cellStyle name="쉼표 5 2 2 2 2 2 9 2" xfId="53418" xr:uid="{05138744-0AD9-4DF0-8268-446961B6B0A5}"/>
    <cellStyle name="쉼표 5 2 2 2 2 3" xfId="4634" xr:uid="{7251A837-B918-4D45-B982-BEC8CEA687EB}"/>
    <cellStyle name="쉼표 5 2 2 2 2 3 10" xfId="34627" xr:uid="{E98E7A1E-711D-49D8-BCFA-A74538D96EB0}"/>
    <cellStyle name="쉼표 5 2 2 2 2 3 2" xfId="7582" xr:uid="{5FCAAA1C-0246-4A1C-A105-A1AB36284414}"/>
    <cellStyle name="쉼표 5 2 2 2 2 3 2 2" xfId="29629" xr:uid="{C268F874-871F-49BD-8FAA-DD62D2A417B3}"/>
    <cellStyle name="쉼표 5 2 2 2 2 3 2 2 2" xfId="59581" xr:uid="{D2D94F8F-D77F-45EF-83C3-A9E39F5453F9}"/>
    <cellStyle name="쉼표 5 2 2 2 2 3 2 3" xfId="37537" xr:uid="{A5ABD683-0B40-4AAF-A058-40A563161994}"/>
    <cellStyle name="쉼표 5 2 2 2 2 3 3" xfId="10364" xr:uid="{A40D4BAB-4AF6-48A7-AB61-FF8A74AB817B}"/>
    <cellStyle name="쉼표 5 2 2 2 2 3 3 2" xfId="40319" xr:uid="{59059EC0-C197-48A7-B8CF-225007B428F7}"/>
    <cellStyle name="쉼표 5 2 2 2 2 3 4" xfId="13146" xr:uid="{02D8EB42-B786-4FCF-B6E5-22F27DDC76EE}"/>
    <cellStyle name="쉼표 5 2 2 2 2 3 4 2" xfId="43101" xr:uid="{8525BF91-D0A4-4FE0-B99D-7A4E51C31774}"/>
    <cellStyle name="쉼표 5 2 2 2 2 3 5" xfId="15881" xr:uid="{2E54E708-ABFF-4497-8D1C-617A9616BCC6}"/>
    <cellStyle name="쉼표 5 2 2 2 2 3 5 2" xfId="45836" xr:uid="{2C359465-A50B-43A9-8545-AF432C5B4B2D}"/>
    <cellStyle name="쉼표 5 2 2 2 2 3 6" xfId="18629" xr:uid="{1F73B48B-AB19-4105-BFA2-CAEDCDD3DB1A}"/>
    <cellStyle name="쉼표 5 2 2 2 2 3 6 2" xfId="48582" xr:uid="{C6B93320-92E3-4D5C-B94A-C3EC1B58A4B0}"/>
    <cellStyle name="쉼표 5 2 2 2 2 3 7" xfId="21412" xr:uid="{5D8670E2-8AEF-4F24-8A31-3F00E07A5BC5}"/>
    <cellStyle name="쉼표 5 2 2 2 2 3 7 2" xfId="51364" xr:uid="{14B4B7E1-0F7B-4349-BCF3-172C9CF2A161}"/>
    <cellStyle name="쉼표 5 2 2 2 2 3 8" xfId="24150" xr:uid="{F3503FD1-89D2-418B-A952-C2B5BADE83EE}"/>
    <cellStyle name="쉼표 5 2 2 2 2 3 8 2" xfId="54102" xr:uid="{95482BA4-E493-482C-BA91-A5BDB2AD26E3}"/>
    <cellStyle name="쉼표 5 2 2 2 2 3 9" xfId="26886" xr:uid="{F1E77EAB-B689-4D9E-A4FA-C6A84BA20ED6}"/>
    <cellStyle name="쉼표 5 2 2 2 2 3 9 2" xfId="56838" xr:uid="{F670BE83-4B4B-4E4F-BF1F-D2E55DBB113C}"/>
    <cellStyle name="쉼표 5 2 2 2 2 4" xfId="3266" xr:uid="{2DBAA6B1-7773-485D-B45D-524289FFDA48}"/>
    <cellStyle name="쉼표 5 2 2 2 2 4 2" xfId="28261" xr:uid="{A633CD49-DB3A-4B4E-B9C4-05260C6C5111}"/>
    <cellStyle name="쉼표 5 2 2 2 2 4 2 2" xfId="58213" xr:uid="{D249DCA7-2E86-439A-9296-79E9E67F06E7}"/>
    <cellStyle name="쉼표 5 2 2 2 2 4 3" xfId="33259" xr:uid="{50C41BE6-DC7D-4C4C-A4C1-7B3391ECE1A1}"/>
    <cellStyle name="쉼표 5 2 2 2 2 5" xfId="6214" xr:uid="{077D14DF-BB79-43F8-891D-78C004753D13}"/>
    <cellStyle name="쉼표 5 2 2 2 2 5 2" xfId="36169" xr:uid="{5480D187-A1D8-45B8-B559-FF9FC6A88374}"/>
    <cellStyle name="쉼표 5 2 2 2 2 6" xfId="8996" xr:uid="{D29DAAD2-E8B2-4AE3-BD7C-0E1ACF90A425}"/>
    <cellStyle name="쉼표 5 2 2 2 2 6 2" xfId="38951" xr:uid="{F49E3C25-C5CF-472E-B76B-D9381FA91E72}"/>
    <cellStyle name="쉼표 5 2 2 2 2 7" xfId="11778" xr:uid="{9F354E67-84C0-458D-AB4F-188743658098}"/>
    <cellStyle name="쉼표 5 2 2 2 2 7 2" xfId="41733" xr:uid="{ED8481A2-C6F7-4D9D-9D5D-141C5B1AAED2}"/>
    <cellStyle name="쉼표 5 2 2 2 2 8" xfId="14513" xr:uid="{FDCE3A85-C33E-4B78-B49B-3815006C5753}"/>
    <cellStyle name="쉼표 5 2 2 2 2 8 2" xfId="44468" xr:uid="{33CD5C9B-F71C-4B94-B0BE-AD006934C5CD}"/>
    <cellStyle name="쉼표 5 2 2 2 2 9" xfId="17261" xr:uid="{C7F4EA33-1020-443C-8F8F-69FD9FDA8843}"/>
    <cellStyle name="쉼표 5 2 2 2 2 9 2" xfId="47214" xr:uid="{7E1104BE-C886-402B-87AB-FDBEE71583D3}"/>
    <cellStyle name="쉼표 5 2 2 2 3" xfId="1956" xr:uid="{2D251F50-13CB-435B-B067-65087B953D37}"/>
    <cellStyle name="쉼표 5 2 2 2 3 10" xfId="23124" xr:uid="{2D3282C2-03BB-4E86-BAB7-15F5B300E87E}"/>
    <cellStyle name="쉼표 5 2 2 2 3 10 2" xfId="53076" xr:uid="{BAFA5F06-38D0-492F-8464-2BE18F6ED2D1}"/>
    <cellStyle name="쉼표 5 2 2 2 3 11" xfId="25860" xr:uid="{FF054577-A3F4-4551-97E4-52292A3AC9A6}"/>
    <cellStyle name="쉼표 5 2 2 2 3 11 2" xfId="55812" xr:uid="{3D90A070-6E45-4777-A8BB-AC14DF1DFFA7}"/>
    <cellStyle name="쉼표 5 2 2 2 3 12" xfId="31961" xr:uid="{F58D85F5-C8FB-4137-8D5B-527C10A74154}"/>
    <cellStyle name="쉼표 5 2 2 2 3 2" xfId="4976" xr:uid="{AF7D39D8-9DF5-4453-97DE-D27990BBA5C5}"/>
    <cellStyle name="쉼표 5 2 2 2 3 2 10" xfId="34969" xr:uid="{67234D30-D415-4E69-8806-89E9940D8ADC}"/>
    <cellStyle name="쉼표 5 2 2 2 3 2 2" xfId="7924" xr:uid="{5A66762C-826A-42CE-ABA8-54E6F30DF4F3}"/>
    <cellStyle name="쉼표 5 2 2 2 3 2 2 2" xfId="29971" xr:uid="{20DC5CFF-3178-4226-8617-4F491CA348CE}"/>
    <cellStyle name="쉼표 5 2 2 2 3 2 2 2 2" xfId="59923" xr:uid="{E502F8C6-0205-4357-A96C-3E58E357B361}"/>
    <cellStyle name="쉼표 5 2 2 2 3 2 2 3" xfId="37879" xr:uid="{135567E7-0DF0-42B2-818B-8EB187260014}"/>
    <cellStyle name="쉼표 5 2 2 2 3 2 3" xfId="10706" xr:uid="{27BCECB2-00D3-4BB1-AC2C-AF65BC9EEC2F}"/>
    <cellStyle name="쉼표 5 2 2 2 3 2 3 2" xfId="40661" xr:uid="{EDD08D42-4DDA-4A3E-9C8A-5D9555EFBDC5}"/>
    <cellStyle name="쉼표 5 2 2 2 3 2 4" xfId="13488" xr:uid="{C6560F48-84B0-493A-9B90-CC7C91841E81}"/>
    <cellStyle name="쉼표 5 2 2 2 3 2 4 2" xfId="43443" xr:uid="{7C823513-90B4-473C-9352-093E759B8178}"/>
    <cellStyle name="쉼표 5 2 2 2 3 2 5" xfId="16223" xr:uid="{0D87AF0D-6B79-4FB5-A2AB-DB679AD64024}"/>
    <cellStyle name="쉼표 5 2 2 2 3 2 5 2" xfId="46178" xr:uid="{D74B3AAA-4CD3-4B8E-BA11-67AA6B4600A5}"/>
    <cellStyle name="쉼표 5 2 2 2 3 2 6" xfId="18971" xr:uid="{3275F0E6-1241-411F-A570-EEB01F7F2606}"/>
    <cellStyle name="쉼표 5 2 2 2 3 2 6 2" xfId="48924" xr:uid="{4778C013-4405-4941-AAA0-CB5416A66486}"/>
    <cellStyle name="쉼표 5 2 2 2 3 2 7" xfId="21754" xr:uid="{CA6213C4-386B-458E-8441-5748F6602361}"/>
    <cellStyle name="쉼표 5 2 2 2 3 2 7 2" xfId="51706" xr:uid="{647813C6-2D40-43E7-9D46-19C2876622A4}"/>
    <cellStyle name="쉼표 5 2 2 2 3 2 8" xfId="24492" xr:uid="{D01AA0C1-5CC1-4D06-9520-01A981876265}"/>
    <cellStyle name="쉼표 5 2 2 2 3 2 8 2" xfId="54444" xr:uid="{A99A4919-EFE3-4E0E-99FE-B5FCC54CA1F8}"/>
    <cellStyle name="쉼표 5 2 2 2 3 2 9" xfId="27228" xr:uid="{776DA095-9AEB-485A-BB59-9F6CD11BA73E}"/>
    <cellStyle name="쉼표 5 2 2 2 3 2 9 2" xfId="57180" xr:uid="{E0FA5CF7-10EB-4BBB-99AD-8C75AA6132EF}"/>
    <cellStyle name="쉼표 5 2 2 2 3 3" xfId="3608" xr:uid="{457BF6DC-247C-4F6A-B89D-B5B6DD42B2F1}"/>
    <cellStyle name="쉼표 5 2 2 2 3 3 2" xfId="28603" xr:uid="{FA89FC1B-3E7C-4A11-A8F1-9AE8674BDC20}"/>
    <cellStyle name="쉼표 5 2 2 2 3 3 2 2" xfId="58555" xr:uid="{E2D43380-095B-4059-ABDE-972462E9EB6C}"/>
    <cellStyle name="쉼표 5 2 2 2 3 3 3" xfId="33601" xr:uid="{12D16980-5600-4033-888E-1810D813A452}"/>
    <cellStyle name="쉼표 5 2 2 2 3 4" xfId="6556" xr:uid="{AE25AB8E-F7BC-4159-8D04-11A505ED93D0}"/>
    <cellStyle name="쉼표 5 2 2 2 3 4 2" xfId="36511" xr:uid="{9788DD9C-6E8A-4F70-8AA8-47C754019B93}"/>
    <cellStyle name="쉼표 5 2 2 2 3 5" xfId="9338" xr:uid="{FEDA332E-84F4-4448-84CA-6F315DD10467}"/>
    <cellStyle name="쉼표 5 2 2 2 3 5 2" xfId="39293" xr:uid="{049AA7BF-C9AC-4212-AE49-CFEFB42A3123}"/>
    <cellStyle name="쉼표 5 2 2 2 3 6" xfId="12120" xr:uid="{70D8B06A-C3EC-46B3-BC42-1D2C113FC92E}"/>
    <cellStyle name="쉼표 5 2 2 2 3 6 2" xfId="42075" xr:uid="{2BFBEC76-4561-4A7C-8BFC-0B0090D321AE}"/>
    <cellStyle name="쉼표 5 2 2 2 3 7" xfId="14855" xr:uid="{3ADD1AC0-7613-42A1-9EF7-994CA3013B17}"/>
    <cellStyle name="쉼표 5 2 2 2 3 7 2" xfId="44810" xr:uid="{4E6B279F-F8F2-42DD-B0B0-1744E46C95E1}"/>
    <cellStyle name="쉼표 5 2 2 2 3 8" xfId="17603" xr:uid="{73982396-8464-4AA3-9958-9B177CD0D16C}"/>
    <cellStyle name="쉼표 5 2 2 2 3 8 2" xfId="47556" xr:uid="{BA9DF320-6F67-4F15-B027-8E7A7986941E}"/>
    <cellStyle name="쉼표 5 2 2 2 3 9" xfId="20386" xr:uid="{10C50766-FD19-42DD-97FF-34E8BC828401}"/>
    <cellStyle name="쉼표 5 2 2 2 3 9 2" xfId="50338" xr:uid="{ED02B5E3-11B6-4551-BD02-AA1373A34B4F}"/>
    <cellStyle name="쉼표 5 2 2 2 4" xfId="2487" xr:uid="{657B3E9A-A28B-4EBF-8B43-886042480FEE}"/>
    <cellStyle name="쉼표 5 2 2 2 4 10" xfId="26544" xr:uid="{11F4EC7B-A83C-4300-9B19-D16C0626A008}"/>
    <cellStyle name="쉼표 5 2 2 2 4 10 2" xfId="56496" xr:uid="{C455746B-73C1-47CF-9911-F9CD4E1C7891}"/>
    <cellStyle name="쉼표 5 2 2 2 4 11" xfId="32486" xr:uid="{3B0FBE62-4EDF-4275-8F3D-A788FB25C680}"/>
    <cellStyle name="쉼표 5 2 2 2 4 2" xfId="4292" xr:uid="{E35D2FA1-CDA9-4AD8-973C-5328ABCEFDB8}"/>
    <cellStyle name="쉼표 5 2 2 2 4 2 2" xfId="29287" xr:uid="{073F52E2-9040-43B6-9D73-2897EF889522}"/>
    <cellStyle name="쉼표 5 2 2 2 4 2 2 2" xfId="59239" xr:uid="{49F3457A-D011-4AA9-BDE5-26ED149303DA}"/>
    <cellStyle name="쉼표 5 2 2 2 4 2 3" xfId="34285" xr:uid="{FB1BAF49-FFF0-469C-847D-F86DCD5CB1A8}"/>
    <cellStyle name="쉼표 5 2 2 2 4 3" xfId="7240" xr:uid="{5BB99184-62D5-4D8C-8FDC-9DBE1E7EC859}"/>
    <cellStyle name="쉼표 5 2 2 2 4 3 2" xfId="37195" xr:uid="{5E65CCB3-1B95-4BB0-A29B-3A275B43BAB9}"/>
    <cellStyle name="쉼표 5 2 2 2 4 4" xfId="10022" xr:uid="{C55B58B0-F82C-44E7-9639-0955C57750CE}"/>
    <cellStyle name="쉼표 5 2 2 2 4 4 2" xfId="39977" xr:uid="{84EEBF63-7C54-4B71-91AA-1F920F61233A}"/>
    <cellStyle name="쉼표 5 2 2 2 4 5" xfId="12804" xr:uid="{5C8DAD3B-A53E-449C-9304-256E6B63F797}"/>
    <cellStyle name="쉼표 5 2 2 2 4 5 2" xfId="42759" xr:uid="{373CD487-D8D1-4B49-894C-AE6DF7F4913E}"/>
    <cellStyle name="쉼표 5 2 2 2 4 6" xfId="15539" xr:uid="{710DB764-FB16-46DB-BC85-2194F78239A4}"/>
    <cellStyle name="쉼표 5 2 2 2 4 6 2" xfId="45494" xr:uid="{C187F3E9-1648-431D-B9C7-815432154837}"/>
    <cellStyle name="쉼표 5 2 2 2 4 7" xfId="18287" xr:uid="{A3BD64BC-7DB8-4533-8CAB-146A3A1FAA83}"/>
    <cellStyle name="쉼표 5 2 2 2 4 7 2" xfId="48240" xr:uid="{1CE83F56-62BF-40EB-8D5B-345B61A88F83}"/>
    <cellStyle name="쉼표 5 2 2 2 4 8" xfId="21070" xr:uid="{4D1AE2E5-3152-4D0F-A469-75609346CB78}"/>
    <cellStyle name="쉼표 5 2 2 2 4 8 2" xfId="51022" xr:uid="{7F889FBA-334D-4710-A8BA-42C466062785}"/>
    <cellStyle name="쉼표 5 2 2 2 4 9" xfId="23808" xr:uid="{06A260EF-FD16-406E-81BE-DE0689361236}"/>
    <cellStyle name="쉼표 5 2 2 2 4 9 2" xfId="53760" xr:uid="{0CC90E47-E667-4C2E-BB67-C3FB2C45FEE6}"/>
    <cellStyle name="쉼표 5 2 2 2 5" xfId="2924" xr:uid="{993F36C1-4366-43D7-A53F-2D825699D5E5}"/>
    <cellStyle name="쉼표 5 2 2 2 5 2" xfId="27919" xr:uid="{BEE4E258-2F2B-489B-8EA5-CAEE331F8324}"/>
    <cellStyle name="쉼표 5 2 2 2 5 2 2" xfId="57871" xr:uid="{81C10CB2-90B2-4153-B9DB-2A0943AE5110}"/>
    <cellStyle name="쉼표 5 2 2 2 5 3" xfId="32917" xr:uid="{C3FE17E4-5D5E-4683-B341-8E0BFBF2F998}"/>
    <cellStyle name="쉼표 5 2 2 2 6" xfId="5872" xr:uid="{870D31BA-94FA-4B7D-A3FD-F6C487F0EEE4}"/>
    <cellStyle name="쉼표 5 2 2 2 6 2" xfId="35827" xr:uid="{0281A040-09F7-41EB-9E6C-8CDAF4652AF9}"/>
    <cellStyle name="쉼표 5 2 2 2 7" xfId="8654" xr:uid="{7508FFD4-8554-491A-8887-E5BF441C2FA5}"/>
    <cellStyle name="쉼표 5 2 2 2 7 2" xfId="38609" xr:uid="{8524A2A2-F0B6-4A82-95A4-A4610524DE35}"/>
    <cellStyle name="쉼표 5 2 2 2 8" xfId="11436" xr:uid="{B1CC8C79-9A43-4B97-90BB-5B798D2D3930}"/>
    <cellStyle name="쉼표 5 2 2 2 8 2" xfId="41391" xr:uid="{05931D96-CD87-43B4-9720-53EE978F0AAB}"/>
    <cellStyle name="쉼표 5 2 2 2 9" xfId="14171" xr:uid="{5DD6B8C7-DE3F-4F80-AB96-9E448551C17A}"/>
    <cellStyle name="쉼표 5 2 2 2 9 2" xfId="44126" xr:uid="{1ADA9544-1B80-4815-B1AC-21C2D79E6E3C}"/>
    <cellStyle name="쉼표 5 2 2 3" xfId="1099" xr:uid="{5035612C-CB89-4566-ABE8-14ABAD1C7AEC}"/>
    <cellStyle name="쉼표 5 2 2 3 10" xfId="19873" xr:uid="{C6B105FE-3F76-4EB4-92BC-FB432875F355}"/>
    <cellStyle name="쉼표 5 2 2 3 10 2" xfId="49825" xr:uid="{B7483472-F6A3-48A6-9987-15D6AA7DC072}"/>
    <cellStyle name="쉼표 5 2 2 3 11" xfId="22611" xr:uid="{B0D92980-137C-4910-9FEE-33D60343303F}"/>
    <cellStyle name="쉼표 5 2 2 3 11 2" xfId="52563" xr:uid="{D961D7A2-724A-4415-B0BB-83F4FA244997}"/>
    <cellStyle name="쉼표 5 2 2 3 12" xfId="25347" xr:uid="{B48BF983-182A-41EB-9CDE-BB0602A95B7B}"/>
    <cellStyle name="쉼표 5 2 2 3 12 2" xfId="55299" xr:uid="{215A6B18-4FCA-4D28-9217-2396341F2479}"/>
    <cellStyle name="쉼표 5 2 2 3 13" xfId="31104" xr:uid="{7A9F36DB-381E-4901-8000-86EEA6F6E6BD}"/>
    <cellStyle name="쉼표 5 2 2 3 2" xfId="3779" xr:uid="{26A665DC-D2AC-4001-9042-CB716D34A06A}"/>
    <cellStyle name="쉼표 5 2 2 3 2 10" xfId="26031" xr:uid="{929E462C-DE42-4D78-856B-8CF4B23A1B68}"/>
    <cellStyle name="쉼표 5 2 2 3 2 10 2" xfId="55983" xr:uid="{DC021F43-DA0F-40F3-8B8A-A31B1195062C}"/>
    <cellStyle name="쉼표 5 2 2 3 2 11" xfId="33772" xr:uid="{2E1CB14E-94BC-4FD5-A854-C24F2B14C849}"/>
    <cellStyle name="쉼표 5 2 2 3 2 2" xfId="5147" xr:uid="{4F9603AE-3211-44D8-9899-5CDBEA4B2D8E}"/>
    <cellStyle name="쉼표 5 2 2 3 2 2 10" xfId="35140" xr:uid="{916D5DCB-D7D3-469C-B8F2-1D5714A212C6}"/>
    <cellStyle name="쉼표 5 2 2 3 2 2 2" xfId="8095" xr:uid="{153D7762-2736-4767-85AF-CE2012529D96}"/>
    <cellStyle name="쉼표 5 2 2 3 2 2 2 2" xfId="30142" xr:uid="{97A8DF97-A742-4E0A-A2F0-709D4CED6808}"/>
    <cellStyle name="쉼표 5 2 2 3 2 2 2 2 2" xfId="60094" xr:uid="{F298E4CB-09A8-47AA-A5E4-91CDB6BD775E}"/>
    <cellStyle name="쉼표 5 2 2 3 2 2 2 3" xfId="38050" xr:uid="{9D8E16C7-F2E1-4B86-830D-8C451DA6A67C}"/>
    <cellStyle name="쉼표 5 2 2 3 2 2 3" xfId="10877" xr:uid="{2421E97B-563C-41E8-A53A-3817B1A1115C}"/>
    <cellStyle name="쉼표 5 2 2 3 2 2 3 2" xfId="40832" xr:uid="{426A7EC3-699B-4F2D-AEFF-2C572A2EDB7E}"/>
    <cellStyle name="쉼표 5 2 2 3 2 2 4" xfId="13659" xr:uid="{CF66D976-8F33-4E30-BFE2-5D73884898C9}"/>
    <cellStyle name="쉼표 5 2 2 3 2 2 4 2" xfId="43614" xr:uid="{AC787957-4FDA-4A5C-9FED-A53968C176D6}"/>
    <cellStyle name="쉼표 5 2 2 3 2 2 5" xfId="16394" xr:uid="{91692EE2-38CD-42A0-9ED3-C9CB182B68C1}"/>
    <cellStyle name="쉼표 5 2 2 3 2 2 5 2" xfId="46349" xr:uid="{E24BDEF1-FFF2-4D99-AFA5-140C4D521F03}"/>
    <cellStyle name="쉼표 5 2 2 3 2 2 6" xfId="19142" xr:uid="{1B6B4763-318D-4F64-82FC-A5816B2FAC5F}"/>
    <cellStyle name="쉼표 5 2 2 3 2 2 6 2" xfId="49095" xr:uid="{2263489E-E52C-4597-99AF-3BC3A237115A}"/>
    <cellStyle name="쉼표 5 2 2 3 2 2 7" xfId="21925" xr:uid="{3FF04513-BE18-4CB8-BC36-9E898C1D93DD}"/>
    <cellStyle name="쉼표 5 2 2 3 2 2 7 2" xfId="51877" xr:uid="{792F2551-4362-4D37-B241-0DDCE79DADCD}"/>
    <cellStyle name="쉼표 5 2 2 3 2 2 8" xfId="24663" xr:uid="{C1E5F888-CAE8-498D-8D55-02D93546AC2B}"/>
    <cellStyle name="쉼표 5 2 2 3 2 2 8 2" xfId="54615" xr:uid="{FE199155-89F7-416B-B0CE-610AA999700C}"/>
    <cellStyle name="쉼표 5 2 2 3 2 2 9" xfId="27399" xr:uid="{208E3226-C090-4A72-842F-3F92F34F522F}"/>
    <cellStyle name="쉼표 5 2 2 3 2 2 9 2" xfId="57351" xr:uid="{6D09BE1C-E02C-4A2B-B6ED-AD3DCA78A574}"/>
    <cellStyle name="쉼표 5 2 2 3 2 3" xfId="6727" xr:uid="{0B601D2A-84D9-4BCB-BBF0-3C0E55C78533}"/>
    <cellStyle name="쉼표 5 2 2 3 2 3 2" xfId="28774" xr:uid="{4B5E7A91-3A08-476C-ACD6-899537806B6C}"/>
    <cellStyle name="쉼표 5 2 2 3 2 3 2 2" xfId="58726" xr:uid="{1F892555-0041-47F7-8691-BEFC6E457AF1}"/>
    <cellStyle name="쉼표 5 2 2 3 2 3 3" xfId="36682" xr:uid="{7E7BCD92-6F79-4628-8251-3AEE8ADA6C09}"/>
    <cellStyle name="쉼표 5 2 2 3 2 4" xfId="9509" xr:uid="{D8B77FD6-1020-409F-937E-86B2072F5383}"/>
    <cellStyle name="쉼표 5 2 2 3 2 4 2" xfId="39464" xr:uid="{DF5DE290-ACBB-4B99-B7D0-0F0199AC407D}"/>
    <cellStyle name="쉼표 5 2 2 3 2 5" xfId="12291" xr:uid="{E2803546-BA5B-4CD9-B1E5-EE4BF3DD7BA7}"/>
    <cellStyle name="쉼표 5 2 2 3 2 5 2" xfId="42246" xr:uid="{3FA5B9FE-A396-4F31-855A-11F503689681}"/>
    <cellStyle name="쉼표 5 2 2 3 2 6" xfId="15026" xr:uid="{4D53D230-720E-4E1A-AD6F-3EF2B14D057C}"/>
    <cellStyle name="쉼표 5 2 2 3 2 6 2" xfId="44981" xr:uid="{6F5CD234-F118-4ADA-ABA7-7FC2A56DFA5E}"/>
    <cellStyle name="쉼표 5 2 2 3 2 7" xfId="17774" xr:uid="{2C2EB65B-3045-4B3D-A070-C7D2686A8B46}"/>
    <cellStyle name="쉼표 5 2 2 3 2 7 2" xfId="47727" xr:uid="{BB6E1D4A-E56E-4A44-86D6-77826C016E9F}"/>
    <cellStyle name="쉼표 5 2 2 3 2 8" xfId="20557" xr:uid="{196D03F5-0F1C-4E30-B212-FC09968B9A65}"/>
    <cellStyle name="쉼표 5 2 2 3 2 8 2" xfId="50509" xr:uid="{77F127DC-1F4B-4CE5-BD8E-534434231540}"/>
    <cellStyle name="쉼표 5 2 2 3 2 9" xfId="23295" xr:uid="{2685F8F2-9E5D-4E08-93DC-153BFE2EBF85}"/>
    <cellStyle name="쉼표 5 2 2 3 2 9 2" xfId="53247" xr:uid="{F469EAD5-E99A-4429-B7D7-A88CEE83C215}"/>
    <cellStyle name="쉼표 5 2 2 3 3" xfId="4463" xr:uid="{4B093D65-7BA6-41A6-B772-208B39201352}"/>
    <cellStyle name="쉼표 5 2 2 3 3 10" xfId="34456" xr:uid="{61C0857A-15D5-4589-B09A-47C1126518C8}"/>
    <cellStyle name="쉼표 5 2 2 3 3 2" xfId="7411" xr:uid="{206403F5-5925-4912-90F7-9203A544FFE0}"/>
    <cellStyle name="쉼표 5 2 2 3 3 2 2" xfId="29458" xr:uid="{F1A2932A-A4F4-4173-9027-F7A930913758}"/>
    <cellStyle name="쉼표 5 2 2 3 3 2 2 2" xfId="59410" xr:uid="{A80E4D57-5D0D-46D4-91D0-2D09290A2B91}"/>
    <cellStyle name="쉼표 5 2 2 3 3 2 3" xfId="37366" xr:uid="{A9B02068-5618-4E8A-BB29-D31C1BEE8AA2}"/>
    <cellStyle name="쉼표 5 2 2 3 3 3" xfId="10193" xr:uid="{E2119977-7C78-44E6-B63D-B1028FFAE034}"/>
    <cellStyle name="쉼표 5 2 2 3 3 3 2" xfId="40148" xr:uid="{79D27A90-7E3D-400D-8ECE-0BBDCAEF415F}"/>
    <cellStyle name="쉼표 5 2 2 3 3 4" xfId="12975" xr:uid="{78B9EF0D-C782-452E-9C3E-296CF4F88840}"/>
    <cellStyle name="쉼표 5 2 2 3 3 4 2" xfId="42930" xr:uid="{FC3C66F5-8E24-4B2C-8243-DE1C46277EF0}"/>
    <cellStyle name="쉼표 5 2 2 3 3 5" xfId="15710" xr:uid="{8D6C2C7F-A376-45F6-8D0B-1D8CDF34610C}"/>
    <cellStyle name="쉼표 5 2 2 3 3 5 2" xfId="45665" xr:uid="{D7CE67C1-65EE-4495-ACE2-A91107040035}"/>
    <cellStyle name="쉼표 5 2 2 3 3 6" xfId="18458" xr:uid="{4E9FC7F5-59EA-466E-9B12-747FCD543C9B}"/>
    <cellStyle name="쉼표 5 2 2 3 3 6 2" xfId="48411" xr:uid="{AD3A392D-9A6E-4E86-B419-E7359074F0C1}"/>
    <cellStyle name="쉼표 5 2 2 3 3 7" xfId="21241" xr:uid="{36958AAD-2183-4D69-9B59-7B782CD61BE7}"/>
    <cellStyle name="쉼표 5 2 2 3 3 7 2" xfId="51193" xr:uid="{BF6B70DD-CDB4-4705-9FD4-7A9B31C4405D}"/>
    <cellStyle name="쉼표 5 2 2 3 3 8" xfId="23979" xr:uid="{E7B5CE4D-B035-444B-9E65-CCA5CFDDDE28}"/>
    <cellStyle name="쉼표 5 2 2 3 3 8 2" xfId="53931" xr:uid="{BABA11AD-9766-47C6-833E-49DDECF73F7B}"/>
    <cellStyle name="쉼표 5 2 2 3 3 9" xfId="26715" xr:uid="{1A59137F-5CE5-4C6C-BC78-2CE117F5AAB8}"/>
    <cellStyle name="쉼표 5 2 2 3 3 9 2" xfId="56667" xr:uid="{AFD4B0AD-5AAA-4EFB-8C98-00C5C912D554}"/>
    <cellStyle name="쉼표 5 2 2 3 4" xfId="3095" xr:uid="{B26A4704-DEC0-453E-A2D5-1E942CDA3D74}"/>
    <cellStyle name="쉼표 5 2 2 3 4 2" xfId="28090" xr:uid="{4CB4D917-F603-48AD-B162-1C4C33E59B57}"/>
    <cellStyle name="쉼표 5 2 2 3 4 2 2" xfId="58042" xr:uid="{1DFA49C4-6DBB-499A-8A18-6B36ADEC154F}"/>
    <cellStyle name="쉼표 5 2 2 3 4 3" xfId="33088" xr:uid="{4EAEC7F8-E5BE-4D0B-B2B7-48EF633A3494}"/>
    <cellStyle name="쉼표 5 2 2 3 5" xfId="6043" xr:uid="{FFC22A07-D6B8-408D-9679-B73D49B86DC3}"/>
    <cellStyle name="쉼표 5 2 2 3 5 2" xfId="35998" xr:uid="{58163271-54BC-45E9-BF15-766097CA4E1E}"/>
    <cellStyle name="쉼표 5 2 2 3 6" xfId="8825" xr:uid="{0007D445-C207-4747-A6F3-58F3A9A701CF}"/>
    <cellStyle name="쉼표 5 2 2 3 6 2" xfId="38780" xr:uid="{048BD43B-E690-4957-94B4-E8D07CEACE2D}"/>
    <cellStyle name="쉼표 5 2 2 3 7" xfId="11607" xr:uid="{56535C87-9A40-42D6-AC2C-0A5687F1251F}"/>
    <cellStyle name="쉼표 5 2 2 3 7 2" xfId="41562" xr:uid="{13FC36B6-D2FD-4B41-9A2B-F31799749927}"/>
    <cellStyle name="쉼표 5 2 2 3 8" xfId="14342" xr:uid="{7A9F7184-389B-4799-8452-6E7CC4A1C8BA}"/>
    <cellStyle name="쉼표 5 2 2 3 8 2" xfId="44297" xr:uid="{3A415A66-696B-4604-AFC8-F88E3934BDC6}"/>
    <cellStyle name="쉼표 5 2 2 3 9" xfId="17090" xr:uid="{D2A3141F-30F9-41B2-92B7-10336C8C742C}"/>
    <cellStyle name="쉼표 5 2 2 3 9 2" xfId="47043" xr:uid="{6512AD7D-763D-41C3-83DE-1E6BFFC11879}"/>
    <cellStyle name="쉼표 5 2 2 4" xfId="1641" xr:uid="{E1A56D15-03DA-4A74-AFC2-154D3327F627}"/>
    <cellStyle name="쉼표 5 2 2 4 10" xfId="22953" xr:uid="{3531643A-980D-4C6F-8318-70DE34A16D25}"/>
    <cellStyle name="쉼표 5 2 2 4 10 2" xfId="52905" xr:uid="{EA241128-EFD8-495C-9B06-6FD80944013C}"/>
    <cellStyle name="쉼표 5 2 2 4 11" xfId="25689" xr:uid="{95F9F1D3-C452-4DEE-975C-C8F66531AE56}"/>
    <cellStyle name="쉼표 5 2 2 4 11 2" xfId="55641" xr:uid="{24FEC178-BBD4-48FC-B134-624FB834684D}"/>
    <cellStyle name="쉼표 5 2 2 4 12" xfId="31646" xr:uid="{EB05DEC8-9820-44CC-93D3-235B36D923AF}"/>
    <cellStyle name="쉼표 5 2 2 4 2" xfId="4805" xr:uid="{FE82B6B8-CDBE-49E1-AB87-5AF222E94656}"/>
    <cellStyle name="쉼표 5 2 2 4 2 10" xfId="34798" xr:uid="{6CD9E57F-8F8B-4EE2-A0DF-E4984FCBA336}"/>
    <cellStyle name="쉼표 5 2 2 4 2 2" xfId="7753" xr:uid="{B07DF666-091B-4685-BF36-EA2220218DFA}"/>
    <cellStyle name="쉼표 5 2 2 4 2 2 2" xfId="29800" xr:uid="{1AFF9F59-4CCC-4599-881F-7FE92147C9D6}"/>
    <cellStyle name="쉼표 5 2 2 4 2 2 2 2" xfId="59752" xr:uid="{A15A59F8-49F6-4E62-A464-EDE7A24391C3}"/>
    <cellStyle name="쉼표 5 2 2 4 2 2 3" xfId="37708" xr:uid="{ACB72046-68DA-4DF3-8B75-A2D9B5937D9E}"/>
    <cellStyle name="쉼표 5 2 2 4 2 3" xfId="10535" xr:uid="{79C4A2F8-5D49-4AF5-8F14-B81565B39E36}"/>
    <cellStyle name="쉼표 5 2 2 4 2 3 2" xfId="40490" xr:uid="{FCD1F1F2-F5F2-4CA7-9A80-0EE733443A19}"/>
    <cellStyle name="쉼표 5 2 2 4 2 4" xfId="13317" xr:uid="{1C2F93FF-75F4-415A-929B-202DD94920DC}"/>
    <cellStyle name="쉼표 5 2 2 4 2 4 2" xfId="43272" xr:uid="{5EE38F5E-D46F-4670-8800-81E33D10164B}"/>
    <cellStyle name="쉼표 5 2 2 4 2 5" xfId="16052" xr:uid="{361C7A6B-153A-49A6-BAE7-53964BA0F07F}"/>
    <cellStyle name="쉼표 5 2 2 4 2 5 2" xfId="46007" xr:uid="{EAC3E225-FA8D-4763-BBE2-803E84D89684}"/>
    <cellStyle name="쉼표 5 2 2 4 2 6" xfId="18800" xr:uid="{A0F11CBE-8132-43B6-9CFD-4CBB30E589AD}"/>
    <cellStyle name="쉼표 5 2 2 4 2 6 2" xfId="48753" xr:uid="{1CA27A69-E90B-43E1-A098-2E764112DE42}"/>
    <cellStyle name="쉼표 5 2 2 4 2 7" xfId="21583" xr:uid="{884E52EA-D235-432D-A870-BAFAE7915E85}"/>
    <cellStyle name="쉼표 5 2 2 4 2 7 2" xfId="51535" xr:uid="{C4B494AA-824F-4E1D-B540-6308D029084F}"/>
    <cellStyle name="쉼표 5 2 2 4 2 8" xfId="24321" xr:uid="{52FC1E62-F7BD-41C7-A8F1-762A7B355AB4}"/>
    <cellStyle name="쉼표 5 2 2 4 2 8 2" xfId="54273" xr:uid="{E7D9FE4E-846B-4264-888E-4CFFDACA0ED8}"/>
    <cellStyle name="쉼표 5 2 2 4 2 9" xfId="27057" xr:uid="{320E1599-7331-42A1-95E8-1013904ED205}"/>
    <cellStyle name="쉼표 5 2 2 4 2 9 2" xfId="57009" xr:uid="{D9833B61-FF35-46B6-ABD3-4DFD66A5444F}"/>
    <cellStyle name="쉼표 5 2 2 4 3" xfId="3437" xr:uid="{9AC1BB38-6D87-48EC-9B5B-90BA7415DAC5}"/>
    <cellStyle name="쉼표 5 2 2 4 3 2" xfId="28432" xr:uid="{DE315495-2C73-42E8-AD90-B5423D75775D}"/>
    <cellStyle name="쉼표 5 2 2 4 3 2 2" xfId="58384" xr:uid="{7BC431F5-6F0D-458A-9B5F-C7CFA01C536C}"/>
    <cellStyle name="쉼표 5 2 2 4 3 3" xfId="33430" xr:uid="{7B1FC960-9C39-4F71-A28C-27AA41C88EA6}"/>
    <cellStyle name="쉼표 5 2 2 4 4" xfId="6385" xr:uid="{6C025833-6463-4467-87B5-260DB700ADD3}"/>
    <cellStyle name="쉼표 5 2 2 4 4 2" xfId="36340" xr:uid="{960BAA63-961D-4379-A158-F93F5E293EEC}"/>
    <cellStyle name="쉼표 5 2 2 4 5" xfId="9167" xr:uid="{59A56DC8-F692-4CB2-801C-21BD67662D37}"/>
    <cellStyle name="쉼표 5 2 2 4 5 2" xfId="39122" xr:uid="{993D0AEF-A1B8-4262-AEEA-D018E1112C5E}"/>
    <cellStyle name="쉼표 5 2 2 4 6" xfId="11949" xr:uid="{51AF98E8-76E7-493A-82D3-0DBAF65CAA5C}"/>
    <cellStyle name="쉼표 5 2 2 4 6 2" xfId="41904" xr:uid="{BDAB7236-8F16-4751-9309-91AE87BD4B90}"/>
    <cellStyle name="쉼표 5 2 2 4 7" xfId="14684" xr:uid="{089C0F32-BF22-4E52-BAB2-A081BD1D2098}"/>
    <cellStyle name="쉼표 5 2 2 4 7 2" xfId="44639" xr:uid="{74877011-DFDF-4E39-8629-399AB32DE074}"/>
    <cellStyle name="쉼표 5 2 2 4 8" xfId="17432" xr:uid="{CBF3824E-50A5-4E49-AF18-DCAF6B0623EE}"/>
    <cellStyle name="쉼표 5 2 2 4 8 2" xfId="47385" xr:uid="{33B798A3-0C62-4A9A-B5E4-7FC1003150B9}"/>
    <cellStyle name="쉼표 5 2 2 4 9" xfId="20215" xr:uid="{3BC28C85-38F1-4D40-8123-705950505F27}"/>
    <cellStyle name="쉼표 5 2 2 4 9 2" xfId="50167" xr:uid="{A8410EC1-3E16-4A5E-BFEA-BC192CB11E8F}"/>
    <cellStyle name="쉼표 5 2 2 5" xfId="2136" xr:uid="{E43A07CA-1E60-46EE-AD67-A901C54FBA2A}"/>
    <cellStyle name="쉼표 5 2 2 5 10" xfId="26373" xr:uid="{8B6CE14F-0DBE-4762-BB0B-AC735943B41D}"/>
    <cellStyle name="쉼표 5 2 2 5 10 2" xfId="56325" xr:uid="{2D7FE088-0C55-4B05-AAAC-A962AFC1101B}"/>
    <cellStyle name="쉼표 5 2 2 5 11" xfId="32139" xr:uid="{673D170D-88FF-4CBA-AC39-4E9A51A1BFCD}"/>
    <cellStyle name="쉼표 5 2 2 5 2" xfId="4121" xr:uid="{8FC4624E-2241-49ED-80BE-C5FF5DA27ED5}"/>
    <cellStyle name="쉼표 5 2 2 5 2 2" xfId="29116" xr:uid="{BBC14885-C20E-4C9C-9BEC-E451B75CDE6B}"/>
    <cellStyle name="쉼표 5 2 2 5 2 2 2" xfId="59068" xr:uid="{5D8F52AF-9F70-40C3-924C-BCF9CF0F961B}"/>
    <cellStyle name="쉼표 5 2 2 5 2 3" xfId="34114" xr:uid="{85B59CED-5780-484C-A562-B46869D0B1B0}"/>
    <cellStyle name="쉼표 5 2 2 5 3" xfId="7069" xr:uid="{E2D542BB-9EBB-45E9-AB9F-F5F20B712384}"/>
    <cellStyle name="쉼표 5 2 2 5 3 2" xfId="37024" xr:uid="{34990091-4BA4-4E35-9FDE-5AC766CDF47B}"/>
    <cellStyle name="쉼표 5 2 2 5 4" xfId="9851" xr:uid="{A26FBA56-57E7-431F-A18D-DDB10DF4AEDA}"/>
    <cellStyle name="쉼표 5 2 2 5 4 2" xfId="39806" xr:uid="{643B3107-2260-4165-ADDE-6227D5CBDB51}"/>
    <cellStyle name="쉼표 5 2 2 5 5" xfId="12633" xr:uid="{CF578496-3BB7-42C1-ACA0-21EDB907B39D}"/>
    <cellStyle name="쉼표 5 2 2 5 5 2" xfId="42588" xr:uid="{E3C54C77-C2D5-4504-9609-E509FC30E0B3}"/>
    <cellStyle name="쉼표 5 2 2 5 6" xfId="15368" xr:uid="{84318144-F931-4471-AEFF-7C0F9D8B3CA2}"/>
    <cellStyle name="쉼표 5 2 2 5 6 2" xfId="45323" xr:uid="{3BB6EBB0-D4DF-4AD4-9211-B9B5DCC6005F}"/>
    <cellStyle name="쉼표 5 2 2 5 7" xfId="18116" xr:uid="{4B314CD4-B8DA-4622-801D-512BBC30B3B1}"/>
    <cellStyle name="쉼표 5 2 2 5 7 2" xfId="48069" xr:uid="{A0618622-6BE4-4F2C-A581-920F494B7660}"/>
    <cellStyle name="쉼표 5 2 2 5 8" xfId="20899" xr:uid="{0FD15BF9-0784-4C59-BC47-41105C0F65A9}"/>
    <cellStyle name="쉼표 5 2 2 5 8 2" xfId="50851" xr:uid="{E430D826-02E1-4AFA-8274-93B0651A7A75}"/>
    <cellStyle name="쉼표 5 2 2 5 9" xfId="23637" xr:uid="{4C35A595-283A-4221-8C4A-AF6D19E7A387}"/>
    <cellStyle name="쉼표 5 2 2 5 9 2" xfId="53589" xr:uid="{306BECDB-0585-4B34-9630-77445A64C2A0}"/>
    <cellStyle name="쉼표 5 2 2 6" xfId="2315" xr:uid="{25676CD0-FA0B-4B07-B348-649A5FEC1EF3}"/>
    <cellStyle name="쉼표 5 2 2 6 2" xfId="27748" xr:uid="{41D57838-F482-4D1D-88EE-F5336646B1E3}"/>
    <cellStyle name="쉼표 5 2 2 6 2 2" xfId="57700" xr:uid="{A48086E7-C846-4E68-8D0E-94242B202FDB}"/>
    <cellStyle name="쉼표 5 2 2 6 3" xfId="32315" xr:uid="{6B03D68F-8C21-4CDE-A305-A618FA2FC702}"/>
    <cellStyle name="쉼표 5 2 2 7" xfId="2753" xr:uid="{2F258848-14EC-4674-A1FD-8DB2CCCC6835}"/>
    <cellStyle name="쉼표 5 2 2 7 2" xfId="32746" xr:uid="{319098D7-78C5-41B7-8795-D0A068C5E695}"/>
    <cellStyle name="쉼표 5 2 2 8" xfId="5701" xr:uid="{EA0F49EF-72F4-4967-83DB-0399F299B0E9}"/>
    <cellStyle name="쉼표 5 2 2 8 2" xfId="35656" xr:uid="{E0338A18-6A59-455B-BB1C-DF68545AD9C5}"/>
    <cellStyle name="쉼표 5 2 2 9" xfId="8483" xr:uid="{1D710354-7A45-4010-93AE-76096D01D8E9}"/>
    <cellStyle name="쉼표 5 2 2 9 2" xfId="38438" xr:uid="{64D7C7E6-2FE3-42B1-9173-8651AEF553B0}"/>
    <cellStyle name="쉼표 5 2 3" xfId="786" xr:uid="{84801F39-F613-4A00-9E0C-4B4D917EE8E0}"/>
    <cellStyle name="쉼표 5 2 3 10" xfId="16834" xr:uid="{633314F2-A2C2-4984-86D5-12CC264D8E35}"/>
    <cellStyle name="쉼표 5 2 3 10 2" xfId="46787" xr:uid="{57D11557-0625-48B6-B3A3-DCF9319871A1}"/>
    <cellStyle name="쉼표 5 2 3 11" xfId="19617" xr:uid="{716C05F8-366A-4A61-9891-EE6BCCF15616}"/>
    <cellStyle name="쉼표 5 2 3 11 2" xfId="49569" xr:uid="{30155B9E-7C2D-464D-A5ED-195EA27EDF57}"/>
    <cellStyle name="쉼표 5 2 3 12" xfId="22355" xr:uid="{CE497FD7-3485-425A-8839-7B16BC264208}"/>
    <cellStyle name="쉼표 5 2 3 12 2" xfId="52307" xr:uid="{D1CF3187-C043-473D-910D-C83CB516B7DE}"/>
    <cellStyle name="쉼표 5 2 3 13" xfId="25091" xr:uid="{F86FDF34-4D2E-4430-89CF-0A2C02153E7A}"/>
    <cellStyle name="쉼표 5 2 3 13 2" xfId="55043" xr:uid="{581B127F-BF63-4ED3-86F9-23458CE8AD6C}"/>
    <cellStyle name="쉼표 5 2 3 14" xfId="30791" xr:uid="{098649CC-F5F9-444D-97B3-0A8830BCA773}"/>
    <cellStyle name="쉼표 5 2 3 2" xfId="1329" xr:uid="{4E9EE443-8288-4E8A-90FC-34CE52E7E27A}"/>
    <cellStyle name="쉼표 5 2 3 2 10" xfId="19959" xr:uid="{7EC3C52C-1732-408E-80F0-028FD13B7BB0}"/>
    <cellStyle name="쉼표 5 2 3 2 10 2" xfId="49911" xr:uid="{AEFF741B-AFC8-485C-A271-8939E88437B5}"/>
    <cellStyle name="쉼표 5 2 3 2 11" xfId="22697" xr:uid="{F1986CF3-3F98-4621-8F58-BADD12BE61F3}"/>
    <cellStyle name="쉼표 5 2 3 2 11 2" xfId="52649" xr:uid="{E01CDB74-F3BE-46D2-A348-A2338E3E8FB4}"/>
    <cellStyle name="쉼표 5 2 3 2 12" xfId="25433" xr:uid="{16570644-9C0C-4568-86EB-CDEBF4AACFB0}"/>
    <cellStyle name="쉼표 5 2 3 2 12 2" xfId="55385" xr:uid="{7243175F-A57A-4EE5-884E-A75B01221EED}"/>
    <cellStyle name="쉼표 5 2 3 2 13" xfId="31334" xr:uid="{23E5A043-6ABA-4420-BB38-5ACD5F96F835}"/>
    <cellStyle name="쉼표 5 2 3 2 2" xfId="3865" xr:uid="{D9E23C24-7B72-42BD-9F34-4612159D89C4}"/>
    <cellStyle name="쉼표 5 2 3 2 2 10" xfId="26117" xr:uid="{B3BD5873-516B-4551-B286-BBA8EE5DAD5A}"/>
    <cellStyle name="쉼표 5 2 3 2 2 10 2" xfId="56069" xr:uid="{BDE624FD-0921-499A-BCC2-423EBDC95EB8}"/>
    <cellStyle name="쉼표 5 2 3 2 2 11" xfId="33858" xr:uid="{BAC15704-8583-44E1-A0F0-A60754FD7710}"/>
    <cellStyle name="쉼표 5 2 3 2 2 2" xfId="5233" xr:uid="{8E99109F-D5ED-4CE1-817A-CB08CC6D3538}"/>
    <cellStyle name="쉼표 5 2 3 2 2 2 10" xfId="35226" xr:uid="{482DE6DE-D65E-4656-B164-60D6C07DF99D}"/>
    <cellStyle name="쉼표 5 2 3 2 2 2 2" xfId="8181" xr:uid="{FF585CFC-A6F2-4C78-9EBA-7E39F8409BDA}"/>
    <cellStyle name="쉼표 5 2 3 2 2 2 2 2" xfId="30228" xr:uid="{42A7F8C1-2545-41E7-94CB-92833FEFF1D5}"/>
    <cellStyle name="쉼표 5 2 3 2 2 2 2 2 2" xfId="60180" xr:uid="{FCD84EB4-5342-4C5E-9D94-655D87D253C9}"/>
    <cellStyle name="쉼표 5 2 3 2 2 2 2 3" xfId="38136" xr:uid="{60A0598A-38BA-4F86-A145-F4AD1AB08B29}"/>
    <cellStyle name="쉼표 5 2 3 2 2 2 3" xfId="10963" xr:uid="{4613ADE7-9503-41AC-ACCB-75FA32E62312}"/>
    <cellStyle name="쉼표 5 2 3 2 2 2 3 2" xfId="40918" xr:uid="{DFD107C4-69E4-4147-9476-2A7A4701F18E}"/>
    <cellStyle name="쉼표 5 2 3 2 2 2 4" xfId="13745" xr:uid="{2317B824-E14E-4E95-8B2F-903C21F2BED9}"/>
    <cellStyle name="쉼표 5 2 3 2 2 2 4 2" xfId="43700" xr:uid="{E3E55378-3196-4868-820C-5A822387C088}"/>
    <cellStyle name="쉼표 5 2 3 2 2 2 5" xfId="16480" xr:uid="{1BAF2CEF-731D-446A-BBF4-1E1CB5CA7F55}"/>
    <cellStyle name="쉼표 5 2 3 2 2 2 5 2" xfId="46435" xr:uid="{E635F6DC-0EDD-4266-A544-1F776AD28952}"/>
    <cellStyle name="쉼표 5 2 3 2 2 2 6" xfId="19228" xr:uid="{AD227865-5B5A-4C60-924D-43958E1CB80C}"/>
    <cellStyle name="쉼표 5 2 3 2 2 2 6 2" xfId="49181" xr:uid="{288EDF93-0D64-4825-9B73-3C86C2BACD9F}"/>
    <cellStyle name="쉼표 5 2 3 2 2 2 7" xfId="22011" xr:uid="{C25C4A3E-59EF-496A-9E3C-F0994D377AAA}"/>
    <cellStyle name="쉼표 5 2 3 2 2 2 7 2" xfId="51963" xr:uid="{ECF14AD6-8851-4220-A9FD-C415329A2967}"/>
    <cellStyle name="쉼표 5 2 3 2 2 2 8" xfId="24749" xr:uid="{D1ADDA02-58BD-4D7D-98F6-7162237FDE72}"/>
    <cellStyle name="쉼표 5 2 3 2 2 2 8 2" xfId="54701" xr:uid="{BCEBEEDA-82CC-49FF-A474-4FE24CB0B4C8}"/>
    <cellStyle name="쉼표 5 2 3 2 2 2 9" xfId="27485" xr:uid="{1B643163-66A7-43D0-A3E5-E5D385370784}"/>
    <cellStyle name="쉼표 5 2 3 2 2 2 9 2" xfId="57437" xr:uid="{556BF1C8-CC87-416F-89BD-464186C105C2}"/>
    <cellStyle name="쉼표 5 2 3 2 2 3" xfId="6813" xr:uid="{88AD010E-175B-4746-B228-7A0243C48DC5}"/>
    <cellStyle name="쉼표 5 2 3 2 2 3 2" xfId="28860" xr:uid="{71E38375-4050-4E27-906F-ADAB5CE57B95}"/>
    <cellStyle name="쉼표 5 2 3 2 2 3 2 2" xfId="58812" xr:uid="{FF3E7810-1BCC-4D6A-BCDF-C12D2F142FBC}"/>
    <cellStyle name="쉼표 5 2 3 2 2 3 3" xfId="36768" xr:uid="{DC7214EE-451B-4BA6-9FD2-E45680921D4F}"/>
    <cellStyle name="쉼표 5 2 3 2 2 4" xfId="9595" xr:uid="{0AD2BDC1-7840-4AF6-B360-632CF39903B0}"/>
    <cellStyle name="쉼표 5 2 3 2 2 4 2" xfId="39550" xr:uid="{FBB35884-B4EF-4363-A484-2F8DD6E8B334}"/>
    <cellStyle name="쉼표 5 2 3 2 2 5" xfId="12377" xr:uid="{351944F5-149D-4FD5-9FD0-34C7190F6F07}"/>
    <cellStyle name="쉼표 5 2 3 2 2 5 2" xfId="42332" xr:uid="{965A8D7C-09B5-44DA-A4ED-A6E44786CF8B}"/>
    <cellStyle name="쉼표 5 2 3 2 2 6" xfId="15112" xr:uid="{4B8C86B2-DBD7-4B2D-AE75-4B31FA9E7CA2}"/>
    <cellStyle name="쉼표 5 2 3 2 2 6 2" xfId="45067" xr:uid="{E4CFA11F-3F4C-4996-AC2B-DB62D337E375}"/>
    <cellStyle name="쉼표 5 2 3 2 2 7" xfId="17860" xr:uid="{CB65C511-A887-44CD-94C7-915F7F1E107B}"/>
    <cellStyle name="쉼표 5 2 3 2 2 7 2" xfId="47813" xr:uid="{D13606C0-7ED9-48ED-8FF9-0D1B9D9CD4B2}"/>
    <cellStyle name="쉼표 5 2 3 2 2 8" xfId="20643" xr:uid="{EB0C18D3-B256-4A55-9EDC-EE76C67CEB2B}"/>
    <cellStyle name="쉼표 5 2 3 2 2 8 2" xfId="50595" xr:uid="{F5CC09EC-2538-46E2-80EE-8BC76F9C1453}"/>
    <cellStyle name="쉼표 5 2 3 2 2 9" xfId="23381" xr:uid="{48D29B91-97E3-4BE1-BAC0-394E79BBC42E}"/>
    <cellStyle name="쉼표 5 2 3 2 2 9 2" xfId="53333" xr:uid="{14FE0D42-D393-48DD-BE4C-6CD1B6F91EE2}"/>
    <cellStyle name="쉼표 5 2 3 2 3" xfId="4549" xr:uid="{1803411D-34D8-4850-8299-AC31BD5308D3}"/>
    <cellStyle name="쉼표 5 2 3 2 3 10" xfId="34542" xr:uid="{F2019EB8-14B7-4F5E-9ED0-C7BCE9E167E5}"/>
    <cellStyle name="쉼표 5 2 3 2 3 2" xfId="7497" xr:uid="{BA1682E1-DA7D-472D-96A8-53FE347D1C3D}"/>
    <cellStyle name="쉼표 5 2 3 2 3 2 2" xfId="29544" xr:uid="{48E003D9-1656-424B-A0F8-29E65A64DC51}"/>
    <cellStyle name="쉼표 5 2 3 2 3 2 2 2" xfId="59496" xr:uid="{C12A91DD-DDDF-4D8F-86F3-60B47C9360B4}"/>
    <cellStyle name="쉼표 5 2 3 2 3 2 3" xfId="37452" xr:uid="{96804027-5664-463B-8D69-89A83C02A469}"/>
    <cellStyle name="쉼표 5 2 3 2 3 3" xfId="10279" xr:uid="{BCD30FC9-E16B-40B5-94FD-D3775B4289C6}"/>
    <cellStyle name="쉼표 5 2 3 2 3 3 2" xfId="40234" xr:uid="{59C2E65B-8AFC-4097-B79B-B04EB542F71A}"/>
    <cellStyle name="쉼표 5 2 3 2 3 4" xfId="13061" xr:uid="{3A59DD1E-1F0C-4B03-8DAC-61C16C83B4BF}"/>
    <cellStyle name="쉼표 5 2 3 2 3 4 2" xfId="43016" xr:uid="{7FA0C2DD-BA90-40BF-8C0C-B4CAE4722CA9}"/>
    <cellStyle name="쉼표 5 2 3 2 3 5" xfId="15796" xr:uid="{C15D270D-5CBC-4E40-9D56-E233DA9DE3A7}"/>
    <cellStyle name="쉼표 5 2 3 2 3 5 2" xfId="45751" xr:uid="{EFC94ADA-31E3-484D-BE00-5888C0E38D37}"/>
    <cellStyle name="쉼표 5 2 3 2 3 6" xfId="18544" xr:uid="{F9651D9D-D9FC-43DE-B9DB-F1847929AEB2}"/>
    <cellStyle name="쉼표 5 2 3 2 3 6 2" xfId="48497" xr:uid="{E84DE5CC-304C-4DB1-8659-C7ABDFC46998}"/>
    <cellStyle name="쉼표 5 2 3 2 3 7" xfId="21327" xr:uid="{F17255EB-3D90-4D40-944C-E26F90783F99}"/>
    <cellStyle name="쉼표 5 2 3 2 3 7 2" xfId="51279" xr:uid="{A78BCDA5-A243-4F6F-8967-F3FA7DDA13C3}"/>
    <cellStyle name="쉼표 5 2 3 2 3 8" xfId="24065" xr:uid="{E1D7DEA8-6DDC-4104-BE36-305E940027DA}"/>
    <cellStyle name="쉼표 5 2 3 2 3 8 2" xfId="54017" xr:uid="{87DF1F33-7197-4B47-ABD8-F370DFF9BDB8}"/>
    <cellStyle name="쉼표 5 2 3 2 3 9" xfId="26801" xr:uid="{E96F99BE-A072-4383-AE22-8953406D09C5}"/>
    <cellStyle name="쉼표 5 2 3 2 3 9 2" xfId="56753" xr:uid="{452377AB-4B81-48AC-BD5A-D5438ED46011}"/>
    <cellStyle name="쉼표 5 2 3 2 4" xfId="3181" xr:uid="{CD23B189-EF40-4519-A407-1668477F817C}"/>
    <cellStyle name="쉼표 5 2 3 2 4 2" xfId="28176" xr:uid="{52125581-94BC-4956-884E-53DAAC54EA21}"/>
    <cellStyle name="쉼표 5 2 3 2 4 2 2" xfId="58128" xr:uid="{F114FE06-C90A-4B59-B1FB-3802C195B5A0}"/>
    <cellStyle name="쉼표 5 2 3 2 4 3" xfId="33174" xr:uid="{0B937577-B732-4EE4-A399-6AC55C93A02D}"/>
    <cellStyle name="쉼표 5 2 3 2 5" xfId="6129" xr:uid="{D4254162-C677-4C96-A00D-A9295EA63972}"/>
    <cellStyle name="쉼표 5 2 3 2 5 2" xfId="36084" xr:uid="{AE8D8363-9C8E-44F6-89A4-6B64DB00FC1D}"/>
    <cellStyle name="쉼표 5 2 3 2 6" xfId="8911" xr:uid="{65EB9F26-518E-4D1B-A9A6-36DB4ECD3A3E}"/>
    <cellStyle name="쉼표 5 2 3 2 6 2" xfId="38866" xr:uid="{99C145BD-9C6E-4696-84C5-C2523EA0DD0F}"/>
    <cellStyle name="쉼표 5 2 3 2 7" xfId="11693" xr:uid="{C2EBDC8A-32AC-46D5-9C71-3FA17509E3D9}"/>
    <cellStyle name="쉼표 5 2 3 2 7 2" xfId="41648" xr:uid="{9A922401-4584-49CF-9B44-1AE0599FD410}"/>
    <cellStyle name="쉼표 5 2 3 2 8" xfId="14428" xr:uid="{F4F2A01D-37F3-47A0-AF90-A92E0AD18692}"/>
    <cellStyle name="쉼표 5 2 3 2 8 2" xfId="44383" xr:uid="{1B7362A5-1B56-476D-8361-A6EDCFA6FD63}"/>
    <cellStyle name="쉼표 5 2 3 2 9" xfId="17176" xr:uid="{40171D48-F6E0-404A-B91E-8E9F224183D9}"/>
    <cellStyle name="쉼표 5 2 3 2 9 2" xfId="47129" xr:uid="{08E43FF5-B6AD-453F-9695-878331ECBD5D}"/>
    <cellStyle name="쉼표 5 2 3 3" xfId="1871" xr:uid="{A93A1526-BBEA-4BC4-90D7-1775B620215C}"/>
    <cellStyle name="쉼표 5 2 3 3 10" xfId="23039" xr:uid="{83D01ECF-020E-4D7F-A7BD-E473AD4898F8}"/>
    <cellStyle name="쉼표 5 2 3 3 10 2" xfId="52991" xr:uid="{3112EB42-7586-4986-A0AE-602D141E31E4}"/>
    <cellStyle name="쉼표 5 2 3 3 11" xfId="25775" xr:uid="{0B598075-FA6C-45B8-96C8-CDB20A954C76}"/>
    <cellStyle name="쉼표 5 2 3 3 11 2" xfId="55727" xr:uid="{CE112D3B-FC61-4847-AFC6-26325EDB41DF}"/>
    <cellStyle name="쉼표 5 2 3 3 12" xfId="31876" xr:uid="{5D6FEBE2-6FD4-44CE-8095-60AE363EE6AA}"/>
    <cellStyle name="쉼표 5 2 3 3 2" xfId="4891" xr:uid="{DEEB0E04-2086-41A3-9FEE-5C710393EA84}"/>
    <cellStyle name="쉼표 5 2 3 3 2 10" xfId="34884" xr:uid="{6B5D4264-AB0D-4AF1-91C6-4D69B357336F}"/>
    <cellStyle name="쉼표 5 2 3 3 2 2" xfId="7839" xr:uid="{E10739DD-8F7C-4B51-8E63-C8CEA36B1839}"/>
    <cellStyle name="쉼표 5 2 3 3 2 2 2" xfId="29886" xr:uid="{08162332-8F50-426C-B3F1-8414E41BF6AF}"/>
    <cellStyle name="쉼표 5 2 3 3 2 2 2 2" xfId="59838" xr:uid="{F9CE541E-8319-4FE9-A8C1-39CC4490BBC7}"/>
    <cellStyle name="쉼표 5 2 3 3 2 2 3" xfId="37794" xr:uid="{B9EF979D-569C-4C05-9AE1-67F14E26F31C}"/>
    <cellStyle name="쉼표 5 2 3 3 2 3" xfId="10621" xr:uid="{8C76387B-BB6E-4628-8447-7F143793576B}"/>
    <cellStyle name="쉼표 5 2 3 3 2 3 2" xfId="40576" xr:uid="{DC5E7BB8-156D-49DD-82B3-C3E9A14EA9C4}"/>
    <cellStyle name="쉼표 5 2 3 3 2 4" xfId="13403" xr:uid="{E4B46512-6691-43E8-B765-D5DC31C5C221}"/>
    <cellStyle name="쉼표 5 2 3 3 2 4 2" xfId="43358" xr:uid="{9E4A5385-9454-48A3-B585-A0953E9CAC83}"/>
    <cellStyle name="쉼표 5 2 3 3 2 5" xfId="16138" xr:uid="{86BF7135-FFA9-444F-9482-8620101A96EC}"/>
    <cellStyle name="쉼표 5 2 3 3 2 5 2" xfId="46093" xr:uid="{8D9FBDE4-CB69-4F47-A290-7F7AF68D1C85}"/>
    <cellStyle name="쉼표 5 2 3 3 2 6" xfId="18886" xr:uid="{3C508F7F-B4F0-4262-B4BC-436E3956BD72}"/>
    <cellStyle name="쉼표 5 2 3 3 2 6 2" xfId="48839" xr:uid="{055AC025-FD88-4EF3-B1EB-E73B1D86CDAB}"/>
    <cellStyle name="쉼표 5 2 3 3 2 7" xfId="21669" xr:uid="{D230C10E-524C-4784-AF9D-E81EDCD9E334}"/>
    <cellStyle name="쉼표 5 2 3 3 2 7 2" xfId="51621" xr:uid="{F11DB483-6F1C-48BA-AAD4-94E2B0D85CFF}"/>
    <cellStyle name="쉼표 5 2 3 3 2 8" xfId="24407" xr:uid="{FB44AC9A-B73E-44BA-A260-19571F99798F}"/>
    <cellStyle name="쉼표 5 2 3 3 2 8 2" xfId="54359" xr:uid="{8572D4B1-9FD9-4791-BD88-9E7C1DDBEAFB}"/>
    <cellStyle name="쉼표 5 2 3 3 2 9" xfId="27143" xr:uid="{CF8BA88D-9B9D-4E96-8CDF-9C86082071C8}"/>
    <cellStyle name="쉼표 5 2 3 3 2 9 2" xfId="57095" xr:uid="{23DFE963-D78B-43B0-B374-94BBAAA737D7}"/>
    <cellStyle name="쉼표 5 2 3 3 3" xfId="3523" xr:uid="{E81DB462-E343-45BE-B45A-60C3DAF27441}"/>
    <cellStyle name="쉼표 5 2 3 3 3 2" xfId="28518" xr:uid="{2FFC6AF3-6503-4309-BF4B-92BF45AE5CE9}"/>
    <cellStyle name="쉼표 5 2 3 3 3 2 2" xfId="58470" xr:uid="{8CBBC79E-0C59-409B-9DC3-558F8E32BF4A}"/>
    <cellStyle name="쉼표 5 2 3 3 3 3" xfId="33516" xr:uid="{C315171F-0718-429C-8CCA-FC3033639082}"/>
    <cellStyle name="쉼표 5 2 3 3 4" xfId="6471" xr:uid="{4C540B28-40D6-4DAA-B720-94A64B122F12}"/>
    <cellStyle name="쉼표 5 2 3 3 4 2" xfId="36426" xr:uid="{4027097E-8245-43A9-8BFD-FD4428592995}"/>
    <cellStyle name="쉼표 5 2 3 3 5" xfId="9253" xr:uid="{DEC889B9-597F-4D5B-91FB-8C615CB083BF}"/>
    <cellStyle name="쉼표 5 2 3 3 5 2" xfId="39208" xr:uid="{1105338F-121E-468C-89B9-781C41099277}"/>
    <cellStyle name="쉼표 5 2 3 3 6" xfId="12035" xr:uid="{0DAEBA26-7A0C-48A9-8607-954EC79F6A79}"/>
    <cellStyle name="쉼표 5 2 3 3 6 2" xfId="41990" xr:uid="{8B5FDB52-0D1A-412E-9063-EAA39A8CBF8A}"/>
    <cellStyle name="쉼표 5 2 3 3 7" xfId="14770" xr:uid="{6262B92A-27D9-4EF5-9B6F-D0F4E059B082}"/>
    <cellStyle name="쉼표 5 2 3 3 7 2" xfId="44725" xr:uid="{3D08448B-AF4C-4339-A0FE-A184D28232AC}"/>
    <cellStyle name="쉼표 5 2 3 3 8" xfId="17518" xr:uid="{3B28B39C-17EA-41AD-97C2-4CAF83A978B4}"/>
    <cellStyle name="쉼표 5 2 3 3 8 2" xfId="47471" xr:uid="{EE130584-582E-4BF1-9666-1B4E017E098C}"/>
    <cellStyle name="쉼표 5 2 3 3 9" xfId="20301" xr:uid="{764C65D0-B816-4EE1-84CD-78009EDF2D1A}"/>
    <cellStyle name="쉼표 5 2 3 3 9 2" xfId="50253" xr:uid="{29A77F29-5A4D-4C61-9354-93BDE14972B1}"/>
    <cellStyle name="쉼표 5 2 3 4" xfId="2402" xr:uid="{22BF0052-73CC-48EF-9D4A-7F589B57C5B3}"/>
    <cellStyle name="쉼표 5 2 3 4 10" xfId="26459" xr:uid="{6CF94BA7-491B-4A20-BC8A-4D535A4A0A66}"/>
    <cellStyle name="쉼표 5 2 3 4 10 2" xfId="56411" xr:uid="{B8399DC0-F6B8-4C6F-A949-635E4A7F4EDA}"/>
    <cellStyle name="쉼표 5 2 3 4 11" xfId="32401" xr:uid="{9D37DEDD-E3EB-43C5-9145-62730A3FDD63}"/>
    <cellStyle name="쉼표 5 2 3 4 2" xfId="4207" xr:uid="{3FC7CE8C-7E7B-4503-A79C-F986E6904D06}"/>
    <cellStyle name="쉼표 5 2 3 4 2 2" xfId="29202" xr:uid="{68B144A5-CDBC-4FA4-A38E-429D8D4419CA}"/>
    <cellStyle name="쉼표 5 2 3 4 2 2 2" xfId="59154" xr:uid="{81E04230-A84A-49F3-A15A-A97CDAD7AFFD}"/>
    <cellStyle name="쉼표 5 2 3 4 2 3" xfId="34200" xr:uid="{0FED9F43-53C3-48CC-A720-84B1C62A92ED}"/>
    <cellStyle name="쉼표 5 2 3 4 3" xfId="7155" xr:uid="{4E33C0E3-8464-4B75-B92C-032929E008F9}"/>
    <cellStyle name="쉼표 5 2 3 4 3 2" xfId="37110" xr:uid="{193C893A-7A52-4560-823D-6984027068C4}"/>
    <cellStyle name="쉼표 5 2 3 4 4" xfId="9937" xr:uid="{46D1EE6F-6AC9-4AD8-8497-5F30A1C1F57C}"/>
    <cellStyle name="쉼표 5 2 3 4 4 2" xfId="39892" xr:uid="{5607BFE6-2B78-4246-A6AC-6DEC58450D38}"/>
    <cellStyle name="쉼표 5 2 3 4 5" xfId="12719" xr:uid="{E73D6ABD-54A5-481A-B7F9-BFCD1D4882D9}"/>
    <cellStyle name="쉼표 5 2 3 4 5 2" xfId="42674" xr:uid="{5E840619-E092-4C5E-B214-441E7CEB827A}"/>
    <cellStyle name="쉼표 5 2 3 4 6" xfId="15454" xr:uid="{13C621E5-7375-4D22-92D5-89B4765B4DE0}"/>
    <cellStyle name="쉼표 5 2 3 4 6 2" xfId="45409" xr:uid="{6B468636-D0BF-4A26-80AA-9825C7C660F2}"/>
    <cellStyle name="쉼표 5 2 3 4 7" xfId="18202" xr:uid="{81066C01-24BE-473E-A6E3-A5F8AC16C0BD}"/>
    <cellStyle name="쉼표 5 2 3 4 7 2" xfId="48155" xr:uid="{EACF68B8-9247-47F9-8159-081D0EA3FDF0}"/>
    <cellStyle name="쉼표 5 2 3 4 8" xfId="20985" xr:uid="{0438B8A9-016C-4E60-9767-CD3D16F65443}"/>
    <cellStyle name="쉼표 5 2 3 4 8 2" xfId="50937" xr:uid="{AA223753-61EB-4212-B936-DD63FB503F09}"/>
    <cellStyle name="쉼표 5 2 3 4 9" xfId="23723" xr:uid="{57F14BE6-4744-4FC3-B5D6-422A4921E08E}"/>
    <cellStyle name="쉼표 5 2 3 4 9 2" xfId="53675" xr:uid="{9F17B873-204A-4E85-B426-E2A23A01DDE1}"/>
    <cellStyle name="쉼표 5 2 3 5" xfId="2839" xr:uid="{BC321C4D-93E6-4DEE-A1F1-66638E65D813}"/>
    <cellStyle name="쉼표 5 2 3 5 2" xfId="27834" xr:uid="{709744E2-5841-4E09-8582-A7665A46D917}"/>
    <cellStyle name="쉼표 5 2 3 5 2 2" xfId="57786" xr:uid="{4D592897-2C71-4F6B-B17E-91781D8A779F}"/>
    <cellStyle name="쉼표 5 2 3 5 3" xfId="32832" xr:uid="{865AB7ED-DBE6-4C73-AACE-79186910825C}"/>
    <cellStyle name="쉼표 5 2 3 6" xfId="5787" xr:uid="{308CBB0F-CEEF-4F11-92B5-FAA95B674804}"/>
    <cellStyle name="쉼표 5 2 3 6 2" xfId="35742" xr:uid="{B58ECE83-E1C5-45A5-92FC-0D578B06A42A}"/>
    <cellStyle name="쉼표 5 2 3 7" xfId="8569" xr:uid="{6855C6CA-4460-45B3-926F-F1E46643B803}"/>
    <cellStyle name="쉼표 5 2 3 7 2" xfId="38524" xr:uid="{315E27BF-2780-4108-B7F1-7EA5BD5F2B29}"/>
    <cellStyle name="쉼표 5 2 3 8" xfId="11351" xr:uid="{230FF6FA-66BA-46FB-87C4-F8769EC9FFFA}"/>
    <cellStyle name="쉼표 5 2 3 8 2" xfId="41306" xr:uid="{F33596D4-19DF-40AD-AF7D-11995003F57A}"/>
    <cellStyle name="쉼표 5 2 3 9" xfId="14086" xr:uid="{950D4AE1-B749-4E3C-8345-C812F909685D}"/>
    <cellStyle name="쉼표 5 2 3 9 2" xfId="44041" xr:uid="{2EA341D7-2576-40E8-98F0-86D126CB0BB6}"/>
    <cellStyle name="쉼표 5 2 4" xfId="960" xr:uid="{0C9283BB-7182-4D8D-B8BE-553534E14BD0}"/>
    <cellStyle name="쉼표 5 2 4 10" xfId="19788" xr:uid="{4DA52FB0-FD26-4FAB-B154-3F1245CEBBC0}"/>
    <cellStyle name="쉼표 5 2 4 10 2" xfId="49740" xr:uid="{4A725801-0748-4846-BE26-4DD2C771F2D1}"/>
    <cellStyle name="쉼표 5 2 4 11" xfId="22526" xr:uid="{EB8AC701-DB47-4740-97EB-54049242CF4C}"/>
    <cellStyle name="쉼표 5 2 4 11 2" xfId="52478" xr:uid="{CA456C0F-B2B7-4747-ABED-BF5A9B7BA29F}"/>
    <cellStyle name="쉼표 5 2 4 12" xfId="25262" xr:uid="{3A0EEC44-0C65-426B-B5FF-D59EA98E305C}"/>
    <cellStyle name="쉼표 5 2 4 12 2" xfId="55214" xr:uid="{72022E38-437D-496C-836B-BB4B1448313B}"/>
    <cellStyle name="쉼표 5 2 4 13" xfId="30965" xr:uid="{860AC251-7B2E-4430-BE37-72ECAFC1C9DC}"/>
    <cellStyle name="쉼표 5 2 4 2" xfId="3694" xr:uid="{8FCE1F97-18EC-4005-9EA3-71246C52C860}"/>
    <cellStyle name="쉼표 5 2 4 2 10" xfId="25946" xr:uid="{F99334D7-51D1-47CC-8984-DC51A4311EED}"/>
    <cellStyle name="쉼표 5 2 4 2 10 2" xfId="55898" xr:uid="{2AA66D8E-0B7C-4062-85B1-1C277F810B19}"/>
    <cellStyle name="쉼표 5 2 4 2 11" xfId="33687" xr:uid="{E1EF5F45-0287-4873-AA2C-61264E49B9BC}"/>
    <cellStyle name="쉼표 5 2 4 2 2" xfId="5062" xr:uid="{9C0654D3-848C-49E1-BB5F-288A4E3D9962}"/>
    <cellStyle name="쉼표 5 2 4 2 2 10" xfId="35055" xr:uid="{173DD29B-D13B-4CC1-9A87-88DAB8EE75CA}"/>
    <cellStyle name="쉼표 5 2 4 2 2 2" xfId="8010" xr:uid="{B3BC223D-1D68-44D3-8ADE-32048E594203}"/>
    <cellStyle name="쉼표 5 2 4 2 2 2 2" xfId="30057" xr:uid="{A66E5495-6553-41FE-8B67-F977E7CD4CDB}"/>
    <cellStyle name="쉼표 5 2 4 2 2 2 2 2" xfId="60009" xr:uid="{948F8E5E-615F-4AF0-9358-180126F69641}"/>
    <cellStyle name="쉼표 5 2 4 2 2 2 3" xfId="37965" xr:uid="{352D38C0-204B-4D6D-9708-95A7B0A9445E}"/>
    <cellStyle name="쉼표 5 2 4 2 2 3" xfId="10792" xr:uid="{5397307D-C25F-402C-9392-F9A036E4E218}"/>
    <cellStyle name="쉼표 5 2 4 2 2 3 2" xfId="40747" xr:uid="{1A4416A9-DB21-4FDD-9C5F-AB6193D5D3FD}"/>
    <cellStyle name="쉼표 5 2 4 2 2 4" xfId="13574" xr:uid="{FD9C9E12-C068-4916-8768-FBECF22ECCEC}"/>
    <cellStyle name="쉼표 5 2 4 2 2 4 2" xfId="43529" xr:uid="{481ABBC7-F302-443F-92C9-87FB804C8B02}"/>
    <cellStyle name="쉼표 5 2 4 2 2 5" xfId="16309" xr:uid="{2DED147A-2398-4F02-BD3C-D5B70F05E848}"/>
    <cellStyle name="쉼표 5 2 4 2 2 5 2" xfId="46264" xr:uid="{C53EF35F-EF7B-4312-8C37-1087080FE373}"/>
    <cellStyle name="쉼표 5 2 4 2 2 6" xfId="19057" xr:uid="{B3F67E51-5610-4D6F-A2CB-D476AFFBDF57}"/>
    <cellStyle name="쉼표 5 2 4 2 2 6 2" xfId="49010" xr:uid="{8B2B20DF-BC9E-46AF-8BA3-1318E5624C97}"/>
    <cellStyle name="쉼표 5 2 4 2 2 7" xfId="21840" xr:uid="{F893F568-A0C3-4594-AC59-FDF3FC5535B2}"/>
    <cellStyle name="쉼표 5 2 4 2 2 7 2" xfId="51792" xr:uid="{5362AADD-7127-4AE4-8C41-E0810F0428B3}"/>
    <cellStyle name="쉼표 5 2 4 2 2 8" xfId="24578" xr:uid="{68A24224-C941-4B3F-811B-13B5CCC084AA}"/>
    <cellStyle name="쉼표 5 2 4 2 2 8 2" xfId="54530" xr:uid="{B5982596-EFD2-4D25-9FE4-F7DF7C1DFAFE}"/>
    <cellStyle name="쉼표 5 2 4 2 2 9" xfId="27314" xr:uid="{F158E5EE-5BB3-46CA-9EA3-291FFE38D64F}"/>
    <cellStyle name="쉼표 5 2 4 2 2 9 2" xfId="57266" xr:uid="{22E81CF9-8239-4049-A69A-B3A7DDDC9EE8}"/>
    <cellStyle name="쉼표 5 2 4 2 3" xfId="6642" xr:uid="{47B6C324-12B2-4B6E-8AC6-85000155D996}"/>
    <cellStyle name="쉼표 5 2 4 2 3 2" xfId="28689" xr:uid="{F189263E-9DCE-490E-AA6F-E24C68682DEE}"/>
    <cellStyle name="쉼표 5 2 4 2 3 2 2" xfId="58641" xr:uid="{9E88FC49-2513-42DC-9CBE-583BDAF05577}"/>
    <cellStyle name="쉼표 5 2 4 2 3 3" xfId="36597" xr:uid="{A25A6A38-DBCD-4A9B-8ABA-66C717CDAE00}"/>
    <cellStyle name="쉼표 5 2 4 2 4" xfId="9424" xr:uid="{F5C5FF21-AB9F-4203-A0A4-5922EAB53CAB}"/>
    <cellStyle name="쉼표 5 2 4 2 4 2" xfId="39379" xr:uid="{96495604-D7D1-452D-A025-60B3E6826560}"/>
    <cellStyle name="쉼표 5 2 4 2 5" xfId="12206" xr:uid="{C5A7F601-98AC-4076-96AD-F6A4DFC679A6}"/>
    <cellStyle name="쉼표 5 2 4 2 5 2" xfId="42161" xr:uid="{B7293569-2176-4ACE-A2F2-AC4C628FEF31}"/>
    <cellStyle name="쉼표 5 2 4 2 6" xfId="14941" xr:uid="{572B1292-9305-431A-BDB7-A78CA987EC05}"/>
    <cellStyle name="쉼표 5 2 4 2 6 2" xfId="44896" xr:uid="{BB6F54C8-8751-4929-A00F-85936B2F03C5}"/>
    <cellStyle name="쉼표 5 2 4 2 7" xfId="17689" xr:uid="{9599BB2A-DD3F-4F9B-B8DB-F46CFE67C01A}"/>
    <cellStyle name="쉼표 5 2 4 2 7 2" xfId="47642" xr:uid="{6617A35F-0B98-4539-BD40-F843B7A86AB5}"/>
    <cellStyle name="쉼표 5 2 4 2 8" xfId="20472" xr:uid="{8AAC5F02-9D19-4A4D-935A-99E9BD752751}"/>
    <cellStyle name="쉼표 5 2 4 2 8 2" xfId="50424" xr:uid="{2D9414D5-F8F3-4C8D-B441-01D68F1153B5}"/>
    <cellStyle name="쉼표 5 2 4 2 9" xfId="23210" xr:uid="{293F529A-053C-460A-B619-85DAB33A6F97}"/>
    <cellStyle name="쉼표 5 2 4 2 9 2" xfId="53162" xr:uid="{525F0AFA-EC81-4DC9-B2DE-74DFF0C853AF}"/>
    <cellStyle name="쉼표 5 2 4 3" xfId="4378" xr:uid="{A0516E8B-08C8-43E6-9C32-550390FFF09C}"/>
    <cellStyle name="쉼표 5 2 4 3 10" xfId="34371" xr:uid="{5A712EB2-19BD-4949-B387-DC520DAA14B3}"/>
    <cellStyle name="쉼표 5 2 4 3 2" xfId="7326" xr:uid="{77D6A6CB-250C-435B-880F-83C640365389}"/>
    <cellStyle name="쉼표 5 2 4 3 2 2" xfId="29373" xr:uid="{07B8AE4D-427C-46BC-8329-26C97ECDFA3D}"/>
    <cellStyle name="쉼표 5 2 4 3 2 2 2" xfId="59325" xr:uid="{C0B19C26-AA4B-4FF9-8BF1-2E6F26D77F25}"/>
    <cellStyle name="쉼표 5 2 4 3 2 3" xfId="37281" xr:uid="{EBEF9A7E-960C-4D33-A594-ECF3DB5D9154}"/>
    <cellStyle name="쉼표 5 2 4 3 3" xfId="10108" xr:uid="{45F0B3B5-A86B-490D-8D75-47CAD5266831}"/>
    <cellStyle name="쉼표 5 2 4 3 3 2" xfId="40063" xr:uid="{6C6E1D3B-1608-47DD-BF00-2D9B4C5CE4F6}"/>
    <cellStyle name="쉼표 5 2 4 3 4" xfId="12890" xr:uid="{93ED3AF7-EDC3-4498-BC9C-25589CE39094}"/>
    <cellStyle name="쉼표 5 2 4 3 4 2" xfId="42845" xr:uid="{49E00834-B669-4462-A628-C26652A40385}"/>
    <cellStyle name="쉼표 5 2 4 3 5" xfId="15625" xr:uid="{4BDDFB1A-C8FE-417B-BB95-3B9F7452C1A9}"/>
    <cellStyle name="쉼표 5 2 4 3 5 2" xfId="45580" xr:uid="{DB3FA1D4-3162-47E5-9112-C309A7B7C32D}"/>
    <cellStyle name="쉼표 5 2 4 3 6" xfId="18373" xr:uid="{C498C7C9-553C-4886-AF4B-04CEA00A1837}"/>
    <cellStyle name="쉼표 5 2 4 3 6 2" xfId="48326" xr:uid="{4CCD4AEC-D18F-40A7-BC2A-C44F6C836263}"/>
    <cellStyle name="쉼표 5 2 4 3 7" xfId="21156" xr:uid="{E4341D68-B2E0-40C9-82D4-172BF533AEF7}"/>
    <cellStyle name="쉼표 5 2 4 3 7 2" xfId="51108" xr:uid="{A6B0B288-1705-4182-9610-713726B15BF2}"/>
    <cellStyle name="쉼표 5 2 4 3 8" xfId="23894" xr:uid="{3D2D52F2-5118-4662-AFA6-C3A77E9252EB}"/>
    <cellStyle name="쉼표 5 2 4 3 8 2" xfId="53846" xr:uid="{009C3309-0492-4BF6-9F7F-8FF94311E16D}"/>
    <cellStyle name="쉼표 5 2 4 3 9" xfId="26630" xr:uid="{FC5D94A7-1BF3-4EFF-8CE6-C1A362CE9DB6}"/>
    <cellStyle name="쉼표 5 2 4 3 9 2" xfId="56582" xr:uid="{A53F7F92-A847-4165-ABB9-E247327C84A5}"/>
    <cellStyle name="쉼표 5 2 4 4" xfId="3010" xr:uid="{A47DCB26-F6B5-46B8-8556-6705AB712C41}"/>
    <cellStyle name="쉼표 5 2 4 4 2" xfId="28005" xr:uid="{72651405-3593-4928-9865-49E9FB1AFCE7}"/>
    <cellStyle name="쉼표 5 2 4 4 2 2" xfId="57957" xr:uid="{4897D83D-BDA7-4411-A206-1EC1499FE72A}"/>
    <cellStyle name="쉼표 5 2 4 4 3" xfId="33003" xr:uid="{78280B62-EE7B-4532-951E-2C0238D8F260}"/>
    <cellStyle name="쉼표 5 2 4 5" xfId="5958" xr:uid="{89E2E8AE-39E8-49BE-B98D-F634EE04FE30}"/>
    <cellStyle name="쉼표 5 2 4 5 2" xfId="35913" xr:uid="{1E12B3B9-1A00-482A-A827-AE7DEED086FB}"/>
    <cellStyle name="쉼표 5 2 4 6" xfId="8740" xr:uid="{96612657-01EC-49DA-BD90-2150C8335204}"/>
    <cellStyle name="쉼표 5 2 4 6 2" xfId="38695" xr:uid="{610C9C16-6A15-459A-A1B4-A5E8CDF46063}"/>
    <cellStyle name="쉼표 5 2 4 7" xfId="11522" xr:uid="{2D2378F6-A209-4B6A-95B4-CB7DFECFDA41}"/>
    <cellStyle name="쉼표 5 2 4 7 2" xfId="41477" xr:uid="{5F4DF2DE-939C-4F79-BBDF-B01BD81622AA}"/>
    <cellStyle name="쉼표 5 2 4 8" xfId="14257" xr:uid="{850F9129-40AF-48E1-9FB4-F7D82687494E}"/>
    <cellStyle name="쉼표 5 2 4 8 2" xfId="44212" xr:uid="{EA9A8185-B0F0-4FC4-A8B2-FC0468D4CEC2}"/>
    <cellStyle name="쉼표 5 2 4 9" xfId="17005" xr:uid="{1D081A4C-12CC-4720-B8F3-3E318462234F}"/>
    <cellStyle name="쉼표 5 2 4 9 2" xfId="46958" xr:uid="{24A72737-DD81-4AD3-B7D0-B3D629E60022}"/>
    <cellStyle name="쉼표 5 2 5" xfId="1502" xr:uid="{CCCB177F-CCC4-4365-A04F-EB117E1F57E5}"/>
    <cellStyle name="쉼표 5 2 5 10" xfId="22868" xr:uid="{CD1302D3-D8CD-4791-8A58-174F4853E38F}"/>
    <cellStyle name="쉼표 5 2 5 10 2" xfId="52820" xr:uid="{2E1F9FC9-D727-4AAA-B38C-E04E3A853131}"/>
    <cellStyle name="쉼표 5 2 5 11" xfId="25604" xr:uid="{99947637-5FA4-49CD-8157-C4B967E47D05}"/>
    <cellStyle name="쉼표 5 2 5 11 2" xfId="55556" xr:uid="{59ADC0DE-3939-4E17-B6A3-E8D6E58F315B}"/>
    <cellStyle name="쉼표 5 2 5 12" xfId="31507" xr:uid="{DB8E585F-19B6-40B6-A101-CC5ABBEFD7B2}"/>
    <cellStyle name="쉼표 5 2 5 2" xfId="4720" xr:uid="{79C868D0-6199-4F02-B332-2069AC3616C9}"/>
    <cellStyle name="쉼표 5 2 5 2 10" xfId="34713" xr:uid="{5A2A8737-0F2F-4DDA-ABB1-28CCF1DBE079}"/>
    <cellStyle name="쉼표 5 2 5 2 2" xfId="7668" xr:uid="{C83E8A95-EEC1-4F90-84CE-88E016FFEAB0}"/>
    <cellStyle name="쉼표 5 2 5 2 2 2" xfId="29715" xr:uid="{4DBA4ADB-B564-4DE2-917D-4BB6851ED6C1}"/>
    <cellStyle name="쉼표 5 2 5 2 2 2 2" xfId="59667" xr:uid="{50726C48-D493-4B7E-8C8A-3C968692FBFD}"/>
    <cellStyle name="쉼표 5 2 5 2 2 3" xfId="37623" xr:uid="{45587C86-EC0C-431A-B74E-C2452080CA48}"/>
    <cellStyle name="쉼표 5 2 5 2 3" xfId="10450" xr:uid="{EF1B7C56-BA2D-4B0B-B969-549A47C5BF8C}"/>
    <cellStyle name="쉼표 5 2 5 2 3 2" xfId="40405" xr:uid="{49678029-8739-4CCB-8438-432DD0A32141}"/>
    <cellStyle name="쉼표 5 2 5 2 4" xfId="13232" xr:uid="{8DAB5F18-95A9-4980-9B37-F2F2396FF1D0}"/>
    <cellStyle name="쉼표 5 2 5 2 4 2" xfId="43187" xr:uid="{7B497D00-31CB-4A60-890A-F84B16E7293C}"/>
    <cellStyle name="쉼표 5 2 5 2 5" xfId="15967" xr:uid="{F4825D02-1A3E-4ED4-9A28-C7B029D3DB4E}"/>
    <cellStyle name="쉼표 5 2 5 2 5 2" xfId="45922" xr:uid="{7E60678D-E035-4EA9-AC40-ACDA2D29DE48}"/>
    <cellStyle name="쉼표 5 2 5 2 6" xfId="18715" xr:uid="{B6E1E329-9AB7-4BC8-B9F3-31645402F99A}"/>
    <cellStyle name="쉼표 5 2 5 2 6 2" xfId="48668" xr:uid="{E0C612D0-76F5-43E7-A827-A1FD2256494B}"/>
    <cellStyle name="쉼표 5 2 5 2 7" xfId="21498" xr:uid="{2DBB3AA2-95CC-43E2-82F2-59209DFEA95D}"/>
    <cellStyle name="쉼표 5 2 5 2 7 2" xfId="51450" xr:uid="{DA7EDC3E-EA37-4D43-B94A-6B6A3360B683}"/>
    <cellStyle name="쉼표 5 2 5 2 8" xfId="24236" xr:uid="{FE0D4471-36AC-4514-8715-E205927F50C5}"/>
    <cellStyle name="쉼표 5 2 5 2 8 2" xfId="54188" xr:uid="{773D0A2B-F8BA-4E05-82F6-5083D8EDE8F3}"/>
    <cellStyle name="쉼표 5 2 5 2 9" xfId="26972" xr:uid="{5D4E3157-4E8F-497E-B1EB-066209E74BA0}"/>
    <cellStyle name="쉼표 5 2 5 2 9 2" xfId="56924" xr:uid="{AA6382FC-AE33-4C52-9579-BF7620733A6D}"/>
    <cellStyle name="쉼표 5 2 5 3" xfId="3352" xr:uid="{C0B2388B-7D17-4139-9F23-5C2149448873}"/>
    <cellStyle name="쉼표 5 2 5 3 2" xfId="28347" xr:uid="{DE26BE5D-4EB3-46C1-B16E-5D03CC1850F5}"/>
    <cellStyle name="쉼표 5 2 5 3 2 2" xfId="58299" xr:uid="{E0DABB32-C3D5-4264-B440-74AF3428A175}"/>
    <cellStyle name="쉼표 5 2 5 3 3" xfId="33345" xr:uid="{96E421E4-9F55-4972-8C8C-3D61545AA660}"/>
    <cellStyle name="쉼표 5 2 5 4" xfId="6300" xr:uid="{9F138B24-2A24-4E18-BBE1-CE37DC4137B0}"/>
    <cellStyle name="쉼표 5 2 5 4 2" xfId="36255" xr:uid="{9DD3E3D1-191C-480E-A0A1-423C36D5B469}"/>
    <cellStyle name="쉼표 5 2 5 5" xfId="9082" xr:uid="{4C4D9459-D1B7-4836-B742-80E25645F815}"/>
    <cellStyle name="쉼표 5 2 5 5 2" xfId="39037" xr:uid="{6E1BD716-828B-49F8-890A-5401FCA9113E}"/>
    <cellStyle name="쉼표 5 2 5 6" xfId="11864" xr:uid="{4A57E1D7-40E4-48A5-9E79-93A8F99E7C49}"/>
    <cellStyle name="쉼표 5 2 5 6 2" xfId="41819" xr:uid="{A9D87FFC-CBCE-4266-A402-A57B15F8019C}"/>
    <cellStyle name="쉼표 5 2 5 7" xfId="14599" xr:uid="{4B58C453-97B8-47D3-A13A-F11CA471AA9B}"/>
    <cellStyle name="쉼표 5 2 5 7 2" xfId="44554" xr:uid="{604A2573-844B-4CCE-B98A-AFC28884C2C7}"/>
    <cellStyle name="쉼표 5 2 5 8" xfId="17347" xr:uid="{F1D77625-D056-42CA-8ECA-6BBD186D4BB0}"/>
    <cellStyle name="쉼표 5 2 5 8 2" xfId="47300" xr:uid="{3795D55A-3A95-4946-9A9E-A84DFDC5C31F}"/>
    <cellStyle name="쉼표 5 2 5 9" xfId="20130" xr:uid="{C2062BA5-7C75-48E4-BFEF-A8488F462F5B}"/>
    <cellStyle name="쉼표 5 2 5 9 2" xfId="50082" xr:uid="{E4A998A5-D73C-4374-9383-6FDB92101D1E}"/>
    <cellStyle name="쉼표 5 2 6" xfId="2051" xr:uid="{2FB34A9E-5E5E-4B0A-8C84-DBEAE688B57E}"/>
    <cellStyle name="쉼표 5 2 6 10" xfId="26288" xr:uid="{49A975B3-7F84-4B16-9BF7-BBC4B9B2E2F6}"/>
    <cellStyle name="쉼표 5 2 6 10 2" xfId="56240" xr:uid="{33D18026-76A1-4B4B-BFE9-55ADEFDF91C2}"/>
    <cellStyle name="쉼표 5 2 6 11" xfId="32054" xr:uid="{BD0EBBBB-7CAA-420F-AFB7-64C717203546}"/>
    <cellStyle name="쉼표 5 2 6 2" xfId="4036" xr:uid="{C248E5F6-9882-4368-A2C2-806DD9F322D9}"/>
    <cellStyle name="쉼표 5 2 6 2 2" xfId="29031" xr:uid="{3ADC32CB-A131-473B-B408-F7F37AECACEE}"/>
    <cellStyle name="쉼표 5 2 6 2 2 2" xfId="58983" xr:uid="{0A85DAB7-FADE-4ACF-9BE1-177DF1130080}"/>
    <cellStyle name="쉼표 5 2 6 2 3" xfId="34029" xr:uid="{566CD277-B5BA-41AD-9A6E-76EAEA1C81C6}"/>
    <cellStyle name="쉼표 5 2 6 3" xfId="6984" xr:uid="{28892C86-3951-4660-86D7-B490E4259A39}"/>
    <cellStyle name="쉼표 5 2 6 3 2" xfId="36939" xr:uid="{B5120A9C-D06E-404D-B95F-4A03FFD8B0C3}"/>
    <cellStyle name="쉼표 5 2 6 4" xfId="9766" xr:uid="{2D2420F6-8A1C-436A-B5E1-FA4A3D61CFA0}"/>
    <cellStyle name="쉼표 5 2 6 4 2" xfId="39721" xr:uid="{1E974B16-BFB4-470E-8A63-1660DBFEE071}"/>
    <cellStyle name="쉼표 5 2 6 5" xfId="12548" xr:uid="{D02F2147-7F19-4B5B-85C4-BA565272327A}"/>
    <cellStyle name="쉼표 5 2 6 5 2" xfId="42503" xr:uid="{734F7B0F-531C-487F-B746-64F72D415A41}"/>
    <cellStyle name="쉼표 5 2 6 6" xfId="15283" xr:uid="{16F4B116-D216-43B8-B426-8C217B37AD49}"/>
    <cellStyle name="쉼표 5 2 6 6 2" xfId="45238" xr:uid="{9AE7E928-6FA5-4F0F-9421-D69AD2B3B5D8}"/>
    <cellStyle name="쉼표 5 2 6 7" xfId="18031" xr:uid="{75006EFA-78C7-4AD5-9B3D-F1067CEDBBA9}"/>
    <cellStyle name="쉼표 5 2 6 7 2" xfId="47984" xr:uid="{8D954B01-184C-409F-90E9-9AF8C1BDFEF2}"/>
    <cellStyle name="쉼표 5 2 6 8" xfId="20814" xr:uid="{A892742F-34D1-4EF3-B729-646B34AF415C}"/>
    <cellStyle name="쉼표 5 2 6 8 2" xfId="50766" xr:uid="{8EA275A1-1F2B-4077-B87C-2D67543C52F4}"/>
    <cellStyle name="쉼표 5 2 6 9" xfId="23552" xr:uid="{42CD6320-69F6-4FBC-B12E-206CF80D0D5C}"/>
    <cellStyle name="쉼표 5 2 6 9 2" xfId="53504" xr:uid="{B9FE04F1-A7C9-41DF-8CEF-7FB191CF3445}"/>
    <cellStyle name="쉼표 5 2 7" xfId="2230" xr:uid="{57C06493-C329-4559-8E96-258E6521DC87}"/>
    <cellStyle name="쉼표 5 2 7 2" xfId="27663" xr:uid="{F3FAE022-6F7F-4686-9572-8C6F71C07B44}"/>
    <cellStyle name="쉼표 5 2 7 2 2" xfId="57615" xr:uid="{87B4E73E-3591-4688-81EC-BA0BED1FE750}"/>
    <cellStyle name="쉼표 5 2 7 3" xfId="32230" xr:uid="{760DBAA2-EE35-481B-900D-8CCDEE0BE21B}"/>
    <cellStyle name="쉼표 5 2 8" xfId="2668" xr:uid="{53336CD1-94DE-4E46-AE00-CC19B74CF247}"/>
    <cellStyle name="쉼표 5 2 8 2" xfId="32661" xr:uid="{74821289-99E1-4A1C-9A6A-57005F80E4E1}"/>
    <cellStyle name="쉼표 5 2 9" xfId="5535" xr:uid="{A3B90D85-D142-4BE8-AA6B-DF32E1E66794}"/>
    <cellStyle name="쉼표 5 2 9 2" xfId="35491" xr:uid="{0AB45B60-E578-4DB5-A5A6-E99DB4C2F0B7}"/>
    <cellStyle name="쉼표 5 20" xfId="8356" xr:uid="{2BA6B72E-6B28-4ADD-8354-D455B1CDBFAB}"/>
    <cellStyle name="쉼표 5 20 2" xfId="38311" xr:uid="{0B77F375-CFF5-4954-B0FA-5BBA3DC60084}"/>
    <cellStyle name="쉼표 5 21" xfId="11094" xr:uid="{502812E5-5F0D-49CA-831C-0CBD3A1563C9}"/>
    <cellStyle name="쉼표 5 21 2" xfId="41049" xr:uid="{856BD134-5C4F-44DA-80F8-C69D38A17AC1}"/>
    <cellStyle name="쉼표 5 22" xfId="11138" xr:uid="{6C751CBE-0DBF-46EB-A812-E0FB63DE1F74}"/>
    <cellStyle name="쉼표 5 22 2" xfId="41093" xr:uid="{D6433122-40F1-4C07-B58C-25DE5033985C}"/>
    <cellStyle name="쉼표 5 23" xfId="13873" xr:uid="{6BAB8661-3D2E-487B-ADD6-6B35CC096A10}"/>
    <cellStyle name="쉼표 5 23 2" xfId="43828" xr:uid="{4CAA8B8C-C662-4C8F-938B-EC6E35B54340}"/>
    <cellStyle name="쉼표 5 24" xfId="16619" xr:uid="{794A2317-2AD6-4120-B675-A7013593E51E}"/>
    <cellStyle name="쉼표 5 24 2" xfId="46572" xr:uid="{DB7AA93A-2D16-41A8-A263-596899075CF4}"/>
    <cellStyle name="쉼표 5 25" xfId="19357" xr:uid="{8091B263-6966-49FE-B7CD-6BE24D4F98E2}"/>
    <cellStyle name="쉼표 5 25 2" xfId="49310" xr:uid="{1AA6ADFB-94A0-407D-BC53-A3A944EDD2B4}"/>
    <cellStyle name="쉼표 5 26" xfId="19402" xr:uid="{DA9E14E5-7ACC-4715-893F-99024CBCB292}"/>
    <cellStyle name="쉼표 5 26 2" xfId="49354" xr:uid="{A85C316D-49FA-4D77-B4BB-48542E91532F}"/>
    <cellStyle name="쉼표 5 27" xfId="22142" xr:uid="{2586D340-468F-4132-8CB7-04564EB6E747}"/>
    <cellStyle name="쉼표 5 27 2" xfId="52094" xr:uid="{12192118-B73F-4642-90F7-44FC145581AE}"/>
    <cellStyle name="쉼표 5 28" xfId="24878" xr:uid="{5726FABB-12E0-474F-846B-46AFAD4489E6}"/>
    <cellStyle name="쉼표 5 28 2" xfId="54830" xr:uid="{C71616E4-41A8-4D5A-8257-0E476FB3A3E7}"/>
    <cellStyle name="쉼표 5 29" xfId="30378" xr:uid="{DF5DABFE-0EF5-4C38-AB5F-4C1EACDFB163}"/>
    <cellStyle name="쉼표 5 3" xfId="454" xr:uid="{30D1A357-BAA2-4BB7-99C1-5FB51AE59F44}"/>
    <cellStyle name="쉼표 5 3 10" xfId="8441" xr:uid="{B3864118-16BE-4FC9-8B83-7D2DFA99BACE}"/>
    <cellStyle name="쉼표 5 3 10 2" xfId="38396" xr:uid="{BB9A3A0A-C9C0-4EC0-A262-DDB4D217B5FB}"/>
    <cellStyle name="쉼표 5 3 11" xfId="11223" xr:uid="{8D23298B-34B1-43A1-8DEF-261D48DE23C9}"/>
    <cellStyle name="쉼표 5 3 11 2" xfId="41178" xr:uid="{705EF6EF-1954-4E86-BA52-179B2FE0D94D}"/>
    <cellStyle name="쉼표 5 3 12" xfId="13958" xr:uid="{8C9CA235-85B4-4B3C-958E-41081BF853B7}"/>
    <cellStyle name="쉼표 5 3 12 2" xfId="43913" xr:uid="{F05B4DCC-F7EF-459D-8FF8-2B4DFF9046D9}"/>
    <cellStyle name="쉼표 5 3 13" xfId="16706" xr:uid="{EFD744EB-539D-494E-ACE3-A2B82811B9AB}"/>
    <cellStyle name="쉼표 5 3 13 2" xfId="46659" xr:uid="{FCB949EC-925B-45BD-BD1B-D0C32D32D3EE}"/>
    <cellStyle name="쉼표 5 3 14" xfId="19489" xr:uid="{60C8BDEC-80AB-4B3C-91E6-516D84B503CE}"/>
    <cellStyle name="쉼표 5 3 14 2" xfId="49441" xr:uid="{0E9C12D4-C3EB-4932-8083-15E6C07B8AF4}"/>
    <cellStyle name="쉼표 5 3 15" xfId="22227" xr:uid="{78B99189-2629-4F2F-A050-B167987927CD}"/>
    <cellStyle name="쉼표 5 3 15 2" xfId="52179" xr:uid="{866883FC-8474-43FA-8AE9-49BAE05779AB}"/>
    <cellStyle name="쉼표 5 3 16" xfId="24963" xr:uid="{E0C9296A-8788-42F3-87E2-EFCACD80F9AD}"/>
    <cellStyle name="쉼표 5 3 16 2" xfId="54915" xr:uid="{C74A8923-DDEA-462A-8963-DEAA9166CE35}"/>
    <cellStyle name="쉼표 5 3 17" xfId="30467" xr:uid="{1CEE3079-82A0-41CA-84E3-3E98702918A2}"/>
    <cellStyle name="쉼표 5 3 2" xfId="596" xr:uid="{9318A5E9-3660-4FB4-907F-7842299F2B2D}"/>
    <cellStyle name="쉼표 5 3 2 10" xfId="16877" xr:uid="{19E151E5-18AB-442F-9CE0-E0888DFB96D2}"/>
    <cellStyle name="쉼표 5 3 2 10 2" xfId="46830" xr:uid="{26AD51B1-B75B-442A-BF18-5CBE436A8CE3}"/>
    <cellStyle name="쉼표 5 3 2 11" xfId="19660" xr:uid="{A105FDC2-3CF8-4FE3-9C74-403900E4FED2}"/>
    <cellStyle name="쉼표 5 3 2 11 2" xfId="49612" xr:uid="{AC76FD65-A0F0-4BC1-9921-A1AC4367D2C0}"/>
    <cellStyle name="쉼표 5 3 2 12" xfId="22398" xr:uid="{455BD5B6-EE71-4CE2-AD3C-91D91DED51B1}"/>
    <cellStyle name="쉼표 5 3 2 12 2" xfId="52350" xr:uid="{0B271AA6-0D34-476C-AC64-414DB9BD74F8}"/>
    <cellStyle name="쉼표 5 3 2 13" xfId="25134" xr:uid="{7B24C2EB-9874-4C30-B26C-794D7EC8FFD0}"/>
    <cellStyle name="쉼표 5 3 2 13 2" xfId="55086" xr:uid="{62C62889-ADBB-46DD-A014-66E1BD849AD2}"/>
    <cellStyle name="쉼표 5 3 2 14" xfId="30606" xr:uid="{EF5249AC-29FB-4076-8071-63AC7DC0C126}"/>
    <cellStyle name="쉼표 5 3 2 2" xfId="1144" xr:uid="{F0EF3D9E-E887-42E9-88FB-C81AB794FCBF}"/>
    <cellStyle name="쉼표 5 3 2 2 10" xfId="20002" xr:uid="{1AF0EDDC-F5C9-4ABD-B4D2-6C676460C655}"/>
    <cellStyle name="쉼표 5 3 2 2 10 2" xfId="49954" xr:uid="{D19BD8A7-44EF-4F73-87AD-37380834F315}"/>
    <cellStyle name="쉼표 5 3 2 2 11" xfId="22740" xr:uid="{FF9C84CD-A14B-43D8-9EEF-9EE5AE99F1C1}"/>
    <cellStyle name="쉼표 5 3 2 2 11 2" xfId="52692" xr:uid="{5DEE642B-1E40-4500-8B2E-5624454CB457}"/>
    <cellStyle name="쉼표 5 3 2 2 12" xfId="25476" xr:uid="{41F3D9D4-3E3F-4FE1-9D62-9AC9269C7311}"/>
    <cellStyle name="쉼표 5 3 2 2 12 2" xfId="55428" xr:uid="{7D9CA3A2-D69A-439D-A0E5-21D33F29702B}"/>
    <cellStyle name="쉼표 5 3 2 2 13" xfId="31149" xr:uid="{CE872ABA-5A68-4EFE-B0FB-5161CF01C3BC}"/>
    <cellStyle name="쉼표 5 3 2 2 2" xfId="3908" xr:uid="{7BCCB57E-8A62-497B-9EDC-2273B997B3A4}"/>
    <cellStyle name="쉼표 5 3 2 2 2 10" xfId="26160" xr:uid="{BBD5FBB1-CA66-4476-AB42-9377753E2478}"/>
    <cellStyle name="쉼표 5 3 2 2 2 10 2" xfId="56112" xr:uid="{BD581076-767C-4EF2-BD58-4218AB864D56}"/>
    <cellStyle name="쉼표 5 3 2 2 2 11" xfId="33901" xr:uid="{EB70D940-B09D-47E2-81D9-4588D8C1A442}"/>
    <cellStyle name="쉼표 5 3 2 2 2 2" xfId="5276" xr:uid="{8E736F41-7BFB-471A-BBF3-187010594DAD}"/>
    <cellStyle name="쉼표 5 3 2 2 2 2 10" xfId="35269" xr:uid="{62A58408-E9AC-4B5D-A310-F523C4B54D41}"/>
    <cellStyle name="쉼표 5 3 2 2 2 2 2" xfId="8224" xr:uid="{060241AD-1F86-49EA-8483-BFC46E8A1C14}"/>
    <cellStyle name="쉼표 5 3 2 2 2 2 2 2" xfId="30271" xr:uid="{238DD7A9-ED80-4F41-87CE-9878C8DA4C49}"/>
    <cellStyle name="쉼표 5 3 2 2 2 2 2 2 2" xfId="60223" xr:uid="{93C0F6D1-6E8A-4E85-AAD3-1077CBCDF219}"/>
    <cellStyle name="쉼표 5 3 2 2 2 2 2 3" xfId="38179" xr:uid="{ABF144B7-D89D-4930-AD34-71EF628DC8C4}"/>
    <cellStyle name="쉼표 5 3 2 2 2 2 3" xfId="11006" xr:uid="{44C6D186-2166-46B0-B3A0-54E622156C44}"/>
    <cellStyle name="쉼표 5 3 2 2 2 2 3 2" xfId="40961" xr:uid="{6DDF0D2C-E30F-40AA-85C9-13AC9BAE3D56}"/>
    <cellStyle name="쉼표 5 3 2 2 2 2 4" xfId="13788" xr:uid="{47FB84D1-286B-41CD-869B-751010324014}"/>
    <cellStyle name="쉼표 5 3 2 2 2 2 4 2" xfId="43743" xr:uid="{63F56322-3F27-42EF-A8C0-965D98A8A59D}"/>
    <cellStyle name="쉼표 5 3 2 2 2 2 5" xfId="16523" xr:uid="{7F4883E6-8A43-4612-9592-51CE89805314}"/>
    <cellStyle name="쉼표 5 3 2 2 2 2 5 2" xfId="46478" xr:uid="{C7F80B63-D3D9-4874-A1AB-7CF9B5D85825}"/>
    <cellStyle name="쉼표 5 3 2 2 2 2 6" xfId="19271" xr:uid="{D8B21B85-3D7C-44B2-B93B-454EFEFE949B}"/>
    <cellStyle name="쉼표 5 3 2 2 2 2 6 2" xfId="49224" xr:uid="{0F189015-DF22-4076-9B2C-38C5545B6A16}"/>
    <cellStyle name="쉼표 5 3 2 2 2 2 7" xfId="22054" xr:uid="{1C219C2E-4D8E-4C6D-B863-5FF701485E90}"/>
    <cellStyle name="쉼표 5 3 2 2 2 2 7 2" xfId="52006" xr:uid="{BB856A1B-898D-4A73-BFFD-F3B1EADDDD4F}"/>
    <cellStyle name="쉼표 5 3 2 2 2 2 8" xfId="24792" xr:uid="{88B775BC-EB0D-40EE-B135-64C44DEC44F8}"/>
    <cellStyle name="쉼표 5 3 2 2 2 2 8 2" xfId="54744" xr:uid="{F024B3BB-E5FA-4D75-8F10-1B0370EDDDA1}"/>
    <cellStyle name="쉼표 5 3 2 2 2 2 9" xfId="27528" xr:uid="{1E480DE4-16FD-4A85-9D39-F5931A5E41DD}"/>
    <cellStyle name="쉼표 5 3 2 2 2 2 9 2" xfId="57480" xr:uid="{91A2F1F0-C8CC-4002-B42F-BEA6227BF398}"/>
    <cellStyle name="쉼표 5 3 2 2 2 3" xfId="6856" xr:uid="{532999D6-0E3B-45C2-ACA8-5CD4ED592C11}"/>
    <cellStyle name="쉼표 5 3 2 2 2 3 2" xfId="28903" xr:uid="{6C006D07-B8A0-401C-914D-40DDA86830DF}"/>
    <cellStyle name="쉼표 5 3 2 2 2 3 2 2" xfId="58855" xr:uid="{A9ABA956-E9D0-493A-BE5B-A0401C0E8447}"/>
    <cellStyle name="쉼표 5 3 2 2 2 3 3" xfId="36811" xr:uid="{13CC88B4-99DB-490F-9851-6EAF6E14D35A}"/>
    <cellStyle name="쉼표 5 3 2 2 2 4" xfId="9638" xr:uid="{F92C3717-72DD-40C0-BACF-14FA10E389C0}"/>
    <cellStyle name="쉼표 5 3 2 2 2 4 2" xfId="39593" xr:uid="{78BCDF57-DC38-4A74-B8CB-EA951E7A3188}"/>
    <cellStyle name="쉼표 5 3 2 2 2 5" xfId="12420" xr:uid="{DA8E8F0A-E557-4E36-BCA0-6EE88CFDA594}"/>
    <cellStyle name="쉼표 5 3 2 2 2 5 2" xfId="42375" xr:uid="{A3EC1B40-FC45-4174-B64C-6D1BB29BB232}"/>
    <cellStyle name="쉼표 5 3 2 2 2 6" xfId="15155" xr:uid="{7F0A4117-908B-4F08-AEE8-91DF2ADA899B}"/>
    <cellStyle name="쉼표 5 3 2 2 2 6 2" xfId="45110" xr:uid="{08BCBC21-F685-4223-A4C9-7C33B296A9D4}"/>
    <cellStyle name="쉼표 5 3 2 2 2 7" xfId="17903" xr:uid="{7CBB9DD6-9B85-4F58-BB54-D285431B80F9}"/>
    <cellStyle name="쉼표 5 3 2 2 2 7 2" xfId="47856" xr:uid="{B6DFBCD9-EF98-4B68-A39F-0F06C9352EF8}"/>
    <cellStyle name="쉼표 5 3 2 2 2 8" xfId="20686" xr:uid="{A78400A9-2833-4E8B-AFE2-675D7DC9A822}"/>
    <cellStyle name="쉼표 5 3 2 2 2 8 2" xfId="50638" xr:uid="{5834244A-338C-4E74-860B-4345FEC38059}"/>
    <cellStyle name="쉼표 5 3 2 2 2 9" xfId="23424" xr:uid="{BD6A3101-3E88-4376-BC70-3CCD38764592}"/>
    <cellStyle name="쉼표 5 3 2 2 2 9 2" xfId="53376" xr:uid="{80CE4583-1F18-42D8-870E-AF1D1E4675D2}"/>
    <cellStyle name="쉼표 5 3 2 2 3" xfId="4592" xr:uid="{91DBC358-DFAD-4A9C-BB54-4630EC7005DF}"/>
    <cellStyle name="쉼표 5 3 2 2 3 10" xfId="34585" xr:uid="{47305A04-F7BE-43B4-A008-689C91A0BDC3}"/>
    <cellStyle name="쉼표 5 3 2 2 3 2" xfId="7540" xr:uid="{1E22A1A0-5671-4563-9B1F-F3A5DA4C0CA5}"/>
    <cellStyle name="쉼표 5 3 2 2 3 2 2" xfId="29587" xr:uid="{65E7B0A5-E3E6-4D35-AAB2-0F69FEA3E736}"/>
    <cellStyle name="쉼표 5 3 2 2 3 2 2 2" xfId="59539" xr:uid="{AD672428-A67E-4BE7-8C42-74E1F618869B}"/>
    <cellStyle name="쉼표 5 3 2 2 3 2 3" xfId="37495" xr:uid="{6368FF28-974C-4A7C-861F-6D9772D8AB8A}"/>
    <cellStyle name="쉼표 5 3 2 2 3 3" xfId="10322" xr:uid="{3AE47244-E7C4-499C-A7F5-02721A991BC7}"/>
    <cellStyle name="쉼표 5 3 2 2 3 3 2" xfId="40277" xr:uid="{424F0E8A-20D9-4BCB-9E4C-9E1037D673EC}"/>
    <cellStyle name="쉼표 5 3 2 2 3 4" xfId="13104" xr:uid="{14280DCA-2C9E-4533-8334-F97FBB14391D}"/>
    <cellStyle name="쉼표 5 3 2 2 3 4 2" xfId="43059" xr:uid="{79B26604-D1C2-4EDD-985E-A0D91B2C5D6C}"/>
    <cellStyle name="쉼표 5 3 2 2 3 5" xfId="15839" xr:uid="{F9729290-BC7B-4988-8416-91AF92F8C13C}"/>
    <cellStyle name="쉼표 5 3 2 2 3 5 2" xfId="45794" xr:uid="{C12B05D1-5E98-4208-BCB0-0F8146A9931C}"/>
    <cellStyle name="쉼표 5 3 2 2 3 6" xfId="18587" xr:uid="{5E4D8F3B-38DE-4158-80A3-BEFAD2C7D90F}"/>
    <cellStyle name="쉼표 5 3 2 2 3 6 2" xfId="48540" xr:uid="{541D4E94-ACD5-43E5-8D2C-1815E0705286}"/>
    <cellStyle name="쉼표 5 3 2 2 3 7" xfId="21370" xr:uid="{D285CEB8-416C-4FEF-AEB7-8268A22D1E56}"/>
    <cellStyle name="쉼표 5 3 2 2 3 7 2" xfId="51322" xr:uid="{79930EED-C123-4192-8E50-023F994851C6}"/>
    <cellStyle name="쉼표 5 3 2 2 3 8" xfId="24108" xr:uid="{41FDD111-6EB8-4ADF-B3FC-A437387CFB44}"/>
    <cellStyle name="쉼표 5 3 2 2 3 8 2" xfId="54060" xr:uid="{2D1BD5FC-6B7B-474C-B2B2-38344CD8CE4C}"/>
    <cellStyle name="쉼표 5 3 2 2 3 9" xfId="26844" xr:uid="{114CF2FC-FACF-458D-906A-BF57BF44CF0E}"/>
    <cellStyle name="쉼표 5 3 2 2 3 9 2" xfId="56796" xr:uid="{35C20351-741C-447B-9273-FC538790D672}"/>
    <cellStyle name="쉼표 5 3 2 2 4" xfId="3224" xr:uid="{7BB5595B-DCC7-4DAA-90BF-CF6AB7EAFCAD}"/>
    <cellStyle name="쉼표 5 3 2 2 4 2" xfId="28219" xr:uid="{BD2EDC07-2DBA-4FE4-95F8-B93BA81367C6}"/>
    <cellStyle name="쉼표 5 3 2 2 4 2 2" xfId="58171" xr:uid="{DF96CAE5-4FA3-458E-84CD-4A146BC521ED}"/>
    <cellStyle name="쉼표 5 3 2 2 4 3" xfId="33217" xr:uid="{A65AFC65-1DB5-42D9-A106-88819696D79C}"/>
    <cellStyle name="쉼표 5 3 2 2 5" xfId="6172" xr:uid="{23798CC9-F5C1-442D-9CFA-4FCC6398351C}"/>
    <cellStyle name="쉼표 5 3 2 2 5 2" xfId="36127" xr:uid="{A2C891C5-8F5C-4BCB-80D0-932A05D6A271}"/>
    <cellStyle name="쉼표 5 3 2 2 6" xfId="8954" xr:uid="{17713F52-CD42-4A56-8BBA-D9C44C0B7583}"/>
    <cellStyle name="쉼표 5 3 2 2 6 2" xfId="38909" xr:uid="{BEB36C72-EBE6-4774-8F71-72CAEDEF8276}"/>
    <cellStyle name="쉼표 5 3 2 2 7" xfId="11736" xr:uid="{8C96A277-AB6C-4F51-8056-9B01FA99FC26}"/>
    <cellStyle name="쉼표 5 3 2 2 7 2" xfId="41691" xr:uid="{6E922A15-B30D-4D25-B9E5-388FF4DC503D}"/>
    <cellStyle name="쉼표 5 3 2 2 8" xfId="14471" xr:uid="{902B588C-5A82-4F83-8F17-61FF92C5F9E4}"/>
    <cellStyle name="쉼표 5 3 2 2 8 2" xfId="44426" xr:uid="{B0D5AFD9-1C17-4C62-9A48-9F464ECD7D61}"/>
    <cellStyle name="쉼표 5 3 2 2 9" xfId="17219" xr:uid="{B267E02C-5615-48A8-80E4-D3293BCB79FE}"/>
    <cellStyle name="쉼표 5 3 2 2 9 2" xfId="47172" xr:uid="{04F49CE4-334F-4A2A-8A77-79F0A919E851}"/>
    <cellStyle name="쉼표 5 3 2 3" xfId="1686" xr:uid="{2CCCB418-103F-47D2-AB6D-4E7EB50D831F}"/>
    <cellStyle name="쉼표 5 3 2 3 10" xfId="23082" xr:uid="{04883F38-A221-40A3-9CDF-CEB2CEDE3BBE}"/>
    <cellStyle name="쉼표 5 3 2 3 10 2" xfId="53034" xr:uid="{91551204-2C07-4BD9-9FE4-BF639BB0634E}"/>
    <cellStyle name="쉼표 5 3 2 3 11" xfId="25818" xr:uid="{30514743-68E7-457A-8FF5-45AC3F55C1A4}"/>
    <cellStyle name="쉼표 5 3 2 3 11 2" xfId="55770" xr:uid="{6BCC0BEC-2B73-411A-8C86-072FCD1AB21E}"/>
    <cellStyle name="쉼표 5 3 2 3 12" xfId="31691" xr:uid="{99CF784B-EC17-48EB-8597-9511D8C414D6}"/>
    <cellStyle name="쉼표 5 3 2 3 2" xfId="4934" xr:uid="{05E387BD-2C3B-4EA2-B7E9-77C1A299831D}"/>
    <cellStyle name="쉼표 5 3 2 3 2 10" xfId="34927" xr:uid="{8903A49A-94F6-4490-90AB-E276E22839AF}"/>
    <cellStyle name="쉼표 5 3 2 3 2 2" xfId="7882" xr:uid="{7AED23BA-B0B9-4DBF-B544-82C2A57DD47E}"/>
    <cellStyle name="쉼표 5 3 2 3 2 2 2" xfId="29929" xr:uid="{D9C69541-4C3C-4CE7-A22B-A01205CC4CE1}"/>
    <cellStyle name="쉼표 5 3 2 3 2 2 2 2" xfId="59881" xr:uid="{85415E60-8299-4528-9726-10785A75A23D}"/>
    <cellStyle name="쉼표 5 3 2 3 2 2 3" xfId="37837" xr:uid="{893C5547-0AEE-42B9-86A5-15FF07BB1492}"/>
    <cellStyle name="쉼표 5 3 2 3 2 3" xfId="10664" xr:uid="{9A20CE3B-DCDB-4F6F-9BC3-F8E89CB6E7CD}"/>
    <cellStyle name="쉼표 5 3 2 3 2 3 2" xfId="40619" xr:uid="{81FF49B3-C304-4606-8421-A124CD4A537A}"/>
    <cellStyle name="쉼표 5 3 2 3 2 4" xfId="13446" xr:uid="{35044AF1-3B28-41A9-8165-8EAE6D54B02C}"/>
    <cellStyle name="쉼표 5 3 2 3 2 4 2" xfId="43401" xr:uid="{E9E8221D-04A7-487E-8CEA-A78F1B9023B2}"/>
    <cellStyle name="쉼표 5 3 2 3 2 5" xfId="16181" xr:uid="{5834477B-AA72-4238-99E0-71BB99C68795}"/>
    <cellStyle name="쉼표 5 3 2 3 2 5 2" xfId="46136" xr:uid="{21A57F0D-297C-4D78-8E67-14F046D0554A}"/>
    <cellStyle name="쉼표 5 3 2 3 2 6" xfId="18929" xr:uid="{BD809025-215A-405D-A923-12E088D3E4CB}"/>
    <cellStyle name="쉼표 5 3 2 3 2 6 2" xfId="48882" xr:uid="{EFD1116D-CED6-4E79-AAB7-DF6EC72D5129}"/>
    <cellStyle name="쉼표 5 3 2 3 2 7" xfId="21712" xr:uid="{78B7A4AA-03C1-49E8-81E6-190EAF14C587}"/>
    <cellStyle name="쉼표 5 3 2 3 2 7 2" xfId="51664" xr:uid="{984591C0-88D5-48F2-BBB0-6C3AC28123AB}"/>
    <cellStyle name="쉼표 5 3 2 3 2 8" xfId="24450" xr:uid="{B724C2DE-775E-4A67-939C-C54D2E8F7359}"/>
    <cellStyle name="쉼표 5 3 2 3 2 8 2" xfId="54402" xr:uid="{1959B260-1531-42FA-865F-F806EB9021B5}"/>
    <cellStyle name="쉼표 5 3 2 3 2 9" xfId="27186" xr:uid="{3F2DC8C6-6746-4AE3-9B66-39D7163937B3}"/>
    <cellStyle name="쉼표 5 3 2 3 2 9 2" xfId="57138" xr:uid="{29DCE9D1-790D-46BF-B82E-7295E9621AFE}"/>
    <cellStyle name="쉼표 5 3 2 3 3" xfId="3566" xr:uid="{7FE84619-D645-4D99-A88E-B790E7476C3D}"/>
    <cellStyle name="쉼표 5 3 2 3 3 2" xfId="28561" xr:uid="{E56EF307-4EF6-46A8-9CBB-A91B32578B0C}"/>
    <cellStyle name="쉼표 5 3 2 3 3 2 2" xfId="58513" xr:uid="{123901DE-E5CA-4D63-A15C-6226B5D57F82}"/>
    <cellStyle name="쉼표 5 3 2 3 3 3" xfId="33559" xr:uid="{D599DB25-AFCB-44F0-8E8E-DD8A995EE238}"/>
    <cellStyle name="쉼표 5 3 2 3 4" xfId="6514" xr:uid="{D44BD814-B346-410F-B409-F00FF01D7C8F}"/>
    <cellStyle name="쉼표 5 3 2 3 4 2" xfId="36469" xr:uid="{73AE7A6C-F655-4E86-8995-90EC9CF9A84B}"/>
    <cellStyle name="쉼표 5 3 2 3 5" xfId="9296" xr:uid="{897A8D3D-3524-4BB0-B038-6FEC8EC59549}"/>
    <cellStyle name="쉼표 5 3 2 3 5 2" xfId="39251" xr:uid="{C8EB2318-6334-4364-AB7D-D07CFA01E1E2}"/>
    <cellStyle name="쉼표 5 3 2 3 6" xfId="12078" xr:uid="{036128D3-C3C8-4B30-B668-1B11B9A9EA9E}"/>
    <cellStyle name="쉼표 5 3 2 3 6 2" xfId="42033" xr:uid="{A9310F87-27CA-4CBE-9CE6-68E2499E0960}"/>
    <cellStyle name="쉼표 5 3 2 3 7" xfId="14813" xr:uid="{2DFF1CEA-FB67-4E1A-B7B3-1063EF50354B}"/>
    <cellStyle name="쉼표 5 3 2 3 7 2" xfId="44768" xr:uid="{D93D212B-8B23-4358-8077-6A59D49C96A5}"/>
    <cellStyle name="쉼표 5 3 2 3 8" xfId="17561" xr:uid="{FAA68F78-4618-4BAC-BE65-1E5E7DB1A61E}"/>
    <cellStyle name="쉼표 5 3 2 3 8 2" xfId="47514" xr:uid="{33C0121D-DE67-4B28-8698-E882E7A00B6B}"/>
    <cellStyle name="쉼표 5 3 2 3 9" xfId="20344" xr:uid="{441845EE-6B8E-40D9-9539-F3C6553C09E3}"/>
    <cellStyle name="쉼표 5 3 2 3 9 2" xfId="50296" xr:uid="{AA80227A-C1A0-46A8-95E3-66E1E65E3B93}"/>
    <cellStyle name="쉼표 5 3 2 4" xfId="2445" xr:uid="{C19DE9F8-D0BF-4D6C-BB16-9E6F84F11F56}"/>
    <cellStyle name="쉼표 5 3 2 4 10" xfId="26502" xr:uid="{C9408F30-B4B9-4570-960A-85F2816362FE}"/>
    <cellStyle name="쉼표 5 3 2 4 10 2" xfId="56454" xr:uid="{68143FC8-32C1-413D-8496-046F7F2DD076}"/>
    <cellStyle name="쉼표 5 3 2 4 11" xfId="32444" xr:uid="{51CC3805-9C90-4E24-A24F-6A8F8BA1D09E}"/>
    <cellStyle name="쉼표 5 3 2 4 2" xfId="4250" xr:uid="{2B8C8ABD-F622-4D13-90C8-071BD01B65DB}"/>
    <cellStyle name="쉼표 5 3 2 4 2 2" xfId="29245" xr:uid="{9B5ECABA-6E7E-48B1-B537-909980099D1D}"/>
    <cellStyle name="쉼표 5 3 2 4 2 2 2" xfId="59197" xr:uid="{384DA684-7442-4A91-8EA6-241590D17342}"/>
    <cellStyle name="쉼표 5 3 2 4 2 3" xfId="34243" xr:uid="{2C03B1BB-7663-447B-9239-D2256F01E90C}"/>
    <cellStyle name="쉼표 5 3 2 4 3" xfId="7198" xr:uid="{A2F0FA54-0D66-4B2A-83C4-D5731C2BFFCF}"/>
    <cellStyle name="쉼표 5 3 2 4 3 2" xfId="37153" xr:uid="{0FA3E941-6FED-4E48-ABE8-E27E31AAE41A}"/>
    <cellStyle name="쉼표 5 3 2 4 4" xfId="9980" xr:uid="{76E770A3-2814-4BAC-AFDB-A49A9F51FAE9}"/>
    <cellStyle name="쉼표 5 3 2 4 4 2" xfId="39935" xr:uid="{D75AA8DA-C349-46B4-AD46-6D95B803DD8F}"/>
    <cellStyle name="쉼표 5 3 2 4 5" xfId="12762" xr:uid="{645DC1B9-DFAD-452F-905E-CED88EF03E8D}"/>
    <cellStyle name="쉼표 5 3 2 4 5 2" xfId="42717" xr:uid="{C64A5193-B508-413F-A0A7-DCDB588AC5A2}"/>
    <cellStyle name="쉼표 5 3 2 4 6" xfId="15497" xr:uid="{3B366FD1-AC86-40F9-93C4-4523D1EF0014}"/>
    <cellStyle name="쉼표 5 3 2 4 6 2" xfId="45452" xr:uid="{100FB43C-9B3F-4B7A-AC94-B75B5CC9B8BD}"/>
    <cellStyle name="쉼표 5 3 2 4 7" xfId="18245" xr:uid="{286A65FB-FAA5-4377-97E0-0205B4726A89}"/>
    <cellStyle name="쉼표 5 3 2 4 7 2" xfId="48198" xr:uid="{02702A9F-CB32-4452-952B-90BF383DEB40}"/>
    <cellStyle name="쉼표 5 3 2 4 8" xfId="21028" xr:uid="{6BCEFFB4-99AA-4286-BCE5-0710977E4AAF}"/>
    <cellStyle name="쉼표 5 3 2 4 8 2" xfId="50980" xr:uid="{416BDA63-5919-4269-91FD-40BEE1987ADD}"/>
    <cellStyle name="쉼표 5 3 2 4 9" xfId="23766" xr:uid="{2C274669-1235-409C-91FD-C00FAA8C3204}"/>
    <cellStyle name="쉼표 5 3 2 4 9 2" xfId="53718" xr:uid="{5C4A5242-F3F2-4AF6-9CC3-E362B35B2DF2}"/>
    <cellStyle name="쉼표 5 3 2 5" xfId="2882" xr:uid="{6B7067F2-AE0F-4E11-AB41-3FDAEAC91B3A}"/>
    <cellStyle name="쉼표 5 3 2 5 2" xfId="27877" xr:uid="{693F8802-07D3-4437-97F9-89B55DF51BED}"/>
    <cellStyle name="쉼표 5 3 2 5 2 2" xfId="57829" xr:uid="{D9B955F0-1703-4FD9-881B-B53EF1F06D07}"/>
    <cellStyle name="쉼표 5 3 2 5 3" xfId="32875" xr:uid="{318957AB-F92D-4F4F-A455-5DA9237F9E67}"/>
    <cellStyle name="쉼표 5 3 2 6" xfId="5830" xr:uid="{531AE850-1DDC-4582-AD22-A3A69F38C68C}"/>
    <cellStyle name="쉼표 5 3 2 6 2" xfId="35785" xr:uid="{F5F6B4CF-A13D-4D62-BD60-5773AF702A9E}"/>
    <cellStyle name="쉼표 5 3 2 7" xfId="8612" xr:uid="{C53626F4-CCA0-44EB-A2ED-D96D2AEDA182}"/>
    <cellStyle name="쉼표 5 3 2 7 2" xfId="38567" xr:uid="{8A5B251E-FD0D-42AA-87A6-1E277852D0B0}"/>
    <cellStyle name="쉼표 5 3 2 8" xfId="11394" xr:uid="{B716E6E0-B776-467F-AF6E-A3DD5A77B829}"/>
    <cellStyle name="쉼표 5 3 2 8 2" xfId="41349" xr:uid="{DFA2B0B3-D480-4A6B-9378-F7270859B4F5}"/>
    <cellStyle name="쉼표 5 3 2 9" xfId="14129" xr:uid="{8C1A47BE-CA65-408F-B50D-9FEF0674A503}"/>
    <cellStyle name="쉼표 5 3 2 9 2" xfId="44084" xr:uid="{42C53476-E2A4-4B80-9E09-7E90CC2D2C41}"/>
    <cellStyle name="쉼표 5 3 3" xfId="829" xr:uid="{523D86CA-C38E-4D15-AF1C-6C54F48C1A2E}"/>
    <cellStyle name="쉼표 5 3 3 10" xfId="19831" xr:uid="{C3A511AE-E043-41A0-801F-F82E203AE1C2}"/>
    <cellStyle name="쉼표 5 3 3 10 2" xfId="49783" xr:uid="{ACC708B5-DCB5-415A-A09D-FEEDACDFE263}"/>
    <cellStyle name="쉼표 5 3 3 11" xfId="22569" xr:uid="{0150B278-C198-4D2A-A9BF-0C0E48313FE2}"/>
    <cellStyle name="쉼표 5 3 3 11 2" xfId="52521" xr:uid="{0F15ACBC-7E8B-40B0-826B-14F0091A97FC}"/>
    <cellStyle name="쉼표 5 3 3 12" xfId="25305" xr:uid="{36F8DCCF-3243-47AB-8BA4-05A103ABECDC}"/>
    <cellStyle name="쉼표 5 3 3 12 2" xfId="55257" xr:uid="{C94E0C01-6780-4CCA-834E-648861CD02AC}"/>
    <cellStyle name="쉼표 5 3 3 13" xfId="30834" xr:uid="{24575133-0DE0-4B64-B957-3766D46470BA}"/>
    <cellStyle name="쉼표 5 3 3 2" xfId="1372" xr:uid="{56E02607-C49F-42EC-ADE3-1B1E891EADA2}"/>
    <cellStyle name="쉼표 5 3 3 2 10" xfId="23253" xr:uid="{5A09F3FA-9EF5-4F2E-B78D-B80707E8225B}"/>
    <cellStyle name="쉼표 5 3 3 2 10 2" xfId="53205" xr:uid="{B5DA415E-555F-4D4A-AEC6-5D12342BD5EA}"/>
    <cellStyle name="쉼표 5 3 3 2 11" xfId="25989" xr:uid="{4169B146-3797-436C-B71B-FC9EB5AFE7C0}"/>
    <cellStyle name="쉼표 5 3 3 2 11 2" xfId="55941" xr:uid="{EF9E1151-960E-4768-B332-B5A5B677545F}"/>
    <cellStyle name="쉼표 5 3 3 2 12" xfId="31377" xr:uid="{C0E23644-6B4B-4C64-AF59-12FBCAC0A546}"/>
    <cellStyle name="쉼표 5 3 3 2 2" xfId="5105" xr:uid="{3B6C936B-21A5-4490-8FF5-B01DFCD90CD8}"/>
    <cellStyle name="쉼표 5 3 3 2 2 10" xfId="35098" xr:uid="{8465A043-27FD-472B-A231-68D07E10B327}"/>
    <cellStyle name="쉼표 5 3 3 2 2 2" xfId="8053" xr:uid="{D1331952-CE80-4C56-8BEF-0B6A8C85836C}"/>
    <cellStyle name="쉼표 5 3 3 2 2 2 2" xfId="30100" xr:uid="{3BB2DE46-F673-4C48-96EA-D5AEF352B4AD}"/>
    <cellStyle name="쉼표 5 3 3 2 2 2 2 2" xfId="60052" xr:uid="{A06534C9-BC7C-4BDB-A227-2FD49C5AA4DF}"/>
    <cellStyle name="쉼표 5 3 3 2 2 2 3" xfId="38008" xr:uid="{D50EDA33-567B-482F-AD99-DDCD0291F11F}"/>
    <cellStyle name="쉼표 5 3 3 2 2 3" xfId="10835" xr:uid="{0C70C61F-F208-4912-B023-1170E51D2B22}"/>
    <cellStyle name="쉼표 5 3 3 2 2 3 2" xfId="40790" xr:uid="{47DB983E-E741-472C-A924-11AC34C76C25}"/>
    <cellStyle name="쉼표 5 3 3 2 2 4" xfId="13617" xr:uid="{6142C6FF-06AF-401A-B9E3-A34FB4211E11}"/>
    <cellStyle name="쉼표 5 3 3 2 2 4 2" xfId="43572" xr:uid="{EB2EB69E-1F6B-4C4A-87CC-533F66A29185}"/>
    <cellStyle name="쉼표 5 3 3 2 2 5" xfId="16352" xr:uid="{5F5046CA-BA31-4EF4-83BA-620D883CC495}"/>
    <cellStyle name="쉼표 5 3 3 2 2 5 2" xfId="46307" xr:uid="{64E02F62-B59E-444C-8764-A8D96FF22BBD}"/>
    <cellStyle name="쉼표 5 3 3 2 2 6" xfId="19100" xr:uid="{5B565F6E-0DBB-4BDE-BCAF-82DA33C32658}"/>
    <cellStyle name="쉼표 5 3 3 2 2 6 2" xfId="49053" xr:uid="{B59BD379-3304-417C-A6EB-97531D5DE496}"/>
    <cellStyle name="쉼표 5 3 3 2 2 7" xfId="21883" xr:uid="{73D428B9-B105-4317-92AF-6C6A63F38880}"/>
    <cellStyle name="쉼표 5 3 3 2 2 7 2" xfId="51835" xr:uid="{320F9498-9949-4F57-873D-1782BECD9758}"/>
    <cellStyle name="쉼표 5 3 3 2 2 8" xfId="24621" xr:uid="{B7E017B9-4295-4D07-9D83-AFAB5DCD0244}"/>
    <cellStyle name="쉼표 5 3 3 2 2 8 2" xfId="54573" xr:uid="{07DD38C9-8D86-4ADE-9605-FF277A4FB8DA}"/>
    <cellStyle name="쉼표 5 3 3 2 2 9" xfId="27357" xr:uid="{BC949485-E069-46BB-8F39-A2E633F22898}"/>
    <cellStyle name="쉼표 5 3 3 2 2 9 2" xfId="57309" xr:uid="{46768630-3630-477F-9018-FBEDC00F7D67}"/>
    <cellStyle name="쉼표 5 3 3 2 3" xfId="3737" xr:uid="{951F801A-A5CA-4F9F-88FC-BA4B2C87E488}"/>
    <cellStyle name="쉼표 5 3 3 2 3 2" xfId="28732" xr:uid="{ADB820D0-FCBF-4650-8A33-D372D8FD0A8E}"/>
    <cellStyle name="쉼표 5 3 3 2 3 2 2" xfId="58684" xr:uid="{4BAEFC6A-2436-4050-BA9A-761C8C96C023}"/>
    <cellStyle name="쉼표 5 3 3 2 3 3" xfId="33730" xr:uid="{373078C8-E173-47F9-95C8-12F295B11355}"/>
    <cellStyle name="쉼표 5 3 3 2 4" xfId="6685" xr:uid="{1FF15276-43BC-4617-8798-E986FB828843}"/>
    <cellStyle name="쉼표 5 3 3 2 4 2" xfId="36640" xr:uid="{1D10958A-87A3-4B01-8D61-6633504DEEA4}"/>
    <cellStyle name="쉼표 5 3 3 2 5" xfId="9467" xr:uid="{473E7B5A-8C37-49D5-B849-D69D56144FE3}"/>
    <cellStyle name="쉼표 5 3 3 2 5 2" xfId="39422" xr:uid="{373982E5-C4F1-4B30-A1D5-30EA1CE1E46B}"/>
    <cellStyle name="쉼표 5 3 3 2 6" xfId="12249" xr:uid="{35A06B47-1F37-4128-9CB1-76ADDEC25031}"/>
    <cellStyle name="쉼표 5 3 3 2 6 2" xfId="42204" xr:uid="{93DED191-F7AA-4CAC-970A-54BBCF1ACEE1}"/>
    <cellStyle name="쉼표 5 3 3 2 7" xfId="14984" xr:uid="{8ACD98C7-6FBA-49FE-B54B-A356E73289F9}"/>
    <cellStyle name="쉼표 5 3 3 2 7 2" xfId="44939" xr:uid="{872491EE-C48D-4F8C-B2DA-4F93A02ED26E}"/>
    <cellStyle name="쉼표 5 3 3 2 8" xfId="17732" xr:uid="{0609A5DC-C1B9-4A81-8417-B2629309067D}"/>
    <cellStyle name="쉼표 5 3 3 2 8 2" xfId="47685" xr:uid="{0F510E42-9916-48C7-B4CE-BE7D46C4E810}"/>
    <cellStyle name="쉼표 5 3 3 2 9" xfId="20515" xr:uid="{17C8752B-CDB3-4F31-B06C-9856028A06ED}"/>
    <cellStyle name="쉼표 5 3 3 2 9 2" xfId="50467" xr:uid="{F748D529-7897-4029-A34B-43D2B7747FBB}"/>
    <cellStyle name="쉼표 5 3 3 3" xfId="1914" xr:uid="{1AB67A0F-2593-4F66-9489-3690EC1A7B14}"/>
    <cellStyle name="쉼표 5 3 3 3 10" xfId="26673" xr:uid="{3ACF5096-9215-4EF1-8515-B121F06041B8}"/>
    <cellStyle name="쉼표 5 3 3 3 10 2" xfId="56625" xr:uid="{60E84FD9-8064-4E3D-BD75-EB43E9D2C9A2}"/>
    <cellStyle name="쉼표 5 3 3 3 11" xfId="31919" xr:uid="{9F64B8DE-7260-4E61-8F6D-7031B54E2AD9}"/>
    <cellStyle name="쉼표 5 3 3 3 2" xfId="4421" xr:uid="{D2476103-F78C-42F2-92C6-335C98F9190C}"/>
    <cellStyle name="쉼표 5 3 3 3 2 2" xfId="29416" xr:uid="{FFA3C362-16B1-4A90-BE5E-16DDAF25DA37}"/>
    <cellStyle name="쉼표 5 3 3 3 2 2 2" xfId="59368" xr:uid="{12859F6E-1074-424A-86D9-5E4E77FCA8B7}"/>
    <cellStyle name="쉼표 5 3 3 3 2 3" xfId="34414" xr:uid="{99F407B5-E777-4ECD-B3B9-3DDEAB710BBE}"/>
    <cellStyle name="쉼표 5 3 3 3 3" xfId="7369" xr:uid="{8E0DA481-B701-4BF6-9F1C-9A9729CACE0F}"/>
    <cellStyle name="쉼표 5 3 3 3 3 2" xfId="37324" xr:uid="{0F345A6D-29DD-4653-88CD-1833D450A9FD}"/>
    <cellStyle name="쉼표 5 3 3 3 4" xfId="10151" xr:uid="{3850BDE5-3E84-47DC-80F2-FAF453BF9624}"/>
    <cellStyle name="쉼표 5 3 3 3 4 2" xfId="40106" xr:uid="{F6F8EEB0-81F4-4981-BBDA-5699AC036C6A}"/>
    <cellStyle name="쉼표 5 3 3 3 5" xfId="12933" xr:uid="{7300D99F-3212-458A-BF98-4B637D789404}"/>
    <cellStyle name="쉼표 5 3 3 3 5 2" xfId="42888" xr:uid="{702DFF5C-39F9-498D-A2FD-7C97951002B7}"/>
    <cellStyle name="쉼표 5 3 3 3 6" xfId="15668" xr:uid="{B524A6F1-3F42-457A-83AB-2603C25B9ED3}"/>
    <cellStyle name="쉼표 5 3 3 3 6 2" xfId="45623" xr:uid="{D790C293-CD02-43D9-AB5C-05D775060A81}"/>
    <cellStyle name="쉼표 5 3 3 3 7" xfId="18416" xr:uid="{47821738-B287-41C0-8BA5-FC18A39E2721}"/>
    <cellStyle name="쉼표 5 3 3 3 7 2" xfId="48369" xr:uid="{D8C85070-E862-4A50-8A44-16CB4AD466C1}"/>
    <cellStyle name="쉼표 5 3 3 3 8" xfId="21199" xr:uid="{1649C214-F3D1-49A8-8CC4-5091358B4EE9}"/>
    <cellStyle name="쉼표 5 3 3 3 8 2" xfId="51151" xr:uid="{FF5824A1-0FEF-46D4-B268-53598C1A8481}"/>
    <cellStyle name="쉼표 5 3 3 3 9" xfId="23937" xr:uid="{CD9002F8-0640-48EA-9D2D-3CDD9D22A95E}"/>
    <cellStyle name="쉼표 5 3 3 3 9 2" xfId="53889" xr:uid="{813E9CFB-96B3-4451-8CEF-7246E1A644FC}"/>
    <cellStyle name="쉼표 5 3 3 4" xfId="3053" xr:uid="{69EE5B9E-0277-4279-9EDB-E78336BA18D3}"/>
    <cellStyle name="쉼표 5 3 3 4 2" xfId="28048" xr:uid="{E4042A29-DD51-4226-BA58-AD70EB5BE70A}"/>
    <cellStyle name="쉼표 5 3 3 4 2 2" xfId="58000" xr:uid="{C8A05FB1-C0DE-4FFE-A4D7-900CECA05884}"/>
    <cellStyle name="쉼표 5 3 3 4 3" xfId="33046" xr:uid="{56E092F9-0CEA-493C-96F5-6A28AF515005}"/>
    <cellStyle name="쉼표 5 3 3 5" xfId="6001" xr:uid="{09ACEB3C-07E9-4C45-AEE4-8EE8CF291EEF}"/>
    <cellStyle name="쉼표 5 3 3 5 2" xfId="35956" xr:uid="{FD9A9EAC-B242-461B-9166-0D393977139C}"/>
    <cellStyle name="쉼표 5 3 3 6" xfId="8783" xr:uid="{53AE6E0E-5B11-45A6-A353-AB4AFA524D92}"/>
    <cellStyle name="쉼표 5 3 3 6 2" xfId="38738" xr:uid="{F27FE070-1CF3-42AD-80AD-14BC6BD900FE}"/>
    <cellStyle name="쉼표 5 3 3 7" xfId="11565" xr:uid="{98D21840-90ED-4DB6-8349-027185B16CEA}"/>
    <cellStyle name="쉼표 5 3 3 7 2" xfId="41520" xr:uid="{4B181787-1886-4B4D-B4DE-962334EEAD16}"/>
    <cellStyle name="쉼표 5 3 3 8" xfId="14300" xr:uid="{BD6475ED-0BC6-4882-A5DB-502225641D63}"/>
    <cellStyle name="쉼표 5 3 3 8 2" xfId="44255" xr:uid="{D008D8C5-7BA5-4D33-9927-249FC8FF117D}"/>
    <cellStyle name="쉼표 5 3 3 9" xfId="17048" xr:uid="{041B9A06-343C-4FF0-9E6E-7CF2C0D8BD35}"/>
    <cellStyle name="쉼표 5 3 3 9 2" xfId="47001" xr:uid="{50A09D3E-DFB6-44B9-A65F-6CF88D082DB6}"/>
    <cellStyle name="쉼표 5 3 4" xfId="1005" xr:uid="{13972F62-C233-470B-A9B0-9A721A50852E}"/>
    <cellStyle name="쉼표 5 3 4 10" xfId="22911" xr:uid="{F9280026-3B17-4B82-A99F-EA1E541CB1E3}"/>
    <cellStyle name="쉼표 5 3 4 10 2" xfId="52863" xr:uid="{58D0B893-5752-4575-8334-ED71A139A8C3}"/>
    <cellStyle name="쉼표 5 3 4 11" xfId="25647" xr:uid="{6EA2CFE2-E5E7-4BCA-913B-51CAD80D7E84}"/>
    <cellStyle name="쉼표 5 3 4 11 2" xfId="55599" xr:uid="{D090E4AF-5CBD-493E-99CA-20002CDF9505}"/>
    <cellStyle name="쉼표 5 3 4 12" xfId="31010" xr:uid="{C187821E-524A-4717-AB27-64AE53A75CFC}"/>
    <cellStyle name="쉼표 5 3 4 2" xfId="4763" xr:uid="{F079BE50-D23A-4112-BA53-531E71339E82}"/>
    <cellStyle name="쉼표 5 3 4 2 10" xfId="34756" xr:uid="{34613C09-6FE1-4E8D-9ACD-78B40B2833E3}"/>
    <cellStyle name="쉼표 5 3 4 2 2" xfId="7711" xr:uid="{138001E9-9772-4E05-836A-206B923F9BCE}"/>
    <cellStyle name="쉼표 5 3 4 2 2 2" xfId="29758" xr:uid="{1E5D7C9C-2D1C-4F9E-A916-BE3673E392CA}"/>
    <cellStyle name="쉼표 5 3 4 2 2 2 2" xfId="59710" xr:uid="{A007F213-E1C8-4D37-9946-631EE1F71E96}"/>
    <cellStyle name="쉼표 5 3 4 2 2 3" xfId="37666" xr:uid="{FB76669B-2D28-45CB-80DE-C4043C07AE66}"/>
    <cellStyle name="쉼표 5 3 4 2 3" xfId="10493" xr:uid="{101AF21C-04FF-49F7-98F7-CE70586453AA}"/>
    <cellStyle name="쉼표 5 3 4 2 3 2" xfId="40448" xr:uid="{5243EAC1-7572-4A1C-8F92-5DD8C5036721}"/>
    <cellStyle name="쉼표 5 3 4 2 4" xfId="13275" xr:uid="{4CBC7DF8-9681-4797-AB17-82E880C1F9E8}"/>
    <cellStyle name="쉼표 5 3 4 2 4 2" xfId="43230" xr:uid="{E5732251-E181-4432-A45D-2E4F8E65F27B}"/>
    <cellStyle name="쉼표 5 3 4 2 5" xfId="16010" xr:uid="{C4A301C8-7AA7-4717-A7E2-94166B605F51}"/>
    <cellStyle name="쉼표 5 3 4 2 5 2" xfId="45965" xr:uid="{FD825AFB-DAFD-4BC1-9AEE-C5109AA96E99}"/>
    <cellStyle name="쉼표 5 3 4 2 6" xfId="18758" xr:uid="{73D5980C-54FE-4A3F-AED5-8D416D73B60D}"/>
    <cellStyle name="쉼표 5 3 4 2 6 2" xfId="48711" xr:uid="{3725E953-D583-470D-9B23-CB89E9185249}"/>
    <cellStyle name="쉼표 5 3 4 2 7" xfId="21541" xr:uid="{7B1D6E82-8500-428C-99E6-E9A91CC77E8D}"/>
    <cellStyle name="쉼표 5 3 4 2 7 2" xfId="51493" xr:uid="{EA68FB27-FDE2-4D61-AFF2-72C793411BB5}"/>
    <cellStyle name="쉼표 5 3 4 2 8" xfId="24279" xr:uid="{24E735E3-B4C9-4F6D-87DD-3F4CE8DBA165}"/>
    <cellStyle name="쉼표 5 3 4 2 8 2" xfId="54231" xr:uid="{7150F3C1-F9FC-4984-B088-9D39E1D53841}"/>
    <cellStyle name="쉼표 5 3 4 2 9" xfId="27015" xr:uid="{5D394D37-2665-4AE4-9F5B-1EDA55EA8896}"/>
    <cellStyle name="쉼표 5 3 4 2 9 2" xfId="56967" xr:uid="{6315AFDA-A51C-475F-A42C-6D00B393AE97}"/>
    <cellStyle name="쉼표 5 3 4 3" xfId="3395" xr:uid="{5BAE7FA5-40B7-4F5C-9093-61D38D829EE3}"/>
    <cellStyle name="쉼표 5 3 4 3 2" xfId="28390" xr:uid="{C1DB0F42-6420-4311-A9E2-6CC2BF2B65EF}"/>
    <cellStyle name="쉼표 5 3 4 3 2 2" xfId="58342" xr:uid="{0E69196F-4C40-43DF-AD73-11C2C12E02A0}"/>
    <cellStyle name="쉼표 5 3 4 3 3" xfId="33388" xr:uid="{CFE8AC47-DCF4-440F-90E9-6D1808727283}"/>
    <cellStyle name="쉼표 5 3 4 4" xfId="6343" xr:uid="{304D71CC-46F5-46F8-9C5D-0628CA3541D1}"/>
    <cellStyle name="쉼표 5 3 4 4 2" xfId="36298" xr:uid="{6DB2A7FE-1489-4B34-8C64-0B4F6820E03C}"/>
    <cellStyle name="쉼표 5 3 4 5" xfId="9125" xr:uid="{F6290F17-4404-43D6-A9DF-9E623E9DC091}"/>
    <cellStyle name="쉼표 5 3 4 5 2" xfId="39080" xr:uid="{910696A5-A6CB-4A95-A5D6-E952A3F2D5C8}"/>
    <cellStyle name="쉼표 5 3 4 6" xfId="11907" xr:uid="{E4058422-D719-49F0-91EA-C00B3F35FAC0}"/>
    <cellStyle name="쉼표 5 3 4 6 2" xfId="41862" xr:uid="{AAF87670-6B77-4118-99B6-EF9F998AC7F5}"/>
    <cellStyle name="쉼표 5 3 4 7" xfId="14642" xr:uid="{7BA7FE3D-8A28-4861-97A0-8A103FBE94AD}"/>
    <cellStyle name="쉼표 5 3 4 7 2" xfId="44597" xr:uid="{584CC497-CB62-4330-9D5A-60866D18C958}"/>
    <cellStyle name="쉼표 5 3 4 8" xfId="17390" xr:uid="{4D545BA8-E148-48D9-845B-1768D45F18C0}"/>
    <cellStyle name="쉼표 5 3 4 8 2" xfId="47343" xr:uid="{8A62D68E-1CD5-4E01-83DE-0D96481FEB25}"/>
    <cellStyle name="쉼표 5 3 4 9" xfId="20173" xr:uid="{13479327-DDEC-454A-9ACA-C48F571185E5}"/>
    <cellStyle name="쉼표 5 3 4 9 2" xfId="50125" xr:uid="{5BF5913E-701B-49D6-B882-5ACFAE2FEAA5}"/>
    <cellStyle name="쉼표 5 3 5" xfId="1547" xr:uid="{B3D2479A-61CD-4A00-B604-1A1F9D74D0B7}"/>
    <cellStyle name="쉼표 5 3 5 10" xfId="26331" xr:uid="{0157DEF9-6867-4C81-9C3D-163469A46AA0}"/>
    <cellStyle name="쉼표 5 3 5 10 2" xfId="56283" xr:uid="{995F1312-EB46-4A34-95DB-E5F1CF0B4835}"/>
    <cellStyle name="쉼표 5 3 5 11" xfId="31552" xr:uid="{C78BDD22-28A5-471F-BE1B-D40EFAB50108}"/>
    <cellStyle name="쉼표 5 3 5 2" xfId="4079" xr:uid="{4702C2EE-B8A0-4E38-B6C4-EDC995C6F399}"/>
    <cellStyle name="쉼표 5 3 5 2 2" xfId="29074" xr:uid="{4DD520AE-EF3E-47A1-8CC1-4549B01327D9}"/>
    <cellStyle name="쉼표 5 3 5 2 2 2" xfId="59026" xr:uid="{C65EF1B8-3352-4D60-AFC8-B819E54B4B52}"/>
    <cellStyle name="쉼표 5 3 5 2 3" xfId="34072" xr:uid="{340ADC86-16E2-414C-B7FB-B58155A6CC00}"/>
    <cellStyle name="쉼표 5 3 5 3" xfId="7027" xr:uid="{9332A611-67C0-4E03-BCBE-FB50DB1BF0AE}"/>
    <cellStyle name="쉼표 5 3 5 3 2" xfId="36982" xr:uid="{00538F48-A13E-4991-AC18-1E3981750130}"/>
    <cellStyle name="쉼표 5 3 5 4" xfId="9809" xr:uid="{F1E26797-EE70-4D10-9DED-50FC398D1BAB}"/>
    <cellStyle name="쉼표 5 3 5 4 2" xfId="39764" xr:uid="{AE1A4549-263A-48A3-99B3-E2415691BF1E}"/>
    <cellStyle name="쉼표 5 3 5 5" xfId="12591" xr:uid="{A7D6D007-4E5F-4355-980B-40611B2950E3}"/>
    <cellStyle name="쉼표 5 3 5 5 2" xfId="42546" xr:uid="{67DB2DA0-056C-4B5E-AF42-02EF28F32FEE}"/>
    <cellStyle name="쉼표 5 3 5 6" xfId="15326" xr:uid="{927879FE-9704-4720-99B9-4719DDC79554}"/>
    <cellStyle name="쉼표 5 3 5 6 2" xfId="45281" xr:uid="{391CCE85-506F-4414-9B40-5F3D95FF4A8A}"/>
    <cellStyle name="쉼표 5 3 5 7" xfId="18074" xr:uid="{6A06B076-E4F0-434A-9CAA-7EB89EB33672}"/>
    <cellStyle name="쉼표 5 3 5 7 2" xfId="48027" xr:uid="{3C7FA245-C1F4-475A-AABD-DAEA68F6A99D}"/>
    <cellStyle name="쉼표 5 3 5 8" xfId="20857" xr:uid="{FB8D3F8A-F851-4032-81AB-AA361334FD82}"/>
    <cellStyle name="쉼표 5 3 5 8 2" xfId="50809" xr:uid="{149F5E6C-EB01-43A2-9467-69C74A388EAA}"/>
    <cellStyle name="쉼표 5 3 5 9" xfId="23595" xr:uid="{02911B14-F3F5-4D41-9E84-6B7C5DA7FCE0}"/>
    <cellStyle name="쉼표 5 3 5 9 2" xfId="53547" xr:uid="{8B96BD53-D18A-4FB4-BA0B-7CC43255B657}"/>
    <cellStyle name="쉼표 5 3 6" xfId="2094" xr:uid="{3C3EF032-418C-47ED-A5B2-A2233921801C}"/>
    <cellStyle name="쉼표 5 3 6 2" xfId="27706" xr:uid="{4418B942-113C-4AFD-B6C0-21D3300CC905}"/>
    <cellStyle name="쉼표 5 3 6 2 2" xfId="57658" xr:uid="{A189564B-CB41-45EC-9E8C-39A7013EC7B8}"/>
    <cellStyle name="쉼표 5 3 6 3" xfId="32097" xr:uid="{46860EFC-22F4-4801-9DDE-79B674727EEB}"/>
    <cellStyle name="쉼표 5 3 7" xfId="2273" xr:uid="{64683CE2-E0E5-4A22-B201-A3EA62A1911F}"/>
    <cellStyle name="쉼표 5 3 7 2" xfId="32273" xr:uid="{27D75104-686C-49AD-8AC1-C99D8C9AD574}"/>
    <cellStyle name="쉼표 5 3 8" xfId="2711" xr:uid="{9F79E211-B6FC-4539-A1AF-FBA4449630D0}"/>
    <cellStyle name="쉼표 5 3 8 2" xfId="32704" xr:uid="{FC50C0CC-F302-4998-9B28-0D485DB1BC9E}"/>
    <cellStyle name="쉼표 5 3 9" xfId="5659" xr:uid="{F05428CA-E7F3-4283-9CB7-F87C45879E66}"/>
    <cellStyle name="쉼표 5 3 9 2" xfId="35614" xr:uid="{4E954FAB-8979-49C0-9BC4-A836F5C4896C}"/>
    <cellStyle name="쉼표 5 4" xfId="507" xr:uid="{C8063678-0757-46C0-8C0F-9C5566B67CA4}"/>
    <cellStyle name="쉼표 5 4 10" xfId="16792" xr:uid="{015A8E4A-999A-4AE2-A0D6-50394C4403B4}"/>
    <cellStyle name="쉼표 5 4 10 2" xfId="46745" xr:uid="{A9654D7A-076A-4D9B-9A03-7CA4E1616ADA}"/>
    <cellStyle name="쉼표 5 4 11" xfId="19575" xr:uid="{615C961B-B143-495B-92D3-6A02836FB4ED}"/>
    <cellStyle name="쉼표 5 4 11 2" xfId="49527" xr:uid="{5F475A0E-0FAE-4205-9DEF-379DE51EB6DA}"/>
    <cellStyle name="쉼표 5 4 12" xfId="22313" xr:uid="{458C78C9-7EA9-4641-BCC9-49E90DA30FB2}"/>
    <cellStyle name="쉼표 5 4 12 2" xfId="52265" xr:uid="{172129AF-4A76-491B-ABC8-0F845486146D}"/>
    <cellStyle name="쉼표 5 4 13" xfId="25049" xr:uid="{7DA48E36-62A5-4D57-B045-6F57CBFF24F1}"/>
    <cellStyle name="쉼표 5 4 13 2" xfId="55001" xr:uid="{D7745249-049B-4B7E-94DE-5EE0B5CB8F3C}"/>
    <cellStyle name="쉼표 5 4 14" xfId="30517" xr:uid="{9892DA77-5CA6-4891-BF66-557DD8B81C57}"/>
    <cellStyle name="쉼표 5 4 2" xfId="1055" xr:uid="{94EC62B1-96F8-4026-BBE8-BF64876C88DD}"/>
    <cellStyle name="쉼표 5 4 2 10" xfId="19917" xr:uid="{32E79B88-2449-4CD0-B37B-D860DE5BAACB}"/>
    <cellStyle name="쉼표 5 4 2 10 2" xfId="49869" xr:uid="{7BCB6103-E12A-4FAD-9FA6-DF46E134AF49}"/>
    <cellStyle name="쉼표 5 4 2 11" xfId="22655" xr:uid="{EC3FAB81-93E3-42BA-A8D7-DFD83D87256E}"/>
    <cellStyle name="쉼표 5 4 2 11 2" xfId="52607" xr:uid="{0E827F92-9364-4344-9C7F-4AE068FE0A2B}"/>
    <cellStyle name="쉼표 5 4 2 12" xfId="25391" xr:uid="{332BB7F6-55C1-4ED1-A359-1CD08F942962}"/>
    <cellStyle name="쉼표 5 4 2 12 2" xfId="55343" xr:uid="{1DBD1775-0D64-4349-B850-C31E73C12DCF}"/>
    <cellStyle name="쉼표 5 4 2 13" xfId="31060" xr:uid="{B725C620-E125-4E86-AAC5-5BED63C42711}"/>
    <cellStyle name="쉼표 5 4 2 2" xfId="3823" xr:uid="{901D1A85-14B9-4AA6-BEBE-7154FEA0299D}"/>
    <cellStyle name="쉼표 5 4 2 2 10" xfId="26075" xr:uid="{EC4AC68E-99FF-4D6C-B43F-FB4035A62C40}"/>
    <cellStyle name="쉼표 5 4 2 2 10 2" xfId="56027" xr:uid="{DFC31615-6145-4740-9716-57ADAC306768}"/>
    <cellStyle name="쉼표 5 4 2 2 11" xfId="33816" xr:uid="{ADA547E9-BEB8-45F4-B688-6243DDF7C359}"/>
    <cellStyle name="쉼표 5 4 2 2 2" xfId="5191" xr:uid="{29F882CF-6098-461F-B42F-2131F08EEC30}"/>
    <cellStyle name="쉼표 5 4 2 2 2 10" xfId="35184" xr:uid="{63081F76-C209-42FD-A48D-AECC3A0C9110}"/>
    <cellStyle name="쉼표 5 4 2 2 2 2" xfId="8139" xr:uid="{802FCEAA-CB7A-4C69-80C5-D022AB930989}"/>
    <cellStyle name="쉼표 5 4 2 2 2 2 2" xfId="30186" xr:uid="{B3B5828D-27B5-4692-BB64-4F3712010E10}"/>
    <cellStyle name="쉼표 5 4 2 2 2 2 2 2" xfId="60138" xr:uid="{6B9C848E-C7C6-44BE-B2CA-6002CE33A2DF}"/>
    <cellStyle name="쉼표 5 4 2 2 2 2 3" xfId="38094" xr:uid="{83AD0431-092C-482C-A435-694F9AC64A30}"/>
    <cellStyle name="쉼표 5 4 2 2 2 3" xfId="10921" xr:uid="{5A935E78-5D25-42B6-97C3-1389F72FCD5C}"/>
    <cellStyle name="쉼표 5 4 2 2 2 3 2" xfId="40876" xr:uid="{6DD0945E-6DB7-4779-A2EA-615456D52C3A}"/>
    <cellStyle name="쉼표 5 4 2 2 2 4" xfId="13703" xr:uid="{D418EA4C-A333-493D-9F30-7D99AEFD1306}"/>
    <cellStyle name="쉼표 5 4 2 2 2 4 2" xfId="43658" xr:uid="{41E80DFE-8740-488C-B34B-C644B1004DD5}"/>
    <cellStyle name="쉼표 5 4 2 2 2 5" xfId="16438" xr:uid="{DEB5FF40-908D-4193-90BC-E69F2DE56F72}"/>
    <cellStyle name="쉼표 5 4 2 2 2 5 2" xfId="46393" xr:uid="{30E99803-6892-4433-B51F-8A0F0972B042}"/>
    <cellStyle name="쉼표 5 4 2 2 2 6" xfId="19186" xr:uid="{F018C599-D75F-45EB-AFF9-5EED538F6C5B}"/>
    <cellStyle name="쉼표 5 4 2 2 2 6 2" xfId="49139" xr:uid="{5D0C5DB4-DF1E-40E8-A78D-80FA56DEB04E}"/>
    <cellStyle name="쉼표 5 4 2 2 2 7" xfId="21969" xr:uid="{78AC1B4C-45D2-494E-A173-EE0534005C75}"/>
    <cellStyle name="쉼표 5 4 2 2 2 7 2" xfId="51921" xr:uid="{B4CF1018-EB00-495C-BDF8-4048D85177AA}"/>
    <cellStyle name="쉼표 5 4 2 2 2 8" xfId="24707" xr:uid="{9DA23DBC-99E4-4246-A061-D72813A8411D}"/>
    <cellStyle name="쉼표 5 4 2 2 2 8 2" xfId="54659" xr:uid="{3EE8DD82-F36E-4F64-95F7-5BF41F6F1681}"/>
    <cellStyle name="쉼표 5 4 2 2 2 9" xfId="27443" xr:uid="{CCB433D0-BC51-43F5-932B-6E35AFC5C1AC}"/>
    <cellStyle name="쉼표 5 4 2 2 2 9 2" xfId="57395" xr:uid="{E1A28786-4099-42BD-B8D4-8675D9E82188}"/>
    <cellStyle name="쉼표 5 4 2 2 3" xfId="6771" xr:uid="{45B0354F-7EEB-47BB-A341-EF760306BFF5}"/>
    <cellStyle name="쉼표 5 4 2 2 3 2" xfId="28818" xr:uid="{0E632E57-8067-4F18-B315-4FFEA628366E}"/>
    <cellStyle name="쉼표 5 4 2 2 3 2 2" xfId="58770" xr:uid="{2D50E946-AF28-4D01-BA05-DC52D36B3510}"/>
    <cellStyle name="쉼표 5 4 2 2 3 3" xfId="36726" xr:uid="{169ADFDA-9A2D-4A0C-A9E6-70060FFB2B00}"/>
    <cellStyle name="쉼표 5 4 2 2 4" xfId="9553" xr:uid="{E7952A17-CB85-4D75-AAF5-7817C0AF4332}"/>
    <cellStyle name="쉼표 5 4 2 2 4 2" xfId="39508" xr:uid="{B8650C71-1C39-4718-8880-B161956381F5}"/>
    <cellStyle name="쉼표 5 4 2 2 5" xfId="12335" xr:uid="{8B83E9AE-A10F-4DFD-A5A7-CBCB52489A10}"/>
    <cellStyle name="쉼표 5 4 2 2 5 2" xfId="42290" xr:uid="{9756DF43-11D9-4D11-BF97-94268DCD09EF}"/>
    <cellStyle name="쉼표 5 4 2 2 6" xfId="15070" xr:uid="{5DFAD8A9-294B-482F-9529-8782B9B81AFD}"/>
    <cellStyle name="쉼표 5 4 2 2 6 2" xfId="45025" xr:uid="{A8B01386-AC8F-44C7-962D-E7ED8BE3EE79}"/>
    <cellStyle name="쉼표 5 4 2 2 7" xfId="17818" xr:uid="{56E2E0EF-628A-49F1-AE3B-F514E2D3FE42}"/>
    <cellStyle name="쉼표 5 4 2 2 7 2" xfId="47771" xr:uid="{5A32978F-1B99-4A51-870C-0CDE6EB8CE99}"/>
    <cellStyle name="쉼표 5 4 2 2 8" xfId="20601" xr:uid="{58D403C1-88D4-4E98-A0D3-53F73EFE7B9B}"/>
    <cellStyle name="쉼표 5 4 2 2 8 2" xfId="50553" xr:uid="{5F346785-4A06-4EF0-8DC1-99295F709585}"/>
    <cellStyle name="쉼표 5 4 2 2 9" xfId="23339" xr:uid="{7E4733BC-8F28-481E-AB4E-C04EB304A654}"/>
    <cellStyle name="쉼표 5 4 2 2 9 2" xfId="53291" xr:uid="{BC799F6F-4001-465F-93DE-1CC643802B44}"/>
    <cellStyle name="쉼표 5 4 2 3" xfId="4507" xr:uid="{5A6EAA61-3AC5-467C-973E-0BC3CD45B2CD}"/>
    <cellStyle name="쉼표 5 4 2 3 10" xfId="34500" xr:uid="{B3EF7AA9-5819-4E82-BB70-E73793EE1F60}"/>
    <cellStyle name="쉼표 5 4 2 3 2" xfId="7455" xr:uid="{9F441FE0-1FB4-4B1A-8527-312A8B616BBA}"/>
    <cellStyle name="쉼표 5 4 2 3 2 2" xfId="29502" xr:uid="{B574116D-8A66-40C6-84A6-F835593E5311}"/>
    <cellStyle name="쉼표 5 4 2 3 2 2 2" xfId="59454" xr:uid="{B9FBDEE4-B980-4074-8EDF-1EB7F39B5DEE}"/>
    <cellStyle name="쉼표 5 4 2 3 2 3" xfId="37410" xr:uid="{37903F3E-2B96-4018-BBB5-6D2AF498C817}"/>
    <cellStyle name="쉼표 5 4 2 3 3" xfId="10237" xr:uid="{DA7FDED1-5484-4D3A-832B-4F8BADEB3523}"/>
    <cellStyle name="쉼표 5 4 2 3 3 2" xfId="40192" xr:uid="{A89DB579-883E-423A-9F4E-B5D842F90CF8}"/>
    <cellStyle name="쉼표 5 4 2 3 4" xfId="13019" xr:uid="{F6607AA8-9052-4D2E-9D3C-50A47303F124}"/>
    <cellStyle name="쉼표 5 4 2 3 4 2" xfId="42974" xr:uid="{D6857157-EB15-4C0B-ADED-15794A4F9094}"/>
    <cellStyle name="쉼표 5 4 2 3 5" xfId="15754" xr:uid="{3E27D698-C46F-46E2-9694-EBA80176FE86}"/>
    <cellStyle name="쉼표 5 4 2 3 5 2" xfId="45709" xr:uid="{6F2E8BE5-0BE7-4134-B82C-EE0969C0CBB8}"/>
    <cellStyle name="쉼표 5 4 2 3 6" xfId="18502" xr:uid="{746A2400-E199-4A3A-A371-19DB45AC0677}"/>
    <cellStyle name="쉼표 5 4 2 3 6 2" xfId="48455" xr:uid="{959608EF-27A2-4876-8D0B-ECBC67A71CED}"/>
    <cellStyle name="쉼표 5 4 2 3 7" xfId="21285" xr:uid="{4D61EEBF-515D-4BB3-8B81-96FAC44C2D70}"/>
    <cellStyle name="쉼표 5 4 2 3 7 2" xfId="51237" xr:uid="{BEE2EEC0-ECC0-4B59-9891-CDBB7710330F}"/>
    <cellStyle name="쉼표 5 4 2 3 8" xfId="24023" xr:uid="{1897EAA6-F6B2-47D3-9666-3882DE603066}"/>
    <cellStyle name="쉼표 5 4 2 3 8 2" xfId="53975" xr:uid="{E278C20A-3536-42C5-96CF-722D53A38D12}"/>
    <cellStyle name="쉼표 5 4 2 3 9" xfId="26759" xr:uid="{905D9B2D-E717-4213-BF22-C582D4B364B2}"/>
    <cellStyle name="쉼표 5 4 2 3 9 2" xfId="56711" xr:uid="{697C68FF-72F6-4A68-9B67-483FAD9B51B7}"/>
    <cellStyle name="쉼표 5 4 2 4" xfId="3139" xr:uid="{F94DE7C8-B39A-4875-94AA-C7ACF5E7869C}"/>
    <cellStyle name="쉼표 5 4 2 4 2" xfId="28134" xr:uid="{6EFFBE57-9356-4F7B-9A50-5E21039E04ED}"/>
    <cellStyle name="쉼표 5 4 2 4 2 2" xfId="58086" xr:uid="{9BF835C6-3ADC-4BAA-BB2C-5550A9902372}"/>
    <cellStyle name="쉼표 5 4 2 4 3" xfId="33132" xr:uid="{D86BE5D4-CCEE-4B0B-95AC-4D127239154A}"/>
    <cellStyle name="쉼표 5 4 2 5" xfId="6087" xr:uid="{465C3EFC-5CF0-4B2E-B53F-B27FE016DACB}"/>
    <cellStyle name="쉼표 5 4 2 5 2" xfId="36042" xr:uid="{516A2F6B-02E7-4358-AB1F-766F4FAD717B}"/>
    <cellStyle name="쉼표 5 4 2 6" xfId="8869" xr:uid="{21784D2E-D982-4EDA-BF79-7EBB05A445AC}"/>
    <cellStyle name="쉼표 5 4 2 6 2" xfId="38824" xr:uid="{53566996-8552-46CC-8747-68944961B58B}"/>
    <cellStyle name="쉼표 5 4 2 7" xfId="11651" xr:uid="{31BFD38B-B372-416A-8D37-3B08101650D2}"/>
    <cellStyle name="쉼표 5 4 2 7 2" xfId="41606" xr:uid="{7B114AE7-E4C3-4CB6-9019-7F0A61CEDFA6}"/>
    <cellStyle name="쉼표 5 4 2 8" xfId="14386" xr:uid="{6F9304AD-01CB-43C9-B353-8C4BED759B96}"/>
    <cellStyle name="쉼표 5 4 2 8 2" xfId="44341" xr:uid="{406FBE8C-F57E-4699-839C-933CBE6DC720}"/>
    <cellStyle name="쉼표 5 4 2 9" xfId="17134" xr:uid="{0E6B7FBE-D0DA-4025-8F79-F57439B5A1BB}"/>
    <cellStyle name="쉼표 5 4 2 9 2" xfId="47087" xr:uid="{73317688-B006-471E-BFAF-A18E8246DB34}"/>
    <cellStyle name="쉼표 5 4 3" xfId="1597" xr:uid="{69828AB2-3CC0-4421-A3E0-C3F4B6AD2D57}"/>
    <cellStyle name="쉼표 5 4 3 10" xfId="22997" xr:uid="{1275C5C7-70AB-43D5-BC2D-5F91F6B6608E}"/>
    <cellStyle name="쉼표 5 4 3 10 2" xfId="52949" xr:uid="{49FA7E68-9145-4144-9E45-647FF77AD899}"/>
    <cellStyle name="쉼표 5 4 3 11" xfId="25733" xr:uid="{27DE04FE-1DFF-4B7B-A796-BFA99FA13F82}"/>
    <cellStyle name="쉼표 5 4 3 11 2" xfId="55685" xr:uid="{845438D3-425A-4848-BDC2-1F671897C469}"/>
    <cellStyle name="쉼표 5 4 3 12" xfId="31602" xr:uid="{45923F8C-359C-4CAB-A542-5DFD80D510BB}"/>
    <cellStyle name="쉼표 5 4 3 2" xfId="4849" xr:uid="{744F4F87-D9EF-4B62-AACF-032FE528D0C8}"/>
    <cellStyle name="쉼표 5 4 3 2 10" xfId="34842" xr:uid="{4AAC33F7-3C2D-4566-9966-56F567B806F4}"/>
    <cellStyle name="쉼표 5 4 3 2 2" xfId="7797" xr:uid="{42EF0861-5706-44C2-9798-53A7CE64E37E}"/>
    <cellStyle name="쉼표 5 4 3 2 2 2" xfId="29844" xr:uid="{E2B86FDB-4A14-4979-A5E6-FDFE9D0D41FB}"/>
    <cellStyle name="쉼표 5 4 3 2 2 2 2" xfId="59796" xr:uid="{55883076-602C-43A4-AE38-6B3B76DD443E}"/>
    <cellStyle name="쉼표 5 4 3 2 2 3" xfId="37752" xr:uid="{85CDE317-B2C3-4211-8BBE-3348B53C9C43}"/>
    <cellStyle name="쉼표 5 4 3 2 3" xfId="10579" xr:uid="{3DA90111-7ACB-4DB4-A853-C0358FC88A7F}"/>
    <cellStyle name="쉼표 5 4 3 2 3 2" xfId="40534" xr:uid="{BBFCB365-D2FF-4AA9-9AB5-53D10CD597D9}"/>
    <cellStyle name="쉼표 5 4 3 2 4" xfId="13361" xr:uid="{78BB1666-2313-4C5E-8323-A97A8CEAF63C}"/>
    <cellStyle name="쉼표 5 4 3 2 4 2" xfId="43316" xr:uid="{8399A873-43A5-471A-A8B2-D5BFA39EC09E}"/>
    <cellStyle name="쉼표 5 4 3 2 5" xfId="16096" xr:uid="{085CB7A7-8838-448A-8A71-173743968B28}"/>
    <cellStyle name="쉼표 5 4 3 2 5 2" xfId="46051" xr:uid="{C92F6AA2-D8FE-4E7B-8EBA-9E013F294484}"/>
    <cellStyle name="쉼표 5 4 3 2 6" xfId="18844" xr:uid="{E51C0E6B-81BA-4449-B8E1-2A26A2E2BD78}"/>
    <cellStyle name="쉼표 5 4 3 2 6 2" xfId="48797" xr:uid="{0D21DCC1-33DE-4F77-A3A7-D5129330F3E1}"/>
    <cellStyle name="쉼표 5 4 3 2 7" xfId="21627" xr:uid="{AE3BCA65-3FEF-46FB-9293-BA2B5B736D59}"/>
    <cellStyle name="쉼표 5 4 3 2 7 2" xfId="51579" xr:uid="{52D39FD6-815D-4E74-A4BC-74EFEE969A3A}"/>
    <cellStyle name="쉼표 5 4 3 2 8" xfId="24365" xr:uid="{F991D2EB-2A75-4924-8DCC-CFB2EC3B7BD8}"/>
    <cellStyle name="쉼표 5 4 3 2 8 2" xfId="54317" xr:uid="{9BAE91CE-7EBB-42BE-A64F-C64F341CA2EA}"/>
    <cellStyle name="쉼표 5 4 3 2 9" xfId="27101" xr:uid="{99F5F7A4-D7C4-463E-91C4-CA4BA4FCEA13}"/>
    <cellStyle name="쉼표 5 4 3 2 9 2" xfId="57053" xr:uid="{C3107CE3-3035-4330-A450-346234CDCEAE}"/>
    <cellStyle name="쉼표 5 4 3 3" xfId="3481" xr:uid="{FEDABAB1-E930-42C6-B451-4A44304FF1C8}"/>
    <cellStyle name="쉼표 5 4 3 3 2" xfId="28476" xr:uid="{58AF8882-C053-453C-A175-A329EACC7010}"/>
    <cellStyle name="쉼표 5 4 3 3 2 2" xfId="58428" xr:uid="{3E3B5C52-C82A-4A5C-A518-6C9F12DB7DDF}"/>
    <cellStyle name="쉼표 5 4 3 3 3" xfId="33474" xr:uid="{A6D8F206-0DA2-4F05-A0AD-1D064D62089B}"/>
    <cellStyle name="쉼표 5 4 3 4" xfId="6429" xr:uid="{D6CB9AC9-47B8-47D6-9337-CE798B7E1336}"/>
    <cellStyle name="쉼표 5 4 3 4 2" xfId="36384" xr:uid="{15E17A27-D63F-4CA6-AC6A-3473DD94973E}"/>
    <cellStyle name="쉼표 5 4 3 5" xfId="9211" xr:uid="{7BEA86CB-2302-40DF-9538-9407237693D4}"/>
    <cellStyle name="쉼표 5 4 3 5 2" xfId="39166" xr:uid="{1C90DDB1-37C7-4540-AA71-873182B5D0F2}"/>
    <cellStyle name="쉼표 5 4 3 6" xfId="11993" xr:uid="{FAE86E74-5788-4416-B2E0-CC81796BDD6A}"/>
    <cellStyle name="쉼표 5 4 3 6 2" xfId="41948" xr:uid="{1A96D4C1-3534-427C-9E8C-55A443326120}"/>
    <cellStyle name="쉼표 5 4 3 7" xfId="14728" xr:uid="{8BBD414D-6EE1-49D4-9046-23B64154317C}"/>
    <cellStyle name="쉼표 5 4 3 7 2" xfId="44683" xr:uid="{10CA779E-12C9-4F86-BCB3-32556FDB6385}"/>
    <cellStyle name="쉼표 5 4 3 8" xfId="17476" xr:uid="{D78E00A1-6C23-40C5-B4E9-F4F01D43A20E}"/>
    <cellStyle name="쉼표 5 4 3 8 2" xfId="47429" xr:uid="{8D3D3738-AB3E-4F70-81CD-DE5A9A2F5F67}"/>
    <cellStyle name="쉼표 5 4 3 9" xfId="20259" xr:uid="{738455F4-4E45-4FCF-9DD8-6B48B463594B}"/>
    <cellStyle name="쉼표 5 4 3 9 2" xfId="50211" xr:uid="{7E18056A-243B-46BD-8609-119D8BF5F48C}"/>
    <cellStyle name="쉼표 5 4 4" xfId="2360" xr:uid="{BCD1D014-9758-4D26-A606-996617FBADC4}"/>
    <cellStyle name="쉼표 5 4 4 10" xfId="26417" xr:uid="{F0BE32EA-6C26-43BF-AF68-CDFEEE4150EA}"/>
    <cellStyle name="쉼표 5 4 4 10 2" xfId="56369" xr:uid="{D49691E8-EED4-4707-BDF8-CA6CC84AB319}"/>
    <cellStyle name="쉼표 5 4 4 11" xfId="32359" xr:uid="{D644AA40-8C90-4A1A-8340-4F4A9ECAF8F0}"/>
    <cellStyle name="쉼표 5 4 4 2" xfId="4165" xr:uid="{10798525-D26F-4FEB-AC81-BCFCD7F4D4E1}"/>
    <cellStyle name="쉼표 5 4 4 2 2" xfId="29160" xr:uid="{B152FD47-16A2-416A-9D70-0D21B7524776}"/>
    <cellStyle name="쉼표 5 4 4 2 2 2" xfId="59112" xr:uid="{62CFDF0E-1276-4F18-9ADD-1984ADC4C160}"/>
    <cellStyle name="쉼표 5 4 4 2 3" xfId="34158" xr:uid="{7914AD35-9184-4B74-9CA8-3C13B7DB5AD1}"/>
    <cellStyle name="쉼표 5 4 4 3" xfId="7113" xr:uid="{551F86B4-BD58-4F85-A08B-33D85A0DD585}"/>
    <cellStyle name="쉼표 5 4 4 3 2" xfId="37068" xr:uid="{F3B366C3-703C-403E-BF2C-A9E15242C8AC}"/>
    <cellStyle name="쉼표 5 4 4 4" xfId="9895" xr:uid="{D0AAC134-6D14-42EC-8025-DF74D7DAE03E}"/>
    <cellStyle name="쉼표 5 4 4 4 2" xfId="39850" xr:uid="{1138A40E-B606-4DC3-A114-6138D0806461}"/>
    <cellStyle name="쉼표 5 4 4 5" xfId="12677" xr:uid="{392F05FF-2780-4238-9CAD-2448C659F0D8}"/>
    <cellStyle name="쉼표 5 4 4 5 2" xfId="42632" xr:uid="{DB119F53-357F-42B0-A4D6-9AD3B7E54AE7}"/>
    <cellStyle name="쉼표 5 4 4 6" xfId="15412" xr:uid="{7E82AA8B-FA7B-4973-97F9-1664A1395321}"/>
    <cellStyle name="쉼표 5 4 4 6 2" xfId="45367" xr:uid="{AD022DFB-FF53-4317-8115-548EE5BC82CB}"/>
    <cellStyle name="쉼표 5 4 4 7" xfId="18160" xr:uid="{13C789F5-0BA7-4909-AC91-97C6651D21BA}"/>
    <cellStyle name="쉼표 5 4 4 7 2" xfId="48113" xr:uid="{F7ACA8C6-9CF9-481C-95B3-441AE64E6B49}"/>
    <cellStyle name="쉼표 5 4 4 8" xfId="20943" xr:uid="{DF0EEB11-E7CF-4CC9-9D40-DBE987461787}"/>
    <cellStyle name="쉼표 5 4 4 8 2" xfId="50895" xr:uid="{3D460171-9574-4C8A-B1F7-B44FA7A97332}"/>
    <cellStyle name="쉼표 5 4 4 9" xfId="23681" xr:uid="{578459D8-591F-44EF-8EE6-6AE526E89C41}"/>
    <cellStyle name="쉼표 5 4 4 9 2" xfId="53633" xr:uid="{D380D16B-52BD-4ED1-93C1-45A2923C5BD0}"/>
    <cellStyle name="쉼표 5 4 5" xfId="2797" xr:uid="{53D0B89B-B84C-43AA-AEC9-5561C96518B5}"/>
    <cellStyle name="쉼표 5 4 5 2" xfId="27792" xr:uid="{63158FED-8489-41BF-8367-7E8A34EC2C5C}"/>
    <cellStyle name="쉼표 5 4 5 2 2" xfId="57744" xr:uid="{BA223D12-86BC-4839-9A87-0DFA1C17A383}"/>
    <cellStyle name="쉼표 5 4 5 3" xfId="32790" xr:uid="{0A8C31CD-F8F3-4293-B221-6EF61F751358}"/>
    <cellStyle name="쉼표 5 4 6" xfId="5745" xr:uid="{AAB3C0DA-59DB-454B-B4D1-35E1256409F8}"/>
    <cellStyle name="쉼표 5 4 6 2" xfId="35700" xr:uid="{B445947A-E082-4AF3-8B80-624FD49AC28E}"/>
    <cellStyle name="쉼표 5 4 7" xfId="8527" xr:uid="{AA6DD502-4067-4B55-AB74-3FAB104DE004}"/>
    <cellStyle name="쉼표 5 4 7 2" xfId="38482" xr:uid="{4582F374-842E-4A4F-B691-902FA4D64070}"/>
    <cellStyle name="쉼표 5 4 8" xfId="11309" xr:uid="{8DBB5944-C7E5-4322-A6CD-F22D9B4DD9F6}"/>
    <cellStyle name="쉼표 5 4 8 2" xfId="41264" xr:uid="{7BEF9FF8-D9D3-418D-BDF8-03E26132718E}"/>
    <cellStyle name="쉼표 5 4 9" xfId="14044" xr:uid="{79FB2B4E-22B3-4450-A89F-864E1015983A}"/>
    <cellStyle name="쉼표 5 4 9 2" xfId="43999" xr:uid="{C7520E34-3D5E-4A73-B22F-8D5763B52079}"/>
    <cellStyle name="쉼표 5 5" xfId="648" xr:uid="{22459B25-5D5F-43AE-9349-2A942FE99D73}"/>
    <cellStyle name="쉼표 5 5 10" xfId="19746" xr:uid="{1DC26646-E221-43C5-B76C-69A62C769D4B}"/>
    <cellStyle name="쉼표 5 5 10 2" xfId="49698" xr:uid="{890C316E-1ECD-4BAF-8835-2648A4BC31D4}"/>
    <cellStyle name="쉼표 5 5 11" xfId="22484" xr:uid="{EE1891C2-796F-475C-A602-7A25323907CF}"/>
    <cellStyle name="쉼표 5 5 11 2" xfId="52436" xr:uid="{D2BB6821-2E12-4238-AAD3-BEBBA9D7A836}"/>
    <cellStyle name="쉼표 5 5 12" xfId="25220" xr:uid="{40C936C1-9229-4A82-8C35-BD847A2B7FDE}"/>
    <cellStyle name="쉼표 5 5 12 2" xfId="55172" xr:uid="{84FF374D-C1F1-437E-994A-9323AAB5DDD3}"/>
    <cellStyle name="쉼표 5 5 13" xfId="30658" xr:uid="{50696B21-159F-48FA-BFE2-8FF579BEBA7D}"/>
    <cellStyle name="쉼표 5 5 2" xfId="1196" xr:uid="{A87430D4-70DE-49A5-8157-7885A54FFB9E}"/>
    <cellStyle name="쉼표 5 5 2 10" xfId="23168" xr:uid="{FA4C3192-CBA9-4BCA-AC3D-F373858F70B0}"/>
    <cellStyle name="쉼표 5 5 2 10 2" xfId="53120" xr:uid="{58B9C17F-1052-4C63-98EC-DB25B6707E67}"/>
    <cellStyle name="쉼표 5 5 2 11" xfId="25904" xr:uid="{274CFB90-2AD2-4109-95FE-70320E01BEF8}"/>
    <cellStyle name="쉼표 5 5 2 11 2" xfId="55856" xr:uid="{9E45D72A-E500-465A-BEB5-CA4C8A9C96D6}"/>
    <cellStyle name="쉼표 5 5 2 12" xfId="31201" xr:uid="{344C7060-94C8-4512-B402-FC40BFAFF4FD}"/>
    <cellStyle name="쉼표 5 5 2 2" xfId="5020" xr:uid="{3582A98C-FD5C-45C5-95A8-76ECD39B4361}"/>
    <cellStyle name="쉼표 5 5 2 2 10" xfId="35013" xr:uid="{15CC59E3-B953-4F8B-B0FD-4EC45C73DE20}"/>
    <cellStyle name="쉼표 5 5 2 2 2" xfId="7968" xr:uid="{23C5AA48-7894-48E7-9EC2-7BDC19E4C7F3}"/>
    <cellStyle name="쉼표 5 5 2 2 2 2" xfId="30015" xr:uid="{6D825A51-44D9-4448-BBD3-37AC04D0011C}"/>
    <cellStyle name="쉼표 5 5 2 2 2 2 2" xfId="59967" xr:uid="{CA5F2CAC-796F-47C0-8051-C34A9A792049}"/>
    <cellStyle name="쉼표 5 5 2 2 2 3" xfId="37923" xr:uid="{56E42BEB-EA98-4A2E-9DE0-BFB12C99955B}"/>
    <cellStyle name="쉼표 5 5 2 2 3" xfId="10750" xr:uid="{AFA8FE28-77C3-40FE-9ED8-A1F26C60F508}"/>
    <cellStyle name="쉼표 5 5 2 2 3 2" xfId="40705" xr:uid="{D57E04CE-E85B-41D0-B0F1-FE8E81793134}"/>
    <cellStyle name="쉼표 5 5 2 2 4" xfId="13532" xr:uid="{B3449096-E7D2-4CE9-B416-82599E1966A4}"/>
    <cellStyle name="쉼표 5 5 2 2 4 2" xfId="43487" xr:uid="{B21EC3DD-49E1-4469-B0C5-6EBCDEA1C366}"/>
    <cellStyle name="쉼표 5 5 2 2 5" xfId="16267" xr:uid="{5F7E008C-2E14-47CF-BE6B-6E463ABD8E7C}"/>
    <cellStyle name="쉼표 5 5 2 2 5 2" xfId="46222" xr:uid="{9E442B5A-3066-429D-A217-09AAD1BBCB20}"/>
    <cellStyle name="쉼표 5 5 2 2 6" xfId="19015" xr:uid="{7E09A1FA-299A-417F-AB1D-C39C08DCDBF7}"/>
    <cellStyle name="쉼표 5 5 2 2 6 2" xfId="48968" xr:uid="{43F3D7FF-053E-438B-ABEA-4BBBC0E82799}"/>
    <cellStyle name="쉼표 5 5 2 2 7" xfId="21798" xr:uid="{51CE80F8-0B49-4C1F-B759-38AE4F7EEF67}"/>
    <cellStyle name="쉼표 5 5 2 2 7 2" xfId="51750" xr:uid="{E06DA441-4B69-4DE1-ABAD-50334994DB04}"/>
    <cellStyle name="쉼표 5 5 2 2 8" xfId="24536" xr:uid="{771E2D3C-224F-4F99-88E9-9FC81DB37038}"/>
    <cellStyle name="쉼표 5 5 2 2 8 2" xfId="54488" xr:uid="{DC71B5E1-2A14-4603-82C5-E1A505A87489}"/>
    <cellStyle name="쉼표 5 5 2 2 9" xfId="27272" xr:uid="{861AFF57-5F60-4305-8900-B323F26754B0}"/>
    <cellStyle name="쉼표 5 5 2 2 9 2" xfId="57224" xr:uid="{533FE784-7623-4CED-98B1-CC0A2DC5F852}"/>
    <cellStyle name="쉼표 5 5 2 3" xfId="3652" xr:uid="{083347C0-0452-470C-A2D2-83649D8C2498}"/>
    <cellStyle name="쉼표 5 5 2 3 2" xfId="28647" xr:uid="{491CFD34-9D8F-43D2-B6B3-304BBE56C9B9}"/>
    <cellStyle name="쉼표 5 5 2 3 2 2" xfId="58599" xr:uid="{CC5A9AE8-2597-486C-AEB2-EE266BD11AC9}"/>
    <cellStyle name="쉼표 5 5 2 3 3" xfId="33645" xr:uid="{6306EDC1-49F4-4FAB-A890-7C03D2FAD6DF}"/>
    <cellStyle name="쉼표 5 5 2 4" xfId="6600" xr:uid="{8696ACD3-9DDC-4661-A84B-90286D5555F1}"/>
    <cellStyle name="쉼표 5 5 2 4 2" xfId="36555" xr:uid="{B022D871-699B-4C65-93FE-0CB4DB0DC232}"/>
    <cellStyle name="쉼표 5 5 2 5" xfId="9382" xr:uid="{E0B15EBB-9755-4C22-BEE3-D74A81DADC74}"/>
    <cellStyle name="쉼표 5 5 2 5 2" xfId="39337" xr:uid="{84C4380B-EBC5-4B49-8302-33879CC93F39}"/>
    <cellStyle name="쉼표 5 5 2 6" xfId="12164" xr:uid="{4A23DB90-742B-4301-A626-1BA11E03B8C7}"/>
    <cellStyle name="쉼표 5 5 2 6 2" xfId="42119" xr:uid="{79071F34-12BC-4BF9-AA4D-87CA5A9DD517}"/>
    <cellStyle name="쉼표 5 5 2 7" xfId="14899" xr:uid="{5B74BE30-B4BC-47DF-BA58-10F447D3C808}"/>
    <cellStyle name="쉼표 5 5 2 7 2" xfId="44854" xr:uid="{C9944976-BD92-4767-B687-4D019ADF9E05}"/>
    <cellStyle name="쉼표 5 5 2 8" xfId="17647" xr:uid="{07566783-5A18-442B-A325-5F9FC3550BD4}"/>
    <cellStyle name="쉼표 5 5 2 8 2" xfId="47600" xr:uid="{F43CB2D0-E005-4399-9D22-6F25E687B1C1}"/>
    <cellStyle name="쉼표 5 5 2 9" xfId="20430" xr:uid="{22A4DB17-B74F-4D4A-9AA9-CD5A55F0C7EF}"/>
    <cellStyle name="쉼표 5 5 2 9 2" xfId="50382" xr:uid="{A46C6B44-6CAE-4554-8234-40ED561E8262}"/>
    <cellStyle name="쉼표 5 5 3" xfId="1738" xr:uid="{086FC70D-C38D-409F-8550-5B8E45F81DE0}"/>
    <cellStyle name="쉼표 5 5 3 10" xfId="26588" xr:uid="{956709E6-5732-414F-B62A-A46C7AD86112}"/>
    <cellStyle name="쉼표 5 5 3 10 2" xfId="56540" xr:uid="{139D7537-E2DC-48DA-8C24-B1E150154520}"/>
    <cellStyle name="쉼표 5 5 3 11" xfId="31743" xr:uid="{D627E09E-8CEF-4B84-B449-B43F0FE7271F}"/>
    <cellStyle name="쉼표 5 5 3 2" xfId="4336" xr:uid="{6795C049-BB3D-47F7-A3AC-8D1EBD76BDBC}"/>
    <cellStyle name="쉼표 5 5 3 2 2" xfId="29331" xr:uid="{1A6780B2-59A4-47BE-B2DC-9D6224064640}"/>
    <cellStyle name="쉼표 5 5 3 2 2 2" xfId="59283" xr:uid="{8881EF50-7010-4028-98EC-2B56CDA81A21}"/>
    <cellStyle name="쉼표 5 5 3 2 3" xfId="34329" xr:uid="{4E2FE559-00FF-428F-9114-409070B4DFA7}"/>
    <cellStyle name="쉼표 5 5 3 3" xfId="7284" xr:uid="{5846CEA7-E3E8-421D-80A8-85F755879C71}"/>
    <cellStyle name="쉼표 5 5 3 3 2" xfId="37239" xr:uid="{4C91F4D8-BF17-4D26-BA47-FC7B37DED1E1}"/>
    <cellStyle name="쉼표 5 5 3 4" xfId="10066" xr:uid="{ECB7DFB2-3B4E-4ED1-A86B-2D038AFCF46D}"/>
    <cellStyle name="쉼표 5 5 3 4 2" xfId="40021" xr:uid="{CF410570-12B0-4862-BA4E-7E9040CDD15D}"/>
    <cellStyle name="쉼표 5 5 3 5" xfId="12848" xr:uid="{436BA4FD-A5BA-4832-A278-9356F79E550B}"/>
    <cellStyle name="쉼표 5 5 3 5 2" xfId="42803" xr:uid="{18F26470-128C-428B-958B-FF16AF23F8B4}"/>
    <cellStyle name="쉼표 5 5 3 6" xfId="15583" xr:uid="{0C1E137A-9E01-4733-951B-158F04392396}"/>
    <cellStyle name="쉼표 5 5 3 6 2" xfId="45538" xr:uid="{AAD85424-5EB7-45AA-9AB8-9C2E46D58BBA}"/>
    <cellStyle name="쉼표 5 5 3 7" xfId="18331" xr:uid="{AC198CA8-453A-47EF-AF31-70A4DA2A43B9}"/>
    <cellStyle name="쉼표 5 5 3 7 2" xfId="48284" xr:uid="{A8B41DD5-EE19-43E8-8F11-379C59CEC7E0}"/>
    <cellStyle name="쉼표 5 5 3 8" xfId="21114" xr:uid="{E9EAE8E2-1D3B-40FB-9EBF-CD0C2CA47439}"/>
    <cellStyle name="쉼표 5 5 3 8 2" xfId="51066" xr:uid="{45839F02-ACD7-49CA-8257-C654631E5C6F}"/>
    <cellStyle name="쉼표 5 5 3 9" xfId="23852" xr:uid="{BB1E7F50-08EF-4CA3-9D23-5438BB88C240}"/>
    <cellStyle name="쉼표 5 5 3 9 2" xfId="53804" xr:uid="{9BA62EAE-41DB-49E5-BE92-3AB8182AF6D2}"/>
    <cellStyle name="쉼표 5 5 4" xfId="2968" xr:uid="{DF9A3305-EBFC-4818-8874-1E87DB7CACCF}"/>
    <cellStyle name="쉼표 5 5 4 2" xfId="27963" xr:uid="{F370E72E-ED8F-475F-933C-4C1B81C3772A}"/>
    <cellStyle name="쉼표 5 5 4 2 2" xfId="57915" xr:uid="{C95D99EB-C897-40FB-927E-784ED229D43F}"/>
    <cellStyle name="쉼표 5 5 4 3" xfId="32961" xr:uid="{2C635827-B736-41F5-B8D3-755465DC2FB7}"/>
    <cellStyle name="쉼표 5 5 5" xfId="5916" xr:uid="{F69AE759-8718-4A04-A260-399520EC1B23}"/>
    <cellStyle name="쉼표 5 5 5 2" xfId="35871" xr:uid="{CD7CABEC-6C04-432C-BC3E-3435CAAE5D3E}"/>
    <cellStyle name="쉼표 5 5 6" xfId="8698" xr:uid="{45103025-C0F7-4634-8B0A-AF2277805AB9}"/>
    <cellStyle name="쉼표 5 5 6 2" xfId="38653" xr:uid="{15785474-F1A3-4C40-984C-312C1C779410}"/>
    <cellStyle name="쉼표 5 5 7" xfId="11480" xr:uid="{144B9F8E-066F-4457-95A5-15A648FBF1EF}"/>
    <cellStyle name="쉼표 5 5 7 2" xfId="41435" xr:uid="{A79C6D0D-B693-4552-BD69-EDFA17F3CF0F}"/>
    <cellStyle name="쉼표 5 5 8" xfId="14215" xr:uid="{2AFF0A18-E2C0-483A-A20A-FC229A2AB372}"/>
    <cellStyle name="쉼표 5 5 8 2" xfId="44170" xr:uid="{D4E3D68E-6C6B-4222-B0BB-C95F91D8801D}"/>
    <cellStyle name="쉼표 5 5 9" xfId="16963" xr:uid="{B95AFFBB-FF16-44D7-814F-DCAB50AC69F6}"/>
    <cellStyle name="쉼표 5 5 9 2" xfId="46916" xr:uid="{9FE04B60-A8EB-47B0-8228-595C335E8A5F}"/>
    <cellStyle name="쉼표 5 6" xfId="698" xr:uid="{FAD3DFD6-F955-4BA8-989E-4A9657667BFC}"/>
    <cellStyle name="쉼표 5 6 10" xfId="20088" xr:uid="{DF17F6B2-3641-46ED-8A74-9A8726C9CC2F}"/>
    <cellStyle name="쉼표 5 6 10 2" xfId="50040" xr:uid="{D84ED891-4287-4DEE-9190-2ABBE68ACD41}"/>
    <cellStyle name="쉼표 5 6 11" xfId="22826" xr:uid="{7AA98515-9464-4778-B1D7-BB31F1D5306C}"/>
    <cellStyle name="쉼표 5 6 11 2" xfId="52778" xr:uid="{7EA48E07-4A0E-4751-8428-79DADCD93541}"/>
    <cellStyle name="쉼표 5 6 12" xfId="25562" xr:uid="{3BD51225-73AA-4F94-913C-65441582F93D}"/>
    <cellStyle name="쉼표 5 6 12 2" xfId="55514" xr:uid="{47F81E2A-95E0-4F4D-AB49-DA414DFA0D9B}"/>
    <cellStyle name="쉼표 5 6 13" xfId="30703" xr:uid="{578A731F-692E-468B-BADB-109137601FBE}"/>
    <cellStyle name="쉼표 5 6 2" xfId="1241" xr:uid="{4292A123-DD06-406C-8B94-2CB09BDA105F}"/>
    <cellStyle name="쉼표 5 6 2 10" xfId="26930" xr:uid="{1A9F63C3-B9C4-4C12-8A02-FA9FB40F3DC6}"/>
    <cellStyle name="쉼표 5 6 2 10 2" xfId="56882" xr:uid="{CC5CEB7B-3CC0-406E-8F18-2939D3E046D3}"/>
    <cellStyle name="쉼표 5 6 2 11" xfId="31246" xr:uid="{0F5E02BA-1093-4DD7-A849-AAD3F6CA545A}"/>
    <cellStyle name="쉼표 5 6 2 2" xfId="4678" xr:uid="{2EA1B322-1CE8-41E4-9101-571262DDCF03}"/>
    <cellStyle name="쉼표 5 6 2 2 2" xfId="29673" xr:uid="{9D545543-6AC9-4AE7-B7CA-68750C73AD49}"/>
    <cellStyle name="쉼표 5 6 2 2 2 2" xfId="59625" xr:uid="{7F26A5B9-0E5C-423B-BBA1-B8EA88241A4E}"/>
    <cellStyle name="쉼표 5 6 2 2 3" xfId="34671" xr:uid="{419CF60E-0859-4FBA-A24C-9CAB292F2162}"/>
    <cellStyle name="쉼표 5 6 2 3" xfId="7626" xr:uid="{AA92C9C2-1BCE-4CC8-9507-794FED753CD3}"/>
    <cellStyle name="쉼표 5 6 2 3 2" xfId="37581" xr:uid="{DCB97D2A-AC90-4F77-BFD0-84A2BD891983}"/>
    <cellStyle name="쉼표 5 6 2 4" xfId="10408" xr:uid="{B568BD37-3637-45B8-B846-C9EFADB75C8E}"/>
    <cellStyle name="쉼표 5 6 2 4 2" xfId="40363" xr:uid="{6AE57F2D-9971-4BF4-BD17-D0463BC4041B}"/>
    <cellStyle name="쉼표 5 6 2 5" xfId="13190" xr:uid="{91AA545D-7AF6-4B77-A1FF-87790670D331}"/>
    <cellStyle name="쉼표 5 6 2 5 2" xfId="43145" xr:uid="{2B007AAF-3F37-4781-BE95-EFE9B78CD449}"/>
    <cellStyle name="쉼표 5 6 2 6" xfId="15925" xr:uid="{578E6EE0-F53F-4A84-9484-3788C5FE856D}"/>
    <cellStyle name="쉼표 5 6 2 6 2" xfId="45880" xr:uid="{7EDC608E-E8B5-4183-B97E-B55D3B167A30}"/>
    <cellStyle name="쉼표 5 6 2 7" xfId="18673" xr:uid="{DD662D70-A2E1-4B36-8CEC-13DB55B31478}"/>
    <cellStyle name="쉼표 5 6 2 7 2" xfId="48626" xr:uid="{0DCA0F4B-3FC4-4296-81EC-8E0CFDE080B7}"/>
    <cellStyle name="쉼표 5 6 2 8" xfId="21456" xr:uid="{C1DB50DC-F1D5-46A5-BCC3-000D55C1EF11}"/>
    <cellStyle name="쉼표 5 6 2 8 2" xfId="51408" xr:uid="{D5A0B513-1CF7-4059-8FB5-660EC448006A}"/>
    <cellStyle name="쉼표 5 6 2 9" xfId="24194" xr:uid="{F90D5A81-3A69-4E68-BB3B-70FAB78D2DB4}"/>
    <cellStyle name="쉼표 5 6 2 9 2" xfId="54146" xr:uid="{ECC83E7C-549C-4482-9237-09F600E9B09E}"/>
    <cellStyle name="쉼표 5 6 3" xfId="1783" xr:uid="{400EDCC9-7292-4ACA-B689-B02D8E679B74}"/>
    <cellStyle name="쉼표 5 6 3 2" xfId="28305" xr:uid="{4B06CA72-E0B1-491A-A988-B4C976AAB9B3}"/>
    <cellStyle name="쉼표 5 6 3 2 2" xfId="58257" xr:uid="{ED5C1D07-934C-40A8-8FA7-4D568686A509}"/>
    <cellStyle name="쉼표 5 6 3 3" xfId="31788" xr:uid="{43310477-63C2-4C26-B92D-2470DE7416BD}"/>
    <cellStyle name="쉼표 5 6 4" xfId="3310" xr:uid="{6E9A3738-6AA3-4ABA-BC8B-1F11839405CE}"/>
    <cellStyle name="쉼표 5 6 4 2" xfId="33303" xr:uid="{6B1C04D8-EBEB-4E3F-AFDD-5D6DE233773C}"/>
    <cellStyle name="쉼표 5 6 5" xfId="6258" xr:uid="{41E0C5A4-8A43-41D9-99B1-D5A7EE59CD88}"/>
    <cellStyle name="쉼표 5 6 5 2" xfId="36213" xr:uid="{8F927726-E376-4225-962B-9A9A822B8096}"/>
    <cellStyle name="쉼표 5 6 6" xfId="9040" xr:uid="{D96E8E75-C7DE-4E6D-A62E-0E7585AE17AE}"/>
    <cellStyle name="쉼표 5 6 6 2" xfId="38995" xr:uid="{D103CB40-EC90-4C2F-BF32-0B45C195ACC2}"/>
    <cellStyle name="쉼표 5 6 7" xfId="11822" xr:uid="{F93AB6B3-12A6-445E-9CF0-311E32B34558}"/>
    <cellStyle name="쉼표 5 6 7 2" xfId="41777" xr:uid="{FC159DB5-6CC1-4E84-99E5-4EA7DADB6E48}"/>
    <cellStyle name="쉼표 5 6 8" xfId="14557" xr:uid="{03049417-CAE9-4E10-8B77-1C35697B7DAA}"/>
    <cellStyle name="쉼표 5 6 8 2" xfId="44512" xr:uid="{C075D281-C72B-4A39-B245-6EB4B821FBFC}"/>
    <cellStyle name="쉼표 5 6 9" xfId="17305" xr:uid="{E9AA6AF2-5754-4101-B6C8-698ADC72A035}"/>
    <cellStyle name="쉼표 5 6 9 2" xfId="47258" xr:uid="{EA522125-708A-44F3-B0B2-CD2C180BC62C}"/>
    <cellStyle name="쉼표 5 7" xfId="744" xr:uid="{ED3FE65B-D819-45D9-A280-974AC47AFA36}"/>
    <cellStyle name="쉼표 5 7 10" xfId="20772" xr:uid="{B23F149C-4F38-4CB3-B959-78D60554AB94}"/>
    <cellStyle name="쉼표 5 7 10 2" xfId="50724" xr:uid="{50BC7DFF-E6B8-4BFE-BAF6-AC1C33DD031E}"/>
    <cellStyle name="쉼표 5 7 11" xfId="23510" xr:uid="{B3523652-C1A4-4A61-BF13-246E35079B4B}"/>
    <cellStyle name="쉼표 5 7 11 2" xfId="53462" xr:uid="{1901C9C7-8787-423D-9194-C963A4C5A94F}"/>
    <cellStyle name="쉼표 5 7 12" xfId="26246" xr:uid="{310DA47E-BDE0-43FA-B316-D6AE4F203E59}"/>
    <cellStyle name="쉼표 5 7 12 2" xfId="56198" xr:uid="{AE97048D-DC43-491E-A023-70B2A4DD986D}"/>
    <cellStyle name="쉼표 5 7 13" xfId="30749" xr:uid="{C3920DA5-94B9-4BCF-BA44-05F2AB3D103E}"/>
    <cellStyle name="쉼표 5 7 2" xfId="1287" xr:uid="{56C7FC17-CF97-40CF-8903-9299557DF178}"/>
    <cellStyle name="쉼표 5 7 2 2" xfId="28989" xr:uid="{54C5065C-7A58-43EF-BBCA-40827EEA1657}"/>
    <cellStyle name="쉼표 5 7 2 2 2" xfId="58941" xr:uid="{46D6FEAC-9E9F-48D2-91D8-4183EA0B1C5B}"/>
    <cellStyle name="쉼표 5 7 2 3" xfId="31292" xr:uid="{6687E085-2D18-4E4E-86DC-A626784EE8B4}"/>
    <cellStyle name="쉼표 5 7 3" xfId="1829" xr:uid="{99CFD0BE-D592-4B3E-8F45-8D7F61AA1F2D}"/>
    <cellStyle name="쉼표 5 7 3 2" xfId="31834" xr:uid="{977DC58B-F387-4FCA-96A2-AFAE404B5D59}"/>
    <cellStyle name="쉼표 5 7 4" xfId="3994" xr:uid="{EB70094D-86B9-44F1-8B03-90C5F3CB6D2E}"/>
    <cellStyle name="쉼표 5 7 4 2" xfId="33987" xr:uid="{B0FAE276-94E5-4507-8EF0-CCE39E27F7D3}"/>
    <cellStyle name="쉼표 5 7 5" xfId="6942" xr:uid="{9DDDF1E5-57D9-42D5-9758-193AD19EA4DB}"/>
    <cellStyle name="쉼표 5 7 5 2" xfId="36897" xr:uid="{EF4AA5ED-1D75-4AE8-A454-63C32F8E17F2}"/>
    <cellStyle name="쉼표 5 7 6" xfId="9724" xr:uid="{A1FC6EAC-F963-4AE9-AF1A-B0B99EACA35C}"/>
    <cellStyle name="쉼표 5 7 6 2" xfId="39679" xr:uid="{4BB8C072-DF5D-4D6D-84A1-F1B99D6C3C47}"/>
    <cellStyle name="쉼표 5 7 7" xfId="12506" xr:uid="{5E88AA15-D8D9-472C-BF74-EFCAB1F67609}"/>
    <cellStyle name="쉼표 5 7 7 2" xfId="42461" xr:uid="{962AEFDB-EC81-4615-B2DC-E765239029FD}"/>
    <cellStyle name="쉼표 5 7 8" xfId="15241" xr:uid="{BF5F1AF0-16A0-4408-BCED-6A364EF803DE}"/>
    <cellStyle name="쉼표 5 7 8 2" xfId="45196" xr:uid="{0C1AEA5F-2B60-4EC6-B2F1-B14619B4EC39}"/>
    <cellStyle name="쉼표 5 7 9" xfId="17989" xr:uid="{F5A921BB-24E8-4934-8BE4-339A303FFB10}"/>
    <cellStyle name="쉼표 5 7 9 2" xfId="47942" xr:uid="{48AD73C5-168E-424A-81F1-28FB2FF79601}"/>
    <cellStyle name="쉼표 5 8" xfId="917" xr:uid="{2655D56D-6EB4-4D41-ACEE-57ABE9BD7BF6}"/>
    <cellStyle name="쉼표 5 8 2" xfId="27621" xr:uid="{F51CF956-8341-42DA-8F83-96D1E5D7C25C}"/>
    <cellStyle name="쉼표 5 8 2 2" xfId="57573" xr:uid="{FED980B6-0D94-4E9D-B61A-7AE93797F0D0}"/>
    <cellStyle name="쉼표 5 8 3" xfId="30922" xr:uid="{6C46CFCB-6C3A-4D8D-8B35-33325C82C061}"/>
    <cellStyle name="쉼표 5 9" xfId="1459" xr:uid="{63228EC1-3991-490C-9FC0-47091C442141}"/>
    <cellStyle name="쉼표 5 9 2" xfId="31464" xr:uid="{2562FB0C-6A63-45B6-B1B8-AD9FEEE48BDD}"/>
    <cellStyle name="쉼표 50" xfId="2028" xr:uid="{56418051-6E2B-4F35-9282-09F5D2C7486C}"/>
    <cellStyle name="쉼표 50 2" xfId="32031" xr:uid="{524696E1-35AB-4F23-B550-424C32F80C29}"/>
    <cellStyle name="쉼표 51" xfId="1985" xr:uid="{EA879961-426D-44DB-8A5F-F8E4AB2AA394}"/>
    <cellStyle name="쉼표 51 2" xfId="31990" xr:uid="{7011F05F-6CC8-4115-B2FC-9A25E6B2422D}"/>
    <cellStyle name="쉼표 52" xfId="2160" xr:uid="{05E93502-98F3-4131-8D42-1463F49CA854}"/>
    <cellStyle name="쉼표 52 2" xfId="32162" xr:uid="{6A42C362-DA21-4447-9806-F7E9B38A4C4A}"/>
    <cellStyle name="쉼표 53" xfId="2163" xr:uid="{62F47215-1E25-4EAC-90A6-3F3A12BD60F8}"/>
    <cellStyle name="쉼표 53 2" xfId="32163" xr:uid="{ACF8B8D4-44BD-476E-A603-71D8364FF7CF}"/>
    <cellStyle name="쉼표 54" xfId="2164" xr:uid="{A2E682B9-FDAA-4FC1-A843-C5FB76C528E3}"/>
    <cellStyle name="쉼표 54 2" xfId="32164" xr:uid="{CB33B6BB-8D82-4ED7-9048-D77D1EB6303C}"/>
    <cellStyle name="쉼표 55" xfId="2165" xr:uid="{C87FACF1-D1A3-4B84-AB44-C12EE840CB49}"/>
    <cellStyle name="쉼표 55 2" xfId="32165" xr:uid="{94D04CF1-D8C0-4C5B-9318-452160188611}"/>
    <cellStyle name="쉼표 56" xfId="2194" xr:uid="{64BB1896-35CD-455F-8ABF-EE07FC541ADC}"/>
    <cellStyle name="쉼표 56 2" xfId="32194" xr:uid="{AE5E0B42-6448-49D0-9184-C0D5E9A20AE8}"/>
    <cellStyle name="쉼표 57" xfId="2209" xr:uid="{4888DB14-AD3C-4164-BF5F-01F7678657DA}"/>
    <cellStyle name="쉼표 57 2" xfId="32209" xr:uid="{0AEC8E77-4C2E-451D-9B12-9C987E720C7C}"/>
    <cellStyle name="쉼표 58" xfId="2173" xr:uid="{68A4BB73-597D-4F5A-B6F0-0219A925BD43}"/>
    <cellStyle name="쉼표 58 2" xfId="32173" xr:uid="{01BE4214-40F0-48CE-AA6A-3109B75A078E}"/>
    <cellStyle name="쉼표 59" xfId="2511" xr:uid="{8EE29528-0E09-4AD4-A0B0-52C674FA1FB1}"/>
    <cellStyle name="쉼표 59 2" xfId="32510" xr:uid="{367785A7-FD95-40A2-9AA9-1742DCDCAB10}"/>
    <cellStyle name="쉼표 6" xfId="372" xr:uid="{131E05FE-4826-4205-9BF3-09D27E2C973F}"/>
    <cellStyle name="쉼표 6 10" xfId="2014" xr:uid="{FDBFE92F-E959-4A4F-87FD-EC9F253ADA29}"/>
    <cellStyle name="쉼표 6 10 2" xfId="32019" xr:uid="{9D360E06-94AB-460B-8262-9616F32D64E2}"/>
    <cellStyle name="쉼표 6 11" xfId="2197" xr:uid="{5F79295C-EBBF-4936-B100-F4DC7067A91F}"/>
    <cellStyle name="쉼표 6 11 2" xfId="32197" xr:uid="{CE4F775F-54CE-40FC-98B0-050B0F52BC4A}"/>
    <cellStyle name="쉼표 6 12" xfId="2541" xr:uid="{AC870EA1-B63B-43F3-B4F8-4990477A0B8F}"/>
    <cellStyle name="쉼표 6 12 2" xfId="32540" xr:uid="{EE747488-0F0B-41DC-A740-FD7CFEDC3236}"/>
    <cellStyle name="쉼표 6 13" xfId="2589" xr:uid="{44DE5F7E-C894-43C4-899B-208D0BB28086}"/>
    <cellStyle name="쉼표 6 13 2" xfId="32584" xr:uid="{8F11870A-40A3-4074-B039-4E806A0B119A}"/>
    <cellStyle name="쉼표 6 14" xfId="2636" xr:uid="{AB7A610E-723A-4768-BF55-FA4943C0D1DC}"/>
    <cellStyle name="쉼표 6 14 2" xfId="32629" xr:uid="{BD57EE00-2EA4-4F73-A9B6-FA360C79885C}"/>
    <cellStyle name="쉼표 6 15" xfId="5372" xr:uid="{E262C617-EC26-4131-8AA7-65F0595A7FE9}"/>
    <cellStyle name="쉼표 6 15 2" xfId="35365" xr:uid="{A2834E89-62DE-4EB2-833F-03870153B389}"/>
    <cellStyle name="쉼표 6 16" xfId="5414" xr:uid="{02786119-767A-4493-9C88-1E3AD21074F4}"/>
    <cellStyle name="쉼표 6 16 2" xfId="35407" xr:uid="{11A65718-33D9-415C-B6B1-16CC60A9F13C}"/>
    <cellStyle name="쉼표 6 17" xfId="5493" xr:uid="{748D9779-2329-44F2-AF73-AE017D3897A6}"/>
    <cellStyle name="쉼표 6 17 2" xfId="35464" xr:uid="{4E4766C0-C914-40BB-9982-0256FCB8C0D1}"/>
    <cellStyle name="쉼표 6 18" xfId="5584" xr:uid="{BD6E0504-1C55-4F55-88F4-791FFA2AEF48}"/>
    <cellStyle name="쉼표 6 18 2" xfId="35539" xr:uid="{B831AE70-F194-4A53-8D16-72FF7D29A51B}"/>
    <cellStyle name="쉼표 6 19" xfId="8321" xr:uid="{90851BF2-2697-4903-AFBE-703CD461AE0E}"/>
    <cellStyle name="쉼표 6 19 2" xfId="38276" xr:uid="{B573383D-C2C5-4070-9883-1CA8799102AC}"/>
    <cellStyle name="쉼표 6 2" xfId="417" xr:uid="{A8585583-9023-41BA-A11C-36123AEF072A}"/>
    <cellStyle name="쉼표 6 2 10" xfId="5627" xr:uid="{939187F9-EF8D-4F96-A265-F131DC5AA692}"/>
    <cellStyle name="쉼표 6 2 10 2" xfId="35582" xr:uid="{D5B29652-FC24-49D3-88C1-0AFCAB171A1A}"/>
    <cellStyle name="쉼표 6 2 11" xfId="8409" xr:uid="{001C0886-7137-4AAB-905F-157EE1B77C1C}"/>
    <cellStyle name="쉼표 6 2 11 2" xfId="38364" xr:uid="{F170ABBC-1C7A-421E-9883-8525409CA8FE}"/>
    <cellStyle name="쉼표 6 2 12" xfId="11191" xr:uid="{C345A6DC-1539-4FDF-BA6D-4CA4EAFA2CFC}"/>
    <cellStyle name="쉼표 6 2 12 2" xfId="41146" xr:uid="{852914AC-7237-4C03-9841-21237EBDAFEF}"/>
    <cellStyle name="쉼표 6 2 13" xfId="13926" xr:uid="{07BC6532-2304-4BCC-85EC-047361A24D5B}"/>
    <cellStyle name="쉼표 6 2 13 2" xfId="43881" xr:uid="{4E2E24B9-9CCB-4574-9E20-4098D7F57F8D}"/>
    <cellStyle name="쉼표 6 2 14" xfId="16674" xr:uid="{09C71099-1A3A-4921-AD76-8A6B158CF814}"/>
    <cellStyle name="쉼표 6 2 14 2" xfId="46627" xr:uid="{6E6D302F-B6DA-4823-80E3-E6049EC7E290}"/>
    <cellStyle name="쉼표 6 2 15" xfId="19457" xr:uid="{78BB9168-60BE-49C1-84AA-570084EA2FC0}"/>
    <cellStyle name="쉼표 6 2 15 2" xfId="49409" xr:uid="{F6636C2A-DC2D-4A6E-89C0-516EEE0830F9}"/>
    <cellStyle name="쉼표 6 2 16" xfId="22195" xr:uid="{847EBDBD-56B3-4DA5-B545-DD4613A36E52}"/>
    <cellStyle name="쉼표 6 2 16 2" xfId="52147" xr:uid="{3FC2D239-D742-45EC-B63F-E8007A0FD4B3}"/>
    <cellStyle name="쉼표 6 2 17" xfId="24931" xr:uid="{A5FDD23D-B717-4B71-9B96-5A67C3A8DF4C}"/>
    <cellStyle name="쉼표 6 2 17 2" xfId="54883" xr:uid="{5FAFD576-C100-4570-876C-865E827350EA}"/>
    <cellStyle name="쉼표 6 2 18" xfId="30432" xr:uid="{4C912762-54BA-432B-ACEE-EC886A9B6DFF}"/>
    <cellStyle name="쉼표 6 2 2" xfId="561" xr:uid="{67EC82DF-FB79-4334-B05C-44AE05E1E16B}"/>
    <cellStyle name="쉼표 6 2 2 10" xfId="11276" xr:uid="{D23F55EE-2594-4C90-94C9-439D193B3290}"/>
    <cellStyle name="쉼표 6 2 2 10 2" xfId="41231" xr:uid="{BABE4A7A-4A58-49A2-85C3-8E1512D66645}"/>
    <cellStyle name="쉼표 6 2 2 11" xfId="14011" xr:uid="{CAD1CE7F-26CA-4568-A947-34055AFC76E4}"/>
    <cellStyle name="쉼표 6 2 2 11 2" xfId="43966" xr:uid="{DB587973-6090-4549-9D0F-6BAD17C4A792}"/>
    <cellStyle name="쉼표 6 2 2 12" xfId="16759" xr:uid="{A23DFA61-8522-4E66-B68D-D47B80334544}"/>
    <cellStyle name="쉼표 6 2 2 12 2" xfId="46712" xr:uid="{DD608788-26DD-4A51-B565-DB3C1757BF70}"/>
    <cellStyle name="쉼표 6 2 2 13" xfId="19542" xr:uid="{A1F22AC6-95C2-4709-80FE-92F9D7708C4C}"/>
    <cellStyle name="쉼표 6 2 2 13 2" xfId="49494" xr:uid="{66BB2BB0-4EF9-4CD1-B3E3-239A0016AB08}"/>
    <cellStyle name="쉼표 6 2 2 14" xfId="22280" xr:uid="{47114D82-7740-479F-B479-AC1CE5D137DD}"/>
    <cellStyle name="쉼표 6 2 2 14 2" xfId="52232" xr:uid="{C09D695D-5066-45E7-8E7E-84D7E37A0108}"/>
    <cellStyle name="쉼표 6 2 2 15" xfId="25016" xr:uid="{B268551F-A55F-498A-B36E-538EA2EB7133}"/>
    <cellStyle name="쉼표 6 2 2 15 2" xfId="54968" xr:uid="{79617FB2-DF68-49AC-8864-D8312795333C}"/>
    <cellStyle name="쉼표 6 2 2 16" xfId="30571" xr:uid="{C6440305-1146-4D53-B90B-5E8BA278C543}"/>
    <cellStyle name="쉼표 6 2 2 2" xfId="882" xr:uid="{CD841500-3AB5-470B-AD41-7C1F6AA849F1}"/>
    <cellStyle name="쉼표 6 2 2 2 10" xfId="16930" xr:uid="{40817F06-58CA-46F8-B445-02D9929CE33A}"/>
    <cellStyle name="쉼표 6 2 2 2 10 2" xfId="46883" xr:uid="{7A18F18D-2FDA-400E-B820-ACACE9F3E812}"/>
    <cellStyle name="쉼표 6 2 2 2 11" xfId="19713" xr:uid="{2625BB1F-5AED-4FAC-A6FC-4A81A62C77DF}"/>
    <cellStyle name="쉼표 6 2 2 2 11 2" xfId="49665" xr:uid="{A399507B-01D8-415F-94E2-1444B0F8A047}"/>
    <cellStyle name="쉼표 6 2 2 2 12" xfId="22451" xr:uid="{5C105223-699D-46E3-B5F2-6187E2E56BC2}"/>
    <cellStyle name="쉼표 6 2 2 2 12 2" xfId="52403" xr:uid="{72DC9A05-AD66-46BC-9CE4-F32CED1FF608}"/>
    <cellStyle name="쉼표 6 2 2 2 13" xfId="25187" xr:uid="{C5C901CD-CE3D-4417-9A06-875679093892}"/>
    <cellStyle name="쉼표 6 2 2 2 13 2" xfId="55139" xr:uid="{7C2B423E-2528-4E0A-8D48-07D934C30672}"/>
    <cellStyle name="쉼표 6 2 2 2 14" xfId="30887" xr:uid="{EFFCCCFF-41D0-474B-9AB4-953B2C965AD5}"/>
    <cellStyle name="쉼표 6 2 2 2 2" xfId="1425" xr:uid="{B7C196FF-2693-494A-B9E4-E55A525FAA7A}"/>
    <cellStyle name="쉼표 6 2 2 2 2 10" xfId="20055" xr:uid="{A9AACAAD-9A07-4606-89C5-D069BEBCB635}"/>
    <cellStyle name="쉼표 6 2 2 2 2 10 2" xfId="50007" xr:uid="{B181F938-E8B0-4324-ACB0-0EC90FD35B1B}"/>
    <cellStyle name="쉼표 6 2 2 2 2 11" xfId="22793" xr:uid="{A4875C48-2116-418B-A083-7E2C37A8BCD8}"/>
    <cellStyle name="쉼표 6 2 2 2 2 11 2" xfId="52745" xr:uid="{0A5F336A-8F4D-4802-B936-137D708878BD}"/>
    <cellStyle name="쉼표 6 2 2 2 2 12" xfId="25529" xr:uid="{87D2653C-21BD-4D5A-903D-DD3C6FE02AF2}"/>
    <cellStyle name="쉼표 6 2 2 2 2 12 2" xfId="55481" xr:uid="{D25EDD6B-E383-4AF2-BB56-0F7128BB4B5B}"/>
    <cellStyle name="쉼표 6 2 2 2 2 13" xfId="31430" xr:uid="{EEA223B8-7AD2-4AC9-83CB-211962FBA5DA}"/>
    <cellStyle name="쉼표 6 2 2 2 2 2" xfId="3961" xr:uid="{D1F57318-67B9-4A71-B080-3C036E29239C}"/>
    <cellStyle name="쉼표 6 2 2 2 2 2 10" xfId="26213" xr:uid="{78FCF0FB-03AE-4CC7-80DF-18D90E8EC89A}"/>
    <cellStyle name="쉼표 6 2 2 2 2 2 10 2" xfId="56165" xr:uid="{4A119681-E9A4-4099-A59F-430A2DFA7E4C}"/>
    <cellStyle name="쉼표 6 2 2 2 2 2 11" xfId="33954" xr:uid="{7B1C1EDB-380D-4E98-9891-28A9B4844241}"/>
    <cellStyle name="쉼표 6 2 2 2 2 2 2" xfId="5329" xr:uid="{BA041F16-CA6C-42F4-8EDE-332DF2A451DF}"/>
    <cellStyle name="쉼표 6 2 2 2 2 2 2 10" xfId="35322" xr:uid="{8CC0CEA3-AC3C-4A06-AC1A-F784F5A94670}"/>
    <cellStyle name="쉼표 6 2 2 2 2 2 2 2" xfId="8277" xr:uid="{14FD4413-4849-4015-AD6F-F9BB7B51E5C4}"/>
    <cellStyle name="쉼표 6 2 2 2 2 2 2 2 2" xfId="30324" xr:uid="{6DD17760-21C0-4B7C-84D8-E84693A1DE34}"/>
    <cellStyle name="쉼표 6 2 2 2 2 2 2 2 2 2" xfId="60276" xr:uid="{59084A8E-8F29-453D-9CC0-70773AF2AD1F}"/>
    <cellStyle name="쉼표 6 2 2 2 2 2 2 2 3" xfId="38232" xr:uid="{9E9A88F8-3F23-490B-9F79-0E45D1394580}"/>
    <cellStyle name="쉼표 6 2 2 2 2 2 2 3" xfId="11059" xr:uid="{415BA80C-D346-4E13-93BA-DD4BDCBDE3F4}"/>
    <cellStyle name="쉼표 6 2 2 2 2 2 2 3 2" xfId="41014" xr:uid="{E3E8C597-EA49-4261-B465-C21FF09B5610}"/>
    <cellStyle name="쉼표 6 2 2 2 2 2 2 4" xfId="13841" xr:uid="{67016CA1-97DA-4D4A-9BE4-D6EAC94F461A}"/>
    <cellStyle name="쉼표 6 2 2 2 2 2 2 4 2" xfId="43796" xr:uid="{2308445F-8E5D-454E-9C8C-571FC0AF7589}"/>
    <cellStyle name="쉼표 6 2 2 2 2 2 2 5" xfId="16576" xr:uid="{CD053898-2289-4FE3-AAE8-79E04E16320E}"/>
    <cellStyle name="쉼표 6 2 2 2 2 2 2 5 2" xfId="46531" xr:uid="{3D945C74-4682-460B-B285-D44366D44055}"/>
    <cellStyle name="쉼표 6 2 2 2 2 2 2 6" xfId="19324" xr:uid="{82041192-315A-41B8-BF0B-CF0BD8328512}"/>
    <cellStyle name="쉼표 6 2 2 2 2 2 2 6 2" xfId="49277" xr:uid="{97D18774-4861-4DBD-AC5B-15C002213D55}"/>
    <cellStyle name="쉼표 6 2 2 2 2 2 2 7" xfId="22107" xr:uid="{18412AF0-AB67-4F92-A63F-A2E0CD9C1D68}"/>
    <cellStyle name="쉼표 6 2 2 2 2 2 2 7 2" xfId="52059" xr:uid="{10622B24-447E-4202-9DBE-B453805C56E2}"/>
    <cellStyle name="쉼표 6 2 2 2 2 2 2 8" xfId="24845" xr:uid="{BA316C88-9995-49E5-A5EF-4EA493E2CEFD}"/>
    <cellStyle name="쉼표 6 2 2 2 2 2 2 8 2" xfId="54797" xr:uid="{3FBE62E5-FC28-4711-B3F6-3EBC6189B292}"/>
    <cellStyle name="쉼표 6 2 2 2 2 2 2 9" xfId="27581" xr:uid="{B4C98478-8053-4763-8291-9F0F665CD319}"/>
    <cellStyle name="쉼표 6 2 2 2 2 2 2 9 2" xfId="57533" xr:uid="{AEA19061-30B8-486C-98E9-03003DEC01F2}"/>
    <cellStyle name="쉼표 6 2 2 2 2 2 3" xfId="6909" xr:uid="{1B6284AF-FEDE-40FD-AE5D-767765AC954B}"/>
    <cellStyle name="쉼표 6 2 2 2 2 2 3 2" xfId="28956" xr:uid="{D7C54500-ED24-4036-8451-9EF9A6DCB6E3}"/>
    <cellStyle name="쉼표 6 2 2 2 2 2 3 2 2" xfId="58908" xr:uid="{F5E38F18-7746-485B-9091-5D598A4613D3}"/>
    <cellStyle name="쉼표 6 2 2 2 2 2 3 3" xfId="36864" xr:uid="{FBFE1313-342F-4D79-AAFF-32F90BB01053}"/>
    <cellStyle name="쉼표 6 2 2 2 2 2 4" xfId="9691" xr:uid="{BE7AFBDC-2113-46E9-A8B6-FE53C9EEA5AF}"/>
    <cellStyle name="쉼표 6 2 2 2 2 2 4 2" xfId="39646" xr:uid="{AC430D7A-033F-456E-BB0E-76840227795E}"/>
    <cellStyle name="쉼표 6 2 2 2 2 2 5" xfId="12473" xr:uid="{D64161BF-7801-4D34-BD78-7B12DC6C75EF}"/>
    <cellStyle name="쉼표 6 2 2 2 2 2 5 2" xfId="42428" xr:uid="{C9405E66-D429-470E-86B0-8C0966293A9E}"/>
    <cellStyle name="쉼표 6 2 2 2 2 2 6" xfId="15208" xr:uid="{778B2A53-06C8-42E2-AD29-2197B92EDFAF}"/>
    <cellStyle name="쉼표 6 2 2 2 2 2 6 2" xfId="45163" xr:uid="{E3AD7070-0B45-4E9B-BAD2-E91A5B1A105A}"/>
    <cellStyle name="쉼표 6 2 2 2 2 2 7" xfId="17956" xr:uid="{D2A59F4F-04B0-4CA7-A281-D897E15E238B}"/>
    <cellStyle name="쉼표 6 2 2 2 2 2 7 2" xfId="47909" xr:uid="{4D640F62-C439-44C0-9915-B24FE7EC4F2D}"/>
    <cellStyle name="쉼표 6 2 2 2 2 2 8" xfId="20739" xr:uid="{4CB65E04-D3A6-46C3-AFE1-6332BCD69B52}"/>
    <cellStyle name="쉼표 6 2 2 2 2 2 8 2" xfId="50691" xr:uid="{F42B9D88-1574-4B9B-B510-383149A3D98B}"/>
    <cellStyle name="쉼표 6 2 2 2 2 2 9" xfId="23477" xr:uid="{585D5239-7733-4E74-ACFA-0EED6A2FFD6B}"/>
    <cellStyle name="쉼표 6 2 2 2 2 2 9 2" xfId="53429" xr:uid="{FDB3178A-A239-4588-85EB-A7F4D8F69BD7}"/>
    <cellStyle name="쉼표 6 2 2 2 2 3" xfId="4645" xr:uid="{EEF53FEE-28CE-419C-8614-B88904E59961}"/>
    <cellStyle name="쉼표 6 2 2 2 2 3 10" xfId="34638" xr:uid="{B557847F-4656-4B67-B27D-6851A00475EA}"/>
    <cellStyle name="쉼표 6 2 2 2 2 3 2" xfId="7593" xr:uid="{5A98D56B-DA81-468F-BC97-B4CE29C84F4F}"/>
    <cellStyle name="쉼표 6 2 2 2 2 3 2 2" xfId="29640" xr:uid="{A354664F-88E2-491F-AEC6-C5157D9F9EA7}"/>
    <cellStyle name="쉼표 6 2 2 2 2 3 2 2 2" xfId="59592" xr:uid="{3A7E5753-A419-46C4-B502-78E32392FDF1}"/>
    <cellStyle name="쉼표 6 2 2 2 2 3 2 3" xfId="37548" xr:uid="{9CD79D02-7320-4C48-9030-310F36088929}"/>
    <cellStyle name="쉼표 6 2 2 2 2 3 3" xfId="10375" xr:uid="{AC0BBF32-7B09-4B57-8BD5-21B7416D7C0A}"/>
    <cellStyle name="쉼표 6 2 2 2 2 3 3 2" xfId="40330" xr:uid="{6229256E-9C28-4F4D-B0F4-B520D2ACE3C4}"/>
    <cellStyle name="쉼표 6 2 2 2 2 3 4" xfId="13157" xr:uid="{E2155085-55B4-41F9-A9D2-CDA0682F7679}"/>
    <cellStyle name="쉼표 6 2 2 2 2 3 4 2" xfId="43112" xr:uid="{02331DDC-37B2-4908-BE97-641CE8E4CFCB}"/>
    <cellStyle name="쉼표 6 2 2 2 2 3 5" xfId="15892" xr:uid="{C964D351-DA6C-4F9F-8666-39C69A75C313}"/>
    <cellStyle name="쉼표 6 2 2 2 2 3 5 2" xfId="45847" xr:uid="{16029E3C-2890-49EB-84BC-D54A45A92366}"/>
    <cellStyle name="쉼표 6 2 2 2 2 3 6" xfId="18640" xr:uid="{2E16350D-709E-4D06-AB09-A500CEBB8B15}"/>
    <cellStyle name="쉼표 6 2 2 2 2 3 6 2" xfId="48593" xr:uid="{1D49B67B-76A8-4A48-8F83-8CCEE311A0DF}"/>
    <cellStyle name="쉼표 6 2 2 2 2 3 7" xfId="21423" xr:uid="{03F44AB6-F494-4BE1-A649-DF4CDF956B24}"/>
    <cellStyle name="쉼표 6 2 2 2 2 3 7 2" xfId="51375" xr:uid="{B60F9103-3819-4701-A116-B36D27C0AFCB}"/>
    <cellStyle name="쉼표 6 2 2 2 2 3 8" xfId="24161" xr:uid="{5A1034CA-9972-4D1E-AB04-113181DC26FA}"/>
    <cellStyle name="쉼표 6 2 2 2 2 3 8 2" xfId="54113" xr:uid="{F79F0A1E-81B1-47A1-B021-56FE01AC6EF6}"/>
    <cellStyle name="쉼표 6 2 2 2 2 3 9" xfId="26897" xr:uid="{A229AB76-AFEB-4962-9966-16D12E73A378}"/>
    <cellStyle name="쉼표 6 2 2 2 2 3 9 2" xfId="56849" xr:uid="{F33B9C42-5407-4473-B574-4E4D62F3E2AF}"/>
    <cellStyle name="쉼표 6 2 2 2 2 4" xfId="3277" xr:uid="{E3582EA6-8D5C-4CD6-9337-ACEB28E91653}"/>
    <cellStyle name="쉼표 6 2 2 2 2 4 2" xfId="28272" xr:uid="{D8F7FF1A-4164-4E47-9605-D28058D67E2F}"/>
    <cellStyle name="쉼표 6 2 2 2 2 4 2 2" xfId="58224" xr:uid="{B92775F9-AB05-4DC3-A3D7-CA596F6BF6FF}"/>
    <cellStyle name="쉼표 6 2 2 2 2 4 3" xfId="33270" xr:uid="{1727AFEA-DE2D-4582-AFE5-2B654C25B0D5}"/>
    <cellStyle name="쉼표 6 2 2 2 2 5" xfId="6225" xr:uid="{F3660499-552B-4F25-9754-61020F4DAFF6}"/>
    <cellStyle name="쉼표 6 2 2 2 2 5 2" xfId="36180" xr:uid="{E767162A-3F8D-4DB0-B05B-3660455C18FB}"/>
    <cellStyle name="쉼표 6 2 2 2 2 6" xfId="9007" xr:uid="{B3D178CF-6593-4348-9742-D12FC3B9B8E4}"/>
    <cellStyle name="쉼표 6 2 2 2 2 6 2" xfId="38962" xr:uid="{C9E0FA62-71CF-40A0-84E1-32AA920FBF45}"/>
    <cellStyle name="쉼표 6 2 2 2 2 7" xfId="11789" xr:uid="{24036CA3-E6C3-4D7D-984D-F623EE7AE986}"/>
    <cellStyle name="쉼표 6 2 2 2 2 7 2" xfId="41744" xr:uid="{80265AED-F46B-49C8-8CE7-A75743F0684C}"/>
    <cellStyle name="쉼표 6 2 2 2 2 8" xfId="14524" xr:uid="{86F545F8-FFBC-4590-98C6-A3986BA4F600}"/>
    <cellStyle name="쉼표 6 2 2 2 2 8 2" xfId="44479" xr:uid="{CC009835-626C-4E40-B4AE-7BAD39EBBBEF}"/>
    <cellStyle name="쉼표 6 2 2 2 2 9" xfId="17272" xr:uid="{CDFBEEA8-4CF0-41B3-8A06-8336C54A2301}"/>
    <cellStyle name="쉼표 6 2 2 2 2 9 2" xfId="47225" xr:uid="{552505CB-6674-4FD4-A707-F4C5E883394F}"/>
    <cellStyle name="쉼표 6 2 2 2 3" xfId="1967" xr:uid="{2BE2EEDF-242A-4311-96E8-ED720AB3CAF7}"/>
    <cellStyle name="쉼표 6 2 2 2 3 10" xfId="23135" xr:uid="{0527A9EA-8D7A-4004-B88D-C6095D52BB2D}"/>
    <cellStyle name="쉼표 6 2 2 2 3 10 2" xfId="53087" xr:uid="{FAE143D4-4F0E-448A-B636-9E085FC2E4C3}"/>
    <cellStyle name="쉼표 6 2 2 2 3 11" xfId="25871" xr:uid="{500482A7-EBF0-4690-81EE-343D579DEAFA}"/>
    <cellStyle name="쉼표 6 2 2 2 3 11 2" xfId="55823" xr:uid="{7A91342A-37E8-4D42-AE5C-386194791E9B}"/>
    <cellStyle name="쉼표 6 2 2 2 3 12" xfId="31972" xr:uid="{E0483EE8-0731-4AD6-BE58-D45534C4149D}"/>
    <cellStyle name="쉼표 6 2 2 2 3 2" xfId="4987" xr:uid="{8C5CE26B-7643-46B2-9647-A7E0F5EEE645}"/>
    <cellStyle name="쉼표 6 2 2 2 3 2 10" xfId="34980" xr:uid="{759A006F-2664-496B-8530-866A4FFD9626}"/>
    <cellStyle name="쉼표 6 2 2 2 3 2 2" xfId="7935" xr:uid="{4498CC7A-A0D5-47E9-BDAD-D84DCC4E12E7}"/>
    <cellStyle name="쉼표 6 2 2 2 3 2 2 2" xfId="29982" xr:uid="{3CF3A177-5797-4BA7-BB95-8195F237FCB8}"/>
    <cellStyle name="쉼표 6 2 2 2 3 2 2 2 2" xfId="59934" xr:uid="{F6F67E26-B5B3-4A90-8652-286A482D2684}"/>
    <cellStyle name="쉼표 6 2 2 2 3 2 2 3" xfId="37890" xr:uid="{EBBF83AC-8EBD-49AA-96A4-8B8902D5F844}"/>
    <cellStyle name="쉼표 6 2 2 2 3 2 3" xfId="10717" xr:uid="{894FAAF0-5927-4E36-8DB5-9694D46CAA72}"/>
    <cellStyle name="쉼표 6 2 2 2 3 2 3 2" xfId="40672" xr:uid="{414EDB38-C1A3-4419-BE59-BA70D05A6FB3}"/>
    <cellStyle name="쉼표 6 2 2 2 3 2 4" xfId="13499" xr:uid="{C0ACEF2E-B3DA-4D69-9F58-000A46A4C29A}"/>
    <cellStyle name="쉼표 6 2 2 2 3 2 4 2" xfId="43454" xr:uid="{7F2F5E33-F60D-463C-8726-71FD51084963}"/>
    <cellStyle name="쉼표 6 2 2 2 3 2 5" xfId="16234" xr:uid="{E0F007EE-092F-482F-9DC3-EC083007DAA8}"/>
    <cellStyle name="쉼표 6 2 2 2 3 2 5 2" xfId="46189" xr:uid="{A3A8436C-D3FB-43AF-BACD-2FE6AB519A77}"/>
    <cellStyle name="쉼표 6 2 2 2 3 2 6" xfId="18982" xr:uid="{EA20E0F8-50EC-4B1E-BA41-38E805BD5C48}"/>
    <cellStyle name="쉼표 6 2 2 2 3 2 6 2" xfId="48935" xr:uid="{10DA0FD1-B677-4720-A0BD-67E57797ECA4}"/>
    <cellStyle name="쉼표 6 2 2 2 3 2 7" xfId="21765" xr:uid="{2C495CDF-2157-4A68-9EF7-24CA19D135C9}"/>
    <cellStyle name="쉼표 6 2 2 2 3 2 7 2" xfId="51717" xr:uid="{80606C16-35A1-4E1B-964D-5A187CD9E3CC}"/>
    <cellStyle name="쉼표 6 2 2 2 3 2 8" xfId="24503" xr:uid="{948B24F0-1AE5-45F9-81F9-BC68D88498B7}"/>
    <cellStyle name="쉼표 6 2 2 2 3 2 8 2" xfId="54455" xr:uid="{8A835855-8A79-4F34-8EB9-93F6B24EF239}"/>
    <cellStyle name="쉼표 6 2 2 2 3 2 9" xfId="27239" xr:uid="{458AC7A8-88D4-424D-B20D-A24599D8A494}"/>
    <cellStyle name="쉼표 6 2 2 2 3 2 9 2" xfId="57191" xr:uid="{C9C11C48-2908-4836-9021-9B5A7308E2EB}"/>
    <cellStyle name="쉼표 6 2 2 2 3 3" xfId="3619" xr:uid="{7F6D0290-69F1-4291-9893-853F46D64CCB}"/>
    <cellStyle name="쉼표 6 2 2 2 3 3 2" xfId="28614" xr:uid="{28C02C85-4DCE-4194-A001-5C52C51FDC1F}"/>
    <cellStyle name="쉼표 6 2 2 2 3 3 2 2" xfId="58566" xr:uid="{CF519ABA-8436-48EE-B97D-C5B820A7632A}"/>
    <cellStyle name="쉼표 6 2 2 2 3 3 3" xfId="33612" xr:uid="{69938E06-D9FA-41F2-A5B6-2E9D96B32A16}"/>
    <cellStyle name="쉼표 6 2 2 2 3 4" xfId="6567" xr:uid="{D6766E1A-4502-486D-A345-C3BA150FDEFA}"/>
    <cellStyle name="쉼표 6 2 2 2 3 4 2" xfId="36522" xr:uid="{A844F342-51D7-423C-B898-79E9FF992914}"/>
    <cellStyle name="쉼표 6 2 2 2 3 5" xfId="9349" xr:uid="{211D507A-6516-452F-A959-E2ED22DDCAD1}"/>
    <cellStyle name="쉼표 6 2 2 2 3 5 2" xfId="39304" xr:uid="{3D9E67AD-6C0E-4A2E-BAA3-FA472886F57D}"/>
    <cellStyle name="쉼표 6 2 2 2 3 6" xfId="12131" xr:uid="{D092A6D3-DD7A-488F-A0D1-1CA7C428E3FB}"/>
    <cellStyle name="쉼표 6 2 2 2 3 6 2" xfId="42086" xr:uid="{9F3660F7-DE3E-42C7-979E-404D3B49755C}"/>
    <cellStyle name="쉼표 6 2 2 2 3 7" xfId="14866" xr:uid="{6AAD8EB2-1347-4147-BB85-BF6C7A8F6E64}"/>
    <cellStyle name="쉼표 6 2 2 2 3 7 2" xfId="44821" xr:uid="{8836DF54-9816-41F9-B52A-768268BB6A8B}"/>
    <cellStyle name="쉼표 6 2 2 2 3 8" xfId="17614" xr:uid="{66DB4D27-BF19-4A39-BC5B-9FEDF12072C6}"/>
    <cellStyle name="쉼표 6 2 2 2 3 8 2" xfId="47567" xr:uid="{AA4BD8B2-C37B-4163-B7EB-E0870879F901}"/>
    <cellStyle name="쉼표 6 2 2 2 3 9" xfId="20397" xr:uid="{E2559E5C-C221-4302-BF7A-574BDB673A7E}"/>
    <cellStyle name="쉼표 6 2 2 2 3 9 2" xfId="50349" xr:uid="{41459BD8-DB09-4C74-8D57-C637337461B5}"/>
    <cellStyle name="쉼표 6 2 2 2 4" xfId="2498" xr:uid="{1A58AD24-91EA-4516-A161-87AD7DAD53F8}"/>
    <cellStyle name="쉼표 6 2 2 2 4 10" xfId="26555" xr:uid="{BEA74357-7297-43A6-8DED-9A42D01118C2}"/>
    <cellStyle name="쉼표 6 2 2 2 4 10 2" xfId="56507" xr:uid="{A1F1E317-E16D-40FB-9A6E-104FC5C36DB1}"/>
    <cellStyle name="쉼표 6 2 2 2 4 11" xfId="32497" xr:uid="{581553EE-4FEB-4E5D-ADFD-8F1E9D5F1FE4}"/>
    <cellStyle name="쉼표 6 2 2 2 4 2" xfId="4303" xr:uid="{EE9A891D-710F-4AAB-A1D6-048B4738114D}"/>
    <cellStyle name="쉼표 6 2 2 2 4 2 2" xfId="29298" xr:uid="{6052F12A-6C98-4317-B0C6-9F38D0F2DABE}"/>
    <cellStyle name="쉼표 6 2 2 2 4 2 2 2" xfId="59250" xr:uid="{839E5130-6523-4200-A8B0-3EEF8381AAF9}"/>
    <cellStyle name="쉼표 6 2 2 2 4 2 3" xfId="34296" xr:uid="{B420FA3C-7E2B-42D3-A495-FBD2F91F9DBB}"/>
    <cellStyle name="쉼표 6 2 2 2 4 3" xfId="7251" xr:uid="{4A67E787-D394-44D0-A7D0-473141F670FD}"/>
    <cellStyle name="쉼표 6 2 2 2 4 3 2" xfId="37206" xr:uid="{EBEFB09E-4436-4919-9F6F-9EFB27B94F76}"/>
    <cellStyle name="쉼표 6 2 2 2 4 4" xfId="10033" xr:uid="{610ECC35-50AF-48E7-A3AA-F42B193823C7}"/>
    <cellStyle name="쉼표 6 2 2 2 4 4 2" xfId="39988" xr:uid="{308FB74A-F1E0-44E1-B5F5-E21A03C2B27D}"/>
    <cellStyle name="쉼표 6 2 2 2 4 5" xfId="12815" xr:uid="{83F7A797-1245-4C07-BA30-C6D70F4D5979}"/>
    <cellStyle name="쉼표 6 2 2 2 4 5 2" xfId="42770" xr:uid="{D8E3EDF2-93A4-4302-8E22-BD7F7FDBF9CB}"/>
    <cellStyle name="쉼표 6 2 2 2 4 6" xfId="15550" xr:uid="{23B67A11-5D12-4FC2-A0AC-33F411FF3618}"/>
    <cellStyle name="쉼표 6 2 2 2 4 6 2" xfId="45505" xr:uid="{E12AAC21-D037-4E05-9FA4-F5F5BD82BF54}"/>
    <cellStyle name="쉼표 6 2 2 2 4 7" xfId="18298" xr:uid="{97E403F3-95FB-4907-B6A3-A04AB6969FDA}"/>
    <cellStyle name="쉼표 6 2 2 2 4 7 2" xfId="48251" xr:uid="{D549CA97-1C9E-4F6E-B0FE-932A72EDEDDA}"/>
    <cellStyle name="쉼표 6 2 2 2 4 8" xfId="21081" xr:uid="{4A558DC8-8FA8-4F5F-88E8-4865C201C915}"/>
    <cellStyle name="쉼표 6 2 2 2 4 8 2" xfId="51033" xr:uid="{852D9E71-30E9-456A-9CDD-A5B6DE2C514A}"/>
    <cellStyle name="쉼표 6 2 2 2 4 9" xfId="23819" xr:uid="{BACADD7A-80B4-4B2D-8A75-0406E54DE424}"/>
    <cellStyle name="쉼표 6 2 2 2 4 9 2" xfId="53771" xr:uid="{449F3DB9-10B8-433E-9921-127ABE66E8C0}"/>
    <cellStyle name="쉼표 6 2 2 2 5" xfId="2935" xr:uid="{25E434A8-9184-4C23-93BA-9AD55B0E7EBA}"/>
    <cellStyle name="쉼표 6 2 2 2 5 2" xfId="27930" xr:uid="{03DAA3D1-2E59-40CD-92B3-165C6C553153}"/>
    <cellStyle name="쉼표 6 2 2 2 5 2 2" xfId="57882" xr:uid="{E5790202-50A9-4404-859E-45174630F1CC}"/>
    <cellStyle name="쉼표 6 2 2 2 5 3" xfId="32928" xr:uid="{D91BA813-4FF6-488B-A618-08122806550B}"/>
    <cellStyle name="쉼표 6 2 2 2 6" xfId="5883" xr:uid="{8BE4CE43-F999-46B7-BE35-4A1CBA97340C}"/>
    <cellStyle name="쉼표 6 2 2 2 6 2" xfId="35838" xr:uid="{542D232D-508E-47AA-B400-FC900DC2AF8F}"/>
    <cellStyle name="쉼표 6 2 2 2 7" xfId="8665" xr:uid="{18531228-1CA4-46DA-8C9A-2208F1700962}"/>
    <cellStyle name="쉼표 6 2 2 2 7 2" xfId="38620" xr:uid="{3F14A874-8EED-481D-B12F-69B5288E0E8D}"/>
    <cellStyle name="쉼표 6 2 2 2 8" xfId="11447" xr:uid="{D281033E-AA7F-45A0-B2CA-8935333EED53}"/>
    <cellStyle name="쉼표 6 2 2 2 8 2" xfId="41402" xr:uid="{F9FCA0BD-9948-4DC3-9A7E-90AB76229354}"/>
    <cellStyle name="쉼표 6 2 2 2 9" xfId="14182" xr:uid="{06AD6A65-97CD-47C5-A80B-7850FC32249A}"/>
    <cellStyle name="쉼표 6 2 2 2 9 2" xfId="44137" xr:uid="{1C487DA6-9B3B-4926-846D-51CEFEFA60FB}"/>
    <cellStyle name="쉼표 6 2 2 3" xfId="1109" xr:uid="{87AF7B21-4C75-4DC4-9DD6-2BBBF53E5AEC}"/>
    <cellStyle name="쉼표 6 2 2 3 10" xfId="19884" xr:uid="{BDE49480-1DCE-4338-BF34-8F3B2AAE64D1}"/>
    <cellStyle name="쉼표 6 2 2 3 10 2" xfId="49836" xr:uid="{8B1EC029-3917-47DA-990F-560C6405380F}"/>
    <cellStyle name="쉼표 6 2 2 3 11" xfId="22622" xr:uid="{0716529E-B788-4EA8-ACBC-B392E8263EA2}"/>
    <cellStyle name="쉼표 6 2 2 3 11 2" xfId="52574" xr:uid="{46C8D73E-A391-4808-AE01-4503A2E8D981}"/>
    <cellStyle name="쉼표 6 2 2 3 12" xfId="25358" xr:uid="{2959C500-DDBD-42C2-9EFB-406EAC198F66}"/>
    <cellStyle name="쉼표 6 2 2 3 12 2" xfId="55310" xr:uid="{A668FBEA-2661-484D-8A77-5D24D827D90C}"/>
    <cellStyle name="쉼표 6 2 2 3 13" xfId="31114" xr:uid="{F5C5DB34-A295-4D5D-B050-EDB80D6C37B8}"/>
    <cellStyle name="쉼표 6 2 2 3 2" xfId="3790" xr:uid="{FE2BFE3E-8CD2-46AA-A62E-DEF1A3193DA1}"/>
    <cellStyle name="쉼표 6 2 2 3 2 10" xfId="26042" xr:uid="{46E9A8FF-92D6-4743-BE45-0EED8853D79F}"/>
    <cellStyle name="쉼표 6 2 2 3 2 10 2" xfId="55994" xr:uid="{F6647C16-0BC2-4A20-B859-2DE746472CE3}"/>
    <cellStyle name="쉼표 6 2 2 3 2 11" xfId="33783" xr:uid="{3172D64D-7CFC-4C23-8256-80548C0348C8}"/>
    <cellStyle name="쉼표 6 2 2 3 2 2" xfId="5158" xr:uid="{5A569EBC-13E2-46D6-8CA5-718EE2059B8E}"/>
    <cellStyle name="쉼표 6 2 2 3 2 2 10" xfId="35151" xr:uid="{616CDC4A-671B-44CC-BE50-C71572C59809}"/>
    <cellStyle name="쉼표 6 2 2 3 2 2 2" xfId="8106" xr:uid="{85B406C6-407F-4AD8-846D-0EC834A0AB53}"/>
    <cellStyle name="쉼표 6 2 2 3 2 2 2 2" xfId="30153" xr:uid="{FB5C53D1-6125-46EC-8080-15DAB138723D}"/>
    <cellStyle name="쉼표 6 2 2 3 2 2 2 2 2" xfId="60105" xr:uid="{186231D5-1194-4FAC-9924-1CC875A3984C}"/>
    <cellStyle name="쉼표 6 2 2 3 2 2 2 3" xfId="38061" xr:uid="{595A864A-557E-4E3E-910F-DF9665D4B646}"/>
    <cellStyle name="쉼표 6 2 2 3 2 2 3" xfId="10888" xr:uid="{46E86099-1542-4B7F-9809-D6DB223B1E03}"/>
    <cellStyle name="쉼표 6 2 2 3 2 2 3 2" xfId="40843" xr:uid="{24892D63-98E5-4D2D-8736-E08AC72461C1}"/>
    <cellStyle name="쉼표 6 2 2 3 2 2 4" xfId="13670" xr:uid="{9F6790C5-5AF1-4AFB-87EF-85E9707DE066}"/>
    <cellStyle name="쉼표 6 2 2 3 2 2 4 2" xfId="43625" xr:uid="{76A719FE-92D4-4F52-B14D-399413597254}"/>
    <cellStyle name="쉼표 6 2 2 3 2 2 5" xfId="16405" xr:uid="{C4D4379F-085C-464D-B3FD-98E5E88AD705}"/>
    <cellStyle name="쉼표 6 2 2 3 2 2 5 2" xfId="46360" xr:uid="{BECDD99E-B3F4-498F-897E-C9FCAAF1DD98}"/>
    <cellStyle name="쉼표 6 2 2 3 2 2 6" xfId="19153" xr:uid="{355FFAE5-CBB2-4938-8DB5-2BB05BB1D02C}"/>
    <cellStyle name="쉼표 6 2 2 3 2 2 6 2" xfId="49106" xr:uid="{17A0C58C-F0C6-46BD-A6CE-DC7ACA10352B}"/>
    <cellStyle name="쉼표 6 2 2 3 2 2 7" xfId="21936" xr:uid="{EFC8AF25-4A6F-4C69-93A1-2BB4F9B5A440}"/>
    <cellStyle name="쉼표 6 2 2 3 2 2 7 2" xfId="51888" xr:uid="{7B7C2510-B692-497E-A6E2-E906404986DA}"/>
    <cellStyle name="쉼표 6 2 2 3 2 2 8" xfId="24674" xr:uid="{3A9C802F-6598-4613-B96B-8B22938C4000}"/>
    <cellStyle name="쉼표 6 2 2 3 2 2 8 2" xfId="54626" xr:uid="{080D36EB-1FD2-4A75-A28B-1A3FFE8043A5}"/>
    <cellStyle name="쉼표 6 2 2 3 2 2 9" xfId="27410" xr:uid="{7700BAC5-88A5-4C71-9C61-FA939E084C17}"/>
    <cellStyle name="쉼표 6 2 2 3 2 2 9 2" xfId="57362" xr:uid="{FBB30484-90D4-461C-93A7-F25DDBA4A3E4}"/>
    <cellStyle name="쉼표 6 2 2 3 2 3" xfId="6738" xr:uid="{F6559BF8-A845-4704-9859-3491DCE55259}"/>
    <cellStyle name="쉼표 6 2 2 3 2 3 2" xfId="28785" xr:uid="{8E14A729-001D-4D04-B6BD-ED19C9A5F566}"/>
    <cellStyle name="쉼표 6 2 2 3 2 3 2 2" xfId="58737" xr:uid="{9873DF3C-D9B7-4F31-8D99-69D1D7C67C73}"/>
    <cellStyle name="쉼표 6 2 2 3 2 3 3" xfId="36693" xr:uid="{910D4A20-D929-401A-9553-1EA458B6DC44}"/>
    <cellStyle name="쉼표 6 2 2 3 2 4" xfId="9520" xr:uid="{7C5966C5-7593-474F-A442-8EBA2120BF95}"/>
    <cellStyle name="쉼표 6 2 2 3 2 4 2" xfId="39475" xr:uid="{CBE5C305-E362-485A-B06A-8A8E40BD281E}"/>
    <cellStyle name="쉼표 6 2 2 3 2 5" xfId="12302" xr:uid="{389124CB-34D5-48E5-8DAC-550395B100D2}"/>
    <cellStyle name="쉼표 6 2 2 3 2 5 2" xfId="42257" xr:uid="{DC348B26-EDE1-4B33-8539-71442CA1A340}"/>
    <cellStyle name="쉼표 6 2 2 3 2 6" xfId="15037" xr:uid="{D5C94BA7-445E-483E-9717-96E12AF22A25}"/>
    <cellStyle name="쉼표 6 2 2 3 2 6 2" xfId="44992" xr:uid="{85D036C5-F8B3-4FE2-8C82-72550C40BD9A}"/>
    <cellStyle name="쉼표 6 2 2 3 2 7" xfId="17785" xr:uid="{6494CC46-0AA8-4BB1-B092-EAAE15BBD05D}"/>
    <cellStyle name="쉼표 6 2 2 3 2 7 2" xfId="47738" xr:uid="{2ED6BAFC-5D10-4D22-B0B7-9C652222AEF3}"/>
    <cellStyle name="쉼표 6 2 2 3 2 8" xfId="20568" xr:uid="{ECD66474-7D5F-4D26-A3A3-CBE3CC33EEC8}"/>
    <cellStyle name="쉼표 6 2 2 3 2 8 2" xfId="50520" xr:uid="{5CEC832B-DF85-4BC7-B0EB-FB5F2A6AA8BD}"/>
    <cellStyle name="쉼표 6 2 2 3 2 9" xfId="23306" xr:uid="{817671D6-DF48-4EAF-8FA3-E77576E04D9A}"/>
    <cellStyle name="쉼표 6 2 2 3 2 9 2" xfId="53258" xr:uid="{ACF6F20D-8DCA-4D9D-8FD6-FCD4DA81482D}"/>
    <cellStyle name="쉼표 6 2 2 3 3" xfId="4474" xr:uid="{389CC789-BFBA-4B4A-9FF6-5D4290A048B2}"/>
    <cellStyle name="쉼표 6 2 2 3 3 10" xfId="34467" xr:uid="{FB30DD09-C17C-4D5D-90EE-B5D412BE17DB}"/>
    <cellStyle name="쉼표 6 2 2 3 3 2" xfId="7422" xr:uid="{D33140FD-9F2F-4B7E-8896-07FAA3AF0135}"/>
    <cellStyle name="쉼표 6 2 2 3 3 2 2" xfId="29469" xr:uid="{AF947B65-FD1D-4070-9BA3-5D2A363C47B4}"/>
    <cellStyle name="쉼표 6 2 2 3 3 2 2 2" xfId="59421" xr:uid="{25811897-270B-4AD4-A1A5-C186FA2E91D4}"/>
    <cellStyle name="쉼표 6 2 2 3 3 2 3" xfId="37377" xr:uid="{83EE68F8-B468-4B0B-9667-097E827DFC87}"/>
    <cellStyle name="쉼표 6 2 2 3 3 3" xfId="10204" xr:uid="{B16481D7-72DC-418A-8893-E90DDA00516A}"/>
    <cellStyle name="쉼표 6 2 2 3 3 3 2" xfId="40159" xr:uid="{ECFD5B47-4C3D-4D04-B4C8-529B57064536}"/>
    <cellStyle name="쉼표 6 2 2 3 3 4" xfId="12986" xr:uid="{6CBBC92D-253D-41B7-85E6-CBE22980D1F2}"/>
    <cellStyle name="쉼표 6 2 2 3 3 4 2" xfId="42941" xr:uid="{F4076832-C2A8-4623-BD8C-C821E86B92D5}"/>
    <cellStyle name="쉼표 6 2 2 3 3 5" xfId="15721" xr:uid="{795B5070-3FD7-4136-BB88-D937F79A8ECF}"/>
    <cellStyle name="쉼표 6 2 2 3 3 5 2" xfId="45676" xr:uid="{84C0C660-135B-4054-80D7-4E9C8C2EB3D1}"/>
    <cellStyle name="쉼표 6 2 2 3 3 6" xfId="18469" xr:uid="{B624A55E-B59F-43F6-8445-7090FE186780}"/>
    <cellStyle name="쉼표 6 2 2 3 3 6 2" xfId="48422" xr:uid="{93EB5D42-13A0-40B9-A3D2-F479E9C0DC9C}"/>
    <cellStyle name="쉼표 6 2 2 3 3 7" xfId="21252" xr:uid="{210DCEC2-7E35-4D95-BC3A-02F4B4108567}"/>
    <cellStyle name="쉼표 6 2 2 3 3 7 2" xfId="51204" xr:uid="{A6C38D72-49C4-4726-80A4-EF290A874B69}"/>
    <cellStyle name="쉼표 6 2 2 3 3 8" xfId="23990" xr:uid="{37C25A77-0174-4498-A50A-B0C8283ACDAF}"/>
    <cellStyle name="쉼표 6 2 2 3 3 8 2" xfId="53942" xr:uid="{4E438227-A436-4166-B003-1783A4FB104D}"/>
    <cellStyle name="쉼표 6 2 2 3 3 9" xfId="26726" xr:uid="{9C15CBB0-E54B-434C-9E7A-B74B0F36D5C7}"/>
    <cellStyle name="쉼표 6 2 2 3 3 9 2" xfId="56678" xr:uid="{7E7C47AD-371A-46AA-8A90-BD14453FA4A7}"/>
    <cellStyle name="쉼표 6 2 2 3 4" xfId="3106" xr:uid="{3D37F59F-0D9D-4BBB-9599-81F88C0FEBBB}"/>
    <cellStyle name="쉼표 6 2 2 3 4 2" xfId="28101" xr:uid="{4BE16D00-CF5C-4115-94B4-4E4FE71AE490}"/>
    <cellStyle name="쉼표 6 2 2 3 4 2 2" xfId="58053" xr:uid="{5C7E812F-E722-49E4-A957-A7C5DD2F64F2}"/>
    <cellStyle name="쉼표 6 2 2 3 4 3" xfId="33099" xr:uid="{AF6A8F2C-0566-4F5F-A38E-E9BA4A3CEE4D}"/>
    <cellStyle name="쉼표 6 2 2 3 5" xfId="6054" xr:uid="{E3B3D0E1-46CD-49DC-9C60-D5A9AEA8CD29}"/>
    <cellStyle name="쉼표 6 2 2 3 5 2" xfId="36009" xr:uid="{3BCBB341-C8B6-4CD6-B8DD-34DF37384832}"/>
    <cellStyle name="쉼표 6 2 2 3 6" xfId="8836" xr:uid="{43DE592F-AC67-47F7-9451-1290B15C5605}"/>
    <cellStyle name="쉼표 6 2 2 3 6 2" xfId="38791" xr:uid="{D08943B2-435B-485B-9F7D-D36824222155}"/>
    <cellStyle name="쉼표 6 2 2 3 7" xfId="11618" xr:uid="{5EE30134-EF92-49F2-9086-D42C78F3C9F8}"/>
    <cellStyle name="쉼표 6 2 2 3 7 2" xfId="41573" xr:uid="{32B73B2E-675D-4AAC-B1BF-FBFB976FDEEC}"/>
    <cellStyle name="쉼표 6 2 2 3 8" xfId="14353" xr:uid="{5996453C-B275-4D3D-88F6-B34AD29437D0}"/>
    <cellStyle name="쉼표 6 2 2 3 8 2" xfId="44308" xr:uid="{E10E5AB6-37D8-445B-B927-A9967333D4C5}"/>
    <cellStyle name="쉼표 6 2 2 3 9" xfId="17101" xr:uid="{F474D3C1-94CE-4B3F-BF11-E48ADC09A52D}"/>
    <cellStyle name="쉼표 6 2 2 3 9 2" xfId="47054" xr:uid="{5D63525E-CDB2-4657-B5F0-7613170833AC}"/>
    <cellStyle name="쉼표 6 2 2 4" xfId="1651" xr:uid="{B0510274-6BFC-4A3D-8AEA-78E002B586C7}"/>
    <cellStyle name="쉼표 6 2 2 4 10" xfId="22964" xr:uid="{4681EF64-FCE7-4016-870F-0CF4F526B4E9}"/>
    <cellStyle name="쉼표 6 2 2 4 10 2" xfId="52916" xr:uid="{6D5720F5-03A7-49CF-AF35-E951EBACF1B4}"/>
    <cellStyle name="쉼표 6 2 2 4 11" xfId="25700" xr:uid="{EB6AD811-2011-4937-81C7-3B132BFD644E}"/>
    <cellStyle name="쉼표 6 2 2 4 11 2" xfId="55652" xr:uid="{8A380978-54EA-4345-96D8-A1463409DB32}"/>
    <cellStyle name="쉼표 6 2 2 4 12" xfId="31656" xr:uid="{5FDB33C3-24DF-4E43-A81C-A64C18FC253C}"/>
    <cellStyle name="쉼표 6 2 2 4 2" xfId="4816" xr:uid="{41CDEDAB-70D9-4EC8-A645-6E53EB63E90B}"/>
    <cellStyle name="쉼표 6 2 2 4 2 10" xfId="34809" xr:uid="{C5B33D65-CEC5-4D2D-A43A-955A151CDB4B}"/>
    <cellStyle name="쉼표 6 2 2 4 2 2" xfId="7764" xr:uid="{3C896AC1-E3A8-4ED0-A34E-7A4CD8782C6A}"/>
    <cellStyle name="쉼표 6 2 2 4 2 2 2" xfId="29811" xr:uid="{9B0A5F32-74AD-46F1-A8E4-00995C8D9BFA}"/>
    <cellStyle name="쉼표 6 2 2 4 2 2 2 2" xfId="59763" xr:uid="{A7E091DB-950B-44EF-AEFA-B856DBABBFBD}"/>
    <cellStyle name="쉼표 6 2 2 4 2 2 3" xfId="37719" xr:uid="{AC4F9B24-FB37-48FD-AF03-661B3BBD7022}"/>
    <cellStyle name="쉼표 6 2 2 4 2 3" xfId="10546" xr:uid="{560A9908-15A5-4A46-95B8-41798AFB252B}"/>
    <cellStyle name="쉼표 6 2 2 4 2 3 2" xfId="40501" xr:uid="{B177B109-E769-42F3-A46D-27DE6AFC69D1}"/>
    <cellStyle name="쉼표 6 2 2 4 2 4" xfId="13328" xr:uid="{CC7B00CC-35EF-463E-B760-4DCA784A8C1E}"/>
    <cellStyle name="쉼표 6 2 2 4 2 4 2" xfId="43283" xr:uid="{1D7F9369-9877-425F-AB93-5E901D8F1886}"/>
    <cellStyle name="쉼표 6 2 2 4 2 5" xfId="16063" xr:uid="{D9A60DC9-4427-4085-977D-68DC9BB68535}"/>
    <cellStyle name="쉼표 6 2 2 4 2 5 2" xfId="46018" xr:uid="{BA9A41D8-FFF7-4B04-B9E2-23E96F206C83}"/>
    <cellStyle name="쉼표 6 2 2 4 2 6" xfId="18811" xr:uid="{439B19BA-1891-4BFC-B8FF-00093A759358}"/>
    <cellStyle name="쉼표 6 2 2 4 2 6 2" xfId="48764" xr:uid="{3D2FFB17-F439-4DD8-B41D-5BBAF3D9252C}"/>
    <cellStyle name="쉼표 6 2 2 4 2 7" xfId="21594" xr:uid="{184842EA-66BD-4A1A-B406-55928731E22B}"/>
    <cellStyle name="쉼표 6 2 2 4 2 7 2" xfId="51546" xr:uid="{37E1A8FA-E4AE-483E-82A5-A8722C0D314F}"/>
    <cellStyle name="쉼표 6 2 2 4 2 8" xfId="24332" xr:uid="{307465FB-ED35-4576-B7F6-B747D53E0F9E}"/>
    <cellStyle name="쉼표 6 2 2 4 2 8 2" xfId="54284" xr:uid="{01102B6E-F44A-463C-A946-537DDD67B4D4}"/>
    <cellStyle name="쉼표 6 2 2 4 2 9" xfId="27068" xr:uid="{483E66D7-0FAE-4512-8F00-426FD798E824}"/>
    <cellStyle name="쉼표 6 2 2 4 2 9 2" xfId="57020" xr:uid="{8E890975-CC4D-48C6-AB80-D43290D4628E}"/>
    <cellStyle name="쉼표 6 2 2 4 3" xfId="3448" xr:uid="{B5246FBE-D8C6-4EE6-B550-C7A086B074ED}"/>
    <cellStyle name="쉼표 6 2 2 4 3 2" xfId="28443" xr:uid="{C9B38EAE-046B-4E94-B136-CD3209B60DC6}"/>
    <cellStyle name="쉼표 6 2 2 4 3 2 2" xfId="58395" xr:uid="{99142C28-D4F7-4040-B359-4B3158F5866E}"/>
    <cellStyle name="쉼표 6 2 2 4 3 3" xfId="33441" xr:uid="{2B7E2C0C-9033-4677-8C44-7665614C6210}"/>
    <cellStyle name="쉼표 6 2 2 4 4" xfId="6396" xr:uid="{40B4F9B0-109C-4805-9A78-E4E34C04CDE3}"/>
    <cellStyle name="쉼표 6 2 2 4 4 2" xfId="36351" xr:uid="{79034F7E-DD94-4319-942A-0E51A64B5739}"/>
    <cellStyle name="쉼표 6 2 2 4 5" xfId="9178" xr:uid="{E0ED71CC-9004-4456-BA74-4FEFDCBB705C}"/>
    <cellStyle name="쉼표 6 2 2 4 5 2" xfId="39133" xr:uid="{17784088-0F74-46ED-A608-A5AEB6DDF72C}"/>
    <cellStyle name="쉼표 6 2 2 4 6" xfId="11960" xr:uid="{6176CF78-5CBF-4EA4-99D3-7062FD7DA4F4}"/>
    <cellStyle name="쉼표 6 2 2 4 6 2" xfId="41915" xr:uid="{86D7392D-674A-4CB1-8504-2C3705F3D64A}"/>
    <cellStyle name="쉼표 6 2 2 4 7" xfId="14695" xr:uid="{A08CA48F-A98D-4D42-B6FD-3C33664B4409}"/>
    <cellStyle name="쉼표 6 2 2 4 7 2" xfId="44650" xr:uid="{C35047F9-E70C-495C-8799-53F3C7B8CA3D}"/>
    <cellStyle name="쉼표 6 2 2 4 8" xfId="17443" xr:uid="{F9C1DC07-D92E-4B79-A7C5-B8F4841C5E96}"/>
    <cellStyle name="쉼표 6 2 2 4 8 2" xfId="47396" xr:uid="{26AD0A6D-EA69-4F82-8D83-702C94BAF3F8}"/>
    <cellStyle name="쉼표 6 2 2 4 9" xfId="20226" xr:uid="{C26E027B-9758-4506-A0A3-D96F7E1989E1}"/>
    <cellStyle name="쉼표 6 2 2 4 9 2" xfId="50178" xr:uid="{214CB63D-6B96-494C-AA84-B9EDFCC8B11B}"/>
    <cellStyle name="쉼표 6 2 2 5" xfId="2147" xr:uid="{B8E37593-ABC0-4077-BE59-BAFCDC4D284F}"/>
    <cellStyle name="쉼표 6 2 2 5 10" xfId="26384" xr:uid="{AE15AD28-9F55-4F0E-BEE1-AC239850A3A8}"/>
    <cellStyle name="쉼표 6 2 2 5 10 2" xfId="56336" xr:uid="{248C3D49-3052-4ABE-800C-B87335D4DE21}"/>
    <cellStyle name="쉼표 6 2 2 5 11" xfId="32150" xr:uid="{84894C14-5BCD-4C57-B271-D155D4AF7C05}"/>
    <cellStyle name="쉼표 6 2 2 5 2" xfId="4132" xr:uid="{F9D13DF7-985C-4576-9558-89DF7F2A57BB}"/>
    <cellStyle name="쉼표 6 2 2 5 2 2" xfId="29127" xr:uid="{4C61DF3F-37CC-4EA1-9E75-DDF4A67E0ED0}"/>
    <cellStyle name="쉼표 6 2 2 5 2 2 2" xfId="59079" xr:uid="{809868A8-D4A4-48EF-9F26-E942B0DFDCD9}"/>
    <cellStyle name="쉼표 6 2 2 5 2 3" xfId="34125" xr:uid="{D3FF4F21-41AC-4B3B-927D-5D70AAC6C040}"/>
    <cellStyle name="쉼표 6 2 2 5 3" xfId="7080" xr:uid="{FAADBF4F-8117-491D-A2F0-071B0F3FE300}"/>
    <cellStyle name="쉼표 6 2 2 5 3 2" xfId="37035" xr:uid="{F153123B-9219-44BB-98CA-5703648746B1}"/>
    <cellStyle name="쉼표 6 2 2 5 4" xfId="9862" xr:uid="{DA0CD6E0-256A-434E-BD81-1A32A04E3F93}"/>
    <cellStyle name="쉼표 6 2 2 5 4 2" xfId="39817" xr:uid="{6D78AC9E-606F-4C5E-AC46-CCF6E1FA6CFB}"/>
    <cellStyle name="쉼표 6 2 2 5 5" xfId="12644" xr:uid="{4396252F-FB15-471B-A7B1-B512C6EE06E9}"/>
    <cellStyle name="쉼표 6 2 2 5 5 2" xfId="42599" xr:uid="{381367FF-BA77-4F5E-B24A-1AB6DA4A7843}"/>
    <cellStyle name="쉼표 6 2 2 5 6" xfId="15379" xr:uid="{6515A4CA-7412-42F0-8B2B-6195CF6DCBE6}"/>
    <cellStyle name="쉼표 6 2 2 5 6 2" xfId="45334" xr:uid="{A43B5345-E01B-4CCA-9AEE-D7E6F882B08A}"/>
    <cellStyle name="쉼표 6 2 2 5 7" xfId="18127" xr:uid="{308D6108-DCBE-4482-8B4B-186AA371BDE9}"/>
    <cellStyle name="쉼표 6 2 2 5 7 2" xfId="48080" xr:uid="{9B5CC519-DBE7-4F4B-825D-1B2977A91E98}"/>
    <cellStyle name="쉼표 6 2 2 5 8" xfId="20910" xr:uid="{C39F2FD4-33C4-40CE-A5F7-2C2ED607FFC0}"/>
    <cellStyle name="쉼표 6 2 2 5 8 2" xfId="50862" xr:uid="{2DEAF99A-BA1A-4B72-B1B6-427F3E2C3914}"/>
    <cellStyle name="쉼표 6 2 2 5 9" xfId="23648" xr:uid="{5694E69E-71C5-4EFB-9C24-6416E1AA5978}"/>
    <cellStyle name="쉼표 6 2 2 5 9 2" xfId="53600" xr:uid="{0073E71C-D90D-4AAC-A470-550D3F23C2AF}"/>
    <cellStyle name="쉼표 6 2 2 6" xfId="2326" xr:uid="{EB6688FE-BDE1-4E3C-A59E-E294CBFD95FC}"/>
    <cellStyle name="쉼표 6 2 2 6 2" xfId="27759" xr:uid="{7409978B-7634-4DC5-B3BF-FAF32B7D31EC}"/>
    <cellStyle name="쉼표 6 2 2 6 2 2" xfId="57711" xr:uid="{B3B1155E-11E4-4523-8456-5B47731376A3}"/>
    <cellStyle name="쉼표 6 2 2 6 3" xfId="32326" xr:uid="{D0F9769A-8CE9-4B80-A1A7-B96386161E79}"/>
    <cellStyle name="쉼표 6 2 2 7" xfId="2764" xr:uid="{20097AAA-04BB-49D2-9314-AF6E4884EA06}"/>
    <cellStyle name="쉼표 6 2 2 7 2" xfId="32757" xr:uid="{E7BA3DB0-F831-4116-A98C-F2A8F450D74E}"/>
    <cellStyle name="쉼표 6 2 2 8" xfId="5712" xr:uid="{B7A2C63C-FE56-4254-8B2C-9E5F1DE55C45}"/>
    <cellStyle name="쉼표 6 2 2 8 2" xfId="35667" xr:uid="{63E168F8-D2BB-4D85-AD7D-8979F32D4FE6}"/>
    <cellStyle name="쉼표 6 2 2 9" xfId="8494" xr:uid="{F60B0FDE-6B0C-48F6-8763-E24133EEBFC2}"/>
    <cellStyle name="쉼표 6 2 2 9 2" xfId="38449" xr:uid="{51A32BBC-3004-4C2B-9727-28FDBE95CE61}"/>
    <cellStyle name="쉼표 6 2 3" xfId="797" xr:uid="{B3B83D56-AC10-415D-AA1E-104F9FC0133A}"/>
    <cellStyle name="쉼표 6 2 3 10" xfId="16845" xr:uid="{AED53E93-C32C-403B-8C8A-DFEAED41AE32}"/>
    <cellStyle name="쉼표 6 2 3 10 2" xfId="46798" xr:uid="{53896564-9193-43F3-AFB1-FEF1BBD4FF84}"/>
    <cellStyle name="쉼표 6 2 3 11" xfId="19628" xr:uid="{CCF34B93-5633-4395-95CF-596EB01404CD}"/>
    <cellStyle name="쉼표 6 2 3 11 2" xfId="49580" xr:uid="{4793E6C6-EA47-42EB-A1A7-64880DE7A168}"/>
    <cellStyle name="쉼표 6 2 3 12" xfId="22366" xr:uid="{1360004B-B424-414A-928F-575D8EA2E428}"/>
    <cellStyle name="쉼표 6 2 3 12 2" xfId="52318" xr:uid="{BD27DF19-D8C7-4972-985B-CABE073639E8}"/>
    <cellStyle name="쉼표 6 2 3 13" xfId="25102" xr:uid="{E8B0A86D-E4BB-4BD5-9679-911E0C44DDF7}"/>
    <cellStyle name="쉼표 6 2 3 13 2" xfId="55054" xr:uid="{3A6F042F-A26C-4B43-B437-AA01EEB3377B}"/>
    <cellStyle name="쉼표 6 2 3 14" xfId="30802" xr:uid="{01FC13AF-758D-4AED-8054-126B2BCFF9A2}"/>
    <cellStyle name="쉼표 6 2 3 2" xfId="1340" xr:uid="{6E29FCBE-544D-4FEC-8863-10CBCB6FE02F}"/>
    <cellStyle name="쉼표 6 2 3 2 10" xfId="19970" xr:uid="{1A452BCB-0712-4477-9272-7D76F1D7B111}"/>
    <cellStyle name="쉼표 6 2 3 2 10 2" xfId="49922" xr:uid="{53741BC3-9078-4B47-9E2C-DED832736303}"/>
    <cellStyle name="쉼표 6 2 3 2 11" xfId="22708" xr:uid="{AB0C8DF5-B133-48E2-8D0B-AE0245ECDC40}"/>
    <cellStyle name="쉼표 6 2 3 2 11 2" xfId="52660" xr:uid="{25361615-1392-4835-AEE7-92FFD54A74A9}"/>
    <cellStyle name="쉼표 6 2 3 2 12" xfId="25444" xr:uid="{B59521E0-98DD-4AC6-BD36-320420B6A230}"/>
    <cellStyle name="쉼표 6 2 3 2 12 2" xfId="55396" xr:uid="{1061C461-A360-4409-A082-A0915077548B}"/>
    <cellStyle name="쉼표 6 2 3 2 13" xfId="31345" xr:uid="{9A60E0E1-48F0-4C03-BEAF-62520F358AB8}"/>
    <cellStyle name="쉼표 6 2 3 2 2" xfId="3876" xr:uid="{CF7F57A1-0F07-4D92-B809-016C714BCF79}"/>
    <cellStyle name="쉼표 6 2 3 2 2 10" xfId="26128" xr:uid="{EC9E6755-4F44-4CA0-89D6-CCD377432D06}"/>
    <cellStyle name="쉼표 6 2 3 2 2 10 2" xfId="56080" xr:uid="{D0173EB6-108C-427A-AF32-AC4E402462AA}"/>
    <cellStyle name="쉼표 6 2 3 2 2 11" xfId="33869" xr:uid="{BC30F994-E2FF-4FA9-A278-849CC054A6BE}"/>
    <cellStyle name="쉼표 6 2 3 2 2 2" xfId="5244" xr:uid="{217CC5B4-4FE5-41F9-B518-7B40A5FCA15D}"/>
    <cellStyle name="쉼표 6 2 3 2 2 2 10" xfId="35237" xr:uid="{579B1514-BE38-48EA-A766-16DE3C30DFED}"/>
    <cellStyle name="쉼표 6 2 3 2 2 2 2" xfId="8192" xr:uid="{67880924-F3A1-41E7-BBEF-1133B26C1FAD}"/>
    <cellStyle name="쉼표 6 2 3 2 2 2 2 2" xfId="30239" xr:uid="{8BC60E86-3A82-42BE-AEA1-8D1896F47D90}"/>
    <cellStyle name="쉼표 6 2 3 2 2 2 2 2 2" xfId="60191" xr:uid="{5D63B5B4-5393-4367-A29B-08D3549FF2C9}"/>
    <cellStyle name="쉼표 6 2 3 2 2 2 2 3" xfId="38147" xr:uid="{3361773C-9959-4DF1-AA0C-6A5DB6B991CC}"/>
    <cellStyle name="쉼표 6 2 3 2 2 2 3" xfId="10974" xr:uid="{BEEB27E9-F170-4C18-89D4-AA4D14EFBD85}"/>
    <cellStyle name="쉼표 6 2 3 2 2 2 3 2" xfId="40929" xr:uid="{7C74E87B-020F-4942-9A41-8236D42A7D6F}"/>
    <cellStyle name="쉼표 6 2 3 2 2 2 4" xfId="13756" xr:uid="{75A7B946-0F8B-4B30-99E1-673CC5DA925E}"/>
    <cellStyle name="쉼표 6 2 3 2 2 2 4 2" xfId="43711" xr:uid="{CE0F2585-D1C2-4282-A9AC-0756CF07D05E}"/>
    <cellStyle name="쉼표 6 2 3 2 2 2 5" xfId="16491" xr:uid="{A40B4ABC-5220-4C81-8E4C-ED4EAA9CC108}"/>
    <cellStyle name="쉼표 6 2 3 2 2 2 5 2" xfId="46446" xr:uid="{8AF9CA25-EC33-4DFA-AC8D-D26B5B7858C0}"/>
    <cellStyle name="쉼표 6 2 3 2 2 2 6" xfId="19239" xr:uid="{1B28CD3D-7CC5-4189-84F2-A8D0F09A9E00}"/>
    <cellStyle name="쉼표 6 2 3 2 2 2 6 2" xfId="49192" xr:uid="{0D4E04B7-64A6-4034-94F0-C0555A54AC3C}"/>
    <cellStyle name="쉼표 6 2 3 2 2 2 7" xfId="22022" xr:uid="{A183EE66-BD89-4A95-9BED-3F64CEFFDA95}"/>
    <cellStyle name="쉼표 6 2 3 2 2 2 7 2" xfId="51974" xr:uid="{EC5A9F91-53EC-436B-A284-C8184C74B62B}"/>
    <cellStyle name="쉼표 6 2 3 2 2 2 8" xfId="24760" xr:uid="{C41CC1A2-A54E-4B24-BB1C-482644166351}"/>
    <cellStyle name="쉼표 6 2 3 2 2 2 8 2" xfId="54712" xr:uid="{47B5313F-9721-4BC6-9DAB-AD7C61982B99}"/>
    <cellStyle name="쉼표 6 2 3 2 2 2 9" xfId="27496" xr:uid="{2058A733-64E4-4E2D-961B-E09D6CE879DC}"/>
    <cellStyle name="쉼표 6 2 3 2 2 2 9 2" xfId="57448" xr:uid="{936AD2CF-72E4-423B-A1CE-61EA731146E7}"/>
    <cellStyle name="쉼표 6 2 3 2 2 3" xfId="6824" xr:uid="{3BD9322B-8D47-49C0-8F11-7E580F1C0510}"/>
    <cellStyle name="쉼표 6 2 3 2 2 3 2" xfId="28871" xr:uid="{DE17E419-4591-43AA-99E2-2322A1FEC3DD}"/>
    <cellStyle name="쉼표 6 2 3 2 2 3 2 2" xfId="58823" xr:uid="{F0E4818E-4729-4881-B8A8-8588D5D6E1F8}"/>
    <cellStyle name="쉼표 6 2 3 2 2 3 3" xfId="36779" xr:uid="{6EA7CD96-026B-4BDC-B4DE-6705CF6C997C}"/>
    <cellStyle name="쉼표 6 2 3 2 2 4" xfId="9606" xr:uid="{B7A27ADA-CAA3-4D54-A88E-7FA7AD535690}"/>
    <cellStyle name="쉼표 6 2 3 2 2 4 2" xfId="39561" xr:uid="{D05D5F27-ECC3-4FDF-82B0-A348E36C2BE5}"/>
    <cellStyle name="쉼표 6 2 3 2 2 5" xfId="12388" xr:uid="{AA8A51FF-CCCA-4A5D-86C2-20A6C527AEA0}"/>
    <cellStyle name="쉼표 6 2 3 2 2 5 2" xfId="42343" xr:uid="{279EC3FC-2EDD-4E15-9B05-A698D225955F}"/>
    <cellStyle name="쉼표 6 2 3 2 2 6" xfId="15123" xr:uid="{CF194ECB-8E8A-49F5-BEFE-A40ABF0C3D08}"/>
    <cellStyle name="쉼표 6 2 3 2 2 6 2" xfId="45078" xr:uid="{877DAAF5-DFE3-44F7-B689-F25FF3E41F5D}"/>
    <cellStyle name="쉼표 6 2 3 2 2 7" xfId="17871" xr:uid="{AB857C11-C1ED-4D1A-A648-B00D2FC7A05A}"/>
    <cellStyle name="쉼표 6 2 3 2 2 7 2" xfId="47824" xr:uid="{C278A6A7-2111-46AD-AE0D-6EEE5DDB36E8}"/>
    <cellStyle name="쉼표 6 2 3 2 2 8" xfId="20654" xr:uid="{E508A973-B937-46B3-A38E-3E95D1454F72}"/>
    <cellStyle name="쉼표 6 2 3 2 2 8 2" xfId="50606" xr:uid="{89469902-FBEF-4DFD-80D3-46ABE77B438F}"/>
    <cellStyle name="쉼표 6 2 3 2 2 9" xfId="23392" xr:uid="{03DD0B90-EEE0-4E1F-B964-B597B4056246}"/>
    <cellStyle name="쉼표 6 2 3 2 2 9 2" xfId="53344" xr:uid="{4FACFB9B-16A5-48B4-9FCC-46F58AF79DDC}"/>
    <cellStyle name="쉼표 6 2 3 2 3" xfId="4560" xr:uid="{9A35F222-1E2B-4BF3-A1D7-7BAAD4484C05}"/>
    <cellStyle name="쉼표 6 2 3 2 3 10" xfId="34553" xr:uid="{8E3654C6-384C-4E6E-BFFC-B6DFA45D1C33}"/>
    <cellStyle name="쉼표 6 2 3 2 3 2" xfId="7508" xr:uid="{A14F743C-D498-41FD-8702-07E70BD84414}"/>
    <cellStyle name="쉼표 6 2 3 2 3 2 2" xfId="29555" xr:uid="{332CC26B-DAC0-4803-A8AC-D6F219F4C22E}"/>
    <cellStyle name="쉼표 6 2 3 2 3 2 2 2" xfId="59507" xr:uid="{AAA0E949-F2BC-4C46-971C-3E4BC1B456DA}"/>
    <cellStyle name="쉼표 6 2 3 2 3 2 3" xfId="37463" xr:uid="{B756166D-3E24-44C5-AE52-A05F85DD5851}"/>
    <cellStyle name="쉼표 6 2 3 2 3 3" xfId="10290" xr:uid="{082DB0D8-F9C8-48FC-A112-48E7C55AE0EE}"/>
    <cellStyle name="쉼표 6 2 3 2 3 3 2" xfId="40245" xr:uid="{6B9A050A-A7FD-4990-8752-D23F6ECA996E}"/>
    <cellStyle name="쉼표 6 2 3 2 3 4" xfId="13072" xr:uid="{5EB5AF05-967C-4D90-B075-62CCF7E0C7CF}"/>
    <cellStyle name="쉼표 6 2 3 2 3 4 2" xfId="43027" xr:uid="{61AD7E58-71AE-42A0-BFD7-CB3D7F0DDF72}"/>
    <cellStyle name="쉼표 6 2 3 2 3 5" xfId="15807" xr:uid="{273F538B-0507-46B7-A0D9-92C9C8CD7F47}"/>
    <cellStyle name="쉼표 6 2 3 2 3 5 2" xfId="45762" xr:uid="{A990ED53-3D25-4532-8CD4-B40ECECBD3F7}"/>
    <cellStyle name="쉼표 6 2 3 2 3 6" xfId="18555" xr:uid="{C5B6E2F3-6358-4E19-AE14-BE9F8C351CC9}"/>
    <cellStyle name="쉼표 6 2 3 2 3 6 2" xfId="48508" xr:uid="{AC25504F-5FA4-402C-9C99-99737A13842F}"/>
    <cellStyle name="쉼표 6 2 3 2 3 7" xfId="21338" xr:uid="{2E6C8B5A-A545-499F-9BBE-9B666885C223}"/>
    <cellStyle name="쉼표 6 2 3 2 3 7 2" xfId="51290" xr:uid="{AAB02D01-CF51-404B-8601-BAF3CC97E114}"/>
    <cellStyle name="쉼표 6 2 3 2 3 8" xfId="24076" xr:uid="{6F116942-06F2-42A9-B222-7CF1ADCA1AD3}"/>
    <cellStyle name="쉼표 6 2 3 2 3 8 2" xfId="54028" xr:uid="{574C0980-1C59-4271-8D8A-D7DE5D1B3EF0}"/>
    <cellStyle name="쉼표 6 2 3 2 3 9" xfId="26812" xr:uid="{73C1A007-B933-4EA1-B55D-1C197081FE7A}"/>
    <cellStyle name="쉼표 6 2 3 2 3 9 2" xfId="56764" xr:uid="{497D3E31-C7B6-41BB-81C4-BA1F6AF1F92C}"/>
    <cellStyle name="쉼표 6 2 3 2 4" xfId="3192" xr:uid="{4359E309-8794-45D3-B8C9-6BAFF514EBC1}"/>
    <cellStyle name="쉼표 6 2 3 2 4 2" xfId="28187" xr:uid="{CCC93782-243D-4BF0-9729-4CC2791151F8}"/>
    <cellStyle name="쉼표 6 2 3 2 4 2 2" xfId="58139" xr:uid="{62051FF4-C96B-45D0-9E8D-755C6275D121}"/>
    <cellStyle name="쉼표 6 2 3 2 4 3" xfId="33185" xr:uid="{E43F8743-B1C3-40BD-887D-7FAFF58F538A}"/>
    <cellStyle name="쉼표 6 2 3 2 5" xfId="6140" xr:uid="{EB605FE8-11A5-4BDE-9DAD-4DD8FA172FD6}"/>
    <cellStyle name="쉼표 6 2 3 2 5 2" xfId="36095" xr:uid="{2E8FBE24-4F61-4035-8641-4BE9BFF55A39}"/>
    <cellStyle name="쉼표 6 2 3 2 6" xfId="8922" xr:uid="{52190CFD-355A-46F4-ABA5-E92D9ACE960E}"/>
    <cellStyle name="쉼표 6 2 3 2 6 2" xfId="38877" xr:uid="{82751055-BFEA-4832-B732-1B5EC8A9A7DB}"/>
    <cellStyle name="쉼표 6 2 3 2 7" xfId="11704" xr:uid="{C9BB5F2F-02F1-45E4-88F3-88D9B1B2CD9B}"/>
    <cellStyle name="쉼표 6 2 3 2 7 2" xfId="41659" xr:uid="{3594851D-687B-4B50-A33E-EAEC3D3D0867}"/>
    <cellStyle name="쉼표 6 2 3 2 8" xfId="14439" xr:uid="{1AC36853-4291-423A-9D1A-35CBE2124B5B}"/>
    <cellStyle name="쉼표 6 2 3 2 8 2" xfId="44394" xr:uid="{EA20C1FA-F539-450C-863C-E22C0D5EFDF0}"/>
    <cellStyle name="쉼표 6 2 3 2 9" xfId="17187" xr:uid="{07997667-02F0-4AAF-8FEA-3C0ED8D71F8E}"/>
    <cellStyle name="쉼표 6 2 3 2 9 2" xfId="47140" xr:uid="{7170F27E-79EE-44E3-B2BF-8851B4AAC02D}"/>
    <cellStyle name="쉼표 6 2 3 3" xfId="1882" xr:uid="{A712DCFE-6105-482B-82C3-23497B4F22AC}"/>
    <cellStyle name="쉼표 6 2 3 3 10" xfId="23050" xr:uid="{D594BEC8-5B0D-4CC4-9942-2477B173E423}"/>
    <cellStyle name="쉼표 6 2 3 3 10 2" xfId="53002" xr:uid="{58F47381-EF0C-49E6-A779-0A785028EDCA}"/>
    <cellStyle name="쉼표 6 2 3 3 11" xfId="25786" xr:uid="{61595BAD-71CA-44CD-8803-BEA774C06F55}"/>
    <cellStyle name="쉼표 6 2 3 3 11 2" xfId="55738" xr:uid="{6F2B0869-57B6-4542-BBA5-7E57741AB0A4}"/>
    <cellStyle name="쉼표 6 2 3 3 12" xfId="31887" xr:uid="{A532885D-3191-40B3-9764-A1B6EF0BD2D0}"/>
    <cellStyle name="쉼표 6 2 3 3 2" xfId="4902" xr:uid="{52EDFD12-B2A2-4933-B041-24EBBC4635EA}"/>
    <cellStyle name="쉼표 6 2 3 3 2 10" xfId="34895" xr:uid="{3029E1E5-1850-49F4-9C8D-E3FA1174B6C4}"/>
    <cellStyle name="쉼표 6 2 3 3 2 2" xfId="7850" xr:uid="{4386C1D4-E6F7-4F83-A829-532096490F60}"/>
    <cellStyle name="쉼표 6 2 3 3 2 2 2" xfId="29897" xr:uid="{CD92F42E-A672-49BF-86A5-2CDC98B77664}"/>
    <cellStyle name="쉼표 6 2 3 3 2 2 2 2" xfId="59849" xr:uid="{47E9736B-DE38-4C95-8880-DB2D6B88089C}"/>
    <cellStyle name="쉼표 6 2 3 3 2 2 3" xfId="37805" xr:uid="{77508767-6DCB-47F3-9F8D-0AAEEC474423}"/>
    <cellStyle name="쉼표 6 2 3 3 2 3" xfId="10632" xr:uid="{A27DC8D5-D499-4261-B684-DC0C97F36F4B}"/>
    <cellStyle name="쉼표 6 2 3 3 2 3 2" xfId="40587" xr:uid="{08379AA7-E899-429E-94E1-38898507853E}"/>
    <cellStyle name="쉼표 6 2 3 3 2 4" xfId="13414" xr:uid="{5A7B73C7-8758-4121-9C0D-FB0B508F2E0C}"/>
    <cellStyle name="쉼표 6 2 3 3 2 4 2" xfId="43369" xr:uid="{1922A07F-8C15-4936-A6DC-01D6F3F65047}"/>
    <cellStyle name="쉼표 6 2 3 3 2 5" xfId="16149" xr:uid="{FF980FFC-0C4C-42F2-8CA0-CA1FC1C564E4}"/>
    <cellStyle name="쉼표 6 2 3 3 2 5 2" xfId="46104" xr:uid="{1E508836-50DB-4F1C-BF88-F6A1DA9E82DB}"/>
    <cellStyle name="쉼표 6 2 3 3 2 6" xfId="18897" xr:uid="{72C32146-C4C5-40D7-82CE-DFF6892FBF61}"/>
    <cellStyle name="쉼표 6 2 3 3 2 6 2" xfId="48850" xr:uid="{23EFA240-149D-466F-A41E-AB643F21EB3D}"/>
    <cellStyle name="쉼표 6 2 3 3 2 7" xfId="21680" xr:uid="{CAEF46B6-C338-4AC6-ADC4-6FD03F8E272D}"/>
    <cellStyle name="쉼표 6 2 3 3 2 7 2" xfId="51632" xr:uid="{BB74B617-2315-4318-8633-6827B9A5CBB9}"/>
    <cellStyle name="쉼표 6 2 3 3 2 8" xfId="24418" xr:uid="{64D1918B-07FB-410B-BC1E-802161F527AC}"/>
    <cellStyle name="쉼표 6 2 3 3 2 8 2" xfId="54370" xr:uid="{147FDB43-4BDC-4422-89B9-51B130390B75}"/>
    <cellStyle name="쉼표 6 2 3 3 2 9" xfId="27154" xr:uid="{857D2378-1FC5-484B-B1FF-C02525AEE611}"/>
    <cellStyle name="쉼표 6 2 3 3 2 9 2" xfId="57106" xr:uid="{87BD8640-BBB4-4117-BADE-EE3AA909C6D4}"/>
    <cellStyle name="쉼표 6 2 3 3 3" xfId="3534" xr:uid="{5AD55F4B-C7CD-4828-9F8B-E0FD807586FE}"/>
    <cellStyle name="쉼표 6 2 3 3 3 2" xfId="28529" xr:uid="{BA1E9E9D-0B10-4027-B80B-CE0A016CC8EE}"/>
    <cellStyle name="쉼표 6 2 3 3 3 2 2" xfId="58481" xr:uid="{488A6739-ED23-4D02-AC8C-8336EC4C9B29}"/>
    <cellStyle name="쉼표 6 2 3 3 3 3" xfId="33527" xr:uid="{7DAB4257-3B6C-4AAE-B328-690BF823E327}"/>
    <cellStyle name="쉼표 6 2 3 3 4" xfId="6482" xr:uid="{9441BF6C-A673-4404-9122-B676A0472196}"/>
    <cellStyle name="쉼표 6 2 3 3 4 2" xfId="36437" xr:uid="{9A0E3C49-65C5-4BF7-9EFB-DEA5D8B84738}"/>
    <cellStyle name="쉼표 6 2 3 3 5" xfId="9264" xr:uid="{E8DF784E-6D2B-4CCF-8F5E-CC33F90DB787}"/>
    <cellStyle name="쉼표 6 2 3 3 5 2" xfId="39219" xr:uid="{16BE6300-607F-4354-824B-AACD330C333B}"/>
    <cellStyle name="쉼표 6 2 3 3 6" xfId="12046" xr:uid="{E2244B22-1487-4094-B496-D44FE9B9E3E9}"/>
    <cellStyle name="쉼표 6 2 3 3 6 2" xfId="42001" xr:uid="{27EE1463-179C-4506-AD7C-9106D16CE482}"/>
    <cellStyle name="쉼표 6 2 3 3 7" xfId="14781" xr:uid="{AF9393DA-6030-40B3-9A50-6ECB4B9BD5ED}"/>
    <cellStyle name="쉼표 6 2 3 3 7 2" xfId="44736" xr:uid="{F6E86E69-47DE-4DDD-B39B-EEC20200F040}"/>
    <cellStyle name="쉼표 6 2 3 3 8" xfId="17529" xr:uid="{B121184C-4BB2-4192-BC11-D98178EE05F4}"/>
    <cellStyle name="쉼표 6 2 3 3 8 2" xfId="47482" xr:uid="{5EE1222D-3C1E-4811-BE25-0B356B15B3FC}"/>
    <cellStyle name="쉼표 6 2 3 3 9" xfId="20312" xr:uid="{88313334-E119-4E00-813F-E4A6FF86E154}"/>
    <cellStyle name="쉼표 6 2 3 3 9 2" xfId="50264" xr:uid="{2A908E43-4230-45B0-972A-B7180EBE6774}"/>
    <cellStyle name="쉼표 6 2 3 4" xfId="2413" xr:uid="{2A7D12F6-A40C-4C92-8665-7A3996301ADF}"/>
    <cellStyle name="쉼표 6 2 3 4 10" xfId="26470" xr:uid="{A35A9AAB-1FE9-4CAC-9679-175B781EB4F3}"/>
    <cellStyle name="쉼표 6 2 3 4 10 2" xfId="56422" xr:uid="{20C4EE6D-8E01-4D23-98C7-A9FD1B7ECE1B}"/>
    <cellStyle name="쉼표 6 2 3 4 11" xfId="32412" xr:uid="{92AB47CA-6E15-4C57-A724-D1FCDBB658A7}"/>
    <cellStyle name="쉼표 6 2 3 4 2" xfId="4218" xr:uid="{B876EF4F-A402-4C1F-89BF-31E1103357E6}"/>
    <cellStyle name="쉼표 6 2 3 4 2 2" xfId="29213" xr:uid="{75F51CA0-2118-4E64-AFFF-9BB060FE7B2F}"/>
    <cellStyle name="쉼표 6 2 3 4 2 2 2" xfId="59165" xr:uid="{FF3DC0A8-87F4-42C7-B7BA-9D132BA2B9DD}"/>
    <cellStyle name="쉼표 6 2 3 4 2 3" xfId="34211" xr:uid="{5CF1CB97-2D2C-4ED7-A38F-88028CD389C1}"/>
    <cellStyle name="쉼표 6 2 3 4 3" xfId="7166" xr:uid="{6F53C4F2-B026-4392-9A13-270C446EA689}"/>
    <cellStyle name="쉼표 6 2 3 4 3 2" xfId="37121" xr:uid="{45B950ED-F3E1-4F3E-A7CE-EE30E0DA9BDB}"/>
    <cellStyle name="쉼표 6 2 3 4 4" xfId="9948" xr:uid="{FE443646-A39E-4E0C-965F-C7C6AADA3CF1}"/>
    <cellStyle name="쉼표 6 2 3 4 4 2" xfId="39903" xr:uid="{E58E02D9-1400-47B8-A961-5ECE7D1DCD83}"/>
    <cellStyle name="쉼표 6 2 3 4 5" xfId="12730" xr:uid="{9E98A18E-A2F4-4E83-826B-EEB9DD67904C}"/>
    <cellStyle name="쉼표 6 2 3 4 5 2" xfId="42685" xr:uid="{4E2A1838-3E54-421D-99E8-D3333F0A0910}"/>
    <cellStyle name="쉼표 6 2 3 4 6" xfId="15465" xr:uid="{53B5B0B3-140F-4C95-9FA2-7873B4758355}"/>
    <cellStyle name="쉼표 6 2 3 4 6 2" xfId="45420" xr:uid="{43D64496-3E44-4D90-9FDB-F50F1A213065}"/>
    <cellStyle name="쉼표 6 2 3 4 7" xfId="18213" xr:uid="{3EED658F-C77B-4E9D-9DB3-34D060BBA11A}"/>
    <cellStyle name="쉼표 6 2 3 4 7 2" xfId="48166" xr:uid="{CEEED664-4C22-4B71-BF8F-FA4CDD7F0522}"/>
    <cellStyle name="쉼표 6 2 3 4 8" xfId="20996" xr:uid="{BAFC918F-0B1D-424E-97B1-A5DEEF8C83DF}"/>
    <cellStyle name="쉼표 6 2 3 4 8 2" xfId="50948" xr:uid="{B1AFAC5C-1F77-43BD-9167-34B7693714F6}"/>
    <cellStyle name="쉼표 6 2 3 4 9" xfId="23734" xr:uid="{C864563E-156D-4881-8AB4-66BE2B2A5BFD}"/>
    <cellStyle name="쉼표 6 2 3 4 9 2" xfId="53686" xr:uid="{555863CE-780D-4390-9EFD-C873F4FBA03A}"/>
    <cellStyle name="쉼표 6 2 3 5" xfId="2850" xr:uid="{0CF42F33-7090-44A0-B0D8-E6E12F4E841B}"/>
    <cellStyle name="쉼표 6 2 3 5 2" xfId="27845" xr:uid="{B2FC8B4D-FE92-4CD7-9606-DFD6EF13D3E1}"/>
    <cellStyle name="쉼표 6 2 3 5 2 2" xfId="57797" xr:uid="{B19C6F9D-11DC-4050-8D6E-ABA3D23F95C3}"/>
    <cellStyle name="쉼표 6 2 3 5 3" xfId="32843" xr:uid="{6034BA6A-BBE1-403A-9444-972EB5B93C34}"/>
    <cellStyle name="쉼표 6 2 3 6" xfId="5798" xr:uid="{EBE85214-5181-4EA8-ACCE-1D7174B619B0}"/>
    <cellStyle name="쉼표 6 2 3 6 2" xfId="35753" xr:uid="{3281C6C5-8C3E-4AFD-B3FE-27FDFF1B389D}"/>
    <cellStyle name="쉼표 6 2 3 7" xfId="8580" xr:uid="{EC832C58-68F2-49FE-94F6-3B04F2AAFD4C}"/>
    <cellStyle name="쉼표 6 2 3 7 2" xfId="38535" xr:uid="{8DAD72A0-612F-4BD5-B684-F9B9D7F76A04}"/>
    <cellStyle name="쉼표 6 2 3 8" xfId="11362" xr:uid="{CD877885-2B0C-4674-9153-0893637896AE}"/>
    <cellStyle name="쉼표 6 2 3 8 2" xfId="41317" xr:uid="{575CC613-DE5E-4156-85F9-937F236D4945}"/>
    <cellStyle name="쉼표 6 2 3 9" xfId="14097" xr:uid="{B3C8FBF9-33CE-44E5-85A6-2217B10B944B}"/>
    <cellStyle name="쉼표 6 2 3 9 2" xfId="44052" xr:uid="{5252C647-7969-4727-AF4E-9C23EE403668}"/>
    <cellStyle name="쉼표 6 2 4" xfId="970" xr:uid="{224314E6-8D3B-4EDE-A03C-834DE2FAD648}"/>
    <cellStyle name="쉼표 6 2 4 10" xfId="19799" xr:uid="{71B456C0-35D5-4E45-B37A-A358F8713DCD}"/>
    <cellStyle name="쉼표 6 2 4 10 2" xfId="49751" xr:uid="{D938D173-ACF2-4549-9D3A-CB3152AE3EBC}"/>
    <cellStyle name="쉼표 6 2 4 11" xfId="22537" xr:uid="{558A9852-960B-44E3-91A5-520A99DE28BD}"/>
    <cellStyle name="쉼표 6 2 4 11 2" xfId="52489" xr:uid="{49653609-1F88-40A7-B290-BCA0D9D7D322}"/>
    <cellStyle name="쉼표 6 2 4 12" xfId="25273" xr:uid="{2CD400E2-CD4F-4E31-8A08-7DAE9EAF52F5}"/>
    <cellStyle name="쉼표 6 2 4 12 2" xfId="55225" xr:uid="{F9A5A6F0-A3E7-46F2-B961-0C03551F2177}"/>
    <cellStyle name="쉼표 6 2 4 13" xfId="30975" xr:uid="{2B503682-E320-46F0-A134-74011668AFFD}"/>
    <cellStyle name="쉼표 6 2 4 2" xfId="3705" xr:uid="{6501D8AF-8AA0-4FCC-8027-096E56CE4832}"/>
    <cellStyle name="쉼표 6 2 4 2 10" xfId="25957" xr:uid="{B4EDD446-25BA-4056-BCA4-E5312CCDC11C}"/>
    <cellStyle name="쉼표 6 2 4 2 10 2" xfId="55909" xr:uid="{DB8AC17E-780F-4989-A7A7-C9A03BACC2AB}"/>
    <cellStyle name="쉼표 6 2 4 2 11" xfId="33698" xr:uid="{DD2A0077-5096-4BE2-98D2-BDCA0E73CC88}"/>
    <cellStyle name="쉼표 6 2 4 2 2" xfId="5073" xr:uid="{04ED6BBD-0BD5-4779-A18D-4301F5509BFE}"/>
    <cellStyle name="쉼표 6 2 4 2 2 10" xfId="35066" xr:uid="{0D129936-EB05-455A-8271-7BCA7B5D9AC9}"/>
    <cellStyle name="쉼표 6 2 4 2 2 2" xfId="8021" xr:uid="{02AA67F8-8EA0-4F1C-A3EF-B3D6388FBF2E}"/>
    <cellStyle name="쉼표 6 2 4 2 2 2 2" xfId="30068" xr:uid="{EBE1B5A5-BA25-4237-B55F-E198B8716B3F}"/>
    <cellStyle name="쉼표 6 2 4 2 2 2 2 2" xfId="60020" xr:uid="{F30DD995-EEE6-41F5-87EB-E0C9C1D62D0A}"/>
    <cellStyle name="쉼표 6 2 4 2 2 2 3" xfId="37976" xr:uid="{5C2EB5A3-5E29-4F6B-9CFD-6D64C249C77E}"/>
    <cellStyle name="쉼표 6 2 4 2 2 3" xfId="10803" xr:uid="{BF30F54E-8670-4E2D-84C3-A8F600154D68}"/>
    <cellStyle name="쉼표 6 2 4 2 2 3 2" xfId="40758" xr:uid="{D743FED5-90B0-4732-B728-FB77D5D36317}"/>
    <cellStyle name="쉼표 6 2 4 2 2 4" xfId="13585" xr:uid="{E0916763-13BD-47F3-880E-503B8D4E5766}"/>
    <cellStyle name="쉼표 6 2 4 2 2 4 2" xfId="43540" xr:uid="{2EC9BED9-03C0-4A5B-880A-9F374CFAFF1B}"/>
    <cellStyle name="쉼표 6 2 4 2 2 5" xfId="16320" xr:uid="{25657BBC-BD2B-4BC8-BEDE-12AA9E441C8B}"/>
    <cellStyle name="쉼표 6 2 4 2 2 5 2" xfId="46275" xr:uid="{03CF6FF8-FD4C-4CC5-8833-4F24CCCA1375}"/>
    <cellStyle name="쉼표 6 2 4 2 2 6" xfId="19068" xr:uid="{D601962F-7013-4E95-A53E-531FFEF114B5}"/>
    <cellStyle name="쉼표 6 2 4 2 2 6 2" xfId="49021" xr:uid="{08F44B51-945B-422B-B3F0-AF1169D37AC4}"/>
    <cellStyle name="쉼표 6 2 4 2 2 7" xfId="21851" xr:uid="{4CF652FA-6367-4E0E-B941-B2DD83C14EFC}"/>
    <cellStyle name="쉼표 6 2 4 2 2 7 2" xfId="51803" xr:uid="{BF1E8DBE-1385-466E-84F4-47DD56E3CEA4}"/>
    <cellStyle name="쉼표 6 2 4 2 2 8" xfId="24589" xr:uid="{2296AA5D-46C5-4793-AEDE-6CCCC58357F3}"/>
    <cellStyle name="쉼표 6 2 4 2 2 8 2" xfId="54541" xr:uid="{1E69849C-A0B4-4DCC-AD35-820F77647CAF}"/>
    <cellStyle name="쉼표 6 2 4 2 2 9" xfId="27325" xr:uid="{6122BCB4-ADEA-4F50-8F15-F595CD4A8619}"/>
    <cellStyle name="쉼표 6 2 4 2 2 9 2" xfId="57277" xr:uid="{CF8D5CDF-8802-4232-9FF6-8345280CCB68}"/>
    <cellStyle name="쉼표 6 2 4 2 3" xfId="6653" xr:uid="{64595371-3AF8-44B5-958A-8EDD50DC25A3}"/>
    <cellStyle name="쉼표 6 2 4 2 3 2" xfId="28700" xr:uid="{8C95180A-C9C2-4765-8A16-DA2936D24708}"/>
    <cellStyle name="쉼표 6 2 4 2 3 2 2" xfId="58652" xr:uid="{D8226061-6493-4528-B3BF-8FCA18EE0FB0}"/>
    <cellStyle name="쉼표 6 2 4 2 3 3" xfId="36608" xr:uid="{C10082F6-ABA2-4B75-9C70-8615000B15F0}"/>
    <cellStyle name="쉼표 6 2 4 2 4" xfId="9435" xr:uid="{3DE61D11-D6A3-4A04-A0C6-9ADCB913CEE2}"/>
    <cellStyle name="쉼표 6 2 4 2 4 2" xfId="39390" xr:uid="{6219D5FA-479B-4D55-8D04-3B2509F2CDE9}"/>
    <cellStyle name="쉼표 6 2 4 2 5" xfId="12217" xr:uid="{BE5212B7-D8B6-4649-BAD1-0A2C8EF34086}"/>
    <cellStyle name="쉼표 6 2 4 2 5 2" xfId="42172" xr:uid="{FB567401-9EEB-474D-8241-95C120DA8440}"/>
    <cellStyle name="쉼표 6 2 4 2 6" xfId="14952" xr:uid="{C2FDF343-EABB-4C54-8C29-8A67D95D0F22}"/>
    <cellStyle name="쉼표 6 2 4 2 6 2" xfId="44907" xr:uid="{F63710A0-7A15-4DE3-9C6B-1249BEA4031D}"/>
    <cellStyle name="쉼표 6 2 4 2 7" xfId="17700" xr:uid="{1F12EEFD-0527-46E1-8497-35CF132FED6E}"/>
    <cellStyle name="쉼표 6 2 4 2 7 2" xfId="47653" xr:uid="{83EB69CE-E5B8-4499-8D57-49F1838822DC}"/>
    <cellStyle name="쉼표 6 2 4 2 8" xfId="20483" xr:uid="{2F93AF56-AE4F-4C24-9C1C-C4857E5C8E70}"/>
    <cellStyle name="쉼표 6 2 4 2 8 2" xfId="50435" xr:uid="{35AB115B-7403-4652-8370-64A6DCAF49AD}"/>
    <cellStyle name="쉼표 6 2 4 2 9" xfId="23221" xr:uid="{1184E82A-B1E9-4691-8326-FC05AE011134}"/>
    <cellStyle name="쉼표 6 2 4 2 9 2" xfId="53173" xr:uid="{0D886402-ACAE-49EB-AD61-84949D485A4E}"/>
    <cellStyle name="쉼표 6 2 4 3" xfId="4389" xr:uid="{77781FE9-B0E7-448A-A2CB-DCC5ECC41B98}"/>
    <cellStyle name="쉼표 6 2 4 3 10" xfId="34382" xr:uid="{9E0669A4-2796-4D41-8F50-1406F4C477CC}"/>
    <cellStyle name="쉼표 6 2 4 3 2" xfId="7337" xr:uid="{A05E267E-8077-4E2D-85B7-E398D1D0A9C0}"/>
    <cellStyle name="쉼표 6 2 4 3 2 2" xfId="29384" xr:uid="{882559DC-B408-4086-90E5-A1902D1E1B3C}"/>
    <cellStyle name="쉼표 6 2 4 3 2 2 2" xfId="59336" xr:uid="{F6EDA4AA-7129-4061-8C29-B6AF3420BDB6}"/>
    <cellStyle name="쉼표 6 2 4 3 2 3" xfId="37292" xr:uid="{21BEBD28-DBB7-46D7-A7D2-443C64EC9721}"/>
    <cellStyle name="쉼표 6 2 4 3 3" xfId="10119" xr:uid="{2EF5CC1D-C316-496D-9299-F3B559246DF8}"/>
    <cellStyle name="쉼표 6 2 4 3 3 2" xfId="40074" xr:uid="{F447A0D3-406D-48DE-9FAE-8A02E1F43994}"/>
    <cellStyle name="쉼표 6 2 4 3 4" xfId="12901" xr:uid="{4EBBAD85-4183-4C9A-9E92-E907E6CB9922}"/>
    <cellStyle name="쉼표 6 2 4 3 4 2" xfId="42856" xr:uid="{B750F163-617B-41DE-A56B-96999F7C2020}"/>
    <cellStyle name="쉼표 6 2 4 3 5" xfId="15636" xr:uid="{995526E3-8A38-4F99-AE70-64CF6195751F}"/>
    <cellStyle name="쉼표 6 2 4 3 5 2" xfId="45591" xr:uid="{2B858B7B-419A-4DD4-8626-2011AC337347}"/>
    <cellStyle name="쉼표 6 2 4 3 6" xfId="18384" xr:uid="{7CC5242A-D40D-43D1-B646-3E7A6A52FFD1}"/>
    <cellStyle name="쉼표 6 2 4 3 6 2" xfId="48337" xr:uid="{1EC08182-BE9E-4780-9839-05DB9F29D6F2}"/>
    <cellStyle name="쉼표 6 2 4 3 7" xfId="21167" xr:uid="{A98BAD99-203C-4336-B654-926485CB13FA}"/>
    <cellStyle name="쉼표 6 2 4 3 7 2" xfId="51119" xr:uid="{B06DA653-BAD0-4A7E-81DE-474431B19E48}"/>
    <cellStyle name="쉼표 6 2 4 3 8" xfId="23905" xr:uid="{3DC4662F-0C4F-49E0-86EF-6D99F6659EA9}"/>
    <cellStyle name="쉼표 6 2 4 3 8 2" xfId="53857" xr:uid="{06514D2F-C840-4296-8F95-4EE6FD61E25B}"/>
    <cellStyle name="쉼표 6 2 4 3 9" xfId="26641" xr:uid="{BD270E01-96BD-4131-8914-F43D55ED3D68}"/>
    <cellStyle name="쉼표 6 2 4 3 9 2" xfId="56593" xr:uid="{1F7A6561-859C-4AA1-8942-C83C01317130}"/>
    <cellStyle name="쉼표 6 2 4 4" xfId="3021" xr:uid="{F595AA5A-28D4-44AA-91A5-D0012F74C26A}"/>
    <cellStyle name="쉼표 6 2 4 4 2" xfId="28016" xr:uid="{85280BB5-57E5-4725-8F51-267729E61F4C}"/>
    <cellStyle name="쉼표 6 2 4 4 2 2" xfId="57968" xr:uid="{A9A43A8D-E783-4CB1-B1EF-FD1033A57837}"/>
    <cellStyle name="쉼표 6 2 4 4 3" xfId="33014" xr:uid="{12A13CFE-EC77-4D5A-ABD6-4B7A0D2F5BFC}"/>
    <cellStyle name="쉼표 6 2 4 5" xfId="5969" xr:uid="{3F8195BA-E877-4E1F-891E-7F3BA837848B}"/>
    <cellStyle name="쉼표 6 2 4 5 2" xfId="35924" xr:uid="{EF878A90-98DE-4647-A8DF-3C9BBA633C89}"/>
    <cellStyle name="쉼표 6 2 4 6" xfId="8751" xr:uid="{032BE9AE-1AA5-4F08-B93B-AA7504E7A7AA}"/>
    <cellStyle name="쉼표 6 2 4 6 2" xfId="38706" xr:uid="{6FB3BE63-6218-4AC0-9684-9C38728F718E}"/>
    <cellStyle name="쉼표 6 2 4 7" xfId="11533" xr:uid="{76EDBD5C-9444-45D6-A2B6-7BACD03D0E28}"/>
    <cellStyle name="쉼표 6 2 4 7 2" xfId="41488" xr:uid="{C23C5F5E-0222-40C2-82E1-89617C6C14F2}"/>
    <cellStyle name="쉼표 6 2 4 8" xfId="14268" xr:uid="{B60A6480-256A-4006-AB35-7EC5D836A133}"/>
    <cellStyle name="쉼표 6 2 4 8 2" xfId="44223" xr:uid="{BC1180B6-350C-4C65-8A4D-BAFAB39E4121}"/>
    <cellStyle name="쉼표 6 2 4 9" xfId="17016" xr:uid="{CB669C59-789F-4DD1-87C3-394AA885D6A8}"/>
    <cellStyle name="쉼표 6 2 4 9 2" xfId="46969" xr:uid="{6F6D3F1F-2E6C-4F87-B501-91F5EA9A0CF0}"/>
    <cellStyle name="쉼표 6 2 5" xfId="1512" xr:uid="{40E33DB6-65F3-4ADD-97D7-D584CCB518A2}"/>
    <cellStyle name="쉼표 6 2 5 10" xfId="22879" xr:uid="{F48B03C1-6A55-4F37-9AF3-F2BE14BB375B}"/>
    <cellStyle name="쉼표 6 2 5 10 2" xfId="52831" xr:uid="{5E34134E-AACC-4B15-814A-6744194ACBFE}"/>
    <cellStyle name="쉼표 6 2 5 11" xfId="25615" xr:uid="{8B5D2378-DFF8-4166-98A5-AEC2B3E412B6}"/>
    <cellStyle name="쉼표 6 2 5 11 2" xfId="55567" xr:uid="{8204C21C-502F-44A8-A415-506AF26FE086}"/>
    <cellStyle name="쉼표 6 2 5 12" xfId="31517" xr:uid="{5444A28F-9351-438C-BA91-1A865F973845}"/>
    <cellStyle name="쉼표 6 2 5 2" xfId="4731" xr:uid="{8C85246E-20C9-4FC1-A124-A52787E90ED1}"/>
    <cellStyle name="쉼표 6 2 5 2 10" xfId="34724" xr:uid="{422D5C1C-E363-429E-8479-7787493E21D9}"/>
    <cellStyle name="쉼표 6 2 5 2 2" xfId="7679" xr:uid="{21A47A39-A3CC-4F31-996C-9B72521008FC}"/>
    <cellStyle name="쉼표 6 2 5 2 2 2" xfId="29726" xr:uid="{72748D44-D6B1-4D2F-982F-5BAE95B28A22}"/>
    <cellStyle name="쉼표 6 2 5 2 2 2 2" xfId="59678" xr:uid="{C443919C-AD39-4DCC-BB26-4A71AD81DFBC}"/>
    <cellStyle name="쉼표 6 2 5 2 2 3" xfId="37634" xr:uid="{F3A787D1-6073-4BDB-B8F2-61BF5B79B1AD}"/>
    <cellStyle name="쉼표 6 2 5 2 3" xfId="10461" xr:uid="{A772BD65-354A-450B-965F-9C8D8D983B5D}"/>
    <cellStyle name="쉼표 6 2 5 2 3 2" xfId="40416" xr:uid="{33D3FB01-4734-40D5-968F-FB37E316D1CA}"/>
    <cellStyle name="쉼표 6 2 5 2 4" xfId="13243" xr:uid="{CBCC7477-84DD-452E-9194-D6F9B83BA8C8}"/>
    <cellStyle name="쉼표 6 2 5 2 4 2" xfId="43198" xr:uid="{3C2C919B-DECF-4BA4-B3C2-A4F639539B6D}"/>
    <cellStyle name="쉼표 6 2 5 2 5" xfId="15978" xr:uid="{D2E082E9-EE8C-47E6-8F6A-D5B09AD5E738}"/>
    <cellStyle name="쉼표 6 2 5 2 5 2" xfId="45933" xr:uid="{27D7CF7F-9BCC-4AA1-99E8-D594770D0B13}"/>
    <cellStyle name="쉼표 6 2 5 2 6" xfId="18726" xr:uid="{495EA39C-E92E-4972-9873-51177A5BB504}"/>
    <cellStyle name="쉼표 6 2 5 2 6 2" xfId="48679" xr:uid="{E2B540E4-9342-4706-8D0F-F799B721DE10}"/>
    <cellStyle name="쉼표 6 2 5 2 7" xfId="21509" xr:uid="{1E9BC1A3-9BFE-48A6-BBDB-8AA89BF4DFB3}"/>
    <cellStyle name="쉼표 6 2 5 2 7 2" xfId="51461" xr:uid="{3B1CBE2C-B32D-4E59-86FC-6D9DC1285AAD}"/>
    <cellStyle name="쉼표 6 2 5 2 8" xfId="24247" xr:uid="{8EF29A64-2B6A-4C3A-AC39-49834BDF8B0C}"/>
    <cellStyle name="쉼표 6 2 5 2 8 2" xfId="54199" xr:uid="{C579E8FE-C0B0-4190-BCA2-02652CBD4ECD}"/>
    <cellStyle name="쉼표 6 2 5 2 9" xfId="26983" xr:uid="{9E573AA8-BB3E-4ECB-B177-7D92793777FD}"/>
    <cellStyle name="쉼표 6 2 5 2 9 2" xfId="56935" xr:uid="{7130B8CE-D01E-4BDA-B101-4DA2AA2B452D}"/>
    <cellStyle name="쉼표 6 2 5 3" xfId="3363" xr:uid="{22AFFF5E-9462-4122-AFAA-8A5445A91DC4}"/>
    <cellStyle name="쉼표 6 2 5 3 2" xfId="28358" xr:uid="{4F125B59-CFC6-48F9-81DB-45CAB559B9AB}"/>
    <cellStyle name="쉼표 6 2 5 3 2 2" xfId="58310" xr:uid="{10FD9CAC-B20F-49B5-8CFB-AE408B1C3643}"/>
    <cellStyle name="쉼표 6 2 5 3 3" xfId="33356" xr:uid="{9C5CE08F-6225-4E73-BC2A-DBE5FFEBA6EF}"/>
    <cellStyle name="쉼표 6 2 5 4" xfId="6311" xr:uid="{92E81E11-B1AE-4848-AF7A-7B40C40B9942}"/>
    <cellStyle name="쉼표 6 2 5 4 2" xfId="36266" xr:uid="{A4A7495B-929B-42CD-96F3-345BAE6B13FB}"/>
    <cellStyle name="쉼표 6 2 5 5" xfId="9093" xr:uid="{F34D5089-A9F1-4B58-BAD3-1F2AD4F82D29}"/>
    <cellStyle name="쉼표 6 2 5 5 2" xfId="39048" xr:uid="{526293A4-A1BB-419C-9780-7238CFDE5B64}"/>
    <cellStyle name="쉼표 6 2 5 6" xfId="11875" xr:uid="{CD45A1F0-4CD2-4AF7-A9C6-2AC85FF7F979}"/>
    <cellStyle name="쉼표 6 2 5 6 2" xfId="41830" xr:uid="{D280D1A0-3721-4507-B6EE-D5A5944DD89F}"/>
    <cellStyle name="쉼표 6 2 5 7" xfId="14610" xr:uid="{91CF6216-B5EA-4D86-92F1-64FA292C33BF}"/>
    <cellStyle name="쉼표 6 2 5 7 2" xfId="44565" xr:uid="{EC29BADB-687A-4925-90C8-B83CE3084BE5}"/>
    <cellStyle name="쉼표 6 2 5 8" xfId="17358" xr:uid="{5A1FB99F-4E67-40BF-9F9F-E2F3C52C3761}"/>
    <cellStyle name="쉼표 6 2 5 8 2" xfId="47311" xr:uid="{F1FC197B-5E21-401F-8624-B2FDBCB0E503}"/>
    <cellStyle name="쉼표 6 2 5 9" xfId="20141" xr:uid="{1A9DFBF5-72A0-45E3-A1FA-B85630B9AD67}"/>
    <cellStyle name="쉼표 6 2 5 9 2" xfId="50093" xr:uid="{8EC837E2-8860-454D-8FB2-EC99345389EC}"/>
    <cellStyle name="쉼표 6 2 6" xfId="2062" xr:uid="{F9BE5774-03E5-4FD8-A22D-A588B434C8D9}"/>
    <cellStyle name="쉼표 6 2 6 10" xfId="26299" xr:uid="{085372BE-95E4-407A-9E3F-F6824FD39999}"/>
    <cellStyle name="쉼표 6 2 6 10 2" xfId="56251" xr:uid="{C5F61448-8E07-4C3B-9F63-4876CA982B46}"/>
    <cellStyle name="쉼표 6 2 6 11" xfId="32065" xr:uid="{9177959A-1272-416C-B317-5CEB3D73D3BD}"/>
    <cellStyle name="쉼표 6 2 6 2" xfId="4047" xr:uid="{1678E40F-D49A-45A0-9512-E1B83AF9170A}"/>
    <cellStyle name="쉼표 6 2 6 2 2" xfId="29042" xr:uid="{5917EB13-F0C0-4B9A-B2C0-631CA3DB1519}"/>
    <cellStyle name="쉼표 6 2 6 2 2 2" xfId="58994" xr:uid="{92269CAD-A994-4C6A-BE75-8BE0AEDEEC42}"/>
    <cellStyle name="쉼표 6 2 6 2 3" xfId="34040" xr:uid="{1FD246FB-C6D2-41F2-A1F9-6A04E5A95CE7}"/>
    <cellStyle name="쉼표 6 2 6 3" xfId="6995" xr:uid="{335F0F4E-C4E6-4E2F-8F83-7B1E2FB6B5A5}"/>
    <cellStyle name="쉼표 6 2 6 3 2" xfId="36950" xr:uid="{BC0BA64F-B9DA-475E-99B7-B135121DE20B}"/>
    <cellStyle name="쉼표 6 2 6 4" xfId="9777" xr:uid="{9F3C8248-3707-4CA3-AD61-39A43DC325AA}"/>
    <cellStyle name="쉼표 6 2 6 4 2" xfId="39732" xr:uid="{2B4C9FFA-41E2-4C4C-AB86-B9A51002B51A}"/>
    <cellStyle name="쉼표 6 2 6 5" xfId="12559" xr:uid="{05D79FE7-097D-4C18-A106-5632119D0857}"/>
    <cellStyle name="쉼표 6 2 6 5 2" xfId="42514" xr:uid="{6C56D296-75B7-4E0D-AB46-4B96B25CAE56}"/>
    <cellStyle name="쉼표 6 2 6 6" xfId="15294" xr:uid="{D07AEE32-6A7D-4339-BAE3-0417D955C24C}"/>
    <cellStyle name="쉼표 6 2 6 6 2" xfId="45249" xr:uid="{39EE8039-040E-4D21-8867-B9A36F38D17A}"/>
    <cellStyle name="쉼표 6 2 6 7" xfId="18042" xr:uid="{27CB471F-F134-46CD-82D8-2EB24C225662}"/>
    <cellStyle name="쉼표 6 2 6 7 2" xfId="47995" xr:uid="{0156C256-9634-4105-B563-A417B0B22514}"/>
    <cellStyle name="쉼표 6 2 6 8" xfId="20825" xr:uid="{DBFD2BF5-7345-4726-AFF1-8EAC34ACA597}"/>
    <cellStyle name="쉼표 6 2 6 8 2" xfId="50777" xr:uid="{73D9F213-A704-4518-912D-EFE8D9CAE6D8}"/>
    <cellStyle name="쉼표 6 2 6 9" xfId="23563" xr:uid="{C7CAF598-4CF2-46AC-8074-BC54BFA215E2}"/>
    <cellStyle name="쉼표 6 2 6 9 2" xfId="53515" xr:uid="{700702B9-CF45-4AB7-8667-2A9F31A91068}"/>
    <cellStyle name="쉼표 6 2 7" xfId="2241" xr:uid="{39419A7C-ED5F-4405-912E-E143BB8628A2}"/>
    <cellStyle name="쉼표 6 2 7 2" xfId="27674" xr:uid="{382DA9B2-0A38-473C-8A8C-ADB3F26081AB}"/>
    <cellStyle name="쉼표 6 2 7 2 2" xfId="57626" xr:uid="{4AE5F4B9-B3A3-4765-8D94-F16BC381F466}"/>
    <cellStyle name="쉼표 6 2 7 3" xfId="32241" xr:uid="{C6A450FE-FAFB-478F-9783-4EC6815A1A8B}"/>
    <cellStyle name="쉼표 6 2 8" xfId="2679" xr:uid="{B3C1097D-A130-4295-92EE-996F82389034}"/>
    <cellStyle name="쉼표 6 2 8 2" xfId="32672" xr:uid="{9C06C374-ACC2-4DFF-94CD-D65802AB2048}"/>
    <cellStyle name="쉼표 6 2 9" xfId="5542" xr:uid="{50ED180E-0988-4E48-A96B-AB7C0A51E3F1}"/>
    <cellStyle name="쉼표 6 2 9 2" xfId="35498" xr:uid="{35D8C308-C95D-4F94-824E-EFEC07D873D6}"/>
    <cellStyle name="쉼표 6 20" xfId="8366" xr:uid="{DB7DB761-4945-4D7C-ACAB-A9A9C65B28C4}"/>
    <cellStyle name="쉼표 6 20 2" xfId="38321" xr:uid="{AA653A08-B68C-4664-AB4E-CE71720AE19E}"/>
    <cellStyle name="쉼표 6 21" xfId="11105" xr:uid="{CCE27A8E-B1CF-4F5C-88D1-5074501AF12C}"/>
    <cellStyle name="쉼표 6 21 2" xfId="41060" xr:uid="{3EEC3738-37D0-4801-8FCE-9C2F1C5F2714}"/>
    <cellStyle name="쉼표 6 22" xfId="11148" xr:uid="{016ECE51-BEA1-40B5-B846-90210B579886}"/>
    <cellStyle name="쉼표 6 22 2" xfId="41103" xr:uid="{3F793B76-037F-45F6-9849-36F797D4D27A}"/>
    <cellStyle name="쉼표 6 23" xfId="13883" xr:uid="{F76E3CA1-2F6A-42DA-9615-1A2F9D622EBD}"/>
    <cellStyle name="쉼표 6 23 2" xfId="43838" xr:uid="{59F4DF34-83C0-4C2A-8ED1-E6D9EC1BDFC3}"/>
    <cellStyle name="쉼표 6 24" xfId="16630" xr:uid="{2F2C5B68-F49F-46E8-AA60-4EDCE57ACF4B}"/>
    <cellStyle name="쉼표 6 24 2" xfId="46583" xr:uid="{A7A32A17-B5D4-418E-A130-4731F30FBE38}"/>
    <cellStyle name="쉼표 6 25" xfId="19367" xr:uid="{C6AB655D-BFC5-42F4-993A-4346DEAA468E}"/>
    <cellStyle name="쉼표 6 25 2" xfId="49320" xr:uid="{46953451-DB25-42F3-8D0C-79CC04F6590E}"/>
    <cellStyle name="쉼표 6 26" xfId="19413" xr:uid="{5EC3C6E8-1F5B-419E-9B9F-74AE0DF9D8A4}"/>
    <cellStyle name="쉼표 6 26 2" xfId="49365" xr:uid="{2B074F87-614F-4EA3-A6AC-23DE4390A495}"/>
    <cellStyle name="쉼표 6 27" xfId="22152" xr:uid="{05221C74-0DBA-4A6A-9963-F4DED223AE4D}"/>
    <cellStyle name="쉼표 6 27 2" xfId="52104" xr:uid="{A68C795B-C9CD-4321-A656-9843A9A98FF3}"/>
    <cellStyle name="쉼표 6 28" xfId="24888" xr:uid="{621E61A9-7853-4679-9382-F537D3627B27}"/>
    <cellStyle name="쉼표 6 28 2" xfId="54840" xr:uid="{8A2AE87F-F7F3-465C-85EE-ED1E19B2807C}"/>
    <cellStyle name="쉼표 6 29" xfId="30389" xr:uid="{24694B90-1D53-44CC-A718-AA0974E2FD2F}"/>
    <cellStyle name="쉼표 6 3" xfId="464" xr:uid="{1FEB30A4-8EAA-45A4-876A-9DD8D8578D5E}"/>
    <cellStyle name="쉼표 6 3 10" xfId="8451" xr:uid="{C5C6BA18-7437-49DA-A2B7-BED463B16936}"/>
    <cellStyle name="쉼표 6 3 10 2" xfId="38406" xr:uid="{8679BDA1-631A-4AF1-9F17-B839CC3CC885}"/>
    <cellStyle name="쉼표 6 3 11" xfId="11233" xr:uid="{5E8C4E46-4C24-418E-B734-D02C62AB4893}"/>
    <cellStyle name="쉼표 6 3 11 2" xfId="41188" xr:uid="{41F7C22E-106C-4238-B8CC-CE94D0DA9853}"/>
    <cellStyle name="쉼표 6 3 12" xfId="13968" xr:uid="{72A7C8C6-BF38-480B-B81A-CB97A6E76A3E}"/>
    <cellStyle name="쉼표 6 3 12 2" xfId="43923" xr:uid="{8632B8A1-8292-4BBD-8FAC-5B33512385D1}"/>
    <cellStyle name="쉼표 6 3 13" xfId="16716" xr:uid="{3AAE3D71-C835-4A4C-82C6-BFB356AC3F3B}"/>
    <cellStyle name="쉼표 6 3 13 2" xfId="46669" xr:uid="{41B3B4CF-9B96-4F76-9128-56D94FE0E861}"/>
    <cellStyle name="쉼표 6 3 14" xfId="19499" xr:uid="{C45DB9EB-C445-4F5C-A3FC-DF6DF6EDD555}"/>
    <cellStyle name="쉼표 6 3 14 2" xfId="49451" xr:uid="{FC37CE62-2EE2-40EF-AF18-8FE4C9F8A4DA}"/>
    <cellStyle name="쉼표 6 3 15" xfId="22237" xr:uid="{11D774BD-C1F2-4C76-8F69-1943B1DD80E7}"/>
    <cellStyle name="쉼표 6 3 15 2" xfId="52189" xr:uid="{EB53CA7A-4AC3-4DFA-8F43-5804D04A9601}"/>
    <cellStyle name="쉼표 6 3 16" xfId="24973" xr:uid="{DA17E7ED-3A8B-492F-8CF1-F49202B8E766}"/>
    <cellStyle name="쉼표 6 3 16 2" xfId="54925" xr:uid="{B8400030-BB0D-4564-9B7F-EB8319BE4D9E}"/>
    <cellStyle name="쉼표 6 3 17" xfId="30477" xr:uid="{5674F725-6521-4A55-98B5-E04520493776}"/>
    <cellStyle name="쉼표 6 3 2" xfId="606" xr:uid="{12D79E5D-A1D6-4FCE-8215-2A0A022BB7D6}"/>
    <cellStyle name="쉼표 6 3 2 10" xfId="16887" xr:uid="{45A92781-9B19-4CEC-A11D-299DED49907D}"/>
    <cellStyle name="쉼표 6 3 2 10 2" xfId="46840" xr:uid="{B60A7B8A-99DC-4FFF-9CFF-B535FD12F87B}"/>
    <cellStyle name="쉼표 6 3 2 11" xfId="19670" xr:uid="{A5877EF1-D69E-4BE7-8B98-FB09B242E70C}"/>
    <cellStyle name="쉼표 6 3 2 11 2" xfId="49622" xr:uid="{55F4EFFD-7CE3-41BD-8520-8F222AE415FD}"/>
    <cellStyle name="쉼표 6 3 2 12" xfId="22408" xr:uid="{758E869D-5C01-4073-AD6A-C1028C9AD163}"/>
    <cellStyle name="쉼표 6 3 2 12 2" xfId="52360" xr:uid="{8F43F8A7-A341-4F6F-B999-E3C02754658C}"/>
    <cellStyle name="쉼표 6 3 2 13" xfId="25144" xr:uid="{5DB257E5-2B69-42B3-8FB2-4F83EF4C257F}"/>
    <cellStyle name="쉼표 6 3 2 13 2" xfId="55096" xr:uid="{86F28B4E-B5DC-4D36-9736-068EFA89031E}"/>
    <cellStyle name="쉼표 6 3 2 14" xfId="30616" xr:uid="{1EA0A8E2-FA05-4A51-8629-CBE00C710854}"/>
    <cellStyle name="쉼표 6 3 2 2" xfId="1154" xr:uid="{12A9DD2B-A0A4-416B-B95A-5BDD8DD2D33C}"/>
    <cellStyle name="쉼표 6 3 2 2 10" xfId="20012" xr:uid="{12FBBD31-9A89-4FC5-AF12-B44FE5E880B5}"/>
    <cellStyle name="쉼표 6 3 2 2 10 2" xfId="49964" xr:uid="{096CB87F-11E8-4643-9DBF-AFFC919D53E8}"/>
    <cellStyle name="쉼표 6 3 2 2 11" xfId="22750" xr:uid="{BE049E21-0065-4E00-BB4B-36A71DF2347B}"/>
    <cellStyle name="쉼표 6 3 2 2 11 2" xfId="52702" xr:uid="{6CCF01DC-A8AC-4E79-AF0A-F7A1352E880F}"/>
    <cellStyle name="쉼표 6 3 2 2 12" xfId="25486" xr:uid="{58D65114-8F3D-4C79-B3C1-4748D4F84E10}"/>
    <cellStyle name="쉼표 6 3 2 2 12 2" xfId="55438" xr:uid="{F8F39844-2041-4C24-A060-B87825CD77DB}"/>
    <cellStyle name="쉼표 6 3 2 2 13" xfId="31159" xr:uid="{20C9705B-62A4-4A9E-807D-7DA85508B6E2}"/>
    <cellStyle name="쉼표 6 3 2 2 2" xfId="3918" xr:uid="{BCBC23EB-FF67-4490-BF05-0BD5705392B3}"/>
    <cellStyle name="쉼표 6 3 2 2 2 10" xfId="26170" xr:uid="{5BE234DB-0300-4C04-B3F0-BB131FEF6C78}"/>
    <cellStyle name="쉼표 6 3 2 2 2 10 2" xfId="56122" xr:uid="{798829A1-4B89-49A5-8FCF-F8AFBB3BF941}"/>
    <cellStyle name="쉼표 6 3 2 2 2 11" xfId="33911" xr:uid="{4CEBC43D-58D5-43BB-B7EF-53999B619882}"/>
    <cellStyle name="쉼표 6 3 2 2 2 2" xfId="5286" xr:uid="{B14E994E-5810-4478-BE0A-6F0C63AE1EF1}"/>
    <cellStyle name="쉼표 6 3 2 2 2 2 10" xfId="35279" xr:uid="{4C2C65AD-100E-4296-86A5-802B112A3FDA}"/>
    <cellStyle name="쉼표 6 3 2 2 2 2 2" xfId="8234" xr:uid="{6B68CA54-2D71-4A62-AD5C-4ACA035E11DC}"/>
    <cellStyle name="쉼표 6 3 2 2 2 2 2 2" xfId="30281" xr:uid="{DE3706C7-42B6-45E0-B47C-D27FA3FF7839}"/>
    <cellStyle name="쉼표 6 3 2 2 2 2 2 2 2" xfId="60233" xr:uid="{935F1C04-7AF5-4331-888F-642D65AB82DC}"/>
    <cellStyle name="쉼표 6 3 2 2 2 2 2 3" xfId="38189" xr:uid="{23C6FA4C-C8A0-4685-97D7-7EE58E2FD646}"/>
    <cellStyle name="쉼표 6 3 2 2 2 2 3" xfId="11016" xr:uid="{A8054FC1-8F37-42EE-BC17-7C905FE9A930}"/>
    <cellStyle name="쉼표 6 3 2 2 2 2 3 2" xfId="40971" xr:uid="{CFD9E7F2-BF7A-4B4E-96B5-AAA73867F772}"/>
    <cellStyle name="쉼표 6 3 2 2 2 2 4" xfId="13798" xr:uid="{6275E5B3-FE90-4D05-A15A-64CF902E4ECA}"/>
    <cellStyle name="쉼표 6 3 2 2 2 2 4 2" xfId="43753" xr:uid="{7FB0FD08-9B86-41F7-99F3-8927FC8BDD55}"/>
    <cellStyle name="쉼표 6 3 2 2 2 2 5" xfId="16533" xr:uid="{652F89D8-5741-4D9F-9AAA-948223412C91}"/>
    <cellStyle name="쉼표 6 3 2 2 2 2 5 2" xfId="46488" xr:uid="{A0515410-AE29-455A-9081-86E9B68C6A97}"/>
    <cellStyle name="쉼표 6 3 2 2 2 2 6" xfId="19281" xr:uid="{79CA6BD4-9D68-4207-94C1-D231A9FA0C1E}"/>
    <cellStyle name="쉼표 6 3 2 2 2 2 6 2" xfId="49234" xr:uid="{49496F69-450A-40F6-8D90-6BA609D7B35F}"/>
    <cellStyle name="쉼표 6 3 2 2 2 2 7" xfId="22064" xr:uid="{9FDF4823-9FEA-41A7-9050-B463EFB6CE31}"/>
    <cellStyle name="쉼표 6 3 2 2 2 2 7 2" xfId="52016" xr:uid="{C1F51372-FD1A-41EA-B559-25D38408B7DC}"/>
    <cellStyle name="쉼표 6 3 2 2 2 2 8" xfId="24802" xr:uid="{EB62574D-B919-4028-BC51-A45D99946841}"/>
    <cellStyle name="쉼표 6 3 2 2 2 2 8 2" xfId="54754" xr:uid="{14E01EE3-88BE-44A4-9155-BC66362D7A7D}"/>
    <cellStyle name="쉼표 6 3 2 2 2 2 9" xfId="27538" xr:uid="{A1D49FD9-7DD1-44EC-A134-E57134B36665}"/>
    <cellStyle name="쉼표 6 3 2 2 2 2 9 2" xfId="57490" xr:uid="{A9459787-252B-4605-ACC3-7200DC8B8B02}"/>
    <cellStyle name="쉼표 6 3 2 2 2 3" xfId="6866" xr:uid="{9BF3363C-5849-4448-859A-CA629C0DA2C3}"/>
    <cellStyle name="쉼표 6 3 2 2 2 3 2" xfId="28913" xr:uid="{EA79AA84-1717-456C-BCDA-5D60C73BCDD1}"/>
    <cellStyle name="쉼표 6 3 2 2 2 3 2 2" xfId="58865" xr:uid="{29BCB88B-43F1-4829-A5F2-DE02D8362350}"/>
    <cellStyle name="쉼표 6 3 2 2 2 3 3" xfId="36821" xr:uid="{DC38361F-5955-44FD-98C4-B04B21E6E9FA}"/>
    <cellStyle name="쉼표 6 3 2 2 2 4" xfId="9648" xr:uid="{A79DF649-DB73-48BE-8AAC-C43ED315E2E1}"/>
    <cellStyle name="쉼표 6 3 2 2 2 4 2" xfId="39603" xr:uid="{3B845B0A-74E0-4319-9600-282F3A000731}"/>
    <cellStyle name="쉼표 6 3 2 2 2 5" xfId="12430" xr:uid="{996D0D53-868E-4F5D-8DC2-AC72B733DDBF}"/>
    <cellStyle name="쉼표 6 3 2 2 2 5 2" xfId="42385" xr:uid="{AD8332B7-CC72-4DAF-9B1C-F19951D7D477}"/>
    <cellStyle name="쉼표 6 3 2 2 2 6" xfId="15165" xr:uid="{AC803064-6AC2-4886-888E-9306C4958F5C}"/>
    <cellStyle name="쉼표 6 3 2 2 2 6 2" xfId="45120" xr:uid="{D3078887-B615-4C6D-B7A0-F750A450F751}"/>
    <cellStyle name="쉼표 6 3 2 2 2 7" xfId="17913" xr:uid="{F28F7AB8-4F47-43A3-B6EF-D04D3CA9DA97}"/>
    <cellStyle name="쉼표 6 3 2 2 2 7 2" xfId="47866" xr:uid="{EC0D527B-2DBA-4DB7-9FCE-2ABC670BA487}"/>
    <cellStyle name="쉼표 6 3 2 2 2 8" xfId="20696" xr:uid="{E30ABDA4-AC67-4071-9870-035773A99FD5}"/>
    <cellStyle name="쉼표 6 3 2 2 2 8 2" xfId="50648" xr:uid="{E4C859CB-3EC2-436B-9F08-99007330F6B2}"/>
    <cellStyle name="쉼표 6 3 2 2 2 9" xfId="23434" xr:uid="{9B710059-4C06-4BEF-A7DA-1B29C6F38CB9}"/>
    <cellStyle name="쉼표 6 3 2 2 2 9 2" xfId="53386" xr:uid="{6550C52C-89AB-43CF-83E1-9F8FA904F43D}"/>
    <cellStyle name="쉼표 6 3 2 2 3" xfId="4602" xr:uid="{F46BAD20-8A0E-46CF-B29F-E564205D1A6C}"/>
    <cellStyle name="쉼표 6 3 2 2 3 10" xfId="34595" xr:uid="{A1857857-383B-489D-8A46-62B072993714}"/>
    <cellStyle name="쉼표 6 3 2 2 3 2" xfId="7550" xr:uid="{6F972D21-A418-43DC-AC0B-D5F971BCCC81}"/>
    <cellStyle name="쉼표 6 3 2 2 3 2 2" xfId="29597" xr:uid="{433C3A7A-E225-43E5-B135-6FDD3D82ABF4}"/>
    <cellStyle name="쉼표 6 3 2 2 3 2 2 2" xfId="59549" xr:uid="{40E73F9F-E5B3-4179-8EB8-16206E0F7470}"/>
    <cellStyle name="쉼표 6 3 2 2 3 2 3" xfId="37505" xr:uid="{90FCFBC9-B968-4822-BD79-34AC7C13418E}"/>
    <cellStyle name="쉼표 6 3 2 2 3 3" xfId="10332" xr:uid="{648C109B-784D-4F12-8C4B-711AE040B058}"/>
    <cellStyle name="쉼표 6 3 2 2 3 3 2" xfId="40287" xr:uid="{AF869B3C-EFCE-4830-B040-F37764557182}"/>
    <cellStyle name="쉼표 6 3 2 2 3 4" xfId="13114" xr:uid="{01C3CA9E-EE5B-4D5A-B0FF-4B76130A0563}"/>
    <cellStyle name="쉼표 6 3 2 2 3 4 2" xfId="43069" xr:uid="{0631CB49-498E-4E1B-B00E-0D3814024D8E}"/>
    <cellStyle name="쉼표 6 3 2 2 3 5" xfId="15849" xr:uid="{735D4A70-5328-4948-9C97-1B14CFE8EA02}"/>
    <cellStyle name="쉼표 6 3 2 2 3 5 2" xfId="45804" xr:uid="{4424CE2B-2CCB-4CCD-B7B1-71FC86266E4F}"/>
    <cellStyle name="쉼표 6 3 2 2 3 6" xfId="18597" xr:uid="{9ED27338-904F-49CB-A462-A17BC872FEFF}"/>
    <cellStyle name="쉼표 6 3 2 2 3 6 2" xfId="48550" xr:uid="{F637049A-6929-4669-B713-E31769C840B3}"/>
    <cellStyle name="쉼표 6 3 2 2 3 7" xfId="21380" xr:uid="{E39E7232-9B6F-45BD-92DD-0F3B9D34A1B9}"/>
    <cellStyle name="쉼표 6 3 2 2 3 7 2" xfId="51332" xr:uid="{B253123D-1486-4F76-9208-7C0E34848FF4}"/>
    <cellStyle name="쉼표 6 3 2 2 3 8" xfId="24118" xr:uid="{4CFC4FD7-97C0-4D9D-AFBB-C4CD518EEE01}"/>
    <cellStyle name="쉼표 6 3 2 2 3 8 2" xfId="54070" xr:uid="{27773BDA-0EFD-42EB-831E-93240A5C1C5B}"/>
    <cellStyle name="쉼표 6 3 2 2 3 9" xfId="26854" xr:uid="{C7992064-B710-4D72-B2AE-A4194CB2269D}"/>
    <cellStyle name="쉼표 6 3 2 2 3 9 2" xfId="56806" xr:uid="{0189AB58-676C-49B0-BE3B-E5C913B1E968}"/>
    <cellStyle name="쉼표 6 3 2 2 4" xfId="3234" xr:uid="{FD66E141-04DB-4030-B279-323C7925AE8F}"/>
    <cellStyle name="쉼표 6 3 2 2 4 2" xfId="28229" xr:uid="{F912BFCB-3C16-4699-89AE-F5D0D182F8EF}"/>
    <cellStyle name="쉼표 6 3 2 2 4 2 2" xfId="58181" xr:uid="{EA21A45E-65C8-42A0-B9B8-8FEFB287800A}"/>
    <cellStyle name="쉼표 6 3 2 2 4 3" xfId="33227" xr:uid="{AE23FA28-BDD4-4B7C-B7DA-9E667AFB28F2}"/>
    <cellStyle name="쉼표 6 3 2 2 5" xfId="6182" xr:uid="{67DB3006-B883-4D1A-81BF-4DEB204060AD}"/>
    <cellStyle name="쉼표 6 3 2 2 5 2" xfId="36137" xr:uid="{38D575CD-679C-423F-89CE-911344FF43C3}"/>
    <cellStyle name="쉼표 6 3 2 2 6" xfId="8964" xr:uid="{258D1C46-C47F-41D7-8686-49C23F70488E}"/>
    <cellStyle name="쉼표 6 3 2 2 6 2" xfId="38919" xr:uid="{2FB91FA2-116B-406A-9BC1-9099FA4D5F55}"/>
    <cellStyle name="쉼표 6 3 2 2 7" xfId="11746" xr:uid="{955E21FC-5DB9-4D18-A2F3-E15487C9DCF0}"/>
    <cellStyle name="쉼표 6 3 2 2 7 2" xfId="41701" xr:uid="{0B309D10-D250-472A-BC53-55C9A74DE852}"/>
    <cellStyle name="쉼표 6 3 2 2 8" xfId="14481" xr:uid="{689C1FA7-D6BD-4CED-BCB4-3D338F23EE42}"/>
    <cellStyle name="쉼표 6 3 2 2 8 2" xfId="44436" xr:uid="{994F2EC4-CDB9-4632-9BDA-6997A63308B2}"/>
    <cellStyle name="쉼표 6 3 2 2 9" xfId="17229" xr:uid="{36B4DC7A-DB0D-41FB-AC44-5188BDE7FC45}"/>
    <cellStyle name="쉼표 6 3 2 2 9 2" xfId="47182" xr:uid="{44810E4E-BAF1-4468-B2D3-F232E966DEF7}"/>
    <cellStyle name="쉼표 6 3 2 3" xfId="1696" xr:uid="{EDFCCF3C-E915-4F07-B475-78BEE0343F60}"/>
    <cellStyle name="쉼표 6 3 2 3 10" xfId="23092" xr:uid="{E132FAEF-404B-4642-AD5F-38A195FFDC10}"/>
    <cellStyle name="쉼표 6 3 2 3 10 2" xfId="53044" xr:uid="{7CA1C51A-FAE3-4D2B-9608-A0C1467CE5E5}"/>
    <cellStyle name="쉼표 6 3 2 3 11" xfId="25828" xr:uid="{0BFA0FF7-F4C3-450B-8203-9A40E80AB460}"/>
    <cellStyle name="쉼표 6 3 2 3 11 2" xfId="55780" xr:uid="{9B802AEE-A1B2-4954-81D3-3621D40BDFFB}"/>
    <cellStyle name="쉼표 6 3 2 3 12" xfId="31701" xr:uid="{E82D91E8-6296-4349-A1E1-52645E079120}"/>
    <cellStyle name="쉼표 6 3 2 3 2" xfId="4944" xr:uid="{ECCBC8E3-1130-434D-A4AE-1A88CA8F6DB1}"/>
    <cellStyle name="쉼표 6 3 2 3 2 10" xfId="34937" xr:uid="{0AF514D4-00D8-488B-BD8E-E7268E4EA763}"/>
    <cellStyle name="쉼표 6 3 2 3 2 2" xfId="7892" xr:uid="{66F50142-BF07-492A-9FE4-A90ECA4E67B1}"/>
    <cellStyle name="쉼표 6 3 2 3 2 2 2" xfId="29939" xr:uid="{96B36E90-101A-4810-AD62-FA38E009C8D4}"/>
    <cellStyle name="쉼표 6 3 2 3 2 2 2 2" xfId="59891" xr:uid="{5934AED8-A145-438F-AAE8-88F6641E51CB}"/>
    <cellStyle name="쉼표 6 3 2 3 2 2 3" xfId="37847" xr:uid="{01D8A3E2-D1AB-4400-B42A-98A3EF14BA95}"/>
    <cellStyle name="쉼표 6 3 2 3 2 3" xfId="10674" xr:uid="{7E1892C8-D1A3-440B-97FF-2AE114EDA1FC}"/>
    <cellStyle name="쉼표 6 3 2 3 2 3 2" xfId="40629" xr:uid="{E8B6A188-A962-49FB-82A2-2188164BA116}"/>
    <cellStyle name="쉼표 6 3 2 3 2 4" xfId="13456" xr:uid="{4F016163-FE47-4F27-A2A4-B9BC7E384296}"/>
    <cellStyle name="쉼표 6 3 2 3 2 4 2" xfId="43411" xr:uid="{3969DA29-C632-4E5E-814D-FC950B77E334}"/>
    <cellStyle name="쉼표 6 3 2 3 2 5" xfId="16191" xr:uid="{9E7F1E2E-F260-43D9-A0BD-2D5327CFF79C}"/>
    <cellStyle name="쉼표 6 3 2 3 2 5 2" xfId="46146" xr:uid="{BCDEDE45-6132-4AEB-9550-C42F75A6225B}"/>
    <cellStyle name="쉼표 6 3 2 3 2 6" xfId="18939" xr:uid="{6ADC2449-F7CB-4630-BD43-2603D0AECCCC}"/>
    <cellStyle name="쉼표 6 3 2 3 2 6 2" xfId="48892" xr:uid="{0D6F6F95-7A38-4B88-8347-3AA8235CA13C}"/>
    <cellStyle name="쉼표 6 3 2 3 2 7" xfId="21722" xr:uid="{182F177D-F378-4F73-A013-02F0318E5997}"/>
    <cellStyle name="쉼표 6 3 2 3 2 7 2" xfId="51674" xr:uid="{9785313D-57F0-459A-8B36-1FF8A199596D}"/>
    <cellStyle name="쉼표 6 3 2 3 2 8" xfId="24460" xr:uid="{75ECC5D1-7C1D-4807-9546-CBE81E7DBA80}"/>
    <cellStyle name="쉼표 6 3 2 3 2 8 2" xfId="54412" xr:uid="{3181A6BB-CCA6-47E0-AF90-0C861C99C31B}"/>
    <cellStyle name="쉼표 6 3 2 3 2 9" xfId="27196" xr:uid="{D8350B0C-4DE2-4F8B-93BF-112B11BBFD8D}"/>
    <cellStyle name="쉼표 6 3 2 3 2 9 2" xfId="57148" xr:uid="{690D982B-4FBF-400C-BFE7-4D89E111B374}"/>
    <cellStyle name="쉼표 6 3 2 3 3" xfId="3576" xr:uid="{485DA6A7-1F5B-4A3B-B71C-547A6C2E1491}"/>
    <cellStyle name="쉼표 6 3 2 3 3 2" xfId="28571" xr:uid="{00C189F6-BB1A-4F40-A1D1-E78B10AA9DF6}"/>
    <cellStyle name="쉼표 6 3 2 3 3 2 2" xfId="58523" xr:uid="{4E9BA160-5961-4D14-ADD4-2E4491C210E4}"/>
    <cellStyle name="쉼표 6 3 2 3 3 3" xfId="33569" xr:uid="{1BBAC588-B4F1-4934-A7C4-3094920B9D4C}"/>
    <cellStyle name="쉼표 6 3 2 3 4" xfId="6524" xr:uid="{6AB0F5BC-FA3F-49E7-95B0-84BE6779D684}"/>
    <cellStyle name="쉼표 6 3 2 3 4 2" xfId="36479" xr:uid="{32854B79-4C71-41F7-ACBE-2796C4FFD58D}"/>
    <cellStyle name="쉼표 6 3 2 3 5" xfId="9306" xr:uid="{BBEA161F-3FF8-4407-B611-3226CA2E387B}"/>
    <cellStyle name="쉼표 6 3 2 3 5 2" xfId="39261" xr:uid="{6F117574-96F0-4243-A047-F32808DCF048}"/>
    <cellStyle name="쉼표 6 3 2 3 6" xfId="12088" xr:uid="{5A85F4A0-6D87-43DF-9CCC-CDABD4058B7D}"/>
    <cellStyle name="쉼표 6 3 2 3 6 2" xfId="42043" xr:uid="{5EDB4E12-7401-47C2-A61A-2E3A9B481BE9}"/>
    <cellStyle name="쉼표 6 3 2 3 7" xfId="14823" xr:uid="{2CC9787D-401E-4237-B51C-54724C3736B4}"/>
    <cellStyle name="쉼표 6 3 2 3 7 2" xfId="44778" xr:uid="{4D0E4974-563D-4537-8C77-2B66B31E929D}"/>
    <cellStyle name="쉼표 6 3 2 3 8" xfId="17571" xr:uid="{50EDF094-9695-468F-9622-851AAE4B8D68}"/>
    <cellStyle name="쉼표 6 3 2 3 8 2" xfId="47524" xr:uid="{81AF1E3D-84A6-4F0D-9D21-30B29764C3A2}"/>
    <cellStyle name="쉼표 6 3 2 3 9" xfId="20354" xr:uid="{585C2692-CD35-46AF-9918-E12998850042}"/>
    <cellStyle name="쉼표 6 3 2 3 9 2" xfId="50306" xr:uid="{38238955-20E1-4870-9637-19DC00377AC0}"/>
    <cellStyle name="쉼표 6 3 2 4" xfId="2455" xr:uid="{BAC27AEC-5157-4AAB-8415-C9CE202A2A99}"/>
    <cellStyle name="쉼표 6 3 2 4 10" xfId="26512" xr:uid="{AA44B649-6CE6-4C31-9E34-AF89E01CD6F3}"/>
    <cellStyle name="쉼표 6 3 2 4 10 2" xfId="56464" xr:uid="{C3CE348F-CB1C-43DB-8253-6E7E89DC68B5}"/>
    <cellStyle name="쉼표 6 3 2 4 11" xfId="32454" xr:uid="{882DF083-63A7-4007-A971-EE158F83C18B}"/>
    <cellStyle name="쉼표 6 3 2 4 2" xfId="4260" xr:uid="{D2917FC0-3358-4D5C-8256-37CAE7B50797}"/>
    <cellStyle name="쉼표 6 3 2 4 2 2" xfId="29255" xr:uid="{7E80574D-470A-4A1D-81A1-3F5956536FA6}"/>
    <cellStyle name="쉼표 6 3 2 4 2 2 2" xfId="59207" xr:uid="{242064B3-53BA-4405-864D-F407ACF6DF88}"/>
    <cellStyle name="쉼표 6 3 2 4 2 3" xfId="34253" xr:uid="{678FF36A-7439-49C4-A7A6-68EC1ADBF4AA}"/>
    <cellStyle name="쉼표 6 3 2 4 3" xfId="7208" xr:uid="{F510FE29-74F3-4B38-8582-1C49A19578A8}"/>
    <cellStyle name="쉼표 6 3 2 4 3 2" xfId="37163" xr:uid="{5AA7F89E-E581-4D1D-BCF8-85803DF254EC}"/>
    <cellStyle name="쉼표 6 3 2 4 4" xfId="9990" xr:uid="{F8E11FED-FA18-4C1A-867C-C194EA7F6492}"/>
    <cellStyle name="쉼표 6 3 2 4 4 2" xfId="39945" xr:uid="{BB07EFEF-1939-4AF3-89E9-E27F6D05ABBE}"/>
    <cellStyle name="쉼표 6 3 2 4 5" xfId="12772" xr:uid="{EAF76DAD-DB45-40B0-9B02-5C90931EA8F6}"/>
    <cellStyle name="쉼표 6 3 2 4 5 2" xfId="42727" xr:uid="{4AA0D3D0-54A4-4DDB-94AC-A290AF18684D}"/>
    <cellStyle name="쉼표 6 3 2 4 6" xfId="15507" xr:uid="{8FC9D1EC-AAEF-408D-B700-C74F81F2CE60}"/>
    <cellStyle name="쉼표 6 3 2 4 6 2" xfId="45462" xr:uid="{D3203A89-B06B-40E6-95DA-7894986177F0}"/>
    <cellStyle name="쉼표 6 3 2 4 7" xfId="18255" xr:uid="{76DA1F0F-4BA9-43AF-B8F1-428CCB04EE19}"/>
    <cellStyle name="쉼표 6 3 2 4 7 2" xfId="48208" xr:uid="{4F109AAF-8EAF-4F76-BB03-41D771DF6ACA}"/>
    <cellStyle name="쉼표 6 3 2 4 8" xfId="21038" xr:uid="{645DB1DD-BA45-45F9-BCC4-70A5A3F0603F}"/>
    <cellStyle name="쉼표 6 3 2 4 8 2" xfId="50990" xr:uid="{471D371F-01DD-48FD-BE9F-EABE181C4A74}"/>
    <cellStyle name="쉼표 6 3 2 4 9" xfId="23776" xr:uid="{9BD5C7FB-D7B8-40D9-8557-F1B09CB99500}"/>
    <cellStyle name="쉼표 6 3 2 4 9 2" xfId="53728" xr:uid="{FB29E979-3787-4014-8C44-2053CAC36F15}"/>
    <cellStyle name="쉼표 6 3 2 5" xfId="2892" xr:uid="{55B47611-CB2F-4A35-904F-C6B4B8583063}"/>
    <cellStyle name="쉼표 6 3 2 5 2" xfId="27887" xr:uid="{375042CC-02ED-427F-BC6B-C6F399E5D5E5}"/>
    <cellStyle name="쉼표 6 3 2 5 2 2" xfId="57839" xr:uid="{E2B8BD75-EB63-4502-A661-AC2F6513146C}"/>
    <cellStyle name="쉼표 6 3 2 5 3" xfId="32885" xr:uid="{1738BCCC-44EA-4C9A-94E7-07E3DBF86885}"/>
    <cellStyle name="쉼표 6 3 2 6" xfId="5840" xr:uid="{44755065-F4C1-4425-BE56-B3BCC805E55C}"/>
    <cellStyle name="쉼표 6 3 2 6 2" xfId="35795" xr:uid="{8109F82D-8458-4F7D-B718-1E2DEE5E940A}"/>
    <cellStyle name="쉼표 6 3 2 7" xfId="8622" xr:uid="{1795A380-ACA2-4DB4-A9D3-8A24A1D3FAF1}"/>
    <cellStyle name="쉼표 6 3 2 7 2" xfId="38577" xr:uid="{8EFF008C-D47F-4377-BE53-FEE12A5C1525}"/>
    <cellStyle name="쉼표 6 3 2 8" xfId="11404" xr:uid="{83D19B38-AD48-4C82-B5F1-B3ABB5576BF2}"/>
    <cellStyle name="쉼표 6 3 2 8 2" xfId="41359" xr:uid="{5D141093-FCAD-4A3B-BD75-A4A392F0A261}"/>
    <cellStyle name="쉼표 6 3 2 9" xfId="14139" xr:uid="{A52A8D29-93E4-48A7-AF2B-BDF66A337114}"/>
    <cellStyle name="쉼표 6 3 2 9 2" xfId="44094" xr:uid="{BADD6394-1DF3-4114-86B5-79EB45359406}"/>
    <cellStyle name="쉼표 6 3 3" xfId="839" xr:uid="{C1AD9273-AEAE-49A8-9182-B19010755B91}"/>
    <cellStyle name="쉼표 6 3 3 10" xfId="19841" xr:uid="{99134AFE-8653-401D-B874-903A58B71453}"/>
    <cellStyle name="쉼표 6 3 3 10 2" xfId="49793" xr:uid="{30D1BE8E-180A-4A05-9D6D-58D05AB0687E}"/>
    <cellStyle name="쉼표 6 3 3 11" xfId="22579" xr:uid="{1157B9DF-4538-4F4C-8B42-50712B1E30C4}"/>
    <cellStyle name="쉼표 6 3 3 11 2" xfId="52531" xr:uid="{5E5812A5-C4D6-45BE-8BCC-BC9EC572CD38}"/>
    <cellStyle name="쉼표 6 3 3 12" xfId="25315" xr:uid="{19BB75BB-938B-4914-9AB9-9EE4262D45BB}"/>
    <cellStyle name="쉼표 6 3 3 12 2" xfId="55267" xr:uid="{0EFB0F87-B93B-4311-8367-B73EED55E636}"/>
    <cellStyle name="쉼표 6 3 3 13" xfId="30844" xr:uid="{5524FD71-793B-4E28-A34D-3F56DC49BA8C}"/>
    <cellStyle name="쉼표 6 3 3 2" xfId="1382" xr:uid="{6B76FE95-6BDB-49A2-8A6F-8EE672CF9842}"/>
    <cellStyle name="쉼표 6 3 3 2 10" xfId="23263" xr:uid="{15F64E7F-209D-48CF-B6E2-9336AD85E9FC}"/>
    <cellStyle name="쉼표 6 3 3 2 10 2" xfId="53215" xr:uid="{B848E45B-6E1A-4C95-93F2-28B7541DDF44}"/>
    <cellStyle name="쉼표 6 3 3 2 11" xfId="25999" xr:uid="{F4E9B04A-D18D-4691-BAE6-496B118E7EAF}"/>
    <cellStyle name="쉼표 6 3 3 2 11 2" xfId="55951" xr:uid="{DF8E2FB6-5057-447F-8F02-CF8BC6BC630C}"/>
    <cellStyle name="쉼표 6 3 3 2 12" xfId="31387" xr:uid="{3B02B1AD-D0C2-4A8D-AEAB-73424DD05FE8}"/>
    <cellStyle name="쉼표 6 3 3 2 2" xfId="5115" xr:uid="{FDBD8A6F-34C1-4DF3-97DC-61D48D267782}"/>
    <cellStyle name="쉼표 6 3 3 2 2 10" xfId="35108" xr:uid="{C889430D-57AA-4328-A914-59DC3F3A912A}"/>
    <cellStyle name="쉼표 6 3 3 2 2 2" xfId="8063" xr:uid="{84C23BAF-4629-423D-8C37-6BB1657B966C}"/>
    <cellStyle name="쉼표 6 3 3 2 2 2 2" xfId="30110" xr:uid="{F279B1F0-6F7C-4CEF-8AC5-870969792616}"/>
    <cellStyle name="쉼표 6 3 3 2 2 2 2 2" xfId="60062" xr:uid="{B56D3966-A7C6-46F5-9798-9A558E707493}"/>
    <cellStyle name="쉼표 6 3 3 2 2 2 3" xfId="38018" xr:uid="{CD53FBCE-E87E-408F-B6C8-6ABFF35546B2}"/>
    <cellStyle name="쉼표 6 3 3 2 2 3" xfId="10845" xr:uid="{997D8113-7D13-413D-8000-8A6865C213A8}"/>
    <cellStyle name="쉼표 6 3 3 2 2 3 2" xfId="40800" xr:uid="{594D1FE0-153C-43E4-94E5-FCBDCC10D650}"/>
    <cellStyle name="쉼표 6 3 3 2 2 4" xfId="13627" xr:uid="{D62216EB-7929-4F64-ACBD-352AB450EDBE}"/>
    <cellStyle name="쉼표 6 3 3 2 2 4 2" xfId="43582" xr:uid="{3EC95F69-AA09-4150-8544-138C7CBC6AB5}"/>
    <cellStyle name="쉼표 6 3 3 2 2 5" xfId="16362" xr:uid="{98ADE23F-60F9-49C6-AC12-D46D6DFF5C0A}"/>
    <cellStyle name="쉼표 6 3 3 2 2 5 2" xfId="46317" xr:uid="{1967C7F2-6711-4BA0-B019-564D6C1D864D}"/>
    <cellStyle name="쉼표 6 3 3 2 2 6" xfId="19110" xr:uid="{9F763329-7A92-49E1-9433-F27686D4108B}"/>
    <cellStyle name="쉼표 6 3 3 2 2 6 2" xfId="49063" xr:uid="{24C35211-9A67-4BD1-A47C-A83B6D4EA373}"/>
    <cellStyle name="쉼표 6 3 3 2 2 7" xfId="21893" xr:uid="{2FC8DE48-C268-4DC9-B849-D35AEFFA25C5}"/>
    <cellStyle name="쉼표 6 3 3 2 2 7 2" xfId="51845" xr:uid="{B8E7E787-B0A7-46AA-9EBD-9F8CC44D2CE8}"/>
    <cellStyle name="쉼표 6 3 3 2 2 8" xfId="24631" xr:uid="{FB1E21B3-9571-4D41-8D57-7F08AC5E9B95}"/>
    <cellStyle name="쉼표 6 3 3 2 2 8 2" xfId="54583" xr:uid="{62817033-C900-4837-81F6-73BD9F7332FE}"/>
    <cellStyle name="쉼표 6 3 3 2 2 9" xfId="27367" xr:uid="{3169C119-C48B-4EA4-AB24-E0BA19404D8E}"/>
    <cellStyle name="쉼표 6 3 3 2 2 9 2" xfId="57319" xr:uid="{2D0E4D22-29C3-43B0-A339-9628190CB81A}"/>
    <cellStyle name="쉼표 6 3 3 2 3" xfId="3747" xr:uid="{2E02F43D-AEB5-40FB-87C5-59B248D34EE5}"/>
    <cellStyle name="쉼표 6 3 3 2 3 2" xfId="28742" xr:uid="{F881E288-F4D9-48DF-805D-13F89B410C8B}"/>
    <cellStyle name="쉼표 6 3 3 2 3 2 2" xfId="58694" xr:uid="{66B6257D-F0BE-447B-8038-5FE2BE1D13C9}"/>
    <cellStyle name="쉼표 6 3 3 2 3 3" xfId="33740" xr:uid="{6B7E1830-B7B1-4FD1-B1E1-97CEDA6F3055}"/>
    <cellStyle name="쉼표 6 3 3 2 4" xfId="6695" xr:uid="{A73E0494-FD2D-49A3-A79D-5A6649FAB0F8}"/>
    <cellStyle name="쉼표 6 3 3 2 4 2" xfId="36650" xr:uid="{CA4D4C98-5730-4E72-9B59-7382B73CC095}"/>
    <cellStyle name="쉼표 6 3 3 2 5" xfId="9477" xr:uid="{69EB4D6C-6222-45F4-8B58-451F839175C8}"/>
    <cellStyle name="쉼표 6 3 3 2 5 2" xfId="39432" xr:uid="{8F65148F-83DC-4262-BF49-D42A3644EC63}"/>
    <cellStyle name="쉼표 6 3 3 2 6" xfId="12259" xr:uid="{19027350-2314-44B7-8260-4F318552F4A5}"/>
    <cellStyle name="쉼표 6 3 3 2 6 2" xfId="42214" xr:uid="{99B49F5E-006D-43EA-9EE7-F46BD0A7912D}"/>
    <cellStyle name="쉼표 6 3 3 2 7" xfId="14994" xr:uid="{74650C27-42FB-4815-91E6-E70A13C612E8}"/>
    <cellStyle name="쉼표 6 3 3 2 7 2" xfId="44949" xr:uid="{5B7E14E0-4ABD-43EF-909B-543E382BCE44}"/>
    <cellStyle name="쉼표 6 3 3 2 8" xfId="17742" xr:uid="{A7AC2D8D-A06C-47F1-931B-8BFFD5C525C1}"/>
    <cellStyle name="쉼표 6 3 3 2 8 2" xfId="47695" xr:uid="{E135286E-69C7-49CD-AB72-2078FC4DDB8E}"/>
    <cellStyle name="쉼표 6 3 3 2 9" xfId="20525" xr:uid="{E4926B0D-6F66-41E1-97B7-B23559F85A3C}"/>
    <cellStyle name="쉼표 6 3 3 2 9 2" xfId="50477" xr:uid="{25F078E0-C998-4698-BF7E-14271B53D55B}"/>
    <cellStyle name="쉼표 6 3 3 3" xfId="1924" xr:uid="{02E55E4D-702F-445E-9D0E-782DA8379887}"/>
    <cellStyle name="쉼표 6 3 3 3 10" xfId="26683" xr:uid="{1E1C7AC2-9096-4C24-A90F-79F339BF3197}"/>
    <cellStyle name="쉼표 6 3 3 3 10 2" xfId="56635" xr:uid="{FBA727C2-F80E-49A8-8A88-03A16F2B11E0}"/>
    <cellStyle name="쉼표 6 3 3 3 11" xfId="31929" xr:uid="{B198F5AC-0531-4788-A83A-C5CF06E3490B}"/>
    <cellStyle name="쉼표 6 3 3 3 2" xfId="4431" xr:uid="{4594E271-9A93-436F-9D2B-33EF3C6FF743}"/>
    <cellStyle name="쉼표 6 3 3 3 2 2" xfId="29426" xr:uid="{381A4349-F3F3-436A-80AB-077F907AEC35}"/>
    <cellStyle name="쉼표 6 3 3 3 2 2 2" xfId="59378" xr:uid="{59B70FEA-7753-4491-9BC6-B2AD6A906EB4}"/>
    <cellStyle name="쉼표 6 3 3 3 2 3" xfId="34424" xr:uid="{CAC67DA3-6FCF-4B1E-A7AF-A2FF3FCED331}"/>
    <cellStyle name="쉼표 6 3 3 3 3" xfId="7379" xr:uid="{A47C9AD3-55DD-471A-8114-6386D3EE3BE8}"/>
    <cellStyle name="쉼표 6 3 3 3 3 2" xfId="37334" xr:uid="{13C7C9B9-F1CC-42EF-A321-9C332098CCC7}"/>
    <cellStyle name="쉼표 6 3 3 3 4" xfId="10161" xr:uid="{64B36BFA-0B04-49A0-9229-E9363A3F5BBC}"/>
    <cellStyle name="쉼표 6 3 3 3 4 2" xfId="40116" xr:uid="{52DF6777-1B3D-4C9D-8B5D-3B08F8D330D8}"/>
    <cellStyle name="쉼표 6 3 3 3 5" xfId="12943" xr:uid="{A484CCE8-00AB-41C5-BF18-C5B883A6B629}"/>
    <cellStyle name="쉼표 6 3 3 3 5 2" xfId="42898" xr:uid="{346C091D-34AC-41EC-9BD0-2B50460EAD18}"/>
    <cellStyle name="쉼표 6 3 3 3 6" xfId="15678" xr:uid="{5D37E941-BCA6-482D-9C3C-8596F15084B6}"/>
    <cellStyle name="쉼표 6 3 3 3 6 2" xfId="45633" xr:uid="{53AFB8EA-95C3-41B7-B495-A14B387FE8FA}"/>
    <cellStyle name="쉼표 6 3 3 3 7" xfId="18426" xr:uid="{63B557A6-1460-4503-A894-43CC7F1DAC50}"/>
    <cellStyle name="쉼표 6 3 3 3 7 2" xfId="48379" xr:uid="{61353288-678A-4E16-BB69-F2ADCAAF9AC5}"/>
    <cellStyle name="쉼표 6 3 3 3 8" xfId="21209" xr:uid="{8FC2B5DD-4731-48B8-9E32-DED3C3FCBED7}"/>
    <cellStyle name="쉼표 6 3 3 3 8 2" xfId="51161" xr:uid="{C721AEA1-4732-4648-855C-1C4E0F5153B5}"/>
    <cellStyle name="쉼표 6 3 3 3 9" xfId="23947" xr:uid="{30D45133-8960-4B17-B165-BE226DF80D9A}"/>
    <cellStyle name="쉼표 6 3 3 3 9 2" xfId="53899" xr:uid="{696B99D6-941E-4B55-A839-59A5C052D80D}"/>
    <cellStyle name="쉼표 6 3 3 4" xfId="3063" xr:uid="{ADFBA830-5642-464E-AAB1-02E95F856329}"/>
    <cellStyle name="쉼표 6 3 3 4 2" xfId="28058" xr:uid="{573224DB-CDCC-4400-801D-BE7CC2051382}"/>
    <cellStyle name="쉼표 6 3 3 4 2 2" xfId="58010" xr:uid="{611768FD-52E3-4B78-BB75-6B7C68B0AB76}"/>
    <cellStyle name="쉼표 6 3 3 4 3" xfId="33056" xr:uid="{9376C135-17BC-4814-ACFB-C0E3B78C8E41}"/>
    <cellStyle name="쉼표 6 3 3 5" xfId="6011" xr:uid="{E88174D7-3FBC-4573-9DFB-DD033600549B}"/>
    <cellStyle name="쉼표 6 3 3 5 2" xfId="35966" xr:uid="{EA286E83-7E3E-4A39-992E-CC89B365C861}"/>
    <cellStyle name="쉼표 6 3 3 6" xfId="8793" xr:uid="{D91E43A5-BBF0-4543-8699-63E8316F962D}"/>
    <cellStyle name="쉼표 6 3 3 6 2" xfId="38748" xr:uid="{F81F2CED-FA54-4210-9650-6E3A6A845062}"/>
    <cellStyle name="쉼표 6 3 3 7" xfId="11575" xr:uid="{D2C885FA-41A6-4FAF-8AC2-A67A2AB586A1}"/>
    <cellStyle name="쉼표 6 3 3 7 2" xfId="41530" xr:uid="{DEE8A014-EB26-4A9F-B543-20FBACBB9089}"/>
    <cellStyle name="쉼표 6 3 3 8" xfId="14310" xr:uid="{6D2B42B8-CFBA-4697-8C19-E3D8F77E7A12}"/>
    <cellStyle name="쉼표 6 3 3 8 2" xfId="44265" xr:uid="{3ED859F3-8EDA-43C8-8A7F-FDE5823BBD51}"/>
    <cellStyle name="쉼표 6 3 3 9" xfId="17058" xr:uid="{2EBEC256-D314-4358-849B-4480976600AF}"/>
    <cellStyle name="쉼표 6 3 3 9 2" xfId="47011" xr:uid="{8B64A332-1BA2-4043-A20D-EDEA4F7E2AF4}"/>
    <cellStyle name="쉼표 6 3 4" xfId="1015" xr:uid="{55F7D7D2-B682-454B-B09D-0D3063CEA975}"/>
    <cellStyle name="쉼표 6 3 4 10" xfId="22921" xr:uid="{70BE93EE-9266-44DE-965A-869807196087}"/>
    <cellStyle name="쉼표 6 3 4 10 2" xfId="52873" xr:uid="{74E1A6A5-2129-4127-948E-C40EDA3638C1}"/>
    <cellStyle name="쉼표 6 3 4 11" xfId="25657" xr:uid="{FE1A111A-F6FE-415A-B499-4A9A637ED18F}"/>
    <cellStyle name="쉼표 6 3 4 11 2" xfId="55609" xr:uid="{6F1ABA33-F875-4F4A-A786-EC8718117A87}"/>
    <cellStyle name="쉼표 6 3 4 12" xfId="31020" xr:uid="{EEB75E6A-0EF7-44FD-8B9F-5FFD964596F8}"/>
    <cellStyle name="쉼표 6 3 4 2" xfId="4773" xr:uid="{6DA3A4AB-AFF2-41F2-86E5-C1D494A0D711}"/>
    <cellStyle name="쉼표 6 3 4 2 10" xfId="34766" xr:uid="{FDDE3E6D-06B7-4F30-A69E-A426EC40D092}"/>
    <cellStyle name="쉼표 6 3 4 2 2" xfId="7721" xr:uid="{D93E9D6C-C63C-499D-9956-F308D1125563}"/>
    <cellStyle name="쉼표 6 3 4 2 2 2" xfId="29768" xr:uid="{FCE5B592-3E4D-4120-8285-0327323EC64B}"/>
    <cellStyle name="쉼표 6 3 4 2 2 2 2" xfId="59720" xr:uid="{1C4B222B-93E5-49F2-9D70-68F0A223CEFC}"/>
    <cellStyle name="쉼표 6 3 4 2 2 3" xfId="37676" xr:uid="{ACF3227F-398E-4F3F-B8DB-7F3A77B1760A}"/>
    <cellStyle name="쉼표 6 3 4 2 3" xfId="10503" xr:uid="{ADBA3E53-301A-4FE1-91A3-18F2B60C5387}"/>
    <cellStyle name="쉼표 6 3 4 2 3 2" xfId="40458" xr:uid="{39D6669C-1A29-4BA8-8EFA-CAC279CB9A34}"/>
    <cellStyle name="쉼표 6 3 4 2 4" xfId="13285" xr:uid="{2DF916B4-6C45-490A-9370-03CCFD23611E}"/>
    <cellStyle name="쉼표 6 3 4 2 4 2" xfId="43240" xr:uid="{4F672F46-29D2-486C-B3C0-6CF4D2605F8B}"/>
    <cellStyle name="쉼표 6 3 4 2 5" xfId="16020" xr:uid="{6AD69DB8-19DA-4996-9BF3-B7AFA954614A}"/>
    <cellStyle name="쉼표 6 3 4 2 5 2" xfId="45975" xr:uid="{5CBA931C-E783-46CB-BD08-993C4B0298DC}"/>
    <cellStyle name="쉼표 6 3 4 2 6" xfId="18768" xr:uid="{922BB119-3567-4EF2-98E0-9E9C01EC78E2}"/>
    <cellStyle name="쉼표 6 3 4 2 6 2" xfId="48721" xr:uid="{C6B15313-04D3-4AF4-AF6E-8AA1C5D2C051}"/>
    <cellStyle name="쉼표 6 3 4 2 7" xfId="21551" xr:uid="{4CEAECFA-1484-4AAC-B4BB-F902DCFE247D}"/>
    <cellStyle name="쉼표 6 3 4 2 7 2" xfId="51503" xr:uid="{15B9B9E5-6DE7-4C72-8EB8-1909CA642C23}"/>
    <cellStyle name="쉼표 6 3 4 2 8" xfId="24289" xr:uid="{36FD59DB-3CD3-4083-AFA3-60CB36665D29}"/>
    <cellStyle name="쉼표 6 3 4 2 8 2" xfId="54241" xr:uid="{883C2AE6-A2C7-44FF-8BDD-E4D39C69F657}"/>
    <cellStyle name="쉼표 6 3 4 2 9" xfId="27025" xr:uid="{A2C57DED-619A-440D-947A-DF7F9095AEC1}"/>
    <cellStyle name="쉼표 6 3 4 2 9 2" xfId="56977" xr:uid="{314E895D-F3D9-4A65-BCD3-6AA440FF5CB5}"/>
    <cellStyle name="쉼표 6 3 4 3" xfId="3405" xr:uid="{EFD93DE6-8EE2-4CAD-A20A-E6036B29C35F}"/>
    <cellStyle name="쉼표 6 3 4 3 2" xfId="28400" xr:uid="{460C00E5-29D9-4049-A653-30CB5D2ED149}"/>
    <cellStyle name="쉼표 6 3 4 3 2 2" xfId="58352" xr:uid="{A56BD684-D97E-43FB-BC1F-0CC14D5146FF}"/>
    <cellStyle name="쉼표 6 3 4 3 3" xfId="33398" xr:uid="{9396BC76-E2BF-4E82-96F1-1CB6AA663F9E}"/>
    <cellStyle name="쉼표 6 3 4 4" xfId="6353" xr:uid="{EDE19600-5B84-41E9-B42F-4809C1BA5612}"/>
    <cellStyle name="쉼표 6 3 4 4 2" xfId="36308" xr:uid="{549A59BC-BD63-4E56-9FE4-E06CDDA51B10}"/>
    <cellStyle name="쉼표 6 3 4 5" xfId="9135" xr:uid="{2ECCF28F-3D16-4043-B5C5-75E1F7E87117}"/>
    <cellStyle name="쉼표 6 3 4 5 2" xfId="39090" xr:uid="{443423D2-3405-4715-B38F-989FC208EEB3}"/>
    <cellStyle name="쉼표 6 3 4 6" xfId="11917" xr:uid="{C8A456FB-281B-424A-8206-AB902EC0DA34}"/>
    <cellStyle name="쉼표 6 3 4 6 2" xfId="41872" xr:uid="{D8FF5253-AFD6-4759-A55D-D929D92E171E}"/>
    <cellStyle name="쉼표 6 3 4 7" xfId="14652" xr:uid="{9F939105-9ABE-436E-BF88-ED598B09EF0E}"/>
    <cellStyle name="쉼표 6 3 4 7 2" xfId="44607" xr:uid="{C505EEF2-F01F-45D7-86AD-D6E078110ABD}"/>
    <cellStyle name="쉼표 6 3 4 8" xfId="17400" xr:uid="{F062E0D3-268E-4199-9588-B8429D7C27FC}"/>
    <cellStyle name="쉼표 6 3 4 8 2" xfId="47353" xr:uid="{BEDC4E20-9615-4E4A-BD93-88F3463E0C21}"/>
    <cellStyle name="쉼표 6 3 4 9" xfId="20183" xr:uid="{4B4EA877-C034-4B39-9696-3FCF3AD62C19}"/>
    <cellStyle name="쉼표 6 3 4 9 2" xfId="50135" xr:uid="{18D5DAC2-1A06-48E0-9199-A8D21EC1368C}"/>
    <cellStyle name="쉼표 6 3 5" xfId="1557" xr:uid="{81B9D8E6-751E-40A3-A2D2-3A64E7C9221A}"/>
    <cellStyle name="쉼표 6 3 5 10" xfId="26341" xr:uid="{85198D40-AC53-4C57-9301-7FEBE57BB62D}"/>
    <cellStyle name="쉼표 6 3 5 10 2" xfId="56293" xr:uid="{117A050D-0213-4CB8-9F13-D93EB4260886}"/>
    <cellStyle name="쉼표 6 3 5 11" xfId="31562" xr:uid="{13663C5A-0301-4908-9627-CCE1B5C25EE6}"/>
    <cellStyle name="쉼표 6 3 5 2" xfId="4089" xr:uid="{CB1588E7-ACB4-4CE7-815E-747362A0F3A4}"/>
    <cellStyle name="쉼표 6 3 5 2 2" xfId="29084" xr:uid="{0B9C1DAC-CD09-461D-AF39-A3D7B3B64D6E}"/>
    <cellStyle name="쉼표 6 3 5 2 2 2" xfId="59036" xr:uid="{187872FB-7350-4D5D-8A80-CE2117043774}"/>
    <cellStyle name="쉼표 6 3 5 2 3" xfId="34082" xr:uid="{03BF75A9-C3B5-41A7-B194-0500B078C591}"/>
    <cellStyle name="쉼표 6 3 5 3" xfId="7037" xr:uid="{904D21FF-9C64-4ABF-9EEC-3145F6B5FF12}"/>
    <cellStyle name="쉼표 6 3 5 3 2" xfId="36992" xr:uid="{8353DB12-2C1C-4900-A89A-C0B2A39411E0}"/>
    <cellStyle name="쉼표 6 3 5 4" xfId="9819" xr:uid="{1BF0C7B6-18DA-496E-8A2A-A2EB69F41E27}"/>
    <cellStyle name="쉼표 6 3 5 4 2" xfId="39774" xr:uid="{FE1DC0CB-4335-4066-BA5E-FB49B2115AAD}"/>
    <cellStyle name="쉼표 6 3 5 5" xfId="12601" xr:uid="{B31D9478-1CF3-4D4C-82C5-38DB104FB459}"/>
    <cellStyle name="쉼표 6 3 5 5 2" xfId="42556" xr:uid="{AEDD9ECA-262D-4EEA-A7BC-DDF3F20CD2A8}"/>
    <cellStyle name="쉼표 6 3 5 6" xfId="15336" xr:uid="{7E558CDF-5940-4A96-89D2-59893394BF1C}"/>
    <cellStyle name="쉼표 6 3 5 6 2" xfId="45291" xr:uid="{727452E4-BDA8-4FBB-B08A-CDC9E0063FF6}"/>
    <cellStyle name="쉼표 6 3 5 7" xfId="18084" xr:uid="{01FAE1A4-5361-4F08-B35E-B0ED9AF9BBFD}"/>
    <cellStyle name="쉼표 6 3 5 7 2" xfId="48037" xr:uid="{A6AE7645-1EB1-4B6C-BCD3-E6A0DBF9F7C0}"/>
    <cellStyle name="쉼표 6 3 5 8" xfId="20867" xr:uid="{F75DED0D-3079-4F6A-A2CA-56949CDC288A}"/>
    <cellStyle name="쉼표 6 3 5 8 2" xfId="50819" xr:uid="{6122CD5F-92DA-4A2D-9C95-6AA28282D42A}"/>
    <cellStyle name="쉼표 6 3 5 9" xfId="23605" xr:uid="{00ABF2CA-5DA3-4B1D-877C-578E4133B127}"/>
    <cellStyle name="쉼표 6 3 5 9 2" xfId="53557" xr:uid="{A4BFB484-3820-4C11-ADDF-97B902930949}"/>
    <cellStyle name="쉼표 6 3 6" xfId="2104" xr:uid="{CD636237-9C13-4FB2-96AC-715C02D61C83}"/>
    <cellStyle name="쉼표 6 3 6 2" xfId="27716" xr:uid="{08BB51EE-9CAC-4589-82A8-96AC231AEC90}"/>
    <cellStyle name="쉼표 6 3 6 2 2" xfId="57668" xr:uid="{9B570460-93FE-4A26-879D-09653D4EC4B7}"/>
    <cellStyle name="쉼표 6 3 6 3" xfId="32107" xr:uid="{321ECF34-0C65-4BEC-B9FE-ACCC8BFDCA31}"/>
    <cellStyle name="쉼표 6 3 7" xfId="2283" xr:uid="{FAD0427E-923F-485F-BA45-63AC8A70EC4C}"/>
    <cellStyle name="쉼표 6 3 7 2" xfId="32283" xr:uid="{CAAAF9B9-2ACC-41A0-A8E8-3355C907C014}"/>
    <cellStyle name="쉼표 6 3 8" xfId="2721" xr:uid="{93014283-6906-45CD-88B2-13D608FA7A5F}"/>
    <cellStyle name="쉼표 6 3 8 2" xfId="32714" xr:uid="{0343D61A-795C-4539-A0B6-24B1D60C1729}"/>
    <cellStyle name="쉼표 6 3 9" xfId="5669" xr:uid="{B4289BC3-6B41-480D-A8DA-63C92DBFD33F}"/>
    <cellStyle name="쉼표 6 3 9 2" xfId="35624" xr:uid="{2B42807C-8F41-49EF-9660-0E480C569856}"/>
    <cellStyle name="쉼표 6 4" xfId="518" xr:uid="{61528AD1-D827-4C1B-9DED-C8CA9691E58E}"/>
    <cellStyle name="쉼표 6 4 10" xfId="16802" xr:uid="{B671D138-D6B2-41B8-8B4A-EAC56185C166}"/>
    <cellStyle name="쉼표 6 4 10 2" xfId="46755" xr:uid="{DBCE6BA3-E04C-46E0-9F79-90EC4320B48F}"/>
    <cellStyle name="쉼표 6 4 11" xfId="19585" xr:uid="{DA4BE239-880F-431F-9B3D-A60C07F7ADFB}"/>
    <cellStyle name="쉼표 6 4 11 2" xfId="49537" xr:uid="{44691D68-61A1-41E2-9549-238E05D8CBEA}"/>
    <cellStyle name="쉼표 6 4 12" xfId="22323" xr:uid="{3CC03734-C57F-4CB3-899C-CA07D19D942A}"/>
    <cellStyle name="쉼표 6 4 12 2" xfId="52275" xr:uid="{E888276C-5270-4FBE-8806-49C25966AE6D}"/>
    <cellStyle name="쉼표 6 4 13" xfId="25059" xr:uid="{B443D975-9E0D-457F-B02C-5A3F3EC249B3}"/>
    <cellStyle name="쉼표 6 4 13 2" xfId="55011" xr:uid="{663C10D8-45CF-4071-89C8-388827F63543}"/>
    <cellStyle name="쉼표 6 4 14" xfId="30528" xr:uid="{C5D3F898-2F6C-4ED5-9298-FA0EF1F3AFE4}"/>
    <cellStyle name="쉼표 6 4 2" xfId="1066" xr:uid="{57EFC771-E427-4119-B4FB-DEF4A88CA416}"/>
    <cellStyle name="쉼표 6 4 2 10" xfId="19927" xr:uid="{BACD3ACC-10F7-4282-8892-BCD3740CBDF4}"/>
    <cellStyle name="쉼표 6 4 2 10 2" xfId="49879" xr:uid="{FFB83C2B-14A9-4B12-A13A-CE7F19747A45}"/>
    <cellStyle name="쉼표 6 4 2 11" xfId="22665" xr:uid="{1DF033ED-DDC2-4677-A449-454624B43331}"/>
    <cellStyle name="쉼표 6 4 2 11 2" xfId="52617" xr:uid="{658C457A-68BF-4968-AE4D-891927EFF414}"/>
    <cellStyle name="쉼표 6 4 2 12" xfId="25401" xr:uid="{D4DD9C65-6402-4339-ACD5-3D3689927CF8}"/>
    <cellStyle name="쉼표 6 4 2 12 2" xfId="55353" xr:uid="{4DFE8064-F56A-4E63-8B1C-893D1F545114}"/>
    <cellStyle name="쉼표 6 4 2 13" xfId="31071" xr:uid="{8052D408-6B07-4447-B2CA-EEE2C34790A5}"/>
    <cellStyle name="쉼표 6 4 2 2" xfId="3833" xr:uid="{BE79CA35-9CD5-450B-8A30-A1D686C5991D}"/>
    <cellStyle name="쉼표 6 4 2 2 10" xfId="26085" xr:uid="{9EDB2910-DDE5-45EA-99E0-AFB25BDD2FCF}"/>
    <cellStyle name="쉼표 6 4 2 2 10 2" xfId="56037" xr:uid="{79AFED36-5B77-4FA1-B59A-87CDEE8A241D}"/>
    <cellStyle name="쉼표 6 4 2 2 11" xfId="33826" xr:uid="{A7023553-18D9-479E-8B14-844FCB31F32C}"/>
    <cellStyle name="쉼표 6 4 2 2 2" xfId="5201" xr:uid="{9D4F825F-CE12-4DD4-B28A-1963E0480344}"/>
    <cellStyle name="쉼표 6 4 2 2 2 10" xfId="35194" xr:uid="{CC684B4E-1126-4A0F-88F5-B17148CFE5AB}"/>
    <cellStyle name="쉼표 6 4 2 2 2 2" xfId="8149" xr:uid="{6E2C1F57-6D23-48B3-9F04-348F7B7BB833}"/>
    <cellStyle name="쉼표 6 4 2 2 2 2 2" xfId="30196" xr:uid="{2B0A1C6E-24F5-4554-97A9-FB618FB5592C}"/>
    <cellStyle name="쉼표 6 4 2 2 2 2 2 2" xfId="60148" xr:uid="{BC5A9434-CB03-484A-881E-C250721071B1}"/>
    <cellStyle name="쉼표 6 4 2 2 2 2 3" xfId="38104" xr:uid="{9A5AA05B-C242-4DF3-B55B-DC3652673A92}"/>
    <cellStyle name="쉼표 6 4 2 2 2 3" xfId="10931" xr:uid="{F0BBB5B2-E084-41E5-96E9-69452B785742}"/>
    <cellStyle name="쉼표 6 4 2 2 2 3 2" xfId="40886" xr:uid="{47622759-67F7-4BEE-940E-845210B67ED1}"/>
    <cellStyle name="쉼표 6 4 2 2 2 4" xfId="13713" xr:uid="{0C15811C-3812-45D3-B775-71E485CE822A}"/>
    <cellStyle name="쉼표 6 4 2 2 2 4 2" xfId="43668" xr:uid="{C4B1DCD3-59F0-4E33-AAE8-3089102EB470}"/>
    <cellStyle name="쉼표 6 4 2 2 2 5" xfId="16448" xr:uid="{F0DF24FC-6F91-4D40-A389-53B65024B1AC}"/>
    <cellStyle name="쉼표 6 4 2 2 2 5 2" xfId="46403" xr:uid="{78268E91-AEAD-463C-9000-38630DA753B6}"/>
    <cellStyle name="쉼표 6 4 2 2 2 6" xfId="19196" xr:uid="{E0F2059C-FF14-4493-B559-35B0FF9A5179}"/>
    <cellStyle name="쉼표 6 4 2 2 2 6 2" xfId="49149" xr:uid="{CF8222A6-98FD-4A8D-8E7F-BB3C9100259D}"/>
    <cellStyle name="쉼표 6 4 2 2 2 7" xfId="21979" xr:uid="{8B661715-6879-471A-9C4C-E7A17C65D8A6}"/>
    <cellStyle name="쉼표 6 4 2 2 2 7 2" xfId="51931" xr:uid="{992B198B-A23E-4CDB-8CD3-C8762E6E6EFD}"/>
    <cellStyle name="쉼표 6 4 2 2 2 8" xfId="24717" xr:uid="{C6318984-6B87-40CC-B99E-854AD46186CC}"/>
    <cellStyle name="쉼표 6 4 2 2 2 8 2" xfId="54669" xr:uid="{AAEB0D5F-5074-4917-98A8-22A5F397A8E6}"/>
    <cellStyle name="쉼표 6 4 2 2 2 9" xfId="27453" xr:uid="{A8B56082-E21E-4853-B73F-E51F44F2C5AF}"/>
    <cellStyle name="쉼표 6 4 2 2 2 9 2" xfId="57405" xr:uid="{1D0A8CD7-E08E-4D20-958D-726E1F391677}"/>
    <cellStyle name="쉼표 6 4 2 2 3" xfId="6781" xr:uid="{A6D76ACC-77D0-4A4A-A48F-F3A89C669EE6}"/>
    <cellStyle name="쉼표 6 4 2 2 3 2" xfId="28828" xr:uid="{FEF0D9CD-4064-40AC-BBEA-C6DC2DBDEDCE}"/>
    <cellStyle name="쉼표 6 4 2 2 3 2 2" xfId="58780" xr:uid="{06C21C8E-A9D8-4E23-ABCE-AC7A6D4DEB20}"/>
    <cellStyle name="쉼표 6 4 2 2 3 3" xfId="36736" xr:uid="{E4118E53-08B7-43F8-8422-6BC0F4A20A4C}"/>
    <cellStyle name="쉼표 6 4 2 2 4" xfId="9563" xr:uid="{0191FD0D-C4E6-459F-A558-0DA03B6CFE6C}"/>
    <cellStyle name="쉼표 6 4 2 2 4 2" xfId="39518" xr:uid="{1AF1F9B6-3D6D-488C-BD35-D3519C49E9B4}"/>
    <cellStyle name="쉼표 6 4 2 2 5" xfId="12345" xr:uid="{CE111FC5-8953-4700-960B-8F9E08237B3E}"/>
    <cellStyle name="쉼표 6 4 2 2 5 2" xfId="42300" xr:uid="{AAE0E8BB-B58B-44FE-871C-C3B500931BE3}"/>
    <cellStyle name="쉼표 6 4 2 2 6" xfId="15080" xr:uid="{862DD446-EC50-416B-AF90-E349B7A9FCE5}"/>
    <cellStyle name="쉼표 6 4 2 2 6 2" xfId="45035" xr:uid="{AE427B89-7F17-4A20-8962-790AB626948B}"/>
    <cellStyle name="쉼표 6 4 2 2 7" xfId="17828" xr:uid="{E80AB64F-37B1-4A82-81E6-456FD7D58301}"/>
    <cellStyle name="쉼표 6 4 2 2 7 2" xfId="47781" xr:uid="{84386D9A-B597-431D-BFA7-A88B33EDE694}"/>
    <cellStyle name="쉼표 6 4 2 2 8" xfId="20611" xr:uid="{4CE3A1C0-7E76-459E-8E0D-1EAD22B6DEB6}"/>
    <cellStyle name="쉼표 6 4 2 2 8 2" xfId="50563" xr:uid="{4BFF9159-57D2-4278-A235-9EE6A2F6335E}"/>
    <cellStyle name="쉼표 6 4 2 2 9" xfId="23349" xr:uid="{482657EC-B49E-4372-9B04-A5C37C1C9B56}"/>
    <cellStyle name="쉼표 6 4 2 2 9 2" xfId="53301" xr:uid="{F12EE1B1-DAEB-4C4B-B313-3B8D1C2AF92F}"/>
    <cellStyle name="쉼표 6 4 2 3" xfId="4517" xr:uid="{D0F55DE0-4342-4C26-A55A-EFDF0C153E4C}"/>
    <cellStyle name="쉼표 6 4 2 3 10" xfId="34510" xr:uid="{EC36F83F-5BF5-43AA-8C21-7ED6BF29CD51}"/>
    <cellStyle name="쉼표 6 4 2 3 2" xfId="7465" xr:uid="{A2CF6287-639E-417F-AFDF-FB6467624C27}"/>
    <cellStyle name="쉼표 6 4 2 3 2 2" xfId="29512" xr:uid="{60E2A78C-DA27-472A-95D4-52FBBA48FBB6}"/>
    <cellStyle name="쉼표 6 4 2 3 2 2 2" xfId="59464" xr:uid="{E7550970-3D44-4844-A8EC-10D4B78189F5}"/>
    <cellStyle name="쉼표 6 4 2 3 2 3" xfId="37420" xr:uid="{B02FD2F6-80B9-4ABB-8B04-55D035E57311}"/>
    <cellStyle name="쉼표 6 4 2 3 3" xfId="10247" xr:uid="{D1EDF0B3-1A46-4A4C-9F65-A99E71F7809D}"/>
    <cellStyle name="쉼표 6 4 2 3 3 2" xfId="40202" xr:uid="{702D0474-40A1-4E62-9446-403ED16BF395}"/>
    <cellStyle name="쉼표 6 4 2 3 4" xfId="13029" xr:uid="{D8D14E06-D94E-498E-AF72-D3CFE84A484E}"/>
    <cellStyle name="쉼표 6 4 2 3 4 2" xfId="42984" xr:uid="{4E51EB1F-8A15-492B-983B-7F55DCF9522B}"/>
    <cellStyle name="쉼표 6 4 2 3 5" xfId="15764" xr:uid="{1FF6D163-8C18-4C26-9D8F-07E3B1C01C7A}"/>
    <cellStyle name="쉼표 6 4 2 3 5 2" xfId="45719" xr:uid="{2954EF5F-6FC3-489B-92D0-402DC2AEA007}"/>
    <cellStyle name="쉼표 6 4 2 3 6" xfId="18512" xr:uid="{5FA2A141-39AE-4EEC-8CB7-A02C72C746CF}"/>
    <cellStyle name="쉼표 6 4 2 3 6 2" xfId="48465" xr:uid="{B6FC1EF9-B28F-4AD2-A011-3CB2BEF1E2C8}"/>
    <cellStyle name="쉼표 6 4 2 3 7" xfId="21295" xr:uid="{957BF621-71BC-4EC3-8CBE-3ED19565A4A9}"/>
    <cellStyle name="쉼표 6 4 2 3 7 2" xfId="51247" xr:uid="{13A74249-8806-4CFB-85BE-C07887AEFACA}"/>
    <cellStyle name="쉼표 6 4 2 3 8" xfId="24033" xr:uid="{B721AE7E-A94B-4C7A-A4C1-247E10866F72}"/>
    <cellStyle name="쉼표 6 4 2 3 8 2" xfId="53985" xr:uid="{9920C99F-C921-4E3E-BDFB-9DFD65994320}"/>
    <cellStyle name="쉼표 6 4 2 3 9" xfId="26769" xr:uid="{85572499-CC79-40DA-AD8C-BE17BFCC6D67}"/>
    <cellStyle name="쉼표 6 4 2 3 9 2" xfId="56721" xr:uid="{4C976A07-05F5-4CB5-B1A1-671E5D10EE13}"/>
    <cellStyle name="쉼표 6 4 2 4" xfId="3149" xr:uid="{86070797-EB34-43DE-971A-9BBC7310E85C}"/>
    <cellStyle name="쉼표 6 4 2 4 2" xfId="28144" xr:uid="{F9930784-1FBF-41AA-A750-1D169CF2BB77}"/>
    <cellStyle name="쉼표 6 4 2 4 2 2" xfId="58096" xr:uid="{49F0E0B0-356E-4C90-BC8B-0CD24E238F4C}"/>
    <cellStyle name="쉼표 6 4 2 4 3" xfId="33142" xr:uid="{2DD99457-E7A1-4EBF-8E38-AFB051D9C4FB}"/>
    <cellStyle name="쉼표 6 4 2 5" xfId="6097" xr:uid="{0B384B2B-E1C8-4761-85AE-84B6DA13E0D6}"/>
    <cellStyle name="쉼표 6 4 2 5 2" xfId="36052" xr:uid="{014196EC-5FFE-4F77-BECA-E07CD668E0E7}"/>
    <cellStyle name="쉼표 6 4 2 6" xfId="8879" xr:uid="{47A37B24-1E88-49D7-81F8-59575B9F767A}"/>
    <cellStyle name="쉼표 6 4 2 6 2" xfId="38834" xr:uid="{35098B1D-AAEC-4622-B60D-4728A95DE144}"/>
    <cellStyle name="쉼표 6 4 2 7" xfId="11661" xr:uid="{48039166-5451-44BA-9205-2418E8B360F7}"/>
    <cellStyle name="쉼표 6 4 2 7 2" xfId="41616" xr:uid="{0C143447-EC5D-4D63-B30C-D06403B5046B}"/>
    <cellStyle name="쉼표 6 4 2 8" xfId="14396" xr:uid="{34B3679F-CEF3-4976-AB96-0CAAC8223785}"/>
    <cellStyle name="쉼표 6 4 2 8 2" xfId="44351" xr:uid="{F45D8E98-E1E0-4696-94DC-FA8AAD0D9F8B}"/>
    <cellStyle name="쉼표 6 4 2 9" xfId="17144" xr:uid="{AFD0B57A-B938-42C9-9360-F731349549B1}"/>
    <cellStyle name="쉼표 6 4 2 9 2" xfId="47097" xr:uid="{A8C3315C-8A4D-4747-9BB6-0927DDBD02D6}"/>
    <cellStyle name="쉼표 6 4 3" xfId="1608" xr:uid="{35C2876F-51AD-4CA9-87FD-48AF81F54246}"/>
    <cellStyle name="쉼표 6 4 3 10" xfId="23007" xr:uid="{66C592F1-F4FE-4F3D-A937-452B4C2F585C}"/>
    <cellStyle name="쉼표 6 4 3 10 2" xfId="52959" xr:uid="{1CB1E4AC-22D5-4229-A338-43D7EF48904F}"/>
    <cellStyle name="쉼표 6 4 3 11" xfId="25743" xr:uid="{E9E477B6-693E-42F9-9331-D839A11465DE}"/>
    <cellStyle name="쉼표 6 4 3 11 2" xfId="55695" xr:uid="{EE00D6AD-C143-4426-9A28-7E85A36EC445}"/>
    <cellStyle name="쉼표 6 4 3 12" xfId="31613" xr:uid="{FD0B62D1-106A-42B7-AD04-46E9CD6DEA6A}"/>
    <cellStyle name="쉼표 6 4 3 2" xfId="4859" xr:uid="{A90F39A4-3ABB-4E3B-8CFF-556115E67566}"/>
    <cellStyle name="쉼표 6 4 3 2 10" xfId="34852" xr:uid="{7B73A386-83F0-49AA-A3A2-3FBE36EAA426}"/>
    <cellStyle name="쉼표 6 4 3 2 2" xfId="7807" xr:uid="{EC3D7E96-E62C-4987-8B31-A5A883517CF0}"/>
    <cellStyle name="쉼표 6 4 3 2 2 2" xfId="29854" xr:uid="{24429FCD-3BD8-4E11-89A4-1EA48373A7CD}"/>
    <cellStyle name="쉼표 6 4 3 2 2 2 2" xfId="59806" xr:uid="{14FF9DDF-025C-4072-AD8D-A048EC577210}"/>
    <cellStyle name="쉼표 6 4 3 2 2 3" xfId="37762" xr:uid="{95EDE783-5D7B-4559-8616-A07D5EB70F8F}"/>
    <cellStyle name="쉼표 6 4 3 2 3" xfId="10589" xr:uid="{4F619D9E-7ADF-494B-B53C-2DE753957D5E}"/>
    <cellStyle name="쉼표 6 4 3 2 3 2" xfId="40544" xr:uid="{8A50FBEC-2F07-4C1E-9BE5-B8A6C63F2BCF}"/>
    <cellStyle name="쉼표 6 4 3 2 4" xfId="13371" xr:uid="{C5F3C126-7B7C-4E2B-B7B5-9FC14FC5943B}"/>
    <cellStyle name="쉼표 6 4 3 2 4 2" xfId="43326" xr:uid="{00D22F0F-B298-4D28-9546-DEB931376A90}"/>
    <cellStyle name="쉼표 6 4 3 2 5" xfId="16106" xr:uid="{8353B94C-842C-47BA-A855-97DFBE01389E}"/>
    <cellStyle name="쉼표 6 4 3 2 5 2" xfId="46061" xr:uid="{A97FD84F-DB1F-4B22-B68F-B1CA048BD407}"/>
    <cellStyle name="쉼표 6 4 3 2 6" xfId="18854" xr:uid="{E918C367-998F-4EA7-B892-C880F67B64D9}"/>
    <cellStyle name="쉼표 6 4 3 2 6 2" xfId="48807" xr:uid="{B6F5680C-0CB6-4032-B546-E8CEBDD9E812}"/>
    <cellStyle name="쉼표 6 4 3 2 7" xfId="21637" xr:uid="{D00DF529-3F0F-476D-B015-EC8066A7FAB5}"/>
    <cellStyle name="쉼표 6 4 3 2 7 2" xfId="51589" xr:uid="{7B7ABE81-974C-46AC-9CBA-89CE63999CC0}"/>
    <cellStyle name="쉼표 6 4 3 2 8" xfId="24375" xr:uid="{318062A2-4289-4449-9B49-3AF395191ED8}"/>
    <cellStyle name="쉼표 6 4 3 2 8 2" xfId="54327" xr:uid="{EC99393F-C72F-4DB8-A8D7-7E51D2EEF068}"/>
    <cellStyle name="쉼표 6 4 3 2 9" xfId="27111" xr:uid="{ADC79375-7D7A-4986-BC11-ADD25EBEF5AD}"/>
    <cellStyle name="쉼표 6 4 3 2 9 2" xfId="57063" xr:uid="{6085C8CC-2A6F-42D3-AE60-FDF657EA4068}"/>
    <cellStyle name="쉼표 6 4 3 3" xfId="3491" xr:uid="{4CB30ED7-638C-4566-8CDF-A897396439B6}"/>
    <cellStyle name="쉼표 6 4 3 3 2" xfId="28486" xr:uid="{1E942091-53FA-482B-9110-8B044F3BD401}"/>
    <cellStyle name="쉼표 6 4 3 3 2 2" xfId="58438" xr:uid="{B281C4BD-AE74-4CA5-AFA4-862D992CBB6F}"/>
    <cellStyle name="쉼표 6 4 3 3 3" xfId="33484" xr:uid="{7A344CE9-3BAC-49BB-91D7-BD713D300B3E}"/>
    <cellStyle name="쉼표 6 4 3 4" xfId="6439" xr:uid="{6DC7AFC5-0693-486D-9135-847C89002691}"/>
    <cellStyle name="쉼표 6 4 3 4 2" xfId="36394" xr:uid="{B3E1F4A1-1299-48C0-9AA2-E964D17B5F82}"/>
    <cellStyle name="쉼표 6 4 3 5" xfId="9221" xr:uid="{87062B1C-7442-4715-9572-FF8F3C2D393F}"/>
    <cellStyle name="쉼표 6 4 3 5 2" xfId="39176" xr:uid="{B78B4A85-B442-49B6-9F00-5D9E0DDF9A3F}"/>
    <cellStyle name="쉼표 6 4 3 6" xfId="12003" xr:uid="{8820D0E0-1BD5-48A7-986F-A4AFB6920C9F}"/>
    <cellStyle name="쉼표 6 4 3 6 2" xfId="41958" xr:uid="{068CB321-C178-4583-A60F-0CEB915CE706}"/>
    <cellStyle name="쉼표 6 4 3 7" xfId="14738" xr:uid="{D711ECD3-E6BD-4E7B-982B-ADA4853681F7}"/>
    <cellStyle name="쉼표 6 4 3 7 2" xfId="44693" xr:uid="{F73A92E4-72CF-4B20-8AF1-4713AFABA17B}"/>
    <cellStyle name="쉼표 6 4 3 8" xfId="17486" xr:uid="{76E6C37C-F7D2-4A91-93C1-F5624364F27B}"/>
    <cellStyle name="쉼표 6 4 3 8 2" xfId="47439" xr:uid="{862A0AF2-042B-4F20-ABCD-BC11CEF50F2E}"/>
    <cellStyle name="쉼표 6 4 3 9" xfId="20269" xr:uid="{005373D8-609D-4804-8FC4-D324E8440E1B}"/>
    <cellStyle name="쉼표 6 4 3 9 2" xfId="50221" xr:uid="{346D9EE5-2230-4E37-8AFE-FBFA49211B06}"/>
    <cellStyle name="쉼표 6 4 4" xfId="2370" xr:uid="{C50527C0-4DBB-412E-B3BC-561D5D92A8D9}"/>
    <cellStyle name="쉼표 6 4 4 10" xfId="26427" xr:uid="{954ABFF6-C31F-435C-B91E-970C89309F6C}"/>
    <cellStyle name="쉼표 6 4 4 10 2" xfId="56379" xr:uid="{03D9935B-D2D7-4F10-9E36-68AFDAED60D8}"/>
    <cellStyle name="쉼표 6 4 4 11" xfId="32369" xr:uid="{7AE0EA3A-DFD0-46AF-A7D5-FDDF967F117D}"/>
    <cellStyle name="쉼표 6 4 4 2" xfId="4175" xr:uid="{EBFB5C18-F456-48EC-AC66-2A1D8CFECBFA}"/>
    <cellStyle name="쉼표 6 4 4 2 2" xfId="29170" xr:uid="{6FA5CB83-E128-4852-9BFC-91DBEAD78FD9}"/>
    <cellStyle name="쉼표 6 4 4 2 2 2" xfId="59122" xr:uid="{30DA2A6C-04FE-4954-9AC3-6661D0605369}"/>
    <cellStyle name="쉼표 6 4 4 2 3" xfId="34168" xr:uid="{036A73B1-B48D-40CC-9517-893731070ACD}"/>
    <cellStyle name="쉼표 6 4 4 3" xfId="7123" xr:uid="{891A3EF5-9EB8-4918-8C0D-901AD1A3008D}"/>
    <cellStyle name="쉼표 6 4 4 3 2" xfId="37078" xr:uid="{7848742C-8DBD-4686-B3CC-93A95F371476}"/>
    <cellStyle name="쉼표 6 4 4 4" xfId="9905" xr:uid="{B5E0723C-AF9B-4BB0-B0A0-7AB8D5B7E43A}"/>
    <cellStyle name="쉼표 6 4 4 4 2" xfId="39860" xr:uid="{763B1A5F-8578-4A76-8507-65B72499F007}"/>
    <cellStyle name="쉼표 6 4 4 5" xfId="12687" xr:uid="{A709DC06-BFB8-4A66-9093-C29B4E4F05F4}"/>
    <cellStyle name="쉼표 6 4 4 5 2" xfId="42642" xr:uid="{13EB3A17-68D7-407A-A341-EC65EA243B7D}"/>
    <cellStyle name="쉼표 6 4 4 6" xfId="15422" xr:uid="{570A5386-08A6-4A8F-AAB3-A0DA359EF95E}"/>
    <cellStyle name="쉼표 6 4 4 6 2" xfId="45377" xr:uid="{92BAD2BC-4605-4177-854E-6DF84EDDC9C0}"/>
    <cellStyle name="쉼표 6 4 4 7" xfId="18170" xr:uid="{91943AB0-32D9-4E87-AFF3-7E024EFC601A}"/>
    <cellStyle name="쉼표 6 4 4 7 2" xfId="48123" xr:uid="{825E9417-2119-45EC-969E-4D0A44A94DD8}"/>
    <cellStyle name="쉼표 6 4 4 8" xfId="20953" xr:uid="{4421CF45-1ADF-4576-84E9-466ABDCD4747}"/>
    <cellStyle name="쉼표 6 4 4 8 2" xfId="50905" xr:uid="{71A1C6E5-2984-4C88-90F9-1158CF1237C7}"/>
    <cellStyle name="쉼표 6 4 4 9" xfId="23691" xr:uid="{9DAEDF61-1877-4216-B593-AC15C0268A0F}"/>
    <cellStyle name="쉼표 6 4 4 9 2" xfId="53643" xr:uid="{7223DF1A-9D24-4B1A-97B8-B27B1A141AE1}"/>
    <cellStyle name="쉼표 6 4 5" xfId="2807" xr:uid="{14F8C1E1-402B-4342-8DE3-40407717F763}"/>
    <cellStyle name="쉼표 6 4 5 2" xfId="27802" xr:uid="{286FDDAD-F3B1-4176-88D6-D3A56D202CDF}"/>
    <cellStyle name="쉼표 6 4 5 2 2" xfId="57754" xr:uid="{D253D10F-E160-42D1-A645-A7594B2D94A1}"/>
    <cellStyle name="쉼표 6 4 5 3" xfId="32800" xr:uid="{79B9692F-ECB2-42D0-A171-2BBEAFF2A1FF}"/>
    <cellStyle name="쉼표 6 4 6" xfId="5755" xr:uid="{2E4322E1-4A78-49DE-9F7F-23BB042F9936}"/>
    <cellStyle name="쉼표 6 4 6 2" xfId="35710" xr:uid="{9709FA15-06A7-49CA-9278-C9C12721F2ED}"/>
    <cellStyle name="쉼표 6 4 7" xfId="8537" xr:uid="{40FD1FA2-E272-4F46-BF47-FA179B247A50}"/>
    <cellStyle name="쉼표 6 4 7 2" xfId="38492" xr:uid="{BEE5A281-E42D-470A-81BE-316243F2B056}"/>
    <cellStyle name="쉼표 6 4 8" xfId="11319" xr:uid="{28B0B5EF-5A48-446F-AD95-8EC9EFB7F534}"/>
    <cellStyle name="쉼표 6 4 8 2" xfId="41274" xr:uid="{8059EB79-69E5-4C67-B4F4-FBCE3CB9CFEF}"/>
    <cellStyle name="쉼표 6 4 9" xfId="14054" xr:uid="{F83AB4F0-F621-4505-ABAC-A05B0BF238BF}"/>
    <cellStyle name="쉼표 6 4 9 2" xfId="44009" xr:uid="{9C849AD3-3E7F-41E6-8CF5-CD07A244E851}"/>
    <cellStyle name="쉼표 6 5" xfId="658" xr:uid="{C45D2976-7E07-411E-B6C5-380BCB93821B}"/>
    <cellStyle name="쉼표 6 5 10" xfId="19756" xr:uid="{69749052-0C8F-4FCA-AC7B-848E6DAC3BE5}"/>
    <cellStyle name="쉼표 6 5 10 2" xfId="49708" xr:uid="{1990196C-8443-444B-9152-1B6140329340}"/>
    <cellStyle name="쉼표 6 5 11" xfId="22494" xr:uid="{D23B0E9E-EECE-40A3-9871-5B1A73D52A4C}"/>
    <cellStyle name="쉼표 6 5 11 2" xfId="52446" xr:uid="{F77E288A-9152-4995-8513-1D784A954DE5}"/>
    <cellStyle name="쉼표 6 5 12" xfId="25230" xr:uid="{302491BF-E1EE-4AF6-9C31-A442C2071E5C}"/>
    <cellStyle name="쉼표 6 5 12 2" xfId="55182" xr:uid="{2DC95D25-C9E8-4C30-9DD2-15DEA6FDDD66}"/>
    <cellStyle name="쉼표 6 5 13" xfId="30668" xr:uid="{48C85AC0-B889-47C0-AADD-4D3520116BB9}"/>
    <cellStyle name="쉼표 6 5 2" xfId="1206" xr:uid="{74BE4550-C1BE-4018-B78C-9865D368ACFF}"/>
    <cellStyle name="쉼표 6 5 2 10" xfId="23178" xr:uid="{34E6915A-F0C6-485D-8330-9CB6FAF62BF6}"/>
    <cellStyle name="쉼표 6 5 2 10 2" xfId="53130" xr:uid="{54EF5E73-321A-400D-9D73-C09046B225D5}"/>
    <cellStyle name="쉼표 6 5 2 11" xfId="25914" xr:uid="{4C10FB70-823B-4277-9F6D-D560F7084E49}"/>
    <cellStyle name="쉼표 6 5 2 11 2" xfId="55866" xr:uid="{98933A8D-F409-441E-8DAC-63201434320B}"/>
    <cellStyle name="쉼표 6 5 2 12" xfId="31211" xr:uid="{FB6BF460-0975-4289-BDCE-E9F2881EA09E}"/>
    <cellStyle name="쉼표 6 5 2 2" xfId="5030" xr:uid="{72C4C6C0-0F65-4994-9AB8-5852EE1FD7DE}"/>
    <cellStyle name="쉼표 6 5 2 2 10" xfId="35023" xr:uid="{1ECC3861-48C1-4D93-BEF1-CD1CA34A77A6}"/>
    <cellStyle name="쉼표 6 5 2 2 2" xfId="7978" xr:uid="{2FD94DEA-18F5-441E-B7D1-225835F30BC1}"/>
    <cellStyle name="쉼표 6 5 2 2 2 2" xfId="30025" xr:uid="{77BD8BDD-3995-4856-A47D-874A72EC123D}"/>
    <cellStyle name="쉼표 6 5 2 2 2 2 2" xfId="59977" xr:uid="{84D68FEF-D616-4BCB-925D-764F153D6BE7}"/>
    <cellStyle name="쉼표 6 5 2 2 2 3" xfId="37933" xr:uid="{B3B62D73-1261-400B-AEA9-258E204E2181}"/>
    <cellStyle name="쉼표 6 5 2 2 3" xfId="10760" xr:uid="{31C44759-4C0C-4A17-BE1B-A5C484506A07}"/>
    <cellStyle name="쉼표 6 5 2 2 3 2" xfId="40715" xr:uid="{A6A645F0-8F0B-45E6-A1D8-6CAF5AE04105}"/>
    <cellStyle name="쉼표 6 5 2 2 4" xfId="13542" xr:uid="{774C0950-99E5-45F6-BBED-69C008E52AC8}"/>
    <cellStyle name="쉼표 6 5 2 2 4 2" xfId="43497" xr:uid="{041EB036-15DB-436E-87F5-08542DFE5F69}"/>
    <cellStyle name="쉼표 6 5 2 2 5" xfId="16277" xr:uid="{BE2BE566-91F5-4191-A851-3D3233E65FF7}"/>
    <cellStyle name="쉼표 6 5 2 2 5 2" xfId="46232" xr:uid="{1BB405A8-C471-42BB-9FC5-B5B087AEE7DE}"/>
    <cellStyle name="쉼표 6 5 2 2 6" xfId="19025" xr:uid="{5015B4CF-4EED-4533-8BD7-54B3E7B5024D}"/>
    <cellStyle name="쉼표 6 5 2 2 6 2" xfId="48978" xr:uid="{EF4AEF95-5917-4295-88C1-B3CF242332BE}"/>
    <cellStyle name="쉼표 6 5 2 2 7" xfId="21808" xr:uid="{FC5A77B7-99CB-488D-8614-BECA7D76A204}"/>
    <cellStyle name="쉼표 6 5 2 2 7 2" xfId="51760" xr:uid="{1B002F39-147B-4AF4-8D61-B107DFFB02B9}"/>
    <cellStyle name="쉼표 6 5 2 2 8" xfId="24546" xr:uid="{C2006DF6-771A-406A-BE59-947445795343}"/>
    <cellStyle name="쉼표 6 5 2 2 8 2" xfId="54498" xr:uid="{6A17229F-4767-45EA-95A8-E08BAE17D1BC}"/>
    <cellStyle name="쉼표 6 5 2 2 9" xfId="27282" xr:uid="{445324EA-8340-4637-8D5E-B92F32AB3DBD}"/>
    <cellStyle name="쉼표 6 5 2 2 9 2" xfId="57234" xr:uid="{EC600D2D-8E73-4AA5-9555-37D48A5131AD}"/>
    <cellStyle name="쉼표 6 5 2 3" xfId="3662" xr:uid="{C5F8E702-463D-474A-8776-2CEF17A156ED}"/>
    <cellStyle name="쉼표 6 5 2 3 2" xfId="28657" xr:uid="{07C3ED3C-93CD-4ADA-B52C-3464B7A13E71}"/>
    <cellStyle name="쉼표 6 5 2 3 2 2" xfId="58609" xr:uid="{059DCC26-7EB5-453F-9544-D3076BD3E201}"/>
    <cellStyle name="쉼표 6 5 2 3 3" xfId="33655" xr:uid="{9881F8B8-5C37-4EBD-8C34-C99D08483AFC}"/>
    <cellStyle name="쉼표 6 5 2 4" xfId="6610" xr:uid="{F7C6FB96-5352-493C-9524-078FE009FDDC}"/>
    <cellStyle name="쉼표 6 5 2 4 2" xfId="36565" xr:uid="{3A557246-0337-4A06-BE39-FCF07831FB6D}"/>
    <cellStyle name="쉼표 6 5 2 5" xfId="9392" xr:uid="{4E308ABD-3B66-409E-B5E3-33165F4EDB8C}"/>
    <cellStyle name="쉼표 6 5 2 5 2" xfId="39347" xr:uid="{577D0333-892F-43BD-BC40-CFCBC0969B8E}"/>
    <cellStyle name="쉼표 6 5 2 6" xfId="12174" xr:uid="{E09F98DE-3E19-4DD9-B2DC-CFE844368D22}"/>
    <cellStyle name="쉼표 6 5 2 6 2" xfId="42129" xr:uid="{D40C5642-D894-40EA-8549-5D484A5A7937}"/>
    <cellStyle name="쉼표 6 5 2 7" xfId="14909" xr:uid="{4B23E600-0C4D-46C4-BEC8-8FDAF6D61BD7}"/>
    <cellStyle name="쉼표 6 5 2 7 2" xfId="44864" xr:uid="{8F5A08C5-2101-4C08-9F80-C79F9227513B}"/>
    <cellStyle name="쉼표 6 5 2 8" xfId="17657" xr:uid="{81CC243F-B9F8-47EA-AE38-5597E3297EDC}"/>
    <cellStyle name="쉼표 6 5 2 8 2" xfId="47610" xr:uid="{B250D700-7273-4366-810D-33A0BC1CC7F0}"/>
    <cellStyle name="쉼표 6 5 2 9" xfId="20440" xr:uid="{40419E79-61B6-4709-9391-4974CBBEF21F}"/>
    <cellStyle name="쉼표 6 5 2 9 2" xfId="50392" xr:uid="{B9D2B265-2DAF-4552-B9AF-48696E71A513}"/>
    <cellStyle name="쉼표 6 5 3" xfId="1748" xr:uid="{036E8934-4B35-4B57-9710-F7F55BE54965}"/>
    <cellStyle name="쉼표 6 5 3 10" xfId="26598" xr:uid="{9A592772-D90D-480E-A571-2280191DBFB2}"/>
    <cellStyle name="쉼표 6 5 3 10 2" xfId="56550" xr:uid="{4DA1EB4F-1234-4A44-8C35-6AE29E039E33}"/>
    <cellStyle name="쉼표 6 5 3 11" xfId="31753" xr:uid="{667A5A3A-62ED-420A-B7BB-F483B56B925F}"/>
    <cellStyle name="쉼표 6 5 3 2" xfId="4346" xr:uid="{49F1DB8D-6AD8-4BCB-B986-C557E80FA34B}"/>
    <cellStyle name="쉼표 6 5 3 2 2" xfId="29341" xr:uid="{B43354B1-DB04-4648-AE8B-F4B583A5CE01}"/>
    <cellStyle name="쉼표 6 5 3 2 2 2" xfId="59293" xr:uid="{FF21D197-DBE4-4CCE-BA13-E88D0B240C78}"/>
    <cellStyle name="쉼표 6 5 3 2 3" xfId="34339" xr:uid="{F101AEB0-6F67-4DD6-B3D7-E0E343D1253F}"/>
    <cellStyle name="쉼표 6 5 3 3" xfId="7294" xr:uid="{3274A06C-09B2-45E2-959C-66BE01560C62}"/>
    <cellStyle name="쉼표 6 5 3 3 2" xfId="37249" xr:uid="{591DBE73-A4B4-4B85-AD06-13E1FC43CEC1}"/>
    <cellStyle name="쉼표 6 5 3 4" xfId="10076" xr:uid="{2DC41620-7FE4-40C0-B657-1737541082A7}"/>
    <cellStyle name="쉼표 6 5 3 4 2" xfId="40031" xr:uid="{3596E9DC-4C6C-49D1-8896-A4E4572EAEFC}"/>
    <cellStyle name="쉼표 6 5 3 5" xfId="12858" xr:uid="{A4528A9F-A17E-4F9E-81C2-267794B54240}"/>
    <cellStyle name="쉼표 6 5 3 5 2" xfId="42813" xr:uid="{21EB0389-2A7F-4266-B49D-46ADCC2084DD}"/>
    <cellStyle name="쉼표 6 5 3 6" xfId="15593" xr:uid="{E75EDB0C-ECBF-4254-977C-EAB674CBC5D8}"/>
    <cellStyle name="쉼표 6 5 3 6 2" xfId="45548" xr:uid="{257AE758-9C8B-4070-9401-F4964FCD30DC}"/>
    <cellStyle name="쉼표 6 5 3 7" xfId="18341" xr:uid="{E64DD084-9AB0-4D51-9C76-AD80B4D08DB3}"/>
    <cellStyle name="쉼표 6 5 3 7 2" xfId="48294" xr:uid="{3BD19636-E04D-444D-8DA7-977118C88509}"/>
    <cellStyle name="쉼표 6 5 3 8" xfId="21124" xr:uid="{18EEEC3A-A868-4B90-822F-2BCD4396691D}"/>
    <cellStyle name="쉼표 6 5 3 8 2" xfId="51076" xr:uid="{29444D73-1CA3-4147-B397-FF883158CBA8}"/>
    <cellStyle name="쉼표 6 5 3 9" xfId="23862" xr:uid="{48FBA189-34F0-4DF5-9E37-3349A2D2D9A6}"/>
    <cellStyle name="쉼표 6 5 3 9 2" xfId="53814" xr:uid="{D9A88BCB-A03B-4C27-830C-969054D9D506}"/>
    <cellStyle name="쉼표 6 5 4" xfId="2978" xr:uid="{ECB2F8CE-DB4C-4C16-847F-8445F883F106}"/>
    <cellStyle name="쉼표 6 5 4 2" xfId="27973" xr:uid="{C044FF89-D68F-4572-8731-56A0A2865370}"/>
    <cellStyle name="쉼표 6 5 4 2 2" xfId="57925" xr:uid="{5700D291-C1F9-4AD1-82EA-3975B9115988}"/>
    <cellStyle name="쉼표 6 5 4 3" xfId="32971" xr:uid="{0595E2F1-EF3E-4EC6-A91C-FCDEBDC8CEF6}"/>
    <cellStyle name="쉼표 6 5 5" xfId="5926" xr:uid="{9E85BA3F-176F-4066-BC18-F3596D3B6D7C}"/>
    <cellStyle name="쉼표 6 5 5 2" xfId="35881" xr:uid="{C17216AF-6708-415C-91B6-D2A8717A90B8}"/>
    <cellStyle name="쉼표 6 5 6" xfId="8708" xr:uid="{B2201386-534E-4400-B15E-9053163FED2B}"/>
    <cellStyle name="쉼표 6 5 6 2" xfId="38663" xr:uid="{134EE591-2AB0-4D38-8433-12A983DF6BFC}"/>
    <cellStyle name="쉼표 6 5 7" xfId="11490" xr:uid="{9387814F-3D64-413E-BFB6-2DD3C4672642}"/>
    <cellStyle name="쉼표 6 5 7 2" xfId="41445" xr:uid="{FB38FDA6-1BD0-4D83-A7D9-8A427C477918}"/>
    <cellStyle name="쉼표 6 5 8" xfId="14225" xr:uid="{4E4D08CD-AB12-4563-97DA-24340DCF1FEF}"/>
    <cellStyle name="쉼표 6 5 8 2" xfId="44180" xr:uid="{EBF7792F-BEAF-457E-9162-9CF488339F9A}"/>
    <cellStyle name="쉼표 6 5 9" xfId="16973" xr:uid="{734ABA24-5AEF-4C67-8214-2E1C04119B15}"/>
    <cellStyle name="쉼표 6 5 9 2" xfId="46926" xr:uid="{F8BCCDDD-DF9D-486A-8C42-0692174AA4E0}"/>
    <cellStyle name="쉼표 6 6" xfId="708" xr:uid="{EC8C462E-6F89-4C64-8001-8BD4BB269F50}"/>
    <cellStyle name="쉼표 6 6 10" xfId="20098" xr:uid="{6B0F14FC-0A1E-4AB2-B8EB-CD23622A7EA6}"/>
    <cellStyle name="쉼표 6 6 10 2" xfId="50050" xr:uid="{2D5F6BB8-0070-4474-AE26-26D59C3BEE79}"/>
    <cellStyle name="쉼표 6 6 11" xfId="22836" xr:uid="{AB695DF4-E565-45ED-9976-5F60498A9DAD}"/>
    <cellStyle name="쉼표 6 6 11 2" xfId="52788" xr:uid="{F52C1924-1832-4DED-AE0D-1E8CAF2AB65E}"/>
    <cellStyle name="쉼표 6 6 12" xfId="25572" xr:uid="{052663F0-FD54-4475-8C97-3FAF36878231}"/>
    <cellStyle name="쉼표 6 6 12 2" xfId="55524" xr:uid="{907C3372-15A3-413F-9A09-222C3BD30DC4}"/>
    <cellStyle name="쉼표 6 6 13" xfId="30713" xr:uid="{1E128CB5-5E7F-40EE-BBFA-DD00757F47CC}"/>
    <cellStyle name="쉼표 6 6 2" xfId="1251" xr:uid="{9BD48E54-E903-43BC-A998-C9AB268EBC1C}"/>
    <cellStyle name="쉼표 6 6 2 10" xfId="26940" xr:uid="{F2519C93-569A-4E1C-AD5F-565A2CFE797D}"/>
    <cellStyle name="쉼표 6 6 2 10 2" xfId="56892" xr:uid="{360EA045-7E93-4C36-A2FD-6F201A77AC21}"/>
    <cellStyle name="쉼표 6 6 2 11" xfId="31256" xr:uid="{5D3A651B-050F-4C7A-BC34-A4DF45125504}"/>
    <cellStyle name="쉼표 6 6 2 2" xfId="4688" xr:uid="{6E8F16C4-FFA7-401F-B59E-AD01B8550887}"/>
    <cellStyle name="쉼표 6 6 2 2 2" xfId="29683" xr:uid="{581B6435-D5BB-4996-A86B-5CC16FFFAA41}"/>
    <cellStyle name="쉼표 6 6 2 2 2 2" xfId="59635" xr:uid="{9BA4B96A-8E68-45AF-8731-57F5F46080C0}"/>
    <cellStyle name="쉼표 6 6 2 2 3" xfId="34681" xr:uid="{90E2C7F1-7DD3-4835-B099-DB9940C05C13}"/>
    <cellStyle name="쉼표 6 6 2 3" xfId="7636" xr:uid="{675578B8-1B48-4287-8833-69A413EA2993}"/>
    <cellStyle name="쉼표 6 6 2 3 2" xfId="37591" xr:uid="{080E21B0-CC9B-4FEA-9E13-DEB71E548341}"/>
    <cellStyle name="쉼표 6 6 2 4" xfId="10418" xr:uid="{98300135-D7CF-4BA5-BEEA-96309F2F53CF}"/>
    <cellStyle name="쉼표 6 6 2 4 2" xfId="40373" xr:uid="{0DF4A4F8-FD47-4D69-B698-0B1565BCFF03}"/>
    <cellStyle name="쉼표 6 6 2 5" xfId="13200" xr:uid="{D1E93E3B-A81B-43A6-BE37-7F7D185E45A5}"/>
    <cellStyle name="쉼표 6 6 2 5 2" xfId="43155" xr:uid="{B24E8D12-F8A2-4817-BEE0-F2E60F6F23D0}"/>
    <cellStyle name="쉼표 6 6 2 6" xfId="15935" xr:uid="{B0B69232-4E33-4528-884F-B494A6C0D69B}"/>
    <cellStyle name="쉼표 6 6 2 6 2" xfId="45890" xr:uid="{02D4CEFA-9AB0-4C03-B58B-D24548691744}"/>
    <cellStyle name="쉼표 6 6 2 7" xfId="18683" xr:uid="{A90D9AEE-79CB-4CE5-9122-EE9981FB3540}"/>
    <cellStyle name="쉼표 6 6 2 7 2" xfId="48636" xr:uid="{F06A88BC-F559-40B8-AB71-16DF26E19BAB}"/>
    <cellStyle name="쉼표 6 6 2 8" xfId="21466" xr:uid="{6F276B88-D8A7-4915-89B0-611C15AC4972}"/>
    <cellStyle name="쉼표 6 6 2 8 2" xfId="51418" xr:uid="{5036A357-5CDE-4106-81B1-0268DBFE71A7}"/>
    <cellStyle name="쉼표 6 6 2 9" xfId="24204" xr:uid="{A5F847CA-11D7-4CF0-9381-769A1B622493}"/>
    <cellStyle name="쉼표 6 6 2 9 2" xfId="54156" xr:uid="{21EB04CE-E329-4156-8FB7-514DBF11A424}"/>
    <cellStyle name="쉼표 6 6 3" xfId="1793" xr:uid="{7457123F-63D5-40B6-BE05-44522C2EEA03}"/>
    <cellStyle name="쉼표 6 6 3 2" xfId="28315" xr:uid="{4EB5AB30-829E-49B3-95ED-BD05BCC0CD0A}"/>
    <cellStyle name="쉼표 6 6 3 2 2" xfId="58267" xr:uid="{26D11F50-5732-4EB2-9E40-9F173803BF7B}"/>
    <cellStyle name="쉼표 6 6 3 3" xfId="31798" xr:uid="{3D5BFA74-4CF6-4D1C-B696-4C240500BF62}"/>
    <cellStyle name="쉼표 6 6 4" xfId="3320" xr:uid="{F325DD26-7511-4DBB-822E-F0F0E2F9F659}"/>
    <cellStyle name="쉼표 6 6 4 2" xfId="33313" xr:uid="{9C53ADFE-ACD9-4844-9414-404EF8F7618F}"/>
    <cellStyle name="쉼표 6 6 5" xfId="6268" xr:uid="{690206FE-3F06-403E-B6A0-E3F59818A7D6}"/>
    <cellStyle name="쉼표 6 6 5 2" xfId="36223" xr:uid="{4DF1DA46-3A57-4597-9FD4-28853A42BF60}"/>
    <cellStyle name="쉼표 6 6 6" xfId="9050" xr:uid="{C5D7AC3F-7E53-47D9-B8EE-AA528AFFC188}"/>
    <cellStyle name="쉼표 6 6 6 2" xfId="39005" xr:uid="{AE77023A-713A-483B-B53D-0DEFB9494310}"/>
    <cellStyle name="쉼표 6 6 7" xfId="11832" xr:uid="{B9B38F88-1E4D-4D29-927C-EC0381129F97}"/>
    <cellStyle name="쉼표 6 6 7 2" xfId="41787" xr:uid="{9C942880-959A-482F-93B8-1AF95AFCEF84}"/>
    <cellStyle name="쉼표 6 6 8" xfId="14567" xr:uid="{3FBF61B7-CCC5-4A59-A8CF-521D8F84A1F8}"/>
    <cellStyle name="쉼표 6 6 8 2" xfId="44522" xr:uid="{3022E2E6-C719-4268-9E22-795986E82B6D}"/>
    <cellStyle name="쉼표 6 6 9" xfId="17315" xr:uid="{1D4E3443-4B36-4851-B5F0-BAEB6DAB382A}"/>
    <cellStyle name="쉼표 6 6 9 2" xfId="47268" xr:uid="{DB796F86-8972-49C3-8047-28838A67BBF4}"/>
    <cellStyle name="쉼표 6 7" xfId="754" xr:uid="{75BA6693-32A6-4DCB-9BAE-34DF68B1FE5A}"/>
    <cellStyle name="쉼표 6 7 10" xfId="20782" xr:uid="{2F3B8607-2016-4ECF-A01A-AE2BD22E82F8}"/>
    <cellStyle name="쉼표 6 7 10 2" xfId="50734" xr:uid="{DCD82215-C32E-4BEE-95CD-2F34C95E440A}"/>
    <cellStyle name="쉼표 6 7 11" xfId="23520" xr:uid="{6604135B-F158-4CEF-BA30-9F0473703362}"/>
    <cellStyle name="쉼표 6 7 11 2" xfId="53472" xr:uid="{77E826ED-15F5-4C48-87A9-04F40DA5BDC1}"/>
    <cellStyle name="쉼표 6 7 12" xfId="26256" xr:uid="{E16357C7-03E0-4BEA-B1C0-5EAF55860145}"/>
    <cellStyle name="쉼표 6 7 12 2" xfId="56208" xr:uid="{D4229ECD-9771-4D25-8C27-F2C0CF4414C9}"/>
    <cellStyle name="쉼표 6 7 13" xfId="30759" xr:uid="{30AD0977-77B1-4671-97DF-10F128AE01DE}"/>
    <cellStyle name="쉼표 6 7 2" xfId="1297" xr:uid="{3C4FA962-49E3-4739-9414-C85487AB3425}"/>
    <cellStyle name="쉼표 6 7 2 2" xfId="28999" xr:uid="{01B51ED9-B115-4ED2-B078-11E878D69E73}"/>
    <cellStyle name="쉼표 6 7 2 2 2" xfId="58951" xr:uid="{1B796B8C-F32B-46CB-8095-0BCAA5E076E1}"/>
    <cellStyle name="쉼표 6 7 2 3" xfId="31302" xr:uid="{04384DDA-A144-406B-96FB-147A37D0798C}"/>
    <cellStyle name="쉼표 6 7 3" xfId="1839" xr:uid="{2635BABE-3085-41A2-A0B6-BAA59A9021C9}"/>
    <cellStyle name="쉼표 6 7 3 2" xfId="31844" xr:uid="{6B744C10-F758-4184-B76A-5905F5133994}"/>
    <cellStyle name="쉼표 6 7 4" xfId="4004" xr:uid="{E6FDBEC9-8A7B-4F0F-92D7-EEA6D2A42E8B}"/>
    <cellStyle name="쉼표 6 7 4 2" xfId="33997" xr:uid="{3EA9126C-276A-4F29-BFAB-48B5AD049E82}"/>
    <cellStyle name="쉼표 6 7 5" xfId="6952" xr:uid="{8CF17EE2-3F07-42F3-B5FC-98DF350FA5B5}"/>
    <cellStyle name="쉼표 6 7 5 2" xfId="36907" xr:uid="{A898E672-66FF-4239-A7ED-EB8DBC1C21C2}"/>
    <cellStyle name="쉼표 6 7 6" xfId="9734" xr:uid="{0E4E0EFC-9F34-4605-B5A5-0BD825CD4217}"/>
    <cellStyle name="쉼표 6 7 6 2" xfId="39689" xr:uid="{75D2D315-8B24-4A61-8F55-214AD37A3B2A}"/>
    <cellStyle name="쉼표 6 7 7" xfId="12516" xr:uid="{67EE0B34-5D89-4302-811D-15C582566654}"/>
    <cellStyle name="쉼표 6 7 7 2" xfId="42471" xr:uid="{8BB23B47-CEFB-44EB-ABCB-B9E68625D302}"/>
    <cellStyle name="쉼표 6 7 8" xfId="15251" xr:uid="{277D692D-1C94-46CD-AD00-F50F33C56B3F}"/>
    <cellStyle name="쉼표 6 7 8 2" xfId="45206" xr:uid="{AAF04117-2370-4EDE-9801-4D0283B682FF}"/>
    <cellStyle name="쉼표 6 7 9" xfId="17999" xr:uid="{6358C894-4680-431B-AC88-86182F360009}"/>
    <cellStyle name="쉼표 6 7 9 2" xfId="47952" xr:uid="{B4DA66A3-67ED-4124-8B78-A2C53C41C1D7}"/>
    <cellStyle name="쉼표 6 8" xfId="927" xr:uid="{E01E633C-92E8-4A46-B71B-E3FA18FE27C9}"/>
    <cellStyle name="쉼표 6 8 2" xfId="27631" xr:uid="{CBD6826B-22EB-4C34-A43F-F280B2EE46A0}"/>
    <cellStyle name="쉼표 6 8 2 2" xfId="57583" xr:uid="{B5A231E6-110F-457D-A86A-C2C5C6238977}"/>
    <cellStyle name="쉼표 6 8 3" xfId="30932" xr:uid="{CEEF1C7E-5AAD-4152-974B-75D82903B0C9}"/>
    <cellStyle name="쉼표 6 9" xfId="1469" xr:uid="{8D864ED8-6B18-47D1-9B62-40BF01014816}"/>
    <cellStyle name="쉼표 6 9 2" xfId="31474" xr:uid="{DDCA863B-F1FD-4F5B-8B44-B324171E32A7}"/>
    <cellStyle name="쉼표 60" xfId="2554" xr:uid="{57F813C3-9EED-44AE-A3CB-980BADA3584E}"/>
    <cellStyle name="쉼표 60 2" xfId="32552" xr:uid="{32A53267-5E24-4F12-B531-69C8712694D8}"/>
    <cellStyle name="쉼표 61" xfId="2556" xr:uid="{31A6DB3E-0E14-4909-B4D5-0BF878B8F1DF}"/>
    <cellStyle name="쉼표 61 2" xfId="32553" xr:uid="{312D8021-7315-4F88-95E6-CABC53C5BB71}"/>
    <cellStyle name="쉼표 62" xfId="2602" xr:uid="{0CCEEE39-AD87-4F76-81F1-C7AFCC1C75E3}"/>
    <cellStyle name="쉼표 62 2" xfId="32596" xr:uid="{F14BA136-3512-46DE-B82D-D25D43F5D46C}"/>
    <cellStyle name="쉼표 63" xfId="2604" xr:uid="{1741430D-FE04-4217-A4B8-9A1A800601FD}"/>
    <cellStyle name="쉼표 63 2" xfId="32597" xr:uid="{E8591CB0-B814-44DE-B68B-71A980DA2490}"/>
    <cellStyle name="쉼표 64" xfId="2566" xr:uid="{37E03912-6729-4CBE-A904-D227CAE4875C}"/>
    <cellStyle name="쉼표 64 2" xfId="32561" xr:uid="{95E3D869-96FB-4106-9E19-AF61071C69E7}"/>
    <cellStyle name="쉼표 65" xfId="2605" xr:uid="{8FDA6B04-6F13-40C6-A653-09BDECE5F928}"/>
    <cellStyle name="쉼표 65 2" xfId="32598" xr:uid="{978E395A-1846-4E53-98FB-6669DBD09156}"/>
    <cellStyle name="쉼표 66" xfId="2613" xr:uid="{0F01EEB1-1403-43AF-AD8A-B884B7C5F047}"/>
    <cellStyle name="쉼표 66 2" xfId="32606" xr:uid="{D641F506-378C-46DB-91AF-2CEB85F4598C}"/>
    <cellStyle name="쉼표 67" xfId="5342" xr:uid="{6AD339B8-E23D-48B7-A869-F3574B10C689}"/>
    <cellStyle name="쉼표 67 2" xfId="35335" xr:uid="{FF9262D0-86D8-4198-8BDA-683AC5B8B434}"/>
    <cellStyle name="쉼표 68" xfId="5384" xr:uid="{22B86E01-98DF-46D0-9C64-70708BD0BA98}"/>
    <cellStyle name="쉼표 68 2" xfId="35377" xr:uid="{7E2F7B54-78B8-453F-8E4E-34287BF495C1}"/>
    <cellStyle name="쉼표 69" xfId="5427" xr:uid="{C2706FFF-46A7-40D1-9607-DAD5FAF1A6F8}"/>
    <cellStyle name="쉼표 69 2" xfId="35419" xr:uid="{DFC0C477-2583-4336-8791-9DA14B02AEEC}"/>
    <cellStyle name="쉼표 7" xfId="375" xr:uid="{7D47D3D2-B4AB-4A78-BB08-0CF21A749294}"/>
    <cellStyle name="쉼표 7 10" xfId="2017" xr:uid="{6D5FD1B1-7917-4E9F-8C5D-DE1141703D90}"/>
    <cellStyle name="쉼표 7 10 2" xfId="32022" xr:uid="{6D661298-5E70-459B-95AE-B1ABF13E2E01}"/>
    <cellStyle name="쉼표 7 11" xfId="2200" xr:uid="{5620782D-C96A-40A8-B758-3994D0B11D7D}"/>
    <cellStyle name="쉼표 7 11 2" xfId="32200" xr:uid="{F540E7AC-3CC6-41DE-AFC0-56C0A11CB4EA}"/>
    <cellStyle name="쉼표 7 12" xfId="2544" xr:uid="{7165FF94-D403-4883-AE25-6BB291CC9843}"/>
    <cellStyle name="쉼표 7 12 2" xfId="32543" xr:uid="{AE570FA5-7BE3-448C-9358-51507594337C}"/>
    <cellStyle name="쉼표 7 13" xfId="2592" xr:uid="{063F248F-2405-4DA2-AE46-1281954F1478}"/>
    <cellStyle name="쉼표 7 13 2" xfId="32587" xr:uid="{3767347C-27EC-4EE6-BE93-1B4A28E262A2}"/>
    <cellStyle name="쉼표 7 14" xfId="2639" xr:uid="{5985A201-0956-47AE-9280-787919F57D9A}"/>
    <cellStyle name="쉼표 7 14 2" xfId="32632" xr:uid="{13B7FAA4-4FCE-47AD-8894-A725D4A6FC87}"/>
    <cellStyle name="쉼표 7 15" xfId="5375" xr:uid="{166ADB20-2F4D-41D6-91D1-D6AEA41F8F16}"/>
    <cellStyle name="쉼표 7 15 2" xfId="35368" xr:uid="{636DFA06-4BC4-403E-8EB1-DE94139D191F}"/>
    <cellStyle name="쉼표 7 16" xfId="5417" xr:uid="{1911FE7E-7A20-4F06-9054-F88C017D16A7}"/>
    <cellStyle name="쉼표 7 16 2" xfId="35410" xr:uid="{25D1C643-0927-47EE-8790-3F8EFF1969FC}"/>
    <cellStyle name="쉼표 7 17" xfId="5496" xr:uid="{7019C975-B020-45C0-BA8A-91765D3BB7AE}"/>
    <cellStyle name="쉼표 7 17 2" xfId="35467" xr:uid="{B2E086F2-AAB9-44D2-B6C4-FDFD8F57768A}"/>
    <cellStyle name="쉼표 7 18" xfId="5587" xr:uid="{B120C6BF-675E-4A3D-8E68-2F9A42D2B46B}"/>
    <cellStyle name="쉼표 7 18 2" xfId="35542" xr:uid="{83861BD4-70AC-45DA-B512-411BA4F1EF5B}"/>
    <cellStyle name="쉼표 7 19" xfId="8324" xr:uid="{2526E165-3BB1-4A87-9CBE-D43B934CB8ED}"/>
    <cellStyle name="쉼표 7 19 2" xfId="38279" xr:uid="{266AFF81-CE7F-4398-8979-EACE6A3098AD}"/>
    <cellStyle name="쉼표 7 2" xfId="420" xr:uid="{412716B2-CA8C-4A3B-83F6-CE282BAB4274}"/>
    <cellStyle name="쉼표 7 2 10" xfId="5630" xr:uid="{4FAFA270-8525-4C07-B8D8-AFB8A4E4939B}"/>
    <cellStyle name="쉼표 7 2 10 2" xfId="35585" xr:uid="{E1AF0C49-79B5-4C8D-9D68-4204F478F43D}"/>
    <cellStyle name="쉼표 7 2 11" xfId="8412" xr:uid="{C08185E5-6342-4A42-87C9-DC28CA64AF32}"/>
    <cellStyle name="쉼표 7 2 11 2" xfId="38367" xr:uid="{E8EE8E14-BD32-4AD3-A7C0-8B4442FFDABD}"/>
    <cellStyle name="쉼표 7 2 12" xfId="11194" xr:uid="{FBAAD9E9-3717-4AB0-8197-4331B61FC710}"/>
    <cellStyle name="쉼표 7 2 12 2" xfId="41149" xr:uid="{A9B0C290-6AFB-4ABC-9A92-2D4FFE5EA2F4}"/>
    <cellStyle name="쉼표 7 2 13" xfId="13929" xr:uid="{CE9235BA-D5F1-450E-8B70-24E12713BAF3}"/>
    <cellStyle name="쉼표 7 2 13 2" xfId="43884" xr:uid="{072D04FC-ECF9-40DD-8D05-658FAFF17651}"/>
    <cellStyle name="쉼표 7 2 14" xfId="16677" xr:uid="{5521B9F3-439E-4B91-B893-9895D4619E13}"/>
    <cellStyle name="쉼표 7 2 14 2" xfId="46630" xr:uid="{EB0DC662-C8FD-4CC9-A0B1-DE01B3349B19}"/>
    <cellStyle name="쉼표 7 2 15" xfId="19460" xr:uid="{55D37182-24E0-4676-8CE2-242E49ED65A3}"/>
    <cellStyle name="쉼표 7 2 15 2" xfId="49412" xr:uid="{4D3CF335-933F-4490-BEBE-52FC72F79510}"/>
    <cellStyle name="쉼표 7 2 16" xfId="22198" xr:uid="{4B804C9A-F646-4AE8-AE4B-89EF0A62B480}"/>
    <cellStyle name="쉼표 7 2 16 2" xfId="52150" xr:uid="{23F7C031-7197-471C-A574-FA912201CEA6}"/>
    <cellStyle name="쉼표 7 2 17" xfId="24934" xr:uid="{97E5CAB5-76B2-4B3D-8384-EED8EF1F247A}"/>
    <cellStyle name="쉼표 7 2 17 2" xfId="54886" xr:uid="{08B22CBE-8FA1-4180-993A-1AC5A758EE66}"/>
    <cellStyle name="쉼표 7 2 18" xfId="30435" xr:uid="{C051F071-872D-42F1-85FD-02356F7E9808}"/>
    <cellStyle name="쉼표 7 2 2" xfId="564" xr:uid="{F1B8E142-1899-49CD-936C-31CB1831BC32}"/>
    <cellStyle name="쉼표 7 2 2 10" xfId="11279" xr:uid="{32C3CB35-A4CA-4A25-9A79-2B619ED3458A}"/>
    <cellStyle name="쉼표 7 2 2 10 2" xfId="41234" xr:uid="{A7250AF8-29A7-467A-92F5-392B28510795}"/>
    <cellStyle name="쉼표 7 2 2 11" xfId="14014" xr:uid="{BF7F5E02-143F-4CC7-A0ED-AA3D4F67DF33}"/>
    <cellStyle name="쉼표 7 2 2 11 2" xfId="43969" xr:uid="{BE31970A-E063-46E8-9C2F-834BE9E5DAB5}"/>
    <cellStyle name="쉼표 7 2 2 12" xfId="16762" xr:uid="{FCA6D146-CC2B-490C-AAAB-B032F80C90EA}"/>
    <cellStyle name="쉼표 7 2 2 12 2" xfId="46715" xr:uid="{CD87DEAD-D78F-4EFC-BC0F-7AB55F39B62F}"/>
    <cellStyle name="쉼표 7 2 2 13" xfId="19545" xr:uid="{FD3ECFDD-F6A2-416D-9CD9-D254B9904269}"/>
    <cellStyle name="쉼표 7 2 2 13 2" xfId="49497" xr:uid="{57D69AF9-D3FB-47BF-B978-C7AF5E5CE02C}"/>
    <cellStyle name="쉼표 7 2 2 14" xfId="22283" xr:uid="{A5BCCE09-E397-4732-96AB-6C2D1B5FFB68}"/>
    <cellStyle name="쉼표 7 2 2 14 2" xfId="52235" xr:uid="{8212A77A-5265-4F31-A595-1CF1D2978511}"/>
    <cellStyle name="쉼표 7 2 2 15" xfId="25019" xr:uid="{06F455FF-A153-4432-B6A9-A8B512D08D4F}"/>
    <cellStyle name="쉼표 7 2 2 15 2" xfId="54971" xr:uid="{E46A6EEE-5056-408A-9392-7D6978BCA7B8}"/>
    <cellStyle name="쉼표 7 2 2 16" xfId="30574" xr:uid="{3D6CF146-73A9-4B5A-81CC-4602D825C250}"/>
    <cellStyle name="쉼표 7 2 2 2" xfId="885" xr:uid="{B28A9A17-AD2A-435A-B3D7-16A399B14353}"/>
    <cellStyle name="쉼표 7 2 2 2 10" xfId="16933" xr:uid="{2313DA67-CB11-4A10-9B7B-978FBEC291F6}"/>
    <cellStyle name="쉼표 7 2 2 2 10 2" xfId="46886" xr:uid="{DF90D186-7C70-40C4-A199-950289C9490D}"/>
    <cellStyle name="쉼표 7 2 2 2 11" xfId="19716" xr:uid="{AA12CD13-BCF3-4505-BC02-DC2621EE8930}"/>
    <cellStyle name="쉼표 7 2 2 2 11 2" xfId="49668" xr:uid="{A46ADD76-CAA6-4E2E-A0D4-79C493C08CD2}"/>
    <cellStyle name="쉼표 7 2 2 2 12" xfId="22454" xr:uid="{DED3A4F0-FD35-4013-A9A1-D81F0B9AD7FE}"/>
    <cellStyle name="쉼표 7 2 2 2 12 2" xfId="52406" xr:uid="{1142D2D3-2C67-49F7-A6D0-2A249C42A4C4}"/>
    <cellStyle name="쉼표 7 2 2 2 13" xfId="25190" xr:uid="{C26049D0-3AD1-4C1D-802C-4CB2E68154CB}"/>
    <cellStyle name="쉼표 7 2 2 2 13 2" xfId="55142" xr:uid="{EB8E1065-9898-4863-ADEF-14F8842D5287}"/>
    <cellStyle name="쉼표 7 2 2 2 14" xfId="30890" xr:uid="{DD1FF9FD-6406-4ECE-A691-B7BE4DAB4034}"/>
    <cellStyle name="쉼표 7 2 2 2 2" xfId="1428" xr:uid="{42D711DD-03CD-4493-8F1A-C0CBD4716BB0}"/>
    <cellStyle name="쉼표 7 2 2 2 2 10" xfId="20058" xr:uid="{286C243D-4D60-4303-ADF2-A44F096B4C32}"/>
    <cellStyle name="쉼표 7 2 2 2 2 10 2" xfId="50010" xr:uid="{A1E03620-BF51-4D18-9B81-F8E42FF61526}"/>
    <cellStyle name="쉼표 7 2 2 2 2 11" xfId="22796" xr:uid="{3932ABEE-59E0-46BF-88E1-56E9C9503C44}"/>
    <cellStyle name="쉼표 7 2 2 2 2 11 2" xfId="52748" xr:uid="{131A7FC1-4323-498E-B484-64C83A0C6AFE}"/>
    <cellStyle name="쉼표 7 2 2 2 2 12" xfId="25532" xr:uid="{07E6A374-53FF-4948-AAE4-50E0ACCD00E7}"/>
    <cellStyle name="쉼표 7 2 2 2 2 12 2" xfId="55484" xr:uid="{728DB968-C91E-49CB-A942-F6485D667B66}"/>
    <cellStyle name="쉼표 7 2 2 2 2 13" xfId="31433" xr:uid="{A5DD650B-939F-4367-A997-A66B58FE86FE}"/>
    <cellStyle name="쉼표 7 2 2 2 2 2" xfId="3964" xr:uid="{F69AC41D-68F9-437A-9FA1-37DC52FF148E}"/>
    <cellStyle name="쉼표 7 2 2 2 2 2 10" xfId="26216" xr:uid="{286F7EFD-6A3D-4899-939D-4892F091A16E}"/>
    <cellStyle name="쉼표 7 2 2 2 2 2 10 2" xfId="56168" xr:uid="{B31362F7-E751-4AA0-A3BA-64AD1293E01E}"/>
    <cellStyle name="쉼표 7 2 2 2 2 2 11" xfId="33957" xr:uid="{FEFF9822-991C-4FDC-8E90-B0BF5DD6EA7E}"/>
    <cellStyle name="쉼표 7 2 2 2 2 2 2" xfId="5332" xr:uid="{E6D0903D-4586-45AF-A749-3DB10D80B7BD}"/>
    <cellStyle name="쉼표 7 2 2 2 2 2 2 10" xfId="35325" xr:uid="{089F8D6C-1860-46C1-BD30-29D0194F5FA6}"/>
    <cellStyle name="쉼표 7 2 2 2 2 2 2 2" xfId="8280" xr:uid="{D53F9564-7AB3-43DE-8C58-E7B55950FAC9}"/>
    <cellStyle name="쉼표 7 2 2 2 2 2 2 2 2" xfId="30327" xr:uid="{8F0A79AC-D3BA-40A0-A065-977768D48C38}"/>
    <cellStyle name="쉼표 7 2 2 2 2 2 2 2 2 2" xfId="60279" xr:uid="{D88D2424-2E2A-4F12-A7D8-3958F45C8187}"/>
    <cellStyle name="쉼표 7 2 2 2 2 2 2 2 3" xfId="38235" xr:uid="{DBF7A093-FE7D-46D6-9C3A-C50EF25FAD36}"/>
    <cellStyle name="쉼표 7 2 2 2 2 2 2 3" xfId="11062" xr:uid="{BAC4CF1B-E1ED-479D-8036-23D3B1EEE198}"/>
    <cellStyle name="쉼표 7 2 2 2 2 2 2 3 2" xfId="41017" xr:uid="{E202880B-245D-4CE4-A7D0-64C2C843E61F}"/>
    <cellStyle name="쉼표 7 2 2 2 2 2 2 4" xfId="13844" xr:uid="{3C5F5BB9-F954-4F06-A75D-ACF30FED0F80}"/>
    <cellStyle name="쉼표 7 2 2 2 2 2 2 4 2" xfId="43799" xr:uid="{600EEAEB-F143-481C-B032-B4D951831D70}"/>
    <cellStyle name="쉼표 7 2 2 2 2 2 2 5" xfId="16579" xr:uid="{9E7DEFDF-8EA0-4526-96D9-63AFB62999C1}"/>
    <cellStyle name="쉼표 7 2 2 2 2 2 2 5 2" xfId="46534" xr:uid="{64141C60-8018-4E24-A86F-7621F64757D4}"/>
    <cellStyle name="쉼표 7 2 2 2 2 2 2 6" xfId="19327" xr:uid="{24D7B365-192B-4122-AEBF-4FE6EEDD79A3}"/>
    <cellStyle name="쉼표 7 2 2 2 2 2 2 6 2" xfId="49280" xr:uid="{55AFACA2-B007-4EE9-ADAB-56D4E117FCA0}"/>
    <cellStyle name="쉼표 7 2 2 2 2 2 2 7" xfId="22110" xr:uid="{9135DB23-A8AF-4AB5-9281-D0C0C4551419}"/>
    <cellStyle name="쉼표 7 2 2 2 2 2 2 7 2" xfId="52062" xr:uid="{5E6CE688-0040-49F5-80CB-A7AD6A8E6CAA}"/>
    <cellStyle name="쉼표 7 2 2 2 2 2 2 8" xfId="24848" xr:uid="{7C1E803E-AA9E-4A1B-A039-A24BB5E8913E}"/>
    <cellStyle name="쉼표 7 2 2 2 2 2 2 8 2" xfId="54800" xr:uid="{C3D7A8D3-32F8-4CAC-8E24-D6EA93C52A8F}"/>
    <cellStyle name="쉼표 7 2 2 2 2 2 2 9" xfId="27584" xr:uid="{D0128B36-79B9-4B7B-8EF3-F0BBCF7A79C2}"/>
    <cellStyle name="쉼표 7 2 2 2 2 2 2 9 2" xfId="57536" xr:uid="{E3456F06-CAE7-4029-A2CF-ED2086CA0FC8}"/>
    <cellStyle name="쉼표 7 2 2 2 2 2 3" xfId="6912" xr:uid="{E46BB734-AC52-467F-91A4-A7032BBC4DDC}"/>
    <cellStyle name="쉼표 7 2 2 2 2 2 3 2" xfId="28959" xr:uid="{A914E3AA-2E53-49C1-8047-39F332D4DDBD}"/>
    <cellStyle name="쉼표 7 2 2 2 2 2 3 2 2" xfId="58911" xr:uid="{B083051E-FB29-4F98-820B-133DFBE0C74D}"/>
    <cellStyle name="쉼표 7 2 2 2 2 2 3 3" xfId="36867" xr:uid="{AA5C6646-8C59-435A-B8EB-6F8D44CA62C8}"/>
    <cellStyle name="쉼표 7 2 2 2 2 2 4" xfId="9694" xr:uid="{E6BF3ED5-1526-4FE9-A252-B1E736378499}"/>
    <cellStyle name="쉼표 7 2 2 2 2 2 4 2" xfId="39649" xr:uid="{17B5AFA8-EB2D-4415-AAE7-93EA378BE56B}"/>
    <cellStyle name="쉼표 7 2 2 2 2 2 5" xfId="12476" xr:uid="{2C551E1E-55B7-4F48-A49D-ADEA1D67A4DF}"/>
    <cellStyle name="쉼표 7 2 2 2 2 2 5 2" xfId="42431" xr:uid="{D36E822A-6811-480B-8613-B0EB37320C9C}"/>
    <cellStyle name="쉼표 7 2 2 2 2 2 6" xfId="15211" xr:uid="{3B2E98EC-08E5-486E-9ED8-A9AD2E63D260}"/>
    <cellStyle name="쉼표 7 2 2 2 2 2 6 2" xfId="45166" xr:uid="{09525EED-E2B4-4542-9A82-8D340B7234FA}"/>
    <cellStyle name="쉼표 7 2 2 2 2 2 7" xfId="17959" xr:uid="{DA4F95A3-35DD-4B6A-8CC6-58DB2B72BC05}"/>
    <cellStyle name="쉼표 7 2 2 2 2 2 7 2" xfId="47912" xr:uid="{2CFDCA9A-A37A-4084-9B37-29B9B6C553BE}"/>
    <cellStyle name="쉼표 7 2 2 2 2 2 8" xfId="20742" xr:uid="{95AC9E69-E7D8-4DD2-8FB4-66FF5C5FCB47}"/>
    <cellStyle name="쉼표 7 2 2 2 2 2 8 2" xfId="50694" xr:uid="{B3B467C5-E12A-4EB4-BF09-C4621FA1FB92}"/>
    <cellStyle name="쉼표 7 2 2 2 2 2 9" xfId="23480" xr:uid="{A3F7366E-58A7-49D0-9501-D6BDAA96D604}"/>
    <cellStyle name="쉼표 7 2 2 2 2 2 9 2" xfId="53432" xr:uid="{D19B8629-C91D-4C56-BA7E-39EEF065A55B}"/>
    <cellStyle name="쉼표 7 2 2 2 2 3" xfId="4648" xr:uid="{F22190BD-E741-4B86-B20D-DC9C0755D408}"/>
    <cellStyle name="쉼표 7 2 2 2 2 3 10" xfId="34641" xr:uid="{2CEA94C3-8EEB-4B80-BBBB-2096FA4A9FEB}"/>
    <cellStyle name="쉼표 7 2 2 2 2 3 2" xfId="7596" xr:uid="{CFAAE9EB-59C2-4531-9EF0-15409FBF1171}"/>
    <cellStyle name="쉼표 7 2 2 2 2 3 2 2" xfId="29643" xr:uid="{8E1D42C3-04DF-4AD6-9657-226CCFAAB432}"/>
    <cellStyle name="쉼표 7 2 2 2 2 3 2 2 2" xfId="59595" xr:uid="{C43D8330-EBA3-4D48-94ED-FD57C5E1C812}"/>
    <cellStyle name="쉼표 7 2 2 2 2 3 2 3" xfId="37551" xr:uid="{8AEE6246-3979-4608-9C47-0CC69907FCDF}"/>
    <cellStyle name="쉼표 7 2 2 2 2 3 3" xfId="10378" xr:uid="{C0F3DE1F-BF53-4797-AE80-F8CD2496123C}"/>
    <cellStyle name="쉼표 7 2 2 2 2 3 3 2" xfId="40333" xr:uid="{18B6EBB1-BEB3-45B9-906D-E0E8D271FA4A}"/>
    <cellStyle name="쉼표 7 2 2 2 2 3 4" xfId="13160" xr:uid="{EF76BBC8-0C78-400D-BBB1-F6811D0AEA52}"/>
    <cellStyle name="쉼표 7 2 2 2 2 3 4 2" xfId="43115" xr:uid="{F0152EA3-F88F-41B0-88EA-9416538409F5}"/>
    <cellStyle name="쉼표 7 2 2 2 2 3 5" xfId="15895" xr:uid="{AC890ED5-DBF6-42B2-B4B0-FA964FCC4789}"/>
    <cellStyle name="쉼표 7 2 2 2 2 3 5 2" xfId="45850" xr:uid="{C3BCD02F-15D8-4C28-BE1E-2E0806B26B22}"/>
    <cellStyle name="쉼표 7 2 2 2 2 3 6" xfId="18643" xr:uid="{3865E2C3-5315-4E74-8BEA-17157E317166}"/>
    <cellStyle name="쉼표 7 2 2 2 2 3 6 2" xfId="48596" xr:uid="{9A9EFA60-7FA6-4516-8EAC-1C576FF82ABA}"/>
    <cellStyle name="쉼표 7 2 2 2 2 3 7" xfId="21426" xr:uid="{21A52A09-04AA-4347-A06F-679440E861EE}"/>
    <cellStyle name="쉼표 7 2 2 2 2 3 7 2" xfId="51378" xr:uid="{C616A524-2F35-4BC7-A701-55D21F162C7F}"/>
    <cellStyle name="쉼표 7 2 2 2 2 3 8" xfId="24164" xr:uid="{8E6787F9-D373-4161-B129-09E4F035D480}"/>
    <cellStyle name="쉼표 7 2 2 2 2 3 8 2" xfId="54116" xr:uid="{0E38DE86-967B-4367-AB96-D1ADE259AADF}"/>
    <cellStyle name="쉼표 7 2 2 2 2 3 9" xfId="26900" xr:uid="{0B016CCA-43FD-42C1-8795-94A7729A3760}"/>
    <cellStyle name="쉼표 7 2 2 2 2 3 9 2" xfId="56852" xr:uid="{E68E0474-25DF-42E6-8C36-43AB8F040A59}"/>
    <cellStyle name="쉼표 7 2 2 2 2 4" xfId="3280" xr:uid="{D142111F-A990-48AF-8340-4E17933C6780}"/>
    <cellStyle name="쉼표 7 2 2 2 2 4 2" xfId="28275" xr:uid="{15837807-59B5-421F-A144-E025E813EA2D}"/>
    <cellStyle name="쉼표 7 2 2 2 2 4 2 2" xfId="58227" xr:uid="{A792817B-164F-4565-B970-24AFB998429E}"/>
    <cellStyle name="쉼표 7 2 2 2 2 4 3" xfId="33273" xr:uid="{702A21E9-BB22-4DCE-9B47-5AFF744FFD61}"/>
    <cellStyle name="쉼표 7 2 2 2 2 5" xfId="6228" xr:uid="{274D1597-E2C0-4AB1-A0F0-3E37263CA54C}"/>
    <cellStyle name="쉼표 7 2 2 2 2 5 2" xfId="36183" xr:uid="{CB9634BB-777C-46AB-9416-417097C0C944}"/>
    <cellStyle name="쉼표 7 2 2 2 2 6" xfId="9010" xr:uid="{1A36FE9C-0FEC-4BCF-B622-ED7F2A1BB928}"/>
    <cellStyle name="쉼표 7 2 2 2 2 6 2" xfId="38965" xr:uid="{855D9B68-3EB2-414B-BA7F-1F9D08AC7125}"/>
    <cellStyle name="쉼표 7 2 2 2 2 7" xfId="11792" xr:uid="{CFA6EB7D-3676-4CF0-A290-92A74E1E0841}"/>
    <cellStyle name="쉼표 7 2 2 2 2 7 2" xfId="41747" xr:uid="{48707181-215B-4DFE-B218-04B41CB945AE}"/>
    <cellStyle name="쉼표 7 2 2 2 2 8" xfId="14527" xr:uid="{9C3939E4-2AC8-4522-AFB8-A490EC9C9A9F}"/>
    <cellStyle name="쉼표 7 2 2 2 2 8 2" xfId="44482" xr:uid="{FFF181CB-C3C6-4965-BCE9-66D551B7B81F}"/>
    <cellStyle name="쉼표 7 2 2 2 2 9" xfId="17275" xr:uid="{1B1B949E-B3FA-4DE5-9EBE-0FCB65189137}"/>
    <cellStyle name="쉼표 7 2 2 2 2 9 2" xfId="47228" xr:uid="{DBB82780-B5B5-4471-A63A-944A11233E0F}"/>
    <cellStyle name="쉼표 7 2 2 2 3" xfId="1970" xr:uid="{7133272A-2F4B-4EFD-BB09-595C3D370598}"/>
    <cellStyle name="쉼표 7 2 2 2 3 10" xfId="23138" xr:uid="{E585BDF1-8B8E-4E50-9260-A0564E10918E}"/>
    <cellStyle name="쉼표 7 2 2 2 3 10 2" xfId="53090" xr:uid="{715999EA-C0CA-40DD-8169-CD207DC22A96}"/>
    <cellStyle name="쉼표 7 2 2 2 3 11" xfId="25874" xr:uid="{70467E1D-E2AA-4065-94C6-C69B38DB6B9A}"/>
    <cellStyle name="쉼표 7 2 2 2 3 11 2" xfId="55826" xr:uid="{0C23CFB9-4EF2-4BC3-BC56-B810F62BA790}"/>
    <cellStyle name="쉼표 7 2 2 2 3 12" xfId="31975" xr:uid="{277E2362-22A3-4B8C-B581-9AEFBB08DC7F}"/>
    <cellStyle name="쉼표 7 2 2 2 3 2" xfId="4990" xr:uid="{7E4B6B18-56E7-48B2-9950-14800079EF83}"/>
    <cellStyle name="쉼표 7 2 2 2 3 2 10" xfId="34983" xr:uid="{7E6F8F3D-90F2-4546-8B56-0DB942C93F01}"/>
    <cellStyle name="쉼표 7 2 2 2 3 2 2" xfId="7938" xr:uid="{652DD5AE-C3B7-454E-B2D6-B9B166D2B2C3}"/>
    <cellStyle name="쉼표 7 2 2 2 3 2 2 2" xfId="29985" xr:uid="{0A8DE63C-F26C-446E-86C7-994F750B8B25}"/>
    <cellStyle name="쉼표 7 2 2 2 3 2 2 2 2" xfId="59937" xr:uid="{C995F783-2B37-4718-A3CC-F724AAC212D5}"/>
    <cellStyle name="쉼표 7 2 2 2 3 2 2 3" xfId="37893" xr:uid="{91756CB0-816C-4FFE-84F6-4300B65DE0CD}"/>
    <cellStyle name="쉼표 7 2 2 2 3 2 3" xfId="10720" xr:uid="{820CA0DF-08E3-429E-860D-1ABEF95A58A0}"/>
    <cellStyle name="쉼표 7 2 2 2 3 2 3 2" xfId="40675" xr:uid="{49C04DBD-4CBF-416F-B474-DF5839142B9B}"/>
    <cellStyle name="쉼표 7 2 2 2 3 2 4" xfId="13502" xr:uid="{12EA9937-DFFA-418B-9C26-CD7E2FA4912D}"/>
    <cellStyle name="쉼표 7 2 2 2 3 2 4 2" xfId="43457" xr:uid="{BE579D25-D5E6-43E1-93E5-61AD5B12DBF9}"/>
    <cellStyle name="쉼표 7 2 2 2 3 2 5" xfId="16237" xr:uid="{A00302CF-34BE-432A-8DDC-1CD9AC5AC2A0}"/>
    <cellStyle name="쉼표 7 2 2 2 3 2 5 2" xfId="46192" xr:uid="{0FF256AF-1C9C-4805-B387-C96EDBE5F5CC}"/>
    <cellStyle name="쉼표 7 2 2 2 3 2 6" xfId="18985" xr:uid="{4C91DFA4-EE85-4CE9-8A93-03DD0498E1F5}"/>
    <cellStyle name="쉼표 7 2 2 2 3 2 6 2" xfId="48938" xr:uid="{9D859614-D9CC-4BDF-AE61-E9277E0FC7F9}"/>
    <cellStyle name="쉼표 7 2 2 2 3 2 7" xfId="21768" xr:uid="{03786EFE-EEF2-492F-BA05-757256761C84}"/>
    <cellStyle name="쉼표 7 2 2 2 3 2 7 2" xfId="51720" xr:uid="{C2DEEDEE-ED29-43E8-ACA8-15B4CD4EB38E}"/>
    <cellStyle name="쉼표 7 2 2 2 3 2 8" xfId="24506" xr:uid="{2486D944-B05E-4896-AEE7-DACC6E568FE3}"/>
    <cellStyle name="쉼표 7 2 2 2 3 2 8 2" xfId="54458" xr:uid="{1411B52B-FA4E-4330-8C19-A2D2C740BB77}"/>
    <cellStyle name="쉼표 7 2 2 2 3 2 9" xfId="27242" xr:uid="{F58897C4-D756-415F-A4A1-1F7D95FD171C}"/>
    <cellStyle name="쉼표 7 2 2 2 3 2 9 2" xfId="57194" xr:uid="{24B53274-D48E-4DA7-A41E-0A3B9200CA5D}"/>
    <cellStyle name="쉼표 7 2 2 2 3 3" xfId="3622" xr:uid="{7FE3CA4D-A749-411B-9F26-EC7B61D5AB55}"/>
    <cellStyle name="쉼표 7 2 2 2 3 3 2" xfId="28617" xr:uid="{7300E600-843F-4158-9745-D80F9B0F5F7C}"/>
    <cellStyle name="쉼표 7 2 2 2 3 3 2 2" xfId="58569" xr:uid="{49FA0147-61E5-4137-956D-91B0FA18E1B3}"/>
    <cellStyle name="쉼표 7 2 2 2 3 3 3" xfId="33615" xr:uid="{BA8668BC-3DB8-4C3A-A1F2-030A8062C3DC}"/>
    <cellStyle name="쉼표 7 2 2 2 3 4" xfId="6570" xr:uid="{9FBADB11-9F6E-48B9-A92F-FCA18917C440}"/>
    <cellStyle name="쉼표 7 2 2 2 3 4 2" xfId="36525" xr:uid="{35F6903C-035C-4649-8EA7-26E1734014A0}"/>
    <cellStyle name="쉼표 7 2 2 2 3 5" xfId="9352" xr:uid="{DC288CB0-9D80-4F63-9EBE-BCB4C50A827A}"/>
    <cellStyle name="쉼표 7 2 2 2 3 5 2" xfId="39307" xr:uid="{CD0F837F-80DA-45FD-8ED1-C48DC98FD967}"/>
    <cellStyle name="쉼표 7 2 2 2 3 6" xfId="12134" xr:uid="{F73B9A7F-E9DC-474A-A605-A71D55120F2A}"/>
    <cellStyle name="쉼표 7 2 2 2 3 6 2" xfId="42089" xr:uid="{6C802D7F-C2B7-4609-BECE-E9E37E3FB2C7}"/>
    <cellStyle name="쉼표 7 2 2 2 3 7" xfId="14869" xr:uid="{778F0C02-3FEC-4EFA-9AFB-22F069F308C7}"/>
    <cellStyle name="쉼표 7 2 2 2 3 7 2" xfId="44824" xr:uid="{855C9646-29DD-4B14-803B-A12D692E4B1D}"/>
    <cellStyle name="쉼표 7 2 2 2 3 8" xfId="17617" xr:uid="{2344A253-AC11-4C58-85D6-0033164A7C04}"/>
    <cellStyle name="쉼표 7 2 2 2 3 8 2" xfId="47570" xr:uid="{7B5BF315-A949-4F3C-B6DF-31BED3E6ED45}"/>
    <cellStyle name="쉼표 7 2 2 2 3 9" xfId="20400" xr:uid="{C701EBD0-56ED-4329-B4EB-5BBE7BF87D20}"/>
    <cellStyle name="쉼표 7 2 2 2 3 9 2" xfId="50352" xr:uid="{4D14A065-579D-43BB-ADDA-2AB2C7F4835C}"/>
    <cellStyle name="쉼표 7 2 2 2 4" xfId="2501" xr:uid="{597930D5-00D9-4D45-95B0-FE986E6034D7}"/>
    <cellStyle name="쉼표 7 2 2 2 4 10" xfId="26558" xr:uid="{2B9F1A60-C2EE-4382-B388-F8BFB5FBEBB3}"/>
    <cellStyle name="쉼표 7 2 2 2 4 10 2" xfId="56510" xr:uid="{D528C163-777D-42BB-9E37-A6B4888EFA42}"/>
    <cellStyle name="쉼표 7 2 2 2 4 11" xfId="32500" xr:uid="{3CB123E9-3D3D-4681-BB19-CDE34D0989F1}"/>
    <cellStyle name="쉼표 7 2 2 2 4 2" xfId="4306" xr:uid="{9ABDACF4-0E46-4E15-AE14-D0D2B02B1769}"/>
    <cellStyle name="쉼표 7 2 2 2 4 2 2" xfId="29301" xr:uid="{B48440B5-916C-4F8C-9DE2-3CEB5C621500}"/>
    <cellStyle name="쉼표 7 2 2 2 4 2 2 2" xfId="59253" xr:uid="{DD52B199-5612-4A2C-8FD6-6F917E21F2D5}"/>
    <cellStyle name="쉼표 7 2 2 2 4 2 3" xfId="34299" xr:uid="{AFCD5E39-55E5-46A3-853A-F50A737FFCFA}"/>
    <cellStyle name="쉼표 7 2 2 2 4 3" xfId="7254" xr:uid="{EBD99B95-06B6-4865-85F0-EEBEA8B9BC95}"/>
    <cellStyle name="쉼표 7 2 2 2 4 3 2" xfId="37209" xr:uid="{A04C13FC-4951-4AB8-880B-EF2AC89D3D99}"/>
    <cellStyle name="쉼표 7 2 2 2 4 4" xfId="10036" xr:uid="{93AC7597-25A3-4A4E-8A1D-E78F8057AD36}"/>
    <cellStyle name="쉼표 7 2 2 2 4 4 2" xfId="39991" xr:uid="{848D20F0-54C5-417D-8182-7E00ACEABEF5}"/>
    <cellStyle name="쉼표 7 2 2 2 4 5" xfId="12818" xr:uid="{75572DCE-AA9E-4921-8DA6-8E56022FE5A1}"/>
    <cellStyle name="쉼표 7 2 2 2 4 5 2" xfId="42773" xr:uid="{84E33071-2DAB-47CE-87FA-4715E05F501E}"/>
    <cellStyle name="쉼표 7 2 2 2 4 6" xfId="15553" xr:uid="{1CB40DA5-6B82-4D0B-A3D4-8041DF86D82F}"/>
    <cellStyle name="쉼표 7 2 2 2 4 6 2" xfId="45508" xr:uid="{8778C09E-4921-42BE-B801-5B56C5C5C250}"/>
    <cellStyle name="쉼표 7 2 2 2 4 7" xfId="18301" xr:uid="{E47C0ED8-348F-439B-93B1-41348C02307B}"/>
    <cellStyle name="쉼표 7 2 2 2 4 7 2" xfId="48254" xr:uid="{1C7330D8-4E7B-499F-90DB-0F917DC1C19B}"/>
    <cellStyle name="쉼표 7 2 2 2 4 8" xfId="21084" xr:uid="{DD0BF6F5-E960-4E0E-9998-00D306EE15BC}"/>
    <cellStyle name="쉼표 7 2 2 2 4 8 2" xfId="51036" xr:uid="{A2260795-EAA8-4347-8B09-430B3BFCC6D5}"/>
    <cellStyle name="쉼표 7 2 2 2 4 9" xfId="23822" xr:uid="{83E26EBA-19CA-40DF-90A7-0E7FB8366321}"/>
    <cellStyle name="쉼표 7 2 2 2 4 9 2" xfId="53774" xr:uid="{705C58B5-088B-476F-8D91-822E3998F95D}"/>
    <cellStyle name="쉼표 7 2 2 2 5" xfId="2938" xr:uid="{2040A1E6-8454-4A54-A71B-E368CCB7C65B}"/>
    <cellStyle name="쉼표 7 2 2 2 5 2" xfId="27933" xr:uid="{6A5DF872-21A4-46F0-847A-0EE404826053}"/>
    <cellStyle name="쉼표 7 2 2 2 5 2 2" xfId="57885" xr:uid="{E45AD566-4D74-4DB4-AB5E-F4D19BFA1982}"/>
    <cellStyle name="쉼표 7 2 2 2 5 3" xfId="32931" xr:uid="{57B99718-DA41-4FC6-BF55-7924433B2324}"/>
    <cellStyle name="쉼표 7 2 2 2 6" xfId="5886" xr:uid="{9B64D12B-D0C0-40B0-B1E9-88EEB1E066F9}"/>
    <cellStyle name="쉼표 7 2 2 2 6 2" xfId="35841" xr:uid="{E1F17EE8-2A55-4387-9C8C-15B2975A5C29}"/>
    <cellStyle name="쉼표 7 2 2 2 7" xfId="8668" xr:uid="{D36859A2-CDBA-4009-A2FC-52FDA5A3344B}"/>
    <cellStyle name="쉼표 7 2 2 2 7 2" xfId="38623" xr:uid="{35A848D2-C11D-4F24-823D-7285998CDE03}"/>
    <cellStyle name="쉼표 7 2 2 2 8" xfId="11450" xr:uid="{D7F611CD-878A-4814-B276-15E26B4E06BC}"/>
    <cellStyle name="쉼표 7 2 2 2 8 2" xfId="41405" xr:uid="{B8B3BE61-374E-4ABE-8E26-038672A973E0}"/>
    <cellStyle name="쉼표 7 2 2 2 9" xfId="14185" xr:uid="{006E3340-66F3-4742-8A82-E7FFE0397680}"/>
    <cellStyle name="쉼표 7 2 2 2 9 2" xfId="44140" xr:uid="{BC87CDF8-FF57-482C-BE1B-8C35C236ABBC}"/>
    <cellStyle name="쉼표 7 2 2 3" xfId="1112" xr:uid="{8FF6EE05-F28B-4F0E-B0F0-DCAF5FA2CFB9}"/>
    <cellStyle name="쉼표 7 2 2 3 10" xfId="19887" xr:uid="{CD30B7E5-27A6-4470-80C3-FA5328F6DF3E}"/>
    <cellStyle name="쉼표 7 2 2 3 10 2" xfId="49839" xr:uid="{AB2000EF-8791-4375-9B35-4F516A306F7D}"/>
    <cellStyle name="쉼표 7 2 2 3 11" xfId="22625" xr:uid="{880FE573-1044-4095-83DE-260CDBAC4C9C}"/>
    <cellStyle name="쉼표 7 2 2 3 11 2" xfId="52577" xr:uid="{05AE7BD5-BB2B-4F5C-8584-92BEBAD24E79}"/>
    <cellStyle name="쉼표 7 2 2 3 12" xfId="25361" xr:uid="{2CE1DFD5-7DD2-4593-9381-9CD23D644769}"/>
    <cellStyle name="쉼표 7 2 2 3 12 2" xfId="55313" xr:uid="{932B0B98-49D3-4CDC-8B2F-13E82F310981}"/>
    <cellStyle name="쉼표 7 2 2 3 13" xfId="31117" xr:uid="{2B27474B-FF45-499C-91D3-22AE981B9C36}"/>
    <cellStyle name="쉼표 7 2 2 3 2" xfId="3793" xr:uid="{2923E658-8148-488E-AA99-BA29A3CE2BBA}"/>
    <cellStyle name="쉼표 7 2 2 3 2 10" xfId="26045" xr:uid="{7BB782D0-DB46-4307-A50B-CABC897BFD89}"/>
    <cellStyle name="쉼표 7 2 2 3 2 10 2" xfId="55997" xr:uid="{31ABCFF7-A969-4733-AA76-A3B1492D7FAA}"/>
    <cellStyle name="쉼표 7 2 2 3 2 11" xfId="33786" xr:uid="{B66B94B7-8375-40DC-A280-DF063547DFD4}"/>
    <cellStyle name="쉼표 7 2 2 3 2 2" xfId="5161" xr:uid="{9EFA6194-C307-456F-B162-5BF04E6FF970}"/>
    <cellStyle name="쉼표 7 2 2 3 2 2 10" xfId="35154" xr:uid="{C8A8E981-458E-4B90-9D71-4A9D7A81A1F5}"/>
    <cellStyle name="쉼표 7 2 2 3 2 2 2" xfId="8109" xr:uid="{0BA56345-BC22-43C4-9BDE-988E754F518C}"/>
    <cellStyle name="쉼표 7 2 2 3 2 2 2 2" xfId="30156" xr:uid="{4075EDF8-93C6-4CA9-96C4-338542E678B6}"/>
    <cellStyle name="쉼표 7 2 2 3 2 2 2 2 2" xfId="60108" xr:uid="{D5925FCC-6A07-4366-917B-89895EAAED97}"/>
    <cellStyle name="쉼표 7 2 2 3 2 2 2 3" xfId="38064" xr:uid="{4C86326E-B792-45C8-9ADF-EEE3548F3873}"/>
    <cellStyle name="쉼표 7 2 2 3 2 2 3" xfId="10891" xr:uid="{3E1FED84-4946-4633-A856-30EBA69638C3}"/>
    <cellStyle name="쉼표 7 2 2 3 2 2 3 2" xfId="40846" xr:uid="{472DE6B9-B584-490C-AD99-514DCD94B33D}"/>
    <cellStyle name="쉼표 7 2 2 3 2 2 4" xfId="13673" xr:uid="{91335113-73F3-41BA-9654-7AFFA6459382}"/>
    <cellStyle name="쉼표 7 2 2 3 2 2 4 2" xfId="43628" xr:uid="{B19AD756-AE09-4A9D-8729-F807E138753B}"/>
    <cellStyle name="쉼표 7 2 2 3 2 2 5" xfId="16408" xr:uid="{A1160485-3F02-475B-A880-F70AFF97D6E9}"/>
    <cellStyle name="쉼표 7 2 2 3 2 2 5 2" xfId="46363" xr:uid="{D3AF7C98-5B8A-45F2-BC12-88BC2851FFBE}"/>
    <cellStyle name="쉼표 7 2 2 3 2 2 6" xfId="19156" xr:uid="{C46741D4-DC90-4808-B3C7-E50AA82D71BC}"/>
    <cellStyle name="쉼표 7 2 2 3 2 2 6 2" xfId="49109" xr:uid="{EAFF9A2F-5B9E-44B3-B68B-3A61B362F360}"/>
    <cellStyle name="쉼표 7 2 2 3 2 2 7" xfId="21939" xr:uid="{CCD269BA-3F99-4431-95B2-624295A79653}"/>
    <cellStyle name="쉼표 7 2 2 3 2 2 7 2" xfId="51891" xr:uid="{9149BDF5-4427-44E7-9E21-218736149999}"/>
    <cellStyle name="쉼표 7 2 2 3 2 2 8" xfId="24677" xr:uid="{26C1C46E-BB98-4110-B876-AE1F5FAC3719}"/>
    <cellStyle name="쉼표 7 2 2 3 2 2 8 2" xfId="54629" xr:uid="{239B0A32-85C2-41B5-8094-AD53336BD9EF}"/>
    <cellStyle name="쉼표 7 2 2 3 2 2 9" xfId="27413" xr:uid="{B2A0D33B-8ABF-41AF-986B-8E82C7F47DAE}"/>
    <cellStyle name="쉼표 7 2 2 3 2 2 9 2" xfId="57365" xr:uid="{AB32D2AE-6E5E-48E7-B588-2B85AECBD75C}"/>
    <cellStyle name="쉼표 7 2 2 3 2 3" xfId="6741" xr:uid="{7D508881-6F0D-4562-B231-914F0A3514B0}"/>
    <cellStyle name="쉼표 7 2 2 3 2 3 2" xfId="28788" xr:uid="{73C743A0-B354-45AC-B1C1-37CEE0AA77B1}"/>
    <cellStyle name="쉼표 7 2 2 3 2 3 2 2" xfId="58740" xr:uid="{830B6739-3A95-40EF-949A-9DF2485EE6CB}"/>
    <cellStyle name="쉼표 7 2 2 3 2 3 3" xfId="36696" xr:uid="{5AF8C91D-C21C-4F17-9ABF-4E1EC73BE837}"/>
    <cellStyle name="쉼표 7 2 2 3 2 4" xfId="9523" xr:uid="{B1B339DD-FE0D-47E1-A25D-31981A85F6F8}"/>
    <cellStyle name="쉼표 7 2 2 3 2 4 2" xfId="39478" xr:uid="{D29DEA38-00E4-4679-A81E-2122DFC22624}"/>
    <cellStyle name="쉼표 7 2 2 3 2 5" xfId="12305" xr:uid="{D85A9CBB-D7D4-4FFB-9B35-B488D878290E}"/>
    <cellStyle name="쉼표 7 2 2 3 2 5 2" xfId="42260" xr:uid="{F68BEC96-D5F7-40BF-80F4-D9A73A2FBF20}"/>
    <cellStyle name="쉼표 7 2 2 3 2 6" xfId="15040" xr:uid="{EB3F700B-3AAA-45F0-95F6-256F31CBF064}"/>
    <cellStyle name="쉼표 7 2 2 3 2 6 2" xfId="44995" xr:uid="{B48AFE9B-835B-459F-B1F4-291B567BA9E0}"/>
    <cellStyle name="쉼표 7 2 2 3 2 7" xfId="17788" xr:uid="{593AEE0F-D55B-4442-9234-E230842855A9}"/>
    <cellStyle name="쉼표 7 2 2 3 2 7 2" xfId="47741" xr:uid="{1FC7B6F7-C9E0-461B-B37A-7F90D3721B2C}"/>
    <cellStyle name="쉼표 7 2 2 3 2 8" xfId="20571" xr:uid="{CA39AC21-3F38-4054-9FE5-60AB087118E7}"/>
    <cellStyle name="쉼표 7 2 2 3 2 8 2" xfId="50523" xr:uid="{24556D07-C87A-4CF3-A7D1-0BB36EE90893}"/>
    <cellStyle name="쉼표 7 2 2 3 2 9" xfId="23309" xr:uid="{0C4FBED8-3651-4C83-A14E-822A224CEDD3}"/>
    <cellStyle name="쉼표 7 2 2 3 2 9 2" xfId="53261" xr:uid="{400C73A1-4EAF-47CB-88C2-05AD5B68F8FF}"/>
    <cellStyle name="쉼표 7 2 2 3 3" xfId="4477" xr:uid="{242FE2C7-58E4-4E51-BBA8-2EF8A7D72760}"/>
    <cellStyle name="쉼표 7 2 2 3 3 10" xfId="34470" xr:uid="{D4A8509C-0CBC-44DA-A137-7DC0C69E43F7}"/>
    <cellStyle name="쉼표 7 2 2 3 3 2" xfId="7425" xr:uid="{0967EB9D-1267-4EA1-9297-FDC1A53DF8DD}"/>
    <cellStyle name="쉼표 7 2 2 3 3 2 2" xfId="29472" xr:uid="{95338B90-194F-4925-A136-C8C7671D2723}"/>
    <cellStyle name="쉼표 7 2 2 3 3 2 2 2" xfId="59424" xr:uid="{467FC6F0-595E-4287-8FA5-6D054AF65893}"/>
    <cellStyle name="쉼표 7 2 2 3 3 2 3" xfId="37380" xr:uid="{7E5550EF-9AA5-42DA-825B-3C3975433203}"/>
    <cellStyle name="쉼표 7 2 2 3 3 3" xfId="10207" xr:uid="{6A1C92D6-2ED9-41CE-930F-AD4A066F48F9}"/>
    <cellStyle name="쉼표 7 2 2 3 3 3 2" xfId="40162" xr:uid="{736C33CC-DB1A-4FAC-8C76-4C570B3F91C1}"/>
    <cellStyle name="쉼표 7 2 2 3 3 4" xfId="12989" xr:uid="{E8DFDEDE-CBC4-4B34-A2A3-9401DDFE7A95}"/>
    <cellStyle name="쉼표 7 2 2 3 3 4 2" xfId="42944" xr:uid="{EC67C228-4DD4-415D-BD4F-D9D5D59034D6}"/>
    <cellStyle name="쉼표 7 2 2 3 3 5" xfId="15724" xr:uid="{1EC91B72-7C7F-4998-B6AF-35EFA666B5FC}"/>
    <cellStyle name="쉼표 7 2 2 3 3 5 2" xfId="45679" xr:uid="{62964873-FE4F-47E8-B36D-398E8763C48F}"/>
    <cellStyle name="쉼표 7 2 2 3 3 6" xfId="18472" xr:uid="{4EF2ADA6-6B8C-467D-A9D1-C63832545EE2}"/>
    <cellStyle name="쉼표 7 2 2 3 3 6 2" xfId="48425" xr:uid="{3FF4110B-D7FB-467B-8BE4-41AF6F4B2762}"/>
    <cellStyle name="쉼표 7 2 2 3 3 7" xfId="21255" xr:uid="{B2DEC46A-D47B-48A4-9FC3-71FFA8413B74}"/>
    <cellStyle name="쉼표 7 2 2 3 3 7 2" xfId="51207" xr:uid="{0878A74B-F947-4D63-A67C-D8EEAD5752DA}"/>
    <cellStyle name="쉼표 7 2 2 3 3 8" xfId="23993" xr:uid="{F3997768-3A61-4F79-BEF6-C05B60679D3E}"/>
    <cellStyle name="쉼표 7 2 2 3 3 8 2" xfId="53945" xr:uid="{F73A750F-2019-4E77-8C49-6CAAFB3C7C02}"/>
    <cellStyle name="쉼표 7 2 2 3 3 9" xfId="26729" xr:uid="{2CBE592D-37EA-44B4-B759-2DE69C381D90}"/>
    <cellStyle name="쉼표 7 2 2 3 3 9 2" xfId="56681" xr:uid="{AB93CB7E-F222-4790-AE76-5C7CD8327317}"/>
    <cellStyle name="쉼표 7 2 2 3 4" xfId="3109" xr:uid="{F5A736E4-A54F-43E1-B705-3DDA33B49401}"/>
    <cellStyle name="쉼표 7 2 2 3 4 2" xfId="28104" xr:uid="{089A843D-2D83-4595-B6A1-A4D8E0C72048}"/>
    <cellStyle name="쉼표 7 2 2 3 4 2 2" xfId="58056" xr:uid="{43B22BA0-28B5-44AA-8A3E-1A656C5AF9D5}"/>
    <cellStyle name="쉼표 7 2 2 3 4 3" xfId="33102" xr:uid="{8A1E6FFD-90D4-4BCE-BDC6-9C508CD8DCE7}"/>
    <cellStyle name="쉼표 7 2 2 3 5" xfId="6057" xr:uid="{1E61CB20-B351-4AA9-B26D-004BE9957E96}"/>
    <cellStyle name="쉼표 7 2 2 3 5 2" xfId="36012" xr:uid="{17CE485A-14AB-4F06-B2D5-5E8AA756E25C}"/>
    <cellStyle name="쉼표 7 2 2 3 6" xfId="8839" xr:uid="{2D544942-C32F-4BBA-B2F2-80605256E4B1}"/>
    <cellStyle name="쉼표 7 2 2 3 6 2" xfId="38794" xr:uid="{0FE1952E-F9B8-43D2-9D12-684620B882C1}"/>
    <cellStyle name="쉼표 7 2 2 3 7" xfId="11621" xr:uid="{5C002C44-4C4E-43E6-9451-D2F5CEFD08D9}"/>
    <cellStyle name="쉼표 7 2 2 3 7 2" xfId="41576" xr:uid="{95B0D705-D136-45BE-863D-F6B799B75900}"/>
    <cellStyle name="쉼표 7 2 2 3 8" xfId="14356" xr:uid="{2E8860EA-19F9-4439-AE60-01F7546682E1}"/>
    <cellStyle name="쉼표 7 2 2 3 8 2" xfId="44311" xr:uid="{53E7E99A-C567-4245-BC6A-BB2E8408F293}"/>
    <cellStyle name="쉼표 7 2 2 3 9" xfId="17104" xr:uid="{93DC0AC8-38DB-452A-B66A-C35ED738A40C}"/>
    <cellStyle name="쉼표 7 2 2 3 9 2" xfId="47057" xr:uid="{CF251E35-4EA1-4F13-89E2-755E4E3B19F9}"/>
    <cellStyle name="쉼표 7 2 2 4" xfId="1654" xr:uid="{9E2B29CC-F76A-46AF-B249-035161256EF2}"/>
    <cellStyle name="쉼표 7 2 2 4 10" xfId="22967" xr:uid="{6DE5DB76-EB5B-4121-9ECE-81ADAB209C2E}"/>
    <cellStyle name="쉼표 7 2 2 4 10 2" xfId="52919" xr:uid="{36C75705-6A29-42E5-B66F-53C41B4781E4}"/>
    <cellStyle name="쉼표 7 2 2 4 11" xfId="25703" xr:uid="{531F83C5-1D19-46DA-A5CE-F551EFC9C73B}"/>
    <cellStyle name="쉼표 7 2 2 4 11 2" xfId="55655" xr:uid="{2CD320E3-8171-4AA8-ABB3-8E317AA1F82F}"/>
    <cellStyle name="쉼표 7 2 2 4 12" xfId="31659" xr:uid="{150C6E6D-02B0-4516-8A9F-44DEE196C4CD}"/>
    <cellStyle name="쉼표 7 2 2 4 2" xfId="4819" xr:uid="{9336885E-EDCE-4DC4-A2E5-7CC03C18AAA4}"/>
    <cellStyle name="쉼표 7 2 2 4 2 10" xfId="34812" xr:uid="{1CA54E40-AFB7-4106-9E4F-F8DCCE219D68}"/>
    <cellStyle name="쉼표 7 2 2 4 2 2" xfId="7767" xr:uid="{C99C29C4-5B6E-498E-BAD3-B16C46875D49}"/>
    <cellStyle name="쉼표 7 2 2 4 2 2 2" xfId="29814" xr:uid="{D957991D-1322-4EC8-98BA-421F804A9598}"/>
    <cellStyle name="쉼표 7 2 2 4 2 2 2 2" xfId="59766" xr:uid="{A8B26385-4595-4B71-B10C-112F8F9E035B}"/>
    <cellStyle name="쉼표 7 2 2 4 2 2 3" xfId="37722" xr:uid="{21145EBF-6DE5-4E8F-9489-0EB51010DA10}"/>
    <cellStyle name="쉼표 7 2 2 4 2 3" xfId="10549" xr:uid="{AFFE617A-8A4C-4FD9-BC10-F9112AE1E7FA}"/>
    <cellStyle name="쉼표 7 2 2 4 2 3 2" xfId="40504" xr:uid="{A85E80F6-9141-4258-BB20-EA1330774C4F}"/>
    <cellStyle name="쉼표 7 2 2 4 2 4" xfId="13331" xr:uid="{B6EA6C79-F90C-4A29-9FC7-02B25BE8A1E4}"/>
    <cellStyle name="쉼표 7 2 2 4 2 4 2" xfId="43286" xr:uid="{51CB4C9C-B87E-40A4-84A6-01CB8927A0D8}"/>
    <cellStyle name="쉼표 7 2 2 4 2 5" xfId="16066" xr:uid="{A71F6468-CC15-4472-9E40-22BE17BC7357}"/>
    <cellStyle name="쉼표 7 2 2 4 2 5 2" xfId="46021" xr:uid="{A97F575A-841D-453E-8DC7-AA56D6B7C3F3}"/>
    <cellStyle name="쉼표 7 2 2 4 2 6" xfId="18814" xr:uid="{E7220B42-3DD6-433D-8B59-D0AA51E677B0}"/>
    <cellStyle name="쉼표 7 2 2 4 2 6 2" xfId="48767" xr:uid="{5F959FC7-DB07-4D9A-980F-A0DA8A124E11}"/>
    <cellStyle name="쉼표 7 2 2 4 2 7" xfId="21597" xr:uid="{7B4EB6F1-000E-435A-A0F0-CAFB2945C7FA}"/>
    <cellStyle name="쉼표 7 2 2 4 2 7 2" xfId="51549" xr:uid="{C08F737C-B0BB-4E95-9618-E1499FE15D77}"/>
    <cellStyle name="쉼표 7 2 2 4 2 8" xfId="24335" xr:uid="{D9CB9A92-5789-40FD-ABA4-36465A2B98D3}"/>
    <cellStyle name="쉼표 7 2 2 4 2 8 2" xfId="54287" xr:uid="{06D9EB71-BFD5-47A9-85B6-07F10EA0AC33}"/>
    <cellStyle name="쉼표 7 2 2 4 2 9" xfId="27071" xr:uid="{C56728B6-9D65-4951-B985-C0C25C861781}"/>
    <cellStyle name="쉼표 7 2 2 4 2 9 2" xfId="57023" xr:uid="{2DC258C3-2E6A-4756-87CF-C20DE0AE1C6E}"/>
    <cellStyle name="쉼표 7 2 2 4 3" xfId="3451" xr:uid="{D257525A-33C1-4AD4-B9F6-71EB91B25CA3}"/>
    <cellStyle name="쉼표 7 2 2 4 3 2" xfId="28446" xr:uid="{B111A50F-94D4-4B77-93FA-B4D37A97B41F}"/>
    <cellStyle name="쉼표 7 2 2 4 3 2 2" xfId="58398" xr:uid="{76F742C2-F5A3-4945-9F41-FD7ECDD8C85A}"/>
    <cellStyle name="쉼표 7 2 2 4 3 3" xfId="33444" xr:uid="{4141D37D-4BB3-4072-AC80-7813CCED7588}"/>
    <cellStyle name="쉼표 7 2 2 4 4" xfId="6399" xr:uid="{0D7F9F09-8BFF-4AB4-9692-1621C2AC0D6D}"/>
    <cellStyle name="쉼표 7 2 2 4 4 2" xfId="36354" xr:uid="{388F67D2-F4C7-43F3-8E8C-C6765267197A}"/>
    <cellStyle name="쉼표 7 2 2 4 5" xfId="9181" xr:uid="{5A935B7F-304A-4D9C-9CA6-3B630E289799}"/>
    <cellStyle name="쉼표 7 2 2 4 5 2" xfId="39136" xr:uid="{C706F061-EF75-4E2C-8318-BFD2D2E56BDC}"/>
    <cellStyle name="쉼표 7 2 2 4 6" xfId="11963" xr:uid="{9FFC1013-22A1-4CC9-B65B-022DF3E5D78D}"/>
    <cellStyle name="쉼표 7 2 2 4 6 2" xfId="41918" xr:uid="{E93DF81F-030C-4C55-A86C-93C0126CDD0A}"/>
    <cellStyle name="쉼표 7 2 2 4 7" xfId="14698" xr:uid="{89B5B75E-EFA4-46BF-AF18-E07E780F9B74}"/>
    <cellStyle name="쉼표 7 2 2 4 7 2" xfId="44653" xr:uid="{C6C41F58-B06D-47C0-9540-9CF1A6A7282A}"/>
    <cellStyle name="쉼표 7 2 2 4 8" xfId="17446" xr:uid="{EF3AB32C-82D0-427C-8A66-BFC017236398}"/>
    <cellStyle name="쉼표 7 2 2 4 8 2" xfId="47399" xr:uid="{440F0DA1-8E8C-41FD-A2E2-D993E3C1B9D9}"/>
    <cellStyle name="쉼표 7 2 2 4 9" xfId="20229" xr:uid="{1AE035BA-219B-48EF-9097-516432E97934}"/>
    <cellStyle name="쉼표 7 2 2 4 9 2" xfId="50181" xr:uid="{F5E600C8-4602-4B49-9E05-E19AFA610C45}"/>
    <cellStyle name="쉼표 7 2 2 5" xfId="2150" xr:uid="{41A72DA4-4A8B-4608-A2CB-3DB2F033F668}"/>
    <cellStyle name="쉼표 7 2 2 5 10" xfId="26387" xr:uid="{26280EA0-CD40-4B94-B766-572400ADD88F}"/>
    <cellStyle name="쉼표 7 2 2 5 10 2" xfId="56339" xr:uid="{5BF2D370-C9F4-4D14-9ED1-E6360B346786}"/>
    <cellStyle name="쉼표 7 2 2 5 11" xfId="32153" xr:uid="{4288A184-14A4-4C6D-9DAC-CA33F3A2D0FE}"/>
    <cellStyle name="쉼표 7 2 2 5 2" xfId="4135" xr:uid="{202F9CA8-A4AB-4DFF-85FE-D1DA100526E0}"/>
    <cellStyle name="쉼표 7 2 2 5 2 2" xfId="29130" xr:uid="{E125A9E4-D928-412F-9584-42F63CB435CF}"/>
    <cellStyle name="쉼표 7 2 2 5 2 2 2" xfId="59082" xr:uid="{4FF2CA1B-4847-4BFA-B536-2FD9ABD1AD6C}"/>
    <cellStyle name="쉼표 7 2 2 5 2 3" xfId="34128" xr:uid="{58E82549-5CB8-482A-AC0F-E2E7BA1F0A27}"/>
    <cellStyle name="쉼표 7 2 2 5 3" xfId="7083" xr:uid="{0AA836B4-E99A-4020-92AD-96F0BF61D943}"/>
    <cellStyle name="쉼표 7 2 2 5 3 2" xfId="37038" xr:uid="{736837DD-AD8C-426A-BCA5-C6E68AEC6CD4}"/>
    <cellStyle name="쉼표 7 2 2 5 4" xfId="9865" xr:uid="{35332234-F8B9-42D2-88F7-D6739C704842}"/>
    <cellStyle name="쉼표 7 2 2 5 4 2" xfId="39820" xr:uid="{3B88EB11-1AF5-4FBE-913C-EFB298A73E05}"/>
    <cellStyle name="쉼표 7 2 2 5 5" xfId="12647" xr:uid="{15AD1C2E-7F0A-4917-916E-67DE992D4798}"/>
    <cellStyle name="쉼표 7 2 2 5 5 2" xfId="42602" xr:uid="{5741664E-6131-4F50-9123-24952465571C}"/>
    <cellStyle name="쉼표 7 2 2 5 6" xfId="15382" xr:uid="{EBF29809-DA13-416B-B494-F2E91DC7CA8C}"/>
    <cellStyle name="쉼표 7 2 2 5 6 2" xfId="45337" xr:uid="{4C58CD6E-8F92-4714-AE67-59EFB9489D64}"/>
    <cellStyle name="쉼표 7 2 2 5 7" xfId="18130" xr:uid="{955087E6-E72E-48DE-AF3C-E273F2220114}"/>
    <cellStyle name="쉼표 7 2 2 5 7 2" xfId="48083" xr:uid="{35D04D3B-0522-4B65-9512-6B478E14F163}"/>
    <cellStyle name="쉼표 7 2 2 5 8" xfId="20913" xr:uid="{060FCC9D-4BE6-4A7C-AD3B-1BA5D0E97C2D}"/>
    <cellStyle name="쉼표 7 2 2 5 8 2" xfId="50865" xr:uid="{803E0FBB-832E-4773-9CF5-9F4DF2981BE6}"/>
    <cellStyle name="쉼표 7 2 2 5 9" xfId="23651" xr:uid="{D8E7FD43-3804-4CA7-86D9-E39AA109208D}"/>
    <cellStyle name="쉼표 7 2 2 5 9 2" xfId="53603" xr:uid="{891FB0A8-AE8E-4A9A-ABB9-2B00416B8169}"/>
    <cellStyle name="쉼표 7 2 2 6" xfId="2329" xr:uid="{282E48B1-F619-48EA-B12F-B8A19D172608}"/>
    <cellStyle name="쉼표 7 2 2 6 2" xfId="27762" xr:uid="{C6D23ADC-E7A7-42C2-9364-542DFA0FEB16}"/>
    <cellStyle name="쉼표 7 2 2 6 2 2" xfId="57714" xr:uid="{23238837-20F7-4D62-A5F0-62C3C0BEA44C}"/>
    <cellStyle name="쉼표 7 2 2 6 3" xfId="32329" xr:uid="{1D4A8B60-1A8F-41D7-A66D-563099335240}"/>
    <cellStyle name="쉼표 7 2 2 7" xfId="2767" xr:uid="{686F3687-B973-49A1-9021-512CE95736FF}"/>
    <cellStyle name="쉼표 7 2 2 7 2" xfId="32760" xr:uid="{468B0F8B-FC1C-4AC7-8A8A-88536A2498F8}"/>
    <cellStyle name="쉼표 7 2 2 8" xfId="5715" xr:uid="{50592753-F64C-4656-8244-DA4FDB3CEE55}"/>
    <cellStyle name="쉼표 7 2 2 8 2" xfId="35670" xr:uid="{2C87A5A2-F74E-4A6B-9903-CF362518710D}"/>
    <cellStyle name="쉼표 7 2 2 9" xfId="8497" xr:uid="{636E3481-D869-43A9-81EC-3200917D4C22}"/>
    <cellStyle name="쉼표 7 2 2 9 2" xfId="38452" xr:uid="{6FDBEE5D-4C1F-4BDA-AFD6-72D81D8CDA65}"/>
    <cellStyle name="쉼표 7 2 3" xfId="800" xr:uid="{0938DFED-6712-4E98-BF93-F60DD8C19D24}"/>
    <cellStyle name="쉼표 7 2 3 10" xfId="16848" xr:uid="{3BAEFA02-AD0B-4DB5-9633-6F992D934EB0}"/>
    <cellStyle name="쉼표 7 2 3 10 2" xfId="46801" xr:uid="{9345055B-C1EB-4A30-AE5D-26EDBCACF0F2}"/>
    <cellStyle name="쉼표 7 2 3 11" xfId="19631" xr:uid="{3B99C612-8E99-4226-90E6-1B818F497335}"/>
    <cellStyle name="쉼표 7 2 3 11 2" xfId="49583" xr:uid="{AD548CFC-8356-4EDE-A6C6-683EA9CDAAC0}"/>
    <cellStyle name="쉼표 7 2 3 12" xfId="22369" xr:uid="{E0C3BAA9-3444-437B-AF32-8E1E5E36056F}"/>
    <cellStyle name="쉼표 7 2 3 12 2" xfId="52321" xr:uid="{4828E2D1-D0A5-4357-ABA8-730FF273DCC8}"/>
    <cellStyle name="쉼표 7 2 3 13" xfId="25105" xr:uid="{BB790847-3185-4057-998E-8CB809B69C07}"/>
    <cellStyle name="쉼표 7 2 3 13 2" xfId="55057" xr:uid="{E2DA32B6-1B3F-4ABA-A706-29C1EC9063D3}"/>
    <cellStyle name="쉼표 7 2 3 14" xfId="30805" xr:uid="{C2B75780-F9FF-49BF-99F0-41A5479C10E4}"/>
    <cellStyle name="쉼표 7 2 3 2" xfId="1343" xr:uid="{E35D4E12-53CE-431D-92E9-B6D090839DD6}"/>
    <cellStyle name="쉼표 7 2 3 2 10" xfId="19973" xr:uid="{6539CAD6-E02F-45BD-A3D9-E4D925EEB26A}"/>
    <cellStyle name="쉼표 7 2 3 2 10 2" xfId="49925" xr:uid="{2FF3B9FC-DA77-4F2B-BBB8-72498C48E4FF}"/>
    <cellStyle name="쉼표 7 2 3 2 11" xfId="22711" xr:uid="{80FF4930-DAC1-400B-8C76-20A5BFB4EA84}"/>
    <cellStyle name="쉼표 7 2 3 2 11 2" xfId="52663" xr:uid="{8A6FADA6-D16A-4061-993F-D1CE955F8BC8}"/>
    <cellStyle name="쉼표 7 2 3 2 12" xfId="25447" xr:uid="{BC3A1665-3918-4D5F-B4AF-D313A10F09BE}"/>
    <cellStyle name="쉼표 7 2 3 2 12 2" xfId="55399" xr:uid="{9D40543A-5A87-4936-870F-340334510D7B}"/>
    <cellStyle name="쉼표 7 2 3 2 13" xfId="31348" xr:uid="{669B791E-9F9C-4597-999B-A88CE0A8F692}"/>
    <cellStyle name="쉼표 7 2 3 2 2" xfId="3879" xr:uid="{8356F0B0-6989-4007-84DB-46245E06F822}"/>
    <cellStyle name="쉼표 7 2 3 2 2 10" xfId="26131" xr:uid="{B895CC98-A855-43C3-9B33-EAAF93F9A863}"/>
    <cellStyle name="쉼표 7 2 3 2 2 10 2" xfId="56083" xr:uid="{62739929-CAA2-41DC-BDC4-3259F13F9D15}"/>
    <cellStyle name="쉼표 7 2 3 2 2 11" xfId="33872" xr:uid="{F8915799-8E52-4C30-BDA5-293242D7C430}"/>
    <cellStyle name="쉼표 7 2 3 2 2 2" xfId="5247" xr:uid="{86F4FBCD-7DFC-47B9-AE60-EB8F768A9616}"/>
    <cellStyle name="쉼표 7 2 3 2 2 2 10" xfId="35240" xr:uid="{E68B428A-95DC-445D-9732-CCA4C8AC6C10}"/>
    <cellStyle name="쉼표 7 2 3 2 2 2 2" xfId="8195" xr:uid="{CD8F82E2-E385-43AD-B7C7-00D3BBC3ED27}"/>
    <cellStyle name="쉼표 7 2 3 2 2 2 2 2" xfId="30242" xr:uid="{25FFAAC4-B165-4DA0-A176-83ECA414836B}"/>
    <cellStyle name="쉼표 7 2 3 2 2 2 2 2 2" xfId="60194" xr:uid="{282BFEEC-03CF-4771-B7E1-4D1DD0DED68A}"/>
    <cellStyle name="쉼표 7 2 3 2 2 2 2 3" xfId="38150" xr:uid="{DA5BED8A-69CD-4F12-BC6F-231B844FEC19}"/>
    <cellStyle name="쉼표 7 2 3 2 2 2 3" xfId="10977" xr:uid="{7E66D228-6E20-4FCC-80CB-A05D0F6DE5B7}"/>
    <cellStyle name="쉼표 7 2 3 2 2 2 3 2" xfId="40932" xr:uid="{9A3FEC08-E813-4B7F-B00D-D046CA459E1D}"/>
    <cellStyle name="쉼표 7 2 3 2 2 2 4" xfId="13759" xr:uid="{63293FEF-DD10-479B-B8D2-3960433A672C}"/>
    <cellStyle name="쉼표 7 2 3 2 2 2 4 2" xfId="43714" xr:uid="{EFE60504-73DD-4184-B4A6-7DD1C6716999}"/>
    <cellStyle name="쉼표 7 2 3 2 2 2 5" xfId="16494" xr:uid="{8799023F-EAF1-4ECE-B05A-82EBC68A71C3}"/>
    <cellStyle name="쉼표 7 2 3 2 2 2 5 2" xfId="46449" xr:uid="{FC2D133E-BE8B-4C58-9B68-E4A3F595E868}"/>
    <cellStyle name="쉼표 7 2 3 2 2 2 6" xfId="19242" xr:uid="{6FA3F260-3768-4E40-A072-1330F13048CC}"/>
    <cellStyle name="쉼표 7 2 3 2 2 2 6 2" xfId="49195" xr:uid="{E8BB2E28-FAC5-44E3-BAA8-9B16518747FF}"/>
    <cellStyle name="쉼표 7 2 3 2 2 2 7" xfId="22025" xr:uid="{1E545B09-022A-4EC5-8548-5E7A3304D01A}"/>
    <cellStyle name="쉼표 7 2 3 2 2 2 7 2" xfId="51977" xr:uid="{3201B902-9205-4F28-B82C-3982EEFEFC79}"/>
    <cellStyle name="쉼표 7 2 3 2 2 2 8" xfId="24763" xr:uid="{C4460A80-30F3-4CBE-867F-73499754367C}"/>
    <cellStyle name="쉼표 7 2 3 2 2 2 8 2" xfId="54715" xr:uid="{AFAC4436-EAF8-483A-A4BA-4662527F11AE}"/>
    <cellStyle name="쉼표 7 2 3 2 2 2 9" xfId="27499" xr:uid="{4D01A4B0-2D9C-4048-A2F1-DD5F87FB6DDF}"/>
    <cellStyle name="쉼표 7 2 3 2 2 2 9 2" xfId="57451" xr:uid="{6FDF21FB-F253-429A-8071-46996B39B2D2}"/>
    <cellStyle name="쉼표 7 2 3 2 2 3" xfId="6827" xr:uid="{09F680D4-9844-4EFF-8694-838021C09C80}"/>
    <cellStyle name="쉼표 7 2 3 2 2 3 2" xfId="28874" xr:uid="{8A2542AF-F35B-43CB-B3F3-D859A440938B}"/>
    <cellStyle name="쉼표 7 2 3 2 2 3 2 2" xfId="58826" xr:uid="{E4355FBF-0B76-4929-89B4-EF440DC7CF2C}"/>
    <cellStyle name="쉼표 7 2 3 2 2 3 3" xfId="36782" xr:uid="{5803904F-D9DE-487C-96C5-98BC93A26395}"/>
    <cellStyle name="쉼표 7 2 3 2 2 4" xfId="9609" xr:uid="{49821160-6F25-48FC-90D5-70790715BBFA}"/>
    <cellStyle name="쉼표 7 2 3 2 2 4 2" xfId="39564" xr:uid="{98D6E808-F812-4DDF-A4DF-F6CA06A7021E}"/>
    <cellStyle name="쉼표 7 2 3 2 2 5" xfId="12391" xr:uid="{5F986902-307B-443B-AC63-C67D9D5BF208}"/>
    <cellStyle name="쉼표 7 2 3 2 2 5 2" xfId="42346" xr:uid="{BD3C091E-A866-4D20-8945-F55B5CE2F7F0}"/>
    <cellStyle name="쉼표 7 2 3 2 2 6" xfId="15126" xr:uid="{1BEC0116-FD9E-4AD7-8848-9FC1FB85EFDA}"/>
    <cellStyle name="쉼표 7 2 3 2 2 6 2" xfId="45081" xr:uid="{2BD98923-9A7F-4A9A-9FC7-FF925CF9E464}"/>
    <cellStyle name="쉼표 7 2 3 2 2 7" xfId="17874" xr:uid="{FEEFD842-2E58-4E12-B30D-CF43F28848E9}"/>
    <cellStyle name="쉼표 7 2 3 2 2 7 2" xfId="47827" xr:uid="{2085EFA4-F69F-44BE-A319-048B6C8C76CA}"/>
    <cellStyle name="쉼표 7 2 3 2 2 8" xfId="20657" xr:uid="{0A01B916-A49B-4251-80C9-5D0C6D825E94}"/>
    <cellStyle name="쉼표 7 2 3 2 2 8 2" xfId="50609" xr:uid="{7AE205DA-1F10-4C30-B301-03428325990A}"/>
    <cellStyle name="쉼표 7 2 3 2 2 9" xfId="23395" xr:uid="{783D4D4C-CA9D-4571-A777-B6C2B2D31D61}"/>
    <cellStyle name="쉼표 7 2 3 2 2 9 2" xfId="53347" xr:uid="{1DCFB463-62E5-444B-A3E0-91E9B6964015}"/>
    <cellStyle name="쉼표 7 2 3 2 3" xfId="4563" xr:uid="{93D82247-8436-4165-941E-D00B368E3E9B}"/>
    <cellStyle name="쉼표 7 2 3 2 3 10" xfId="34556" xr:uid="{ABD79403-682E-489F-B244-705AFD264857}"/>
    <cellStyle name="쉼표 7 2 3 2 3 2" xfId="7511" xr:uid="{FDA4C8AB-AFC8-41D7-A269-A8F62FADE4C4}"/>
    <cellStyle name="쉼표 7 2 3 2 3 2 2" xfId="29558" xr:uid="{2A673979-EF2F-4119-8B53-7D4F3C8173DE}"/>
    <cellStyle name="쉼표 7 2 3 2 3 2 2 2" xfId="59510" xr:uid="{754BBF3B-358F-4985-8405-004C04CD929E}"/>
    <cellStyle name="쉼표 7 2 3 2 3 2 3" xfId="37466" xr:uid="{EB5BA83D-FCF3-49E4-8436-62BAD74D881F}"/>
    <cellStyle name="쉼표 7 2 3 2 3 3" xfId="10293" xr:uid="{3237155A-EAC0-4BA2-883F-A1648DFBB01C}"/>
    <cellStyle name="쉼표 7 2 3 2 3 3 2" xfId="40248" xr:uid="{32C500C0-28D0-46C1-ADA7-DAEE2ACD5925}"/>
    <cellStyle name="쉼표 7 2 3 2 3 4" xfId="13075" xr:uid="{486795B4-453B-4CA7-BA43-C20C36CE4865}"/>
    <cellStyle name="쉼표 7 2 3 2 3 4 2" xfId="43030" xr:uid="{A6DB1EAE-E8A4-4312-B6C2-29D9B77CEBBA}"/>
    <cellStyle name="쉼표 7 2 3 2 3 5" xfId="15810" xr:uid="{5465806C-2163-41FA-84C2-104D74E48DB8}"/>
    <cellStyle name="쉼표 7 2 3 2 3 5 2" xfId="45765" xr:uid="{2C8D8B0E-DDBA-474A-896C-C32E6E0B2919}"/>
    <cellStyle name="쉼표 7 2 3 2 3 6" xfId="18558" xr:uid="{325FC167-88F1-490D-A12A-A6B15ED82F40}"/>
    <cellStyle name="쉼표 7 2 3 2 3 6 2" xfId="48511" xr:uid="{B01EA882-BF66-4F92-873A-04B163BEC7CA}"/>
    <cellStyle name="쉼표 7 2 3 2 3 7" xfId="21341" xr:uid="{7B6680F8-44A8-41C7-AEB9-C641DC5B1385}"/>
    <cellStyle name="쉼표 7 2 3 2 3 7 2" xfId="51293" xr:uid="{580B194B-44C5-4826-BEB0-DEA8A7968207}"/>
    <cellStyle name="쉼표 7 2 3 2 3 8" xfId="24079" xr:uid="{AAEB3F31-754D-46A4-BFCB-F4B21E7C473F}"/>
    <cellStyle name="쉼표 7 2 3 2 3 8 2" xfId="54031" xr:uid="{21B7EEAE-A06A-4F19-98E1-3C9429091DE5}"/>
    <cellStyle name="쉼표 7 2 3 2 3 9" xfId="26815" xr:uid="{2291FA0D-6BBB-4379-996A-22B7338AC1EB}"/>
    <cellStyle name="쉼표 7 2 3 2 3 9 2" xfId="56767" xr:uid="{2E3A6C75-44EF-45DE-8090-C914D4F3AD73}"/>
    <cellStyle name="쉼표 7 2 3 2 4" xfId="3195" xr:uid="{372C0C4C-0581-47EB-9E52-E7B4371550EA}"/>
    <cellStyle name="쉼표 7 2 3 2 4 2" xfId="28190" xr:uid="{F43EFCA5-08E5-45C7-833A-DB022F789BFB}"/>
    <cellStyle name="쉼표 7 2 3 2 4 2 2" xfId="58142" xr:uid="{45A493DB-3E8B-4DC6-B895-7C5041FFB669}"/>
    <cellStyle name="쉼표 7 2 3 2 4 3" xfId="33188" xr:uid="{572A1076-AD74-40D3-8095-7525D42FE4EB}"/>
    <cellStyle name="쉼표 7 2 3 2 5" xfId="6143" xr:uid="{3207D4F5-A2C8-4011-AD5A-058FFA542350}"/>
    <cellStyle name="쉼표 7 2 3 2 5 2" xfId="36098" xr:uid="{D0654477-9FB1-4FB4-BAC6-6BB7C6811224}"/>
    <cellStyle name="쉼표 7 2 3 2 6" xfId="8925" xr:uid="{7DF941D7-3479-4AC7-8EA5-53D6FDA07879}"/>
    <cellStyle name="쉼표 7 2 3 2 6 2" xfId="38880" xr:uid="{BFC8946D-CB91-43A1-9600-B00CFBB0FACF}"/>
    <cellStyle name="쉼표 7 2 3 2 7" xfId="11707" xr:uid="{3BEC8269-FF18-4FB2-908B-18ED37A2D5FA}"/>
    <cellStyle name="쉼표 7 2 3 2 7 2" xfId="41662" xr:uid="{C4E5F8BE-B6E4-46FF-8F53-BD8026D7115B}"/>
    <cellStyle name="쉼표 7 2 3 2 8" xfId="14442" xr:uid="{3E0707D6-0389-4938-9BA9-E3005BA9C97E}"/>
    <cellStyle name="쉼표 7 2 3 2 8 2" xfId="44397" xr:uid="{37E2A5A7-56EE-46F4-9C97-8B2ABBEB06CA}"/>
    <cellStyle name="쉼표 7 2 3 2 9" xfId="17190" xr:uid="{966DE465-0D35-4F0B-A1F0-48DEC85B943F}"/>
    <cellStyle name="쉼표 7 2 3 2 9 2" xfId="47143" xr:uid="{10BF2EC2-71CA-41ED-BE58-D00D3AFEA343}"/>
    <cellStyle name="쉼표 7 2 3 3" xfId="1885" xr:uid="{D4937EE3-F5B1-4DA7-B012-E93C3C43C27D}"/>
    <cellStyle name="쉼표 7 2 3 3 10" xfId="23053" xr:uid="{455125E9-BA11-4717-BBC6-9A6716F0D4CB}"/>
    <cellStyle name="쉼표 7 2 3 3 10 2" xfId="53005" xr:uid="{50871778-D1C1-4640-ACAC-87F6C4D436B9}"/>
    <cellStyle name="쉼표 7 2 3 3 11" xfId="25789" xr:uid="{BA97D8C7-78A9-42C9-B556-C6C2D62FD59F}"/>
    <cellStyle name="쉼표 7 2 3 3 11 2" xfId="55741" xr:uid="{C5A6827B-5DB0-4B67-84A2-BD4CF8477236}"/>
    <cellStyle name="쉼표 7 2 3 3 12" xfId="31890" xr:uid="{B74E59B5-08F4-4EF2-ADA7-EC7CAC736FC0}"/>
    <cellStyle name="쉼표 7 2 3 3 2" xfId="4905" xr:uid="{FC773EF1-F134-4E4D-AE3E-FCCB69148458}"/>
    <cellStyle name="쉼표 7 2 3 3 2 10" xfId="34898" xr:uid="{55D330D7-7210-408E-807C-C2EB541C31C0}"/>
    <cellStyle name="쉼표 7 2 3 3 2 2" xfId="7853" xr:uid="{D99EF0EB-31AE-4E60-8273-6285B0B14E89}"/>
    <cellStyle name="쉼표 7 2 3 3 2 2 2" xfId="29900" xr:uid="{285E4E9F-5334-4F0B-B947-4B64E886EF5A}"/>
    <cellStyle name="쉼표 7 2 3 3 2 2 2 2" xfId="59852" xr:uid="{8E62BC28-5B1A-4480-BC4D-DD00C2C6B83E}"/>
    <cellStyle name="쉼표 7 2 3 3 2 2 3" xfId="37808" xr:uid="{E4EA09A3-33CC-4F18-9D1D-1D4FC71343F8}"/>
    <cellStyle name="쉼표 7 2 3 3 2 3" xfId="10635" xr:uid="{BC48FD68-DF92-4EC0-BBCC-FB91072978D5}"/>
    <cellStyle name="쉼표 7 2 3 3 2 3 2" xfId="40590" xr:uid="{3CE848B9-CB94-449A-B199-6E115C4B9653}"/>
    <cellStyle name="쉼표 7 2 3 3 2 4" xfId="13417" xr:uid="{62927B6E-E023-48E0-9C89-96ACE224DED6}"/>
    <cellStyle name="쉼표 7 2 3 3 2 4 2" xfId="43372" xr:uid="{DF69773E-F220-4F80-B641-75B5308E4D3B}"/>
    <cellStyle name="쉼표 7 2 3 3 2 5" xfId="16152" xr:uid="{3E6E49DD-CF9E-4E52-B6C5-00CD14BE555B}"/>
    <cellStyle name="쉼표 7 2 3 3 2 5 2" xfId="46107" xr:uid="{1AB79ABD-89F7-48E3-99A9-9A110055B0D9}"/>
    <cellStyle name="쉼표 7 2 3 3 2 6" xfId="18900" xr:uid="{73258B77-8F47-4B5E-A1E8-C5DB93FF3563}"/>
    <cellStyle name="쉼표 7 2 3 3 2 6 2" xfId="48853" xr:uid="{7902F270-AE3F-4FB0-97A3-5CAA88FDE76A}"/>
    <cellStyle name="쉼표 7 2 3 3 2 7" xfId="21683" xr:uid="{0FD8C693-DC06-434D-B665-C8C1524A79A2}"/>
    <cellStyle name="쉼표 7 2 3 3 2 7 2" xfId="51635" xr:uid="{3D0CF479-4BB3-4B36-B01F-88C199B253EA}"/>
    <cellStyle name="쉼표 7 2 3 3 2 8" xfId="24421" xr:uid="{961D90DB-101B-40FB-A053-F507E8DE437C}"/>
    <cellStyle name="쉼표 7 2 3 3 2 8 2" xfId="54373" xr:uid="{39C2FDB3-3B58-41DD-9B04-4B8882FA40F6}"/>
    <cellStyle name="쉼표 7 2 3 3 2 9" xfId="27157" xr:uid="{6355EF33-54AB-47EE-8F13-B76E8412C048}"/>
    <cellStyle name="쉼표 7 2 3 3 2 9 2" xfId="57109" xr:uid="{9BB5BE9E-23D3-4E2D-BFA7-3085518AEB33}"/>
    <cellStyle name="쉼표 7 2 3 3 3" xfId="3537" xr:uid="{FF5E2D8C-D517-4C62-8623-4DB86B156685}"/>
    <cellStyle name="쉼표 7 2 3 3 3 2" xfId="28532" xr:uid="{8BF0FC7F-97FA-41A9-8AAB-1ED3B30F4587}"/>
    <cellStyle name="쉼표 7 2 3 3 3 2 2" xfId="58484" xr:uid="{109707A1-F19D-443A-8BA0-E885244B0991}"/>
    <cellStyle name="쉼표 7 2 3 3 3 3" xfId="33530" xr:uid="{BC67FF1E-048A-4CA1-95E6-7BBA439D0694}"/>
    <cellStyle name="쉼표 7 2 3 3 4" xfId="6485" xr:uid="{A2B0605D-3EFA-4241-B022-90C14F48653C}"/>
    <cellStyle name="쉼표 7 2 3 3 4 2" xfId="36440" xr:uid="{52103B50-8220-4A83-A2D8-22C768FE5909}"/>
    <cellStyle name="쉼표 7 2 3 3 5" xfId="9267" xr:uid="{66D25AC6-677E-44D3-9509-9B618C5DCBDC}"/>
    <cellStyle name="쉼표 7 2 3 3 5 2" xfId="39222" xr:uid="{1F0E243D-9314-40E6-9152-550AA5E536C2}"/>
    <cellStyle name="쉼표 7 2 3 3 6" xfId="12049" xr:uid="{97385525-F64D-41D8-A859-3CC816AC9ADB}"/>
    <cellStyle name="쉼표 7 2 3 3 6 2" xfId="42004" xr:uid="{65904725-7D9C-4000-A96A-F1E1ED9A0BAB}"/>
    <cellStyle name="쉼표 7 2 3 3 7" xfId="14784" xr:uid="{006C3CC8-6F9F-4B88-9BD9-39085E3BC23D}"/>
    <cellStyle name="쉼표 7 2 3 3 7 2" xfId="44739" xr:uid="{EA1FBC92-2AFC-42DD-83BD-74E5A5F2F017}"/>
    <cellStyle name="쉼표 7 2 3 3 8" xfId="17532" xr:uid="{39D72B70-813E-49E1-9318-C100008AD17A}"/>
    <cellStyle name="쉼표 7 2 3 3 8 2" xfId="47485" xr:uid="{2BC108C3-2973-4984-895C-58CE74E4A683}"/>
    <cellStyle name="쉼표 7 2 3 3 9" xfId="20315" xr:uid="{704503FF-3270-4C86-B92C-332DC2250619}"/>
    <cellStyle name="쉼표 7 2 3 3 9 2" xfId="50267" xr:uid="{4C706B30-DF39-4FB6-9BB2-CEB40C86984A}"/>
    <cellStyle name="쉼표 7 2 3 4" xfId="2416" xr:uid="{8A3DFF09-CD24-4E79-95ED-C27CC4267E69}"/>
    <cellStyle name="쉼표 7 2 3 4 10" xfId="26473" xr:uid="{73D25D7C-EC43-462D-B738-DD3C77EB2A07}"/>
    <cellStyle name="쉼표 7 2 3 4 10 2" xfId="56425" xr:uid="{1899C341-F1C6-4D9F-AEC5-CB35AA175BB3}"/>
    <cellStyle name="쉼표 7 2 3 4 11" xfId="32415" xr:uid="{E7E70DB1-2B05-46A3-8861-03E91994B030}"/>
    <cellStyle name="쉼표 7 2 3 4 2" xfId="4221" xr:uid="{5A7BBB77-256D-4FFA-BED5-BE492D921F7B}"/>
    <cellStyle name="쉼표 7 2 3 4 2 2" xfId="29216" xr:uid="{BCEC16C5-326B-41CB-BE03-1726A56054B3}"/>
    <cellStyle name="쉼표 7 2 3 4 2 2 2" xfId="59168" xr:uid="{49729742-7DF2-40A7-82C0-154AEE2544FA}"/>
    <cellStyle name="쉼표 7 2 3 4 2 3" xfId="34214" xr:uid="{58477C58-3256-473C-AB64-12F4D79E64A0}"/>
    <cellStyle name="쉼표 7 2 3 4 3" xfId="7169" xr:uid="{EC948165-6587-4A30-9B42-4238323A2008}"/>
    <cellStyle name="쉼표 7 2 3 4 3 2" xfId="37124" xr:uid="{38F829D6-214E-4F75-8728-B7FC4C7F3AFA}"/>
    <cellStyle name="쉼표 7 2 3 4 4" xfId="9951" xr:uid="{5E61A9E5-328B-4179-97AE-B151906FE567}"/>
    <cellStyle name="쉼표 7 2 3 4 4 2" xfId="39906" xr:uid="{925D9E8E-E12C-4985-AA6C-28EC84456AA6}"/>
    <cellStyle name="쉼표 7 2 3 4 5" xfId="12733" xr:uid="{8850B115-D525-48EF-86F1-FEA3DE4EE51B}"/>
    <cellStyle name="쉼표 7 2 3 4 5 2" xfId="42688" xr:uid="{48853244-C055-4974-9568-F27D07ABBA5A}"/>
    <cellStyle name="쉼표 7 2 3 4 6" xfId="15468" xr:uid="{28911CCB-E004-466C-83BB-0AF62BBD26CB}"/>
    <cellStyle name="쉼표 7 2 3 4 6 2" xfId="45423" xr:uid="{F5F337C0-2A94-4DBD-A818-65451E6DC94E}"/>
    <cellStyle name="쉼표 7 2 3 4 7" xfId="18216" xr:uid="{ADE2CEC7-B8EA-46B9-9972-B22E8BF0DC89}"/>
    <cellStyle name="쉼표 7 2 3 4 7 2" xfId="48169" xr:uid="{7A206F90-452F-4C23-802C-473D1F389960}"/>
    <cellStyle name="쉼표 7 2 3 4 8" xfId="20999" xr:uid="{DC3EE967-ABB0-4D39-93FB-94F9F6592EF1}"/>
    <cellStyle name="쉼표 7 2 3 4 8 2" xfId="50951" xr:uid="{B93BF6F4-A20D-439E-A628-86A66F1322B3}"/>
    <cellStyle name="쉼표 7 2 3 4 9" xfId="23737" xr:uid="{E36875E3-0F57-4B74-9248-4D67C6F302AA}"/>
    <cellStyle name="쉼표 7 2 3 4 9 2" xfId="53689" xr:uid="{AB776C1C-5C19-4986-9685-18265CB766CC}"/>
    <cellStyle name="쉼표 7 2 3 5" xfId="2853" xr:uid="{F2D8C832-D95C-4159-818F-D3D5BDBD7302}"/>
    <cellStyle name="쉼표 7 2 3 5 2" xfId="27848" xr:uid="{75FF20DA-0811-4E9A-A51D-1657DD617538}"/>
    <cellStyle name="쉼표 7 2 3 5 2 2" xfId="57800" xr:uid="{52C127F0-06B8-4604-A53D-695C5A54B709}"/>
    <cellStyle name="쉼표 7 2 3 5 3" xfId="32846" xr:uid="{ADED6155-1849-4A5E-BD7D-D8B113552543}"/>
    <cellStyle name="쉼표 7 2 3 6" xfId="5801" xr:uid="{E8AD4A65-1CFF-4AFF-B407-67F5F47B009F}"/>
    <cellStyle name="쉼표 7 2 3 6 2" xfId="35756" xr:uid="{666A312F-9622-4AE7-AC7A-D55AEE47A726}"/>
    <cellStyle name="쉼표 7 2 3 7" xfId="8583" xr:uid="{2181E987-A196-48AE-A4C1-12AB42EA6DA9}"/>
    <cellStyle name="쉼표 7 2 3 7 2" xfId="38538" xr:uid="{B449D45D-CC59-43D3-B803-EFDA89276236}"/>
    <cellStyle name="쉼표 7 2 3 8" xfId="11365" xr:uid="{E154505B-CD8F-401B-8D49-4DDD00702CC8}"/>
    <cellStyle name="쉼표 7 2 3 8 2" xfId="41320" xr:uid="{C80ABF8E-5892-4346-90E5-0AF6CEFDB262}"/>
    <cellStyle name="쉼표 7 2 3 9" xfId="14100" xr:uid="{427F1A47-8420-49F7-871D-82B40071DDB6}"/>
    <cellStyle name="쉼표 7 2 3 9 2" xfId="44055" xr:uid="{5397668A-AE31-45FA-AC46-6F894392F984}"/>
    <cellStyle name="쉼표 7 2 4" xfId="973" xr:uid="{75840959-4CC7-48F2-8BC0-EAAEB9FD526C}"/>
    <cellStyle name="쉼표 7 2 4 10" xfId="19802" xr:uid="{7410C506-F9CB-436A-ADBC-3CB760FC0A47}"/>
    <cellStyle name="쉼표 7 2 4 10 2" xfId="49754" xr:uid="{7A0BA717-2C55-401C-AA0F-ADF08C77AD4A}"/>
    <cellStyle name="쉼표 7 2 4 11" xfId="22540" xr:uid="{4814E25A-0567-4D8C-8218-59CD122A5954}"/>
    <cellStyle name="쉼표 7 2 4 11 2" xfId="52492" xr:uid="{46D147C8-8096-4982-ACAA-B120254A7591}"/>
    <cellStyle name="쉼표 7 2 4 12" xfId="25276" xr:uid="{B7444238-E8D8-4A97-92BB-305181CBE39C}"/>
    <cellStyle name="쉼표 7 2 4 12 2" xfId="55228" xr:uid="{477BD7C3-BD64-4CD3-9CFE-C790A82EDCF1}"/>
    <cellStyle name="쉼표 7 2 4 13" xfId="30978" xr:uid="{1C1DAA81-71A7-4929-90E6-F23F59F28871}"/>
    <cellStyle name="쉼표 7 2 4 2" xfId="3708" xr:uid="{C9A68A0C-620C-4803-8F6C-09BC6CB77597}"/>
    <cellStyle name="쉼표 7 2 4 2 10" xfId="25960" xr:uid="{A3720304-1826-4BE1-B3BE-2D4ED625A8CB}"/>
    <cellStyle name="쉼표 7 2 4 2 10 2" xfId="55912" xr:uid="{02661D98-D1A3-45B4-A17D-38F5CE737919}"/>
    <cellStyle name="쉼표 7 2 4 2 11" xfId="33701" xr:uid="{D9904B6D-0323-4570-85A5-673699E64630}"/>
    <cellStyle name="쉼표 7 2 4 2 2" xfId="5076" xr:uid="{558070C8-403B-4815-9A77-A3B7C36A8CDA}"/>
    <cellStyle name="쉼표 7 2 4 2 2 10" xfId="35069" xr:uid="{E20600ED-E1BE-4775-ADE6-DFA1726AB4B2}"/>
    <cellStyle name="쉼표 7 2 4 2 2 2" xfId="8024" xr:uid="{F48B0CBC-AA40-4A7E-8C9B-32B201E2EC14}"/>
    <cellStyle name="쉼표 7 2 4 2 2 2 2" xfId="30071" xr:uid="{1AEC434F-D0E2-4239-AE07-96DE33E53352}"/>
    <cellStyle name="쉼표 7 2 4 2 2 2 2 2" xfId="60023" xr:uid="{FBC77676-359F-41A9-8178-9E4A594A42CA}"/>
    <cellStyle name="쉼표 7 2 4 2 2 2 3" xfId="37979" xr:uid="{F6210FB9-577D-4A40-9CE0-4A5070A6020A}"/>
    <cellStyle name="쉼표 7 2 4 2 2 3" xfId="10806" xr:uid="{0FD3496B-3F20-4BA0-A942-0D943D9C5A04}"/>
    <cellStyle name="쉼표 7 2 4 2 2 3 2" xfId="40761" xr:uid="{D2EB0722-7AD4-45B0-9677-1C541D70D0AA}"/>
    <cellStyle name="쉼표 7 2 4 2 2 4" xfId="13588" xr:uid="{77F506B9-C618-4754-8AD2-ABFD69F48EE1}"/>
    <cellStyle name="쉼표 7 2 4 2 2 4 2" xfId="43543" xr:uid="{A5EBC009-B8FA-4086-B834-4A1F39C1A850}"/>
    <cellStyle name="쉼표 7 2 4 2 2 5" xfId="16323" xr:uid="{A46D36CC-19EE-4757-9C9A-8BBC9F3B0130}"/>
    <cellStyle name="쉼표 7 2 4 2 2 5 2" xfId="46278" xr:uid="{28716026-4626-498C-A6F6-B16FDE0D28BF}"/>
    <cellStyle name="쉼표 7 2 4 2 2 6" xfId="19071" xr:uid="{2931BA3F-A9B5-4B84-968D-52DF48CBE814}"/>
    <cellStyle name="쉼표 7 2 4 2 2 6 2" xfId="49024" xr:uid="{3367F3C3-B481-4CFC-9100-D213B801850E}"/>
    <cellStyle name="쉼표 7 2 4 2 2 7" xfId="21854" xr:uid="{C9DE3176-7A88-4461-878E-DA75C10739BE}"/>
    <cellStyle name="쉼표 7 2 4 2 2 7 2" xfId="51806" xr:uid="{9CC6BE4B-644E-41B1-B3F4-090161BF2717}"/>
    <cellStyle name="쉼표 7 2 4 2 2 8" xfId="24592" xr:uid="{9EE5F0E5-0F9C-4C63-97D2-7E7CA287755E}"/>
    <cellStyle name="쉼표 7 2 4 2 2 8 2" xfId="54544" xr:uid="{BF6267BD-FCD8-439D-BE27-D42DEC47117C}"/>
    <cellStyle name="쉼표 7 2 4 2 2 9" xfId="27328" xr:uid="{03831DB5-2C17-4A53-AAD0-494CE43F6DA8}"/>
    <cellStyle name="쉼표 7 2 4 2 2 9 2" xfId="57280" xr:uid="{B9EA958F-4CA7-43A7-8F06-FDBF6F0F9A3D}"/>
    <cellStyle name="쉼표 7 2 4 2 3" xfId="6656" xr:uid="{519AB0BC-1137-47ED-AE5D-462C21D810B5}"/>
    <cellStyle name="쉼표 7 2 4 2 3 2" xfId="28703" xr:uid="{4E099C6A-21E7-4254-B778-B76AD095E77B}"/>
    <cellStyle name="쉼표 7 2 4 2 3 2 2" xfId="58655" xr:uid="{19569695-01A0-4DBA-81A9-BDCB628D52B8}"/>
    <cellStyle name="쉼표 7 2 4 2 3 3" xfId="36611" xr:uid="{8F13C777-30EA-48A9-88F9-47039D986B5D}"/>
    <cellStyle name="쉼표 7 2 4 2 4" xfId="9438" xr:uid="{CF50511B-3470-41BC-BF38-1ABFEE214FD6}"/>
    <cellStyle name="쉼표 7 2 4 2 4 2" xfId="39393" xr:uid="{4CB38587-4794-4099-9A76-9A96183C7099}"/>
    <cellStyle name="쉼표 7 2 4 2 5" xfId="12220" xr:uid="{37CBB0A6-194E-4FF0-9FEC-642AF86AFDD1}"/>
    <cellStyle name="쉼표 7 2 4 2 5 2" xfId="42175" xr:uid="{F704ADA8-1A32-41E0-8F4A-7D1B3B9A15F6}"/>
    <cellStyle name="쉼표 7 2 4 2 6" xfId="14955" xr:uid="{A5E39BAD-067D-4AE2-8AE1-FFCEC1A7A439}"/>
    <cellStyle name="쉼표 7 2 4 2 6 2" xfId="44910" xr:uid="{33DA5982-7A22-414D-9CDA-1A7722C5576A}"/>
    <cellStyle name="쉼표 7 2 4 2 7" xfId="17703" xr:uid="{6E2322DB-B644-4F0D-A424-8821638B28F5}"/>
    <cellStyle name="쉼표 7 2 4 2 7 2" xfId="47656" xr:uid="{5BBC663A-1755-4007-9336-AFBBA450FB8A}"/>
    <cellStyle name="쉼표 7 2 4 2 8" xfId="20486" xr:uid="{5E921B07-98F1-4256-88AE-1B4AD08DBCFF}"/>
    <cellStyle name="쉼표 7 2 4 2 8 2" xfId="50438" xr:uid="{B70975AC-63B2-4D45-90D0-F38734F65FC2}"/>
    <cellStyle name="쉼표 7 2 4 2 9" xfId="23224" xr:uid="{C74F3EA2-5E2F-4348-9504-330CFE96F979}"/>
    <cellStyle name="쉼표 7 2 4 2 9 2" xfId="53176" xr:uid="{05AC0576-5563-4C6A-B303-87F0FBCB4FCE}"/>
    <cellStyle name="쉼표 7 2 4 3" xfId="4392" xr:uid="{6391DDF6-4EE9-4089-AAEF-F02B9855418A}"/>
    <cellStyle name="쉼표 7 2 4 3 10" xfId="34385" xr:uid="{EC5BECAC-451E-4174-ABFE-0812B3A45B28}"/>
    <cellStyle name="쉼표 7 2 4 3 2" xfId="7340" xr:uid="{244A3CE2-B445-4719-B0D7-394C7D09B845}"/>
    <cellStyle name="쉼표 7 2 4 3 2 2" xfId="29387" xr:uid="{8E836C9B-8F53-4115-8457-EC5BF68EE382}"/>
    <cellStyle name="쉼표 7 2 4 3 2 2 2" xfId="59339" xr:uid="{64CB1625-691E-4EE4-9776-F5A8125F236D}"/>
    <cellStyle name="쉼표 7 2 4 3 2 3" xfId="37295" xr:uid="{BC5B9959-E086-4CF7-9938-8464E67F8901}"/>
    <cellStyle name="쉼표 7 2 4 3 3" xfId="10122" xr:uid="{482A3E21-091A-4DCE-B21E-6F42949E8715}"/>
    <cellStyle name="쉼표 7 2 4 3 3 2" xfId="40077" xr:uid="{07526F86-4865-4626-837F-5D8E5CFD5AF6}"/>
    <cellStyle name="쉼표 7 2 4 3 4" xfId="12904" xr:uid="{A7C0B55C-95B9-4924-889F-3DAE40CC15CF}"/>
    <cellStyle name="쉼표 7 2 4 3 4 2" xfId="42859" xr:uid="{9AADDE79-44AF-42DC-8461-1129A76A81D1}"/>
    <cellStyle name="쉼표 7 2 4 3 5" xfId="15639" xr:uid="{87E49BFB-8D62-4F39-85C2-CC73A4F95E81}"/>
    <cellStyle name="쉼표 7 2 4 3 5 2" xfId="45594" xr:uid="{9B6CD406-B160-464F-B5CA-AB1E5F9656E2}"/>
    <cellStyle name="쉼표 7 2 4 3 6" xfId="18387" xr:uid="{2823A888-754B-44A9-81D2-46D651DBF799}"/>
    <cellStyle name="쉼표 7 2 4 3 6 2" xfId="48340" xr:uid="{F6F0AB90-ED2C-4A2C-BE5A-CF210C10D28A}"/>
    <cellStyle name="쉼표 7 2 4 3 7" xfId="21170" xr:uid="{81029D1E-DB73-41B5-886D-1CD622266C29}"/>
    <cellStyle name="쉼표 7 2 4 3 7 2" xfId="51122" xr:uid="{4FF8E9AF-AE70-4820-AD64-A62C24EEBC4B}"/>
    <cellStyle name="쉼표 7 2 4 3 8" xfId="23908" xr:uid="{BB23B1D5-6CA0-4202-8191-32AB097803EE}"/>
    <cellStyle name="쉼표 7 2 4 3 8 2" xfId="53860" xr:uid="{BA62C40C-0B8A-42AB-8C4E-1CD5B85F750C}"/>
    <cellStyle name="쉼표 7 2 4 3 9" xfId="26644" xr:uid="{EC713C58-6CB2-4283-9001-8E98D66DE901}"/>
    <cellStyle name="쉼표 7 2 4 3 9 2" xfId="56596" xr:uid="{F6A13F30-F535-4BEF-952F-2BF44F68D828}"/>
    <cellStyle name="쉼표 7 2 4 4" xfId="3024" xr:uid="{BEBA9AE1-31B6-4562-907E-2FBA0A88F054}"/>
    <cellStyle name="쉼표 7 2 4 4 2" xfId="28019" xr:uid="{14E5C5FD-D09F-4EDD-A09C-C96A6BE52031}"/>
    <cellStyle name="쉼표 7 2 4 4 2 2" xfId="57971" xr:uid="{9DDDBCDF-A68A-49F9-A6BC-D5DD625D0A12}"/>
    <cellStyle name="쉼표 7 2 4 4 3" xfId="33017" xr:uid="{4A91CACE-0F44-4BFD-88FE-CFE51420DCB9}"/>
    <cellStyle name="쉼표 7 2 4 5" xfId="5972" xr:uid="{D0EA4CA4-2921-4288-AC66-86BF6860E0B4}"/>
    <cellStyle name="쉼표 7 2 4 5 2" xfId="35927" xr:uid="{2535D124-E570-4BE7-9541-831403E921E0}"/>
    <cellStyle name="쉼표 7 2 4 6" xfId="8754" xr:uid="{B11F252E-3AB2-48C5-A267-08424D9B359A}"/>
    <cellStyle name="쉼표 7 2 4 6 2" xfId="38709" xr:uid="{3947396E-8C0B-4A29-9E4C-16F93B3A47D7}"/>
    <cellStyle name="쉼표 7 2 4 7" xfId="11536" xr:uid="{515085BD-0A9A-4EDC-A92A-B3CC09496E74}"/>
    <cellStyle name="쉼표 7 2 4 7 2" xfId="41491" xr:uid="{05B30AAC-EE7E-4823-B031-97E28A13C0DB}"/>
    <cellStyle name="쉼표 7 2 4 8" xfId="14271" xr:uid="{0810DB26-2F0D-4AD3-8E5A-7BE43815DB4E}"/>
    <cellStyle name="쉼표 7 2 4 8 2" xfId="44226" xr:uid="{2AD6ED35-84EE-455D-89BE-1183FC72A324}"/>
    <cellStyle name="쉼표 7 2 4 9" xfId="17019" xr:uid="{32084EB8-59F9-45B6-9B63-600F492977C7}"/>
    <cellStyle name="쉼표 7 2 4 9 2" xfId="46972" xr:uid="{1A617C39-501B-4092-BE63-FD11CFEF0DCF}"/>
    <cellStyle name="쉼표 7 2 5" xfId="1515" xr:uid="{2BDE222B-D616-40E5-8DB9-89607EC627B8}"/>
    <cellStyle name="쉼표 7 2 5 10" xfId="22882" xr:uid="{60853F24-225B-4FD2-ABE5-061199089A31}"/>
    <cellStyle name="쉼표 7 2 5 10 2" xfId="52834" xr:uid="{DDCAC628-4510-4250-B0FB-0DB329EE98F2}"/>
    <cellStyle name="쉼표 7 2 5 11" xfId="25618" xr:uid="{B93151B7-0D9B-4F39-8101-AAAFE2ABD774}"/>
    <cellStyle name="쉼표 7 2 5 11 2" xfId="55570" xr:uid="{9D9B832B-28B0-4022-93A6-3F3EA54C9BEB}"/>
    <cellStyle name="쉼표 7 2 5 12" xfId="31520" xr:uid="{254C766D-BE3E-4DD3-8A60-7D52FD9C1A00}"/>
    <cellStyle name="쉼표 7 2 5 2" xfId="4734" xr:uid="{2E480950-3C4C-4793-9B0D-5E3E7F862E1F}"/>
    <cellStyle name="쉼표 7 2 5 2 10" xfId="34727" xr:uid="{CF98298E-7410-4BF7-98B5-C2E590CD79A5}"/>
    <cellStyle name="쉼표 7 2 5 2 2" xfId="7682" xr:uid="{4D82452E-47DD-48F9-B184-9A765923FDD1}"/>
    <cellStyle name="쉼표 7 2 5 2 2 2" xfId="29729" xr:uid="{53239BF9-DF75-47F8-9CAA-7097C0FF1488}"/>
    <cellStyle name="쉼표 7 2 5 2 2 2 2" xfId="59681" xr:uid="{2D1A2E35-D266-4AA3-A4A1-AE1D1B23172C}"/>
    <cellStyle name="쉼표 7 2 5 2 2 3" xfId="37637" xr:uid="{D118A03E-F5F4-4B5B-93C1-46257693BDF1}"/>
    <cellStyle name="쉼표 7 2 5 2 3" xfId="10464" xr:uid="{CD559FCB-7E97-4AE0-9246-3010EA6EF4C1}"/>
    <cellStyle name="쉼표 7 2 5 2 3 2" xfId="40419" xr:uid="{BD21807F-C1DF-416E-BCC8-68166F1E3BF3}"/>
    <cellStyle name="쉼표 7 2 5 2 4" xfId="13246" xr:uid="{7CC95B16-F77D-4C3F-B9C3-CC19B6C32258}"/>
    <cellStyle name="쉼표 7 2 5 2 4 2" xfId="43201" xr:uid="{4137F56A-EC86-4C24-A549-3F1C323FBCE6}"/>
    <cellStyle name="쉼표 7 2 5 2 5" xfId="15981" xr:uid="{84FB9EBC-6B4B-4DF5-99C8-F8F1742D74F4}"/>
    <cellStyle name="쉼표 7 2 5 2 5 2" xfId="45936" xr:uid="{239A1028-B8A6-4711-A14C-04DFA2ED88FA}"/>
    <cellStyle name="쉼표 7 2 5 2 6" xfId="18729" xr:uid="{5841A67E-25F9-485E-8606-F8A8840C7422}"/>
    <cellStyle name="쉼표 7 2 5 2 6 2" xfId="48682" xr:uid="{26B3A3E8-C554-4F7B-961A-6361C5BBE492}"/>
    <cellStyle name="쉼표 7 2 5 2 7" xfId="21512" xr:uid="{8A63DB61-677D-457F-8DBF-526479D450F7}"/>
    <cellStyle name="쉼표 7 2 5 2 7 2" xfId="51464" xr:uid="{3784CF82-DC42-4E10-96D2-60CFF8D4D327}"/>
    <cellStyle name="쉼표 7 2 5 2 8" xfId="24250" xr:uid="{89563AE3-307D-4C52-BF43-C10C2CAF894D}"/>
    <cellStyle name="쉼표 7 2 5 2 8 2" xfId="54202" xr:uid="{7DA07E6F-D8A7-4170-9CCB-91117F6A8C5E}"/>
    <cellStyle name="쉼표 7 2 5 2 9" xfId="26986" xr:uid="{2891EFE6-0DC1-4106-9F9B-CD024B12E755}"/>
    <cellStyle name="쉼표 7 2 5 2 9 2" xfId="56938" xr:uid="{3097D3FB-F216-491C-A583-E5B30351FFC9}"/>
    <cellStyle name="쉼표 7 2 5 3" xfId="3366" xr:uid="{AC5A8C7D-427E-4130-B75F-3AFCB43448A7}"/>
    <cellStyle name="쉼표 7 2 5 3 2" xfId="28361" xr:uid="{7233B68A-D2D3-4608-8323-251866B7EE3A}"/>
    <cellStyle name="쉼표 7 2 5 3 2 2" xfId="58313" xr:uid="{979A5745-8D91-4105-A334-6672051DAE33}"/>
    <cellStyle name="쉼표 7 2 5 3 3" xfId="33359" xr:uid="{E4528EBD-0300-4517-9DE2-98BE1DBED942}"/>
    <cellStyle name="쉼표 7 2 5 4" xfId="6314" xr:uid="{655DB37A-804A-4E83-B9F5-FE5F186CA5D8}"/>
    <cellStyle name="쉼표 7 2 5 4 2" xfId="36269" xr:uid="{161CE100-BF1A-4298-AF18-120CA6334E33}"/>
    <cellStyle name="쉼표 7 2 5 5" xfId="9096" xr:uid="{36057478-518B-4B1C-9B96-D9B093AC9F55}"/>
    <cellStyle name="쉼표 7 2 5 5 2" xfId="39051" xr:uid="{E679DAA2-6596-47C5-9277-D30CDB49785A}"/>
    <cellStyle name="쉼표 7 2 5 6" xfId="11878" xr:uid="{AA14930E-E260-4979-A76E-69078BC90F91}"/>
    <cellStyle name="쉼표 7 2 5 6 2" xfId="41833" xr:uid="{85697BB4-F885-4952-AE4F-9AD5996A36DE}"/>
    <cellStyle name="쉼표 7 2 5 7" xfId="14613" xr:uid="{CA492CC6-1D79-45F3-9405-ACCE2224E5BC}"/>
    <cellStyle name="쉼표 7 2 5 7 2" xfId="44568" xr:uid="{77157DAD-8F83-453F-838D-B31BDDCB0B9A}"/>
    <cellStyle name="쉼표 7 2 5 8" xfId="17361" xr:uid="{A2D5C109-E9A4-4AAF-AFAC-C84B6C1EC4F2}"/>
    <cellStyle name="쉼표 7 2 5 8 2" xfId="47314" xr:uid="{820414BA-6FC7-4AA2-81C2-AC71D263649B}"/>
    <cellStyle name="쉼표 7 2 5 9" xfId="20144" xr:uid="{582E9440-D007-4DC2-8B0F-EEBBDC74B2D6}"/>
    <cellStyle name="쉼표 7 2 5 9 2" xfId="50096" xr:uid="{AC69F006-88BB-47C5-88F9-648309840976}"/>
    <cellStyle name="쉼표 7 2 6" xfId="2065" xr:uid="{8A31BF40-9B72-43B0-8F55-C6F83FE42B22}"/>
    <cellStyle name="쉼표 7 2 6 10" xfId="26302" xr:uid="{248454AB-973E-4225-8161-416894B2BF59}"/>
    <cellStyle name="쉼표 7 2 6 10 2" xfId="56254" xr:uid="{D3107AFB-AF1D-432C-8B26-5E83DDC76132}"/>
    <cellStyle name="쉼표 7 2 6 11" xfId="32068" xr:uid="{FB5129B7-7E20-4057-8836-B6BA759C53CC}"/>
    <cellStyle name="쉼표 7 2 6 2" xfId="4050" xr:uid="{299F4736-2C50-4651-AB3B-C822308C37E4}"/>
    <cellStyle name="쉼표 7 2 6 2 2" xfId="29045" xr:uid="{67C84D75-63D2-4E98-A0D5-C5E10AE60F0B}"/>
    <cellStyle name="쉼표 7 2 6 2 2 2" xfId="58997" xr:uid="{6D4AB63B-F146-446D-84AA-A0D344F42CF2}"/>
    <cellStyle name="쉼표 7 2 6 2 3" xfId="34043" xr:uid="{D26CAA00-CCC4-4116-AAC8-D552933BFB87}"/>
    <cellStyle name="쉼표 7 2 6 3" xfId="6998" xr:uid="{6CD3240D-41EF-4B9B-AA5F-50B1B4E521B9}"/>
    <cellStyle name="쉼표 7 2 6 3 2" xfId="36953" xr:uid="{0CC9238E-3DFB-4F80-85C7-BCC65F76E3D0}"/>
    <cellStyle name="쉼표 7 2 6 4" xfId="9780" xr:uid="{02AA60F7-CC4A-4619-89E6-D34A489B9519}"/>
    <cellStyle name="쉼표 7 2 6 4 2" xfId="39735" xr:uid="{E0C78CC7-66F1-47CA-B842-301EEE447C02}"/>
    <cellStyle name="쉼표 7 2 6 5" xfId="12562" xr:uid="{65B82741-13B1-4F80-87D0-5C8102A6AC6D}"/>
    <cellStyle name="쉼표 7 2 6 5 2" xfId="42517" xr:uid="{DA1C2686-F49B-4A30-BF60-69A7F3C5353C}"/>
    <cellStyle name="쉼표 7 2 6 6" xfId="15297" xr:uid="{F265A328-2009-4B91-91B3-7A508A0F78E8}"/>
    <cellStyle name="쉼표 7 2 6 6 2" xfId="45252" xr:uid="{6C2D8C1D-2252-42DA-835F-6290A8DAEE30}"/>
    <cellStyle name="쉼표 7 2 6 7" xfId="18045" xr:uid="{C31DE426-31F0-433F-ADA9-445D6F169F49}"/>
    <cellStyle name="쉼표 7 2 6 7 2" xfId="47998" xr:uid="{A47F1993-B4E8-48E9-B373-69BC3EAD2E55}"/>
    <cellStyle name="쉼표 7 2 6 8" xfId="20828" xr:uid="{A82E01C0-CC08-4CD7-8E12-D51B89E0343B}"/>
    <cellStyle name="쉼표 7 2 6 8 2" xfId="50780" xr:uid="{6D725075-76FD-4CB7-94D9-1E564ED35281}"/>
    <cellStyle name="쉼표 7 2 6 9" xfId="23566" xr:uid="{B454E8F6-97AA-4AE5-B16B-774B6FAB4AE7}"/>
    <cellStyle name="쉼표 7 2 6 9 2" xfId="53518" xr:uid="{C23BD873-856A-4B47-B7FB-A6880047C8DE}"/>
    <cellStyle name="쉼표 7 2 7" xfId="2244" xr:uid="{07C919D1-4D5D-40B4-8FC9-1C057E3550A4}"/>
    <cellStyle name="쉼표 7 2 7 2" xfId="27677" xr:uid="{1017C4DA-7280-45A9-96F1-C400B341C030}"/>
    <cellStyle name="쉼표 7 2 7 2 2" xfId="57629" xr:uid="{B3F07159-FD33-46C8-9452-FC5143A3FC8B}"/>
    <cellStyle name="쉼표 7 2 7 3" xfId="32244" xr:uid="{DB84B624-4910-4A72-A638-72BB8A2FA29F}"/>
    <cellStyle name="쉼표 7 2 8" xfId="2682" xr:uid="{0940187E-2C62-44AE-92A4-68B7AD091D90}"/>
    <cellStyle name="쉼표 7 2 8 2" xfId="32675" xr:uid="{8ED65928-4685-4555-AE23-7313199D3DCA}"/>
    <cellStyle name="쉼표 7 2 9" xfId="5544" xr:uid="{D43A8D08-6FC8-4ACF-AB00-F4C6B2637C7F}"/>
    <cellStyle name="쉼표 7 2 9 2" xfId="35500" xr:uid="{889BD78C-1456-4D35-B9C5-C9C369D7459D}"/>
    <cellStyle name="쉼표 7 20" xfId="8369" xr:uid="{DACEBBCB-4195-4FB1-A554-140656196D4E}"/>
    <cellStyle name="쉼표 7 20 2" xfId="38324" xr:uid="{251646CC-5351-47C8-BA1D-228FFFBD2827}"/>
    <cellStyle name="쉼표 7 21" xfId="11108" xr:uid="{0AB2C59F-D9E4-43FE-A550-ACB7939CED74}"/>
    <cellStyle name="쉼표 7 21 2" xfId="41063" xr:uid="{CF76C8BC-2DF1-4867-9861-858472100465}"/>
    <cellStyle name="쉼표 7 22" xfId="11151" xr:uid="{EFF9C4ED-478D-4BF5-9FE8-158BDAA4FCC9}"/>
    <cellStyle name="쉼표 7 22 2" xfId="41106" xr:uid="{2B547C74-AA05-4F2F-A3E8-CD4F149D296A}"/>
    <cellStyle name="쉼표 7 23" xfId="13886" xr:uid="{35354841-F149-4C02-9500-2C853FD90D56}"/>
    <cellStyle name="쉼표 7 23 2" xfId="43841" xr:uid="{22D64C80-6A10-4385-B029-DEAA37F5BCC7}"/>
    <cellStyle name="쉼표 7 24" xfId="16633" xr:uid="{5F658F81-8E18-4C89-9557-76BF774AAE92}"/>
    <cellStyle name="쉼표 7 24 2" xfId="46586" xr:uid="{EC63DE52-FA05-4B24-B71E-9576CBA90E57}"/>
    <cellStyle name="쉼표 7 25" xfId="19370" xr:uid="{C5564A90-9A36-4291-AB6E-22915AD970CE}"/>
    <cellStyle name="쉼표 7 25 2" xfId="49323" xr:uid="{2E688ABD-DDDF-46B9-9329-2AEA597C5836}"/>
    <cellStyle name="쉼표 7 26" xfId="19416" xr:uid="{F4CECDE3-AD29-4653-B86E-5C303A171DD2}"/>
    <cellStyle name="쉼표 7 26 2" xfId="49368" xr:uid="{BEC611CF-473C-491B-9341-518776AA3A67}"/>
    <cellStyle name="쉼표 7 27" xfId="22155" xr:uid="{8AA016F1-ABB6-4216-B09D-460D086B387F}"/>
    <cellStyle name="쉼표 7 27 2" xfId="52107" xr:uid="{64427064-5967-49B3-85AD-FFEE3E50488D}"/>
    <cellStyle name="쉼표 7 28" xfId="24891" xr:uid="{4BDC3924-B48C-405A-B8CB-BE5709A10B09}"/>
    <cellStyle name="쉼표 7 28 2" xfId="54843" xr:uid="{1FE4C10E-CB39-41DC-8FBF-73ABB990F4BD}"/>
    <cellStyle name="쉼표 7 29" xfId="30392" xr:uid="{52EF82B6-36F2-4CFA-93B7-5E9486BD2A7E}"/>
    <cellStyle name="쉼표 7 3" xfId="467" xr:uid="{E63D8544-018F-47B4-95C4-C15C5A405120}"/>
    <cellStyle name="쉼표 7 3 10" xfId="8454" xr:uid="{B209DCA9-D6A3-43BB-B6E0-9678E547E8B4}"/>
    <cellStyle name="쉼표 7 3 10 2" xfId="38409" xr:uid="{FDE1E1F8-C876-46E5-BE64-ADAD564A7996}"/>
    <cellStyle name="쉼표 7 3 11" xfId="11236" xr:uid="{79C14E2B-3210-49C1-B964-2621C39F3947}"/>
    <cellStyle name="쉼표 7 3 11 2" xfId="41191" xr:uid="{CE316D79-4BBA-432F-83EF-BE99ADF9A178}"/>
    <cellStyle name="쉼표 7 3 12" xfId="13971" xr:uid="{7693AD03-FAEE-448D-90A0-EFACD4021C70}"/>
    <cellStyle name="쉼표 7 3 12 2" xfId="43926" xr:uid="{321F05C9-5CFF-44C8-ACA5-F9BF64C9A605}"/>
    <cellStyle name="쉼표 7 3 13" xfId="16719" xr:uid="{431E40BB-297A-42B1-B96A-D2C5D336EAD6}"/>
    <cellStyle name="쉼표 7 3 13 2" xfId="46672" xr:uid="{3CEDCDE0-E97A-460E-8CC0-DCB429D012A2}"/>
    <cellStyle name="쉼표 7 3 14" xfId="19502" xr:uid="{CD2E968C-4E78-4466-B79F-C15F2EE7A769}"/>
    <cellStyle name="쉼표 7 3 14 2" xfId="49454" xr:uid="{9C56E423-6D3C-4D94-9C25-1F1632380CD1}"/>
    <cellStyle name="쉼표 7 3 15" xfId="22240" xr:uid="{AB98B2C2-D622-4E29-859A-D9F9152FA3DB}"/>
    <cellStyle name="쉼표 7 3 15 2" xfId="52192" xr:uid="{33B62D40-F8D9-4D25-BEF1-63CBE8868EAF}"/>
    <cellStyle name="쉼표 7 3 16" xfId="24976" xr:uid="{CC2806A1-2926-4715-8F36-9B1B28BBCEB3}"/>
    <cellStyle name="쉼표 7 3 16 2" xfId="54928" xr:uid="{65C6AB12-DB9E-4CCD-BA8E-7A2DD367D6E2}"/>
    <cellStyle name="쉼표 7 3 17" xfId="30480" xr:uid="{D5EE55AE-340D-4A01-8E69-6665F6A373AC}"/>
    <cellStyle name="쉼표 7 3 2" xfId="609" xr:uid="{59B34EB1-08DC-43DF-81A8-E19754BE39B5}"/>
    <cellStyle name="쉼표 7 3 2 10" xfId="16890" xr:uid="{21E7AF9B-842B-4AC5-B8E8-0868F17B3150}"/>
    <cellStyle name="쉼표 7 3 2 10 2" xfId="46843" xr:uid="{52793FED-FEA5-4AAA-B6D2-93D7BA32894A}"/>
    <cellStyle name="쉼표 7 3 2 11" xfId="19673" xr:uid="{628B4FBB-527C-4200-A855-4E3ACF895CB8}"/>
    <cellStyle name="쉼표 7 3 2 11 2" xfId="49625" xr:uid="{F9EF6D5E-5B72-4D1D-B250-DBFC6013BCA4}"/>
    <cellStyle name="쉼표 7 3 2 12" xfId="22411" xr:uid="{E9E3BD02-47CB-4525-BC8B-9B9A6B290EFB}"/>
    <cellStyle name="쉼표 7 3 2 12 2" xfId="52363" xr:uid="{836B2049-1D91-4EBB-923A-62AFC6EC8E09}"/>
    <cellStyle name="쉼표 7 3 2 13" xfId="25147" xr:uid="{28D4D48C-F16D-4FB2-985A-C0D01C085400}"/>
    <cellStyle name="쉼표 7 3 2 13 2" xfId="55099" xr:uid="{A5AE717B-E058-4BC2-AEDE-5AC96D5D6606}"/>
    <cellStyle name="쉼표 7 3 2 14" xfId="30619" xr:uid="{D14A8F61-3331-4482-89AB-37F71428A5D1}"/>
    <cellStyle name="쉼표 7 3 2 2" xfId="1157" xr:uid="{B641F479-64F8-449A-B912-E2990F61B28C}"/>
    <cellStyle name="쉼표 7 3 2 2 10" xfId="20015" xr:uid="{47005892-39CE-4569-B129-51D9A4EBBBE1}"/>
    <cellStyle name="쉼표 7 3 2 2 10 2" xfId="49967" xr:uid="{DA79E642-4543-4D3D-9C16-853A9949BEE8}"/>
    <cellStyle name="쉼표 7 3 2 2 11" xfId="22753" xr:uid="{EF241AC6-B4E2-4FF7-B852-13CECA867ADF}"/>
    <cellStyle name="쉼표 7 3 2 2 11 2" xfId="52705" xr:uid="{4026BE04-CD99-4298-B75A-9B4DA00198F0}"/>
    <cellStyle name="쉼표 7 3 2 2 12" xfId="25489" xr:uid="{983D3EE1-D71E-4EA7-9C9F-9E4EFB394829}"/>
    <cellStyle name="쉼표 7 3 2 2 12 2" xfId="55441" xr:uid="{3277B1BC-A44F-4ACE-A7F2-925BB2F59BF7}"/>
    <cellStyle name="쉼표 7 3 2 2 13" xfId="31162" xr:uid="{4F394AE7-AEF2-4D84-A30E-1B69400A68AB}"/>
    <cellStyle name="쉼표 7 3 2 2 2" xfId="3921" xr:uid="{6A74D410-7731-4EB8-9A56-64FB7D6EBA27}"/>
    <cellStyle name="쉼표 7 3 2 2 2 10" xfId="26173" xr:uid="{C803F1D3-A79F-4CC5-A5B2-14F21A90A259}"/>
    <cellStyle name="쉼표 7 3 2 2 2 10 2" xfId="56125" xr:uid="{9AF41E8F-5962-4AA3-9C8A-80A2BBAF0F75}"/>
    <cellStyle name="쉼표 7 3 2 2 2 11" xfId="33914" xr:uid="{45C9553B-22E3-4E28-B657-A50E94CF2A0D}"/>
    <cellStyle name="쉼표 7 3 2 2 2 2" xfId="5289" xr:uid="{81C95838-1308-408B-8A73-53453D4D0937}"/>
    <cellStyle name="쉼표 7 3 2 2 2 2 10" xfId="35282" xr:uid="{034F1009-7817-4734-B9A5-C1A351B8A168}"/>
    <cellStyle name="쉼표 7 3 2 2 2 2 2" xfId="8237" xr:uid="{63D76AF8-6D85-4327-B0F7-A504BB2FFC9E}"/>
    <cellStyle name="쉼표 7 3 2 2 2 2 2 2" xfId="30284" xr:uid="{EEECF2B3-8543-44CE-8D21-A5EB1EE3A07B}"/>
    <cellStyle name="쉼표 7 3 2 2 2 2 2 2 2" xfId="60236" xr:uid="{A412B4DC-F217-4065-8303-F07BC308F01C}"/>
    <cellStyle name="쉼표 7 3 2 2 2 2 2 3" xfId="38192" xr:uid="{C9768A2E-E0C7-4F81-B3DB-7A2F857596A4}"/>
    <cellStyle name="쉼표 7 3 2 2 2 2 3" xfId="11019" xr:uid="{85D7BE0B-4C8E-42B5-AD24-54EE784E8924}"/>
    <cellStyle name="쉼표 7 3 2 2 2 2 3 2" xfId="40974" xr:uid="{E20FD2A2-5E41-4129-97C5-41CFF8EF3201}"/>
    <cellStyle name="쉼표 7 3 2 2 2 2 4" xfId="13801" xr:uid="{DC067F55-C0EB-4E76-B2ED-D7D0B2D75E63}"/>
    <cellStyle name="쉼표 7 3 2 2 2 2 4 2" xfId="43756" xr:uid="{5D6B6EC8-4732-4699-B1F2-B68EBC0D211A}"/>
    <cellStyle name="쉼표 7 3 2 2 2 2 5" xfId="16536" xr:uid="{18F3E746-5E77-4D0C-AE73-1D186019B650}"/>
    <cellStyle name="쉼표 7 3 2 2 2 2 5 2" xfId="46491" xr:uid="{51A1B17D-4325-4230-BE22-BBE8A44AFF55}"/>
    <cellStyle name="쉼표 7 3 2 2 2 2 6" xfId="19284" xr:uid="{F198E4F7-57C4-4E15-8427-A8201554CCAC}"/>
    <cellStyle name="쉼표 7 3 2 2 2 2 6 2" xfId="49237" xr:uid="{9D062FD3-676A-4C29-897C-61BA13B2B53A}"/>
    <cellStyle name="쉼표 7 3 2 2 2 2 7" xfId="22067" xr:uid="{5F2E5DB2-DEFC-46D8-98EA-78D07DC8DE95}"/>
    <cellStyle name="쉼표 7 3 2 2 2 2 7 2" xfId="52019" xr:uid="{3CB28062-BD9E-4138-B1AC-20DE8BF12333}"/>
    <cellStyle name="쉼표 7 3 2 2 2 2 8" xfId="24805" xr:uid="{AE298DDD-41FE-4B42-A4F4-916C3F5D3B10}"/>
    <cellStyle name="쉼표 7 3 2 2 2 2 8 2" xfId="54757" xr:uid="{CBBBFE7D-ABC7-4505-BAA2-3F6A527DBEA5}"/>
    <cellStyle name="쉼표 7 3 2 2 2 2 9" xfId="27541" xr:uid="{53143FA4-EC05-491D-A30D-9B278DC07F45}"/>
    <cellStyle name="쉼표 7 3 2 2 2 2 9 2" xfId="57493" xr:uid="{3C442DC9-953D-4066-8687-5B93E0049422}"/>
    <cellStyle name="쉼표 7 3 2 2 2 3" xfId="6869" xr:uid="{8339A395-2A74-404F-9563-6386B35F2ADB}"/>
    <cellStyle name="쉼표 7 3 2 2 2 3 2" xfId="28916" xr:uid="{C005EBE7-D640-43EE-B0C9-27CE82F43D2D}"/>
    <cellStyle name="쉼표 7 3 2 2 2 3 2 2" xfId="58868" xr:uid="{F876971D-5293-444A-B755-08DB5C348158}"/>
    <cellStyle name="쉼표 7 3 2 2 2 3 3" xfId="36824" xr:uid="{40D531B4-21DE-4607-8E61-CB1A228DC881}"/>
    <cellStyle name="쉼표 7 3 2 2 2 4" xfId="9651" xr:uid="{14C07942-A545-4E0B-8355-ADE1CC3B9412}"/>
    <cellStyle name="쉼표 7 3 2 2 2 4 2" xfId="39606" xr:uid="{B841F609-B5E3-4394-8CF9-B7975B50E8BC}"/>
    <cellStyle name="쉼표 7 3 2 2 2 5" xfId="12433" xr:uid="{14CA8F4A-D7DF-4C5F-AFDD-12E0F2AFCC35}"/>
    <cellStyle name="쉼표 7 3 2 2 2 5 2" xfId="42388" xr:uid="{FB833012-C3DD-4642-9BCF-23515091C15D}"/>
    <cellStyle name="쉼표 7 3 2 2 2 6" xfId="15168" xr:uid="{2673895A-8336-4E4C-881E-67D2647C4BE8}"/>
    <cellStyle name="쉼표 7 3 2 2 2 6 2" xfId="45123" xr:uid="{B95CB3AB-0898-4C4F-B3C3-A824295D377C}"/>
    <cellStyle name="쉼표 7 3 2 2 2 7" xfId="17916" xr:uid="{C8743090-2F35-4A36-9EC9-8B7ABEB61AFA}"/>
    <cellStyle name="쉼표 7 3 2 2 2 7 2" xfId="47869" xr:uid="{756FB503-9756-4228-B49B-D68E519C77F4}"/>
    <cellStyle name="쉼표 7 3 2 2 2 8" xfId="20699" xr:uid="{2E470525-172B-4ADF-BDCF-0BFEF7CDB663}"/>
    <cellStyle name="쉼표 7 3 2 2 2 8 2" xfId="50651" xr:uid="{98F7BB2C-354D-4534-8C04-430EB434EAC6}"/>
    <cellStyle name="쉼표 7 3 2 2 2 9" xfId="23437" xr:uid="{23C4B85A-7FE1-4C96-B339-59DCBA426271}"/>
    <cellStyle name="쉼표 7 3 2 2 2 9 2" xfId="53389" xr:uid="{4C6E189E-5862-407E-AE23-B42D3778BFF0}"/>
    <cellStyle name="쉼표 7 3 2 2 3" xfId="4605" xr:uid="{DCCBA322-2970-4FC8-B44C-A6CAA6948D5F}"/>
    <cellStyle name="쉼표 7 3 2 2 3 10" xfId="34598" xr:uid="{CE427CE3-3313-4282-AB16-93A7AC7F1175}"/>
    <cellStyle name="쉼표 7 3 2 2 3 2" xfId="7553" xr:uid="{508D166D-82DF-45EA-807D-009E902484C4}"/>
    <cellStyle name="쉼표 7 3 2 2 3 2 2" xfId="29600" xr:uid="{E7AE3FCA-AEDD-49D8-BE98-FB21E337AE66}"/>
    <cellStyle name="쉼표 7 3 2 2 3 2 2 2" xfId="59552" xr:uid="{42E59F90-0C9B-40B4-A0D1-6E1DBA22F995}"/>
    <cellStyle name="쉼표 7 3 2 2 3 2 3" xfId="37508" xr:uid="{C7B47709-7FA8-4DB0-80FA-F0D9A0068AF7}"/>
    <cellStyle name="쉼표 7 3 2 2 3 3" xfId="10335" xr:uid="{E48FFD16-F181-498B-9E89-663808BC706E}"/>
    <cellStyle name="쉼표 7 3 2 2 3 3 2" xfId="40290" xr:uid="{52191003-DB13-40A2-8418-F5F3F8B0A339}"/>
    <cellStyle name="쉼표 7 3 2 2 3 4" xfId="13117" xr:uid="{438963BD-C679-43AD-8F8C-BF9482AC8742}"/>
    <cellStyle name="쉼표 7 3 2 2 3 4 2" xfId="43072" xr:uid="{AC85B1C7-F862-4CBF-9A3C-79A35A472EC5}"/>
    <cellStyle name="쉼표 7 3 2 2 3 5" xfId="15852" xr:uid="{08AF96D0-FCB5-482B-9907-8450BE3DAED0}"/>
    <cellStyle name="쉼표 7 3 2 2 3 5 2" xfId="45807" xr:uid="{96908BB8-A01C-4C80-98E0-861E7A2F825F}"/>
    <cellStyle name="쉼표 7 3 2 2 3 6" xfId="18600" xr:uid="{06462565-BE07-4ABC-9D9C-156B8C100732}"/>
    <cellStyle name="쉼표 7 3 2 2 3 6 2" xfId="48553" xr:uid="{624D00F6-0037-46C6-81DD-C698F08CF5A9}"/>
    <cellStyle name="쉼표 7 3 2 2 3 7" xfId="21383" xr:uid="{0207B25B-393C-4D99-B9F1-E77560E6F981}"/>
    <cellStyle name="쉼표 7 3 2 2 3 7 2" xfId="51335" xr:uid="{C98DDB4F-A150-4FB4-970E-36C5FE23F65E}"/>
    <cellStyle name="쉼표 7 3 2 2 3 8" xfId="24121" xr:uid="{D98DA20B-CDAB-4DA3-BF68-E4C48BD20C12}"/>
    <cellStyle name="쉼표 7 3 2 2 3 8 2" xfId="54073" xr:uid="{DAF14C04-1DF5-4B95-9B35-83619B75A3A3}"/>
    <cellStyle name="쉼표 7 3 2 2 3 9" xfId="26857" xr:uid="{DE8B061F-F054-406A-B243-B4DC0FE1B967}"/>
    <cellStyle name="쉼표 7 3 2 2 3 9 2" xfId="56809" xr:uid="{7D3EE4DC-E6E7-407A-B83E-F1FEC0344118}"/>
    <cellStyle name="쉼표 7 3 2 2 4" xfId="3237" xr:uid="{479F7870-B713-441F-8193-C9B37F53E0FA}"/>
    <cellStyle name="쉼표 7 3 2 2 4 2" xfId="28232" xr:uid="{D2F18BDF-2412-4DDA-BDB2-398967F433DA}"/>
    <cellStyle name="쉼표 7 3 2 2 4 2 2" xfId="58184" xr:uid="{2560FFFB-C402-4AF8-9C39-A0F9B49EEEF0}"/>
    <cellStyle name="쉼표 7 3 2 2 4 3" xfId="33230" xr:uid="{E7D9AD7D-7878-44D1-A71E-CD37CD84ADC4}"/>
    <cellStyle name="쉼표 7 3 2 2 5" xfId="6185" xr:uid="{F98CB42F-6E2B-4E81-93F4-858B1DA89F12}"/>
    <cellStyle name="쉼표 7 3 2 2 5 2" xfId="36140" xr:uid="{156FD827-4CED-4036-8E0A-0015FA359625}"/>
    <cellStyle name="쉼표 7 3 2 2 6" xfId="8967" xr:uid="{643F9585-2E80-4BB8-87F2-88BDE14D034E}"/>
    <cellStyle name="쉼표 7 3 2 2 6 2" xfId="38922" xr:uid="{1EF438F6-B7DC-4C4B-B39A-B8EE3EF644E0}"/>
    <cellStyle name="쉼표 7 3 2 2 7" xfId="11749" xr:uid="{8FF78F5E-8597-48C1-8E11-A550C41ABC41}"/>
    <cellStyle name="쉼표 7 3 2 2 7 2" xfId="41704" xr:uid="{AD85A003-9821-40F9-9EED-BF6B5E32BD5A}"/>
    <cellStyle name="쉼표 7 3 2 2 8" xfId="14484" xr:uid="{8C62C976-9D51-4355-B5E9-9AAB35F9711B}"/>
    <cellStyle name="쉼표 7 3 2 2 8 2" xfId="44439" xr:uid="{AFFCA191-E074-41EE-9916-596713DE555A}"/>
    <cellStyle name="쉼표 7 3 2 2 9" xfId="17232" xr:uid="{47613E78-6E5D-46A2-9666-D911DD580216}"/>
    <cellStyle name="쉼표 7 3 2 2 9 2" xfId="47185" xr:uid="{C92DC000-8A44-4BE0-AB40-A86640334C99}"/>
    <cellStyle name="쉼표 7 3 2 3" xfId="1699" xr:uid="{A154C1BC-B2DE-4699-9759-9E5262E84F8C}"/>
    <cellStyle name="쉼표 7 3 2 3 10" xfId="23095" xr:uid="{197F9724-B410-423E-B65F-AA6C43FF0817}"/>
    <cellStyle name="쉼표 7 3 2 3 10 2" xfId="53047" xr:uid="{9CAD76C2-8D3B-48BD-8461-A9285EF59413}"/>
    <cellStyle name="쉼표 7 3 2 3 11" xfId="25831" xr:uid="{5485B5FB-5161-4B4B-944B-320941738664}"/>
    <cellStyle name="쉼표 7 3 2 3 11 2" xfId="55783" xr:uid="{546F25CD-BFF8-464E-9723-BFC5B3A48CD5}"/>
    <cellStyle name="쉼표 7 3 2 3 12" xfId="31704" xr:uid="{30693714-EE2F-4EFC-9F2D-3CF4E6F5F9E4}"/>
    <cellStyle name="쉼표 7 3 2 3 2" xfId="4947" xr:uid="{356A5483-8A22-4DA5-9F19-A34A3507A7B8}"/>
    <cellStyle name="쉼표 7 3 2 3 2 10" xfId="34940" xr:uid="{6C2A38A5-749C-49E6-8967-17543252E428}"/>
    <cellStyle name="쉼표 7 3 2 3 2 2" xfId="7895" xr:uid="{859AB0E0-3E9D-4BBE-B186-0C3E5983D535}"/>
    <cellStyle name="쉼표 7 3 2 3 2 2 2" xfId="29942" xr:uid="{0F2B415F-3725-4093-81EC-20FB6D3BB257}"/>
    <cellStyle name="쉼표 7 3 2 3 2 2 2 2" xfId="59894" xr:uid="{F533D76D-6101-4A1D-9A4F-A6D6679AF96C}"/>
    <cellStyle name="쉼표 7 3 2 3 2 2 3" xfId="37850" xr:uid="{5DC136BD-ECDF-4EED-9D22-9C51F6CFD91C}"/>
    <cellStyle name="쉼표 7 3 2 3 2 3" xfId="10677" xr:uid="{6A67E1FF-AF58-40BB-8D5A-418F8ABE6F2E}"/>
    <cellStyle name="쉼표 7 3 2 3 2 3 2" xfId="40632" xr:uid="{0F3D00A9-F41B-419A-9552-7691917772E7}"/>
    <cellStyle name="쉼표 7 3 2 3 2 4" xfId="13459" xr:uid="{105367BC-9EDE-44AA-98BE-09E689F236A4}"/>
    <cellStyle name="쉼표 7 3 2 3 2 4 2" xfId="43414" xr:uid="{A06E5364-B76C-45C0-8D15-F298EE421248}"/>
    <cellStyle name="쉼표 7 3 2 3 2 5" xfId="16194" xr:uid="{71FB29B8-2502-427E-861F-87C05A0D0FED}"/>
    <cellStyle name="쉼표 7 3 2 3 2 5 2" xfId="46149" xr:uid="{5AA44CF2-BD20-4718-9712-88A6883A7C92}"/>
    <cellStyle name="쉼표 7 3 2 3 2 6" xfId="18942" xr:uid="{27C185C6-B9F3-4C2A-83A6-C1D1F0DA2CA9}"/>
    <cellStyle name="쉼표 7 3 2 3 2 6 2" xfId="48895" xr:uid="{0E73B943-40BC-48F4-9A1B-49ADE28DA47C}"/>
    <cellStyle name="쉼표 7 3 2 3 2 7" xfId="21725" xr:uid="{CD28F26F-4CDB-450D-9C5D-43759D6C1258}"/>
    <cellStyle name="쉼표 7 3 2 3 2 7 2" xfId="51677" xr:uid="{9DD1D797-F581-4F09-8E52-5067BF3346FA}"/>
    <cellStyle name="쉼표 7 3 2 3 2 8" xfId="24463" xr:uid="{BBEA6868-7B35-4A37-9D99-34C45B9D5285}"/>
    <cellStyle name="쉼표 7 3 2 3 2 8 2" xfId="54415" xr:uid="{A4670859-1890-462F-9217-51CDE9569CC7}"/>
    <cellStyle name="쉼표 7 3 2 3 2 9" xfId="27199" xr:uid="{C9B59754-FFE4-4757-8B87-85CF4C3E7FCA}"/>
    <cellStyle name="쉼표 7 3 2 3 2 9 2" xfId="57151" xr:uid="{07277676-00FF-45AE-A7AE-1608D0BE9205}"/>
    <cellStyle name="쉼표 7 3 2 3 3" xfId="3579" xr:uid="{399B5A5D-5973-43F3-B1E0-584EEB37EA21}"/>
    <cellStyle name="쉼표 7 3 2 3 3 2" xfId="28574" xr:uid="{EF950A79-F633-4196-9335-0439CFBAE126}"/>
    <cellStyle name="쉼표 7 3 2 3 3 2 2" xfId="58526" xr:uid="{EB2A25A2-E6C9-4744-965A-37D86CEDFB77}"/>
    <cellStyle name="쉼표 7 3 2 3 3 3" xfId="33572" xr:uid="{31430630-662E-4EF6-B0B0-D65F495993A5}"/>
    <cellStyle name="쉼표 7 3 2 3 4" xfId="6527" xr:uid="{5F8CD1A8-563C-46D7-BFEA-19B413B3096F}"/>
    <cellStyle name="쉼표 7 3 2 3 4 2" xfId="36482" xr:uid="{102FC0B5-6CEF-40FC-A5B4-DB6D5B58A18D}"/>
    <cellStyle name="쉼표 7 3 2 3 5" xfId="9309" xr:uid="{52C76873-E8BD-452E-B4C0-3083AEBCB7C7}"/>
    <cellStyle name="쉼표 7 3 2 3 5 2" xfId="39264" xr:uid="{A42B13F7-6291-415B-96AA-BE27331831D3}"/>
    <cellStyle name="쉼표 7 3 2 3 6" xfId="12091" xr:uid="{9C50B8E4-A0C6-4639-8275-04F8CB8C7049}"/>
    <cellStyle name="쉼표 7 3 2 3 6 2" xfId="42046" xr:uid="{939385A8-0C22-41B1-A93B-561BDEBA4699}"/>
    <cellStyle name="쉼표 7 3 2 3 7" xfId="14826" xr:uid="{AEA3A858-D7E8-4030-846D-11ECC8E21276}"/>
    <cellStyle name="쉼표 7 3 2 3 7 2" xfId="44781" xr:uid="{ACAE77AC-AED3-4536-8AE9-1DED70949E6E}"/>
    <cellStyle name="쉼표 7 3 2 3 8" xfId="17574" xr:uid="{15157D34-9643-4052-B2F8-89D5F670FB3B}"/>
    <cellStyle name="쉼표 7 3 2 3 8 2" xfId="47527" xr:uid="{D52448F3-3B2A-410C-9B4B-6BFF2FE6977C}"/>
    <cellStyle name="쉼표 7 3 2 3 9" xfId="20357" xr:uid="{31375B78-A1BB-41E7-966E-32AECDD0BCFD}"/>
    <cellStyle name="쉼표 7 3 2 3 9 2" xfId="50309" xr:uid="{70D09DCA-AB2E-42A3-A9C2-65CBA1B63FCC}"/>
    <cellStyle name="쉼표 7 3 2 4" xfId="2458" xr:uid="{853E03A0-6675-4BBD-AA1E-8FEB0BDC8273}"/>
    <cellStyle name="쉼표 7 3 2 4 10" xfId="26515" xr:uid="{C36F29CD-B7FF-47A5-8610-D5867AD39D20}"/>
    <cellStyle name="쉼표 7 3 2 4 10 2" xfId="56467" xr:uid="{82B12C6B-4CAA-47E0-BFC2-0167B1866B70}"/>
    <cellStyle name="쉼표 7 3 2 4 11" xfId="32457" xr:uid="{22803FA5-1AF9-48FF-9196-6468B1430FC6}"/>
    <cellStyle name="쉼표 7 3 2 4 2" xfId="4263" xr:uid="{AD83806B-5146-48CF-8475-B6B11292B7D4}"/>
    <cellStyle name="쉼표 7 3 2 4 2 2" xfId="29258" xr:uid="{4D4C2C1E-7039-4AF5-A3E0-A7361FD69817}"/>
    <cellStyle name="쉼표 7 3 2 4 2 2 2" xfId="59210" xr:uid="{4F1C589A-E63D-4AF3-A4F2-CD934FFDE7E4}"/>
    <cellStyle name="쉼표 7 3 2 4 2 3" xfId="34256" xr:uid="{1035E482-0CFB-48B7-8415-9B3EADE98AC6}"/>
    <cellStyle name="쉼표 7 3 2 4 3" xfId="7211" xr:uid="{5A971429-4535-4691-90E4-1E082F29D4EC}"/>
    <cellStyle name="쉼표 7 3 2 4 3 2" xfId="37166" xr:uid="{E3C0A3EC-62AE-4C76-90A8-BDDF7E651D38}"/>
    <cellStyle name="쉼표 7 3 2 4 4" xfId="9993" xr:uid="{5D1552B7-8F1F-4750-9C38-D03FB1569B5F}"/>
    <cellStyle name="쉼표 7 3 2 4 4 2" xfId="39948" xr:uid="{F4D66694-F023-4740-9AA8-3D753777B05F}"/>
    <cellStyle name="쉼표 7 3 2 4 5" xfId="12775" xr:uid="{DD7C70EF-7260-41B6-8D1E-DF5C802C02A8}"/>
    <cellStyle name="쉼표 7 3 2 4 5 2" xfId="42730" xr:uid="{45E26EF4-E42D-4E1F-BF31-108C2E945FE6}"/>
    <cellStyle name="쉼표 7 3 2 4 6" xfId="15510" xr:uid="{1E6A1B7F-E24B-47A7-8313-7DD77DAC8D51}"/>
    <cellStyle name="쉼표 7 3 2 4 6 2" xfId="45465" xr:uid="{85751126-2DB6-4D70-B8A0-95A65EF0E120}"/>
    <cellStyle name="쉼표 7 3 2 4 7" xfId="18258" xr:uid="{23474FCA-1905-4A15-B8FA-00B7FEE66014}"/>
    <cellStyle name="쉼표 7 3 2 4 7 2" xfId="48211" xr:uid="{B9563362-01F1-46AF-875C-5E9C61295ACB}"/>
    <cellStyle name="쉼표 7 3 2 4 8" xfId="21041" xr:uid="{F8B13F86-6766-433E-A179-EAA0DAFB645E}"/>
    <cellStyle name="쉼표 7 3 2 4 8 2" xfId="50993" xr:uid="{57EB0F08-0809-45D8-A86B-D6B0C80FEEF9}"/>
    <cellStyle name="쉼표 7 3 2 4 9" xfId="23779" xr:uid="{56EA1D16-D064-408C-A99D-562B929FF5E6}"/>
    <cellStyle name="쉼표 7 3 2 4 9 2" xfId="53731" xr:uid="{CAEA56EF-4E61-45E6-A0CA-E085FA30F9BB}"/>
    <cellStyle name="쉼표 7 3 2 5" xfId="2895" xr:uid="{E69AB562-2659-4FB7-AC78-E2167FB827E9}"/>
    <cellStyle name="쉼표 7 3 2 5 2" xfId="27890" xr:uid="{1512691B-8B75-40BF-B15C-E82487921597}"/>
    <cellStyle name="쉼표 7 3 2 5 2 2" xfId="57842" xr:uid="{74E1719C-9503-40BC-A412-E68125CD72A1}"/>
    <cellStyle name="쉼표 7 3 2 5 3" xfId="32888" xr:uid="{0ECF5898-3F65-4506-A618-0382E0D33B1A}"/>
    <cellStyle name="쉼표 7 3 2 6" xfId="5843" xr:uid="{3D409C57-E3B4-4437-BDD9-3EBF18E4B810}"/>
    <cellStyle name="쉼표 7 3 2 6 2" xfId="35798" xr:uid="{F2E2A039-CD9F-414B-BC76-8D9BF3184483}"/>
    <cellStyle name="쉼표 7 3 2 7" xfId="8625" xr:uid="{D3098D08-70C5-466F-9EE1-8E9D3A12E9D8}"/>
    <cellStyle name="쉼표 7 3 2 7 2" xfId="38580" xr:uid="{EC0A0C1C-D953-43CC-A0EF-E2E8AEF15E38}"/>
    <cellStyle name="쉼표 7 3 2 8" xfId="11407" xr:uid="{A7D9D9C4-42B9-46E0-981E-721622C1398F}"/>
    <cellStyle name="쉼표 7 3 2 8 2" xfId="41362" xr:uid="{13B2B077-FAB6-4F2D-8E7C-1D08F16D71E1}"/>
    <cellStyle name="쉼표 7 3 2 9" xfId="14142" xr:uid="{0265DCE3-6B2B-416E-897E-1D7C39A6BE00}"/>
    <cellStyle name="쉼표 7 3 2 9 2" xfId="44097" xr:uid="{7DBFCA68-8A1C-45F3-8671-945B7EA1CA81}"/>
    <cellStyle name="쉼표 7 3 3" xfId="842" xr:uid="{27D8F338-00D2-4928-B3C0-CCCD4FAA36AA}"/>
    <cellStyle name="쉼표 7 3 3 10" xfId="19844" xr:uid="{263BA74C-EEA4-42F7-B7F8-777B21B2A407}"/>
    <cellStyle name="쉼표 7 3 3 10 2" xfId="49796" xr:uid="{5AA276FE-EA32-49E6-A4B6-93CD8891A656}"/>
    <cellStyle name="쉼표 7 3 3 11" xfId="22582" xr:uid="{591659C7-2861-4E63-AA06-256C43780060}"/>
    <cellStyle name="쉼표 7 3 3 11 2" xfId="52534" xr:uid="{36FB4DD4-5082-492C-A5CE-4D8CAF17DEAA}"/>
    <cellStyle name="쉼표 7 3 3 12" xfId="25318" xr:uid="{DCFD99BA-7A72-4189-B7D1-62670C9964A7}"/>
    <cellStyle name="쉼표 7 3 3 12 2" xfId="55270" xr:uid="{2DCABC0A-F106-49F2-AA71-27CD13AE07D0}"/>
    <cellStyle name="쉼표 7 3 3 13" xfId="30847" xr:uid="{47B0E1F4-47FA-4267-9DA8-F2D43C4D2B93}"/>
    <cellStyle name="쉼표 7 3 3 2" xfId="1385" xr:uid="{EC9DD6E0-1449-46B3-9E02-49A5500D9834}"/>
    <cellStyle name="쉼표 7 3 3 2 10" xfId="23266" xr:uid="{E64EE668-DCE1-400F-A2A6-DDD6F0A55944}"/>
    <cellStyle name="쉼표 7 3 3 2 10 2" xfId="53218" xr:uid="{FA17B67B-BE06-4238-9C53-7E59C7898684}"/>
    <cellStyle name="쉼표 7 3 3 2 11" xfId="26002" xr:uid="{81D989E8-8713-43EB-986A-BB863631F045}"/>
    <cellStyle name="쉼표 7 3 3 2 11 2" xfId="55954" xr:uid="{503291CD-3095-4118-BCD8-FB61C4E8FF8B}"/>
    <cellStyle name="쉼표 7 3 3 2 12" xfId="31390" xr:uid="{90D0B0AB-00FD-457F-869B-CE59BD586B06}"/>
    <cellStyle name="쉼표 7 3 3 2 2" xfId="5118" xr:uid="{B0679751-C06A-4F50-B39C-FF3FFB0F9BA4}"/>
    <cellStyle name="쉼표 7 3 3 2 2 10" xfId="35111" xr:uid="{189822AF-890B-4ADC-A740-78CF7BCF9872}"/>
    <cellStyle name="쉼표 7 3 3 2 2 2" xfId="8066" xr:uid="{DEFAC52B-066A-4665-AF40-A0D7B821DDDC}"/>
    <cellStyle name="쉼표 7 3 3 2 2 2 2" xfId="30113" xr:uid="{817F8791-9E01-45A8-BE94-5CC0B61CDB69}"/>
    <cellStyle name="쉼표 7 3 3 2 2 2 2 2" xfId="60065" xr:uid="{40BB2ACC-F9C2-4227-A7C1-7FBBC284AF70}"/>
    <cellStyle name="쉼표 7 3 3 2 2 2 3" xfId="38021" xr:uid="{E6884791-9EC3-440E-8809-3DF7E13C44CB}"/>
    <cellStyle name="쉼표 7 3 3 2 2 3" xfId="10848" xr:uid="{0A597D2B-5752-4F5B-B178-ECBDA6D920D5}"/>
    <cellStyle name="쉼표 7 3 3 2 2 3 2" xfId="40803" xr:uid="{8496A8E9-A0A1-4967-A6D0-38AF9A59DA07}"/>
    <cellStyle name="쉼표 7 3 3 2 2 4" xfId="13630" xr:uid="{6DD45806-47E2-45EE-BE36-9E9856232440}"/>
    <cellStyle name="쉼표 7 3 3 2 2 4 2" xfId="43585" xr:uid="{8E41C55B-5196-49B8-AD05-9DED84410B91}"/>
    <cellStyle name="쉼표 7 3 3 2 2 5" xfId="16365" xr:uid="{414424A1-9B12-411F-A55E-9013DDE20135}"/>
    <cellStyle name="쉼표 7 3 3 2 2 5 2" xfId="46320" xr:uid="{A4AF76D7-1DD3-43B0-A036-1D9230F322E1}"/>
    <cellStyle name="쉼표 7 3 3 2 2 6" xfId="19113" xr:uid="{36888DED-A760-4BF5-A15A-1246CB536574}"/>
    <cellStyle name="쉼표 7 3 3 2 2 6 2" xfId="49066" xr:uid="{73BAB271-FB97-450C-88E4-B1E0EF7D5389}"/>
    <cellStyle name="쉼표 7 3 3 2 2 7" xfId="21896" xr:uid="{90A401D7-E9F4-4873-B6E8-52DB2B766492}"/>
    <cellStyle name="쉼표 7 3 3 2 2 7 2" xfId="51848" xr:uid="{644310D3-3CFC-4D85-8058-9165919A53D1}"/>
    <cellStyle name="쉼표 7 3 3 2 2 8" xfId="24634" xr:uid="{298F01A4-D363-4E4F-8649-8EAD8AAE4B0B}"/>
    <cellStyle name="쉼표 7 3 3 2 2 8 2" xfId="54586" xr:uid="{004D70FB-F531-42DB-8954-802FA7660264}"/>
    <cellStyle name="쉼표 7 3 3 2 2 9" xfId="27370" xr:uid="{45B09FFE-6DCD-4E21-A4C5-3A861FB9E157}"/>
    <cellStyle name="쉼표 7 3 3 2 2 9 2" xfId="57322" xr:uid="{BB84862A-0EF0-4CD2-A26E-90A880A95C52}"/>
    <cellStyle name="쉼표 7 3 3 2 3" xfId="3750" xr:uid="{DA08407B-13F3-4140-A1AE-5329AA3AB122}"/>
    <cellStyle name="쉼표 7 3 3 2 3 2" xfId="28745" xr:uid="{024FA055-AF71-443D-872D-EC89DE79728E}"/>
    <cellStyle name="쉼표 7 3 3 2 3 2 2" xfId="58697" xr:uid="{8B20FD22-A251-4656-93EF-8574F97B630C}"/>
    <cellStyle name="쉼표 7 3 3 2 3 3" xfId="33743" xr:uid="{53AA359A-BF5D-4AAC-A336-55A97A7CA759}"/>
    <cellStyle name="쉼표 7 3 3 2 4" xfId="6698" xr:uid="{64DD0C7D-4EA8-4873-8BC0-2381B24FFFD5}"/>
    <cellStyle name="쉼표 7 3 3 2 4 2" xfId="36653" xr:uid="{7A985823-E1E8-4727-B341-1DE0AD1D3576}"/>
    <cellStyle name="쉼표 7 3 3 2 5" xfId="9480" xr:uid="{E6C784C2-EE4B-4F7B-98EA-517EDCE737E1}"/>
    <cellStyle name="쉼표 7 3 3 2 5 2" xfId="39435" xr:uid="{2E80423D-09F7-42F5-96D9-CED3F60FAD47}"/>
    <cellStyle name="쉼표 7 3 3 2 6" xfId="12262" xr:uid="{6FD1CC68-C46A-4125-9327-B5F7F3519B4E}"/>
    <cellStyle name="쉼표 7 3 3 2 6 2" xfId="42217" xr:uid="{59D71E20-05AE-4B93-A865-5948674BCB09}"/>
    <cellStyle name="쉼표 7 3 3 2 7" xfId="14997" xr:uid="{8163BB4D-4E02-494F-8051-15082DB53122}"/>
    <cellStyle name="쉼표 7 3 3 2 7 2" xfId="44952" xr:uid="{874B0F60-31C0-420B-9237-9CC1EA8E4E87}"/>
    <cellStyle name="쉼표 7 3 3 2 8" xfId="17745" xr:uid="{91C9395B-CD7F-44A3-9AF1-F36878D96250}"/>
    <cellStyle name="쉼표 7 3 3 2 8 2" xfId="47698" xr:uid="{D253345E-F502-4E6D-8065-F352D0B45DF2}"/>
    <cellStyle name="쉼표 7 3 3 2 9" xfId="20528" xr:uid="{1243D15C-8D2F-4337-8397-6A50A86CC548}"/>
    <cellStyle name="쉼표 7 3 3 2 9 2" xfId="50480" xr:uid="{1B4EDB08-205C-4FDE-BFC8-01AFF5E0A567}"/>
    <cellStyle name="쉼표 7 3 3 3" xfId="1927" xr:uid="{0511FC76-90D7-4A1D-B3D7-0D666448BB35}"/>
    <cellStyle name="쉼표 7 3 3 3 10" xfId="26686" xr:uid="{E455FF7C-1FA4-4C7F-9320-A7A6C2181CD3}"/>
    <cellStyle name="쉼표 7 3 3 3 10 2" xfId="56638" xr:uid="{CBF66672-5059-464E-B544-03D18F18503F}"/>
    <cellStyle name="쉼표 7 3 3 3 11" xfId="31932" xr:uid="{B450383E-23C4-4A90-8BA2-5187D147EF67}"/>
    <cellStyle name="쉼표 7 3 3 3 2" xfId="4434" xr:uid="{26BD518A-42DA-4091-89AF-158BC8A56B2E}"/>
    <cellStyle name="쉼표 7 3 3 3 2 2" xfId="29429" xr:uid="{E19FC421-5A8B-40FC-AD75-4AAFFF2F1BE8}"/>
    <cellStyle name="쉼표 7 3 3 3 2 2 2" xfId="59381" xr:uid="{4F44CE78-3BFD-4B37-8429-F07BA4AE3D62}"/>
    <cellStyle name="쉼표 7 3 3 3 2 3" xfId="34427" xr:uid="{612578AD-1ABA-4E2B-A7AD-AEA14B4E08C0}"/>
    <cellStyle name="쉼표 7 3 3 3 3" xfId="7382" xr:uid="{4FC3AB01-E16A-431C-94AB-68E2CA7B74B8}"/>
    <cellStyle name="쉼표 7 3 3 3 3 2" xfId="37337" xr:uid="{4CA7ACFE-FB89-479A-B350-81387F557E51}"/>
    <cellStyle name="쉼표 7 3 3 3 4" xfId="10164" xr:uid="{5AE9619D-72D7-4A89-BE31-2495279D01EE}"/>
    <cellStyle name="쉼표 7 3 3 3 4 2" xfId="40119" xr:uid="{902D3926-36C0-4759-BFC5-A03C72D5DBF3}"/>
    <cellStyle name="쉼표 7 3 3 3 5" xfId="12946" xr:uid="{5658B509-5733-4623-AE56-B0F6589F4607}"/>
    <cellStyle name="쉼표 7 3 3 3 5 2" xfId="42901" xr:uid="{823A5E5F-7588-4EC9-BC2F-6959EF8C07B8}"/>
    <cellStyle name="쉼표 7 3 3 3 6" xfId="15681" xr:uid="{B869835D-9C18-4D15-A22D-FD2D329E1D16}"/>
    <cellStyle name="쉼표 7 3 3 3 6 2" xfId="45636" xr:uid="{9B24351E-CD91-485F-AC90-AE52CC5698D0}"/>
    <cellStyle name="쉼표 7 3 3 3 7" xfId="18429" xr:uid="{C1939313-9614-4CA5-877E-0516EF94BCDA}"/>
    <cellStyle name="쉼표 7 3 3 3 7 2" xfId="48382" xr:uid="{B8288D57-5BF6-4222-8A8F-543732CF616F}"/>
    <cellStyle name="쉼표 7 3 3 3 8" xfId="21212" xr:uid="{E89258C1-2730-479F-ADC3-BA409D5FB290}"/>
    <cellStyle name="쉼표 7 3 3 3 8 2" xfId="51164" xr:uid="{70AB05B2-3A94-46DD-949F-393F90E678D7}"/>
    <cellStyle name="쉼표 7 3 3 3 9" xfId="23950" xr:uid="{79A5A9C9-61A0-4D46-B68B-F6AC24055D6D}"/>
    <cellStyle name="쉼표 7 3 3 3 9 2" xfId="53902" xr:uid="{88AF58A1-60D9-4732-9D60-0E090F93702E}"/>
    <cellStyle name="쉼표 7 3 3 4" xfId="3066" xr:uid="{D3DBEBA5-DBCC-40D0-9DDF-9A0C43668D71}"/>
    <cellStyle name="쉼표 7 3 3 4 2" xfId="28061" xr:uid="{A6B8359A-CAB5-42D5-8131-3C619B0099F4}"/>
    <cellStyle name="쉼표 7 3 3 4 2 2" xfId="58013" xr:uid="{081DE655-F7D4-444F-A1ED-E192C6FB440A}"/>
    <cellStyle name="쉼표 7 3 3 4 3" xfId="33059" xr:uid="{B876040C-EBEF-4B8F-856F-5E7F4F3F3C6F}"/>
    <cellStyle name="쉼표 7 3 3 5" xfId="6014" xr:uid="{AB43A011-11DB-4631-9B22-BE84B6B84B3F}"/>
    <cellStyle name="쉼표 7 3 3 5 2" xfId="35969" xr:uid="{D08EB5E4-C9C7-4FF7-A090-6BDF285C97D0}"/>
    <cellStyle name="쉼표 7 3 3 6" xfId="8796" xr:uid="{9801BB35-D1E4-454F-A598-A2F925C4A1B3}"/>
    <cellStyle name="쉼표 7 3 3 6 2" xfId="38751" xr:uid="{A23D7723-CF32-484A-83E2-FE8580C990E7}"/>
    <cellStyle name="쉼표 7 3 3 7" xfId="11578" xr:uid="{6AD54E49-51B2-4822-9063-3929F1AC9E4B}"/>
    <cellStyle name="쉼표 7 3 3 7 2" xfId="41533" xr:uid="{17015883-D3CF-4A68-BE47-75CCF11C3172}"/>
    <cellStyle name="쉼표 7 3 3 8" xfId="14313" xr:uid="{8EB280F7-B24B-4DA8-A036-501FD41B4D3A}"/>
    <cellStyle name="쉼표 7 3 3 8 2" xfId="44268" xr:uid="{AC89DA58-2D0F-435B-87DD-171C171AAF21}"/>
    <cellStyle name="쉼표 7 3 3 9" xfId="17061" xr:uid="{2EC649AE-378A-40C9-A7F7-D61C253828AF}"/>
    <cellStyle name="쉼표 7 3 3 9 2" xfId="47014" xr:uid="{37006860-525C-41F7-83CC-65B5FEE816E2}"/>
    <cellStyle name="쉼표 7 3 4" xfId="1018" xr:uid="{E46EEE8A-8FFF-42CC-A647-B6330F11B1CC}"/>
    <cellStyle name="쉼표 7 3 4 10" xfId="22924" xr:uid="{D1754832-70B8-495A-A29D-9A40DDDE8276}"/>
    <cellStyle name="쉼표 7 3 4 10 2" xfId="52876" xr:uid="{C9FAEBB8-7F58-4AD3-A5EE-EB173A30968F}"/>
    <cellStyle name="쉼표 7 3 4 11" xfId="25660" xr:uid="{459A8450-0E47-480E-B496-09B780288846}"/>
    <cellStyle name="쉼표 7 3 4 11 2" xfId="55612" xr:uid="{4E994451-F05F-45E7-A9EF-A2B267D8E785}"/>
    <cellStyle name="쉼표 7 3 4 12" xfId="31023" xr:uid="{4C43D07C-F148-4E30-BF2E-3B1BEF351CAA}"/>
    <cellStyle name="쉼표 7 3 4 2" xfId="4776" xr:uid="{B00C0BD6-1E5D-4FF5-AD4B-12C5F969DEFB}"/>
    <cellStyle name="쉼표 7 3 4 2 10" xfId="34769" xr:uid="{4727A078-4F63-40B9-8589-282137251B0B}"/>
    <cellStyle name="쉼표 7 3 4 2 2" xfId="7724" xr:uid="{6180381B-C02A-47B2-ACBE-7445AE2D0FAB}"/>
    <cellStyle name="쉼표 7 3 4 2 2 2" xfId="29771" xr:uid="{28B6B243-32F8-485D-B03C-58AE9D7C2CE8}"/>
    <cellStyle name="쉼표 7 3 4 2 2 2 2" xfId="59723" xr:uid="{A6C88C8C-3220-4671-99C7-A46529DF9A20}"/>
    <cellStyle name="쉼표 7 3 4 2 2 3" xfId="37679" xr:uid="{17E073C9-D727-4AA9-B2AC-A71036E70DF3}"/>
    <cellStyle name="쉼표 7 3 4 2 3" xfId="10506" xr:uid="{44CF4B20-7D16-4B94-87D0-887D386455B7}"/>
    <cellStyle name="쉼표 7 3 4 2 3 2" xfId="40461" xr:uid="{DA816DB8-58EF-4DFF-B14E-FD3D48A42EB7}"/>
    <cellStyle name="쉼표 7 3 4 2 4" xfId="13288" xr:uid="{3252A603-8C49-4366-8AB3-01330827E68C}"/>
    <cellStyle name="쉼표 7 3 4 2 4 2" xfId="43243" xr:uid="{91A3CF11-2321-4EEA-83B9-FB9F8E826AC6}"/>
    <cellStyle name="쉼표 7 3 4 2 5" xfId="16023" xr:uid="{7F64B59B-EB32-4511-8E16-1922A5D348F1}"/>
    <cellStyle name="쉼표 7 3 4 2 5 2" xfId="45978" xr:uid="{FDF11CB7-CB3C-40DF-8C74-9D994D5954EF}"/>
    <cellStyle name="쉼표 7 3 4 2 6" xfId="18771" xr:uid="{5C5A563D-0DEA-444F-97DF-F68D1DFF288F}"/>
    <cellStyle name="쉼표 7 3 4 2 6 2" xfId="48724" xr:uid="{B0CB4A86-B4D7-492F-94DE-D2A8D0B95F9A}"/>
    <cellStyle name="쉼표 7 3 4 2 7" xfId="21554" xr:uid="{403B09FC-4455-4A79-8E95-64D5274ACDE2}"/>
    <cellStyle name="쉼표 7 3 4 2 7 2" xfId="51506" xr:uid="{D4BD32C5-A770-4BAF-A84E-95CBBC910F91}"/>
    <cellStyle name="쉼표 7 3 4 2 8" xfId="24292" xr:uid="{3F11C9A3-6744-4684-8E13-75F72032B8AF}"/>
    <cellStyle name="쉼표 7 3 4 2 8 2" xfId="54244" xr:uid="{FABA5C01-715E-4B89-A132-0975DD942A00}"/>
    <cellStyle name="쉼표 7 3 4 2 9" xfId="27028" xr:uid="{981A4FD7-598E-4B4C-9C18-A4D44CDB293F}"/>
    <cellStyle name="쉼표 7 3 4 2 9 2" xfId="56980" xr:uid="{92DB11EB-7167-479E-BA8B-8A0CB02442BD}"/>
    <cellStyle name="쉼표 7 3 4 3" xfId="3408" xr:uid="{7765759B-9216-4C9F-BEFC-5F8A1FFC59B6}"/>
    <cellStyle name="쉼표 7 3 4 3 2" xfId="28403" xr:uid="{E09A79A9-641B-4182-B8E4-83A41F8A2FB8}"/>
    <cellStyle name="쉼표 7 3 4 3 2 2" xfId="58355" xr:uid="{3065BEEA-A602-4546-BF2C-0EF092C641A3}"/>
    <cellStyle name="쉼표 7 3 4 3 3" xfId="33401" xr:uid="{DE2F84B9-A5A0-4128-B8D3-455C36CA10E7}"/>
    <cellStyle name="쉼표 7 3 4 4" xfId="6356" xr:uid="{6F921D98-1EA2-4AAA-A6D8-AC27ABA4BFFA}"/>
    <cellStyle name="쉼표 7 3 4 4 2" xfId="36311" xr:uid="{5D52FB3D-0A7B-46B0-A7A8-00092DD0083C}"/>
    <cellStyle name="쉼표 7 3 4 5" xfId="9138" xr:uid="{93487736-A973-49B6-A792-7CD6FC9B52D5}"/>
    <cellStyle name="쉼표 7 3 4 5 2" xfId="39093" xr:uid="{FE97C1F5-B0F4-4F76-AC42-D561EA065AE1}"/>
    <cellStyle name="쉼표 7 3 4 6" xfId="11920" xr:uid="{922E21C5-D8CD-4F4C-BC9B-21B5710D311C}"/>
    <cellStyle name="쉼표 7 3 4 6 2" xfId="41875" xr:uid="{1F55F09D-3B96-4AE9-8FC3-56DEA14E8B60}"/>
    <cellStyle name="쉼표 7 3 4 7" xfId="14655" xr:uid="{3CAB5767-D8A3-43D6-8C73-BC5E0B117F73}"/>
    <cellStyle name="쉼표 7 3 4 7 2" xfId="44610" xr:uid="{EE4DB3F6-AEB2-4766-A210-7E34479B6CBC}"/>
    <cellStyle name="쉼표 7 3 4 8" xfId="17403" xr:uid="{54D83CD3-6DC2-445C-8F62-AF37FA5D879A}"/>
    <cellStyle name="쉼표 7 3 4 8 2" xfId="47356" xr:uid="{3886E78B-40DC-45D5-84CC-9141EAC762D5}"/>
    <cellStyle name="쉼표 7 3 4 9" xfId="20186" xr:uid="{A4DA56C8-4C70-45C8-8372-D820B07121B2}"/>
    <cellStyle name="쉼표 7 3 4 9 2" xfId="50138" xr:uid="{8B749140-5359-41B4-A9CD-4B0D91FE88C3}"/>
    <cellStyle name="쉼표 7 3 5" xfId="1560" xr:uid="{7FE692B6-1D91-4C12-A7C1-39A768ABAF9C}"/>
    <cellStyle name="쉼표 7 3 5 10" xfId="26344" xr:uid="{15D7C0E6-8B96-412A-89F8-BF0BEA0CCB33}"/>
    <cellStyle name="쉼표 7 3 5 10 2" xfId="56296" xr:uid="{E281B311-BC70-48F4-B33D-A2898F55C400}"/>
    <cellStyle name="쉼표 7 3 5 11" xfId="31565" xr:uid="{ED230C90-3663-4F12-9ED5-E2A004D5FBE6}"/>
    <cellStyle name="쉼표 7 3 5 2" xfId="4092" xr:uid="{A70CD0A4-AECF-42C3-ABD3-585B03E7A7A5}"/>
    <cellStyle name="쉼표 7 3 5 2 2" xfId="29087" xr:uid="{43015B21-7713-4513-92EA-7316CA2B3792}"/>
    <cellStyle name="쉼표 7 3 5 2 2 2" xfId="59039" xr:uid="{94FF6AC3-AC74-4A8D-BDF8-494D2461DABC}"/>
    <cellStyle name="쉼표 7 3 5 2 3" xfId="34085" xr:uid="{B3F881A0-9984-419A-964F-0FA8235BE045}"/>
    <cellStyle name="쉼표 7 3 5 3" xfId="7040" xr:uid="{2E29F7C8-AA6D-4397-AA36-8EC32B6A0DA7}"/>
    <cellStyle name="쉼표 7 3 5 3 2" xfId="36995" xr:uid="{0CCD165D-BD11-4F0C-B5C6-99B8BB74D12D}"/>
    <cellStyle name="쉼표 7 3 5 4" xfId="9822" xr:uid="{B9F1CE3D-54DC-4147-A4E5-D08D0B4E18F3}"/>
    <cellStyle name="쉼표 7 3 5 4 2" xfId="39777" xr:uid="{C98300A6-E310-451F-9EA0-52FC6A740480}"/>
    <cellStyle name="쉼표 7 3 5 5" xfId="12604" xr:uid="{8BED0B00-83AD-4513-98A6-A4885DA30F3B}"/>
    <cellStyle name="쉼표 7 3 5 5 2" xfId="42559" xr:uid="{243951CE-1A0A-4C14-924E-E4FC294668DF}"/>
    <cellStyle name="쉼표 7 3 5 6" xfId="15339" xr:uid="{AF9AFA81-6118-403B-8D90-EDE53DED36C0}"/>
    <cellStyle name="쉼표 7 3 5 6 2" xfId="45294" xr:uid="{9351F092-AF44-4333-977C-E546B83243FC}"/>
    <cellStyle name="쉼표 7 3 5 7" xfId="18087" xr:uid="{C79931BA-86AA-4151-8346-90C1758A8805}"/>
    <cellStyle name="쉼표 7 3 5 7 2" xfId="48040" xr:uid="{F8F9ABED-29AA-4273-B6E1-5106FE6F05D6}"/>
    <cellStyle name="쉼표 7 3 5 8" xfId="20870" xr:uid="{264960F6-93BC-4C01-B3F5-209C64599399}"/>
    <cellStyle name="쉼표 7 3 5 8 2" xfId="50822" xr:uid="{316AC52A-5B76-41C4-8AB4-8E88E4DFD491}"/>
    <cellStyle name="쉼표 7 3 5 9" xfId="23608" xr:uid="{60E030C5-B4F5-4944-BA5F-BE81603A5A8D}"/>
    <cellStyle name="쉼표 7 3 5 9 2" xfId="53560" xr:uid="{B4C9F2B8-8D72-4096-B80F-546A2F84B1DE}"/>
    <cellStyle name="쉼표 7 3 6" xfId="2107" xr:uid="{E4DC4097-A6A0-4BFC-8FAD-9EA4301A61DB}"/>
    <cellStyle name="쉼표 7 3 6 2" xfId="27719" xr:uid="{CB97AAD2-A27C-428C-9E76-4F6E6B9FCAEF}"/>
    <cellStyle name="쉼표 7 3 6 2 2" xfId="57671" xr:uid="{96ED081C-E0B1-40A0-B9E8-451CA2C7DE58}"/>
    <cellStyle name="쉼표 7 3 6 3" xfId="32110" xr:uid="{8B65A226-56BE-40B7-9EF6-E519669E0D4B}"/>
    <cellStyle name="쉼표 7 3 7" xfId="2286" xr:uid="{BC39EEAB-9080-40B0-9BFC-C5E21415D0FF}"/>
    <cellStyle name="쉼표 7 3 7 2" xfId="32286" xr:uid="{456C6CFB-EBF0-44A7-8268-DB401CCC455E}"/>
    <cellStyle name="쉼표 7 3 8" xfId="2724" xr:uid="{315A0AC6-97D6-4A5D-A3CC-36632EBB63A8}"/>
    <cellStyle name="쉼표 7 3 8 2" xfId="32717" xr:uid="{3ED79414-EB28-4CA9-A560-316070696AEC}"/>
    <cellStyle name="쉼표 7 3 9" xfId="5672" xr:uid="{11BB5486-021E-4EBD-B8BA-48A806436764}"/>
    <cellStyle name="쉼표 7 3 9 2" xfId="35627" xr:uid="{CD5735E8-8CA0-4289-B424-F641B27FC7F5}"/>
    <cellStyle name="쉼표 7 4" xfId="521" xr:uid="{2CA789AA-DE91-440F-AD72-088732C3C199}"/>
    <cellStyle name="쉼표 7 4 10" xfId="16805" xr:uid="{65D3BD2B-079E-4076-9F64-5103A340CFE5}"/>
    <cellStyle name="쉼표 7 4 10 2" xfId="46758" xr:uid="{A7F1CBFC-9086-4F88-A1F4-B8227929988C}"/>
    <cellStyle name="쉼표 7 4 11" xfId="19588" xr:uid="{BBF9D769-F5C0-4DBD-B7BF-EB8E57A41400}"/>
    <cellStyle name="쉼표 7 4 11 2" xfId="49540" xr:uid="{0B6D2C9C-E3FB-4D57-B15F-EDB32EEB59C7}"/>
    <cellStyle name="쉼표 7 4 12" xfId="22326" xr:uid="{D153FA19-F75E-4824-9FD3-28D859D9D87A}"/>
    <cellStyle name="쉼표 7 4 12 2" xfId="52278" xr:uid="{2D73E78E-33BE-4E3C-8A09-D4853BE29698}"/>
    <cellStyle name="쉼표 7 4 13" xfId="25062" xr:uid="{9752CCF1-8AD7-47A2-8A6A-3277ECEBAF24}"/>
    <cellStyle name="쉼표 7 4 13 2" xfId="55014" xr:uid="{CA0FDC98-9FCF-4697-97C1-472477AD2D17}"/>
    <cellStyle name="쉼표 7 4 14" xfId="30531" xr:uid="{43764949-684E-4A35-BF47-6CE1A37DC500}"/>
    <cellStyle name="쉼표 7 4 2" xfId="1069" xr:uid="{1318BCDC-8DBF-4BA6-A1B4-F97F50B414E4}"/>
    <cellStyle name="쉼표 7 4 2 10" xfId="19930" xr:uid="{EB128E21-23ED-4056-A48E-96454F6B68B9}"/>
    <cellStyle name="쉼표 7 4 2 10 2" xfId="49882" xr:uid="{4C664A40-AA4E-4F49-AEBD-8B0A38EEE22A}"/>
    <cellStyle name="쉼표 7 4 2 11" xfId="22668" xr:uid="{BDABE193-F473-4A2B-87EB-885A23753923}"/>
    <cellStyle name="쉼표 7 4 2 11 2" xfId="52620" xr:uid="{1FD948A5-F828-40B5-AD23-C05DDFC2A765}"/>
    <cellStyle name="쉼표 7 4 2 12" xfId="25404" xr:uid="{9F8D0BBE-86BB-46FF-A108-3B56CDBB74AD}"/>
    <cellStyle name="쉼표 7 4 2 12 2" xfId="55356" xr:uid="{B52F88CD-0DA1-454D-922D-123E4FF1BA17}"/>
    <cellStyle name="쉼표 7 4 2 13" xfId="31074" xr:uid="{07C2689E-1026-47A1-BD2E-4B74F61FFCBE}"/>
    <cellStyle name="쉼표 7 4 2 2" xfId="3836" xr:uid="{EC7C5330-C035-4E12-9B1C-F7FD1275C944}"/>
    <cellStyle name="쉼표 7 4 2 2 10" xfId="26088" xr:uid="{D15A30D9-5154-46CC-A296-09212EBA36C5}"/>
    <cellStyle name="쉼표 7 4 2 2 10 2" xfId="56040" xr:uid="{1AC4669C-9B68-4FFD-AF6C-24E67504F5C6}"/>
    <cellStyle name="쉼표 7 4 2 2 11" xfId="33829" xr:uid="{2832EECA-8D43-440E-BAA3-113A528EEE8A}"/>
    <cellStyle name="쉼표 7 4 2 2 2" xfId="5204" xr:uid="{883556DE-166E-4261-86D4-13F5F6ED221F}"/>
    <cellStyle name="쉼표 7 4 2 2 2 10" xfId="35197" xr:uid="{B733F8E0-1F57-40D8-8A08-F5A671598391}"/>
    <cellStyle name="쉼표 7 4 2 2 2 2" xfId="8152" xr:uid="{127199D9-B4F5-4A62-877B-85072A736BBE}"/>
    <cellStyle name="쉼표 7 4 2 2 2 2 2" xfId="30199" xr:uid="{A4BFE197-E680-44CF-846A-A5D02AFE374A}"/>
    <cellStyle name="쉼표 7 4 2 2 2 2 2 2" xfId="60151" xr:uid="{18B3A5D9-D327-4EAF-94F8-8E8908E28071}"/>
    <cellStyle name="쉼표 7 4 2 2 2 2 3" xfId="38107" xr:uid="{2D2A8BBC-7A1B-4949-99C1-BA5DEEC7D3CC}"/>
    <cellStyle name="쉼표 7 4 2 2 2 3" xfId="10934" xr:uid="{A213E806-2BF0-4A4E-94CC-A1D514CD4B23}"/>
    <cellStyle name="쉼표 7 4 2 2 2 3 2" xfId="40889" xr:uid="{906D5A30-C296-40C7-B19C-FA9668657E4D}"/>
    <cellStyle name="쉼표 7 4 2 2 2 4" xfId="13716" xr:uid="{63503EE8-BADD-4C9C-997E-21C4EE16F2BB}"/>
    <cellStyle name="쉼표 7 4 2 2 2 4 2" xfId="43671" xr:uid="{7D9BB1C5-0CEC-40A8-A02F-204997BAF88F}"/>
    <cellStyle name="쉼표 7 4 2 2 2 5" xfId="16451" xr:uid="{47DB49A6-895F-40C8-9915-25F171F0DD08}"/>
    <cellStyle name="쉼표 7 4 2 2 2 5 2" xfId="46406" xr:uid="{2E85A081-3E6B-41AC-A287-C71492D9EA37}"/>
    <cellStyle name="쉼표 7 4 2 2 2 6" xfId="19199" xr:uid="{ABD6FE1C-F859-4F4B-AD39-A65C89584C65}"/>
    <cellStyle name="쉼표 7 4 2 2 2 6 2" xfId="49152" xr:uid="{A4C65F90-BCAA-470F-854A-A4D2E7793278}"/>
    <cellStyle name="쉼표 7 4 2 2 2 7" xfId="21982" xr:uid="{27F11905-4C4C-4208-BB5D-6B55A55C8242}"/>
    <cellStyle name="쉼표 7 4 2 2 2 7 2" xfId="51934" xr:uid="{0347872F-BADC-4989-84D0-EEF1E414EE84}"/>
    <cellStyle name="쉼표 7 4 2 2 2 8" xfId="24720" xr:uid="{9E9AE105-D362-4F9E-A656-CC4F08F11D3A}"/>
    <cellStyle name="쉼표 7 4 2 2 2 8 2" xfId="54672" xr:uid="{4E24E2B5-EA4F-4171-AA96-077D2B0F2B1C}"/>
    <cellStyle name="쉼표 7 4 2 2 2 9" xfId="27456" xr:uid="{55E701BF-3C8A-4B72-9DAA-6CC9CB232D93}"/>
    <cellStyle name="쉼표 7 4 2 2 2 9 2" xfId="57408" xr:uid="{91F557A1-BB18-41C6-AAFE-3804353920DD}"/>
    <cellStyle name="쉼표 7 4 2 2 3" xfId="6784" xr:uid="{00977170-2647-4BE5-9C86-53A87FC87B26}"/>
    <cellStyle name="쉼표 7 4 2 2 3 2" xfId="28831" xr:uid="{EEDE5EC0-A2D2-46E0-B378-64C3ADA52B9A}"/>
    <cellStyle name="쉼표 7 4 2 2 3 2 2" xfId="58783" xr:uid="{833B0D5D-C77E-45C0-A13A-6ADCE7DE1107}"/>
    <cellStyle name="쉼표 7 4 2 2 3 3" xfId="36739" xr:uid="{23D0595A-6B12-447A-8DB8-B5CBE0140020}"/>
    <cellStyle name="쉼표 7 4 2 2 4" xfId="9566" xr:uid="{B0BD3C49-20A5-4735-9816-0A6D4085A3BA}"/>
    <cellStyle name="쉼표 7 4 2 2 4 2" xfId="39521" xr:uid="{343216EA-F5A1-4D33-B4F2-1D8DEA7DFB3A}"/>
    <cellStyle name="쉼표 7 4 2 2 5" xfId="12348" xr:uid="{3DFC6C13-0B11-4BFA-B23F-6B6EA525FD2C}"/>
    <cellStyle name="쉼표 7 4 2 2 5 2" xfId="42303" xr:uid="{D92B6C52-49CC-4011-9E44-1282F88C3735}"/>
    <cellStyle name="쉼표 7 4 2 2 6" xfId="15083" xr:uid="{5B58DEB5-7A16-4E67-A8B8-7CFC7426793E}"/>
    <cellStyle name="쉼표 7 4 2 2 6 2" xfId="45038" xr:uid="{AEF306CE-03EF-4A48-B41C-31048CC4254B}"/>
    <cellStyle name="쉼표 7 4 2 2 7" xfId="17831" xr:uid="{7C798093-50CD-4A86-AF49-7304D59A7153}"/>
    <cellStyle name="쉼표 7 4 2 2 7 2" xfId="47784" xr:uid="{8E70592B-64F0-48F1-B108-4A3DD4866874}"/>
    <cellStyle name="쉼표 7 4 2 2 8" xfId="20614" xr:uid="{40C739C5-E26A-4D24-8CC8-4027FCADA739}"/>
    <cellStyle name="쉼표 7 4 2 2 8 2" xfId="50566" xr:uid="{08FC1CBB-2FE5-4B70-A1E4-417B59CA235F}"/>
    <cellStyle name="쉼표 7 4 2 2 9" xfId="23352" xr:uid="{F7C2DDC2-AA1C-40FE-BF81-86EB7F70C239}"/>
    <cellStyle name="쉼표 7 4 2 2 9 2" xfId="53304" xr:uid="{A7197AF0-5278-4CA7-A18A-CB96DFB4BCBB}"/>
    <cellStyle name="쉼표 7 4 2 3" xfId="4520" xr:uid="{EECF8A25-D9AA-4AE6-95C5-7FC6C3368814}"/>
    <cellStyle name="쉼표 7 4 2 3 10" xfId="34513" xr:uid="{E27B79C2-71C7-4606-974C-29C6EB05E545}"/>
    <cellStyle name="쉼표 7 4 2 3 2" xfId="7468" xr:uid="{E30CC344-B9EA-4AEA-838B-904D918F7414}"/>
    <cellStyle name="쉼표 7 4 2 3 2 2" xfId="29515" xr:uid="{019AD884-75F7-4A19-94E7-64575D746AE8}"/>
    <cellStyle name="쉼표 7 4 2 3 2 2 2" xfId="59467" xr:uid="{22A87330-171D-4555-A564-40C39CD39189}"/>
    <cellStyle name="쉼표 7 4 2 3 2 3" xfId="37423" xr:uid="{0EA55546-9C40-4FDF-BF44-6DFFA1C805BC}"/>
    <cellStyle name="쉼표 7 4 2 3 3" xfId="10250" xr:uid="{240EFEB1-395C-40B4-82A6-F91CAB36A876}"/>
    <cellStyle name="쉼표 7 4 2 3 3 2" xfId="40205" xr:uid="{8B6BA2E0-7CB9-4F17-8BE3-D5D9DE679A4F}"/>
    <cellStyle name="쉼표 7 4 2 3 4" xfId="13032" xr:uid="{5966C00C-9023-4099-8DBB-A02CD453063E}"/>
    <cellStyle name="쉼표 7 4 2 3 4 2" xfId="42987" xr:uid="{3747F0E7-2784-4E2A-81FE-F776A99F1076}"/>
    <cellStyle name="쉼표 7 4 2 3 5" xfId="15767" xr:uid="{B1772ACA-994F-4B54-A798-C519C9035BD0}"/>
    <cellStyle name="쉼표 7 4 2 3 5 2" xfId="45722" xr:uid="{7CC7E4D3-8C23-4339-A0FF-A807830F9995}"/>
    <cellStyle name="쉼표 7 4 2 3 6" xfId="18515" xr:uid="{0DD9DA26-3DA9-4B0C-99FE-143A11DD3E1E}"/>
    <cellStyle name="쉼표 7 4 2 3 6 2" xfId="48468" xr:uid="{A4BEE2F1-A9B2-468E-A9E2-C7E4B4A76795}"/>
    <cellStyle name="쉼표 7 4 2 3 7" xfId="21298" xr:uid="{CA658A2F-42E1-48C1-BB01-B34E3FF17E49}"/>
    <cellStyle name="쉼표 7 4 2 3 7 2" xfId="51250" xr:uid="{6C4C492E-8086-499E-8DCF-F965EDA1CA39}"/>
    <cellStyle name="쉼표 7 4 2 3 8" xfId="24036" xr:uid="{03FED51D-C441-4294-BD9A-14F7662DF32D}"/>
    <cellStyle name="쉼표 7 4 2 3 8 2" xfId="53988" xr:uid="{76740FC5-DAAE-4D81-B95A-B77F74DFE801}"/>
    <cellStyle name="쉼표 7 4 2 3 9" xfId="26772" xr:uid="{68B25FCB-F94B-4FFC-85F3-971073AFFFBC}"/>
    <cellStyle name="쉼표 7 4 2 3 9 2" xfId="56724" xr:uid="{E057B10C-D6BA-4B3C-8B87-3AAC1A43567C}"/>
    <cellStyle name="쉼표 7 4 2 4" xfId="3152" xr:uid="{6155F1C0-3E91-423D-9F4B-A9BAB5C2488A}"/>
    <cellStyle name="쉼표 7 4 2 4 2" xfId="28147" xr:uid="{C775AEEB-E776-4868-BEAD-F2E63DB2FE95}"/>
    <cellStyle name="쉼표 7 4 2 4 2 2" xfId="58099" xr:uid="{AAD14FF0-5500-44A4-BA6C-F6E3C8B05F8E}"/>
    <cellStyle name="쉼표 7 4 2 4 3" xfId="33145" xr:uid="{1958FF2F-D480-4C44-9B49-5DF9525BEFAC}"/>
    <cellStyle name="쉼표 7 4 2 5" xfId="6100" xr:uid="{A1F31837-B0A3-4EAA-920E-534192993E7F}"/>
    <cellStyle name="쉼표 7 4 2 5 2" xfId="36055" xr:uid="{9E4317FD-11D0-47DF-A881-EEEE22212B23}"/>
    <cellStyle name="쉼표 7 4 2 6" xfId="8882" xr:uid="{3B02CA61-8A9C-4631-9161-056765613068}"/>
    <cellStyle name="쉼표 7 4 2 6 2" xfId="38837" xr:uid="{E27F7CF7-B038-4E8C-B0F7-DC37ABD7107E}"/>
    <cellStyle name="쉼표 7 4 2 7" xfId="11664" xr:uid="{04D8CF0E-461B-4DF3-8A18-07C5F213F192}"/>
    <cellStyle name="쉼표 7 4 2 7 2" xfId="41619" xr:uid="{23FEEEAB-8863-469C-AEA1-A7FA235C046D}"/>
    <cellStyle name="쉼표 7 4 2 8" xfId="14399" xr:uid="{20F8D644-E29A-4EF8-9706-FAB871BCC2D2}"/>
    <cellStyle name="쉼표 7 4 2 8 2" xfId="44354" xr:uid="{DFDE5CB0-A14F-4D80-9643-E9ACFFCAEC15}"/>
    <cellStyle name="쉼표 7 4 2 9" xfId="17147" xr:uid="{8B7FB9DE-3B5C-4C88-822D-78EABD8B2794}"/>
    <cellStyle name="쉼표 7 4 2 9 2" xfId="47100" xr:uid="{78792007-84FD-4920-AA4E-382635FEC0C8}"/>
    <cellStyle name="쉼표 7 4 3" xfId="1611" xr:uid="{25AF985D-E775-4A7E-AA8C-57174995E848}"/>
    <cellStyle name="쉼표 7 4 3 10" xfId="23010" xr:uid="{3D9021B0-9C75-423E-A79D-05C34A1AF869}"/>
    <cellStyle name="쉼표 7 4 3 10 2" xfId="52962" xr:uid="{94E7A383-692C-4522-A78B-17867D7556FD}"/>
    <cellStyle name="쉼표 7 4 3 11" xfId="25746" xr:uid="{0C5F1DC1-0D4C-4B87-8F85-598E1645D55C}"/>
    <cellStyle name="쉼표 7 4 3 11 2" xfId="55698" xr:uid="{991014AC-D978-4E02-9A48-0A97CE925FCB}"/>
    <cellStyle name="쉼표 7 4 3 12" xfId="31616" xr:uid="{9D4D5A22-2310-49CA-8D01-C3A6E8DE86DA}"/>
    <cellStyle name="쉼표 7 4 3 2" xfId="4862" xr:uid="{CE3B04A0-5142-43E9-8E41-4063E326DA5D}"/>
    <cellStyle name="쉼표 7 4 3 2 10" xfId="34855" xr:uid="{418B9093-8AD7-44AD-A307-E18A6AAE06D0}"/>
    <cellStyle name="쉼표 7 4 3 2 2" xfId="7810" xr:uid="{BE8D6288-E0CF-400E-8150-4D0F58AC7D27}"/>
    <cellStyle name="쉼표 7 4 3 2 2 2" xfId="29857" xr:uid="{57FBB178-0215-4A52-8C31-A26202583D92}"/>
    <cellStyle name="쉼표 7 4 3 2 2 2 2" xfId="59809" xr:uid="{19E8009C-E9F3-4672-8793-51DBFD561A23}"/>
    <cellStyle name="쉼표 7 4 3 2 2 3" xfId="37765" xr:uid="{5E3A773A-4FDA-4D51-8CE7-65854A4A70BC}"/>
    <cellStyle name="쉼표 7 4 3 2 3" xfId="10592" xr:uid="{92C9CF04-D075-476C-AE3C-D4E26AB2A00C}"/>
    <cellStyle name="쉼표 7 4 3 2 3 2" xfId="40547" xr:uid="{0BDAF817-E4B8-4910-A78F-013BEDA60610}"/>
    <cellStyle name="쉼표 7 4 3 2 4" xfId="13374" xr:uid="{6CB72EE7-03B7-4444-8DA3-A60F184DD556}"/>
    <cellStyle name="쉼표 7 4 3 2 4 2" xfId="43329" xr:uid="{96964001-F12F-4E43-8F63-612EE244B723}"/>
    <cellStyle name="쉼표 7 4 3 2 5" xfId="16109" xr:uid="{BE2FBBC7-0797-43BC-98C8-13DEA4E742F6}"/>
    <cellStyle name="쉼표 7 4 3 2 5 2" xfId="46064" xr:uid="{F3388248-34ED-44E9-B165-E1FEB8356352}"/>
    <cellStyle name="쉼표 7 4 3 2 6" xfId="18857" xr:uid="{56ADABB0-B0E0-4D26-B119-94BE34585C95}"/>
    <cellStyle name="쉼표 7 4 3 2 6 2" xfId="48810" xr:uid="{B62D863F-A66B-4DD9-954A-F11B7F0A8502}"/>
    <cellStyle name="쉼표 7 4 3 2 7" xfId="21640" xr:uid="{9003FCE6-1832-4F62-A3FB-055E48358CD7}"/>
    <cellStyle name="쉼표 7 4 3 2 7 2" xfId="51592" xr:uid="{AFD1A304-D758-41A4-B13C-457E9E2826E2}"/>
    <cellStyle name="쉼표 7 4 3 2 8" xfId="24378" xr:uid="{ECFCCB71-2F28-442A-B7AB-C33AD19A11B4}"/>
    <cellStyle name="쉼표 7 4 3 2 8 2" xfId="54330" xr:uid="{0399C91F-0C5F-4382-9D55-2BEAE98E1AFA}"/>
    <cellStyle name="쉼표 7 4 3 2 9" xfId="27114" xr:uid="{BAFA72D4-7555-46A7-B3C3-13909864FC1D}"/>
    <cellStyle name="쉼표 7 4 3 2 9 2" xfId="57066" xr:uid="{32D62291-9C37-4C37-8887-78D37173EDAA}"/>
    <cellStyle name="쉼표 7 4 3 3" xfId="3494" xr:uid="{C6DAC040-D924-435E-9606-3421FC7C84D8}"/>
    <cellStyle name="쉼표 7 4 3 3 2" xfId="28489" xr:uid="{F579FA98-C470-4735-A93D-2FDE41009CEC}"/>
    <cellStyle name="쉼표 7 4 3 3 2 2" xfId="58441" xr:uid="{05132574-C120-4701-8430-89BF3EA6EC11}"/>
    <cellStyle name="쉼표 7 4 3 3 3" xfId="33487" xr:uid="{E7851CFE-1332-4399-B5D9-E15C5DB446ED}"/>
    <cellStyle name="쉼표 7 4 3 4" xfId="6442" xr:uid="{7E21DDCE-FE02-419A-A18C-C01356AE3682}"/>
    <cellStyle name="쉼표 7 4 3 4 2" xfId="36397" xr:uid="{DCBD0650-C4E6-4F35-8E38-CCEC8BBA6DC1}"/>
    <cellStyle name="쉼표 7 4 3 5" xfId="9224" xr:uid="{B2370E95-9BB7-4147-BED6-B0D3D5634188}"/>
    <cellStyle name="쉼표 7 4 3 5 2" xfId="39179" xr:uid="{D22CFA04-B917-44F8-9D15-3F060DEA644D}"/>
    <cellStyle name="쉼표 7 4 3 6" xfId="12006" xr:uid="{1617AFA6-645B-430F-B226-E7B05E7C7EC6}"/>
    <cellStyle name="쉼표 7 4 3 6 2" xfId="41961" xr:uid="{17A90BD3-0E1F-414F-AF99-F76209AB2A93}"/>
    <cellStyle name="쉼표 7 4 3 7" xfId="14741" xr:uid="{94EE4267-2062-4C39-9B45-600E46807B6D}"/>
    <cellStyle name="쉼표 7 4 3 7 2" xfId="44696" xr:uid="{3C6FEC66-4A9A-40DC-92D2-27137B4FCE79}"/>
    <cellStyle name="쉼표 7 4 3 8" xfId="17489" xr:uid="{0C4CA798-8C53-41AD-B25A-EF2C89501285}"/>
    <cellStyle name="쉼표 7 4 3 8 2" xfId="47442" xr:uid="{9265E7D8-9243-46AC-A20F-9B36668D2C44}"/>
    <cellStyle name="쉼표 7 4 3 9" xfId="20272" xr:uid="{0FE6DE60-7BCF-4D72-A4FE-791E387528A5}"/>
    <cellStyle name="쉼표 7 4 3 9 2" xfId="50224" xr:uid="{C904FE42-45CB-440D-AA1B-50EF1F2D44D4}"/>
    <cellStyle name="쉼표 7 4 4" xfId="2373" xr:uid="{CB91DF9B-D295-4EBC-9D48-4DCA41B84E6E}"/>
    <cellStyle name="쉼표 7 4 4 10" xfId="26430" xr:uid="{AEA8869A-8ADD-4657-9674-3101D1512790}"/>
    <cellStyle name="쉼표 7 4 4 10 2" xfId="56382" xr:uid="{9656E2F5-F1F1-47EC-A69F-A89B654FE2ED}"/>
    <cellStyle name="쉼표 7 4 4 11" xfId="32372" xr:uid="{972AD45A-9EE7-4199-822E-EAF42D9B3147}"/>
    <cellStyle name="쉼표 7 4 4 2" xfId="4178" xr:uid="{FFA10C23-2E45-4003-9A00-DF18E1A54701}"/>
    <cellStyle name="쉼표 7 4 4 2 2" xfId="29173" xr:uid="{330C89DE-4DFC-410B-BA52-296E96CA5F65}"/>
    <cellStyle name="쉼표 7 4 4 2 2 2" xfId="59125" xr:uid="{DD8596DB-663B-4BCF-A94D-CE3D18FCC8A9}"/>
    <cellStyle name="쉼표 7 4 4 2 3" xfId="34171" xr:uid="{D068B751-1EBD-46D3-AEC3-C74A1D0BF08C}"/>
    <cellStyle name="쉼표 7 4 4 3" xfId="7126" xr:uid="{ECD6F28D-7FB8-4FD1-8530-B58CD8FE1FC0}"/>
    <cellStyle name="쉼표 7 4 4 3 2" xfId="37081" xr:uid="{274B5340-201F-41FB-88F9-A0F001716AC4}"/>
    <cellStyle name="쉼표 7 4 4 4" xfId="9908" xr:uid="{F9AAA97B-96B5-45B9-A476-1188B3AFF3E3}"/>
    <cellStyle name="쉼표 7 4 4 4 2" xfId="39863" xr:uid="{3B794617-0B7C-46BF-B8DC-82498537693B}"/>
    <cellStyle name="쉼표 7 4 4 5" xfId="12690" xr:uid="{B77E75C7-9835-45DE-9061-B542A3119B37}"/>
    <cellStyle name="쉼표 7 4 4 5 2" xfId="42645" xr:uid="{2A89286B-FADC-4596-B005-E430A40B38D0}"/>
    <cellStyle name="쉼표 7 4 4 6" xfId="15425" xr:uid="{A54B5F5B-9A84-4D46-AE11-1878511783FD}"/>
    <cellStyle name="쉼표 7 4 4 6 2" xfId="45380" xr:uid="{87EF928E-901C-43B9-8C36-60ABD8FF9372}"/>
    <cellStyle name="쉼표 7 4 4 7" xfId="18173" xr:uid="{74D95DDD-FF24-46CF-BF84-7E221170D5EA}"/>
    <cellStyle name="쉼표 7 4 4 7 2" xfId="48126" xr:uid="{BEBF4BFC-E528-4620-B08E-17E7012A6257}"/>
    <cellStyle name="쉼표 7 4 4 8" xfId="20956" xr:uid="{B671E8A9-FC67-486F-B0FF-07424DB3F5BC}"/>
    <cellStyle name="쉼표 7 4 4 8 2" xfId="50908" xr:uid="{18462FFE-37AE-4A51-A048-6D1D64340B89}"/>
    <cellStyle name="쉼표 7 4 4 9" xfId="23694" xr:uid="{2490F895-1746-4382-8B49-4EB116089D47}"/>
    <cellStyle name="쉼표 7 4 4 9 2" xfId="53646" xr:uid="{F775D5AF-D46C-40C5-9A56-F9BD9C103FA7}"/>
    <cellStyle name="쉼표 7 4 5" xfId="2810" xr:uid="{81C21D26-82DB-4DBF-8BE1-D8DCE12FE05A}"/>
    <cellStyle name="쉼표 7 4 5 2" xfId="27805" xr:uid="{598CDF6A-9EC0-4067-B6F2-742533799859}"/>
    <cellStyle name="쉼표 7 4 5 2 2" xfId="57757" xr:uid="{90D07A9C-E3E1-4C6B-B207-966E672201C1}"/>
    <cellStyle name="쉼표 7 4 5 3" xfId="32803" xr:uid="{E7F4179E-3BF1-45E3-AEBA-0CC408F421DA}"/>
    <cellStyle name="쉼표 7 4 6" xfId="5758" xr:uid="{0CEC44EF-296F-4200-A885-4030A0A91589}"/>
    <cellStyle name="쉼표 7 4 6 2" xfId="35713" xr:uid="{ABAAAA9E-1306-4FAD-ACA9-A4BEC523EF32}"/>
    <cellStyle name="쉼표 7 4 7" xfId="8540" xr:uid="{4609942F-686C-4540-B7F9-61085A7B671A}"/>
    <cellStyle name="쉼표 7 4 7 2" xfId="38495" xr:uid="{9624E4AE-F140-4071-B015-F7F513CCD358}"/>
    <cellStyle name="쉼표 7 4 8" xfId="11322" xr:uid="{31CCA0CA-38A0-4675-9C9F-7843FDF48FF4}"/>
    <cellStyle name="쉼표 7 4 8 2" xfId="41277" xr:uid="{F35F25AD-976F-4149-9344-223B6BDBEC0E}"/>
    <cellStyle name="쉼표 7 4 9" xfId="14057" xr:uid="{FD0C325A-3508-465B-BAD2-EABDDECB2E23}"/>
    <cellStyle name="쉼표 7 4 9 2" xfId="44012" xr:uid="{19EA70A8-07E4-464D-AEB0-5F5BC22F19BF}"/>
    <cellStyle name="쉼표 7 5" xfId="661" xr:uid="{E5DA1803-2C69-42C3-9D22-FA6305B041E8}"/>
    <cellStyle name="쉼표 7 5 10" xfId="19759" xr:uid="{19F5F0B1-54D2-4A4B-A42B-7CA15F82DDED}"/>
    <cellStyle name="쉼표 7 5 10 2" xfId="49711" xr:uid="{D1293B8D-C088-461D-A301-47D2D64D30A4}"/>
    <cellStyle name="쉼표 7 5 11" xfId="22497" xr:uid="{9FA127AA-513B-4DB1-B8E0-6F4DF41A3050}"/>
    <cellStyle name="쉼표 7 5 11 2" xfId="52449" xr:uid="{3FF18CE3-6946-4E21-848F-E5646A4FCE75}"/>
    <cellStyle name="쉼표 7 5 12" xfId="25233" xr:uid="{9FFE5E45-2730-4211-B0B4-0ACC4DF5CBCA}"/>
    <cellStyle name="쉼표 7 5 12 2" xfId="55185" xr:uid="{AA06B352-E481-42FF-A37E-287268DAF90C}"/>
    <cellStyle name="쉼표 7 5 13" xfId="30671" xr:uid="{3964DBB2-9A2F-4094-A845-FE297D155052}"/>
    <cellStyle name="쉼표 7 5 2" xfId="1209" xr:uid="{8277A631-C4A8-4AC3-B9C4-E9C6189F8E75}"/>
    <cellStyle name="쉼표 7 5 2 10" xfId="23181" xr:uid="{BBC7B778-8987-4DBF-8967-13ED80170FCF}"/>
    <cellStyle name="쉼표 7 5 2 10 2" xfId="53133" xr:uid="{067F8E97-7FB9-4C6C-99DB-669ED5070BEC}"/>
    <cellStyle name="쉼표 7 5 2 11" xfId="25917" xr:uid="{9FBFA35E-8ADC-48BA-8A14-2A3612AFEBA1}"/>
    <cellStyle name="쉼표 7 5 2 11 2" xfId="55869" xr:uid="{3EEFF962-B5B0-4EF5-89BB-9AF88E657228}"/>
    <cellStyle name="쉼표 7 5 2 12" xfId="31214" xr:uid="{07092CB1-0531-42C2-BC27-A3AFC3EAE0EB}"/>
    <cellStyle name="쉼표 7 5 2 2" xfId="5033" xr:uid="{E62DBFDD-9707-4488-94EF-B0C6975E173B}"/>
    <cellStyle name="쉼표 7 5 2 2 10" xfId="35026" xr:uid="{F602B380-0954-4D4D-878C-18D64C5F1CFF}"/>
    <cellStyle name="쉼표 7 5 2 2 2" xfId="7981" xr:uid="{28DA07D1-C7B1-419E-AA79-725B5ACE0CDE}"/>
    <cellStyle name="쉼표 7 5 2 2 2 2" xfId="30028" xr:uid="{71BC6B63-7361-4982-BDB9-F29021A3709D}"/>
    <cellStyle name="쉼표 7 5 2 2 2 2 2" xfId="59980" xr:uid="{F2898A0B-846F-4923-B0D2-110A1D3A238F}"/>
    <cellStyle name="쉼표 7 5 2 2 2 3" xfId="37936" xr:uid="{E35C12B2-8A7C-4403-9E32-E4914E21A72E}"/>
    <cellStyle name="쉼표 7 5 2 2 3" xfId="10763" xr:uid="{7AF6B3C4-9A25-4DB0-9AF7-BB8499D59C33}"/>
    <cellStyle name="쉼표 7 5 2 2 3 2" xfId="40718" xr:uid="{7A834AB7-AFC2-4572-8938-4CE901FD07E8}"/>
    <cellStyle name="쉼표 7 5 2 2 4" xfId="13545" xr:uid="{60C00B09-E681-48DC-8B6D-B96BBFDA7E7E}"/>
    <cellStyle name="쉼표 7 5 2 2 4 2" xfId="43500" xr:uid="{18AC3274-D52C-410B-B1F9-E9EF8A4A51A7}"/>
    <cellStyle name="쉼표 7 5 2 2 5" xfId="16280" xr:uid="{3BE35987-82A5-4E4F-85FC-8756972A8ABF}"/>
    <cellStyle name="쉼표 7 5 2 2 5 2" xfId="46235" xr:uid="{F1CB43A2-3CA3-4E96-AB11-8E169CF4C5C5}"/>
    <cellStyle name="쉼표 7 5 2 2 6" xfId="19028" xr:uid="{E133BC1C-1081-4E60-B0BA-CEE02C4E8F80}"/>
    <cellStyle name="쉼표 7 5 2 2 6 2" xfId="48981" xr:uid="{2769349F-D658-487E-BDAA-F6A4B847324B}"/>
    <cellStyle name="쉼표 7 5 2 2 7" xfId="21811" xr:uid="{1D7604F7-F772-4D5F-81EF-4A27553DA188}"/>
    <cellStyle name="쉼표 7 5 2 2 7 2" xfId="51763" xr:uid="{6C0E09D6-DF9C-476A-BCDE-0D28B992C4AF}"/>
    <cellStyle name="쉼표 7 5 2 2 8" xfId="24549" xr:uid="{25A3CDC2-B940-4C38-8554-461AF85571AC}"/>
    <cellStyle name="쉼표 7 5 2 2 8 2" xfId="54501" xr:uid="{BC90C8FA-2344-4B72-A523-6916303EC427}"/>
    <cellStyle name="쉼표 7 5 2 2 9" xfId="27285" xr:uid="{E40F7671-0AD3-4AD4-B955-E5DFD1395F9E}"/>
    <cellStyle name="쉼표 7 5 2 2 9 2" xfId="57237" xr:uid="{E467FF91-B3FA-4FD0-BB8D-1EAA6F2818F1}"/>
    <cellStyle name="쉼표 7 5 2 3" xfId="3665" xr:uid="{A1120E7C-A370-4A28-9650-D25B4287D8B7}"/>
    <cellStyle name="쉼표 7 5 2 3 2" xfId="28660" xr:uid="{778FF5EE-4111-4BCF-BD8D-500D52260760}"/>
    <cellStyle name="쉼표 7 5 2 3 2 2" xfId="58612" xr:uid="{BDBA7088-5157-4A74-85C0-CE65D6269821}"/>
    <cellStyle name="쉼표 7 5 2 3 3" xfId="33658" xr:uid="{C1ADFA70-E66E-4DF0-805D-10C15C6654FB}"/>
    <cellStyle name="쉼표 7 5 2 4" xfId="6613" xr:uid="{B60613F6-92E3-4A7C-B185-BBFA207FEA9D}"/>
    <cellStyle name="쉼표 7 5 2 4 2" xfId="36568" xr:uid="{5C2BB756-88C8-42F5-A97D-EE6C26F4E0FC}"/>
    <cellStyle name="쉼표 7 5 2 5" xfId="9395" xr:uid="{BE403788-362F-447F-81A6-B801471C5E69}"/>
    <cellStyle name="쉼표 7 5 2 5 2" xfId="39350" xr:uid="{C1D31F91-6B8A-49D1-9AD1-E94595293F9B}"/>
    <cellStyle name="쉼표 7 5 2 6" xfId="12177" xr:uid="{02DF6F72-FD51-4E6F-9400-D97E76BEF54A}"/>
    <cellStyle name="쉼표 7 5 2 6 2" xfId="42132" xr:uid="{5E6DD1AB-75CA-488F-A992-4DDFA4D2D779}"/>
    <cellStyle name="쉼표 7 5 2 7" xfId="14912" xr:uid="{D67E6413-F6E2-4B38-A887-C54A9BE4A9E1}"/>
    <cellStyle name="쉼표 7 5 2 7 2" xfId="44867" xr:uid="{36388F99-3D8E-4319-831D-E0DE0C4813D9}"/>
    <cellStyle name="쉼표 7 5 2 8" xfId="17660" xr:uid="{359A935C-3CE3-4F9F-A217-656D9EE47789}"/>
    <cellStyle name="쉼표 7 5 2 8 2" xfId="47613" xr:uid="{8DCDDB51-A1F6-4B7B-9AB7-CD76E97C3D19}"/>
    <cellStyle name="쉼표 7 5 2 9" xfId="20443" xr:uid="{10712127-D21B-44A0-AB7D-36B5727B2EBA}"/>
    <cellStyle name="쉼표 7 5 2 9 2" xfId="50395" xr:uid="{167FFFD6-54F0-4F84-9637-67D76011998A}"/>
    <cellStyle name="쉼표 7 5 3" xfId="1751" xr:uid="{47383779-A3A4-4509-A2C5-82BBA405D44D}"/>
    <cellStyle name="쉼표 7 5 3 10" xfId="26601" xr:uid="{48179D32-208B-4279-A88C-95AA99F3602E}"/>
    <cellStyle name="쉼표 7 5 3 10 2" xfId="56553" xr:uid="{D2B0EF7A-F550-4FF9-AE06-D61980B55D4D}"/>
    <cellStyle name="쉼표 7 5 3 11" xfId="31756" xr:uid="{B6E8B9CE-7104-49DC-8DC2-19A28EA4901F}"/>
    <cellStyle name="쉼표 7 5 3 2" xfId="4349" xr:uid="{395E6B3C-44CD-4D40-A7FA-B4BA59517C77}"/>
    <cellStyle name="쉼표 7 5 3 2 2" xfId="29344" xr:uid="{56FCF21D-F6C4-4DC8-9DF8-64161A0E60AE}"/>
    <cellStyle name="쉼표 7 5 3 2 2 2" xfId="59296" xr:uid="{78788AA7-9306-4A38-B628-6AAD5573D2CA}"/>
    <cellStyle name="쉼표 7 5 3 2 3" xfId="34342" xr:uid="{48B65BA7-2BC9-4A90-91B8-1A7ED00C30B4}"/>
    <cellStyle name="쉼표 7 5 3 3" xfId="7297" xr:uid="{CC423DD6-52C6-4BC9-BDD6-D2B5E19AC5D9}"/>
    <cellStyle name="쉼표 7 5 3 3 2" xfId="37252" xr:uid="{9907DC13-8B1D-474B-BAB6-E618D30ED8A1}"/>
    <cellStyle name="쉼표 7 5 3 4" xfId="10079" xr:uid="{1E10D879-E554-488A-845B-8209F986840C}"/>
    <cellStyle name="쉼표 7 5 3 4 2" xfId="40034" xr:uid="{1419D21A-606A-400E-858D-3E0365050C8D}"/>
    <cellStyle name="쉼표 7 5 3 5" xfId="12861" xr:uid="{FAC9F3EB-4260-412E-B85C-F43288E56FCB}"/>
    <cellStyle name="쉼표 7 5 3 5 2" xfId="42816" xr:uid="{4C3D2D87-D746-459E-A77F-D33155DF6529}"/>
    <cellStyle name="쉼표 7 5 3 6" xfId="15596" xr:uid="{C9B8727C-C681-40A1-B397-741C2E57B329}"/>
    <cellStyle name="쉼표 7 5 3 6 2" xfId="45551" xr:uid="{FC467A15-1E9B-42F1-95CD-870FF8C51C12}"/>
    <cellStyle name="쉼표 7 5 3 7" xfId="18344" xr:uid="{1CAE8583-9688-4828-9C37-1FC17F69E638}"/>
    <cellStyle name="쉼표 7 5 3 7 2" xfId="48297" xr:uid="{01B7A4D2-5285-4D40-9597-249E4C4699AF}"/>
    <cellStyle name="쉼표 7 5 3 8" xfId="21127" xr:uid="{3FC653A5-7BDF-42F5-A52C-031730D3D2E1}"/>
    <cellStyle name="쉼표 7 5 3 8 2" xfId="51079" xr:uid="{35413E42-D4C5-462B-AB4A-7771EB49AA28}"/>
    <cellStyle name="쉼표 7 5 3 9" xfId="23865" xr:uid="{80C1BC04-7FE0-479E-915D-5FF54FBDAD64}"/>
    <cellStyle name="쉼표 7 5 3 9 2" xfId="53817" xr:uid="{4ACD9A6F-EA87-45A5-8B1B-9BCD6049EFEC}"/>
    <cellStyle name="쉼표 7 5 4" xfId="2981" xr:uid="{8FC5762B-219B-480D-880F-B2DA0AE6CC9B}"/>
    <cellStyle name="쉼표 7 5 4 2" xfId="27976" xr:uid="{610430F2-F8F3-4D0C-B047-5154AF5E0343}"/>
    <cellStyle name="쉼표 7 5 4 2 2" xfId="57928" xr:uid="{EF300958-A129-4E1D-A084-F441B55CD75A}"/>
    <cellStyle name="쉼표 7 5 4 3" xfId="32974" xr:uid="{21C8DDFF-6922-46FB-95E5-0F671D6F389B}"/>
    <cellStyle name="쉼표 7 5 5" xfId="5929" xr:uid="{A5F821AB-5DD9-4ED8-AEF1-7685851785A0}"/>
    <cellStyle name="쉼표 7 5 5 2" xfId="35884" xr:uid="{7CA96A05-EAA6-4B5A-9F73-E7CBC6A60B39}"/>
    <cellStyle name="쉼표 7 5 6" xfId="8711" xr:uid="{E1822819-2018-48C0-A48C-073D6D344914}"/>
    <cellStyle name="쉼표 7 5 6 2" xfId="38666" xr:uid="{5B26DA7E-F650-43D9-A7B0-451269A8E9D9}"/>
    <cellStyle name="쉼표 7 5 7" xfId="11493" xr:uid="{99921147-3284-4475-82A1-7FFD1DCF6FDB}"/>
    <cellStyle name="쉼표 7 5 7 2" xfId="41448" xr:uid="{18872CFA-08AA-4685-AE7F-C4B7ACD62DC2}"/>
    <cellStyle name="쉼표 7 5 8" xfId="14228" xr:uid="{05601DB6-6A75-4A49-B7B9-0F70E611728E}"/>
    <cellStyle name="쉼표 7 5 8 2" xfId="44183" xr:uid="{9AE3E91C-05B3-4FD0-9DD4-14790602FFCF}"/>
    <cellStyle name="쉼표 7 5 9" xfId="16976" xr:uid="{226BAAFE-1729-4F72-B4BB-409F121A10F7}"/>
    <cellStyle name="쉼표 7 5 9 2" xfId="46929" xr:uid="{84A31285-B230-4878-BDC7-31534A8144E6}"/>
    <cellStyle name="쉼표 7 6" xfId="711" xr:uid="{5842C329-192A-4F43-A2FF-2A4E92F94EBA}"/>
    <cellStyle name="쉼표 7 6 10" xfId="20101" xr:uid="{8BE0A9F6-AB75-4A96-9B4E-91E2B8CE59DD}"/>
    <cellStyle name="쉼표 7 6 10 2" xfId="50053" xr:uid="{4985D55B-1FFD-4818-B8E7-9FBB6ACC0E71}"/>
    <cellStyle name="쉼표 7 6 11" xfId="22839" xr:uid="{EA181EE7-882A-4B5E-B22A-BF50601EF8C3}"/>
    <cellStyle name="쉼표 7 6 11 2" xfId="52791" xr:uid="{10CB8D26-8940-4B61-AEB7-35297020D2BC}"/>
    <cellStyle name="쉼표 7 6 12" xfId="25575" xr:uid="{3C6734C9-DE2C-40B8-9C1A-BDC936E17DC1}"/>
    <cellStyle name="쉼표 7 6 12 2" xfId="55527" xr:uid="{81268CC9-6611-484C-B528-06BA9190B7CD}"/>
    <cellStyle name="쉼표 7 6 13" xfId="30716" xr:uid="{976D5CB9-46F1-4D6C-9A16-3A5BEEB3593E}"/>
    <cellStyle name="쉼표 7 6 2" xfId="1254" xr:uid="{64E4DDC2-FE93-40F6-AC66-D3A152F529C7}"/>
    <cellStyle name="쉼표 7 6 2 10" xfId="26943" xr:uid="{0C98F997-0EEA-4B1A-9B24-B164447C21E4}"/>
    <cellStyle name="쉼표 7 6 2 10 2" xfId="56895" xr:uid="{FC4563A9-606B-42F3-A91E-9B103DB60B18}"/>
    <cellStyle name="쉼표 7 6 2 11" xfId="31259" xr:uid="{0004DB18-1D6F-4E95-80E0-21857CA57584}"/>
    <cellStyle name="쉼표 7 6 2 2" xfId="4691" xr:uid="{9B3719EF-CDD3-4D56-B79E-45BA278CEFCE}"/>
    <cellStyle name="쉼표 7 6 2 2 2" xfId="29686" xr:uid="{E1DD57DE-A721-475C-A418-5C936842A1F6}"/>
    <cellStyle name="쉼표 7 6 2 2 2 2" xfId="59638" xr:uid="{1F8835C2-9565-4F18-BE8A-C0710FCC1F01}"/>
    <cellStyle name="쉼표 7 6 2 2 3" xfId="34684" xr:uid="{F79EB29C-7B6E-4C30-9F47-ED016B11DB9F}"/>
    <cellStyle name="쉼표 7 6 2 3" xfId="7639" xr:uid="{F8E16CA7-A682-46F4-ADCB-09635E6CA12F}"/>
    <cellStyle name="쉼표 7 6 2 3 2" xfId="37594" xr:uid="{6E602333-F4BB-4CF7-935C-3FA1905952C3}"/>
    <cellStyle name="쉼표 7 6 2 4" xfId="10421" xr:uid="{1C258D86-5F37-4D1B-A3A6-375ED267E1B5}"/>
    <cellStyle name="쉼표 7 6 2 4 2" xfId="40376" xr:uid="{50949C94-92B8-494F-A33D-EAFA533D92B8}"/>
    <cellStyle name="쉼표 7 6 2 5" xfId="13203" xr:uid="{EAA43542-7DE0-4A22-87C9-187E8E6CB83C}"/>
    <cellStyle name="쉼표 7 6 2 5 2" xfId="43158" xr:uid="{6899DEF8-9706-4B47-9B92-673EFB155F75}"/>
    <cellStyle name="쉼표 7 6 2 6" xfId="15938" xr:uid="{BCBC06BA-5063-44F7-94C9-058F4FD27C13}"/>
    <cellStyle name="쉼표 7 6 2 6 2" xfId="45893" xr:uid="{96F17BE7-77A6-4F2B-81D0-F13FCEFC7B89}"/>
    <cellStyle name="쉼표 7 6 2 7" xfId="18686" xr:uid="{9F2C17E5-3BFD-4212-BACC-5F2E7CD57F33}"/>
    <cellStyle name="쉼표 7 6 2 7 2" xfId="48639" xr:uid="{0F4CB54D-8901-44D1-AF1F-758928478AAD}"/>
    <cellStyle name="쉼표 7 6 2 8" xfId="21469" xr:uid="{600AAEF5-C470-444B-AA6A-1E88AE1DF597}"/>
    <cellStyle name="쉼표 7 6 2 8 2" xfId="51421" xr:uid="{35451478-9E47-4541-9737-4F3D44060C62}"/>
    <cellStyle name="쉼표 7 6 2 9" xfId="24207" xr:uid="{3259FBFB-1561-465D-A7E1-9705BC2B7071}"/>
    <cellStyle name="쉼표 7 6 2 9 2" xfId="54159" xr:uid="{C33990B6-60BE-4F90-A35F-4CA7A8F199F7}"/>
    <cellStyle name="쉼표 7 6 3" xfId="1796" xr:uid="{A7A64378-71B8-4278-AD15-BD06C4005A7C}"/>
    <cellStyle name="쉼표 7 6 3 2" xfId="28318" xr:uid="{9A9346B5-25A2-4D3C-AC82-49656942FD92}"/>
    <cellStyle name="쉼표 7 6 3 2 2" xfId="58270" xr:uid="{B63FA68B-6A0D-4BAB-A69B-7EC62B498B58}"/>
    <cellStyle name="쉼표 7 6 3 3" xfId="31801" xr:uid="{9AED1ADB-6153-4213-88A6-8A3B8B9198CB}"/>
    <cellStyle name="쉼표 7 6 4" xfId="3323" xr:uid="{26444B34-1745-4F4E-B420-F7460627FEE4}"/>
    <cellStyle name="쉼표 7 6 4 2" xfId="33316" xr:uid="{C3559585-D427-4582-893A-80AB264D9A27}"/>
    <cellStyle name="쉼표 7 6 5" xfId="6271" xr:uid="{6BD5BDF9-ED2D-43BF-AC8D-D4C719906581}"/>
    <cellStyle name="쉼표 7 6 5 2" xfId="36226" xr:uid="{32E21DE2-680E-4F8E-A406-74E58E6BADE6}"/>
    <cellStyle name="쉼표 7 6 6" xfId="9053" xr:uid="{BC7EC506-7DC9-459C-A2CA-A81318974F76}"/>
    <cellStyle name="쉼표 7 6 6 2" xfId="39008" xr:uid="{F960ABB4-CD72-403A-820E-25906812A4F6}"/>
    <cellStyle name="쉼표 7 6 7" xfId="11835" xr:uid="{EFBDF67C-C4BD-4C9F-B755-CCB42A79B990}"/>
    <cellStyle name="쉼표 7 6 7 2" xfId="41790" xr:uid="{1C40188E-4FF7-41CE-A2FE-CE14B52529FE}"/>
    <cellStyle name="쉼표 7 6 8" xfId="14570" xr:uid="{EE9354FF-2EA0-45E8-90E9-7D879309C4B2}"/>
    <cellStyle name="쉼표 7 6 8 2" xfId="44525" xr:uid="{7F3F86C4-FAC8-4535-B338-1D022A39FE0E}"/>
    <cellStyle name="쉼표 7 6 9" xfId="17318" xr:uid="{0760C22F-460D-4CE2-85B7-214EAF56F545}"/>
    <cellStyle name="쉼표 7 6 9 2" xfId="47271" xr:uid="{5475D8ED-84F9-4607-AE8C-8022B991C46C}"/>
    <cellStyle name="쉼표 7 7" xfId="757" xr:uid="{1D5E5774-C48D-45FF-BF5F-DEFB7BFD0A1F}"/>
    <cellStyle name="쉼표 7 7 10" xfId="20785" xr:uid="{3A877351-C835-43AE-8978-8AFB085AFC25}"/>
    <cellStyle name="쉼표 7 7 10 2" xfId="50737" xr:uid="{87BEAD1E-2676-4D8E-A9C8-FFF41C09AF7F}"/>
    <cellStyle name="쉼표 7 7 11" xfId="23523" xr:uid="{368AD782-4B68-4519-9748-416D62C08A03}"/>
    <cellStyle name="쉼표 7 7 11 2" xfId="53475" xr:uid="{C4A6DC92-C37F-4ECB-AD4E-852B6858933D}"/>
    <cellStyle name="쉼표 7 7 12" xfId="26259" xr:uid="{2EED0BC6-7476-479B-BBBF-80123D5C0EAE}"/>
    <cellStyle name="쉼표 7 7 12 2" xfId="56211" xr:uid="{93E4FFA4-5E24-4F02-B0DD-94328BC534BE}"/>
    <cellStyle name="쉼표 7 7 13" xfId="30762" xr:uid="{85DEA2BA-64FF-4D0F-97B7-DF3EBD2EFF45}"/>
    <cellStyle name="쉼표 7 7 2" xfId="1300" xr:uid="{6F3736F1-FEAA-4399-985F-AC7C1412F3F6}"/>
    <cellStyle name="쉼표 7 7 2 2" xfId="29002" xr:uid="{028E9A5C-5613-4997-80E7-88DBAE515339}"/>
    <cellStyle name="쉼표 7 7 2 2 2" xfId="58954" xr:uid="{09C153E1-0366-4711-BB4D-05D03E6D959B}"/>
    <cellStyle name="쉼표 7 7 2 3" xfId="31305" xr:uid="{F39B29BE-A922-4249-A528-D3BAACCBDFA3}"/>
    <cellStyle name="쉼표 7 7 3" xfId="1842" xr:uid="{C76B6FE3-5A7A-4FA7-BE79-72821ABD65FC}"/>
    <cellStyle name="쉼표 7 7 3 2" xfId="31847" xr:uid="{35236C97-164F-4330-8149-43DA124F5B36}"/>
    <cellStyle name="쉼표 7 7 4" xfId="4007" xr:uid="{18B0D070-7389-4B5C-89B0-969EC83C0024}"/>
    <cellStyle name="쉼표 7 7 4 2" xfId="34000" xr:uid="{90F4608D-C288-42EF-AB9F-B415A97928DD}"/>
    <cellStyle name="쉼표 7 7 5" xfId="6955" xr:uid="{59CE647A-CE87-4AD8-96A1-36CD80B401FE}"/>
    <cellStyle name="쉼표 7 7 5 2" xfId="36910" xr:uid="{7D98687B-56D1-4E9C-A6C2-C399F4A29BA3}"/>
    <cellStyle name="쉼표 7 7 6" xfId="9737" xr:uid="{D53A317D-501D-4BFE-A024-8D1AEE2832D0}"/>
    <cellStyle name="쉼표 7 7 6 2" xfId="39692" xr:uid="{B7376D07-53BD-40B3-93BC-3B8D21D0ABC7}"/>
    <cellStyle name="쉼표 7 7 7" xfId="12519" xr:uid="{F16EB38B-7B87-48A5-9A42-ADDECA681F5A}"/>
    <cellStyle name="쉼표 7 7 7 2" xfId="42474" xr:uid="{10E5F94A-133D-4ABE-BA1D-F9C3D8C14610}"/>
    <cellStyle name="쉼표 7 7 8" xfId="15254" xr:uid="{C6D27E4B-D9D6-468C-AFEB-D6B5AF6B7E2E}"/>
    <cellStyle name="쉼표 7 7 8 2" xfId="45209" xr:uid="{21B7908F-E1CF-4929-A42C-3C6CD4BAA0B3}"/>
    <cellStyle name="쉼표 7 7 9" xfId="18002" xr:uid="{FA55C7CE-2184-48B9-B0D1-B48EE0CB6CEE}"/>
    <cellStyle name="쉼표 7 7 9 2" xfId="47955" xr:uid="{4BD051E9-C50D-4491-88CC-F56568C51753}"/>
    <cellStyle name="쉼표 7 8" xfId="930" xr:uid="{CECFAE05-D12E-4DA6-892A-E4053399A23A}"/>
    <cellStyle name="쉼표 7 8 2" xfId="27634" xr:uid="{8505956A-904F-4BF4-A134-10BF768D282B}"/>
    <cellStyle name="쉼표 7 8 2 2" xfId="57586" xr:uid="{C31A225C-5EFD-4525-B18E-D8D0E39F62E4}"/>
    <cellStyle name="쉼표 7 8 3" xfId="30935" xr:uid="{3B5A9BA4-4A93-47E7-B1C2-C50C7A3EF6F1}"/>
    <cellStyle name="쉼표 7 9" xfId="1472" xr:uid="{570B495F-F3B2-4F7C-B6A6-5F5F3BF3B321}"/>
    <cellStyle name="쉼표 7 9 2" xfId="31477" xr:uid="{56C5E8CD-E517-4545-888F-A43F656F7226}"/>
    <cellStyle name="쉼표 70" xfId="5470" xr:uid="{760C0289-8396-403B-8412-E46CE4B85805}"/>
    <cellStyle name="쉼표 70 2" xfId="35441" xr:uid="{3A65F0DA-654D-4FE1-A4E4-50C9EB15A32B}"/>
    <cellStyle name="쉼표 71" xfId="5551" xr:uid="{6AFB9918-D7FF-4B4D-89F0-C37C7255D205}"/>
    <cellStyle name="쉼표 71 2" xfId="35507" xr:uid="{8156653D-B72C-4068-81A7-934E1E5BDB20}"/>
    <cellStyle name="쉼표 72" xfId="5430" xr:uid="{BC75479F-8047-4C73-9F24-19ECDE7B769D}"/>
    <cellStyle name="쉼표 72 2" xfId="35422" xr:uid="{B155AB9E-EBB5-4586-B19A-1BA210C40DC0}"/>
    <cellStyle name="쉼표 73" xfId="5553" xr:uid="{F404C75B-B5C7-4873-AC3D-BF424F5CBE41}"/>
    <cellStyle name="쉼표 73 2" xfId="35508" xr:uid="{CBE518C4-A0B0-4FF6-A0EC-0A9E02E2720B}"/>
    <cellStyle name="쉼표 74" xfId="5561" xr:uid="{757DA99D-54F1-4771-B39B-3541F02A6128}"/>
    <cellStyle name="쉼표 74 2" xfId="35516" xr:uid="{8811A975-B2BB-4D7E-A0B7-7FBB8395831C}"/>
    <cellStyle name="쉼표 75" xfId="8290" xr:uid="{05D9B4E5-7D16-4AEF-A1A8-624C903FFB9C}"/>
    <cellStyle name="쉼표 75 2" xfId="38245" xr:uid="{412C8D23-04DE-4DED-A5A5-81BDA41D9208}"/>
    <cellStyle name="쉼표 76" xfId="8298" xr:uid="{958E584D-F6A3-4C38-AA6F-558FE76BDA3B}"/>
    <cellStyle name="쉼표 76 2" xfId="38253" xr:uid="{B46DBBB6-C08A-4088-95EA-42B518D42745}"/>
    <cellStyle name="쉼표 77" xfId="8333" xr:uid="{68713C07-0162-4B1F-AF6E-4A78EEB133CA}"/>
    <cellStyle name="쉼표 77 2" xfId="38288" xr:uid="{4702A21E-CCEE-4A42-B1EB-CB47530FF0C7}"/>
    <cellStyle name="쉼표 78" xfId="8343" xr:uid="{4491B1FA-9F00-4B49-B77D-3B3A6374AB6A}"/>
    <cellStyle name="쉼표 78 2" xfId="38298" xr:uid="{8C742A85-98F8-4A9E-B292-97E960C6B90C}"/>
    <cellStyle name="쉼표 79" xfId="8341" xr:uid="{D767C713-85C7-417B-B64D-113A92EF69BE}"/>
    <cellStyle name="쉼표 79 2" xfId="38296" xr:uid="{A8A50168-84C5-4802-8F18-05F93809AE86}"/>
    <cellStyle name="쉼표 8" xfId="383" xr:uid="{50C861FD-3373-4306-9179-7E7B06F3D792}"/>
    <cellStyle name="쉼표 8 10" xfId="2025" xr:uid="{4E7D6AF5-897A-481A-B78F-3FED3F10A618}"/>
    <cellStyle name="쉼표 8 10 2" xfId="32030" xr:uid="{130F5B9E-67A2-4049-83D8-E37C076BDE04}"/>
    <cellStyle name="쉼표 8 11" xfId="2208" xr:uid="{D3958D6F-0D74-4A67-8A91-6ED116B88944}"/>
    <cellStyle name="쉼표 8 11 2" xfId="32208" xr:uid="{F1406CCB-1FC5-4C88-B6B8-B8AD52F5665E}"/>
    <cellStyle name="쉼표 8 12" xfId="2552" xr:uid="{AE1BFF86-2055-4E14-9291-26995F38A68B}"/>
    <cellStyle name="쉼표 8 12 2" xfId="32551" xr:uid="{E621E62F-5802-4D8C-AAE4-E18E5F856A62}"/>
    <cellStyle name="쉼표 8 13" xfId="2600" xr:uid="{29C611CD-AA00-4BD4-8C9F-9E9498ACC017}"/>
    <cellStyle name="쉼표 8 13 2" xfId="32595" xr:uid="{218ACCBD-FF12-46B9-B147-30767D758077}"/>
    <cellStyle name="쉼표 8 14" xfId="2647" xr:uid="{2DFB64BF-CDE7-418F-AD26-A6F26F91B4D4}"/>
    <cellStyle name="쉼표 8 14 2" xfId="32640" xr:uid="{925C10DE-89A9-47B6-A8CD-D6CF47DB3B27}"/>
    <cellStyle name="쉼표 8 15" xfId="5383" xr:uid="{8AFC3E32-4FE9-49C7-B2D6-2AEC0F4FFE90}"/>
    <cellStyle name="쉼표 8 15 2" xfId="35376" xr:uid="{BC31ADDA-F858-487A-A8B5-104224FB2A49}"/>
    <cellStyle name="쉼표 8 16" xfId="5425" xr:uid="{AF189235-0803-4579-9353-EDC812D84079}"/>
    <cellStyle name="쉼표 8 16 2" xfId="35418" xr:uid="{68410C71-94B7-4FAC-9B8C-90CDA96A4DB8}"/>
    <cellStyle name="쉼표 8 17" xfId="5504" xr:uid="{86D862A4-8A39-4BEB-BFFF-2B5197FADA58}"/>
    <cellStyle name="쉼표 8 17 2" xfId="35475" xr:uid="{2029FED4-B8D0-4A03-9D2B-825F3EFA7427}"/>
    <cellStyle name="쉼표 8 18" xfId="5595" xr:uid="{8F04E067-681C-4AD6-B899-40711F77A3C2}"/>
    <cellStyle name="쉼표 8 18 2" xfId="35550" xr:uid="{B74E0055-8637-49B4-BDDA-471DB291DC72}"/>
    <cellStyle name="쉼표 8 19" xfId="8332" xr:uid="{EB31C9FE-152D-4640-A5AE-9212380D5043}"/>
    <cellStyle name="쉼표 8 19 2" xfId="38287" xr:uid="{850F6F70-2F33-433A-9827-31737D8E5FC2}"/>
    <cellStyle name="쉼표 8 2" xfId="428" xr:uid="{231E4809-CDC2-410E-94BA-8C76918852AC}"/>
    <cellStyle name="쉼표 8 2 10" xfId="5638" xr:uid="{21976E90-4F8F-4222-A1FD-AB52794DB530}"/>
    <cellStyle name="쉼표 8 2 10 2" xfId="35593" xr:uid="{DA062260-E818-4C1E-9A50-6192A4BCC151}"/>
    <cellStyle name="쉼표 8 2 11" xfId="8420" xr:uid="{71D9F88E-49D0-4F92-99B2-E65A30B142E5}"/>
    <cellStyle name="쉼표 8 2 11 2" xfId="38375" xr:uid="{8CF430E7-3AA0-481E-8B1F-A31575F4312E}"/>
    <cellStyle name="쉼표 8 2 12" xfId="11202" xr:uid="{3A6D17B3-6627-46AD-9885-B8D398F1189F}"/>
    <cellStyle name="쉼표 8 2 12 2" xfId="41157" xr:uid="{634E39C4-B239-49F4-A286-79972A5DF4DA}"/>
    <cellStyle name="쉼표 8 2 13" xfId="13937" xr:uid="{DD65BBBF-1EBD-417E-82D3-B3EF59B96600}"/>
    <cellStyle name="쉼표 8 2 13 2" xfId="43892" xr:uid="{AE7AE9DD-3751-49A1-B144-1B99610F7732}"/>
    <cellStyle name="쉼표 8 2 14" xfId="16685" xr:uid="{CBB8C4D3-CF42-4E27-8D0F-7965E18D8FC6}"/>
    <cellStyle name="쉼표 8 2 14 2" xfId="46638" xr:uid="{D875B39A-F613-49CD-A2D5-41AD649DAAD1}"/>
    <cellStyle name="쉼표 8 2 15" xfId="19468" xr:uid="{5ED1E1BF-2847-47FA-BDCC-8D9F47951D68}"/>
    <cellStyle name="쉼표 8 2 15 2" xfId="49420" xr:uid="{5BD2E096-AD1D-4F73-80CD-616E9D4ABA50}"/>
    <cellStyle name="쉼표 8 2 16" xfId="22206" xr:uid="{5D47BB2F-517E-47B7-AF2F-09F22D8D4D55}"/>
    <cellStyle name="쉼표 8 2 16 2" xfId="52158" xr:uid="{FD4A411F-9F49-4493-8714-5536611198E6}"/>
    <cellStyle name="쉼표 8 2 17" xfId="24942" xr:uid="{F0180C14-F445-4781-9305-7206C13A5857}"/>
    <cellStyle name="쉼표 8 2 17 2" xfId="54894" xr:uid="{732D9340-5457-49F1-8F3D-D20EAC00329D}"/>
    <cellStyle name="쉼표 8 2 18" xfId="30443" xr:uid="{90DD8E86-B5B9-4896-AF51-28B6C09C0FBC}"/>
    <cellStyle name="쉼표 8 2 2" xfId="572" xr:uid="{2E3E127F-CB21-4BB2-B8AE-ABF799582B0A}"/>
    <cellStyle name="쉼표 8 2 2 10" xfId="11287" xr:uid="{67A81C67-138B-4704-BDFF-7D163B38A24B}"/>
    <cellStyle name="쉼표 8 2 2 10 2" xfId="41242" xr:uid="{65AC2AA5-F63D-4B2E-8F2F-0EB967BC36CF}"/>
    <cellStyle name="쉼표 8 2 2 11" xfId="14022" xr:uid="{73F2FD1A-6DE1-4263-A6EC-5381F5D37897}"/>
    <cellStyle name="쉼표 8 2 2 11 2" xfId="43977" xr:uid="{F0E3D3B9-8A18-4BDA-8603-288C1DA0E8E5}"/>
    <cellStyle name="쉼표 8 2 2 12" xfId="16770" xr:uid="{3F901164-C9DE-475A-AE11-FED3F9FA416C}"/>
    <cellStyle name="쉼표 8 2 2 12 2" xfId="46723" xr:uid="{713AAB06-5FF3-48A7-B0A8-3981333F0CDA}"/>
    <cellStyle name="쉼표 8 2 2 13" xfId="19553" xr:uid="{783E45BE-9B07-4B51-98F6-C3216E344946}"/>
    <cellStyle name="쉼표 8 2 2 13 2" xfId="49505" xr:uid="{1507B127-8582-4976-B993-052CB2C1EDC5}"/>
    <cellStyle name="쉼표 8 2 2 14" xfId="22291" xr:uid="{97783233-B94E-4173-861A-BB4B00CCE7BA}"/>
    <cellStyle name="쉼표 8 2 2 14 2" xfId="52243" xr:uid="{636A8EC3-E69E-44C4-B846-C54AD63EAD0E}"/>
    <cellStyle name="쉼표 8 2 2 15" xfId="25027" xr:uid="{8623061A-830C-49FA-862D-05FE9D314EB9}"/>
    <cellStyle name="쉼표 8 2 2 15 2" xfId="54979" xr:uid="{917DC61E-0F7D-4809-9921-0A54B6539E01}"/>
    <cellStyle name="쉼표 8 2 2 16" xfId="30582" xr:uid="{377F949D-DCBD-4EE5-AEAB-9FB78FB06C26}"/>
    <cellStyle name="쉼표 8 2 2 2" xfId="893" xr:uid="{6F47CBDD-D18B-49FB-B556-45DB2EB62FF6}"/>
    <cellStyle name="쉼표 8 2 2 2 10" xfId="16941" xr:uid="{726A2D66-9CDF-411D-9EA4-258CB7CB12EB}"/>
    <cellStyle name="쉼표 8 2 2 2 10 2" xfId="46894" xr:uid="{347D6B8D-4B3E-4330-9078-6875C15F897F}"/>
    <cellStyle name="쉼표 8 2 2 2 11" xfId="19724" xr:uid="{DC65EECB-AB6D-4C9D-8160-965AE1700676}"/>
    <cellStyle name="쉼표 8 2 2 2 11 2" xfId="49676" xr:uid="{D010EB8E-1C14-4A80-A648-404CEA18765B}"/>
    <cellStyle name="쉼표 8 2 2 2 12" xfId="22462" xr:uid="{5B7986C5-87BD-4EE0-8BFA-751B34CF2654}"/>
    <cellStyle name="쉼표 8 2 2 2 12 2" xfId="52414" xr:uid="{A905E7C5-D745-4C7F-9E59-BE8C917839A8}"/>
    <cellStyle name="쉼표 8 2 2 2 13" xfId="25198" xr:uid="{36A620EE-CE79-49FC-AFB1-0B955E69CD28}"/>
    <cellStyle name="쉼표 8 2 2 2 13 2" xfId="55150" xr:uid="{0F4B53C5-EEE3-461D-9C76-2997CB751196}"/>
    <cellStyle name="쉼표 8 2 2 2 14" xfId="30898" xr:uid="{EA8B6040-F730-4CAB-915C-E64F4D30797A}"/>
    <cellStyle name="쉼표 8 2 2 2 2" xfId="1436" xr:uid="{04D140CE-2128-4439-B114-2AB62D759988}"/>
    <cellStyle name="쉼표 8 2 2 2 2 10" xfId="20066" xr:uid="{14DE4128-3A40-4AD1-92F0-1F653E03AE05}"/>
    <cellStyle name="쉼표 8 2 2 2 2 10 2" xfId="50018" xr:uid="{C23E5FA2-F6F4-41BF-AE2D-6516950DDA03}"/>
    <cellStyle name="쉼표 8 2 2 2 2 11" xfId="22804" xr:uid="{002B0239-400D-4905-BAE0-409E5AFA1E60}"/>
    <cellStyle name="쉼표 8 2 2 2 2 11 2" xfId="52756" xr:uid="{88199084-1C33-474D-99D1-485544CC7C6E}"/>
    <cellStyle name="쉼표 8 2 2 2 2 12" xfId="25540" xr:uid="{5C3EFB92-5DB5-45A7-A763-CE42088F8192}"/>
    <cellStyle name="쉼표 8 2 2 2 2 12 2" xfId="55492" xr:uid="{8981EBB7-D8FA-45A2-8329-0DB05B66ABC5}"/>
    <cellStyle name="쉼표 8 2 2 2 2 13" xfId="31441" xr:uid="{45496008-2E1D-4744-BD30-85F5B7D8F090}"/>
    <cellStyle name="쉼표 8 2 2 2 2 2" xfId="3972" xr:uid="{83B7EF55-C615-4B18-ACD6-73C216F7CB36}"/>
    <cellStyle name="쉼표 8 2 2 2 2 2 10" xfId="26224" xr:uid="{3D0FCF08-82B9-40D0-9854-996636B421C6}"/>
    <cellStyle name="쉼표 8 2 2 2 2 2 10 2" xfId="56176" xr:uid="{B66D0320-DB5A-4B7B-A775-EA01AF47BC5F}"/>
    <cellStyle name="쉼표 8 2 2 2 2 2 11" xfId="33965" xr:uid="{51904CD2-72FA-4EF1-A258-87CC80D9D6C0}"/>
    <cellStyle name="쉼표 8 2 2 2 2 2 2" xfId="5340" xr:uid="{2F6D7227-4E1D-4CA2-AE6E-65DB91C28401}"/>
    <cellStyle name="쉼표 8 2 2 2 2 2 2 10" xfId="35333" xr:uid="{7968472C-8B99-4E96-965A-D5CEEF65E618}"/>
    <cellStyle name="쉼표 8 2 2 2 2 2 2 2" xfId="8288" xr:uid="{9F33B804-F82A-43DE-A436-47274F1284FD}"/>
    <cellStyle name="쉼표 8 2 2 2 2 2 2 2 2" xfId="30335" xr:uid="{020D55BB-6BAD-41B5-A07A-877BF36DD392}"/>
    <cellStyle name="쉼표 8 2 2 2 2 2 2 2 2 2" xfId="60287" xr:uid="{3B6F3DF9-FA9C-4CBC-970A-E7C6F201BDBC}"/>
    <cellStyle name="쉼표 8 2 2 2 2 2 2 2 3" xfId="38243" xr:uid="{5C850BA2-96B0-4159-A988-A0FDC165787D}"/>
    <cellStyle name="쉼표 8 2 2 2 2 2 2 3" xfId="11070" xr:uid="{2D6A538B-C264-4427-9A62-344A8ED38311}"/>
    <cellStyle name="쉼표 8 2 2 2 2 2 2 3 2" xfId="41025" xr:uid="{C9A3C783-A9BA-4B24-A7CA-BEA3FC9B9B7A}"/>
    <cellStyle name="쉼표 8 2 2 2 2 2 2 4" xfId="13852" xr:uid="{0E40A422-03FE-449E-96B8-F78116E72F30}"/>
    <cellStyle name="쉼표 8 2 2 2 2 2 2 4 2" xfId="43807" xr:uid="{82F49157-DB6B-44E4-9833-679106EE5B12}"/>
    <cellStyle name="쉼표 8 2 2 2 2 2 2 5" xfId="16587" xr:uid="{A7E27E6E-DE37-4D87-9F84-DE4AD6674BEA}"/>
    <cellStyle name="쉼표 8 2 2 2 2 2 2 5 2" xfId="46542" xr:uid="{FA832D38-268E-45ED-A725-D0CB0F865A97}"/>
    <cellStyle name="쉼표 8 2 2 2 2 2 2 6" xfId="19335" xr:uid="{3A277D96-ACE9-4633-9D63-ECC4DC009F6C}"/>
    <cellStyle name="쉼표 8 2 2 2 2 2 2 6 2" xfId="49288" xr:uid="{5534F596-AC08-4B84-BDFD-378E075AB580}"/>
    <cellStyle name="쉼표 8 2 2 2 2 2 2 7" xfId="22118" xr:uid="{A398F114-7AE7-4578-BB71-F34D7309A7F1}"/>
    <cellStyle name="쉼표 8 2 2 2 2 2 2 7 2" xfId="52070" xr:uid="{9F824AA7-35DC-412A-AEFC-9AB105E3C477}"/>
    <cellStyle name="쉼표 8 2 2 2 2 2 2 8" xfId="24856" xr:uid="{0B062AF3-4E45-46CD-88CF-254BF4AA15C4}"/>
    <cellStyle name="쉼표 8 2 2 2 2 2 2 8 2" xfId="54808" xr:uid="{8EA16008-BDDC-4333-A1B2-30E2D0B8A9D3}"/>
    <cellStyle name="쉼표 8 2 2 2 2 2 2 9" xfId="27592" xr:uid="{67813DBC-EA88-427D-8BAF-D43A92C6A5AB}"/>
    <cellStyle name="쉼표 8 2 2 2 2 2 2 9 2" xfId="57544" xr:uid="{16647586-8F67-49A0-B25D-BE4293C2C070}"/>
    <cellStyle name="쉼표 8 2 2 2 2 2 3" xfId="6920" xr:uid="{5E1BD5FD-4ED0-4C85-98CC-83EA06EA1089}"/>
    <cellStyle name="쉼표 8 2 2 2 2 2 3 2" xfId="28967" xr:uid="{40085C0F-1B59-4014-A0A4-9BE09D76F276}"/>
    <cellStyle name="쉼표 8 2 2 2 2 2 3 2 2" xfId="58919" xr:uid="{2798CAA6-59E2-4FA5-851B-668403F2E24C}"/>
    <cellStyle name="쉼표 8 2 2 2 2 2 3 3" xfId="36875" xr:uid="{8E06DA36-7B95-4DA5-88A5-E983FE5DF57D}"/>
    <cellStyle name="쉼표 8 2 2 2 2 2 4" xfId="9702" xr:uid="{15E5021A-22E1-4434-A9F3-C7981FDA3296}"/>
    <cellStyle name="쉼표 8 2 2 2 2 2 4 2" xfId="39657" xr:uid="{C7AD57CD-C4A2-4FDE-8288-1A9B2EA48D5C}"/>
    <cellStyle name="쉼표 8 2 2 2 2 2 5" xfId="12484" xr:uid="{7DEB5BCB-FDD6-4F44-A2EE-FCB2940F64A5}"/>
    <cellStyle name="쉼표 8 2 2 2 2 2 5 2" xfId="42439" xr:uid="{ED3B7580-6698-4B64-A051-E272BCF5F7AA}"/>
    <cellStyle name="쉼표 8 2 2 2 2 2 6" xfId="15219" xr:uid="{A754E9D8-9AF4-4A89-A9AC-572A001530E1}"/>
    <cellStyle name="쉼표 8 2 2 2 2 2 6 2" xfId="45174" xr:uid="{BE04B55E-C146-459E-B98E-B2BB8302B1A2}"/>
    <cellStyle name="쉼표 8 2 2 2 2 2 7" xfId="17967" xr:uid="{812129D1-AF13-48AC-BB9C-E3CA54B6D331}"/>
    <cellStyle name="쉼표 8 2 2 2 2 2 7 2" xfId="47920" xr:uid="{3BDB02EC-9A8A-4980-B7B7-3E79FE34E5C3}"/>
    <cellStyle name="쉼표 8 2 2 2 2 2 8" xfId="20750" xr:uid="{6DE40C96-A297-49A4-8571-B2271C6F72C1}"/>
    <cellStyle name="쉼표 8 2 2 2 2 2 8 2" xfId="50702" xr:uid="{56867B73-AC95-4F11-A007-295BDBBF4A0A}"/>
    <cellStyle name="쉼표 8 2 2 2 2 2 9" xfId="23488" xr:uid="{5E421284-405F-4CFD-A8A7-C68BC7758237}"/>
    <cellStyle name="쉼표 8 2 2 2 2 2 9 2" xfId="53440" xr:uid="{E06D6363-2631-4E77-824D-C7C0B8AFAECF}"/>
    <cellStyle name="쉼표 8 2 2 2 2 3" xfId="4656" xr:uid="{DE9CA10E-B16B-461F-B609-57E3789AAE88}"/>
    <cellStyle name="쉼표 8 2 2 2 2 3 10" xfId="34649" xr:uid="{A5FE2A8B-988D-4462-9056-F6E64A1BC8BE}"/>
    <cellStyle name="쉼표 8 2 2 2 2 3 2" xfId="7604" xr:uid="{60B911FF-87EC-4CF5-8EF3-F3DAD792EEA3}"/>
    <cellStyle name="쉼표 8 2 2 2 2 3 2 2" xfId="29651" xr:uid="{E54416CE-CC97-47A9-9043-42D3E4A22AF1}"/>
    <cellStyle name="쉼표 8 2 2 2 2 3 2 2 2" xfId="59603" xr:uid="{3B2D3A57-140E-43B0-A264-5826D80DACD9}"/>
    <cellStyle name="쉼표 8 2 2 2 2 3 2 3" xfId="37559" xr:uid="{F9B0F9B7-C605-4C51-B6AE-10085BA6D4C2}"/>
    <cellStyle name="쉼표 8 2 2 2 2 3 3" xfId="10386" xr:uid="{9DD95580-FEA2-487F-9147-524B432FCCF8}"/>
    <cellStyle name="쉼표 8 2 2 2 2 3 3 2" xfId="40341" xr:uid="{8049B1BC-E364-4024-9146-FB6C65DFA540}"/>
    <cellStyle name="쉼표 8 2 2 2 2 3 4" xfId="13168" xr:uid="{FD2A745B-F1A3-47AB-9804-AB8609A5AD07}"/>
    <cellStyle name="쉼표 8 2 2 2 2 3 4 2" xfId="43123" xr:uid="{F1361780-62F7-4E49-B7F3-7FF7005BDFDD}"/>
    <cellStyle name="쉼표 8 2 2 2 2 3 5" xfId="15903" xr:uid="{AD70A4AE-88C2-4D99-B43E-87B6D4843F69}"/>
    <cellStyle name="쉼표 8 2 2 2 2 3 5 2" xfId="45858" xr:uid="{4294ADC1-2876-4093-ACB5-A8ACFA903FA9}"/>
    <cellStyle name="쉼표 8 2 2 2 2 3 6" xfId="18651" xr:uid="{CF101223-DDC4-4480-A0FB-CFB9DDE5D2F9}"/>
    <cellStyle name="쉼표 8 2 2 2 2 3 6 2" xfId="48604" xr:uid="{B85F4A8B-A19F-44F2-8B34-14CE67D99B38}"/>
    <cellStyle name="쉼표 8 2 2 2 2 3 7" xfId="21434" xr:uid="{CD2C4072-564B-45D0-AA5D-DCF950E97F6A}"/>
    <cellStyle name="쉼표 8 2 2 2 2 3 7 2" xfId="51386" xr:uid="{2B4F42D2-9EE0-4BB3-AE92-C659506EEA2D}"/>
    <cellStyle name="쉼표 8 2 2 2 2 3 8" xfId="24172" xr:uid="{812EC04F-56AC-44D0-9F4A-85ACE8B0E8EA}"/>
    <cellStyle name="쉼표 8 2 2 2 2 3 8 2" xfId="54124" xr:uid="{C4441193-1C73-407C-BEBA-89B84EAC933C}"/>
    <cellStyle name="쉼표 8 2 2 2 2 3 9" xfId="26908" xr:uid="{5C40679E-27B6-485E-A3A3-2F49ECF97517}"/>
    <cellStyle name="쉼표 8 2 2 2 2 3 9 2" xfId="56860" xr:uid="{34971E22-5AE4-44D3-B209-DD2AA657CFDB}"/>
    <cellStyle name="쉼표 8 2 2 2 2 4" xfId="3288" xr:uid="{25335ACF-866E-4C48-94BF-4263A0553256}"/>
    <cellStyle name="쉼표 8 2 2 2 2 4 2" xfId="28283" xr:uid="{8B5D6414-BA25-4062-BE09-65A49709434E}"/>
    <cellStyle name="쉼표 8 2 2 2 2 4 2 2" xfId="58235" xr:uid="{4BF09256-0E0F-48EB-8BC5-D2DC1E2B0CDA}"/>
    <cellStyle name="쉼표 8 2 2 2 2 4 3" xfId="33281" xr:uid="{782346E4-3AA8-4AB8-98AC-359F05FC6641}"/>
    <cellStyle name="쉼표 8 2 2 2 2 5" xfId="6236" xr:uid="{DDA05353-3DEF-48EE-BA01-E6FB435F1FD1}"/>
    <cellStyle name="쉼표 8 2 2 2 2 5 2" xfId="36191" xr:uid="{13A59AFC-DA9D-4362-93E1-3B5133CA743D}"/>
    <cellStyle name="쉼표 8 2 2 2 2 6" xfId="9018" xr:uid="{4C8B8FA2-0F2F-41AB-BE7B-4933A4403B79}"/>
    <cellStyle name="쉼표 8 2 2 2 2 6 2" xfId="38973" xr:uid="{67475F49-79F1-4E74-86DD-24911B5C0578}"/>
    <cellStyle name="쉼표 8 2 2 2 2 7" xfId="11800" xr:uid="{EFE1E013-D00E-4BB5-A082-343BEEBA2EDF}"/>
    <cellStyle name="쉼표 8 2 2 2 2 7 2" xfId="41755" xr:uid="{EA20EE82-E0C6-48C4-B998-F45685A71C22}"/>
    <cellStyle name="쉼표 8 2 2 2 2 8" xfId="14535" xr:uid="{8D1A5EB3-CFAF-476C-8AA4-1C6C2956061F}"/>
    <cellStyle name="쉼표 8 2 2 2 2 8 2" xfId="44490" xr:uid="{420036A0-2936-46ED-A730-2BB8B0D77940}"/>
    <cellStyle name="쉼표 8 2 2 2 2 9" xfId="17283" xr:uid="{70D55497-773C-4614-A5B2-2A1501A52F04}"/>
    <cellStyle name="쉼표 8 2 2 2 2 9 2" xfId="47236" xr:uid="{242F4D14-E9EF-4299-8895-AAA8AD65FDC0}"/>
    <cellStyle name="쉼표 8 2 2 2 3" xfId="1978" xr:uid="{46A12EEF-FD51-44DB-ACE2-B620AB4DB6F0}"/>
    <cellStyle name="쉼표 8 2 2 2 3 10" xfId="23146" xr:uid="{0F258EF5-DA0F-4153-84AA-56D7E4C40317}"/>
    <cellStyle name="쉼표 8 2 2 2 3 10 2" xfId="53098" xr:uid="{C3915B4C-07B4-4CFE-960C-FBB60D224123}"/>
    <cellStyle name="쉼표 8 2 2 2 3 11" xfId="25882" xr:uid="{7838816A-616D-4083-8852-F7309DD7755A}"/>
    <cellStyle name="쉼표 8 2 2 2 3 11 2" xfId="55834" xr:uid="{BE0612C2-25DD-4573-93D8-A76ADB62BB79}"/>
    <cellStyle name="쉼표 8 2 2 2 3 12" xfId="31983" xr:uid="{49D63B15-FD09-4748-B280-D7A668CAD282}"/>
    <cellStyle name="쉼표 8 2 2 2 3 2" xfId="4998" xr:uid="{B356B30D-E1FB-4557-A095-3B35F886D1F3}"/>
    <cellStyle name="쉼표 8 2 2 2 3 2 10" xfId="34991" xr:uid="{FBD57973-681C-4400-A01B-0C0B84D5C24A}"/>
    <cellStyle name="쉼표 8 2 2 2 3 2 2" xfId="7946" xr:uid="{D0FEC077-D82A-4E5E-A450-BF1883118E9D}"/>
    <cellStyle name="쉼표 8 2 2 2 3 2 2 2" xfId="29993" xr:uid="{034CB26E-6B9C-4899-BA5F-49ECC75C5D30}"/>
    <cellStyle name="쉼표 8 2 2 2 3 2 2 2 2" xfId="59945" xr:uid="{7A49E96D-D531-41ED-8B04-A6623CA9BE52}"/>
    <cellStyle name="쉼표 8 2 2 2 3 2 2 3" xfId="37901" xr:uid="{FF7822FD-B396-42CB-BEC6-A7640ED83600}"/>
    <cellStyle name="쉼표 8 2 2 2 3 2 3" xfId="10728" xr:uid="{B69FB046-46DE-4F2E-8C08-F9515A8D18EA}"/>
    <cellStyle name="쉼표 8 2 2 2 3 2 3 2" xfId="40683" xr:uid="{4B108CD4-7B88-47B7-8F3B-FB8A6A29A503}"/>
    <cellStyle name="쉼표 8 2 2 2 3 2 4" xfId="13510" xr:uid="{BF065C94-1B0A-4945-A10A-384DE98CE71E}"/>
    <cellStyle name="쉼표 8 2 2 2 3 2 4 2" xfId="43465" xr:uid="{9B755471-7322-46BF-BC35-FA7B14C1A7C9}"/>
    <cellStyle name="쉼표 8 2 2 2 3 2 5" xfId="16245" xr:uid="{C416F265-C74D-460E-82E7-4F9FE93EBFB4}"/>
    <cellStyle name="쉼표 8 2 2 2 3 2 5 2" xfId="46200" xr:uid="{F0008CD3-E5CD-4AFD-ABA4-B3409BF22610}"/>
    <cellStyle name="쉼표 8 2 2 2 3 2 6" xfId="18993" xr:uid="{98B1E853-3F8A-4669-9E72-5B0B1D52F4FD}"/>
    <cellStyle name="쉼표 8 2 2 2 3 2 6 2" xfId="48946" xr:uid="{3A2F4657-2D4B-4E23-A660-9588F65C057C}"/>
    <cellStyle name="쉼표 8 2 2 2 3 2 7" xfId="21776" xr:uid="{3AC73D4A-ABD7-4735-B464-F424B7EAC540}"/>
    <cellStyle name="쉼표 8 2 2 2 3 2 7 2" xfId="51728" xr:uid="{C4627859-81D1-43C3-AFFB-7AAA781AAF71}"/>
    <cellStyle name="쉼표 8 2 2 2 3 2 8" xfId="24514" xr:uid="{BF6C1772-D80F-43F8-9379-977A710A5DD7}"/>
    <cellStyle name="쉼표 8 2 2 2 3 2 8 2" xfId="54466" xr:uid="{0B7856A3-BCCA-4D43-B712-690A9CF26769}"/>
    <cellStyle name="쉼표 8 2 2 2 3 2 9" xfId="27250" xr:uid="{CFE9DD17-D8C2-4D05-9669-0E90EF9D037B}"/>
    <cellStyle name="쉼표 8 2 2 2 3 2 9 2" xfId="57202" xr:uid="{4963AE05-6BAE-4EDC-BEE5-2FEF756147EC}"/>
    <cellStyle name="쉼표 8 2 2 2 3 3" xfId="3630" xr:uid="{0A81DF2A-08F4-43D4-A2DC-A83034209948}"/>
    <cellStyle name="쉼표 8 2 2 2 3 3 2" xfId="28625" xr:uid="{DC5F3187-127A-41B3-9AD7-4BAF31391E75}"/>
    <cellStyle name="쉼표 8 2 2 2 3 3 2 2" xfId="58577" xr:uid="{054FC29C-2BDF-42B7-B31B-EAE6492D1433}"/>
    <cellStyle name="쉼표 8 2 2 2 3 3 3" xfId="33623" xr:uid="{991B59F5-6994-4D8F-AB6F-CC825DDFB9FB}"/>
    <cellStyle name="쉼표 8 2 2 2 3 4" xfId="6578" xr:uid="{5C87FF04-CB53-4ACF-B778-4E50E196B755}"/>
    <cellStyle name="쉼표 8 2 2 2 3 4 2" xfId="36533" xr:uid="{0580E597-7472-4430-B657-F1ECD3B3B984}"/>
    <cellStyle name="쉼표 8 2 2 2 3 5" xfId="9360" xr:uid="{EA56F828-BECC-40DA-80A9-FB18BA612519}"/>
    <cellStyle name="쉼표 8 2 2 2 3 5 2" xfId="39315" xr:uid="{9E76E308-5C70-476F-AD15-B5A98572A3E6}"/>
    <cellStyle name="쉼표 8 2 2 2 3 6" xfId="12142" xr:uid="{4E5F47B2-AC06-432B-8AB5-410CD388F8FA}"/>
    <cellStyle name="쉼표 8 2 2 2 3 6 2" xfId="42097" xr:uid="{AC15DDC5-8C3B-4871-B283-1B2027C812AB}"/>
    <cellStyle name="쉼표 8 2 2 2 3 7" xfId="14877" xr:uid="{3D795651-A2A1-4175-8F89-DE0EC54149B5}"/>
    <cellStyle name="쉼표 8 2 2 2 3 7 2" xfId="44832" xr:uid="{999B0D7C-80A7-4EC6-8E35-0AA4A7B78EB6}"/>
    <cellStyle name="쉼표 8 2 2 2 3 8" xfId="17625" xr:uid="{C39B4FB9-3081-4BEB-8632-F8DE2ED4F560}"/>
    <cellStyle name="쉼표 8 2 2 2 3 8 2" xfId="47578" xr:uid="{D569AD23-452B-4C65-B5AD-D5DB5557170C}"/>
    <cellStyle name="쉼표 8 2 2 2 3 9" xfId="20408" xr:uid="{995BB630-EADD-4418-8720-B898CDC09464}"/>
    <cellStyle name="쉼표 8 2 2 2 3 9 2" xfId="50360" xr:uid="{C59576D2-2768-434F-97CD-C51C786B4FA6}"/>
    <cellStyle name="쉼표 8 2 2 2 4" xfId="2509" xr:uid="{86952A91-9022-45B5-BB78-5629F472458D}"/>
    <cellStyle name="쉼표 8 2 2 2 4 10" xfId="26566" xr:uid="{8B6303CF-ADFD-4AD5-8420-0870E4D31548}"/>
    <cellStyle name="쉼표 8 2 2 2 4 10 2" xfId="56518" xr:uid="{74A9F224-D21C-478D-982C-285E990015BD}"/>
    <cellStyle name="쉼표 8 2 2 2 4 11" xfId="32508" xr:uid="{27CC4CF6-D72B-4B45-A004-DFB629FF18DA}"/>
    <cellStyle name="쉼표 8 2 2 2 4 2" xfId="4314" xr:uid="{3938F538-D919-4C2B-B8F1-51EDC6B13EA2}"/>
    <cellStyle name="쉼표 8 2 2 2 4 2 2" xfId="29309" xr:uid="{A7A2E760-A780-48F9-8A8D-04E0FE055AD0}"/>
    <cellStyle name="쉼표 8 2 2 2 4 2 2 2" xfId="59261" xr:uid="{C901D91E-6ADE-44B8-8049-92373BC31234}"/>
    <cellStyle name="쉼표 8 2 2 2 4 2 3" xfId="34307" xr:uid="{C24A67BA-82F9-4A25-AD40-C905CA2E3A86}"/>
    <cellStyle name="쉼표 8 2 2 2 4 3" xfId="7262" xr:uid="{812FDAD9-969E-4DE4-8034-9C2FA428AD27}"/>
    <cellStyle name="쉼표 8 2 2 2 4 3 2" xfId="37217" xr:uid="{00317EFE-6B26-4224-84BE-8409AF943B50}"/>
    <cellStyle name="쉼표 8 2 2 2 4 4" xfId="10044" xr:uid="{2C53F881-EA92-4C73-A37F-90CF0CF0272A}"/>
    <cellStyle name="쉼표 8 2 2 2 4 4 2" xfId="39999" xr:uid="{F46DFF82-4AEA-40AB-B54D-8F05A63566F3}"/>
    <cellStyle name="쉼표 8 2 2 2 4 5" xfId="12826" xr:uid="{FEE4F052-9547-4F65-A371-EB0CCB4B642C}"/>
    <cellStyle name="쉼표 8 2 2 2 4 5 2" xfId="42781" xr:uid="{FD19BE85-C86F-400E-B4B6-1AF085479831}"/>
    <cellStyle name="쉼표 8 2 2 2 4 6" xfId="15561" xr:uid="{B9688C1E-902C-47F7-B6F0-A55825AD9551}"/>
    <cellStyle name="쉼표 8 2 2 2 4 6 2" xfId="45516" xr:uid="{85DF823F-73A8-4B83-86AE-CE00DB378749}"/>
    <cellStyle name="쉼표 8 2 2 2 4 7" xfId="18309" xr:uid="{E904A5EC-714D-47A0-9DE4-AAE7DD449FE5}"/>
    <cellStyle name="쉼표 8 2 2 2 4 7 2" xfId="48262" xr:uid="{1DB98ACB-2494-47A7-A698-278221E1CA5C}"/>
    <cellStyle name="쉼표 8 2 2 2 4 8" xfId="21092" xr:uid="{EC7A9FD6-467D-4818-8184-E68961FFB012}"/>
    <cellStyle name="쉼표 8 2 2 2 4 8 2" xfId="51044" xr:uid="{D8C463C9-28E4-4A3B-B043-E643A062038A}"/>
    <cellStyle name="쉼표 8 2 2 2 4 9" xfId="23830" xr:uid="{6E28AF46-9755-4FE7-AB43-569DF35E907B}"/>
    <cellStyle name="쉼표 8 2 2 2 4 9 2" xfId="53782" xr:uid="{B9417BA0-03F8-4F88-A62D-D624A916DD67}"/>
    <cellStyle name="쉼표 8 2 2 2 5" xfId="2946" xr:uid="{7BCD2AAE-D971-4E16-9E89-AB8068FF0146}"/>
    <cellStyle name="쉼표 8 2 2 2 5 2" xfId="27941" xr:uid="{E9B0CF91-DF42-42B4-B08F-DA779E79BFA3}"/>
    <cellStyle name="쉼표 8 2 2 2 5 2 2" xfId="57893" xr:uid="{BF4F2FE2-96F3-4F4F-A8B2-13D5A7B2954A}"/>
    <cellStyle name="쉼표 8 2 2 2 5 3" xfId="32939" xr:uid="{67D70500-1037-4D34-803B-6AFF46BD2CD5}"/>
    <cellStyle name="쉼표 8 2 2 2 6" xfId="5894" xr:uid="{AD1E02B9-9490-47DF-9D04-0AE59FA9307A}"/>
    <cellStyle name="쉼표 8 2 2 2 6 2" xfId="35849" xr:uid="{F68B9A51-92EB-4D82-9E2A-69EFC699E55D}"/>
    <cellStyle name="쉼표 8 2 2 2 7" xfId="8676" xr:uid="{582C50F2-135F-4E9F-B45B-58B02CC7C7A5}"/>
    <cellStyle name="쉼표 8 2 2 2 7 2" xfId="38631" xr:uid="{CFD71F67-6935-426F-B3B4-7CD620A1D6A1}"/>
    <cellStyle name="쉼표 8 2 2 2 8" xfId="11458" xr:uid="{863381C0-0575-410B-95BF-DE8BE29C0139}"/>
    <cellStyle name="쉼표 8 2 2 2 8 2" xfId="41413" xr:uid="{6E702F5A-55FC-4D1D-A6ED-76A8F3BF89EC}"/>
    <cellStyle name="쉼표 8 2 2 2 9" xfId="14193" xr:uid="{54A86D89-CA85-4B4E-ADF7-92930E7DC586}"/>
    <cellStyle name="쉼표 8 2 2 2 9 2" xfId="44148" xr:uid="{4B0F12C2-FE9B-4C83-955A-412F4F4FC689}"/>
    <cellStyle name="쉼표 8 2 2 3" xfId="1120" xr:uid="{2B996293-9774-4A4A-AB50-C60567118CE6}"/>
    <cellStyle name="쉼표 8 2 2 3 10" xfId="19895" xr:uid="{AA3D9519-9481-4E00-96B2-E0F53457B4A5}"/>
    <cellStyle name="쉼표 8 2 2 3 10 2" xfId="49847" xr:uid="{82857D67-414A-4115-9D6B-8394D88D9D88}"/>
    <cellStyle name="쉼표 8 2 2 3 11" xfId="22633" xr:uid="{89D883A5-E13B-4BBA-9A51-BF4E4890CC8E}"/>
    <cellStyle name="쉼표 8 2 2 3 11 2" xfId="52585" xr:uid="{41AA94DE-A3C7-483B-9898-9A39C5A7E73C}"/>
    <cellStyle name="쉼표 8 2 2 3 12" xfId="25369" xr:uid="{F5741CAB-8024-4291-BCAE-7641D9711021}"/>
    <cellStyle name="쉼표 8 2 2 3 12 2" xfId="55321" xr:uid="{A0D6475F-58F0-41C7-B6E6-86F210B6EA2D}"/>
    <cellStyle name="쉼표 8 2 2 3 13" xfId="31125" xr:uid="{8D5D3E61-2A41-45D8-AFF3-7CC8CF999E5B}"/>
    <cellStyle name="쉼표 8 2 2 3 2" xfId="3801" xr:uid="{AE5436B7-134C-4125-BCD6-229FBE7DB60D}"/>
    <cellStyle name="쉼표 8 2 2 3 2 10" xfId="26053" xr:uid="{10B11940-BDC1-464F-BB90-B06E49BD4D06}"/>
    <cellStyle name="쉼표 8 2 2 3 2 10 2" xfId="56005" xr:uid="{260E5001-F576-42B3-8043-79E908C296F8}"/>
    <cellStyle name="쉼표 8 2 2 3 2 11" xfId="33794" xr:uid="{2993B486-D4B8-4A41-85A3-2F37C7468571}"/>
    <cellStyle name="쉼표 8 2 2 3 2 2" xfId="5169" xr:uid="{1F08A8E4-D175-4BAC-AA2C-091C90C0A9E2}"/>
    <cellStyle name="쉼표 8 2 2 3 2 2 10" xfId="35162" xr:uid="{BBA17822-6501-491D-AEFE-6B25552D37CB}"/>
    <cellStyle name="쉼표 8 2 2 3 2 2 2" xfId="8117" xr:uid="{19A676F5-7AAE-4218-A32C-96ED27B1C2B9}"/>
    <cellStyle name="쉼표 8 2 2 3 2 2 2 2" xfId="30164" xr:uid="{6D56ADF3-79DB-43F8-9336-A635B569CC0E}"/>
    <cellStyle name="쉼표 8 2 2 3 2 2 2 2 2" xfId="60116" xr:uid="{2E90E3FE-EC6D-4B24-BD81-58B2819D43C4}"/>
    <cellStyle name="쉼표 8 2 2 3 2 2 2 3" xfId="38072" xr:uid="{8B8247F8-6880-46DB-95E3-73EED7D6ADE2}"/>
    <cellStyle name="쉼표 8 2 2 3 2 2 3" xfId="10899" xr:uid="{89BDD08B-597D-449C-A6F5-B76050BF882D}"/>
    <cellStyle name="쉼표 8 2 2 3 2 2 3 2" xfId="40854" xr:uid="{EF2A2ADC-D5F3-4099-B8D8-ED46F7A2413A}"/>
    <cellStyle name="쉼표 8 2 2 3 2 2 4" xfId="13681" xr:uid="{D28762D3-8F45-438C-B262-0DEEA2A3C3E4}"/>
    <cellStyle name="쉼표 8 2 2 3 2 2 4 2" xfId="43636" xr:uid="{61FF19BB-3A85-429D-ABBA-238D157AAF18}"/>
    <cellStyle name="쉼표 8 2 2 3 2 2 5" xfId="16416" xr:uid="{F20324B1-C89F-45E7-8D5C-23D4A7E40365}"/>
    <cellStyle name="쉼표 8 2 2 3 2 2 5 2" xfId="46371" xr:uid="{3416009B-E170-4421-88C3-13434B89748C}"/>
    <cellStyle name="쉼표 8 2 2 3 2 2 6" xfId="19164" xr:uid="{54D748D4-1617-48D5-B1B4-A66EAC59015C}"/>
    <cellStyle name="쉼표 8 2 2 3 2 2 6 2" xfId="49117" xr:uid="{3D7B526B-81DD-4E82-B4B9-CE097E5F8EC5}"/>
    <cellStyle name="쉼표 8 2 2 3 2 2 7" xfId="21947" xr:uid="{385175F1-0C53-485A-ADF3-200DE2B5599B}"/>
    <cellStyle name="쉼표 8 2 2 3 2 2 7 2" xfId="51899" xr:uid="{DFBF3131-64CE-4F82-8BB3-65231580B2BC}"/>
    <cellStyle name="쉼표 8 2 2 3 2 2 8" xfId="24685" xr:uid="{2508A3AD-64CC-4B1B-A41C-1BF9CAA04BEF}"/>
    <cellStyle name="쉼표 8 2 2 3 2 2 8 2" xfId="54637" xr:uid="{467FEEDB-EBD5-4C4B-A31F-669577D66B24}"/>
    <cellStyle name="쉼표 8 2 2 3 2 2 9" xfId="27421" xr:uid="{04498802-4056-411B-89CD-D45AC24D11B8}"/>
    <cellStyle name="쉼표 8 2 2 3 2 2 9 2" xfId="57373" xr:uid="{A19CF22D-BAE3-45E6-85FF-E991302F269B}"/>
    <cellStyle name="쉼표 8 2 2 3 2 3" xfId="6749" xr:uid="{9C346DBD-F856-42FA-9ECE-8E618339A583}"/>
    <cellStyle name="쉼표 8 2 2 3 2 3 2" xfId="28796" xr:uid="{60878953-7620-4C16-AB29-0635EDD58D56}"/>
    <cellStyle name="쉼표 8 2 2 3 2 3 2 2" xfId="58748" xr:uid="{6AD7F95B-7981-42F0-80EA-36BBE18A6532}"/>
    <cellStyle name="쉼표 8 2 2 3 2 3 3" xfId="36704" xr:uid="{F0FFFF38-5D0A-424E-8A1D-61EA629CA5ED}"/>
    <cellStyle name="쉼표 8 2 2 3 2 4" xfId="9531" xr:uid="{0E519EB0-71B8-416A-BBAE-DBA34380ADF9}"/>
    <cellStyle name="쉼표 8 2 2 3 2 4 2" xfId="39486" xr:uid="{13C22DF6-604A-413C-8D95-93C326608769}"/>
    <cellStyle name="쉼표 8 2 2 3 2 5" xfId="12313" xr:uid="{A2B4D5EC-95F0-41F2-AAB0-AD984DDC7A2F}"/>
    <cellStyle name="쉼표 8 2 2 3 2 5 2" xfId="42268" xr:uid="{3EBDE7F8-1C30-4A1A-99D8-27D5AC8C70DB}"/>
    <cellStyle name="쉼표 8 2 2 3 2 6" xfId="15048" xr:uid="{A1B3B0A2-715D-4C4E-84B7-644C729B87C6}"/>
    <cellStyle name="쉼표 8 2 2 3 2 6 2" xfId="45003" xr:uid="{90EB2339-42DC-48B3-AD00-2DDA2E9D71B2}"/>
    <cellStyle name="쉼표 8 2 2 3 2 7" xfId="17796" xr:uid="{03D7F3F7-D2AF-4795-A9AD-0A500E794FAD}"/>
    <cellStyle name="쉼표 8 2 2 3 2 7 2" xfId="47749" xr:uid="{D92EFEAE-28B0-41C1-A7A3-67944D15EE7C}"/>
    <cellStyle name="쉼표 8 2 2 3 2 8" xfId="20579" xr:uid="{13A26E7F-39EA-4E70-A7C1-CE1621362339}"/>
    <cellStyle name="쉼표 8 2 2 3 2 8 2" xfId="50531" xr:uid="{8F1680D2-8EA1-4F5D-AFD5-7DFC6C1537F4}"/>
    <cellStyle name="쉼표 8 2 2 3 2 9" xfId="23317" xr:uid="{25388AA2-5BF5-4CB8-9DB1-91629B3F28AD}"/>
    <cellStyle name="쉼표 8 2 2 3 2 9 2" xfId="53269" xr:uid="{3478FA3E-168E-4129-B161-E7140BAB69F5}"/>
    <cellStyle name="쉼표 8 2 2 3 3" xfId="4485" xr:uid="{5667EEA2-B237-4E8E-95F5-EA50234E85F2}"/>
    <cellStyle name="쉼표 8 2 2 3 3 10" xfId="34478" xr:uid="{446C3707-56CD-42D7-A1ED-9A8E2E21D33C}"/>
    <cellStyle name="쉼표 8 2 2 3 3 2" xfId="7433" xr:uid="{5F329AAD-56C0-4B3D-B028-603B970F85E6}"/>
    <cellStyle name="쉼표 8 2 2 3 3 2 2" xfId="29480" xr:uid="{075FB1B3-6145-457C-9E97-649F42320AE7}"/>
    <cellStyle name="쉼표 8 2 2 3 3 2 2 2" xfId="59432" xr:uid="{EB997E1E-8BDB-4C7C-97E1-B8F49857A66B}"/>
    <cellStyle name="쉼표 8 2 2 3 3 2 3" xfId="37388" xr:uid="{7C660543-0967-42ED-A164-123EFAD4A8ED}"/>
    <cellStyle name="쉼표 8 2 2 3 3 3" xfId="10215" xr:uid="{18E7713F-2A6B-41D2-8714-3CADF5A7AB0B}"/>
    <cellStyle name="쉼표 8 2 2 3 3 3 2" xfId="40170" xr:uid="{FB4A5983-0629-4891-B86D-0025AD5AAB63}"/>
    <cellStyle name="쉼표 8 2 2 3 3 4" xfId="12997" xr:uid="{EB1B5DCC-3238-4BFF-843A-2A6FB7999C9D}"/>
    <cellStyle name="쉼표 8 2 2 3 3 4 2" xfId="42952" xr:uid="{220E11BC-57C6-40FE-9A4B-707646ABE987}"/>
    <cellStyle name="쉼표 8 2 2 3 3 5" xfId="15732" xr:uid="{7CD7443D-3ED0-4792-B706-C34843E7D7AF}"/>
    <cellStyle name="쉼표 8 2 2 3 3 5 2" xfId="45687" xr:uid="{D4136532-EB87-41DB-BA59-7BBE24F6059A}"/>
    <cellStyle name="쉼표 8 2 2 3 3 6" xfId="18480" xr:uid="{337733BD-48B7-4E2B-B507-08694F087C03}"/>
    <cellStyle name="쉼표 8 2 2 3 3 6 2" xfId="48433" xr:uid="{BAB6FC4D-6C60-4148-8705-6A2906B949B9}"/>
    <cellStyle name="쉼표 8 2 2 3 3 7" xfId="21263" xr:uid="{892338AE-2594-43F0-B651-5D30997296A4}"/>
    <cellStyle name="쉼표 8 2 2 3 3 7 2" xfId="51215" xr:uid="{C85ADF26-A215-4892-8716-5FE37B9F032B}"/>
    <cellStyle name="쉼표 8 2 2 3 3 8" xfId="24001" xr:uid="{381432A1-60E1-4ADC-9C6E-EBD154F5BAFC}"/>
    <cellStyle name="쉼표 8 2 2 3 3 8 2" xfId="53953" xr:uid="{E4D5D73B-0524-4526-B247-D46AFFEC4F57}"/>
    <cellStyle name="쉼표 8 2 2 3 3 9" xfId="26737" xr:uid="{EB8DB18F-D294-4779-BA25-25E09F698734}"/>
    <cellStyle name="쉼표 8 2 2 3 3 9 2" xfId="56689" xr:uid="{0A89C667-B455-4D55-B0FE-3ED5D3B41898}"/>
    <cellStyle name="쉼표 8 2 2 3 4" xfId="3117" xr:uid="{02DF1413-F3D2-440E-A220-5B3DF47E20B8}"/>
    <cellStyle name="쉼표 8 2 2 3 4 2" xfId="28112" xr:uid="{E1B9E983-737C-4B9E-819D-2E0172758DAF}"/>
    <cellStyle name="쉼표 8 2 2 3 4 2 2" xfId="58064" xr:uid="{EFCC44D6-077E-4CC0-9FB5-88A42772BAA5}"/>
    <cellStyle name="쉼표 8 2 2 3 4 3" xfId="33110" xr:uid="{C46FAB44-383A-4093-97C1-66654E86D0D7}"/>
    <cellStyle name="쉼표 8 2 2 3 5" xfId="6065" xr:uid="{EE392141-A177-48D0-BA03-CC08DF0D3923}"/>
    <cellStyle name="쉼표 8 2 2 3 5 2" xfId="36020" xr:uid="{3C0D0B05-7BE8-4E9E-8BC0-AD440000DC67}"/>
    <cellStyle name="쉼표 8 2 2 3 6" xfId="8847" xr:uid="{2F57ECFB-2381-4EA5-836C-B05546EDD2B7}"/>
    <cellStyle name="쉼표 8 2 2 3 6 2" xfId="38802" xr:uid="{2358F378-7651-4AE7-81CC-A3C1967BB8EB}"/>
    <cellStyle name="쉼표 8 2 2 3 7" xfId="11629" xr:uid="{9BB57356-893F-49CC-8303-3BD96CD4E04E}"/>
    <cellStyle name="쉼표 8 2 2 3 7 2" xfId="41584" xr:uid="{6F678803-08E2-4B12-A5AD-7434AB2A4D45}"/>
    <cellStyle name="쉼표 8 2 2 3 8" xfId="14364" xr:uid="{3D574021-B11C-4C43-91BC-7047BC48BE74}"/>
    <cellStyle name="쉼표 8 2 2 3 8 2" xfId="44319" xr:uid="{8B33B07D-381F-4012-8F78-B6F86B89D733}"/>
    <cellStyle name="쉼표 8 2 2 3 9" xfId="17112" xr:uid="{99F9CE40-3337-451B-A2F5-2A5D7B073A4E}"/>
    <cellStyle name="쉼표 8 2 2 3 9 2" xfId="47065" xr:uid="{1DB46DDE-5A8C-483E-B20F-3B6F4D4D7160}"/>
    <cellStyle name="쉼표 8 2 2 4" xfId="1662" xr:uid="{C0FCCC04-AEEB-4402-8309-8063D178F956}"/>
    <cellStyle name="쉼표 8 2 2 4 10" xfId="22975" xr:uid="{44F9EE10-22E4-4C18-B68C-6B7C216DA756}"/>
    <cellStyle name="쉼표 8 2 2 4 10 2" xfId="52927" xr:uid="{0F6BA934-94D2-41DF-9816-70977A184B12}"/>
    <cellStyle name="쉼표 8 2 2 4 11" xfId="25711" xr:uid="{633D4ADC-6CCF-46A5-AF61-5F207BA3429F}"/>
    <cellStyle name="쉼표 8 2 2 4 11 2" xfId="55663" xr:uid="{EA4B999D-928C-4D12-B6DD-165944CC3336}"/>
    <cellStyle name="쉼표 8 2 2 4 12" xfId="31667" xr:uid="{71589EC7-0DA5-456B-B16F-A5DF8C218EC5}"/>
    <cellStyle name="쉼표 8 2 2 4 2" xfId="4827" xr:uid="{DB72253A-F2B9-4614-A816-13BA5D2DD9CA}"/>
    <cellStyle name="쉼표 8 2 2 4 2 10" xfId="34820" xr:uid="{4358D1BD-5EE4-46EB-9896-7635AB0B8DC8}"/>
    <cellStyle name="쉼표 8 2 2 4 2 2" xfId="7775" xr:uid="{FAC97975-91E4-4A73-96BC-A09A5337A67D}"/>
    <cellStyle name="쉼표 8 2 2 4 2 2 2" xfId="29822" xr:uid="{8F97817C-7BCD-4DE7-AE79-1140CF8FFBB8}"/>
    <cellStyle name="쉼표 8 2 2 4 2 2 2 2" xfId="59774" xr:uid="{325F5886-C7E7-411E-934A-F3D95F5C189D}"/>
    <cellStyle name="쉼표 8 2 2 4 2 2 3" xfId="37730" xr:uid="{3BDC586A-AF40-46CB-A200-CFC70E2AF07A}"/>
    <cellStyle name="쉼표 8 2 2 4 2 3" xfId="10557" xr:uid="{FFEECB4A-27C6-4881-97FB-1669084C0BC8}"/>
    <cellStyle name="쉼표 8 2 2 4 2 3 2" xfId="40512" xr:uid="{BDA76456-F638-48DD-AB1F-4DE773F83099}"/>
    <cellStyle name="쉼표 8 2 2 4 2 4" xfId="13339" xr:uid="{E439FF48-DEE9-477A-B46A-B2DCEE06C974}"/>
    <cellStyle name="쉼표 8 2 2 4 2 4 2" xfId="43294" xr:uid="{F8AD4A1F-5414-4C3E-A5EE-861BB018744F}"/>
    <cellStyle name="쉼표 8 2 2 4 2 5" xfId="16074" xr:uid="{D77137F3-873F-43C2-90ED-66ABD74A2FDF}"/>
    <cellStyle name="쉼표 8 2 2 4 2 5 2" xfId="46029" xr:uid="{9EE08812-1795-4025-9965-AC8DED4DD5E6}"/>
    <cellStyle name="쉼표 8 2 2 4 2 6" xfId="18822" xr:uid="{7AB4DF12-8B43-40FB-A38C-9A43180324EF}"/>
    <cellStyle name="쉼표 8 2 2 4 2 6 2" xfId="48775" xr:uid="{30800FEB-D461-4AD2-B1EC-8B6386B3C208}"/>
    <cellStyle name="쉼표 8 2 2 4 2 7" xfId="21605" xr:uid="{3A0D957A-F5AC-4E21-86B5-86E7131A1FE4}"/>
    <cellStyle name="쉼표 8 2 2 4 2 7 2" xfId="51557" xr:uid="{CC30E4FA-8375-4FBA-A920-FBFDB818E825}"/>
    <cellStyle name="쉼표 8 2 2 4 2 8" xfId="24343" xr:uid="{2C730AD4-8B6B-4E3F-8CF9-283EC8793A6C}"/>
    <cellStyle name="쉼표 8 2 2 4 2 8 2" xfId="54295" xr:uid="{A8CB041B-2019-41EB-93E0-E0C0E76B615D}"/>
    <cellStyle name="쉼표 8 2 2 4 2 9" xfId="27079" xr:uid="{8AB87978-8FA7-4329-AD4A-A409E18589C5}"/>
    <cellStyle name="쉼표 8 2 2 4 2 9 2" xfId="57031" xr:uid="{52502837-1638-4F81-8F73-FE81C8706082}"/>
    <cellStyle name="쉼표 8 2 2 4 3" xfId="3459" xr:uid="{2215EDDD-2785-4AC5-B773-3D0111FCE42C}"/>
    <cellStyle name="쉼표 8 2 2 4 3 2" xfId="28454" xr:uid="{AAA3171E-FA11-4656-A0D1-EE9C5494DC0D}"/>
    <cellStyle name="쉼표 8 2 2 4 3 2 2" xfId="58406" xr:uid="{C135193C-4A76-4266-BFDC-E85A312BAFA9}"/>
    <cellStyle name="쉼표 8 2 2 4 3 3" xfId="33452" xr:uid="{307FDD38-3C61-4C40-B8A4-692C261CDE34}"/>
    <cellStyle name="쉼표 8 2 2 4 4" xfId="6407" xr:uid="{E6AC67C2-3B63-4DD1-8DAC-E704BF35D2B9}"/>
    <cellStyle name="쉼표 8 2 2 4 4 2" xfId="36362" xr:uid="{D6AF5F02-666B-41AC-A688-ECBBBF047A69}"/>
    <cellStyle name="쉼표 8 2 2 4 5" xfId="9189" xr:uid="{136D8A5B-8D34-4104-81AF-1AB465F9C146}"/>
    <cellStyle name="쉼표 8 2 2 4 5 2" xfId="39144" xr:uid="{EDC885A4-C1F2-4F35-A6C8-708BCD8F1858}"/>
    <cellStyle name="쉼표 8 2 2 4 6" xfId="11971" xr:uid="{96EBEE8B-B9FC-4436-89C8-CC97A6A638A1}"/>
    <cellStyle name="쉼표 8 2 2 4 6 2" xfId="41926" xr:uid="{7FA817B6-E040-40B5-AD06-578E9B697C74}"/>
    <cellStyle name="쉼표 8 2 2 4 7" xfId="14706" xr:uid="{B31A77B8-DAB4-4EDE-A36E-B87076B3B51A}"/>
    <cellStyle name="쉼표 8 2 2 4 7 2" xfId="44661" xr:uid="{A86F14BC-0F17-48C9-B1F7-BD95ACB2DCB0}"/>
    <cellStyle name="쉼표 8 2 2 4 8" xfId="17454" xr:uid="{8BF4525A-8DA3-468F-97A2-68467D030F82}"/>
    <cellStyle name="쉼표 8 2 2 4 8 2" xfId="47407" xr:uid="{B6D4A0D5-F70D-4B88-B793-5F5D1976F2AB}"/>
    <cellStyle name="쉼표 8 2 2 4 9" xfId="20237" xr:uid="{F33122CF-A84E-4D19-8FE4-EF0097653658}"/>
    <cellStyle name="쉼표 8 2 2 4 9 2" xfId="50189" xr:uid="{9C01DCE9-5AF1-4F01-B508-41506EEE0869}"/>
    <cellStyle name="쉼표 8 2 2 5" xfId="2158" xr:uid="{5CBB3515-4D5B-4019-BA44-C6C807119EF2}"/>
    <cellStyle name="쉼표 8 2 2 5 10" xfId="26395" xr:uid="{B1ED9776-5C92-45B6-BA74-3065B4D5CBF4}"/>
    <cellStyle name="쉼표 8 2 2 5 10 2" xfId="56347" xr:uid="{00246E55-E4D9-42B0-8EFD-0DDC4BF5B9B4}"/>
    <cellStyle name="쉼표 8 2 2 5 11" xfId="32161" xr:uid="{1913A26A-FCDE-4480-A521-27623C0C9941}"/>
    <cellStyle name="쉼표 8 2 2 5 2" xfId="4143" xr:uid="{CE56B48A-9160-4551-9B5E-806BD6962FB2}"/>
    <cellStyle name="쉼표 8 2 2 5 2 2" xfId="29138" xr:uid="{426E4B57-B596-4F30-B6B4-32DFB20B59AA}"/>
    <cellStyle name="쉼표 8 2 2 5 2 2 2" xfId="59090" xr:uid="{C8DF39B0-5443-42C9-8219-B63D50948AFF}"/>
    <cellStyle name="쉼표 8 2 2 5 2 3" xfId="34136" xr:uid="{315ADFE8-A16A-48E0-AE22-24CD9E6AB0B0}"/>
    <cellStyle name="쉼표 8 2 2 5 3" xfId="7091" xr:uid="{16714D11-62DF-4D0A-9BA7-D92087DF199C}"/>
    <cellStyle name="쉼표 8 2 2 5 3 2" xfId="37046" xr:uid="{4C5944A3-4A74-4F54-BC11-8B6C219299C7}"/>
    <cellStyle name="쉼표 8 2 2 5 4" xfId="9873" xr:uid="{73C14E7F-1381-4F2B-BBD5-C39C2E89B394}"/>
    <cellStyle name="쉼표 8 2 2 5 4 2" xfId="39828" xr:uid="{9C521062-CACC-4FF8-A6E9-6A28C0D28CA2}"/>
    <cellStyle name="쉼표 8 2 2 5 5" xfId="12655" xr:uid="{D83D63D6-8091-4A8E-AF45-964F253DFD5D}"/>
    <cellStyle name="쉼표 8 2 2 5 5 2" xfId="42610" xr:uid="{71DA6E60-FA1A-4291-8070-CD47C4370F15}"/>
    <cellStyle name="쉼표 8 2 2 5 6" xfId="15390" xr:uid="{966E5D86-119C-4D30-B84A-D9031953C9E7}"/>
    <cellStyle name="쉼표 8 2 2 5 6 2" xfId="45345" xr:uid="{A00CB370-3445-4194-A5D4-C100C058F348}"/>
    <cellStyle name="쉼표 8 2 2 5 7" xfId="18138" xr:uid="{8BD91A46-F8BD-489A-B2D5-C628742201D3}"/>
    <cellStyle name="쉼표 8 2 2 5 7 2" xfId="48091" xr:uid="{F3EEAA8F-F9FD-424A-9F8B-D84081187854}"/>
    <cellStyle name="쉼표 8 2 2 5 8" xfId="20921" xr:uid="{BE962203-131A-42BE-9480-177953533108}"/>
    <cellStyle name="쉼표 8 2 2 5 8 2" xfId="50873" xr:uid="{1837D797-DF29-4721-95DB-996FE62EC5A7}"/>
    <cellStyle name="쉼표 8 2 2 5 9" xfId="23659" xr:uid="{BBF4BA4F-2608-4FA1-923E-8393F1D59A4B}"/>
    <cellStyle name="쉼표 8 2 2 5 9 2" xfId="53611" xr:uid="{9CA473F4-DBE9-42B5-85FA-4B1CB8808EFB}"/>
    <cellStyle name="쉼표 8 2 2 6" xfId="2337" xr:uid="{740E8C10-747A-4485-8E63-563BB3AFD1D4}"/>
    <cellStyle name="쉼표 8 2 2 6 2" xfId="27770" xr:uid="{CD95A972-3E14-44F1-B6C1-B1673D3F6D15}"/>
    <cellStyle name="쉼표 8 2 2 6 2 2" xfId="57722" xr:uid="{2588E1DB-05E6-4533-94F5-8D36A338192A}"/>
    <cellStyle name="쉼표 8 2 2 6 3" xfId="32337" xr:uid="{498142D0-D237-493D-BBE6-955F9FB28AD5}"/>
    <cellStyle name="쉼표 8 2 2 7" xfId="2775" xr:uid="{B86FA5F6-08CB-40A8-AB4A-4801CEDA3378}"/>
    <cellStyle name="쉼표 8 2 2 7 2" xfId="32768" xr:uid="{50A029FD-B3B4-4B72-B4C3-8B3B71C7DAED}"/>
    <cellStyle name="쉼표 8 2 2 8" xfId="5723" xr:uid="{56DF005A-4F1D-464D-89A1-AE0B53E34A1D}"/>
    <cellStyle name="쉼표 8 2 2 8 2" xfId="35678" xr:uid="{624DA864-C343-4E5B-A6B5-FA46B9F96D83}"/>
    <cellStyle name="쉼표 8 2 2 9" xfId="8505" xr:uid="{2D29AC1D-BDA1-467A-82B1-0634E0218415}"/>
    <cellStyle name="쉼표 8 2 2 9 2" xfId="38460" xr:uid="{6951D698-74E5-4145-9908-9D1C13AB3FAC}"/>
    <cellStyle name="쉼표 8 2 3" xfId="808" xr:uid="{07F62983-351F-4CB0-97F0-E59238BAABDF}"/>
    <cellStyle name="쉼표 8 2 3 10" xfId="16856" xr:uid="{5129FB11-565C-4BB7-B890-E53337FA94D7}"/>
    <cellStyle name="쉼표 8 2 3 10 2" xfId="46809" xr:uid="{CBD43EE2-61F6-445A-9006-2DFB49B0D4D8}"/>
    <cellStyle name="쉼표 8 2 3 11" xfId="19639" xr:uid="{B2E27A37-64A7-4E58-944C-D8EA88A9CC8C}"/>
    <cellStyle name="쉼표 8 2 3 11 2" xfId="49591" xr:uid="{5824290B-B9B2-4AA6-B7DC-20FB1A8E3CAC}"/>
    <cellStyle name="쉼표 8 2 3 12" xfId="22377" xr:uid="{6C884E58-F21D-454F-985B-7BDF80E42AAE}"/>
    <cellStyle name="쉼표 8 2 3 12 2" xfId="52329" xr:uid="{97F3955D-9152-43CC-A760-20FEB2FEDB37}"/>
    <cellStyle name="쉼표 8 2 3 13" xfId="25113" xr:uid="{0BF98627-6DD5-4120-A9C6-4FA03AA32914}"/>
    <cellStyle name="쉼표 8 2 3 13 2" xfId="55065" xr:uid="{43F303C0-39EE-488A-8083-14B99DAD6758}"/>
    <cellStyle name="쉼표 8 2 3 14" xfId="30813" xr:uid="{57A63BB6-7FC8-4D07-A07E-E723516FF518}"/>
    <cellStyle name="쉼표 8 2 3 2" xfId="1351" xr:uid="{EF4D8FC8-7866-414C-B747-45E7D187A41E}"/>
    <cellStyle name="쉼표 8 2 3 2 10" xfId="19981" xr:uid="{8270EE35-6DAC-4DF6-A513-A91435947EA7}"/>
    <cellStyle name="쉼표 8 2 3 2 10 2" xfId="49933" xr:uid="{026B2244-7B12-4BB6-AF14-3456CEF38492}"/>
    <cellStyle name="쉼표 8 2 3 2 11" xfId="22719" xr:uid="{FE66DCE2-3CA3-4F39-B463-3695CA63E771}"/>
    <cellStyle name="쉼표 8 2 3 2 11 2" xfId="52671" xr:uid="{4DA337F0-EC9A-4E4A-96B2-D4101AF134D8}"/>
    <cellStyle name="쉼표 8 2 3 2 12" xfId="25455" xr:uid="{055C3615-9D06-4D03-AC25-E4FB62C1C707}"/>
    <cellStyle name="쉼표 8 2 3 2 12 2" xfId="55407" xr:uid="{55A1A15B-762C-4B0D-9B33-E6D533048643}"/>
    <cellStyle name="쉼표 8 2 3 2 13" xfId="31356" xr:uid="{7160DE4F-7328-49C8-B6BF-37428F3B1F21}"/>
    <cellStyle name="쉼표 8 2 3 2 2" xfId="3887" xr:uid="{3BB93987-4C27-4CAC-86D8-72307AAA567E}"/>
    <cellStyle name="쉼표 8 2 3 2 2 10" xfId="26139" xr:uid="{E44C52BA-3EA7-40CF-A373-EC490AE4406A}"/>
    <cellStyle name="쉼표 8 2 3 2 2 10 2" xfId="56091" xr:uid="{B7EAACB1-32CB-4053-9F9A-76C330A7ED27}"/>
    <cellStyle name="쉼표 8 2 3 2 2 11" xfId="33880" xr:uid="{0C0F7CD1-47A1-4487-95CD-689C66027166}"/>
    <cellStyle name="쉼표 8 2 3 2 2 2" xfId="5255" xr:uid="{17D566A1-09EF-463D-B093-2CD6454E65A1}"/>
    <cellStyle name="쉼표 8 2 3 2 2 2 10" xfId="35248" xr:uid="{EE6D9F7F-B6FC-4505-A00E-5D8C30FC5FFA}"/>
    <cellStyle name="쉼표 8 2 3 2 2 2 2" xfId="8203" xr:uid="{C25498C8-4088-496D-85AE-00D3EF370F45}"/>
    <cellStyle name="쉼표 8 2 3 2 2 2 2 2" xfId="30250" xr:uid="{0A3DB54B-C7A6-4022-92EB-ACF4F3491FD9}"/>
    <cellStyle name="쉼표 8 2 3 2 2 2 2 2 2" xfId="60202" xr:uid="{C208B47D-9300-4943-82D3-BFE89E61D0E9}"/>
    <cellStyle name="쉼표 8 2 3 2 2 2 2 3" xfId="38158" xr:uid="{C8DDF852-C81E-4050-9AEE-433C2EF61A91}"/>
    <cellStyle name="쉼표 8 2 3 2 2 2 3" xfId="10985" xr:uid="{5B15CD4C-1D30-4B90-8432-8C9A9ED145D3}"/>
    <cellStyle name="쉼표 8 2 3 2 2 2 3 2" xfId="40940" xr:uid="{003D7ABC-8675-4C5F-A066-FDD4D5B8E859}"/>
    <cellStyle name="쉼표 8 2 3 2 2 2 4" xfId="13767" xr:uid="{92CDE382-AB80-4103-ABA7-FDC60CCE73D0}"/>
    <cellStyle name="쉼표 8 2 3 2 2 2 4 2" xfId="43722" xr:uid="{6C009470-16AC-41F6-BD5F-B0BF90429752}"/>
    <cellStyle name="쉼표 8 2 3 2 2 2 5" xfId="16502" xr:uid="{C1DFE7E2-11D5-40A1-84F2-199A9A9E0E2D}"/>
    <cellStyle name="쉼표 8 2 3 2 2 2 5 2" xfId="46457" xr:uid="{26A18546-5CCC-4688-84F9-8030348CB1EC}"/>
    <cellStyle name="쉼표 8 2 3 2 2 2 6" xfId="19250" xr:uid="{F2D5ACE1-E7A4-4C82-949E-793A7A23F3CD}"/>
    <cellStyle name="쉼표 8 2 3 2 2 2 6 2" xfId="49203" xr:uid="{713D4076-2AA8-45C9-9545-042E9F04BA76}"/>
    <cellStyle name="쉼표 8 2 3 2 2 2 7" xfId="22033" xr:uid="{47E4E9B2-E57C-47EA-8B57-A4D10EC9ABBD}"/>
    <cellStyle name="쉼표 8 2 3 2 2 2 7 2" xfId="51985" xr:uid="{EB424443-868F-4E7E-A1AC-C8F2132E6EB9}"/>
    <cellStyle name="쉼표 8 2 3 2 2 2 8" xfId="24771" xr:uid="{D14A9330-13DE-4D57-8B7E-2AE16C3322D8}"/>
    <cellStyle name="쉼표 8 2 3 2 2 2 8 2" xfId="54723" xr:uid="{77A09039-FE16-4DCA-AFDE-96BA647E7978}"/>
    <cellStyle name="쉼표 8 2 3 2 2 2 9" xfId="27507" xr:uid="{AB9D6C43-A4F8-4FC0-97CF-2778720EFBE0}"/>
    <cellStyle name="쉼표 8 2 3 2 2 2 9 2" xfId="57459" xr:uid="{9946132C-B925-4DBC-A138-16D8B0B4179E}"/>
    <cellStyle name="쉼표 8 2 3 2 2 3" xfId="6835" xr:uid="{A4EED0D3-F282-4046-9FA6-F2B8EEFCD390}"/>
    <cellStyle name="쉼표 8 2 3 2 2 3 2" xfId="28882" xr:uid="{23F33621-8418-4B87-9F0C-4258DD65ECBB}"/>
    <cellStyle name="쉼표 8 2 3 2 2 3 2 2" xfId="58834" xr:uid="{2FDD371E-2DAA-4739-873B-8D15BC854379}"/>
    <cellStyle name="쉼표 8 2 3 2 2 3 3" xfId="36790" xr:uid="{977ABCBF-2C07-4B3A-AC4A-4E36BE5FACF1}"/>
    <cellStyle name="쉼표 8 2 3 2 2 4" xfId="9617" xr:uid="{B52B8604-3051-4845-AF05-66611FCDF0D7}"/>
    <cellStyle name="쉼표 8 2 3 2 2 4 2" xfId="39572" xr:uid="{24A41FED-76A7-4E4A-AC8C-5D2BAF21600D}"/>
    <cellStyle name="쉼표 8 2 3 2 2 5" xfId="12399" xr:uid="{5E5DF4DB-4B34-4FAB-BCC4-F4F169348C18}"/>
    <cellStyle name="쉼표 8 2 3 2 2 5 2" xfId="42354" xr:uid="{4F35337B-09E4-485B-8548-300C1ADDC601}"/>
    <cellStyle name="쉼표 8 2 3 2 2 6" xfId="15134" xr:uid="{2EF98894-F5D5-4F2E-B81B-2A384F07111B}"/>
    <cellStyle name="쉼표 8 2 3 2 2 6 2" xfId="45089" xr:uid="{883DF508-F2FF-4254-8E3A-714926929123}"/>
    <cellStyle name="쉼표 8 2 3 2 2 7" xfId="17882" xr:uid="{6A1E2C13-D074-416F-B736-129B01876C3F}"/>
    <cellStyle name="쉼표 8 2 3 2 2 7 2" xfId="47835" xr:uid="{53D284D1-7527-4289-8831-F32F855F868F}"/>
    <cellStyle name="쉼표 8 2 3 2 2 8" xfId="20665" xr:uid="{CD49280F-5DB8-40CE-ACB0-45F31FE6E2B1}"/>
    <cellStyle name="쉼표 8 2 3 2 2 8 2" xfId="50617" xr:uid="{2FF3056E-B535-40BF-A624-18896C34FD5C}"/>
    <cellStyle name="쉼표 8 2 3 2 2 9" xfId="23403" xr:uid="{C0B11BE1-DB71-44BE-BD94-834DC836E80D}"/>
    <cellStyle name="쉼표 8 2 3 2 2 9 2" xfId="53355" xr:uid="{AB047F48-5D3B-481F-932A-DE1ECD9C0469}"/>
    <cellStyle name="쉼표 8 2 3 2 3" xfId="4571" xr:uid="{BBD8015B-ED8A-4A9F-B3E1-B37D885F6517}"/>
    <cellStyle name="쉼표 8 2 3 2 3 10" xfId="34564" xr:uid="{2791F249-BCCE-4FB3-8A26-080931AC4B58}"/>
    <cellStyle name="쉼표 8 2 3 2 3 2" xfId="7519" xr:uid="{4752AD91-76CE-4770-B0B8-60D19864FF1C}"/>
    <cellStyle name="쉼표 8 2 3 2 3 2 2" xfId="29566" xr:uid="{075DB425-D61A-40CE-9BA4-B3528C72A16D}"/>
    <cellStyle name="쉼표 8 2 3 2 3 2 2 2" xfId="59518" xr:uid="{30499592-E638-4442-9EF5-A03304119BC7}"/>
    <cellStyle name="쉼표 8 2 3 2 3 2 3" xfId="37474" xr:uid="{FCC13E03-4F14-4504-AB02-2ED856A6F3C1}"/>
    <cellStyle name="쉼표 8 2 3 2 3 3" xfId="10301" xr:uid="{B40E6EE9-5A04-4342-ACA2-C2C2B7B331C7}"/>
    <cellStyle name="쉼표 8 2 3 2 3 3 2" xfId="40256" xr:uid="{6943D5D3-9562-4476-BB97-F21DB20B6EE7}"/>
    <cellStyle name="쉼표 8 2 3 2 3 4" xfId="13083" xr:uid="{B9D691EE-AFBE-4A19-8C33-526D89181232}"/>
    <cellStyle name="쉼표 8 2 3 2 3 4 2" xfId="43038" xr:uid="{32B504C3-BA3E-44F0-9D42-49A422712860}"/>
    <cellStyle name="쉼표 8 2 3 2 3 5" xfId="15818" xr:uid="{878DC411-CBEE-4A25-8BE0-44E06C875601}"/>
    <cellStyle name="쉼표 8 2 3 2 3 5 2" xfId="45773" xr:uid="{111599C5-36EA-4964-9D4D-0588913E2E96}"/>
    <cellStyle name="쉼표 8 2 3 2 3 6" xfId="18566" xr:uid="{762DC228-ED05-47E8-91CD-A9713BD5F786}"/>
    <cellStyle name="쉼표 8 2 3 2 3 6 2" xfId="48519" xr:uid="{352527ED-49AC-4D3B-B6F3-5306E7489C40}"/>
    <cellStyle name="쉼표 8 2 3 2 3 7" xfId="21349" xr:uid="{E2F19831-AC1A-4F08-81FE-82729118ACD5}"/>
    <cellStyle name="쉼표 8 2 3 2 3 7 2" xfId="51301" xr:uid="{A6CBFF67-EC9D-49B5-87CB-A4C637BCF8B3}"/>
    <cellStyle name="쉼표 8 2 3 2 3 8" xfId="24087" xr:uid="{938456E0-DCA8-41BD-87D0-58CA840ADDC9}"/>
    <cellStyle name="쉼표 8 2 3 2 3 8 2" xfId="54039" xr:uid="{BED4B42B-DCE5-4954-8936-4B00F8CD4E07}"/>
    <cellStyle name="쉼표 8 2 3 2 3 9" xfId="26823" xr:uid="{B952D4C1-3E1E-4D7A-96C1-D18A86EFD1CF}"/>
    <cellStyle name="쉼표 8 2 3 2 3 9 2" xfId="56775" xr:uid="{E3BB8B2B-4D4D-41A2-B048-D9FC433CA84F}"/>
    <cellStyle name="쉼표 8 2 3 2 4" xfId="3203" xr:uid="{C4030542-D6B7-41CD-BA21-34F3F7758448}"/>
    <cellStyle name="쉼표 8 2 3 2 4 2" xfId="28198" xr:uid="{67FFC12F-54DD-4522-9AFC-4E9F057FCCBF}"/>
    <cellStyle name="쉼표 8 2 3 2 4 2 2" xfId="58150" xr:uid="{A43D186F-AE91-491D-9052-19010310BB85}"/>
    <cellStyle name="쉼표 8 2 3 2 4 3" xfId="33196" xr:uid="{87971BCD-D4BA-4A54-BB2C-9C2ECBE42220}"/>
    <cellStyle name="쉼표 8 2 3 2 5" xfId="6151" xr:uid="{B41F223E-B526-472F-8D4F-8C5A329270D5}"/>
    <cellStyle name="쉼표 8 2 3 2 5 2" xfId="36106" xr:uid="{05219F01-F7BD-45D7-8237-8ABADEF58ADC}"/>
    <cellStyle name="쉼표 8 2 3 2 6" xfId="8933" xr:uid="{B5070B0F-579B-408B-9F81-CDED3E81B410}"/>
    <cellStyle name="쉼표 8 2 3 2 6 2" xfId="38888" xr:uid="{997AB7BA-2BBE-4E51-9FA7-1ED1855FDF0D}"/>
    <cellStyle name="쉼표 8 2 3 2 7" xfId="11715" xr:uid="{7AB17331-1020-4407-8CAF-3532BB8B25BB}"/>
    <cellStyle name="쉼표 8 2 3 2 7 2" xfId="41670" xr:uid="{B82A8856-C3EB-4E26-A5F2-8BCF98E1238F}"/>
    <cellStyle name="쉼표 8 2 3 2 8" xfId="14450" xr:uid="{66C972F7-82AE-448E-B86D-600D02BD4F75}"/>
    <cellStyle name="쉼표 8 2 3 2 8 2" xfId="44405" xr:uid="{DB7F6643-70C9-45A8-BB3E-FA6EBB605070}"/>
    <cellStyle name="쉼표 8 2 3 2 9" xfId="17198" xr:uid="{78F3ACCD-56DD-42AD-8789-554DCC646751}"/>
    <cellStyle name="쉼표 8 2 3 2 9 2" xfId="47151" xr:uid="{E81324C3-E416-4E52-AF94-A77C3FDE139F}"/>
    <cellStyle name="쉼표 8 2 3 3" xfId="1893" xr:uid="{E127B971-20CC-448C-86CC-A8F63076802E}"/>
    <cellStyle name="쉼표 8 2 3 3 10" xfId="23061" xr:uid="{A267EAE0-66E1-4866-87EA-9CCC9771D2CB}"/>
    <cellStyle name="쉼표 8 2 3 3 10 2" xfId="53013" xr:uid="{FC3B2DA6-A874-4D20-9F8A-FDEF40EE1E87}"/>
    <cellStyle name="쉼표 8 2 3 3 11" xfId="25797" xr:uid="{095B0FBC-A87F-4757-88D3-0EFF5A1CB126}"/>
    <cellStyle name="쉼표 8 2 3 3 11 2" xfId="55749" xr:uid="{C7F62A96-2D7C-4254-9C7A-DA5ABF5295F5}"/>
    <cellStyle name="쉼표 8 2 3 3 12" xfId="31898" xr:uid="{E8C3713A-DD1F-4097-A867-CD927B45F331}"/>
    <cellStyle name="쉼표 8 2 3 3 2" xfId="4913" xr:uid="{A56D9624-548A-4419-9A0E-3E0E86AB9DFF}"/>
    <cellStyle name="쉼표 8 2 3 3 2 10" xfId="34906" xr:uid="{295A4DC3-55D3-4A54-B55C-516EEA952C71}"/>
    <cellStyle name="쉼표 8 2 3 3 2 2" xfId="7861" xr:uid="{F061CED9-E31C-42CB-B9D8-192009243101}"/>
    <cellStyle name="쉼표 8 2 3 3 2 2 2" xfId="29908" xr:uid="{87ACA696-95AB-4469-9BB2-5991F29D1E78}"/>
    <cellStyle name="쉼표 8 2 3 3 2 2 2 2" xfId="59860" xr:uid="{25795A05-A826-47EC-B874-CE6C2DC4655F}"/>
    <cellStyle name="쉼표 8 2 3 3 2 2 3" xfId="37816" xr:uid="{15F9D64B-D910-41BE-B51C-A441E01C95FC}"/>
    <cellStyle name="쉼표 8 2 3 3 2 3" xfId="10643" xr:uid="{4FF88DD2-5E35-438E-91BD-3541A1E044C0}"/>
    <cellStyle name="쉼표 8 2 3 3 2 3 2" xfId="40598" xr:uid="{897A8BE0-5062-458D-9214-58C2C0E318B1}"/>
    <cellStyle name="쉼표 8 2 3 3 2 4" xfId="13425" xr:uid="{5DAC371D-7BFE-4333-849B-F90927E47CB1}"/>
    <cellStyle name="쉼표 8 2 3 3 2 4 2" xfId="43380" xr:uid="{20CA7A68-E91D-46D0-99B7-EC06A4DDE729}"/>
    <cellStyle name="쉼표 8 2 3 3 2 5" xfId="16160" xr:uid="{F7993F65-9D00-4370-ACDF-1482AA101636}"/>
    <cellStyle name="쉼표 8 2 3 3 2 5 2" xfId="46115" xr:uid="{03F3FD1C-8078-4D3F-8A16-D87801442A6F}"/>
    <cellStyle name="쉼표 8 2 3 3 2 6" xfId="18908" xr:uid="{8A9B18A0-14C5-4145-902A-2F56B3436DE3}"/>
    <cellStyle name="쉼표 8 2 3 3 2 6 2" xfId="48861" xr:uid="{673519AD-72B4-4FFB-BFED-F3FFC4CCF4EC}"/>
    <cellStyle name="쉼표 8 2 3 3 2 7" xfId="21691" xr:uid="{7EAF1563-F968-42BA-990E-A3D6BF1A46D2}"/>
    <cellStyle name="쉼표 8 2 3 3 2 7 2" xfId="51643" xr:uid="{B99C97E9-CDD5-43FB-AD73-FCD8D2FE30E2}"/>
    <cellStyle name="쉼표 8 2 3 3 2 8" xfId="24429" xr:uid="{F25B040B-1FC7-45A4-A5D7-A0FCEBE5E743}"/>
    <cellStyle name="쉼표 8 2 3 3 2 8 2" xfId="54381" xr:uid="{3C47D70E-7529-497B-8D27-54F8DA3977CE}"/>
    <cellStyle name="쉼표 8 2 3 3 2 9" xfId="27165" xr:uid="{5FE87A4E-0865-4B30-BB5A-D40C0BB7E82C}"/>
    <cellStyle name="쉼표 8 2 3 3 2 9 2" xfId="57117" xr:uid="{46420884-4221-493F-94D2-804EDB6D5CD8}"/>
    <cellStyle name="쉼표 8 2 3 3 3" xfId="3545" xr:uid="{D43E7B74-06DC-4D84-95E1-9E336AF82209}"/>
    <cellStyle name="쉼표 8 2 3 3 3 2" xfId="28540" xr:uid="{39BDB4F6-C439-43B0-B260-7FA4AC108A70}"/>
    <cellStyle name="쉼표 8 2 3 3 3 2 2" xfId="58492" xr:uid="{5409831D-71C5-4C46-A5A0-72C274197E1E}"/>
    <cellStyle name="쉼표 8 2 3 3 3 3" xfId="33538" xr:uid="{DAD187BD-A1D8-42C7-9576-89D21E259641}"/>
    <cellStyle name="쉼표 8 2 3 3 4" xfId="6493" xr:uid="{AB9C3CE7-87FC-4A14-995B-DAE344D565C1}"/>
    <cellStyle name="쉼표 8 2 3 3 4 2" xfId="36448" xr:uid="{2993C16E-0437-46C4-ADDE-02F1C60CBBF3}"/>
    <cellStyle name="쉼표 8 2 3 3 5" xfId="9275" xr:uid="{5E9B4A3C-9E1C-4100-A3FD-7AB0B019CF7D}"/>
    <cellStyle name="쉼표 8 2 3 3 5 2" xfId="39230" xr:uid="{65D8C558-BBDD-4E61-A716-D24F0B4580C9}"/>
    <cellStyle name="쉼표 8 2 3 3 6" xfId="12057" xr:uid="{538B1B8C-A635-42C9-A883-A1B29795B420}"/>
    <cellStyle name="쉼표 8 2 3 3 6 2" xfId="42012" xr:uid="{2AE5BD10-5786-4DF9-BE87-983D4D6461F2}"/>
    <cellStyle name="쉼표 8 2 3 3 7" xfId="14792" xr:uid="{5DEAD8B3-1336-4D86-94C5-AA45B57D846A}"/>
    <cellStyle name="쉼표 8 2 3 3 7 2" xfId="44747" xr:uid="{C5970E92-41DF-45C9-B6DF-1820CD3C968F}"/>
    <cellStyle name="쉼표 8 2 3 3 8" xfId="17540" xr:uid="{B937AB9D-D869-4C78-9EE6-24B018FCE821}"/>
    <cellStyle name="쉼표 8 2 3 3 8 2" xfId="47493" xr:uid="{FD5C823A-ECDC-4C3E-89A5-C4920AAC3A25}"/>
    <cellStyle name="쉼표 8 2 3 3 9" xfId="20323" xr:uid="{67141B6F-240F-4850-A4E3-9EED419E09B8}"/>
    <cellStyle name="쉼표 8 2 3 3 9 2" xfId="50275" xr:uid="{B1DDD89B-D4FB-4CE5-808E-E5BAEE0DA3EE}"/>
    <cellStyle name="쉼표 8 2 3 4" xfId="2424" xr:uid="{80D60C3F-F18B-4AFB-BD82-DDAC192D3535}"/>
    <cellStyle name="쉼표 8 2 3 4 10" xfId="26481" xr:uid="{8FB32C05-BFE8-46D8-AD11-4F2B68010DDD}"/>
    <cellStyle name="쉼표 8 2 3 4 10 2" xfId="56433" xr:uid="{04A74BC9-8E42-4699-BC0F-A9E53FF25492}"/>
    <cellStyle name="쉼표 8 2 3 4 11" xfId="32423" xr:uid="{FCF4C7CE-6628-4B2A-B1F1-922D9D1CCB92}"/>
    <cellStyle name="쉼표 8 2 3 4 2" xfId="4229" xr:uid="{BFC1DBD9-433D-4A4C-9AAA-0AC8426B6F06}"/>
    <cellStyle name="쉼표 8 2 3 4 2 2" xfId="29224" xr:uid="{CB00A950-8449-48B4-ABAE-D9BB7B641A26}"/>
    <cellStyle name="쉼표 8 2 3 4 2 2 2" xfId="59176" xr:uid="{8151C013-A250-4C4A-AEAC-BF3ED4624DED}"/>
    <cellStyle name="쉼표 8 2 3 4 2 3" xfId="34222" xr:uid="{32819877-2536-44F9-B94F-E186E1383BE4}"/>
    <cellStyle name="쉼표 8 2 3 4 3" xfId="7177" xr:uid="{5D75013B-DD81-47AA-9840-E64D28A36E3F}"/>
    <cellStyle name="쉼표 8 2 3 4 3 2" xfId="37132" xr:uid="{D3B8CD41-A823-4842-8B37-2188CE57BB5A}"/>
    <cellStyle name="쉼표 8 2 3 4 4" xfId="9959" xr:uid="{A2B5DBA0-C8E1-4A0A-8A7F-D4CC9C6F4837}"/>
    <cellStyle name="쉼표 8 2 3 4 4 2" xfId="39914" xr:uid="{A53C6D87-834E-444E-BA78-C27B641C12C5}"/>
    <cellStyle name="쉼표 8 2 3 4 5" xfId="12741" xr:uid="{66C88848-4BAD-4BA2-A567-A791E706A947}"/>
    <cellStyle name="쉼표 8 2 3 4 5 2" xfId="42696" xr:uid="{009250BE-C598-45F6-8CCA-6D9601452CE0}"/>
    <cellStyle name="쉼표 8 2 3 4 6" xfId="15476" xr:uid="{547E6025-CED7-478D-99EA-1117F19A5346}"/>
    <cellStyle name="쉼표 8 2 3 4 6 2" xfId="45431" xr:uid="{373E4092-E9EB-4882-B3A0-676A9646BA78}"/>
    <cellStyle name="쉼표 8 2 3 4 7" xfId="18224" xr:uid="{693422E9-D923-46CD-B092-725AC91ADA45}"/>
    <cellStyle name="쉼표 8 2 3 4 7 2" xfId="48177" xr:uid="{FCC4A58D-2125-4BF5-AE17-3F7BE9C92522}"/>
    <cellStyle name="쉼표 8 2 3 4 8" xfId="21007" xr:uid="{E8AD14B3-15FF-460D-858D-A8AF9C79D632}"/>
    <cellStyle name="쉼표 8 2 3 4 8 2" xfId="50959" xr:uid="{EF24B9C7-F91B-4A3F-8EA0-46C459838CDE}"/>
    <cellStyle name="쉼표 8 2 3 4 9" xfId="23745" xr:uid="{D3C47C75-BA99-47FD-B937-9F512CD48603}"/>
    <cellStyle name="쉼표 8 2 3 4 9 2" xfId="53697" xr:uid="{5377023B-3F3C-4781-B18A-74FF873DAD3F}"/>
    <cellStyle name="쉼표 8 2 3 5" xfId="2861" xr:uid="{8BF1EBEC-4DBF-48C2-A039-B246A2D20448}"/>
    <cellStyle name="쉼표 8 2 3 5 2" xfId="27856" xr:uid="{1B6B5DCF-D052-44D9-BE98-D143C080FDC7}"/>
    <cellStyle name="쉼표 8 2 3 5 2 2" xfId="57808" xr:uid="{AD7E4FA3-37C7-4040-B5F1-D9F4038A860B}"/>
    <cellStyle name="쉼표 8 2 3 5 3" xfId="32854" xr:uid="{070952D9-C47C-410A-BCC0-09BC8D4A9F08}"/>
    <cellStyle name="쉼표 8 2 3 6" xfId="5809" xr:uid="{454FFDDC-BC7D-4881-849C-5F0FEF2286E5}"/>
    <cellStyle name="쉼표 8 2 3 6 2" xfId="35764" xr:uid="{2A16FB1E-33AF-400E-9777-7FE14566EA85}"/>
    <cellStyle name="쉼표 8 2 3 7" xfId="8591" xr:uid="{55136D67-49AC-4B49-924F-BE5C9D714F9C}"/>
    <cellStyle name="쉼표 8 2 3 7 2" xfId="38546" xr:uid="{63FDCE6C-EAE6-45F3-9F24-F037DC28F966}"/>
    <cellStyle name="쉼표 8 2 3 8" xfId="11373" xr:uid="{0018F48F-7A01-4381-99CD-ED1337ECC6E2}"/>
    <cellStyle name="쉼표 8 2 3 8 2" xfId="41328" xr:uid="{D107E80E-52B2-4BA5-B986-500D9E9E89B7}"/>
    <cellStyle name="쉼표 8 2 3 9" xfId="14108" xr:uid="{63F861C0-6C46-472B-9465-DFE182343CA8}"/>
    <cellStyle name="쉼표 8 2 3 9 2" xfId="44063" xr:uid="{1F61DBD2-94D9-4FC1-A272-9D24FD8BC65F}"/>
    <cellStyle name="쉼표 8 2 4" xfId="981" xr:uid="{C51E3521-C27E-49CE-BCC4-C9AA42A257F9}"/>
    <cellStyle name="쉼표 8 2 4 10" xfId="19810" xr:uid="{680C692E-5CC0-4110-8F8C-72317E456140}"/>
    <cellStyle name="쉼표 8 2 4 10 2" xfId="49762" xr:uid="{4BFC7659-BC29-4424-B04E-162C891B7ED6}"/>
    <cellStyle name="쉼표 8 2 4 11" xfId="22548" xr:uid="{877FCC68-21CD-4B0B-B5F9-3C99FF8E2966}"/>
    <cellStyle name="쉼표 8 2 4 11 2" xfId="52500" xr:uid="{72878854-CEF7-4529-BD46-6EBFF520CE2D}"/>
    <cellStyle name="쉼표 8 2 4 12" xfId="25284" xr:uid="{FBC19CE1-447E-4B4E-9BFE-10800C14268D}"/>
    <cellStyle name="쉼표 8 2 4 12 2" xfId="55236" xr:uid="{96B2FA5D-3A38-4BD3-B513-78EA15290097}"/>
    <cellStyle name="쉼표 8 2 4 13" xfId="30986" xr:uid="{D0523200-4BAD-4076-9AA5-B339F537CCE0}"/>
    <cellStyle name="쉼표 8 2 4 2" xfId="3716" xr:uid="{EB558B85-3574-4669-9A70-35A65CCE10BA}"/>
    <cellStyle name="쉼표 8 2 4 2 10" xfId="25968" xr:uid="{67B1683B-FEC3-49FB-A3FC-8E708F047245}"/>
    <cellStyle name="쉼표 8 2 4 2 10 2" xfId="55920" xr:uid="{A8049A44-CB7F-4EF1-8908-2AFBC7EAF4BE}"/>
    <cellStyle name="쉼표 8 2 4 2 11" xfId="33709" xr:uid="{41C0B39D-1FD5-4A3B-B14E-4AC0B892DE06}"/>
    <cellStyle name="쉼표 8 2 4 2 2" xfId="5084" xr:uid="{609AF530-C7EC-495C-BA26-2F4962954692}"/>
    <cellStyle name="쉼표 8 2 4 2 2 10" xfId="35077" xr:uid="{0892CDE7-0961-4B02-BB7B-66BE4F522C0C}"/>
    <cellStyle name="쉼표 8 2 4 2 2 2" xfId="8032" xr:uid="{0FDD711B-BEB4-4AF0-AE56-E2AE7DA97E82}"/>
    <cellStyle name="쉼표 8 2 4 2 2 2 2" xfId="30079" xr:uid="{8A46CC7C-63BA-4267-A69E-311F48935741}"/>
    <cellStyle name="쉼표 8 2 4 2 2 2 2 2" xfId="60031" xr:uid="{34FC2B0C-DE5C-401E-A6A9-C6C6214B94CD}"/>
    <cellStyle name="쉼표 8 2 4 2 2 2 3" xfId="37987" xr:uid="{57FE6811-0767-474D-BA8C-EA95AD9C9E20}"/>
    <cellStyle name="쉼표 8 2 4 2 2 3" xfId="10814" xr:uid="{A6702A52-2CAD-40BD-A277-D1D9F490F65A}"/>
    <cellStyle name="쉼표 8 2 4 2 2 3 2" xfId="40769" xr:uid="{7E47A68D-D89C-4CA5-925B-833445842B33}"/>
    <cellStyle name="쉼표 8 2 4 2 2 4" xfId="13596" xr:uid="{826CF2EE-E62E-48CE-91C8-EFB1F7209BB8}"/>
    <cellStyle name="쉼표 8 2 4 2 2 4 2" xfId="43551" xr:uid="{C8B9AB49-B149-4510-920D-3B13C93D7A49}"/>
    <cellStyle name="쉼표 8 2 4 2 2 5" xfId="16331" xr:uid="{D8A2475B-EE37-4823-B689-D8F271663EB2}"/>
    <cellStyle name="쉼표 8 2 4 2 2 5 2" xfId="46286" xr:uid="{70E1C4DB-F887-4CA1-885F-940410BD3144}"/>
    <cellStyle name="쉼표 8 2 4 2 2 6" xfId="19079" xr:uid="{6B2FDE80-6FD2-4500-8C15-3C26F7390B17}"/>
    <cellStyle name="쉼표 8 2 4 2 2 6 2" xfId="49032" xr:uid="{7D904CEF-76C1-4E08-876F-4D0D8A0C8D6A}"/>
    <cellStyle name="쉼표 8 2 4 2 2 7" xfId="21862" xr:uid="{5761DD86-FE83-4F2E-9057-4D1678F0DA5A}"/>
    <cellStyle name="쉼표 8 2 4 2 2 7 2" xfId="51814" xr:uid="{987FD03A-AFB1-48F5-AB20-B27B07009B87}"/>
    <cellStyle name="쉼표 8 2 4 2 2 8" xfId="24600" xr:uid="{CCC4B172-7395-4C0A-9D5B-5627B8BF99E1}"/>
    <cellStyle name="쉼표 8 2 4 2 2 8 2" xfId="54552" xr:uid="{F01A61A5-053F-48BA-AC95-829ABB4FA15F}"/>
    <cellStyle name="쉼표 8 2 4 2 2 9" xfId="27336" xr:uid="{10BBFCBC-0C70-4706-8B38-9A7F13EF003B}"/>
    <cellStyle name="쉼표 8 2 4 2 2 9 2" xfId="57288" xr:uid="{23CB5B31-B88B-46C0-A926-B5EEA3E3C95A}"/>
    <cellStyle name="쉼표 8 2 4 2 3" xfId="6664" xr:uid="{2A6D1902-EA8C-4990-9CF7-6606A22FFF0A}"/>
    <cellStyle name="쉼표 8 2 4 2 3 2" xfId="28711" xr:uid="{72BECE8A-AAE1-4A9B-BA8F-39D3E343739C}"/>
    <cellStyle name="쉼표 8 2 4 2 3 2 2" xfId="58663" xr:uid="{81331179-6B7F-4367-A9E5-C22FC93FF05C}"/>
    <cellStyle name="쉼표 8 2 4 2 3 3" xfId="36619" xr:uid="{7B32DC05-165B-4886-94C2-84CB0BFF0ECA}"/>
    <cellStyle name="쉼표 8 2 4 2 4" xfId="9446" xr:uid="{010E9DA5-41D2-4CE3-BCE8-C2C6D3A3A514}"/>
    <cellStyle name="쉼표 8 2 4 2 4 2" xfId="39401" xr:uid="{FEC15CA9-B418-4A33-B75C-32608A2007CE}"/>
    <cellStyle name="쉼표 8 2 4 2 5" xfId="12228" xr:uid="{43F6262D-30ED-4641-9FA1-7E42E4E895AA}"/>
    <cellStyle name="쉼표 8 2 4 2 5 2" xfId="42183" xr:uid="{067013F7-A09B-4629-89CC-20272F10A7CB}"/>
    <cellStyle name="쉼표 8 2 4 2 6" xfId="14963" xr:uid="{D2F12698-5F57-4D18-B3BC-F45912B8C938}"/>
    <cellStyle name="쉼표 8 2 4 2 6 2" xfId="44918" xr:uid="{8D7AF9D9-B101-4824-8B6E-18CE06FFCCB7}"/>
    <cellStyle name="쉼표 8 2 4 2 7" xfId="17711" xr:uid="{52562F5E-16E6-42A5-9A10-EF320FB92596}"/>
    <cellStyle name="쉼표 8 2 4 2 7 2" xfId="47664" xr:uid="{5EC0B43A-1298-487F-AC6C-A24DFB6EF5F8}"/>
    <cellStyle name="쉼표 8 2 4 2 8" xfId="20494" xr:uid="{31CE0E81-A33D-4ED9-B8A3-B55018047035}"/>
    <cellStyle name="쉼표 8 2 4 2 8 2" xfId="50446" xr:uid="{F9DCC172-C55C-4687-BAA6-DAD23D39E8BC}"/>
    <cellStyle name="쉼표 8 2 4 2 9" xfId="23232" xr:uid="{EBC4E143-E606-4880-BDF3-D639BB00A7F7}"/>
    <cellStyle name="쉼표 8 2 4 2 9 2" xfId="53184" xr:uid="{EE1ECAA6-DBD1-4503-9E48-7891A07E4096}"/>
    <cellStyle name="쉼표 8 2 4 3" xfId="4400" xr:uid="{348F0B9F-25F6-43DC-AEA5-3497ADABEA0A}"/>
    <cellStyle name="쉼표 8 2 4 3 10" xfId="34393" xr:uid="{A18C9A19-51E7-489B-9A20-8A40ABFFF7F8}"/>
    <cellStyle name="쉼표 8 2 4 3 2" xfId="7348" xr:uid="{95FC3BBB-C1E9-403A-BF7C-4447C8AD8171}"/>
    <cellStyle name="쉼표 8 2 4 3 2 2" xfId="29395" xr:uid="{58379E47-C331-4758-811D-630336464011}"/>
    <cellStyle name="쉼표 8 2 4 3 2 2 2" xfId="59347" xr:uid="{BE8DC2C0-2132-4C02-B8BF-F247088E7D97}"/>
    <cellStyle name="쉼표 8 2 4 3 2 3" xfId="37303" xr:uid="{2EB585FC-1B9A-46CB-94FE-75670C93C16F}"/>
    <cellStyle name="쉼표 8 2 4 3 3" xfId="10130" xr:uid="{60C2B1D8-8AD3-4E26-A8AB-95F477E79DC9}"/>
    <cellStyle name="쉼표 8 2 4 3 3 2" xfId="40085" xr:uid="{71276322-D63A-422B-B6CA-3E7EC9D8F560}"/>
    <cellStyle name="쉼표 8 2 4 3 4" xfId="12912" xr:uid="{4D56F295-9B60-43CB-B00D-C7198DB8FE1D}"/>
    <cellStyle name="쉼표 8 2 4 3 4 2" xfId="42867" xr:uid="{48D350EE-3744-4CB2-84C2-08F5B5249C45}"/>
    <cellStyle name="쉼표 8 2 4 3 5" xfId="15647" xr:uid="{716FB9BA-80A3-4271-AAD0-70C1FB78C20A}"/>
    <cellStyle name="쉼표 8 2 4 3 5 2" xfId="45602" xr:uid="{89701659-14D3-4A9C-B91F-F14C7321F514}"/>
    <cellStyle name="쉼표 8 2 4 3 6" xfId="18395" xr:uid="{D7F90598-DA6F-4D14-8B95-5E241B89B84B}"/>
    <cellStyle name="쉼표 8 2 4 3 6 2" xfId="48348" xr:uid="{98B00EFB-90BF-418D-B9C9-5889777E5F2B}"/>
    <cellStyle name="쉼표 8 2 4 3 7" xfId="21178" xr:uid="{1F23114A-951F-4904-9206-1087A2E7C707}"/>
    <cellStyle name="쉼표 8 2 4 3 7 2" xfId="51130" xr:uid="{2CA7D952-DD41-40D2-BD07-71FDBA8B19EE}"/>
    <cellStyle name="쉼표 8 2 4 3 8" xfId="23916" xr:uid="{02017CC3-CCF9-4F6E-A8BA-F11AD7558AF7}"/>
    <cellStyle name="쉼표 8 2 4 3 8 2" xfId="53868" xr:uid="{2CC96BBC-F0C4-4E93-980A-16D4B420EE0F}"/>
    <cellStyle name="쉼표 8 2 4 3 9" xfId="26652" xr:uid="{BEF079A4-7881-44DE-B325-40E37BD19739}"/>
    <cellStyle name="쉼표 8 2 4 3 9 2" xfId="56604" xr:uid="{ED7450C7-E8DB-4D22-8FDC-64BF9546BA41}"/>
    <cellStyle name="쉼표 8 2 4 4" xfId="3032" xr:uid="{1444F42F-2CAC-47E5-82D4-250163BD2EBB}"/>
    <cellStyle name="쉼표 8 2 4 4 2" xfId="28027" xr:uid="{3B71E850-9CB4-4653-BBD4-37722C1B7DA6}"/>
    <cellStyle name="쉼표 8 2 4 4 2 2" xfId="57979" xr:uid="{52742459-9531-4BD7-BB64-7DDEE63CB99B}"/>
    <cellStyle name="쉼표 8 2 4 4 3" xfId="33025" xr:uid="{EC193DB5-6923-4913-A1BD-1F74DA516FBA}"/>
    <cellStyle name="쉼표 8 2 4 5" xfId="5980" xr:uid="{B8813813-598C-4585-AFB0-B47440A8569C}"/>
    <cellStyle name="쉼표 8 2 4 5 2" xfId="35935" xr:uid="{7371346F-2749-4C23-ACA4-391839BF0402}"/>
    <cellStyle name="쉼표 8 2 4 6" xfId="8762" xr:uid="{05110464-3B9C-4931-97F2-F70F2CF129DA}"/>
    <cellStyle name="쉼표 8 2 4 6 2" xfId="38717" xr:uid="{08CD7047-F575-43E1-8689-805C35AB843B}"/>
    <cellStyle name="쉼표 8 2 4 7" xfId="11544" xr:uid="{A34660C3-DB60-47DA-A33F-C5BB0AA39DBC}"/>
    <cellStyle name="쉼표 8 2 4 7 2" xfId="41499" xr:uid="{E34CC264-0B8B-4056-9236-8ADC5883CA3A}"/>
    <cellStyle name="쉼표 8 2 4 8" xfId="14279" xr:uid="{7F36E89F-857E-4565-8BFB-2C699998B30E}"/>
    <cellStyle name="쉼표 8 2 4 8 2" xfId="44234" xr:uid="{1EF077CC-664D-4E1E-8290-012FFD51FBFD}"/>
    <cellStyle name="쉼표 8 2 4 9" xfId="17027" xr:uid="{9C92D9A1-D142-488E-8D3D-EB51C01B51D4}"/>
    <cellStyle name="쉼표 8 2 4 9 2" xfId="46980" xr:uid="{413518D8-32E0-4ACF-8D08-1D613E9A818F}"/>
    <cellStyle name="쉼표 8 2 5" xfId="1523" xr:uid="{79B65DBE-716A-41C7-AB4F-0CCAF4C3A715}"/>
    <cellStyle name="쉼표 8 2 5 10" xfId="22890" xr:uid="{A6BAE663-97BF-47A8-AC83-EFE3D131FC69}"/>
    <cellStyle name="쉼표 8 2 5 10 2" xfId="52842" xr:uid="{97A061D2-472B-4A00-B382-AB0ED3FC7707}"/>
    <cellStyle name="쉼표 8 2 5 11" xfId="25626" xr:uid="{2DEEA0A0-6DCF-4673-93E7-EB67D998A189}"/>
    <cellStyle name="쉼표 8 2 5 11 2" xfId="55578" xr:uid="{6E94BB2D-1F96-4F21-B57C-20D6FB6E57E2}"/>
    <cellStyle name="쉼표 8 2 5 12" xfId="31528" xr:uid="{B69ADFD7-90B2-4E44-A278-BCDB624799E7}"/>
    <cellStyle name="쉼표 8 2 5 2" xfId="4742" xr:uid="{9D300156-FCBE-411C-BE76-27AA9C65C95B}"/>
    <cellStyle name="쉼표 8 2 5 2 10" xfId="34735" xr:uid="{53167DDC-0B65-4A4E-A779-482CFD170B8D}"/>
    <cellStyle name="쉼표 8 2 5 2 2" xfId="7690" xr:uid="{5E23B7EC-5F6D-4A86-86A3-6B68CB6E7E48}"/>
    <cellStyle name="쉼표 8 2 5 2 2 2" xfId="29737" xr:uid="{F10989C8-2D2D-4929-9B70-9454D3A09E31}"/>
    <cellStyle name="쉼표 8 2 5 2 2 2 2" xfId="59689" xr:uid="{940A51C2-6EBC-44C4-858F-77A35C57B4EB}"/>
    <cellStyle name="쉼표 8 2 5 2 2 3" xfId="37645" xr:uid="{DD1305E7-1B1C-4A42-839A-138AC31563E1}"/>
    <cellStyle name="쉼표 8 2 5 2 3" xfId="10472" xr:uid="{5A3379E4-8155-409F-8E4D-78A595C93C27}"/>
    <cellStyle name="쉼표 8 2 5 2 3 2" xfId="40427" xr:uid="{67E1EC9F-2EB1-4504-B9FC-6CC89D5102E2}"/>
    <cellStyle name="쉼표 8 2 5 2 4" xfId="13254" xr:uid="{65FA3BB6-D335-4E43-A7F8-3CEB30164CBD}"/>
    <cellStyle name="쉼표 8 2 5 2 4 2" xfId="43209" xr:uid="{B8652056-A17B-495E-89BF-CB1956280027}"/>
    <cellStyle name="쉼표 8 2 5 2 5" xfId="15989" xr:uid="{C50E1AF2-E5DC-4BFC-81BB-01E44337A058}"/>
    <cellStyle name="쉼표 8 2 5 2 5 2" xfId="45944" xr:uid="{CD6A87E3-65B2-443A-B5F3-5204B7455286}"/>
    <cellStyle name="쉼표 8 2 5 2 6" xfId="18737" xr:uid="{5F3B2065-B2EC-42E0-84BD-0B4F87E6F202}"/>
    <cellStyle name="쉼표 8 2 5 2 6 2" xfId="48690" xr:uid="{77833EA7-8F19-478B-8A31-60F45BCDDE03}"/>
    <cellStyle name="쉼표 8 2 5 2 7" xfId="21520" xr:uid="{D326896C-227A-41A1-B23B-E734F630241B}"/>
    <cellStyle name="쉼표 8 2 5 2 7 2" xfId="51472" xr:uid="{0C52B065-3442-4367-927B-A4C6A4E4ABF4}"/>
    <cellStyle name="쉼표 8 2 5 2 8" xfId="24258" xr:uid="{55863C8B-4362-4A0A-A5D7-79C2038312A2}"/>
    <cellStyle name="쉼표 8 2 5 2 8 2" xfId="54210" xr:uid="{43F359AF-3DB5-401D-8949-5B41D4BF1022}"/>
    <cellStyle name="쉼표 8 2 5 2 9" xfId="26994" xr:uid="{557DADB2-F7EB-4ACC-BB24-BDB817392083}"/>
    <cellStyle name="쉼표 8 2 5 2 9 2" xfId="56946" xr:uid="{893F960D-09D6-47AE-898C-0E91A0B5B095}"/>
    <cellStyle name="쉼표 8 2 5 3" xfId="3374" xr:uid="{785214C9-64DD-47FC-A83E-1E0359941ECE}"/>
    <cellStyle name="쉼표 8 2 5 3 2" xfId="28369" xr:uid="{197A701D-B390-43A5-AE2E-2DD74047BC00}"/>
    <cellStyle name="쉼표 8 2 5 3 2 2" xfId="58321" xr:uid="{2C4750F8-A3DB-4BA9-AB9E-FCCABA32508A}"/>
    <cellStyle name="쉼표 8 2 5 3 3" xfId="33367" xr:uid="{83A1461C-2B59-4954-AA47-39DD2CD4D04E}"/>
    <cellStyle name="쉼표 8 2 5 4" xfId="6322" xr:uid="{1D5786B0-5020-44E5-83CB-3D94B56A290F}"/>
    <cellStyle name="쉼표 8 2 5 4 2" xfId="36277" xr:uid="{A5DB23F1-BA05-459E-A48B-DD97C7E89A65}"/>
    <cellStyle name="쉼표 8 2 5 5" xfId="9104" xr:uid="{390CCBD1-555B-4C21-A52C-5997FABDBEDD}"/>
    <cellStyle name="쉼표 8 2 5 5 2" xfId="39059" xr:uid="{7A61B9FE-72B8-456F-A7DB-320DCE6AA0A5}"/>
    <cellStyle name="쉼표 8 2 5 6" xfId="11886" xr:uid="{D6AEB209-14BD-4540-81B2-EF98A9E2C77B}"/>
    <cellStyle name="쉼표 8 2 5 6 2" xfId="41841" xr:uid="{F368331E-A414-4DF5-B476-F39E33C200B5}"/>
    <cellStyle name="쉼표 8 2 5 7" xfId="14621" xr:uid="{EA8CD354-0CF5-453F-B2CB-A71515D50FD7}"/>
    <cellStyle name="쉼표 8 2 5 7 2" xfId="44576" xr:uid="{6A261C18-38FF-418F-B58B-E4109DAF4E58}"/>
    <cellStyle name="쉼표 8 2 5 8" xfId="17369" xr:uid="{225E6630-9A72-421F-BE75-355CF0D6254A}"/>
    <cellStyle name="쉼표 8 2 5 8 2" xfId="47322" xr:uid="{C9E0A5AC-ADC1-43AB-BF48-97C1CCE8F805}"/>
    <cellStyle name="쉼표 8 2 5 9" xfId="20152" xr:uid="{1077E2F5-CAF2-47F5-BAD7-E83C0124A917}"/>
    <cellStyle name="쉼표 8 2 5 9 2" xfId="50104" xr:uid="{CA5FDAD3-D6E9-456C-85DB-202B4B02F32A}"/>
    <cellStyle name="쉼표 8 2 6" xfId="2073" xr:uid="{4A504E24-4DC7-4F5E-BC1B-02CF97DB49B2}"/>
    <cellStyle name="쉼표 8 2 6 10" xfId="26310" xr:uid="{CC59EACA-196D-496E-8D55-B509EC2B108B}"/>
    <cellStyle name="쉼표 8 2 6 10 2" xfId="56262" xr:uid="{D27D4C88-B005-42D8-A97D-098579C44168}"/>
    <cellStyle name="쉼표 8 2 6 11" xfId="32076" xr:uid="{C6B6BD38-D35C-4218-8F6E-D821698AA8B7}"/>
    <cellStyle name="쉼표 8 2 6 2" xfId="4058" xr:uid="{DC451813-12A4-4EB6-96EE-8773B1B91104}"/>
    <cellStyle name="쉼표 8 2 6 2 2" xfId="29053" xr:uid="{AF80AC94-BB5F-4DB9-B25B-DC8998975A56}"/>
    <cellStyle name="쉼표 8 2 6 2 2 2" xfId="59005" xr:uid="{9B243477-AD7D-459A-9108-0D59B0EEA981}"/>
    <cellStyle name="쉼표 8 2 6 2 3" xfId="34051" xr:uid="{7D9F7DDC-A2AE-45D7-B885-01297633FDC3}"/>
    <cellStyle name="쉼표 8 2 6 3" xfId="7006" xr:uid="{B5B43FA1-76CC-4AE3-BBA7-178D4BB11AB4}"/>
    <cellStyle name="쉼표 8 2 6 3 2" xfId="36961" xr:uid="{00E9D72A-A26D-4DE2-9481-A409B20FE5E1}"/>
    <cellStyle name="쉼표 8 2 6 4" xfId="9788" xr:uid="{A40D90A3-6AF0-4871-A4A3-58178B91F19E}"/>
    <cellStyle name="쉼표 8 2 6 4 2" xfId="39743" xr:uid="{1B2EF939-77E4-441A-B641-C69BD9923FD4}"/>
    <cellStyle name="쉼표 8 2 6 5" xfId="12570" xr:uid="{43875B95-A04E-4062-ADAC-303727502465}"/>
    <cellStyle name="쉼표 8 2 6 5 2" xfId="42525" xr:uid="{1A6333C4-19EE-4E93-B5A7-731EE0B54FAA}"/>
    <cellStyle name="쉼표 8 2 6 6" xfId="15305" xr:uid="{CA680868-F4EB-4AB1-8712-EB4761689704}"/>
    <cellStyle name="쉼표 8 2 6 6 2" xfId="45260" xr:uid="{69F341F1-A5B1-4005-872C-62BB38A01A82}"/>
    <cellStyle name="쉼표 8 2 6 7" xfId="18053" xr:uid="{2AFCB148-02FF-495C-A3DA-F414C3FE266F}"/>
    <cellStyle name="쉼표 8 2 6 7 2" xfId="48006" xr:uid="{E73E0997-FF22-4545-BF01-BEB188477BD4}"/>
    <cellStyle name="쉼표 8 2 6 8" xfId="20836" xr:uid="{C86B6406-F8D3-4DAB-AC29-E38920C2AB4A}"/>
    <cellStyle name="쉼표 8 2 6 8 2" xfId="50788" xr:uid="{300E62EF-21CE-41CA-BDB9-E2499FD8C8F8}"/>
    <cellStyle name="쉼표 8 2 6 9" xfId="23574" xr:uid="{769A0871-6A96-44B5-9D12-39617C9994C0}"/>
    <cellStyle name="쉼표 8 2 6 9 2" xfId="53526" xr:uid="{EB31B4F0-7C7E-4519-89EB-835DF69D3309}"/>
    <cellStyle name="쉼표 8 2 7" xfId="2252" xr:uid="{0273F0CF-BBDE-438B-A703-3C7D4CA98D38}"/>
    <cellStyle name="쉼표 8 2 7 2" xfId="27685" xr:uid="{86F3101A-85B1-4045-8AA1-DE829C9D7D99}"/>
    <cellStyle name="쉼표 8 2 7 2 2" xfId="57637" xr:uid="{47AB1A0B-5C22-49DF-9746-529218E511FD}"/>
    <cellStyle name="쉼표 8 2 7 3" xfId="32252" xr:uid="{3DFEE2A1-5BDE-41EC-950B-B3C6700986B6}"/>
    <cellStyle name="쉼표 8 2 8" xfId="2690" xr:uid="{8B6B517A-FC92-4FC2-8DDC-FACCBE64DC07}"/>
    <cellStyle name="쉼표 8 2 8 2" xfId="32683" xr:uid="{535F804C-F060-42F3-9CE5-074DBE556E0B}"/>
    <cellStyle name="쉼표 8 2 9" xfId="5550" xr:uid="{BE54AA62-3847-4D4C-9972-7E681ECFCFF2}"/>
    <cellStyle name="쉼표 8 2 9 2" xfId="35506" xr:uid="{C05B746A-183C-479F-90A7-0F77EB1ED057}"/>
    <cellStyle name="쉼표 8 20" xfId="8377" xr:uid="{A7638EDD-173B-4CD8-A61D-3108E83CBEE8}"/>
    <cellStyle name="쉼표 8 20 2" xfId="38332" xr:uid="{67845853-F23A-4246-8CE5-C77A65C21998}"/>
    <cellStyle name="쉼표 8 21" xfId="11116" xr:uid="{143477D4-432A-4C69-BF18-29789915FC94}"/>
    <cellStyle name="쉼표 8 21 2" xfId="41071" xr:uid="{DA8F22D4-B9E8-412E-B290-11C4589F594E}"/>
    <cellStyle name="쉼표 8 22" xfId="11159" xr:uid="{A11925A1-A975-4627-9A96-010633D8646F}"/>
    <cellStyle name="쉼표 8 22 2" xfId="41114" xr:uid="{2122E09F-CE24-4945-BE82-FC7DF974A9BF}"/>
    <cellStyle name="쉼표 8 23" xfId="13894" xr:uid="{061800FA-644A-4065-8634-54909D7498DD}"/>
    <cellStyle name="쉼표 8 23 2" xfId="43849" xr:uid="{4379C0BF-620D-44A1-8756-6F5E6961AB8C}"/>
    <cellStyle name="쉼표 8 24" xfId="16641" xr:uid="{7C46FAC4-08C0-4CAD-B5FB-E1D4CBBEB110}"/>
    <cellStyle name="쉼표 8 24 2" xfId="46594" xr:uid="{B50DA88E-DE11-4FDD-8735-08EBA464C49F}"/>
    <cellStyle name="쉼표 8 25" xfId="19378" xr:uid="{E9B0E81F-4604-4F21-9764-529E840525C6}"/>
    <cellStyle name="쉼표 8 25 2" xfId="49331" xr:uid="{4E8AA210-5439-4006-AA9B-5BF7CC352385}"/>
    <cellStyle name="쉼표 8 26" xfId="19424" xr:uid="{5B3408C4-613E-413F-AB07-0C3D76DC3C49}"/>
    <cellStyle name="쉼표 8 26 2" xfId="49376" xr:uid="{03CCAACC-4C64-4F5C-B84A-5E444F8B5904}"/>
    <cellStyle name="쉼표 8 27" xfId="22163" xr:uid="{C0390C7F-2619-4551-8959-84F383025646}"/>
    <cellStyle name="쉼표 8 27 2" xfId="52115" xr:uid="{D080FE31-3A4B-4491-B8DB-2528C1F6ABCF}"/>
    <cellStyle name="쉼표 8 28" xfId="24899" xr:uid="{931C5AEC-D6D5-42D4-AA9E-65FB48471559}"/>
    <cellStyle name="쉼표 8 28 2" xfId="54851" xr:uid="{368E8D16-3AC0-4FE2-816B-D9DD12DB08CC}"/>
    <cellStyle name="쉼표 8 29" xfId="30400" xr:uid="{4586A81D-FA7A-435E-9947-807E7E6BEB1B}"/>
    <cellStyle name="쉼표 8 3" xfId="475" xr:uid="{1E558EC0-BCE8-483E-9DBF-F216BB47F26C}"/>
    <cellStyle name="쉼표 8 3 10" xfId="8462" xr:uid="{1AFB0BA5-272C-429E-AA2B-AB288428EF7C}"/>
    <cellStyle name="쉼표 8 3 10 2" xfId="38417" xr:uid="{86F4205C-B665-4409-9A3F-BF6104843BFA}"/>
    <cellStyle name="쉼표 8 3 11" xfId="11244" xr:uid="{163BF518-F1E4-4438-AC1F-EA289E71904B}"/>
    <cellStyle name="쉼표 8 3 11 2" xfId="41199" xr:uid="{12AB8753-4DFE-476B-BBFA-BBBFC19A994E}"/>
    <cellStyle name="쉼표 8 3 12" xfId="13979" xr:uid="{EFD41996-69E7-4CE7-B976-DC8CF5AC6CF0}"/>
    <cellStyle name="쉼표 8 3 12 2" xfId="43934" xr:uid="{258BBCA4-6222-4B46-9CF3-12B435959F7A}"/>
    <cellStyle name="쉼표 8 3 13" xfId="16727" xr:uid="{A4CE5ABE-D02C-4CB4-B455-543402A249D7}"/>
    <cellStyle name="쉼표 8 3 13 2" xfId="46680" xr:uid="{E49A5EF4-2805-4056-A96C-F4479050DE5D}"/>
    <cellStyle name="쉼표 8 3 14" xfId="19510" xr:uid="{885AB9B4-F201-4D93-8156-FED3F33C1039}"/>
    <cellStyle name="쉼표 8 3 14 2" xfId="49462" xr:uid="{EF7450DA-A673-4AAF-8E0C-C944ED7828CC}"/>
    <cellStyle name="쉼표 8 3 15" xfId="22248" xr:uid="{AE665F05-A174-4165-9A7D-DE6141CF7748}"/>
    <cellStyle name="쉼표 8 3 15 2" xfId="52200" xr:uid="{A66511AC-C8DF-4FB8-9CF4-1E035B932D3C}"/>
    <cellStyle name="쉼표 8 3 16" xfId="24984" xr:uid="{432E77E4-A8F6-4299-AF8F-2B4902FE0BCC}"/>
    <cellStyle name="쉼표 8 3 16 2" xfId="54936" xr:uid="{BE3E98AE-26E6-4852-8973-26FFAD03B9D3}"/>
    <cellStyle name="쉼표 8 3 17" xfId="30488" xr:uid="{1A6EB3EF-69D2-446A-ABE1-BE763C9A59E4}"/>
    <cellStyle name="쉼표 8 3 2" xfId="617" xr:uid="{92E49D62-15E6-4A7A-B061-5F6BD807286A}"/>
    <cellStyle name="쉼표 8 3 2 10" xfId="16898" xr:uid="{772C40AB-1D63-4149-8D93-187867626D62}"/>
    <cellStyle name="쉼표 8 3 2 10 2" xfId="46851" xr:uid="{3CC72873-282C-44CA-B935-81A489DBFCA1}"/>
    <cellStyle name="쉼표 8 3 2 11" xfId="19681" xr:uid="{416A99DD-30A7-49AD-81B6-40CF3B1575A4}"/>
    <cellStyle name="쉼표 8 3 2 11 2" xfId="49633" xr:uid="{94F9AEC5-BF07-408B-98C8-1C6690F2A08D}"/>
    <cellStyle name="쉼표 8 3 2 12" xfId="22419" xr:uid="{4D6F4536-9143-4F5A-AA06-088E11408FA4}"/>
    <cellStyle name="쉼표 8 3 2 12 2" xfId="52371" xr:uid="{E6703C11-ED57-409B-A56A-87BC5A98AA6A}"/>
    <cellStyle name="쉼표 8 3 2 13" xfId="25155" xr:uid="{145A207C-57F9-49EC-814B-5B200C0F2061}"/>
    <cellStyle name="쉼표 8 3 2 13 2" xfId="55107" xr:uid="{44C0A3FD-AB5B-4634-8B1E-89416914FDB4}"/>
    <cellStyle name="쉼표 8 3 2 14" xfId="30627" xr:uid="{A3E95F04-E19A-400A-99A7-5F35F694BA4D}"/>
    <cellStyle name="쉼표 8 3 2 2" xfId="1165" xr:uid="{8607BAD7-0A71-4ACC-B5C6-679A78055840}"/>
    <cellStyle name="쉼표 8 3 2 2 10" xfId="20023" xr:uid="{FF69438B-EED1-4C59-B881-887DE0C668FE}"/>
    <cellStyle name="쉼표 8 3 2 2 10 2" xfId="49975" xr:uid="{5A98E6C5-3EA6-436F-B321-61E41AB606A9}"/>
    <cellStyle name="쉼표 8 3 2 2 11" xfId="22761" xr:uid="{2670C866-FE1F-47E5-A743-E783C8BE54A4}"/>
    <cellStyle name="쉼표 8 3 2 2 11 2" xfId="52713" xr:uid="{7E19A118-6660-4CE8-B879-09CFA83D0112}"/>
    <cellStyle name="쉼표 8 3 2 2 12" xfId="25497" xr:uid="{7978A205-8C43-46C7-AC55-2C0A986B1C4E}"/>
    <cellStyle name="쉼표 8 3 2 2 12 2" xfId="55449" xr:uid="{6EEAD846-92EA-4087-9086-082130FC659F}"/>
    <cellStyle name="쉼표 8 3 2 2 13" xfId="31170" xr:uid="{013A2BD3-7C20-4668-B9DA-169881F40B73}"/>
    <cellStyle name="쉼표 8 3 2 2 2" xfId="3929" xr:uid="{AD5D8567-CFBB-4C2E-B9A6-E487C4F72B61}"/>
    <cellStyle name="쉼표 8 3 2 2 2 10" xfId="26181" xr:uid="{B03B0E45-28BD-46A0-98A4-D7BA4EE2978A}"/>
    <cellStyle name="쉼표 8 3 2 2 2 10 2" xfId="56133" xr:uid="{C1699392-8006-4B6D-A49E-065B7F997B3F}"/>
    <cellStyle name="쉼표 8 3 2 2 2 11" xfId="33922" xr:uid="{AA291988-5BDF-4FBF-B4BF-1952BF6DCAEB}"/>
    <cellStyle name="쉼표 8 3 2 2 2 2" xfId="5297" xr:uid="{9F97D5F1-3A52-48DC-88A5-573748BB2996}"/>
    <cellStyle name="쉼표 8 3 2 2 2 2 10" xfId="35290" xr:uid="{3F1F6FBF-7DD3-485E-856B-1DF33D4D110D}"/>
    <cellStyle name="쉼표 8 3 2 2 2 2 2" xfId="8245" xr:uid="{18E90109-F1C2-4847-A462-81E8C083D841}"/>
    <cellStyle name="쉼표 8 3 2 2 2 2 2 2" xfId="30292" xr:uid="{18C7B725-C3C8-418E-A4C6-2D935180CE99}"/>
    <cellStyle name="쉼표 8 3 2 2 2 2 2 2 2" xfId="60244" xr:uid="{476453E8-CCA5-40CD-8372-E2C44EA07EA0}"/>
    <cellStyle name="쉼표 8 3 2 2 2 2 2 3" xfId="38200" xr:uid="{DC0B5F76-170D-45BF-88B6-229BCBABAA35}"/>
    <cellStyle name="쉼표 8 3 2 2 2 2 3" xfId="11027" xr:uid="{514592B2-0421-46B5-960A-DA3BE8E6A7BF}"/>
    <cellStyle name="쉼표 8 3 2 2 2 2 3 2" xfId="40982" xr:uid="{588E96E4-8D92-4975-B011-BD81671C6539}"/>
    <cellStyle name="쉼표 8 3 2 2 2 2 4" xfId="13809" xr:uid="{E4F14FB0-5067-4D12-844A-58D0E57459EE}"/>
    <cellStyle name="쉼표 8 3 2 2 2 2 4 2" xfId="43764" xr:uid="{12EA0273-E855-4BAF-931C-B4DF8782398F}"/>
    <cellStyle name="쉼표 8 3 2 2 2 2 5" xfId="16544" xr:uid="{0C659602-17A2-4D2C-9895-B6C9AEC04724}"/>
    <cellStyle name="쉼표 8 3 2 2 2 2 5 2" xfId="46499" xr:uid="{BAD0F4DB-3591-4CEC-81AD-7B47FC89F3F8}"/>
    <cellStyle name="쉼표 8 3 2 2 2 2 6" xfId="19292" xr:uid="{E2C742AF-DF98-4637-9A13-5756BD16660B}"/>
    <cellStyle name="쉼표 8 3 2 2 2 2 6 2" xfId="49245" xr:uid="{8E1E3A1F-7E9A-4E13-901D-A9F0B44A8110}"/>
    <cellStyle name="쉼표 8 3 2 2 2 2 7" xfId="22075" xr:uid="{114477F9-9D04-4D5D-B608-9446D565C78F}"/>
    <cellStyle name="쉼표 8 3 2 2 2 2 7 2" xfId="52027" xr:uid="{ADC51D2C-AB34-413D-9070-AAE6BFC9B65E}"/>
    <cellStyle name="쉼표 8 3 2 2 2 2 8" xfId="24813" xr:uid="{5DD4FAA1-768A-438A-A5FE-BD922CCCB97C}"/>
    <cellStyle name="쉼표 8 3 2 2 2 2 8 2" xfId="54765" xr:uid="{B791BABE-DDE8-4814-84B7-9B4642510D6D}"/>
    <cellStyle name="쉼표 8 3 2 2 2 2 9" xfId="27549" xr:uid="{3313BAD7-D8DB-497E-AD3A-770396A24413}"/>
    <cellStyle name="쉼표 8 3 2 2 2 2 9 2" xfId="57501" xr:uid="{28A9BF11-7267-4680-AB44-A0B8D829C7F9}"/>
    <cellStyle name="쉼표 8 3 2 2 2 3" xfId="6877" xr:uid="{E72860B2-ABB3-4197-A3F6-E85858C7C64A}"/>
    <cellStyle name="쉼표 8 3 2 2 2 3 2" xfId="28924" xr:uid="{9D575BE5-E110-4418-B92E-E734F2792C65}"/>
    <cellStyle name="쉼표 8 3 2 2 2 3 2 2" xfId="58876" xr:uid="{044A209F-9A37-4576-A8AF-4418E3830A1A}"/>
    <cellStyle name="쉼표 8 3 2 2 2 3 3" xfId="36832" xr:uid="{68C34FF9-E34A-45C5-90AC-671AF2EF440E}"/>
    <cellStyle name="쉼표 8 3 2 2 2 4" xfId="9659" xr:uid="{F8D7F22A-0B18-43AD-9A5C-7A0044DE2A04}"/>
    <cellStyle name="쉼표 8 3 2 2 2 4 2" xfId="39614" xr:uid="{E1F3339A-2E27-4DE7-8E7D-DBFACD5FC006}"/>
    <cellStyle name="쉼표 8 3 2 2 2 5" xfId="12441" xr:uid="{2A1927B4-A20F-4105-9394-4284BCA24C54}"/>
    <cellStyle name="쉼표 8 3 2 2 2 5 2" xfId="42396" xr:uid="{B8AF7ACA-463C-415D-86FD-D22E17ECC2CD}"/>
    <cellStyle name="쉼표 8 3 2 2 2 6" xfId="15176" xr:uid="{1E123721-EE12-49C1-B51A-FC36B057E22D}"/>
    <cellStyle name="쉼표 8 3 2 2 2 6 2" xfId="45131" xr:uid="{E07FD19E-EDCA-4FBC-9CAD-33F0D1F1317C}"/>
    <cellStyle name="쉼표 8 3 2 2 2 7" xfId="17924" xr:uid="{8D8D4D7D-813C-4239-8E59-26268EAAACD9}"/>
    <cellStyle name="쉼표 8 3 2 2 2 7 2" xfId="47877" xr:uid="{E0E051A9-CF3F-4060-A64D-9A97F4744312}"/>
    <cellStyle name="쉼표 8 3 2 2 2 8" xfId="20707" xr:uid="{5C9D7699-FCE4-468B-BFF4-55726D60E22B}"/>
    <cellStyle name="쉼표 8 3 2 2 2 8 2" xfId="50659" xr:uid="{15445675-AA70-4EA2-852C-B96EBCC0B67F}"/>
    <cellStyle name="쉼표 8 3 2 2 2 9" xfId="23445" xr:uid="{BCFE5946-00DB-43DC-98B8-9C8A534FB4D3}"/>
    <cellStyle name="쉼표 8 3 2 2 2 9 2" xfId="53397" xr:uid="{EC3D1523-A7FB-468D-BF9B-7A06FB3C0E94}"/>
    <cellStyle name="쉼표 8 3 2 2 3" xfId="4613" xr:uid="{1666FFBD-495D-4384-A3F6-F07C37C21332}"/>
    <cellStyle name="쉼표 8 3 2 2 3 10" xfId="34606" xr:uid="{6B7B58CA-1A5A-4F2A-A956-DBDB7017F1BA}"/>
    <cellStyle name="쉼표 8 3 2 2 3 2" xfId="7561" xr:uid="{FE27AB36-60F7-436D-B5F2-A045E4F8EF53}"/>
    <cellStyle name="쉼표 8 3 2 2 3 2 2" xfId="29608" xr:uid="{ECE8CCC0-0F00-4A55-8037-97C11FD7BE0D}"/>
    <cellStyle name="쉼표 8 3 2 2 3 2 2 2" xfId="59560" xr:uid="{90A996B1-18AD-4A62-A06B-5D5F5FBAB6CC}"/>
    <cellStyle name="쉼표 8 3 2 2 3 2 3" xfId="37516" xr:uid="{3F79ADCF-C2D0-4685-98E8-F746AAD3AA62}"/>
    <cellStyle name="쉼표 8 3 2 2 3 3" xfId="10343" xr:uid="{9E202B71-C77C-4D78-B1B0-74A79A799C88}"/>
    <cellStyle name="쉼표 8 3 2 2 3 3 2" xfId="40298" xr:uid="{F9DEE4E9-2679-4305-90EA-2A177B2FB471}"/>
    <cellStyle name="쉼표 8 3 2 2 3 4" xfId="13125" xr:uid="{0DF18B48-1786-41D6-A0B1-81F2342A8E4B}"/>
    <cellStyle name="쉼표 8 3 2 2 3 4 2" xfId="43080" xr:uid="{6B7DFED8-9D48-4E78-9C22-8ECADE43947F}"/>
    <cellStyle name="쉼표 8 3 2 2 3 5" xfId="15860" xr:uid="{D634BD64-4FCD-40A8-8FFD-170E90726AA1}"/>
    <cellStyle name="쉼표 8 3 2 2 3 5 2" xfId="45815" xr:uid="{3DB9F22D-11B8-4474-90DE-E43E4B236E89}"/>
    <cellStyle name="쉼표 8 3 2 2 3 6" xfId="18608" xr:uid="{A2F485D3-B187-48D0-9A87-9ABFA5B8DDD1}"/>
    <cellStyle name="쉼표 8 3 2 2 3 6 2" xfId="48561" xr:uid="{016B43B3-F750-43B2-8274-CA2963646C98}"/>
    <cellStyle name="쉼표 8 3 2 2 3 7" xfId="21391" xr:uid="{265BCC8B-EAE0-4DBB-8D83-D0C5E9973406}"/>
    <cellStyle name="쉼표 8 3 2 2 3 7 2" xfId="51343" xr:uid="{1FA8F8CA-E0DB-48A3-9F16-1C6967AD2CA8}"/>
    <cellStyle name="쉼표 8 3 2 2 3 8" xfId="24129" xr:uid="{7AF37C63-B09D-42A9-88D5-B25D28AF45A5}"/>
    <cellStyle name="쉼표 8 3 2 2 3 8 2" xfId="54081" xr:uid="{200F026B-EF09-4D75-9D9A-87C951A5AB75}"/>
    <cellStyle name="쉼표 8 3 2 2 3 9" xfId="26865" xr:uid="{27DA4DF8-44F1-4F3D-A755-EF74A9900EF4}"/>
    <cellStyle name="쉼표 8 3 2 2 3 9 2" xfId="56817" xr:uid="{DCA52F41-7BD1-4A21-BD4B-7B84C3DDB2E0}"/>
    <cellStyle name="쉼표 8 3 2 2 4" xfId="3245" xr:uid="{8C4F8C6A-571E-47A0-8A90-C6554ADCA2C0}"/>
    <cellStyle name="쉼표 8 3 2 2 4 2" xfId="28240" xr:uid="{59FD36A0-7DFC-42E8-BBC5-BCF8A4034B34}"/>
    <cellStyle name="쉼표 8 3 2 2 4 2 2" xfId="58192" xr:uid="{349BBEAF-5980-45F6-9E6D-64C85C0A23EC}"/>
    <cellStyle name="쉼표 8 3 2 2 4 3" xfId="33238" xr:uid="{5C98BB87-9922-4964-88D1-2EED4801E178}"/>
    <cellStyle name="쉼표 8 3 2 2 5" xfId="6193" xr:uid="{0864D72D-C3E7-4FEB-AEB8-BEE78F47CDD3}"/>
    <cellStyle name="쉼표 8 3 2 2 5 2" xfId="36148" xr:uid="{C29DABD0-FB21-49A3-AB20-50B13DFCB81D}"/>
    <cellStyle name="쉼표 8 3 2 2 6" xfId="8975" xr:uid="{374A552B-D495-4E40-B85C-6BC442EF9AFB}"/>
    <cellStyle name="쉼표 8 3 2 2 6 2" xfId="38930" xr:uid="{200C1ABB-EC37-4E61-B218-09804E81A9F9}"/>
    <cellStyle name="쉼표 8 3 2 2 7" xfId="11757" xr:uid="{D7B1F08D-C34A-4814-9448-4CDC016EC7D0}"/>
    <cellStyle name="쉼표 8 3 2 2 7 2" xfId="41712" xr:uid="{BF1DFEE6-CD2F-4256-B16C-E96ED09AEA91}"/>
    <cellStyle name="쉼표 8 3 2 2 8" xfId="14492" xr:uid="{E3972CE4-34D1-4303-B4A6-AB9BDE4B9BF4}"/>
    <cellStyle name="쉼표 8 3 2 2 8 2" xfId="44447" xr:uid="{1BA0D414-1E95-4FD3-998B-82B4241EDA34}"/>
    <cellStyle name="쉼표 8 3 2 2 9" xfId="17240" xr:uid="{81A53AAB-0E09-4672-80E5-0E5B56690810}"/>
    <cellStyle name="쉼표 8 3 2 2 9 2" xfId="47193" xr:uid="{75A4B235-CD5A-4CCD-8D1E-DF376292F400}"/>
    <cellStyle name="쉼표 8 3 2 3" xfId="1707" xr:uid="{52644BB7-43DF-43E1-9049-6569C1C1EF3A}"/>
    <cellStyle name="쉼표 8 3 2 3 10" xfId="23103" xr:uid="{68EF027D-5EFC-4402-9CCA-AEA31AFF5164}"/>
    <cellStyle name="쉼표 8 3 2 3 10 2" xfId="53055" xr:uid="{DB7676CB-9C9D-4071-AFA0-4C73570E7163}"/>
    <cellStyle name="쉼표 8 3 2 3 11" xfId="25839" xr:uid="{7A787E0B-238F-4EA8-A9BD-9B3A5C406BC0}"/>
    <cellStyle name="쉼표 8 3 2 3 11 2" xfId="55791" xr:uid="{FBAE99B5-3C09-421F-8EAE-1718B4D89A31}"/>
    <cellStyle name="쉼표 8 3 2 3 12" xfId="31712" xr:uid="{A3D277BF-D97D-4D92-BCEE-B3D06FF3BD6D}"/>
    <cellStyle name="쉼표 8 3 2 3 2" xfId="4955" xr:uid="{B8D57F65-D7CE-4850-A162-FD4101A9053E}"/>
    <cellStyle name="쉼표 8 3 2 3 2 10" xfId="34948" xr:uid="{D8E13F24-BAB6-43AC-9C51-08D84E287631}"/>
    <cellStyle name="쉼표 8 3 2 3 2 2" xfId="7903" xr:uid="{95077C77-9425-429A-A0F2-94F7B5E3A66D}"/>
    <cellStyle name="쉼표 8 3 2 3 2 2 2" xfId="29950" xr:uid="{88A1BABF-8092-4C48-8095-0B0B5E30AF4D}"/>
    <cellStyle name="쉼표 8 3 2 3 2 2 2 2" xfId="59902" xr:uid="{054FEAD8-E347-46F8-995A-B8B7420FD7D8}"/>
    <cellStyle name="쉼표 8 3 2 3 2 2 3" xfId="37858" xr:uid="{439818E1-B1EC-4B1B-8D34-7C36DA167DA7}"/>
    <cellStyle name="쉼표 8 3 2 3 2 3" xfId="10685" xr:uid="{3E2136D2-90CD-44B0-912E-6E53206CAE9F}"/>
    <cellStyle name="쉼표 8 3 2 3 2 3 2" xfId="40640" xr:uid="{40A4B588-4DA3-4EFA-A8BA-415B6B034F0D}"/>
    <cellStyle name="쉼표 8 3 2 3 2 4" xfId="13467" xr:uid="{1754ADD3-C6DD-44AF-B579-3FB6C76BB95D}"/>
    <cellStyle name="쉼표 8 3 2 3 2 4 2" xfId="43422" xr:uid="{F14D7F0A-2FBD-43E1-BA6D-6EF9664C75E3}"/>
    <cellStyle name="쉼표 8 3 2 3 2 5" xfId="16202" xr:uid="{5409B7F8-2238-42BB-841E-58E27EF88037}"/>
    <cellStyle name="쉼표 8 3 2 3 2 5 2" xfId="46157" xr:uid="{CD73B804-90F7-4489-97A0-152E4432877A}"/>
    <cellStyle name="쉼표 8 3 2 3 2 6" xfId="18950" xr:uid="{0373852C-F9DC-4AAF-AF50-4CC92417887D}"/>
    <cellStyle name="쉼표 8 3 2 3 2 6 2" xfId="48903" xr:uid="{CBA54B82-E6CB-44D9-8A8D-FB3B06BF8BF0}"/>
    <cellStyle name="쉼표 8 3 2 3 2 7" xfId="21733" xr:uid="{D80F5162-F6DD-42E1-B2B3-D36D35F84C03}"/>
    <cellStyle name="쉼표 8 3 2 3 2 7 2" xfId="51685" xr:uid="{C794615B-B8AF-448E-9D4A-C616B703B20A}"/>
    <cellStyle name="쉼표 8 3 2 3 2 8" xfId="24471" xr:uid="{F973B947-8499-455F-984A-CABAC93EC44A}"/>
    <cellStyle name="쉼표 8 3 2 3 2 8 2" xfId="54423" xr:uid="{78190C89-1AE1-4042-BA77-1E32FB19A645}"/>
    <cellStyle name="쉼표 8 3 2 3 2 9" xfId="27207" xr:uid="{B1FE9069-EF77-421A-BFC7-A71EE98B52FF}"/>
    <cellStyle name="쉼표 8 3 2 3 2 9 2" xfId="57159" xr:uid="{FB72B183-C67C-460B-AD7A-251F835E1FB5}"/>
    <cellStyle name="쉼표 8 3 2 3 3" xfId="3587" xr:uid="{9EB8BF00-AD67-4958-8F0B-92A8AC2729FE}"/>
    <cellStyle name="쉼표 8 3 2 3 3 2" xfId="28582" xr:uid="{D5735161-9FBC-4DCC-A200-D5AAD3FA9A71}"/>
    <cellStyle name="쉼표 8 3 2 3 3 2 2" xfId="58534" xr:uid="{018DB45C-C364-47A5-8A39-C3321367AD65}"/>
    <cellStyle name="쉼표 8 3 2 3 3 3" xfId="33580" xr:uid="{30061299-AE0D-40B2-84DA-1D2573DBA5F7}"/>
    <cellStyle name="쉼표 8 3 2 3 4" xfId="6535" xr:uid="{6569C105-792C-4C39-ACF7-2643B08FA907}"/>
    <cellStyle name="쉼표 8 3 2 3 4 2" xfId="36490" xr:uid="{02E219A0-0602-4C3B-9FDC-47F47D092C80}"/>
    <cellStyle name="쉼표 8 3 2 3 5" xfId="9317" xr:uid="{855F820C-6857-4405-AC79-EC216AE04DA6}"/>
    <cellStyle name="쉼표 8 3 2 3 5 2" xfId="39272" xr:uid="{586435A3-0C18-44A1-A7CD-9DC451F1727E}"/>
    <cellStyle name="쉼표 8 3 2 3 6" xfId="12099" xr:uid="{BFE94630-2414-4607-9B18-18665780D540}"/>
    <cellStyle name="쉼표 8 3 2 3 6 2" xfId="42054" xr:uid="{2515629D-BFC5-44CA-BAE0-078E70118127}"/>
    <cellStyle name="쉼표 8 3 2 3 7" xfId="14834" xr:uid="{5CEB5BB3-363F-4B62-BFFB-BDDAA9C920BE}"/>
    <cellStyle name="쉼표 8 3 2 3 7 2" xfId="44789" xr:uid="{F35244D6-6D16-40D0-8B48-C2398E58CE46}"/>
    <cellStyle name="쉼표 8 3 2 3 8" xfId="17582" xr:uid="{3D438BA0-9D20-4F3D-90CE-623FF017A23F}"/>
    <cellStyle name="쉼표 8 3 2 3 8 2" xfId="47535" xr:uid="{CCBC8980-0979-405D-B541-C26F4EC3B422}"/>
    <cellStyle name="쉼표 8 3 2 3 9" xfId="20365" xr:uid="{0BC45ED0-A17E-4ED0-A711-C4C414A83082}"/>
    <cellStyle name="쉼표 8 3 2 3 9 2" xfId="50317" xr:uid="{3A488C4D-6CEB-4DEB-9C8A-BF2EC9956DEA}"/>
    <cellStyle name="쉼표 8 3 2 4" xfId="2466" xr:uid="{0F39088F-66FA-413A-93C7-E5CC7A3EA92D}"/>
    <cellStyle name="쉼표 8 3 2 4 10" xfId="26523" xr:uid="{C2FEFBE2-EA20-4921-9C60-DBB968DCCDC0}"/>
    <cellStyle name="쉼표 8 3 2 4 10 2" xfId="56475" xr:uid="{AA3F0F3B-A522-46F7-97EB-A3F9A523136E}"/>
    <cellStyle name="쉼표 8 3 2 4 11" xfId="32465" xr:uid="{0ADDFC86-1662-4285-98C3-6B3AB813F8AC}"/>
    <cellStyle name="쉼표 8 3 2 4 2" xfId="4271" xr:uid="{E78F4B6C-4232-4435-8A68-B2C616B44DB1}"/>
    <cellStyle name="쉼표 8 3 2 4 2 2" xfId="29266" xr:uid="{1AB52254-D9AD-4CE4-B082-B9BB481ADADF}"/>
    <cellStyle name="쉼표 8 3 2 4 2 2 2" xfId="59218" xr:uid="{67E84A63-BC4B-40AC-B02F-3F591F028782}"/>
    <cellStyle name="쉼표 8 3 2 4 2 3" xfId="34264" xr:uid="{0C6C83C1-2DD4-41CD-908F-C69D8363BA47}"/>
    <cellStyle name="쉼표 8 3 2 4 3" xfId="7219" xr:uid="{97CA4422-1EB5-4D48-BE15-F047DB935BA0}"/>
    <cellStyle name="쉼표 8 3 2 4 3 2" xfId="37174" xr:uid="{FF15AE07-C7AB-45A3-8604-BC443F5D9D4D}"/>
    <cellStyle name="쉼표 8 3 2 4 4" xfId="10001" xr:uid="{B0088118-E63B-4116-8E42-8F9D0F3F178B}"/>
    <cellStyle name="쉼표 8 3 2 4 4 2" xfId="39956" xr:uid="{7FAF23D0-0D20-44B7-A07D-FFC31F4DC9B6}"/>
    <cellStyle name="쉼표 8 3 2 4 5" xfId="12783" xr:uid="{20FB9E19-235A-4913-88F7-26889465D516}"/>
    <cellStyle name="쉼표 8 3 2 4 5 2" xfId="42738" xr:uid="{679B2313-44E8-4277-B0F5-EB4446DE0CD5}"/>
    <cellStyle name="쉼표 8 3 2 4 6" xfId="15518" xr:uid="{2C89586B-E805-49E2-9757-0D45F4183920}"/>
    <cellStyle name="쉼표 8 3 2 4 6 2" xfId="45473" xr:uid="{2009A4AE-2F34-4ADD-8A58-A35AEA573067}"/>
    <cellStyle name="쉼표 8 3 2 4 7" xfId="18266" xr:uid="{08A6CE13-5D4E-49B7-B999-A02F4F2DE39C}"/>
    <cellStyle name="쉼표 8 3 2 4 7 2" xfId="48219" xr:uid="{DCABF2F7-B28D-4948-B6BD-15665E700511}"/>
    <cellStyle name="쉼표 8 3 2 4 8" xfId="21049" xr:uid="{7BE53E1A-EAF3-4FCB-81A8-EB720FF5D63C}"/>
    <cellStyle name="쉼표 8 3 2 4 8 2" xfId="51001" xr:uid="{2D691730-F476-4745-A573-8E78AE83D55D}"/>
    <cellStyle name="쉼표 8 3 2 4 9" xfId="23787" xr:uid="{E8B3E92C-085F-4A6D-9FF8-7C13ED7E1D6B}"/>
    <cellStyle name="쉼표 8 3 2 4 9 2" xfId="53739" xr:uid="{416740A6-BE82-4EFC-BB38-12189C3287FD}"/>
    <cellStyle name="쉼표 8 3 2 5" xfId="2903" xr:uid="{17A9C811-BC2E-4FB6-98F6-8866AC9295AA}"/>
    <cellStyle name="쉼표 8 3 2 5 2" xfId="27898" xr:uid="{CD23DA69-AB87-495A-8E14-6CE76BBE471C}"/>
    <cellStyle name="쉼표 8 3 2 5 2 2" xfId="57850" xr:uid="{6A1D59B1-0B29-41E2-938C-14D0A89834C3}"/>
    <cellStyle name="쉼표 8 3 2 5 3" xfId="32896" xr:uid="{D86951E1-AFC1-4F82-BEA9-0609C57624F0}"/>
    <cellStyle name="쉼표 8 3 2 6" xfId="5851" xr:uid="{1B1A6EA0-6FC3-4DFC-87F1-E02D7CD4689D}"/>
    <cellStyle name="쉼표 8 3 2 6 2" xfId="35806" xr:uid="{3F686737-B58D-48FD-8022-E337A25F96EE}"/>
    <cellStyle name="쉼표 8 3 2 7" xfId="8633" xr:uid="{ACACB74D-CCC5-4FFA-9E70-7D0A28387CFF}"/>
    <cellStyle name="쉼표 8 3 2 7 2" xfId="38588" xr:uid="{EA336B6D-81B1-40A6-AB1D-23C1953E2888}"/>
    <cellStyle name="쉼표 8 3 2 8" xfId="11415" xr:uid="{CA1A8F47-E137-413B-88E4-611198A5FD37}"/>
    <cellStyle name="쉼표 8 3 2 8 2" xfId="41370" xr:uid="{A0398BF9-C89A-4DEF-B538-0D5567139198}"/>
    <cellStyle name="쉼표 8 3 2 9" xfId="14150" xr:uid="{05509805-BC48-4EA8-ADCF-4E6608C2F783}"/>
    <cellStyle name="쉼표 8 3 2 9 2" xfId="44105" xr:uid="{65421C87-3C94-4F83-947C-FB917122F767}"/>
    <cellStyle name="쉼표 8 3 3" xfId="850" xr:uid="{721597C9-CE14-4B5E-870C-D1A7CCBDDF22}"/>
    <cellStyle name="쉼표 8 3 3 10" xfId="19852" xr:uid="{1A74313B-268A-4AA5-8123-17D142FE71A5}"/>
    <cellStyle name="쉼표 8 3 3 10 2" xfId="49804" xr:uid="{AD5E9F20-EACF-4269-9137-801803636D7D}"/>
    <cellStyle name="쉼표 8 3 3 11" xfId="22590" xr:uid="{31A52E8C-8C1E-4AAD-8A0D-6ACFF293F822}"/>
    <cellStyle name="쉼표 8 3 3 11 2" xfId="52542" xr:uid="{3F7D2049-1427-4F33-AF98-8FE0011107C6}"/>
    <cellStyle name="쉼표 8 3 3 12" xfId="25326" xr:uid="{05235FB9-71CF-4CD5-8595-7D6CE24499AE}"/>
    <cellStyle name="쉼표 8 3 3 12 2" xfId="55278" xr:uid="{69037EA7-F809-41AD-87DA-0C0FC4EA5B2C}"/>
    <cellStyle name="쉼표 8 3 3 13" xfId="30855" xr:uid="{4737B829-5DF8-4483-9786-F588625EEDF4}"/>
    <cellStyle name="쉼표 8 3 3 2" xfId="1393" xr:uid="{77EA5A59-54CC-471D-ABD3-C2CCACE21F24}"/>
    <cellStyle name="쉼표 8 3 3 2 10" xfId="23274" xr:uid="{623E4516-08C0-4201-A78A-EF94C82D4783}"/>
    <cellStyle name="쉼표 8 3 3 2 10 2" xfId="53226" xr:uid="{2D532843-319C-47CE-ACFF-069CAD2F1D32}"/>
    <cellStyle name="쉼표 8 3 3 2 11" xfId="26010" xr:uid="{6B278084-51E7-40EF-9EC4-27363E32591B}"/>
    <cellStyle name="쉼표 8 3 3 2 11 2" xfId="55962" xr:uid="{46EA1AFE-AFEB-46F9-9147-4D2F89419841}"/>
    <cellStyle name="쉼표 8 3 3 2 12" xfId="31398" xr:uid="{EF24138D-FB58-46B5-84DB-F37913E14DA6}"/>
    <cellStyle name="쉼표 8 3 3 2 2" xfId="5126" xr:uid="{7B9CEA78-04CB-411E-B62D-92A7F85E3FF1}"/>
    <cellStyle name="쉼표 8 3 3 2 2 10" xfId="35119" xr:uid="{37817C4F-1237-4E99-BDCC-90630B0895EB}"/>
    <cellStyle name="쉼표 8 3 3 2 2 2" xfId="8074" xr:uid="{F1AAC6C5-92DD-4BA0-B481-A1C6BC7997E4}"/>
    <cellStyle name="쉼표 8 3 3 2 2 2 2" xfId="30121" xr:uid="{CB82C94A-9B33-439D-A2C7-2C3F5B8FA6CA}"/>
    <cellStyle name="쉼표 8 3 3 2 2 2 2 2" xfId="60073" xr:uid="{41563301-5F6B-4C91-B71B-BDDADB7EA072}"/>
    <cellStyle name="쉼표 8 3 3 2 2 2 3" xfId="38029" xr:uid="{01A9BA14-AAEB-4C83-9306-70AFF40FF1C2}"/>
    <cellStyle name="쉼표 8 3 3 2 2 3" xfId="10856" xr:uid="{D791E9E9-69A9-4502-9AF6-7721A8D14A47}"/>
    <cellStyle name="쉼표 8 3 3 2 2 3 2" xfId="40811" xr:uid="{8F26A94F-98C0-4EC1-A020-9945EE7CA886}"/>
    <cellStyle name="쉼표 8 3 3 2 2 4" xfId="13638" xr:uid="{942ACED3-2B04-41DA-946E-9D45FC884382}"/>
    <cellStyle name="쉼표 8 3 3 2 2 4 2" xfId="43593" xr:uid="{81415283-B8B8-41D5-80EC-1C502E99D587}"/>
    <cellStyle name="쉼표 8 3 3 2 2 5" xfId="16373" xr:uid="{ED939286-E9C5-4C19-ADBB-1FB144F82A91}"/>
    <cellStyle name="쉼표 8 3 3 2 2 5 2" xfId="46328" xr:uid="{AA84E270-F681-4F77-9DEE-6BA4A6EB89BC}"/>
    <cellStyle name="쉼표 8 3 3 2 2 6" xfId="19121" xr:uid="{2D6DFD8F-EAE5-42D0-BF46-7248EEACFCEB}"/>
    <cellStyle name="쉼표 8 3 3 2 2 6 2" xfId="49074" xr:uid="{41BEF1AF-0FC2-4147-A8A7-13F5CCC40D27}"/>
    <cellStyle name="쉼표 8 3 3 2 2 7" xfId="21904" xr:uid="{0E7B062F-994E-46D3-B3F5-E5632C4A87A9}"/>
    <cellStyle name="쉼표 8 3 3 2 2 7 2" xfId="51856" xr:uid="{DD690B78-5B53-4395-8C53-C5DE1278DB83}"/>
    <cellStyle name="쉼표 8 3 3 2 2 8" xfId="24642" xr:uid="{AEC3A0C9-BB69-474A-B705-E49F7A0CA920}"/>
    <cellStyle name="쉼표 8 3 3 2 2 8 2" xfId="54594" xr:uid="{6D55FB2E-FC7B-40F9-972E-0B8CB0F7D04B}"/>
    <cellStyle name="쉼표 8 3 3 2 2 9" xfId="27378" xr:uid="{59727B84-3117-4639-BACE-AFD25887AFD8}"/>
    <cellStyle name="쉼표 8 3 3 2 2 9 2" xfId="57330" xr:uid="{9FDB7FEA-6518-4E6C-9FAF-0C4AED3AE69C}"/>
    <cellStyle name="쉼표 8 3 3 2 3" xfId="3758" xr:uid="{491D46DF-928C-454B-AABE-5D7944E025C4}"/>
    <cellStyle name="쉼표 8 3 3 2 3 2" xfId="28753" xr:uid="{9051E9D1-B4A0-4FFE-84C9-FADEC9756429}"/>
    <cellStyle name="쉼표 8 3 3 2 3 2 2" xfId="58705" xr:uid="{AFDCDEC1-E8A8-493C-8D19-BE1AA27F0A17}"/>
    <cellStyle name="쉼표 8 3 3 2 3 3" xfId="33751" xr:uid="{3E19DC61-F0DF-45BB-A75C-2147CE91A6BF}"/>
    <cellStyle name="쉼표 8 3 3 2 4" xfId="6706" xr:uid="{EE8633BC-0220-4ED1-B272-731BB366AA34}"/>
    <cellStyle name="쉼표 8 3 3 2 4 2" xfId="36661" xr:uid="{D1CE65C6-30AF-4CCB-89B6-0C8D8C1FA780}"/>
    <cellStyle name="쉼표 8 3 3 2 5" xfId="9488" xr:uid="{2683BFBB-C89D-4A33-B493-112FE05E56F1}"/>
    <cellStyle name="쉼표 8 3 3 2 5 2" xfId="39443" xr:uid="{546EF596-E7E7-4E86-A6FF-5307AE730D1F}"/>
    <cellStyle name="쉼표 8 3 3 2 6" xfId="12270" xr:uid="{CCF63762-28D6-460B-91CA-5BDDAFD9492A}"/>
    <cellStyle name="쉼표 8 3 3 2 6 2" xfId="42225" xr:uid="{AE9F8D61-23E9-4CBE-87C4-98A8089ECC2A}"/>
    <cellStyle name="쉼표 8 3 3 2 7" xfId="15005" xr:uid="{E2660DFA-C8B6-4D14-BC95-4155EFDEDA34}"/>
    <cellStyle name="쉼표 8 3 3 2 7 2" xfId="44960" xr:uid="{00A4B090-3C55-44E0-920C-C4AF7C970453}"/>
    <cellStyle name="쉼표 8 3 3 2 8" xfId="17753" xr:uid="{5FA0AA3A-E7E5-40D1-90CF-64BA2C5A892D}"/>
    <cellStyle name="쉼표 8 3 3 2 8 2" xfId="47706" xr:uid="{76FB7D5E-E71E-4BDC-9AE5-29CDF6128139}"/>
    <cellStyle name="쉼표 8 3 3 2 9" xfId="20536" xr:uid="{17E89DCE-EAD7-44BC-B2DB-48AC9FBAE696}"/>
    <cellStyle name="쉼표 8 3 3 2 9 2" xfId="50488" xr:uid="{2A23844F-E1A0-4872-98D1-7BA9F4A22341}"/>
    <cellStyle name="쉼표 8 3 3 3" xfId="1935" xr:uid="{23D008E7-F42F-4BBB-A719-249F84D31061}"/>
    <cellStyle name="쉼표 8 3 3 3 10" xfId="26694" xr:uid="{819CAA09-DFA1-4411-982C-03D1B015FAD1}"/>
    <cellStyle name="쉼표 8 3 3 3 10 2" xfId="56646" xr:uid="{05B12C68-EA53-43C8-BE0C-8107E1249438}"/>
    <cellStyle name="쉼표 8 3 3 3 11" xfId="31940" xr:uid="{777E5DEE-B05D-40B8-9A89-F560AFA62F2C}"/>
    <cellStyle name="쉼표 8 3 3 3 2" xfId="4442" xr:uid="{060C9FF1-3C1C-4A37-ADF1-06526DE37D4E}"/>
    <cellStyle name="쉼표 8 3 3 3 2 2" xfId="29437" xr:uid="{F6C1D59C-E5B0-4E4F-8DAA-FCDB26845343}"/>
    <cellStyle name="쉼표 8 3 3 3 2 2 2" xfId="59389" xr:uid="{7EB0B6EF-1076-4ECD-AE23-C1CCCA7A0E66}"/>
    <cellStyle name="쉼표 8 3 3 3 2 3" xfId="34435" xr:uid="{B622F7F0-C5A2-47AC-891C-6326B9D384F2}"/>
    <cellStyle name="쉼표 8 3 3 3 3" xfId="7390" xr:uid="{C1262CA0-8225-4816-83D6-0651CC9E31F6}"/>
    <cellStyle name="쉼표 8 3 3 3 3 2" xfId="37345" xr:uid="{3C500065-BBE7-47DD-929E-A8ACF46E759C}"/>
    <cellStyle name="쉼표 8 3 3 3 4" xfId="10172" xr:uid="{590BA8D1-5170-45C3-9CA5-56098B38134D}"/>
    <cellStyle name="쉼표 8 3 3 3 4 2" xfId="40127" xr:uid="{736C18E4-78B3-4016-B4AE-F12982346378}"/>
    <cellStyle name="쉼표 8 3 3 3 5" xfId="12954" xr:uid="{C1362A7B-D647-44E8-9BEA-0BF4F4B15867}"/>
    <cellStyle name="쉼표 8 3 3 3 5 2" xfId="42909" xr:uid="{3EF523C4-263A-4A44-9DB2-D998EA1B1B22}"/>
    <cellStyle name="쉼표 8 3 3 3 6" xfId="15689" xr:uid="{EFFC8A51-72CC-48EF-8EAD-DED292E0570E}"/>
    <cellStyle name="쉼표 8 3 3 3 6 2" xfId="45644" xr:uid="{812C11DA-3C9C-4A05-AB49-377C3271AE51}"/>
    <cellStyle name="쉼표 8 3 3 3 7" xfId="18437" xr:uid="{46C46FE4-8A67-41EC-B97D-135793CC4456}"/>
    <cellStyle name="쉼표 8 3 3 3 7 2" xfId="48390" xr:uid="{5433A03C-C9F7-46CF-8EFD-1ADC91CAD6E8}"/>
    <cellStyle name="쉼표 8 3 3 3 8" xfId="21220" xr:uid="{18CE65B6-D19A-4205-A392-5C26FAB29497}"/>
    <cellStyle name="쉼표 8 3 3 3 8 2" xfId="51172" xr:uid="{17B7D0EE-7840-4265-9295-F6CA75368ED9}"/>
    <cellStyle name="쉼표 8 3 3 3 9" xfId="23958" xr:uid="{C7058B86-DBE1-40C2-AAB6-FED52FC8BB7C}"/>
    <cellStyle name="쉼표 8 3 3 3 9 2" xfId="53910" xr:uid="{07032F92-B6D0-4298-837E-9D747907BE25}"/>
    <cellStyle name="쉼표 8 3 3 4" xfId="3074" xr:uid="{46924EAA-B831-45DF-996B-F529EDFD5067}"/>
    <cellStyle name="쉼표 8 3 3 4 2" xfId="28069" xr:uid="{963DB20B-E137-439B-B67C-7F10F5B23DBE}"/>
    <cellStyle name="쉼표 8 3 3 4 2 2" xfId="58021" xr:uid="{7CAA30D9-CB7E-4032-AC1C-7F638BC90838}"/>
    <cellStyle name="쉼표 8 3 3 4 3" xfId="33067" xr:uid="{C721A955-ABE5-4448-B4E4-4F15BF154D37}"/>
    <cellStyle name="쉼표 8 3 3 5" xfId="6022" xr:uid="{8B8F7D11-0E7A-4C80-BE03-2BB4540B307F}"/>
    <cellStyle name="쉼표 8 3 3 5 2" xfId="35977" xr:uid="{6B844CC8-912C-49EA-8770-280CE21EA580}"/>
    <cellStyle name="쉼표 8 3 3 6" xfId="8804" xr:uid="{CF39911A-C9B5-4AB9-8FBD-048E0E3B75E1}"/>
    <cellStyle name="쉼표 8 3 3 6 2" xfId="38759" xr:uid="{B451F492-48B2-4026-9F2A-635EDE2CCAC5}"/>
    <cellStyle name="쉼표 8 3 3 7" xfId="11586" xr:uid="{2E06F747-A1DC-4040-B3BB-B77F4E3D2436}"/>
    <cellStyle name="쉼표 8 3 3 7 2" xfId="41541" xr:uid="{4A7004FE-C5CC-4D3D-8FA7-A0059D99CBCD}"/>
    <cellStyle name="쉼표 8 3 3 8" xfId="14321" xr:uid="{A104B726-4EAC-4473-BE81-E59A1D109D00}"/>
    <cellStyle name="쉼표 8 3 3 8 2" xfId="44276" xr:uid="{1B624956-2114-462A-8E32-4EEE268EE035}"/>
    <cellStyle name="쉼표 8 3 3 9" xfId="17069" xr:uid="{78AE7596-0C27-4491-933F-704575167718}"/>
    <cellStyle name="쉼표 8 3 3 9 2" xfId="47022" xr:uid="{A48396F5-23FF-4AEF-9318-A2D1594397B3}"/>
    <cellStyle name="쉼표 8 3 4" xfId="1026" xr:uid="{826EEA59-23A9-43C5-870A-5E506819E659}"/>
    <cellStyle name="쉼표 8 3 4 10" xfId="22932" xr:uid="{26F6C063-0CEB-4828-994F-D06C48F52527}"/>
    <cellStyle name="쉼표 8 3 4 10 2" xfId="52884" xr:uid="{E61BF40F-A2B6-46DC-83DC-9E937EA2C870}"/>
    <cellStyle name="쉼표 8 3 4 11" xfId="25668" xr:uid="{C0BE711E-E563-46AC-B5A1-F7BF07BB7B59}"/>
    <cellStyle name="쉼표 8 3 4 11 2" xfId="55620" xr:uid="{CE43E94F-FCD7-42D0-B8C9-77CCE334A5B6}"/>
    <cellStyle name="쉼표 8 3 4 12" xfId="31031" xr:uid="{91997B75-8F6D-4199-B5ED-BFC258156166}"/>
    <cellStyle name="쉼표 8 3 4 2" xfId="4784" xr:uid="{304D2A3D-219E-4BCF-9206-BD50204B28B4}"/>
    <cellStyle name="쉼표 8 3 4 2 10" xfId="34777" xr:uid="{17F7E567-371D-4272-90EC-074D06EBF0A5}"/>
    <cellStyle name="쉼표 8 3 4 2 2" xfId="7732" xr:uid="{3C98A245-6035-4884-AF54-0D44D7D3CE3C}"/>
    <cellStyle name="쉼표 8 3 4 2 2 2" xfId="29779" xr:uid="{216E478C-BE7B-4868-8FC6-F6428B539735}"/>
    <cellStyle name="쉼표 8 3 4 2 2 2 2" xfId="59731" xr:uid="{9E60F292-FA8F-470B-B9E4-C6A3A1118817}"/>
    <cellStyle name="쉼표 8 3 4 2 2 3" xfId="37687" xr:uid="{776AE335-3B97-4D5D-BDE5-D6C3AC2659C5}"/>
    <cellStyle name="쉼표 8 3 4 2 3" xfId="10514" xr:uid="{620FA941-B9D1-40D2-AE60-08871AB25183}"/>
    <cellStyle name="쉼표 8 3 4 2 3 2" xfId="40469" xr:uid="{B6F66DF7-EB48-45FE-B67C-9D1DF2D7A959}"/>
    <cellStyle name="쉼표 8 3 4 2 4" xfId="13296" xr:uid="{B2CD4733-D017-4B39-8911-37178D873DE1}"/>
    <cellStyle name="쉼표 8 3 4 2 4 2" xfId="43251" xr:uid="{9E7FC602-0A2E-4F4B-9D36-5C965DBC7AE6}"/>
    <cellStyle name="쉼표 8 3 4 2 5" xfId="16031" xr:uid="{1F6DA5D4-8C09-44C2-BDC0-703613B4FB4A}"/>
    <cellStyle name="쉼표 8 3 4 2 5 2" xfId="45986" xr:uid="{E6F8DFC1-155A-41BD-85DB-D85CDC66CB7E}"/>
    <cellStyle name="쉼표 8 3 4 2 6" xfId="18779" xr:uid="{F92BE50D-9B93-4A96-9C7D-6260436D7B2F}"/>
    <cellStyle name="쉼표 8 3 4 2 6 2" xfId="48732" xr:uid="{7C34AE10-C909-4C00-9FAF-4B0C0327D343}"/>
    <cellStyle name="쉼표 8 3 4 2 7" xfId="21562" xr:uid="{139547B0-D1E0-46AF-A072-2FDCEDF63F7A}"/>
    <cellStyle name="쉼표 8 3 4 2 7 2" xfId="51514" xr:uid="{2D955596-71A5-497A-B034-18B08BCBB29F}"/>
    <cellStyle name="쉼표 8 3 4 2 8" xfId="24300" xr:uid="{208604CC-7E66-4BDF-8952-D39FACE14741}"/>
    <cellStyle name="쉼표 8 3 4 2 8 2" xfId="54252" xr:uid="{DED1C8EB-8042-48D9-A518-20C6E0B2DAAD}"/>
    <cellStyle name="쉼표 8 3 4 2 9" xfId="27036" xr:uid="{8FA6B2C9-AFC8-4B64-B2B5-2488C983877E}"/>
    <cellStyle name="쉼표 8 3 4 2 9 2" xfId="56988" xr:uid="{14958C9C-B3CE-4E15-AA49-655DDD08066C}"/>
    <cellStyle name="쉼표 8 3 4 3" xfId="3416" xr:uid="{51B56D20-B064-4C7A-9413-1D1EF2B380AE}"/>
    <cellStyle name="쉼표 8 3 4 3 2" xfId="28411" xr:uid="{3D58F074-60B6-4201-8FC1-2B7AE7B0DAEA}"/>
    <cellStyle name="쉼표 8 3 4 3 2 2" xfId="58363" xr:uid="{3049C167-6029-4209-9955-BC01AE35C70A}"/>
    <cellStyle name="쉼표 8 3 4 3 3" xfId="33409" xr:uid="{77E6DF80-643B-4D6F-B797-095246649C10}"/>
    <cellStyle name="쉼표 8 3 4 4" xfId="6364" xr:uid="{E28A95B3-D7AF-4B85-9ED7-BD335252177B}"/>
    <cellStyle name="쉼표 8 3 4 4 2" xfId="36319" xr:uid="{F3D90DFE-22BD-458D-999F-7B188FFCA97C}"/>
    <cellStyle name="쉼표 8 3 4 5" xfId="9146" xr:uid="{54915EA1-A232-4592-9F2D-656C1571C49B}"/>
    <cellStyle name="쉼표 8 3 4 5 2" xfId="39101" xr:uid="{9F00B947-7DFD-414C-B9AA-096F4F89BD54}"/>
    <cellStyle name="쉼표 8 3 4 6" xfId="11928" xr:uid="{AE6453EC-F163-4786-9ABB-A57F0CD5372C}"/>
    <cellStyle name="쉼표 8 3 4 6 2" xfId="41883" xr:uid="{DF97B229-1F26-4AE7-A141-8C4FBAB739F5}"/>
    <cellStyle name="쉼표 8 3 4 7" xfId="14663" xr:uid="{957D2044-6539-4A02-833D-976B39A6AFF7}"/>
    <cellStyle name="쉼표 8 3 4 7 2" xfId="44618" xr:uid="{021C501E-28B1-4A6D-8BB6-2896DB845EE2}"/>
    <cellStyle name="쉼표 8 3 4 8" xfId="17411" xr:uid="{266F83B8-C81F-470E-A835-1B363BB1794E}"/>
    <cellStyle name="쉼표 8 3 4 8 2" xfId="47364" xr:uid="{3F033C7B-14B3-4C31-A49A-9C2B25D568EB}"/>
    <cellStyle name="쉼표 8 3 4 9" xfId="20194" xr:uid="{E15919EC-53B2-4E5D-A4D0-F3D2DE07B972}"/>
    <cellStyle name="쉼표 8 3 4 9 2" xfId="50146" xr:uid="{6739E3F2-BB64-4DCD-90B4-2E93034987B3}"/>
    <cellStyle name="쉼표 8 3 5" xfId="1568" xr:uid="{98A55FAF-7AF6-4A88-B35B-036FCBDD412A}"/>
    <cellStyle name="쉼표 8 3 5 10" xfId="26352" xr:uid="{BBF5BD9B-D66E-422B-AE1F-768F4A599AB6}"/>
    <cellStyle name="쉼표 8 3 5 10 2" xfId="56304" xr:uid="{301D640D-8CFC-4269-8814-91431D8D6B01}"/>
    <cellStyle name="쉼표 8 3 5 11" xfId="31573" xr:uid="{67278067-836F-4508-8879-369AB6B8AAE6}"/>
    <cellStyle name="쉼표 8 3 5 2" xfId="4100" xr:uid="{C485FBE2-1831-40BD-A4DE-8305A802F9E0}"/>
    <cellStyle name="쉼표 8 3 5 2 2" xfId="29095" xr:uid="{A81687E2-4E73-4A71-8808-D1FF63C0BA7E}"/>
    <cellStyle name="쉼표 8 3 5 2 2 2" xfId="59047" xr:uid="{2976D080-BE75-4E7F-A144-97DEA0BAE816}"/>
    <cellStyle name="쉼표 8 3 5 2 3" xfId="34093" xr:uid="{26898984-E1FD-42DF-A638-CC3EFFAEDEB2}"/>
    <cellStyle name="쉼표 8 3 5 3" xfId="7048" xr:uid="{9F3F708A-923A-4F72-A3E9-94D69C9C988E}"/>
    <cellStyle name="쉼표 8 3 5 3 2" xfId="37003" xr:uid="{E632393F-BB63-4580-8E3D-8BD9BBA127B7}"/>
    <cellStyle name="쉼표 8 3 5 4" xfId="9830" xr:uid="{46308297-4539-4140-B52B-451F994E64A5}"/>
    <cellStyle name="쉼표 8 3 5 4 2" xfId="39785" xr:uid="{28DB2A32-A9E1-4413-8C24-1B1FE73393C4}"/>
    <cellStyle name="쉼표 8 3 5 5" xfId="12612" xr:uid="{2DE304BA-0F60-4A99-B17C-C364C023E940}"/>
    <cellStyle name="쉼표 8 3 5 5 2" xfId="42567" xr:uid="{6A9974B3-05D4-4273-9E96-F2AC12E067CF}"/>
    <cellStyle name="쉼표 8 3 5 6" xfId="15347" xr:uid="{E9F704E7-8421-40B4-BEC6-CF40BE21E2C9}"/>
    <cellStyle name="쉼표 8 3 5 6 2" xfId="45302" xr:uid="{9F1E40E7-71BA-4904-8797-414274F875C9}"/>
    <cellStyle name="쉼표 8 3 5 7" xfId="18095" xr:uid="{D00DA036-EAEF-4D26-BB2F-1E56BD0225B3}"/>
    <cellStyle name="쉼표 8 3 5 7 2" xfId="48048" xr:uid="{F77DC561-DEB0-4B84-A1C5-91BE2C14802B}"/>
    <cellStyle name="쉼표 8 3 5 8" xfId="20878" xr:uid="{2632B213-4F48-46EF-95FB-E5089D64205C}"/>
    <cellStyle name="쉼표 8 3 5 8 2" xfId="50830" xr:uid="{7B53E422-9006-4948-8309-C4F269BC4460}"/>
    <cellStyle name="쉼표 8 3 5 9" xfId="23616" xr:uid="{0486882B-B021-4054-A2B7-A6438EB82E9B}"/>
    <cellStyle name="쉼표 8 3 5 9 2" xfId="53568" xr:uid="{27BE1F49-5B63-4182-B6F8-7F8950C8DA66}"/>
    <cellStyle name="쉼표 8 3 6" xfId="2115" xr:uid="{43DD9D97-5CC9-4A86-B66D-DCC1DC2DA3E8}"/>
    <cellStyle name="쉼표 8 3 6 2" xfId="27727" xr:uid="{F5A9D178-4D67-497F-8008-FBFCE6B35716}"/>
    <cellStyle name="쉼표 8 3 6 2 2" xfId="57679" xr:uid="{85933927-D7E9-4F00-811B-F0F72D76F11B}"/>
    <cellStyle name="쉼표 8 3 6 3" xfId="32118" xr:uid="{D51FFC24-5BF8-4228-8A53-44612CAD625A}"/>
    <cellStyle name="쉼표 8 3 7" xfId="2294" xr:uid="{3C76F633-D1E6-469E-9CF8-61581A7CA0A8}"/>
    <cellStyle name="쉼표 8 3 7 2" xfId="32294" xr:uid="{CF0AEF4A-C9E4-4B1F-BDD3-F5DEF4FCA322}"/>
    <cellStyle name="쉼표 8 3 8" xfId="2732" xr:uid="{A20D97C4-19B9-489C-8DD6-2EF14ADE6623}"/>
    <cellStyle name="쉼표 8 3 8 2" xfId="32725" xr:uid="{A1B3711F-A6D6-475F-8065-96931B80F894}"/>
    <cellStyle name="쉼표 8 3 9" xfId="5680" xr:uid="{B30A27C2-A5C1-41DB-8457-FA3ABD7C78D8}"/>
    <cellStyle name="쉼표 8 3 9 2" xfId="35635" xr:uid="{BCA6C864-A8A6-488C-BB52-AB6F99E18DD5}"/>
    <cellStyle name="쉼표 8 4" xfId="529" xr:uid="{C577D19E-15FB-44E1-9F8C-8DBE2D68AA96}"/>
    <cellStyle name="쉼표 8 4 10" xfId="16813" xr:uid="{7B96F5D7-C36C-47F3-BE9F-C67BC73C22D6}"/>
    <cellStyle name="쉼표 8 4 10 2" xfId="46766" xr:uid="{56BA2F90-1DF0-4D02-98E5-89F5FF959AFD}"/>
    <cellStyle name="쉼표 8 4 11" xfId="19596" xr:uid="{96DA4C4C-E43B-4A40-8EED-276C334AF8EB}"/>
    <cellStyle name="쉼표 8 4 11 2" xfId="49548" xr:uid="{7CFCDCFC-06FE-417A-AFAE-9A03446C0860}"/>
    <cellStyle name="쉼표 8 4 12" xfId="22334" xr:uid="{84A1A5E3-EBC8-4925-A425-7F962E2ABD89}"/>
    <cellStyle name="쉼표 8 4 12 2" xfId="52286" xr:uid="{82BCDBFB-7848-49A7-8EDF-E5ACEB8AF254}"/>
    <cellStyle name="쉼표 8 4 13" xfId="25070" xr:uid="{35A9FB67-AB39-4DFD-871C-9E3EA85C56E4}"/>
    <cellStyle name="쉼표 8 4 13 2" xfId="55022" xr:uid="{C7885400-94E4-481B-A6EE-7DDFEC3CEB2F}"/>
    <cellStyle name="쉼표 8 4 14" xfId="30539" xr:uid="{0718CEAA-19A1-4318-8BCD-10B7AC7F6ADD}"/>
    <cellStyle name="쉼표 8 4 2" xfId="1077" xr:uid="{0A93603B-8EA0-4DCD-8324-3AC73E8925F2}"/>
    <cellStyle name="쉼표 8 4 2 10" xfId="19938" xr:uid="{8AC97334-5CCD-4577-A5B1-44EB64BFF96C}"/>
    <cellStyle name="쉼표 8 4 2 10 2" xfId="49890" xr:uid="{3A5DE4CC-A766-4142-973E-17520B1918FB}"/>
    <cellStyle name="쉼표 8 4 2 11" xfId="22676" xr:uid="{1EED500D-9E19-4038-8E3E-5324F6CD49CE}"/>
    <cellStyle name="쉼표 8 4 2 11 2" xfId="52628" xr:uid="{7F37BC70-8892-46C6-B042-DBCF1DE9563E}"/>
    <cellStyle name="쉼표 8 4 2 12" xfId="25412" xr:uid="{F9AB15A6-43E7-49EE-986B-F0BD35CE223B}"/>
    <cellStyle name="쉼표 8 4 2 12 2" xfId="55364" xr:uid="{71FDB491-2EE0-41B5-A882-39DE98A93D70}"/>
    <cellStyle name="쉼표 8 4 2 13" xfId="31082" xr:uid="{8219BA18-4A68-458D-968A-A1548F587ACC}"/>
    <cellStyle name="쉼표 8 4 2 2" xfId="3844" xr:uid="{4A6A56F7-D4EF-4356-A728-BED628DD005A}"/>
    <cellStyle name="쉼표 8 4 2 2 10" xfId="26096" xr:uid="{8E8AE8C6-4890-4872-BE2D-C12E5B098A6A}"/>
    <cellStyle name="쉼표 8 4 2 2 10 2" xfId="56048" xr:uid="{78C66CAF-52DB-4030-B8AB-E4909DDDEAAC}"/>
    <cellStyle name="쉼표 8 4 2 2 11" xfId="33837" xr:uid="{FF110813-D118-425D-97A5-845E9DD3D875}"/>
    <cellStyle name="쉼표 8 4 2 2 2" xfId="5212" xr:uid="{9753586A-15F4-4074-921B-132277456599}"/>
    <cellStyle name="쉼표 8 4 2 2 2 10" xfId="35205" xr:uid="{BE9A7107-04BB-4BDD-9CDC-6B37CD470684}"/>
    <cellStyle name="쉼표 8 4 2 2 2 2" xfId="8160" xr:uid="{B2372574-BC0F-452F-BB30-132F6D1804BB}"/>
    <cellStyle name="쉼표 8 4 2 2 2 2 2" xfId="30207" xr:uid="{6B41D758-91F4-44A9-8DF7-F4C5BCB05DA7}"/>
    <cellStyle name="쉼표 8 4 2 2 2 2 2 2" xfId="60159" xr:uid="{E0CAE73C-5807-463B-936F-999E21E66E3E}"/>
    <cellStyle name="쉼표 8 4 2 2 2 2 3" xfId="38115" xr:uid="{DB087AC1-4306-4D0D-ABC2-353355DBED16}"/>
    <cellStyle name="쉼표 8 4 2 2 2 3" xfId="10942" xr:uid="{059363C6-8A09-4759-9713-19ECB162A6E3}"/>
    <cellStyle name="쉼표 8 4 2 2 2 3 2" xfId="40897" xr:uid="{53579745-BBCE-4DB8-9B93-DEA5A840C546}"/>
    <cellStyle name="쉼표 8 4 2 2 2 4" xfId="13724" xr:uid="{9A7F0816-39CF-4880-9835-FEEFF441CBA5}"/>
    <cellStyle name="쉼표 8 4 2 2 2 4 2" xfId="43679" xr:uid="{96705D2C-086C-4439-B345-B706526E4BF2}"/>
    <cellStyle name="쉼표 8 4 2 2 2 5" xfId="16459" xr:uid="{2A918C65-B44C-4349-9C7F-F16D4BB25A58}"/>
    <cellStyle name="쉼표 8 4 2 2 2 5 2" xfId="46414" xr:uid="{12AA0754-499A-44A6-B74F-C21CE0908264}"/>
    <cellStyle name="쉼표 8 4 2 2 2 6" xfId="19207" xr:uid="{CFF75A26-9013-4369-82AF-E6DAD87D391D}"/>
    <cellStyle name="쉼표 8 4 2 2 2 6 2" xfId="49160" xr:uid="{10B6DEA4-A9C6-4EB5-93F2-F45371344614}"/>
    <cellStyle name="쉼표 8 4 2 2 2 7" xfId="21990" xr:uid="{AB5BAB59-7E3A-4392-A6D0-C07E4F0D1DAA}"/>
    <cellStyle name="쉼표 8 4 2 2 2 7 2" xfId="51942" xr:uid="{84939F7E-8ED3-49B3-BCF6-118F69684CA4}"/>
    <cellStyle name="쉼표 8 4 2 2 2 8" xfId="24728" xr:uid="{D0A1A502-C042-4944-BF23-F2AFF0E8D010}"/>
    <cellStyle name="쉼표 8 4 2 2 2 8 2" xfId="54680" xr:uid="{B90B74FC-6686-421E-AD82-01697D583980}"/>
    <cellStyle name="쉼표 8 4 2 2 2 9" xfId="27464" xr:uid="{0B4C5BDA-82A7-41F6-B522-63F888045C41}"/>
    <cellStyle name="쉼표 8 4 2 2 2 9 2" xfId="57416" xr:uid="{39F1652E-82A2-4598-BC10-093273446797}"/>
    <cellStyle name="쉼표 8 4 2 2 3" xfId="6792" xr:uid="{61F771A9-AC27-4787-868C-E84F27707112}"/>
    <cellStyle name="쉼표 8 4 2 2 3 2" xfId="28839" xr:uid="{BE998824-67D5-4FF4-B08D-DE309ED27AD1}"/>
    <cellStyle name="쉼표 8 4 2 2 3 2 2" xfId="58791" xr:uid="{3DACFED0-014F-4DDA-8032-18CBDA21759B}"/>
    <cellStyle name="쉼표 8 4 2 2 3 3" xfId="36747" xr:uid="{7C89FB8C-704F-4A02-92BB-D3207A359260}"/>
    <cellStyle name="쉼표 8 4 2 2 4" xfId="9574" xr:uid="{E39A9DD7-6E97-412C-8B7D-847A59E4B6F3}"/>
    <cellStyle name="쉼표 8 4 2 2 4 2" xfId="39529" xr:uid="{B7333479-9B16-46B8-90C1-549E878C66BF}"/>
    <cellStyle name="쉼표 8 4 2 2 5" xfId="12356" xr:uid="{C1466528-C797-49B4-B75F-22D7581D4F41}"/>
    <cellStyle name="쉼표 8 4 2 2 5 2" xfId="42311" xr:uid="{33ADBE00-659B-40AC-99CA-6450C1422082}"/>
    <cellStyle name="쉼표 8 4 2 2 6" xfId="15091" xr:uid="{69409F08-50A1-4965-9928-9D91402A616A}"/>
    <cellStyle name="쉼표 8 4 2 2 6 2" xfId="45046" xr:uid="{4F87F621-4412-49DA-94D1-DDCCE442240D}"/>
    <cellStyle name="쉼표 8 4 2 2 7" xfId="17839" xr:uid="{0FC1AAF1-4391-4C3A-A0B7-2D20DD2CDF3D}"/>
    <cellStyle name="쉼표 8 4 2 2 7 2" xfId="47792" xr:uid="{151F3226-670B-43AA-AE3D-E0DCC7B16530}"/>
    <cellStyle name="쉼표 8 4 2 2 8" xfId="20622" xr:uid="{B42986C4-D7C3-417B-968E-B5AB6D02B19E}"/>
    <cellStyle name="쉼표 8 4 2 2 8 2" xfId="50574" xr:uid="{9FF3707D-A954-41B3-8908-9FB4439E19C3}"/>
    <cellStyle name="쉼표 8 4 2 2 9" xfId="23360" xr:uid="{FD514388-D238-492C-AFE0-11A3B7BF4BF4}"/>
    <cellStyle name="쉼표 8 4 2 2 9 2" xfId="53312" xr:uid="{7CFC3F2A-03F2-4B65-B1B9-EF339F083865}"/>
    <cellStyle name="쉼표 8 4 2 3" xfId="4528" xr:uid="{278AF6B7-3151-4DBD-83BF-A136206E1362}"/>
    <cellStyle name="쉼표 8 4 2 3 10" xfId="34521" xr:uid="{ED7501FA-F145-4718-A36B-A122A35B39B3}"/>
    <cellStyle name="쉼표 8 4 2 3 2" xfId="7476" xr:uid="{CD0F5F22-B9FC-4437-B5ED-F2EF2EC70C54}"/>
    <cellStyle name="쉼표 8 4 2 3 2 2" xfId="29523" xr:uid="{DFC15BCC-03DF-461B-B25E-2E6A7A3F2815}"/>
    <cellStyle name="쉼표 8 4 2 3 2 2 2" xfId="59475" xr:uid="{F3790E49-3655-4186-8FC1-372916134E27}"/>
    <cellStyle name="쉼표 8 4 2 3 2 3" xfId="37431" xr:uid="{C8DA8293-B473-4695-A5A8-9F74461A3D7C}"/>
    <cellStyle name="쉼표 8 4 2 3 3" xfId="10258" xr:uid="{45152167-CAC8-4025-AE1F-CF6163478530}"/>
    <cellStyle name="쉼표 8 4 2 3 3 2" xfId="40213" xr:uid="{0E1ACAC1-C1C2-4195-ABDB-0945928BD5B5}"/>
    <cellStyle name="쉼표 8 4 2 3 4" xfId="13040" xr:uid="{6E178E7A-43B0-41FD-8C00-978942313FD2}"/>
    <cellStyle name="쉼표 8 4 2 3 4 2" xfId="42995" xr:uid="{24191FDE-14EE-4C91-955B-358B8307596E}"/>
    <cellStyle name="쉼표 8 4 2 3 5" xfId="15775" xr:uid="{84A46E37-8B22-4298-9C2F-772C5C68B4C8}"/>
    <cellStyle name="쉼표 8 4 2 3 5 2" xfId="45730" xr:uid="{81A1BABB-A095-4DED-9888-CFCFC03AC3D6}"/>
    <cellStyle name="쉼표 8 4 2 3 6" xfId="18523" xr:uid="{5225918C-1E82-47BF-8E39-D26C2437BF3B}"/>
    <cellStyle name="쉼표 8 4 2 3 6 2" xfId="48476" xr:uid="{9751526E-71B7-4B30-B714-B64A6046ED47}"/>
    <cellStyle name="쉼표 8 4 2 3 7" xfId="21306" xr:uid="{91FFB63C-4092-4BAD-BA92-156EA0409F34}"/>
    <cellStyle name="쉼표 8 4 2 3 7 2" xfId="51258" xr:uid="{3461F6D9-6D16-4F92-B99B-200CB9BB1E43}"/>
    <cellStyle name="쉼표 8 4 2 3 8" xfId="24044" xr:uid="{61700396-96FD-4337-B637-F48D093BAB0E}"/>
    <cellStyle name="쉼표 8 4 2 3 8 2" xfId="53996" xr:uid="{6DF37C83-AD02-435D-8730-45A2FFDF8F65}"/>
    <cellStyle name="쉼표 8 4 2 3 9" xfId="26780" xr:uid="{4E47DF40-5C68-4D06-A7A2-741B57399918}"/>
    <cellStyle name="쉼표 8 4 2 3 9 2" xfId="56732" xr:uid="{72D3A37B-263F-4F33-A1E9-241DEE96B0FF}"/>
    <cellStyle name="쉼표 8 4 2 4" xfId="3160" xr:uid="{67668F1A-54D4-427C-9682-9F589CFB43E3}"/>
    <cellStyle name="쉼표 8 4 2 4 2" xfId="28155" xr:uid="{12F81B1A-6107-410C-8853-B1E2C7998E88}"/>
    <cellStyle name="쉼표 8 4 2 4 2 2" xfId="58107" xr:uid="{89FF72F4-6DC7-433D-A6F4-149A0538B387}"/>
    <cellStyle name="쉼표 8 4 2 4 3" xfId="33153" xr:uid="{27D5AB83-136D-4AC8-ADD9-03B62176DEC7}"/>
    <cellStyle name="쉼표 8 4 2 5" xfId="6108" xr:uid="{CDD5F7AF-EC5A-40DE-B9F1-9C07CBF6BF56}"/>
    <cellStyle name="쉼표 8 4 2 5 2" xfId="36063" xr:uid="{ED399235-E5C4-4804-B478-BD75E7B44203}"/>
    <cellStyle name="쉼표 8 4 2 6" xfId="8890" xr:uid="{D4700F9D-B05C-491D-B352-A2DAB6053E9B}"/>
    <cellStyle name="쉼표 8 4 2 6 2" xfId="38845" xr:uid="{8466DC03-999D-4847-BC5F-00EA0441D631}"/>
    <cellStyle name="쉼표 8 4 2 7" xfId="11672" xr:uid="{CDE2FA99-51CA-46FA-A2B4-11953842CAA0}"/>
    <cellStyle name="쉼표 8 4 2 7 2" xfId="41627" xr:uid="{6D883B84-D548-47FE-830E-0B9A0FE97224}"/>
    <cellStyle name="쉼표 8 4 2 8" xfId="14407" xr:uid="{4BAFDD15-4D27-4C61-A572-3C7150BEEEEC}"/>
    <cellStyle name="쉼표 8 4 2 8 2" xfId="44362" xr:uid="{D72A94BF-016B-470B-ADCE-C856B4CA9728}"/>
    <cellStyle name="쉼표 8 4 2 9" xfId="17155" xr:uid="{E34C3B0C-C812-4348-B4D3-1F7A3996ACB0}"/>
    <cellStyle name="쉼표 8 4 2 9 2" xfId="47108" xr:uid="{0C7FDE59-0AE9-47D4-AFA8-2912B5F43F2E}"/>
    <cellStyle name="쉼표 8 4 3" xfId="1619" xr:uid="{970DA7E5-7350-46E3-A0F2-85A48D447EA6}"/>
    <cellStyle name="쉼표 8 4 3 10" xfId="23018" xr:uid="{F1821D59-5CD1-4AFA-A21F-D9155EC4F5FA}"/>
    <cellStyle name="쉼표 8 4 3 10 2" xfId="52970" xr:uid="{42A46B85-E546-44DF-A6DC-8DA956627437}"/>
    <cellStyle name="쉼표 8 4 3 11" xfId="25754" xr:uid="{0B16333A-BF0F-4749-BC08-D4544CCB0BA1}"/>
    <cellStyle name="쉼표 8 4 3 11 2" xfId="55706" xr:uid="{CBD8303A-3CC0-4EC3-A583-6743D7A8C835}"/>
    <cellStyle name="쉼표 8 4 3 12" xfId="31624" xr:uid="{44F382A1-4D2F-4FD3-BA35-6A4321993E47}"/>
    <cellStyle name="쉼표 8 4 3 2" xfId="4870" xr:uid="{689A0B62-596E-4C06-AA37-9B7C946F6004}"/>
    <cellStyle name="쉼표 8 4 3 2 10" xfId="34863" xr:uid="{9B03C89A-923B-4300-AFA2-13951F9A8A5E}"/>
    <cellStyle name="쉼표 8 4 3 2 2" xfId="7818" xr:uid="{7F4ABAD2-28BE-4987-AEED-78418DA08680}"/>
    <cellStyle name="쉼표 8 4 3 2 2 2" xfId="29865" xr:uid="{E1BEA8FD-78F2-410D-90FF-8DFE3B7396D5}"/>
    <cellStyle name="쉼표 8 4 3 2 2 2 2" xfId="59817" xr:uid="{593E39A5-54FA-4806-85F8-BAD9E75317CD}"/>
    <cellStyle name="쉼표 8 4 3 2 2 3" xfId="37773" xr:uid="{073B7F6D-EF6B-4BCB-A84B-DEDF0426E8A7}"/>
    <cellStyle name="쉼표 8 4 3 2 3" xfId="10600" xr:uid="{97BDB0AD-42F1-4B52-B86D-B767733637C3}"/>
    <cellStyle name="쉼표 8 4 3 2 3 2" xfId="40555" xr:uid="{F22B585E-8A5A-47BD-8E59-4A81A05C4235}"/>
    <cellStyle name="쉼표 8 4 3 2 4" xfId="13382" xr:uid="{3EF39D09-D630-4066-A28D-C16A1F199F42}"/>
    <cellStyle name="쉼표 8 4 3 2 4 2" xfId="43337" xr:uid="{C123DB45-4477-4151-84F8-A126C6ABB88E}"/>
    <cellStyle name="쉼표 8 4 3 2 5" xfId="16117" xr:uid="{495FFD0C-2C49-4D31-86F2-2CB9060DE26E}"/>
    <cellStyle name="쉼표 8 4 3 2 5 2" xfId="46072" xr:uid="{F38BE9B2-CDF0-4918-AF8D-250D63F02F49}"/>
    <cellStyle name="쉼표 8 4 3 2 6" xfId="18865" xr:uid="{143C71A5-432D-4CAE-9514-9295AAD648CB}"/>
    <cellStyle name="쉼표 8 4 3 2 6 2" xfId="48818" xr:uid="{BDB08FFF-7C37-4237-9C83-BD0024BAB3F2}"/>
    <cellStyle name="쉼표 8 4 3 2 7" xfId="21648" xr:uid="{F95A811B-AB37-4407-AF13-AC00D7D67752}"/>
    <cellStyle name="쉼표 8 4 3 2 7 2" xfId="51600" xr:uid="{CFB1804A-332E-401A-848C-76DD790567C5}"/>
    <cellStyle name="쉼표 8 4 3 2 8" xfId="24386" xr:uid="{46476A6C-5635-4094-98B3-45A3B58C977E}"/>
    <cellStyle name="쉼표 8 4 3 2 8 2" xfId="54338" xr:uid="{044FC338-91D1-483D-957F-3E09363B5FCB}"/>
    <cellStyle name="쉼표 8 4 3 2 9" xfId="27122" xr:uid="{724DF9CB-8BED-485B-985B-2A2B0E24161A}"/>
    <cellStyle name="쉼표 8 4 3 2 9 2" xfId="57074" xr:uid="{9B5729A0-6483-4876-83D2-835793F24A05}"/>
    <cellStyle name="쉼표 8 4 3 3" xfId="3502" xr:uid="{52FF1808-B3AC-4B5D-BA4B-26A04CF8F1D8}"/>
    <cellStyle name="쉼표 8 4 3 3 2" xfId="28497" xr:uid="{A38FDAEE-329C-4531-AF2C-E750519508CA}"/>
    <cellStyle name="쉼표 8 4 3 3 2 2" xfId="58449" xr:uid="{0EDA9E46-F9B8-4BCF-8DF7-831F391AD1CF}"/>
    <cellStyle name="쉼표 8 4 3 3 3" xfId="33495" xr:uid="{E9C8F3B3-F57D-4EA0-BEF5-CE2C39AA97D3}"/>
    <cellStyle name="쉼표 8 4 3 4" xfId="6450" xr:uid="{9C2CB488-B32E-4C0D-81BC-A5AA881EF91D}"/>
    <cellStyle name="쉼표 8 4 3 4 2" xfId="36405" xr:uid="{743A865A-8F15-4489-BCC9-B47A0A7AD96E}"/>
    <cellStyle name="쉼표 8 4 3 5" xfId="9232" xr:uid="{FB0F80DC-483C-4632-B76C-2DCB2CA2F9ED}"/>
    <cellStyle name="쉼표 8 4 3 5 2" xfId="39187" xr:uid="{C5F4B281-1DA9-43B9-8952-4A56C6023962}"/>
    <cellStyle name="쉼표 8 4 3 6" xfId="12014" xr:uid="{D978371B-0C9F-4EEA-8FF1-3914A37D53B6}"/>
    <cellStyle name="쉼표 8 4 3 6 2" xfId="41969" xr:uid="{E724DE28-CBBE-4ABD-88BD-C36615879250}"/>
    <cellStyle name="쉼표 8 4 3 7" xfId="14749" xr:uid="{231B513A-E905-42DA-852F-08588C3AC7A1}"/>
    <cellStyle name="쉼표 8 4 3 7 2" xfId="44704" xr:uid="{B4AAF54E-1D42-4222-A1EB-DC88F3B4387F}"/>
    <cellStyle name="쉼표 8 4 3 8" xfId="17497" xr:uid="{0CC5A677-A363-417D-9ABE-D229F21D8964}"/>
    <cellStyle name="쉼표 8 4 3 8 2" xfId="47450" xr:uid="{1AF614DE-CDDC-4C22-90B3-411A6C11D946}"/>
    <cellStyle name="쉼표 8 4 3 9" xfId="20280" xr:uid="{D2334BA2-083D-44B3-864B-B20FB501DC19}"/>
    <cellStyle name="쉼표 8 4 3 9 2" xfId="50232" xr:uid="{589A591E-F3BA-4AE7-99AC-56B17BCB9355}"/>
    <cellStyle name="쉼표 8 4 4" xfId="2381" xr:uid="{FBE34948-6C99-44B5-8160-0310F5441774}"/>
    <cellStyle name="쉼표 8 4 4 10" xfId="26438" xr:uid="{F70DA0F0-012F-4FFC-B2EA-48BD083CAF30}"/>
    <cellStyle name="쉼표 8 4 4 10 2" xfId="56390" xr:uid="{809F9A53-E96F-457A-BCEC-6C03A7E46D4A}"/>
    <cellStyle name="쉼표 8 4 4 11" xfId="32380" xr:uid="{E9FB0586-1C90-49FB-B6A7-50FBD87A9A76}"/>
    <cellStyle name="쉼표 8 4 4 2" xfId="4186" xr:uid="{FD1D0C4A-D97F-49D6-BA07-1343A703AE71}"/>
    <cellStyle name="쉼표 8 4 4 2 2" xfId="29181" xr:uid="{CCDAD857-413D-4DDA-8F97-38AF29DD7F11}"/>
    <cellStyle name="쉼표 8 4 4 2 2 2" xfId="59133" xr:uid="{7B3A0679-B3B0-4718-AEE8-01D0A4F01D49}"/>
    <cellStyle name="쉼표 8 4 4 2 3" xfId="34179" xr:uid="{74BBF17A-2D72-4B15-8165-8EAC2B72801E}"/>
    <cellStyle name="쉼표 8 4 4 3" xfId="7134" xr:uid="{7325DD2D-8CD1-427A-8485-44D67C35D18B}"/>
    <cellStyle name="쉼표 8 4 4 3 2" xfId="37089" xr:uid="{5D81F340-3A44-4523-B246-97326F923764}"/>
    <cellStyle name="쉼표 8 4 4 4" xfId="9916" xr:uid="{C59249B0-E591-4065-96A2-E466FCA3D801}"/>
    <cellStyle name="쉼표 8 4 4 4 2" xfId="39871" xr:uid="{321C853A-0193-48FB-92F4-C487724479BD}"/>
    <cellStyle name="쉼표 8 4 4 5" xfId="12698" xr:uid="{89227FDA-F8F5-4236-A2FE-3EA2588F2C71}"/>
    <cellStyle name="쉼표 8 4 4 5 2" xfId="42653" xr:uid="{9FB6B329-029D-4639-A8AF-2D0C7CF5880B}"/>
    <cellStyle name="쉼표 8 4 4 6" xfId="15433" xr:uid="{4F9DA3C0-8F7E-4DCB-A732-93D05011F794}"/>
    <cellStyle name="쉼표 8 4 4 6 2" xfId="45388" xr:uid="{6404A7C5-5287-4EAF-A554-0903D6BC4928}"/>
    <cellStyle name="쉼표 8 4 4 7" xfId="18181" xr:uid="{82F40408-3D4D-44BF-932D-DDCCEFA56911}"/>
    <cellStyle name="쉼표 8 4 4 7 2" xfId="48134" xr:uid="{A28618E5-7A24-4476-8B92-160EA2F80F61}"/>
    <cellStyle name="쉼표 8 4 4 8" xfId="20964" xr:uid="{EC1EBCEE-DBAA-4CAC-8603-98409E428380}"/>
    <cellStyle name="쉼표 8 4 4 8 2" xfId="50916" xr:uid="{0AB2A1B3-B61E-44D3-814D-B58411546EB9}"/>
    <cellStyle name="쉼표 8 4 4 9" xfId="23702" xr:uid="{88FC3E39-F943-4C47-96CF-E92D3BD0D10C}"/>
    <cellStyle name="쉼표 8 4 4 9 2" xfId="53654" xr:uid="{4432D874-26B5-4E46-9C71-C360DD624BF1}"/>
    <cellStyle name="쉼표 8 4 5" xfId="2818" xr:uid="{55907418-158B-4F18-884B-41C45D00598E}"/>
    <cellStyle name="쉼표 8 4 5 2" xfId="27813" xr:uid="{53280742-D6F7-417D-A0BC-FC01E45A07EC}"/>
    <cellStyle name="쉼표 8 4 5 2 2" xfId="57765" xr:uid="{13E4B6D5-A37B-42D0-B264-7B01D07CF313}"/>
    <cellStyle name="쉼표 8 4 5 3" xfId="32811" xr:uid="{D45D28F2-AFE3-43C2-AA3E-9F9C5E78702D}"/>
    <cellStyle name="쉼표 8 4 6" xfId="5766" xr:uid="{3FE1B85B-84F2-4F62-9223-68C71E6FD35F}"/>
    <cellStyle name="쉼표 8 4 6 2" xfId="35721" xr:uid="{692D4658-A8E0-4049-ADFB-A506983AC183}"/>
    <cellStyle name="쉼표 8 4 7" xfId="8548" xr:uid="{BF2E0296-E9C5-42C9-BCD2-B4E28768F335}"/>
    <cellStyle name="쉼표 8 4 7 2" xfId="38503" xr:uid="{C45E4B01-D454-495D-A34F-8463BD581A8E}"/>
    <cellStyle name="쉼표 8 4 8" xfId="11330" xr:uid="{7DCAB17A-FA58-4081-959A-6D668DB1A2DC}"/>
    <cellStyle name="쉼표 8 4 8 2" xfId="41285" xr:uid="{36F1FF0C-1F25-4EED-8B51-36D174CA12E6}"/>
    <cellStyle name="쉼표 8 4 9" xfId="14065" xr:uid="{7F159200-59C5-4A4E-ACF8-01E35C5D66C0}"/>
    <cellStyle name="쉼표 8 4 9 2" xfId="44020" xr:uid="{94918B81-1FD4-42DC-BBB1-3D27B51E9622}"/>
    <cellStyle name="쉼표 8 5" xfId="669" xr:uid="{3C435349-F1BE-4033-BCDE-61CAB4F1D88D}"/>
    <cellStyle name="쉼표 8 5 10" xfId="19767" xr:uid="{5373C935-423F-4ACA-9271-A043DF1A9A56}"/>
    <cellStyle name="쉼표 8 5 10 2" xfId="49719" xr:uid="{BB1A0298-C873-403F-8BF9-283E55E31F47}"/>
    <cellStyle name="쉼표 8 5 11" xfId="22505" xr:uid="{3F594723-FE07-4AF0-A087-A96F9A2F412F}"/>
    <cellStyle name="쉼표 8 5 11 2" xfId="52457" xr:uid="{E5FFEB81-366B-4EC4-87D0-50C3DDB37B19}"/>
    <cellStyle name="쉼표 8 5 12" xfId="25241" xr:uid="{F3267131-1BC9-41ED-A7F8-4742B24661EF}"/>
    <cellStyle name="쉼표 8 5 12 2" xfId="55193" xr:uid="{DEE7BF57-73A1-437F-A8FF-CFD1BAB2FAAF}"/>
    <cellStyle name="쉼표 8 5 13" xfId="30679" xr:uid="{15EC8E14-940E-4356-94F2-5A918B45D663}"/>
    <cellStyle name="쉼표 8 5 2" xfId="1217" xr:uid="{5CAB0ED6-517F-4769-8C30-20E288D131F8}"/>
    <cellStyle name="쉼표 8 5 2 10" xfId="23189" xr:uid="{B36C6A27-20D5-43E2-A47F-4C1B9C106AD5}"/>
    <cellStyle name="쉼표 8 5 2 10 2" xfId="53141" xr:uid="{DF7CC9A3-BD9F-4AC9-9D8B-A2D54D747E05}"/>
    <cellStyle name="쉼표 8 5 2 11" xfId="25925" xr:uid="{905C1D93-A9FB-477C-9C51-A2BF4D90109E}"/>
    <cellStyle name="쉼표 8 5 2 11 2" xfId="55877" xr:uid="{D06A8D89-D08F-4893-ABAF-F7EB3168FE2C}"/>
    <cellStyle name="쉼표 8 5 2 12" xfId="31222" xr:uid="{5F5392C1-6290-43FE-B326-0250B7007720}"/>
    <cellStyle name="쉼표 8 5 2 2" xfId="5041" xr:uid="{A95C4922-1879-4073-8318-0E2838EF057C}"/>
    <cellStyle name="쉼표 8 5 2 2 10" xfId="35034" xr:uid="{BE05709F-644F-43A1-BABD-EE29556F1D38}"/>
    <cellStyle name="쉼표 8 5 2 2 2" xfId="7989" xr:uid="{762015D1-3637-42B7-9AA9-7849A436340A}"/>
    <cellStyle name="쉼표 8 5 2 2 2 2" xfId="30036" xr:uid="{F94990CF-638E-4283-A6B8-7072A5CE1FCE}"/>
    <cellStyle name="쉼표 8 5 2 2 2 2 2" xfId="59988" xr:uid="{850424F7-BB2B-403C-BF8C-AF3A48031B8E}"/>
    <cellStyle name="쉼표 8 5 2 2 2 3" xfId="37944" xr:uid="{7B07B4D8-F4B7-4F25-9B62-6E06A346403B}"/>
    <cellStyle name="쉼표 8 5 2 2 3" xfId="10771" xr:uid="{79C32EA2-1EC9-4E99-AE77-85F18FFCC790}"/>
    <cellStyle name="쉼표 8 5 2 2 3 2" xfId="40726" xr:uid="{415401B7-B216-42BD-864A-3A579F04022C}"/>
    <cellStyle name="쉼표 8 5 2 2 4" xfId="13553" xr:uid="{7AE48A62-751F-4837-8882-F6FE2CCB833D}"/>
    <cellStyle name="쉼표 8 5 2 2 4 2" xfId="43508" xr:uid="{1C555AC9-E4B2-4784-95C7-AA1DAB476554}"/>
    <cellStyle name="쉼표 8 5 2 2 5" xfId="16288" xr:uid="{821982FA-BAB0-4977-BCCF-CF4B6FA9CD9C}"/>
    <cellStyle name="쉼표 8 5 2 2 5 2" xfId="46243" xr:uid="{F1443DC5-CED6-4A64-B716-A377A0F06838}"/>
    <cellStyle name="쉼표 8 5 2 2 6" xfId="19036" xr:uid="{989FB42C-C6F6-4088-BB75-FB6B86258B43}"/>
    <cellStyle name="쉼표 8 5 2 2 6 2" xfId="48989" xr:uid="{8BD17080-88C2-43A9-9705-AE1CE16A96A5}"/>
    <cellStyle name="쉼표 8 5 2 2 7" xfId="21819" xr:uid="{1FDCE8F9-A4E9-4448-A9EF-94B1FF5ECE34}"/>
    <cellStyle name="쉼표 8 5 2 2 7 2" xfId="51771" xr:uid="{7C7F2C1E-C057-40C5-A291-6B9A383D6231}"/>
    <cellStyle name="쉼표 8 5 2 2 8" xfId="24557" xr:uid="{3447737B-E8EC-414B-8718-789D6421EDFD}"/>
    <cellStyle name="쉼표 8 5 2 2 8 2" xfId="54509" xr:uid="{77D4D793-ECDF-4FF3-816B-5F28D843FA79}"/>
    <cellStyle name="쉼표 8 5 2 2 9" xfId="27293" xr:uid="{243D6DCA-EF10-4ABF-932D-4A338599CFFC}"/>
    <cellStyle name="쉼표 8 5 2 2 9 2" xfId="57245" xr:uid="{67C0C40A-605A-47C7-81F4-947BE83B1F4E}"/>
    <cellStyle name="쉼표 8 5 2 3" xfId="3673" xr:uid="{B834AEBD-4C6A-4BBE-A384-901979729E9D}"/>
    <cellStyle name="쉼표 8 5 2 3 2" xfId="28668" xr:uid="{38B2FCEC-90C0-4202-9DD0-8812C02514BD}"/>
    <cellStyle name="쉼표 8 5 2 3 2 2" xfId="58620" xr:uid="{A9F52C8F-6DA4-404F-A425-4F45CCC534FA}"/>
    <cellStyle name="쉼표 8 5 2 3 3" xfId="33666" xr:uid="{989A3AAE-D7DD-4B1C-BFA5-0F482DFDB5D3}"/>
    <cellStyle name="쉼표 8 5 2 4" xfId="6621" xr:uid="{7E3236B7-304A-4A96-BA19-24B007004BBC}"/>
    <cellStyle name="쉼표 8 5 2 4 2" xfId="36576" xr:uid="{6E13ED11-1B51-4B50-A8A0-4785C1E2A4F6}"/>
    <cellStyle name="쉼표 8 5 2 5" xfId="9403" xr:uid="{6834ABEF-4ACE-4D4B-9D57-A70821BD6257}"/>
    <cellStyle name="쉼표 8 5 2 5 2" xfId="39358" xr:uid="{D9E3C484-3AEC-4C56-B93A-61766730D1C5}"/>
    <cellStyle name="쉼표 8 5 2 6" xfId="12185" xr:uid="{76CE3F56-FB25-4DB7-8C71-CB46CDC05D25}"/>
    <cellStyle name="쉼표 8 5 2 6 2" xfId="42140" xr:uid="{53E27E38-94D4-4994-B29B-AFBDCB05CAB3}"/>
    <cellStyle name="쉼표 8 5 2 7" xfId="14920" xr:uid="{96DBB8A5-0BB0-4807-B9B1-09336DB30DF2}"/>
    <cellStyle name="쉼표 8 5 2 7 2" xfId="44875" xr:uid="{6807D2B3-17D4-4B35-8B5D-2A5CF2DD5C11}"/>
    <cellStyle name="쉼표 8 5 2 8" xfId="17668" xr:uid="{068523B6-1AB2-452D-8486-90C5EFBFF2DB}"/>
    <cellStyle name="쉼표 8 5 2 8 2" xfId="47621" xr:uid="{B11C55BC-0926-4F46-BA13-A165FB82DABF}"/>
    <cellStyle name="쉼표 8 5 2 9" xfId="20451" xr:uid="{9909CFA0-FE15-4697-8143-733272D47AC9}"/>
    <cellStyle name="쉼표 8 5 2 9 2" xfId="50403" xr:uid="{401B1924-E669-47CE-BB5E-C75CFA825230}"/>
    <cellStyle name="쉼표 8 5 3" xfId="1759" xr:uid="{DBBC7E18-DE70-4CED-B653-4C515410AE05}"/>
    <cellStyle name="쉼표 8 5 3 10" xfId="26609" xr:uid="{2BDD28BB-99BD-43B7-B6B8-04863580A122}"/>
    <cellStyle name="쉼표 8 5 3 10 2" xfId="56561" xr:uid="{4B16063F-1D2B-4284-A775-FA85845127D8}"/>
    <cellStyle name="쉼표 8 5 3 11" xfId="31764" xr:uid="{031E75C8-9FE4-446F-88CC-18F488D9A299}"/>
    <cellStyle name="쉼표 8 5 3 2" xfId="4357" xr:uid="{C707A1DA-0736-4AA1-A724-B511FCAA8089}"/>
    <cellStyle name="쉼표 8 5 3 2 2" xfId="29352" xr:uid="{4FA97A0D-FBF0-4186-984B-748906003526}"/>
    <cellStyle name="쉼표 8 5 3 2 2 2" xfId="59304" xr:uid="{E2456D8D-E700-48E5-9B4F-3B4DC917A564}"/>
    <cellStyle name="쉼표 8 5 3 2 3" xfId="34350" xr:uid="{2365EBCB-ED90-427F-B16B-C5E9859F0EC2}"/>
    <cellStyle name="쉼표 8 5 3 3" xfId="7305" xr:uid="{2268083B-4639-41F7-88FD-EA0C9286F3B9}"/>
    <cellStyle name="쉼표 8 5 3 3 2" xfId="37260" xr:uid="{260DF81F-3913-4E6A-A8E1-1DD49434D50C}"/>
    <cellStyle name="쉼표 8 5 3 4" xfId="10087" xr:uid="{38D771CF-A559-4B9C-B89B-4626D1B04F60}"/>
    <cellStyle name="쉼표 8 5 3 4 2" xfId="40042" xr:uid="{C8E00B27-2AB4-43CE-8518-68F0AF7F8EE9}"/>
    <cellStyle name="쉼표 8 5 3 5" xfId="12869" xr:uid="{ECF7DA11-AAD1-49E1-A1FE-531537E5FA0E}"/>
    <cellStyle name="쉼표 8 5 3 5 2" xfId="42824" xr:uid="{9FC675D2-117E-482C-9DF1-F96E711D79F6}"/>
    <cellStyle name="쉼표 8 5 3 6" xfId="15604" xr:uid="{5E2B06CD-A995-4D08-AF6A-17AC394F8840}"/>
    <cellStyle name="쉼표 8 5 3 6 2" xfId="45559" xr:uid="{A329486F-2C72-4E2B-9A53-55D94059BFBB}"/>
    <cellStyle name="쉼표 8 5 3 7" xfId="18352" xr:uid="{F40C68E9-CD25-43F9-AF9E-F054BB360B93}"/>
    <cellStyle name="쉼표 8 5 3 7 2" xfId="48305" xr:uid="{F4B67588-E2E8-4207-8F88-86781278D2F5}"/>
    <cellStyle name="쉼표 8 5 3 8" xfId="21135" xr:uid="{0DF7E192-E12D-4321-A7CA-9F2A88F47DB9}"/>
    <cellStyle name="쉼표 8 5 3 8 2" xfId="51087" xr:uid="{70E85FD6-6D6D-4F58-A5A2-3866568FE5C0}"/>
    <cellStyle name="쉼표 8 5 3 9" xfId="23873" xr:uid="{B045867F-6553-41A7-B539-2E668A9366EA}"/>
    <cellStyle name="쉼표 8 5 3 9 2" xfId="53825" xr:uid="{9FBE9D86-7D4C-467B-83B9-AFE01CE944DA}"/>
    <cellStyle name="쉼표 8 5 4" xfId="2989" xr:uid="{A02E78C2-A5C8-4EEF-96F6-A51628FD0EB4}"/>
    <cellStyle name="쉼표 8 5 4 2" xfId="27984" xr:uid="{29199317-B028-4139-BC52-2305FDDA05C5}"/>
    <cellStyle name="쉼표 8 5 4 2 2" xfId="57936" xr:uid="{0652287C-F7E2-4B55-939E-44004DD26442}"/>
    <cellStyle name="쉼표 8 5 4 3" xfId="32982" xr:uid="{7C1E781B-6B8D-4D32-999F-17003CBD4B4C}"/>
    <cellStyle name="쉼표 8 5 5" xfId="5937" xr:uid="{6E54D9FB-3A9F-4D45-A739-597B64FA91D8}"/>
    <cellStyle name="쉼표 8 5 5 2" xfId="35892" xr:uid="{7D827AC5-14CA-4CFA-9011-87391CCCA6E4}"/>
    <cellStyle name="쉼표 8 5 6" xfId="8719" xr:uid="{48A0D86A-F28E-4538-B078-470E989C1FD1}"/>
    <cellStyle name="쉼표 8 5 6 2" xfId="38674" xr:uid="{CFD2B50B-3692-4194-8523-AFD8F2FC1620}"/>
    <cellStyle name="쉼표 8 5 7" xfId="11501" xr:uid="{668DE5FC-21EF-4705-A692-F46E4F9AF30A}"/>
    <cellStyle name="쉼표 8 5 7 2" xfId="41456" xr:uid="{35FEFAA6-A5DB-4DD2-B4BB-6BC41B9B5865}"/>
    <cellStyle name="쉼표 8 5 8" xfId="14236" xr:uid="{39D7705C-6187-4F29-AF3C-636FE9DC76E8}"/>
    <cellStyle name="쉼표 8 5 8 2" xfId="44191" xr:uid="{EFD02257-BDF3-41A1-9D7D-96F11EB65169}"/>
    <cellStyle name="쉼표 8 5 9" xfId="16984" xr:uid="{F27D9362-AC26-420F-814E-A2E23E185558}"/>
    <cellStyle name="쉼표 8 5 9 2" xfId="46937" xr:uid="{D27FC0C8-535E-4461-BD07-8CF9AE3EDDBD}"/>
    <cellStyle name="쉼표 8 6" xfId="719" xr:uid="{009905CF-41EF-4982-AEB7-3261A2FC91E0}"/>
    <cellStyle name="쉼표 8 6 10" xfId="20109" xr:uid="{FD4D5126-DBF0-4F4B-869B-7705AD0BC7B0}"/>
    <cellStyle name="쉼표 8 6 10 2" xfId="50061" xr:uid="{94B10BCA-5C31-423E-AAE1-D0B2C7763A19}"/>
    <cellStyle name="쉼표 8 6 11" xfId="22847" xr:uid="{69F489E8-C48D-486A-88DA-F93E46607E70}"/>
    <cellStyle name="쉼표 8 6 11 2" xfId="52799" xr:uid="{FC36EA77-B967-4A0B-A3DF-AA348F223D97}"/>
    <cellStyle name="쉼표 8 6 12" xfId="25583" xr:uid="{2C0BF9F3-DD0A-44B8-B7FD-DEBD81C987C7}"/>
    <cellStyle name="쉼표 8 6 12 2" xfId="55535" xr:uid="{A4743B76-9225-44EB-A06A-151CADC4FDB7}"/>
    <cellStyle name="쉼표 8 6 13" xfId="30724" xr:uid="{459B535B-75B9-4304-B7C5-ABE3F6524460}"/>
    <cellStyle name="쉼표 8 6 2" xfId="1262" xr:uid="{D91CA619-4249-4697-BFE6-BBD1AFD63C12}"/>
    <cellStyle name="쉼표 8 6 2 10" xfId="26951" xr:uid="{7625B18F-70CB-4ACA-9406-A583A76B4CFB}"/>
    <cellStyle name="쉼표 8 6 2 10 2" xfId="56903" xr:uid="{31005C5B-9C8F-48D4-8F64-92E2FA83AD3C}"/>
    <cellStyle name="쉼표 8 6 2 11" xfId="31267" xr:uid="{C592B757-300F-453D-BF07-0F74F4F5DF26}"/>
    <cellStyle name="쉼표 8 6 2 2" xfId="4699" xr:uid="{C7B1577D-2E81-422A-9E3B-604DA55779EA}"/>
    <cellStyle name="쉼표 8 6 2 2 2" xfId="29694" xr:uid="{33721286-0F71-4E94-8188-5DED2662A29B}"/>
    <cellStyle name="쉼표 8 6 2 2 2 2" xfId="59646" xr:uid="{810A73C6-DFB7-4ABE-9A74-BC0D8ACE811F}"/>
    <cellStyle name="쉼표 8 6 2 2 3" xfId="34692" xr:uid="{822DC111-1156-4C24-9D0D-D25C2AE3EE07}"/>
    <cellStyle name="쉼표 8 6 2 3" xfId="7647" xr:uid="{B5220B65-788D-4469-9D5F-480339110D73}"/>
    <cellStyle name="쉼표 8 6 2 3 2" xfId="37602" xr:uid="{8BA47750-E0CD-47B6-8061-431DC7BABBBA}"/>
    <cellStyle name="쉼표 8 6 2 4" xfId="10429" xr:uid="{8DB48BE0-3DC4-4701-BAF3-2CD38CCCDBB3}"/>
    <cellStyle name="쉼표 8 6 2 4 2" xfId="40384" xr:uid="{BEEEE121-F31B-4CC1-956F-6FB02562311C}"/>
    <cellStyle name="쉼표 8 6 2 5" xfId="13211" xr:uid="{BB6D2ECC-6D98-43D6-A860-EDBD5E344678}"/>
    <cellStyle name="쉼표 8 6 2 5 2" xfId="43166" xr:uid="{AFE82355-8D1F-4BBF-BA51-1986680E46D9}"/>
    <cellStyle name="쉼표 8 6 2 6" xfId="15946" xr:uid="{60AB1A45-5344-475A-AB20-DB63FB31788C}"/>
    <cellStyle name="쉼표 8 6 2 6 2" xfId="45901" xr:uid="{D950CC8F-92CD-431B-97CF-2CA217FED8F8}"/>
    <cellStyle name="쉼표 8 6 2 7" xfId="18694" xr:uid="{6A29CE04-8D96-442E-A39D-22B2B160A067}"/>
    <cellStyle name="쉼표 8 6 2 7 2" xfId="48647" xr:uid="{E92963F4-F129-4F6D-B4C8-D5A915741EC7}"/>
    <cellStyle name="쉼표 8 6 2 8" xfId="21477" xr:uid="{124E9E2B-53F9-4DAA-8942-59D937BC7904}"/>
    <cellStyle name="쉼표 8 6 2 8 2" xfId="51429" xr:uid="{1DA8C082-20B0-4ECD-A3E4-4D0E83CAB802}"/>
    <cellStyle name="쉼표 8 6 2 9" xfId="24215" xr:uid="{B34B3920-EB5D-4C0B-B90D-BBD57FC60E95}"/>
    <cellStyle name="쉼표 8 6 2 9 2" xfId="54167" xr:uid="{C1C66A43-BCA5-4505-984D-E37622F22D60}"/>
    <cellStyle name="쉼표 8 6 3" xfId="1804" xr:uid="{AD9E88D2-651D-4E50-BAFF-C3E0ABCD9E9D}"/>
    <cellStyle name="쉼표 8 6 3 2" xfId="28326" xr:uid="{293890CB-472A-4A02-B9D7-8968273CA5D2}"/>
    <cellStyle name="쉼표 8 6 3 2 2" xfId="58278" xr:uid="{357D75A9-18F9-4749-B6FF-D808629F4F61}"/>
    <cellStyle name="쉼표 8 6 3 3" xfId="31809" xr:uid="{7888A39F-112B-4784-ACE9-E138ACB980EB}"/>
    <cellStyle name="쉼표 8 6 4" xfId="3331" xr:uid="{2422265C-86E8-4A98-BCD6-7C1B97B10A13}"/>
    <cellStyle name="쉼표 8 6 4 2" xfId="33324" xr:uid="{76BEF25C-D43C-4207-999B-C134529B07DC}"/>
    <cellStyle name="쉼표 8 6 5" xfId="6279" xr:uid="{883DAEFE-F1CD-4019-A030-59C8D5D0C6D4}"/>
    <cellStyle name="쉼표 8 6 5 2" xfId="36234" xr:uid="{FDE66C2E-3076-4AE3-9937-14EB00721D43}"/>
    <cellStyle name="쉼표 8 6 6" xfId="9061" xr:uid="{4C342E4E-0692-4E62-B519-3E7842F4FE62}"/>
    <cellStyle name="쉼표 8 6 6 2" xfId="39016" xr:uid="{AFCCF8FC-59F5-421D-9A70-FC127DA60936}"/>
    <cellStyle name="쉼표 8 6 7" xfId="11843" xr:uid="{2BDC8D98-FF7B-46A6-A657-EC1EBA280FC9}"/>
    <cellStyle name="쉼표 8 6 7 2" xfId="41798" xr:uid="{EF2E64D8-3733-43AE-9CF1-FA2A053D894D}"/>
    <cellStyle name="쉼표 8 6 8" xfId="14578" xr:uid="{7AF53120-B05A-4E78-B9F8-9B57A9A2E47E}"/>
    <cellStyle name="쉼표 8 6 8 2" xfId="44533" xr:uid="{F68C44B4-AA24-4347-8C05-80CA52FDF92A}"/>
    <cellStyle name="쉼표 8 6 9" xfId="17326" xr:uid="{BD22963C-0221-4644-9EA4-C4537497CA05}"/>
    <cellStyle name="쉼표 8 6 9 2" xfId="47279" xr:uid="{FD3F8D41-009C-40F5-851B-BD87D2320300}"/>
    <cellStyle name="쉼표 8 7" xfId="765" xr:uid="{9F8332D3-7AE9-457B-A2DA-A78D7C9FC71C}"/>
    <cellStyle name="쉼표 8 7 10" xfId="20793" xr:uid="{0954E9D3-EC95-4E64-A87A-9E5FED6C4DB3}"/>
    <cellStyle name="쉼표 8 7 10 2" xfId="50745" xr:uid="{CAB45FDC-6161-4A5D-B102-C1DF3BFECC6E}"/>
    <cellStyle name="쉼표 8 7 11" xfId="23531" xr:uid="{2F2C5856-1BA1-4C77-93FE-758E44BA9C86}"/>
    <cellStyle name="쉼표 8 7 11 2" xfId="53483" xr:uid="{EB3EC527-0918-4744-A0E8-9D93CDF34E93}"/>
    <cellStyle name="쉼표 8 7 12" xfId="26267" xr:uid="{D00EAD98-CB59-4440-843D-D30C67E12292}"/>
    <cellStyle name="쉼표 8 7 12 2" xfId="56219" xr:uid="{5B4A13B4-9EBC-42D7-AF18-4A1EDA2602C2}"/>
    <cellStyle name="쉼표 8 7 13" xfId="30770" xr:uid="{CEFD8180-EF89-4931-BD14-B60345815E45}"/>
    <cellStyle name="쉼표 8 7 2" xfId="1308" xr:uid="{28099410-9634-4C3A-8671-FF9707F8A2B2}"/>
    <cellStyle name="쉼표 8 7 2 2" xfId="29010" xr:uid="{9193BE98-710A-43D8-971B-9F5DA1E46352}"/>
    <cellStyle name="쉼표 8 7 2 2 2" xfId="58962" xr:uid="{294A2181-ED3B-4793-8952-6D754E89B79B}"/>
    <cellStyle name="쉼표 8 7 2 3" xfId="31313" xr:uid="{3091CD01-4EAC-4864-8C8C-E5DBBCB8B162}"/>
    <cellStyle name="쉼표 8 7 3" xfId="1850" xr:uid="{9BDFD355-FCA4-41CE-8715-842B0ECE7919}"/>
    <cellStyle name="쉼표 8 7 3 2" xfId="31855" xr:uid="{A0E3F31A-AE9B-4F97-8B49-BE4851517755}"/>
    <cellStyle name="쉼표 8 7 4" xfId="4015" xr:uid="{420B6F97-4D70-4D5C-BF84-9AFD81210A1B}"/>
    <cellStyle name="쉼표 8 7 4 2" xfId="34008" xr:uid="{6DCC92C9-8FA5-4F51-A760-69AE6CF11CB9}"/>
    <cellStyle name="쉼표 8 7 5" xfId="6963" xr:uid="{9F0C5314-80E9-4D89-9F6C-B9EEC03E7CC1}"/>
    <cellStyle name="쉼표 8 7 5 2" xfId="36918" xr:uid="{CF7D0F84-F41E-4350-AD90-057CDDE29AB9}"/>
    <cellStyle name="쉼표 8 7 6" xfId="9745" xr:uid="{CA4B31BF-1AA3-42D4-B6AD-757059D5857B}"/>
    <cellStyle name="쉼표 8 7 6 2" xfId="39700" xr:uid="{5105E611-30DE-4632-B444-B693EBCB335B}"/>
    <cellStyle name="쉼표 8 7 7" xfId="12527" xr:uid="{052AC990-80F7-4850-AF7D-BB984D7D26B6}"/>
    <cellStyle name="쉼표 8 7 7 2" xfId="42482" xr:uid="{65182337-8795-4CEC-A97D-956D880289F5}"/>
    <cellStyle name="쉼표 8 7 8" xfId="15262" xr:uid="{4CE3DB9A-C47A-478D-BE8D-83C907DBCCFF}"/>
    <cellStyle name="쉼표 8 7 8 2" xfId="45217" xr:uid="{196A2E9B-03D9-44C1-84D4-94C6A2F08D52}"/>
    <cellStyle name="쉼표 8 7 9" xfId="18010" xr:uid="{87CA3F92-5029-4E71-A8FA-915F440907B6}"/>
    <cellStyle name="쉼표 8 7 9 2" xfId="47963" xr:uid="{5DFC7AE4-BD7B-49BD-A3B0-8C5186DEDCEC}"/>
    <cellStyle name="쉼표 8 8" xfId="938" xr:uid="{0ED4DA04-55A8-44EE-8378-7BD4278737C7}"/>
    <cellStyle name="쉼표 8 8 2" xfId="27642" xr:uid="{726B5655-8EEA-44E4-B9F5-4384C9F0A4F1}"/>
    <cellStyle name="쉼표 8 8 2 2" xfId="57594" xr:uid="{D081F073-0215-46AF-A4C7-C6AB6EA2C1A8}"/>
    <cellStyle name="쉼표 8 8 3" xfId="30943" xr:uid="{2BD6F638-E6BE-4B83-AA0B-58E74F9D388E}"/>
    <cellStyle name="쉼표 8 9" xfId="1480" xr:uid="{F82627C2-465E-46EF-8A66-46FBD378831C}"/>
    <cellStyle name="쉼표 8 9 2" xfId="31485" xr:uid="{E9C51BE0-C7D2-48F2-87FD-8CD0F192E9DE}"/>
    <cellStyle name="쉼표 80" xfId="8342" xr:uid="{76DEEE6C-1F32-43EF-939A-FC5C6A2A27F7}"/>
    <cellStyle name="쉼표 80 2" xfId="38297" xr:uid="{9B83FF03-B4EB-4E61-9B5D-8BB8C0AD337E}"/>
    <cellStyle name="쉼표 81" xfId="11073" xr:uid="{66F1BB96-10BA-4453-AE90-DCCD8FCC3222}"/>
    <cellStyle name="쉼표 81 2" xfId="41028" xr:uid="{BA6F7D38-D47E-4ACC-8DA5-4416AFB7940B}"/>
    <cellStyle name="쉼표 82" xfId="11072" xr:uid="{109E835C-C299-4EFF-8BC0-150C79B7CFE6}"/>
    <cellStyle name="쉼표 82 2" xfId="41027" xr:uid="{821E6F3B-2A75-4843-8194-BEDB6478B792}"/>
    <cellStyle name="쉼표 83" xfId="11074" xr:uid="{C80ADDAB-11E0-452B-88F5-92FB1FEFE865}"/>
    <cellStyle name="쉼표 83 2" xfId="41029" xr:uid="{CFB470B0-F69B-43F1-9D65-82AA002218AE}"/>
    <cellStyle name="쉼표 84" xfId="11102" xr:uid="{9CE6A8E9-DE37-4264-823D-D24EF30E313A}"/>
    <cellStyle name="쉼표 84 2" xfId="41057" xr:uid="{28988D02-810E-4390-98D3-18CBB8E2E4FB}"/>
    <cellStyle name="쉼표 85" xfId="16589" xr:uid="{27401D75-EA5F-4EB9-A2BF-860FBE989A35}"/>
    <cellStyle name="쉼표 85 2" xfId="46544" xr:uid="{8150ACB3-332C-451F-A8E8-5C86A146F2C3}"/>
    <cellStyle name="쉼표 86" xfId="16594" xr:uid="{131A8237-1FD3-41FB-82B5-2AD3CC79780A}"/>
    <cellStyle name="쉼표 86 2" xfId="46547" xr:uid="{5213E088-06C5-47E3-9561-E9F502C1EF7D}"/>
    <cellStyle name="쉼표 87" xfId="16596" xr:uid="{7B3C4F93-68F1-406A-80A0-09807C252B30}"/>
    <cellStyle name="쉼표 87 2" xfId="46549" xr:uid="{879DB243-F3A8-43D9-9515-D540B13321F1}"/>
    <cellStyle name="쉼표 88" xfId="16595" xr:uid="{CB37A268-48F6-436F-98F5-5F8F2FA842F6}"/>
    <cellStyle name="쉼표 88 2" xfId="46548" xr:uid="{76E85AA7-78D6-4D64-9E23-35EAEC0F3867}"/>
    <cellStyle name="쉼표 89" xfId="16597" xr:uid="{EC2A19EB-FB1C-4B05-9A53-9527739C40F2}"/>
    <cellStyle name="쉼표 89 2" xfId="46550" xr:uid="{A9AE47B3-5DDF-45F2-BB22-01F9F6B804BA}"/>
    <cellStyle name="쉼표 9" xfId="382" xr:uid="{6D90309B-46ED-4F71-B6EA-CB38BE29543F}"/>
    <cellStyle name="쉼표 9 10" xfId="2024" xr:uid="{8802497C-6F73-4831-B547-6CF18346B888}"/>
    <cellStyle name="쉼표 9 10 2" xfId="32029" xr:uid="{9C88FBA5-7686-4A00-A934-2E656F0484DF}"/>
    <cellStyle name="쉼표 9 11" xfId="2207" xr:uid="{26108C0C-5BF3-447B-A1C2-6883B1ADF265}"/>
    <cellStyle name="쉼표 9 11 2" xfId="32207" xr:uid="{318226AA-3F97-4856-B07B-B049A5116D8C}"/>
    <cellStyle name="쉼표 9 12" xfId="2551" xr:uid="{56AFBB2F-AD6F-429F-A40B-1BD004C708E9}"/>
    <cellStyle name="쉼표 9 12 2" xfId="32550" xr:uid="{45F125D0-7915-45F3-AAC7-E5881EB56105}"/>
    <cellStyle name="쉼표 9 13" xfId="2599" xr:uid="{E5B9A768-E159-4104-89E9-13107B343872}"/>
    <cellStyle name="쉼표 9 13 2" xfId="32594" xr:uid="{0B8EF2FD-BAE3-4468-98C5-3BD2BB46C15E}"/>
    <cellStyle name="쉼표 9 14" xfId="2646" xr:uid="{7FCC04AE-E4F1-44C4-BA06-C0939750E66D}"/>
    <cellStyle name="쉼표 9 14 2" xfId="32639" xr:uid="{8C6E3298-8116-4E0D-94B6-2529FC2AD661}"/>
    <cellStyle name="쉼표 9 15" xfId="5382" xr:uid="{EA35FE62-3686-43F8-AAAB-EDDB81D369A7}"/>
    <cellStyle name="쉼표 9 15 2" xfId="35375" xr:uid="{EF3DDA27-FD95-4E38-A192-6A5A1C070629}"/>
    <cellStyle name="쉼표 9 16" xfId="5424" xr:uid="{CEA4C1F1-BC7A-484D-8559-6FD41940756F}"/>
    <cellStyle name="쉼표 9 16 2" xfId="35417" xr:uid="{B56ED22C-1A05-4C4D-B45B-503B14A40484}"/>
    <cellStyle name="쉼표 9 17" xfId="5503" xr:uid="{C2C4B129-2680-49AF-9A73-7F3C66E14D37}"/>
    <cellStyle name="쉼표 9 17 2" xfId="35474" xr:uid="{7575640D-504C-43C5-9E34-8F3C5026CDA3}"/>
    <cellStyle name="쉼표 9 18" xfId="5594" xr:uid="{4E5936FC-3F85-4C15-B679-9E64F16E449B}"/>
    <cellStyle name="쉼표 9 18 2" xfId="35549" xr:uid="{0034E715-DDD7-4E8C-B4F6-9A9CA66D9524}"/>
    <cellStyle name="쉼표 9 19" xfId="8331" xr:uid="{B29B8AFD-E0FA-4EAC-BCAA-1DE271C0E251}"/>
    <cellStyle name="쉼표 9 19 2" xfId="38286" xr:uid="{AEC55D9F-985D-40CF-B7C3-B8F60D0A5F8E}"/>
    <cellStyle name="쉼표 9 2" xfId="427" xr:uid="{057226B1-29EA-4751-8C73-4B18D99755E9}"/>
    <cellStyle name="쉼표 9 2 10" xfId="5637" xr:uid="{CDEA4F24-3A52-4297-9471-39599582391C}"/>
    <cellStyle name="쉼표 9 2 10 2" xfId="35592" xr:uid="{36F47DF0-9830-4450-97C7-3204B73B4E3F}"/>
    <cellStyle name="쉼표 9 2 11" xfId="8419" xr:uid="{952D93B6-D61D-4E29-861B-CC45FC643D34}"/>
    <cellStyle name="쉼표 9 2 11 2" xfId="38374" xr:uid="{E0E3EAAE-33CB-4683-8592-757668B12168}"/>
    <cellStyle name="쉼표 9 2 12" xfId="11201" xr:uid="{497ED8EA-BEA0-4763-B988-CC3A00FB9248}"/>
    <cellStyle name="쉼표 9 2 12 2" xfId="41156" xr:uid="{68BD7B39-326A-4DD8-8724-7C63345787A9}"/>
    <cellStyle name="쉼표 9 2 13" xfId="13936" xr:uid="{100CC1B1-0308-4C60-A29C-5860F877F506}"/>
    <cellStyle name="쉼표 9 2 13 2" xfId="43891" xr:uid="{72A93A61-C90F-42A1-83A8-E1C1314AA653}"/>
    <cellStyle name="쉼표 9 2 14" xfId="16684" xr:uid="{80913B93-DDC5-4024-9A34-9285CE4A3ECF}"/>
    <cellStyle name="쉼표 9 2 14 2" xfId="46637" xr:uid="{1FA4023F-111D-48F6-92B7-FBBE974F46B9}"/>
    <cellStyle name="쉼표 9 2 15" xfId="19467" xr:uid="{5CFD9F75-24DA-4705-BDE5-ED35E7BC9FC2}"/>
    <cellStyle name="쉼표 9 2 15 2" xfId="49419" xr:uid="{867842E1-F83E-4AB0-8A03-58491AB860F4}"/>
    <cellStyle name="쉼표 9 2 16" xfId="22205" xr:uid="{A2F0D499-5BD0-45D3-901D-B59B741E5C70}"/>
    <cellStyle name="쉼표 9 2 16 2" xfId="52157" xr:uid="{D344D3BD-C93C-4D75-86D5-9C34469B23CA}"/>
    <cellStyle name="쉼표 9 2 17" xfId="24941" xr:uid="{70FF1E22-5844-4CE6-96AE-50BBBFDEFFBA}"/>
    <cellStyle name="쉼표 9 2 17 2" xfId="54893" xr:uid="{8BD7F968-3736-4530-ADB4-BFB2D9DD513B}"/>
    <cellStyle name="쉼표 9 2 18" xfId="30442" xr:uid="{A3CA6ABC-488A-4A6F-890D-B7E5AA17FB02}"/>
    <cellStyle name="쉼표 9 2 2" xfId="571" xr:uid="{46DC3BDE-895E-4065-AF86-654D142E7E8E}"/>
    <cellStyle name="쉼표 9 2 2 10" xfId="11286" xr:uid="{D7537794-59E5-4EF8-9850-0CF07D087212}"/>
    <cellStyle name="쉼표 9 2 2 10 2" xfId="41241" xr:uid="{CD04FD3B-60A1-4B21-B01E-95A657E46509}"/>
    <cellStyle name="쉼표 9 2 2 11" xfId="14021" xr:uid="{B9F7AA4F-7AE7-4E17-BD84-97ED2FE71402}"/>
    <cellStyle name="쉼표 9 2 2 11 2" xfId="43976" xr:uid="{933F3E60-A6BC-44B5-9CF9-70F6AF14A33F}"/>
    <cellStyle name="쉼표 9 2 2 12" xfId="16769" xr:uid="{E5C80243-0129-44F6-A397-7591000CBC92}"/>
    <cellStyle name="쉼표 9 2 2 12 2" xfId="46722" xr:uid="{7D67D62B-849A-465F-A773-24092E674704}"/>
    <cellStyle name="쉼표 9 2 2 13" xfId="19552" xr:uid="{465F4442-4D2F-4214-BFDC-E022F1CB897D}"/>
    <cellStyle name="쉼표 9 2 2 13 2" xfId="49504" xr:uid="{8820FABB-EE83-4E8B-A45C-69F4A5CF1462}"/>
    <cellStyle name="쉼표 9 2 2 14" xfId="22290" xr:uid="{9FD13B3E-A29D-4F26-A5BA-A1FC882DDCC5}"/>
    <cellStyle name="쉼표 9 2 2 14 2" xfId="52242" xr:uid="{5A207D6D-F7C2-464F-947F-13E43DDE0C83}"/>
    <cellStyle name="쉼표 9 2 2 15" xfId="25026" xr:uid="{59E31513-D746-4486-8F7C-C2B18781EA87}"/>
    <cellStyle name="쉼표 9 2 2 15 2" xfId="54978" xr:uid="{FAED2BB9-50FC-4EDF-990D-83F18B0AEF4D}"/>
    <cellStyle name="쉼표 9 2 2 16" xfId="30581" xr:uid="{1033C20F-FE34-4824-B06F-757C2C67322B}"/>
    <cellStyle name="쉼표 9 2 2 2" xfId="892" xr:uid="{52E870C6-6C84-4A47-AE6D-B0742824FC34}"/>
    <cellStyle name="쉼표 9 2 2 2 10" xfId="16940" xr:uid="{3CFFDE64-09C7-4708-935F-7B9191E2F7E7}"/>
    <cellStyle name="쉼표 9 2 2 2 10 2" xfId="46893" xr:uid="{A9DD2600-AC4D-4038-B8D0-593D295E03FB}"/>
    <cellStyle name="쉼표 9 2 2 2 11" xfId="19723" xr:uid="{D32A7A58-A84A-43FC-8AC9-2A68CC267CA9}"/>
    <cellStyle name="쉼표 9 2 2 2 11 2" xfId="49675" xr:uid="{8924B6FC-955F-4512-883B-251EE8D73629}"/>
    <cellStyle name="쉼표 9 2 2 2 12" xfId="22461" xr:uid="{EDA35390-BAA7-405E-B620-40BF78544EA5}"/>
    <cellStyle name="쉼표 9 2 2 2 12 2" xfId="52413" xr:uid="{CFE874FD-A723-407A-A10D-AC2EFA321AB8}"/>
    <cellStyle name="쉼표 9 2 2 2 13" xfId="25197" xr:uid="{720D7685-A354-42EC-ACA1-4C3CEB0D37F0}"/>
    <cellStyle name="쉼표 9 2 2 2 13 2" xfId="55149" xr:uid="{A8290F62-9758-468E-8B56-A039A47B06F4}"/>
    <cellStyle name="쉼표 9 2 2 2 14" xfId="30897" xr:uid="{9D4C340D-E6E8-496C-A29C-9E4149FE0B92}"/>
    <cellStyle name="쉼표 9 2 2 2 2" xfId="1435" xr:uid="{F8C29438-CA89-48AD-8D68-3BCB4EF62CFE}"/>
    <cellStyle name="쉼표 9 2 2 2 2 10" xfId="20065" xr:uid="{8FA9591A-D717-4FAB-81AB-ADC029A4515D}"/>
    <cellStyle name="쉼표 9 2 2 2 2 10 2" xfId="50017" xr:uid="{ECEE08D8-C146-41D1-B8FD-10D6AF62FBC7}"/>
    <cellStyle name="쉼표 9 2 2 2 2 11" xfId="22803" xr:uid="{00EB6A0E-88FE-41D1-A449-A89EBC8CA43B}"/>
    <cellStyle name="쉼표 9 2 2 2 2 11 2" xfId="52755" xr:uid="{4682914E-2F36-4731-893D-BD16D02DB42C}"/>
    <cellStyle name="쉼표 9 2 2 2 2 12" xfId="25539" xr:uid="{66A4D8E6-7F40-470B-8B86-D1F6120BCC37}"/>
    <cellStyle name="쉼표 9 2 2 2 2 12 2" xfId="55491" xr:uid="{3012B747-609E-4A09-8C01-8ACD3B295FC1}"/>
    <cellStyle name="쉼표 9 2 2 2 2 13" xfId="31440" xr:uid="{0DD56548-1E5B-418B-B76D-BFB325BF06BF}"/>
    <cellStyle name="쉼표 9 2 2 2 2 2" xfId="3971" xr:uid="{5B0B5C70-2330-4E42-BF9C-A8E5C77E7E5B}"/>
    <cellStyle name="쉼표 9 2 2 2 2 2 10" xfId="26223" xr:uid="{784DA5D2-2F94-4166-A083-9836462A93DC}"/>
    <cellStyle name="쉼표 9 2 2 2 2 2 10 2" xfId="56175" xr:uid="{83AEA951-451A-4254-B09E-5485EE361799}"/>
    <cellStyle name="쉼표 9 2 2 2 2 2 11" xfId="33964" xr:uid="{4119B37F-E6B0-46C5-A209-D141AC114D17}"/>
    <cellStyle name="쉼표 9 2 2 2 2 2 2" xfId="5339" xr:uid="{16E6A7F5-11FA-4D39-AA64-83CA3A4DA9DC}"/>
    <cellStyle name="쉼표 9 2 2 2 2 2 2 10" xfId="35332" xr:uid="{440C773B-285A-40D2-9474-94FE4D85BF38}"/>
    <cellStyle name="쉼표 9 2 2 2 2 2 2 2" xfId="8287" xr:uid="{5A71A36B-851B-43D7-B0C9-2A59D799E3CF}"/>
    <cellStyle name="쉼표 9 2 2 2 2 2 2 2 2" xfId="30334" xr:uid="{217BEAF5-1141-42B1-8482-517CBE3DDBEC}"/>
    <cellStyle name="쉼표 9 2 2 2 2 2 2 2 2 2" xfId="60286" xr:uid="{EF3D9E52-5569-4EA3-929A-477939282D44}"/>
    <cellStyle name="쉼표 9 2 2 2 2 2 2 2 3" xfId="38242" xr:uid="{DB43252F-B92F-46A2-9938-AE591C45CE2E}"/>
    <cellStyle name="쉼표 9 2 2 2 2 2 2 3" xfId="11069" xr:uid="{0B578296-60B7-4776-B1A3-477971EC8ED0}"/>
    <cellStyle name="쉼표 9 2 2 2 2 2 2 3 2" xfId="41024" xr:uid="{4A530161-547E-450D-BFBB-01248FC947E1}"/>
    <cellStyle name="쉼표 9 2 2 2 2 2 2 4" xfId="13851" xr:uid="{3E0736B2-C049-4912-B108-11DA0F3AE61B}"/>
    <cellStyle name="쉼표 9 2 2 2 2 2 2 4 2" xfId="43806" xr:uid="{8CF0406B-6037-4A1C-A0AE-CA7DB79C5FCE}"/>
    <cellStyle name="쉼표 9 2 2 2 2 2 2 5" xfId="16586" xr:uid="{9BE29427-2D3F-411B-BE23-2C97D7A3D012}"/>
    <cellStyle name="쉼표 9 2 2 2 2 2 2 5 2" xfId="46541" xr:uid="{A2F9279B-7900-4980-902F-26399FD53705}"/>
    <cellStyle name="쉼표 9 2 2 2 2 2 2 6" xfId="19334" xr:uid="{00787539-DA5E-4570-9B1C-72E98741DB82}"/>
    <cellStyle name="쉼표 9 2 2 2 2 2 2 6 2" xfId="49287" xr:uid="{DE45931C-75C9-4C72-9DF9-91500D1B90F1}"/>
    <cellStyle name="쉼표 9 2 2 2 2 2 2 7" xfId="22117" xr:uid="{91D1862D-4606-4006-AC99-D3822DC07F34}"/>
    <cellStyle name="쉼표 9 2 2 2 2 2 2 7 2" xfId="52069" xr:uid="{62E26685-6AF4-4CF6-81FD-AC601EC3F1FB}"/>
    <cellStyle name="쉼표 9 2 2 2 2 2 2 8" xfId="24855" xr:uid="{5D7E111A-F895-4EE1-AE04-2B4D8D7FD263}"/>
    <cellStyle name="쉼표 9 2 2 2 2 2 2 8 2" xfId="54807" xr:uid="{6228623E-77B8-40D9-B33D-9A6B69C3E498}"/>
    <cellStyle name="쉼표 9 2 2 2 2 2 2 9" xfId="27591" xr:uid="{56CBB81A-8081-42B0-BBD7-83506DC0F234}"/>
    <cellStyle name="쉼표 9 2 2 2 2 2 2 9 2" xfId="57543" xr:uid="{7F077FBF-A8CD-4108-B74C-C86A05CA485C}"/>
    <cellStyle name="쉼표 9 2 2 2 2 2 3" xfId="6919" xr:uid="{4D16EED1-9A40-41B3-9B35-BE7A512D9037}"/>
    <cellStyle name="쉼표 9 2 2 2 2 2 3 2" xfId="28966" xr:uid="{02CC5582-D504-4115-9898-CBBDEDF8A3E7}"/>
    <cellStyle name="쉼표 9 2 2 2 2 2 3 2 2" xfId="58918" xr:uid="{558C4454-DFAE-4D42-B040-6F7C29201FB4}"/>
    <cellStyle name="쉼표 9 2 2 2 2 2 3 3" xfId="36874" xr:uid="{00630617-F69F-4560-B598-68690EAE67C0}"/>
    <cellStyle name="쉼표 9 2 2 2 2 2 4" xfId="9701" xr:uid="{D9534D9F-D18F-42AD-A691-E4519C7A091E}"/>
    <cellStyle name="쉼표 9 2 2 2 2 2 4 2" xfId="39656" xr:uid="{8D654F7A-6C32-4C05-B576-DB9E1B9E50FA}"/>
    <cellStyle name="쉼표 9 2 2 2 2 2 5" xfId="12483" xr:uid="{FD5659F7-586F-4808-88C5-4E56DCFA723F}"/>
    <cellStyle name="쉼표 9 2 2 2 2 2 5 2" xfId="42438" xr:uid="{EB048898-138F-4AD3-9CE7-0B03569F21D4}"/>
    <cellStyle name="쉼표 9 2 2 2 2 2 6" xfId="15218" xr:uid="{235E7BC6-390C-4055-97FA-1A7E9CEB12FC}"/>
    <cellStyle name="쉼표 9 2 2 2 2 2 6 2" xfId="45173" xr:uid="{068F411F-F7C1-4759-858E-E2187C1BABD2}"/>
    <cellStyle name="쉼표 9 2 2 2 2 2 7" xfId="17966" xr:uid="{5B73C9E2-FE63-41D7-9AFB-5A6ED71DEDEC}"/>
    <cellStyle name="쉼표 9 2 2 2 2 2 7 2" xfId="47919" xr:uid="{657939D7-9128-40E8-A22D-2932710040AE}"/>
    <cellStyle name="쉼표 9 2 2 2 2 2 8" xfId="20749" xr:uid="{EA483FCE-218F-4B31-ACBC-FB13E36ACB40}"/>
    <cellStyle name="쉼표 9 2 2 2 2 2 8 2" xfId="50701" xr:uid="{A1AFE753-9226-46F7-8EF8-2E4A08D6F721}"/>
    <cellStyle name="쉼표 9 2 2 2 2 2 9" xfId="23487" xr:uid="{5DC71A77-4511-4F8F-9C2D-81A30C846CCE}"/>
    <cellStyle name="쉼표 9 2 2 2 2 2 9 2" xfId="53439" xr:uid="{D85D663D-1F7D-4EE7-B6D2-D4549890A26A}"/>
    <cellStyle name="쉼표 9 2 2 2 2 3" xfId="4655" xr:uid="{5A34D550-A262-468B-9A9B-BC719CB6F9DE}"/>
    <cellStyle name="쉼표 9 2 2 2 2 3 10" xfId="34648" xr:uid="{4F01C2CF-FCEA-4D5F-81F3-CF86D7C777F0}"/>
    <cellStyle name="쉼표 9 2 2 2 2 3 2" xfId="7603" xr:uid="{60A40837-2637-48E0-88B1-0CBECE9DFEE1}"/>
    <cellStyle name="쉼표 9 2 2 2 2 3 2 2" xfId="29650" xr:uid="{EF70E96C-4E22-4D93-968C-685EF3811F6B}"/>
    <cellStyle name="쉼표 9 2 2 2 2 3 2 2 2" xfId="59602" xr:uid="{1F189A7C-6794-45EA-B56C-265C140BD5A3}"/>
    <cellStyle name="쉼표 9 2 2 2 2 3 2 3" xfId="37558" xr:uid="{9808414C-A969-4F61-AECE-5053C7B96F88}"/>
    <cellStyle name="쉼표 9 2 2 2 2 3 3" xfId="10385" xr:uid="{18786335-3345-4DB6-9370-F7EF22184572}"/>
    <cellStyle name="쉼표 9 2 2 2 2 3 3 2" xfId="40340" xr:uid="{9C1220C7-4F9C-423D-BFB8-17C72D1A27A8}"/>
    <cellStyle name="쉼표 9 2 2 2 2 3 4" xfId="13167" xr:uid="{87DA77CB-0B0D-45FF-82B1-8473A484A2B6}"/>
    <cellStyle name="쉼표 9 2 2 2 2 3 4 2" xfId="43122" xr:uid="{5F3A8158-1245-46B7-8098-FC4F9BC8F5DB}"/>
    <cellStyle name="쉼표 9 2 2 2 2 3 5" xfId="15902" xr:uid="{6AA1B799-EF62-4C46-AEA0-1B0FBC39DDE6}"/>
    <cellStyle name="쉼표 9 2 2 2 2 3 5 2" xfId="45857" xr:uid="{910542DB-E402-4915-97AA-AAB53E399DD6}"/>
    <cellStyle name="쉼표 9 2 2 2 2 3 6" xfId="18650" xr:uid="{17C44478-064C-4705-8BEE-3A9812566415}"/>
    <cellStyle name="쉼표 9 2 2 2 2 3 6 2" xfId="48603" xr:uid="{B14A754E-DBD8-4792-B094-38D46FB64C6A}"/>
    <cellStyle name="쉼표 9 2 2 2 2 3 7" xfId="21433" xr:uid="{F8CF786E-F922-4D7B-A3B2-D77EBD443D1C}"/>
    <cellStyle name="쉼표 9 2 2 2 2 3 7 2" xfId="51385" xr:uid="{E6F36D50-B33E-4953-BA97-605D43D43D0D}"/>
    <cellStyle name="쉼표 9 2 2 2 2 3 8" xfId="24171" xr:uid="{1DDC49E5-1132-4F69-81F3-F7ECD756D072}"/>
    <cellStyle name="쉼표 9 2 2 2 2 3 8 2" xfId="54123" xr:uid="{BCCB0DD2-8673-4C2C-BED6-223DFEB0372B}"/>
    <cellStyle name="쉼표 9 2 2 2 2 3 9" xfId="26907" xr:uid="{D3EFFADC-97D0-4A6A-80B6-72B3A87CED1C}"/>
    <cellStyle name="쉼표 9 2 2 2 2 3 9 2" xfId="56859" xr:uid="{D332B136-F727-4D89-BDFC-AB0DCDD63A6F}"/>
    <cellStyle name="쉼표 9 2 2 2 2 4" xfId="3287" xr:uid="{441AC26C-12A0-4A8A-B2E7-C4B46AB0D865}"/>
    <cellStyle name="쉼표 9 2 2 2 2 4 2" xfId="28282" xr:uid="{3D9554F8-BA01-4278-BFFC-11339390D2BF}"/>
    <cellStyle name="쉼표 9 2 2 2 2 4 2 2" xfId="58234" xr:uid="{37BC6627-5887-49EF-A708-2BB03D0B3F5A}"/>
    <cellStyle name="쉼표 9 2 2 2 2 4 3" xfId="33280" xr:uid="{2532B08B-BA5D-45D4-9BCB-DAD6D99726A2}"/>
    <cellStyle name="쉼표 9 2 2 2 2 5" xfId="6235" xr:uid="{3FC345A1-7652-49CF-A19E-C36E011F8DDB}"/>
    <cellStyle name="쉼표 9 2 2 2 2 5 2" xfId="36190" xr:uid="{51D12C66-C3FB-4ECF-863A-3E5E16649928}"/>
    <cellStyle name="쉼표 9 2 2 2 2 6" xfId="9017" xr:uid="{9987619A-18D6-4CE4-AFC4-3904E43F87AA}"/>
    <cellStyle name="쉼표 9 2 2 2 2 6 2" xfId="38972" xr:uid="{04319115-3DE8-40D5-83EA-026892B66F90}"/>
    <cellStyle name="쉼표 9 2 2 2 2 7" xfId="11799" xr:uid="{C52C6DBE-2F2B-41EC-A257-E0F5768ADD20}"/>
    <cellStyle name="쉼표 9 2 2 2 2 7 2" xfId="41754" xr:uid="{29C74D6C-FAAD-40DD-BA5A-2D70C460EC52}"/>
    <cellStyle name="쉼표 9 2 2 2 2 8" xfId="14534" xr:uid="{A165F522-9CF0-45CE-9111-E06CACD6F69F}"/>
    <cellStyle name="쉼표 9 2 2 2 2 8 2" xfId="44489" xr:uid="{CB8D25F3-F690-438F-B3C2-937DED20CC49}"/>
    <cellStyle name="쉼표 9 2 2 2 2 9" xfId="17282" xr:uid="{BBA3EF1C-0243-438A-8FBF-ACDEC3853E0A}"/>
    <cellStyle name="쉼표 9 2 2 2 2 9 2" xfId="47235" xr:uid="{6D3E22B8-CD4A-4D08-A76C-46602B33E41E}"/>
    <cellStyle name="쉼표 9 2 2 2 3" xfId="1977" xr:uid="{6E8BD00D-C15A-457E-902A-B2D274CACE19}"/>
    <cellStyle name="쉼표 9 2 2 2 3 10" xfId="23145" xr:uid="{8CDF1028-F885-4A65-A79B-97C4956AA6A2}"/>
    <cellStyle name="쉼표 9 2 2 2 3 10 2" xfId="53097" xr:uid="{19388542-D123-45A4-ADFA-63C23D41A078}"/>
    <cellStyle name="쉼표 9 2 2 2 3 11" xfId="25881" xr:uid="{37312BBF-22D9-43A9-8B98-D7EDADBFFC16}"/>
    <cellStyle name="쉼표 9 2 2 2 3 11 2" xfId="55833" xr:uid="{58CAAD95-7CD1-4C2C-A8A8-1080DBEF6C53}"/>
    <cellStyle name="쉼표 9 2 2 2 3 12" xfId="31982" xr:uid="{0873D618-2A2F-476A-B5F9-54A059729F51}"/>
    <cellStyle name="쉼표 9 2 2 2 3 2" xfId="4997" xr:uid="{D2C904A3-B554-4CA5-ACF0-53415BA14583}"/>
    <cellStyle name="쉼표 9 2 2 2 3 2 10" xfId="34990" xr:uid="{7554A82C-8690-49D6-80EA-BD216FF3C175}"/>
    <cellStyle name="쉼표 9 2 2 2 3 2 2" xfId="7945" xr:uid="{D81B4501-EF1C-4AB3-BB52-3FEFBD3D2943}"/>
    <cellStyle name="쉼표 9 2 2 2 3 2 2 2" xfId="29992" xr:uid="{D130B9D2-D37C-4B68-9201-D6BA99EB5101}"/>
    <cellStyle name="쉼표 9 2 2 2 3 2 2 2 2" xfId="59944" xr:uid="{3DB66C0D-2ED2-47C4-B692-9633E0D2AE84}"/>
    <cellStyle name="쉼표 9 2 2 2 3 2 2 3" xfId="37900" xr:uid="{3AD9A08F-83A5-4B78-801D-60F348084871}"/>
    <cellStyle name="쉼표 9 2 2 2 3 2 3" xfId="10727" xr:uid="{36E22C0F-68F0-4B93-82AD-2CF6606C8D7F}"/>
    <cellStyle name="쉼표 9 2 2 2 3 2 3 2" xfId="40682" xr:uid="{A84A1766-E789-49D5-8B44-AD6119B71C07}"/>
    <cellStyle name="쉼표 9 2 2 2 3 2 4" xfId="13509" xr:uid="{2DB6DCD6-A20D-4F56-8649-FC6F998E4C0B}"/>
    <cellStyle name="쉼표 9 2 2 2 3 2 4 2" xfId="43464" xr:uid="{B4B27E1B-89ED-4B12-8CE0-5E5D56988FB3}"/>
    <cellStyle name="쉼표 9 2 2 2 3 2 5" xfId="16244" xr:uid="{EAAAAF81-F9F7-40C0-B689-B017C7DBCA18}"/>
    <cellStyle name="쉼표 9 2 2 2 3 2 5 2" xfId="46199" xr:uid="{79F7556E-7362-4DDD-8788-0AF0F4A8D03E}"/>
    <cellStyle name="쉼표 9 2 2 2 3 2 6" xfId="18992" xr:uid="{5E6F6B7E-8915-482A-BE79-CF7833F76B0A}"/>
    <cellStyle name="쉼표 9 2 2 2 3 2 6 2" xfId="48945" xr:uid="{C56327EA-F3EB-46CA-8E57-53BCE65AB832}"/>
    <cellStyle name="쉼표 9 2 2 2 3 2 7" xfId="21775" xr:uid="{22BCA2BC-C84C-4F4B-80F4-52D0CF5EE314}"/>
    <cellStyle name="쉼표 9 2 2 2 3 2 7 2" xfId="51727" xr:uid="{D8E80F30-7E7C-4878-910E-DAFD7CC5A1BD}"/>
    <cellStyle name="쉼표 9 2 2 2 3 2 8" xfId="24513" xr:uid="{09A70D0C-E598-47E3-9510-FA5809FB0B12}"/>
    <cellStyle name="쉼표 9 2 2 2 3 2 8 2" xfId="54465" xr:uid="{EDC71382-0887-494D-AF5F-BE700E479091}"/>
    <cellStyle name="쉼표 9 2 2 2 3 2 9" xfId="27249" xr:uid="{FD088CF3-DF16-4B26-B484-B374152D477E}"/>
    <cellStyle name="쉼표 9 2 2 2 3 2 9 2" xfId="57201" xr:uid="{79F71113-A4F3-4C7E-BE3C-C6C49DE0EAC2}"/>
    <cellStyle name="쉼표 9 2 2 2 3 3" xfId="3629" xr:uid="{C600DE36-E37B-4A2F-9AD1-602D3D0E5B5D}"/>
    <cellStyle name="쉼표 9 2 2 2 3 3 2" xfId="28624" xr:uid="{D7A5EA68-2EA9-4D33-847B-18BA404C10B3}"/>
    <cellStyle name="쉼표 9 2 2 2 3 3 2 2" xfId="58576" xr:uid="{6EFD242A-12C3-4427-8917-EE05D39D7DFA}"/>
    <cellStyle name="쉼표 9 2 2 2 3 3 3" xfId="33622" xr:uid="{286B28E3-3207-447E-94A8-3714CAFDADCD}"/>
    <cellStyle name="쉼표 9 2 2 2 3 4" xfId="6577" xr:uid="{AFB15AC2-EB72-447A-89A2-E134B9178BA0}"/>
    <cellStyle name="쉼표 9 2 2 2 3 4 2" xfId="36532" xr:uid="{CE447CCF-F1F3-4B45-8EB0-8E752025294F}"/>
    <cellStyle name="쉼표 9 2 2 2 3 5" xfId="9359" xr:uid="{A432602A-0B52-4777-8D56-8B88E87DCCA3}"/>
    <cellStyle name="쉼표 9 2 2 2 3 5 2" xfId="39314" xr:uid="{F2D3FD66-AF44-4322-962A-C9F3D4988918}"/>
    <cellStyle name="쉼표 9 2 2 2 3 6" xfId="12141" xr:uid="{88353606-8F7B-43D0-9C80-0C8BA446F902}"/>
    <cellStyle name="쉼표 9 2 2 2 3 6 2" xfId="42096" xr:uid="{951FE106-D0BF-4B78-9F8C-AF56B9ED03AD}"/>
    <cellStyle name="쉼표 9 2 2 2 3 7" xfId="14876" xr:uid="{7B9A5178-100C-45EC-80C6-3BBE06BF574E}"/>
    <cellStyle name="쉼표 9 2 2 2 3 7 2" xfId="44831" xr:uid="{B2082E25-9583-42CD-BCAF-8D508E093790}"/>
    <cellStyle name="쉼표 9 2 2 2 3 8" xfId="17624" xr:uid="{C68A9B32-E79E-4D89-A044-F25FB098E300}"/>
    <cellStyle name="쉼표 9 2 2 2 3 8 2" xfId="47577" xr:uid="{461CC7EF-D20E-4632-8C93-3A713D1577F3}"/>
    <cellStyle name="쉼표 9 2 2 2 3 9" xfId="20407" xr:uid="{875EB5BC-8148-48BF-84C3-DC01F6E7C31B}"/>
    <cellStyle name="쉼표 9 2 2 2 3 9 2" xfId="50359" xr:uid="{E807C3AD-A08D-4801-9102-6487516C162D}"/>
    <cellStyle name="쉼표 9 2 2 2 4" xfId="2508" xr:uid="{3E6077AE-6039-4261-9FEB-419A6074C279}"/>
    <cellStyle name="쉼표 9 2 2 2 4 10" xfId="26565" xr:uid="{BA821C1F-4753-47DD-A7D8-CDCFE260AF2D}"/>
    <cellStyle name="쉼표 9 2 2 2 4 10 2" xfId="56517" xr:uid="{16557140-DE4B-439B-A144-9F5DAD92D50C}"/>
    <cellStyle name="쉼표 9 2 2 2 4 11" xfId="32507" xr:uid="{2CE35558-FDD3-4EE9-9160-5F56DE0E8FD9}"/>
    <cellStyle name="쉼표 9 2 2 2 4 2" xfId="4313" xr:uid="{327A00C2-A2B2-4E01-BD4F-1FEA6A1E10D8}"/>
    <cellStyle name="쉼표 9 2 2 2 4 2 2" xfId="29308" xr:uid="{2E52E4FD-5DDF-42FB-9874-2A128E94E202}"/>
    <cellStyle name="쉼표 9 2 2 2 4 2 2 2" xfId="59260" xr:uid="{2E111F21-D6DE-430B-BEA9-859E9091D102}"/>
    <cellStyle name="쉼표 9 2 2 2 4 2 3" xfId="34306" xr:uid="{43873E3C-F921-4603-AC69-FA2177869E36}"/>
    <cellStyle name="쉼표 9 2 2 2 4 3" xfId="7261" xr:uid="{FDF8BED1-A9F6-4013-BF02-8A576886F96F}"/>
    <cellStyle name="쉼표 9 2 2 2 4 3 2" xfId="37216" xr:uid="{9BF0762F-CA33-4994-9CE9-4927013444C4}"/>
    <cellStyle name="쉼표 9 2 2 2 4 4" xfId="10043" xr:uid="{E09F091C-7320-4CE3-B13B-1AF6F2AE93DF}"/>
    <cellStyle name="쉼표 9 2 2 2 4 4 2" xfId="39998" xr:uid="{AFB7B450-F4CC-4E4C-A84D-8435511A6413}"/>
    <cellStyle name="쉼표 9 2 2 2 4 5" xfId="12825" xr:uid="{F41EAB15-02D4-4379-B66D-47D354595492}"/>
    <cellStyle name="쉼표 9 2 2 2 4 5 2" xfId="42780" xr:uid="{0C708D2A-8C8D-45FB-A76B-046D5E053F63}"/>
    <cellStyle name="쉼표 9 2 2 2 4 6" xfId="15560" xr:uid="{1A8FDB4D-F244-4E9F-ADC7-CFCCEE1BBBE0}"/>
    <cellStyle name="쉼표 9 2 2 2 4 6 2" xfId="45515" xr:uid="{467C6C9D-DE16-479D-8B5A-D82575BC295E}"/>
    <cellStyle name="쉼표 9 2 2 2 4 7" xfId="18308" xr:uid="{F21F98D4-20B1-403B-9D56-6F7F18DB604B}"/>
    <cellStyle name="쉼표 9 2 2 2 4 7 2" xfId="48261" xr:uid="{0E544FC2-0BEB-4D5C-8DF6-10B4ECA1A764}"/>
    <cellStyle name="쉼표 9 2 2 2 4 8" xfId="21091" xr:uid="{1B0E2E22-9776-442D-8CE6-07FC6FD9A038}"/>
    <cellStyle name="쉼표 9 2 2 2 4 8 2" xfId="51043" xr:uid="{7A4ED3AD-0051-47FC-8F70-5FC724B431E6}"/>
    <cellStyle name="쉼표 9 2 2 2 4 9" xfId="23829" xr:uid="{98BEDC0C-8719-446F-8BBB-6380D40897D1}"/>
    <cellStyle name="쉼표 9 2 2 2 4 9 2" xfId="53781" xr:uid="{20547F3E-FC35-4BE0-A3A4-DC3DB58357D8}"/>
    <cellStyle name="쉼표 9 2 2 2 5" xfId="2945" xr:uid="{F7BB1893-DC49-4AC4-A685-46BDB0E458B1}"/>
    <cellStyle name="쉼표 9 2 2 2 5 2" xfId="27940" xr:uid="{AEFB65F2-2677-4A95-B6A8-1F4E7EE144AE}"/>
    <cellStyle name="쉼표 9 2 2 2 5 2 2" xfId="57892" xr:uid="{45568B14-11E3-4F01-898F-978D7FF5723A}"/>
    <cellStyle name="쉼표 9 2 2 2 5 3" xfId="32938" xr:uid="{FF35AC51-50FB-44E3-9D4F-FD32FCC414D5}"/>
    <cellStyle name="쉼표 9 2 2 2 6" xfId="5893" xr:uid="{B62C4531-4815-4D7C-8015-26DD472B8392}"/>
    <cellStyle name="쉼표 9 2 2 2 6 2" xfId="35848" xr:uid="{3903EEC6-D633-4203-A776-2735CFE3E6C5}"/>
    <cellStyle name="쉼표 9 2 2 2 7" xfId="8675" xr:uid="{D391692E-C79B-404D-9C0B-1734D1E1F93A}"/>
    <cellStyle name="쉼표 9 2 2 2 7 2" xfId="38630" xr:uid="{3141F81A-A1E2-45A5-A6D8-BA378D60EFB7}"/>
    <cellStyle name="쉼표 9 2 2 2 8" xfId="11457" xr:uid="{4C50A621-2788-4DEB-AF0C-2E1B52D8653A}"/>
    <cellStyle name="쉼표 9 2 2 2 8 2" xfId="41412" xr:uid="{518098F2-B6BD-4D6C-9EAD-33EF7CED9CA8}"/>
    <cellStyle name="쉼표 9 2 2 2 9" xfId="14192" xr:uid="{7D6728EC-8607-4D22-924D-4FB9A2EC98D1}"/>
    <cellStyle name="쉼표 9 2 2 2 9 2" xfId="44147" xr:uid="{85980630-BDE7-4A73-B434-191986420EEC}"/>
    <cellStyle name="쉼표 9 2 2 3" xfId="1119" xr:uid="{D8FBE0E5-575A-42F7-A586-E717D2C861FC}"/>
    <cellStyle name="쉼표 9 2 2 3 10" xfId="19894" xr:uid="{1D1AED6C-D5F6-46C2-8393-18E2472CEB2A}"/>
    <cellStyle name="쉼표 9 2 2 3 10 2" xfId="49846" xr:uid="{8C7C8928-2FF2-4990-A28A-F1463DE2D8AD}"/>
    <cellStyle name="쉼표 9 2 2 3 11" xfId="22632" xr:uid="{CF3ACEAC-EED1-4816-AE4E-78DADA78EE1D}"/>
    <cellStyle name="쉼표 9 2 2 3 11 2" xfId="52584" xr:uid="{ABF6AEC4-9578-49D7-B8D4-2205E12B4895}"/>
    <cellStyle name="쉼표 9 2 2 3 12" xfId="25368" xr:uid="{00CE1421-4412-4877-95FB-1219A1399467}"/>
    <cellStyle name="쉼표 9 2 2 3 12 2" xfId="55320" xr:uid="{3BCEFE1E-A86E-40CC-BA3E-3E237556CF84}"/>
    <cellStyle name="쉼표 9 2 2 3 13" xfId="31124" xr:uid="{D8A61B80-EF35-4739-A696-063399622142}"/>
    <cellStyle name="쉼표 9 2 2 3 2" xfId="3800" xr:uid="{B13FF2D8-276B-4EB4-96D3-B0910A96C8BF}"/>
    <cellStyle name="쉼표 9 2 2 3 2 10" xfId="26052" xr:uid="{5CE8309E-C7E0-497B-AF94-6241A925AFF0}"/>
    <cellStyle name="쉼표 9 2 2 3 2 10 2" xfId="56004" xr:uid="{A618945C-5C71-4885-A435-F61CCD0AAE57}"/>
    <cellStyle name="쉼표 9 2 2 3 2 11" xfId="33793" xr:uid="{13E77F14-A9A7-45DF-8F28-69DD7A7E38AF}"/>
    <cellStyle name="쉼표 9 2 2 3 2 2" xfId="5168" xr:uid="{7480D0B0-5672-4536-977E-81F1DF8FB5FA}"/>
    <cellStyle name="쉼표 9 2 2 3 2 2 10" xfId="35161" xr:uid="{6455318D-F66A-4A44-AE0A-BC2F9C008B9C}"/>
    <cellStyle name="쉼표 9 2 2 3 2 2 2" xfId="8116" xr:uid="{8D808C97-FF28-49D0-8952-7E065C407EF5}"/>
    <cellStyle name="쉼표 9 2 2 3 2 2 2 2" xfId="30163" xr:uid="{8560C589-BAAB-4126-8A8B-4AC314E70E0E}"/>
    <cellStyle name="쉼표 9 2 2 3 2 2 2 2 2" xfId="60115" xr:uid="{BBD5BE8A-63C0-4724-8A46-3468233C4155}"/>
    <cellStyle name="쉼표 9 2 2 3 2 2 2 3" xfId="38071" xr:uid="{E53FA778-EC5A-4A65-B09F-1B1D6271DAAE}"/>
    <cellStyle name="쉼표 9 2 2 3 2 2 3" xfId="10898" xr:uid="{122BFB76-E371-48E2-A997-AB4D5FB7DD15}"/>
    <cellStyle name="쉼표 9 2 2 3 2 2 3 2" xfId="40853" xr:uid="{AD0CF53A-17CD-429E-BD12-4E4BCBAA7916}"/>
    <cellStyle name="쉼표 9 2 2 3 2 2 4" xfId="13680" xr:uid="{01721619-1288-4D23-B5AE-29B1146FA2D7}"/>
    <cellStyle name="쉼표 9 2 2 3 2 2 4 2" xfId="43635" xr:uid="{17A6C4D8-D415-42A6-9375-B52036021980}"/>
    <cellStyle name="쉼표 9 2 2 3 2 2 5" xfId="16415" xr:uid="{2EA25C8C-E615-450D-BFB1-29B6D1F2095C}"/>
    <cellStyle name="쉼표 9 2 2 3 2 2 5 2" xfId="46370" xr:uid="{0DC2E3C9-20F0-4320-A17A-DA19C3BF5AE2}"/>
    <cellStyle name="쉼표 9 2 2 3 2 2 6" xfId="19163" xr:uid="{3ABEB328-C2E6-43E2-AB51-D917909CB81C}"/>
    <cellStyle name="쉼표 9 2 2 3 2 2 6 2" xfId="49116" xr:uid="{9346563B-45F1-442D-A5E7-9CA830E0A0EA}"/>
    <cellStyle name="쉼표 9 2 2 3 2 2 7" xfId="21946" xr:uid="{3BA906C6-E66C-4332-8730-E3726EB58A21}"/>
    <cellStyle name="쉼표 9 2 2 3 2 2 7 2" xfId="51898" xr:uid="{4C281B13-2175-415C-BD38-6CEB7B32B4FB}"/>
    <cellStyle name="쉼표 9 2 2 3 2 2 8" xfId="24684" xr:uid="{13A2298A-A733-4ABB-82FB-60FA97BFCE05}"/>
    <cellStyle name="쉼표 9 2 2 3 2 2 8 2" xfId="54636" xr:uid="{BE0D334E-BBAA-4E83-B22A-21D4AA8A19CB}"/>
    <cellStyle name="쉼표 9 2 2 3 2 2 9" xfId="27420" xr:uid="{E66B9B12-2017-4D81-A045-A0A6241C1A23}"/>
    <cellStyle name="쉼표 9 2 2 3 2 2 9 2" xfId="57372" xr:uid="{C15021EA-F3F0-4DD4-8202-8FE82FEEE232}"/>
    <cellStyle name="쉼표 9 2 2 3 2 3" xfId="6748" xr:uid="{0E8AF256-283B-440B-B28A-F0D04124FB5F}"/>
    <cellStyle name="쉼표 9 2 2 3 2 3 2" xfId="28795" xr:uid="{3449055D-649D-48C6-AFF4-801834F3ADCF}"/>
    <cellStyle name="쉼표 9 2 2 3 2 3 2 2" xfId="58747" xr:uid="{900C0496-4558-4BEF-B1F8-EB538E43FEB0}"/>
    <cellStyle name="쉼표 9 2 2 3 2 3 3" xfId="36703" xr:uid="{B0F1975B-DD50-42CD-AAD4-147942CC59FB}"/>
    <cellStyle name="쉼표 9 2 2 3 2 4" xfId="9530" xr:uid="{8AA0DE25-20DA-4677-9405-868D4678A068}"/>
    <cellStyle name="쉼표 9 2 2 3 2 4 2" xfId="39485" xr:uid="{3D85BA56-C507-4FD6-BB0E-A3E4CFE518CE}"/>
    <cellStyle name="쉼표 9 2 2 3 2 5" xfId="12312" xr:uid="{F520D51F-BC94-4D57-B8EE-75F263C736BE}"/>
    <cellStyle name="쉼표 9 2 2 3 2 5 2" xfId="42267" xr:uid="{F58A3F2A-D662-418B-AE57-CE7134867635}"/>
    <cellStyle name="쉼표 9 2 2 3 2 6" xfId="15047" xr:uid="{5273372B-B3F9-42D2-8464-794E015A7669}"/>
    <cellStyle name="쉼표 9 2 2 3 2 6 2" xfId="45002" xr:uid="{7F7A5B78-00EA-4FF3-85A7-6F0E2DAF686E}"/>
    <cellStyle name="쉼표 9 2 2 3 2 7" xfId="17795" xr:uid="{E2FE92F3-2FDF-41BC-A403-021B3D0535B2}"/>
    <cellStyle name="쉼표 9 2 2 3 2 7 2" xfId="47748" xr:uid="{96B66A3D-59D1-4A1A-BFBB-8C3B5603D8BD}"/>
    <cellStyle name="쉼표 9 2 2 3 2 8" xfId="20578" xr:uid="{56CA52DC-ADF7-45C9-82BA-08295419EEB9}"/>
    <cellStyle name="쉼표 9 2 2 3 2 8 2" xfId="50530" xr:uid="{C900E488-C895-4C3C-B813-993D63D16B64}"/>
    <cellStyle name="쉼표 9 2 2 3 2 9" xfId="23316" xr:uid="{A71070D6-2079-4140-AB6D-172FABA3BC8F}"/>
    <cellStyle name="쉼표 9 2 2 3 2 9 2" xfId="53268" xr:uid="{4BB73337-4778-448F-AE36-31D81768C15B}"/>
    <cellStyle name="쉼표 9 2 2 3 3" xfId="4484" xr:uid="{97CAFCEC-B620-4AE6-9F6E-81702BE64E35}"/>
    <cellStyle name="쉼표 9 2 2 3 3 10" xfId="34477" xr:uid="{348A29B6-9F52-4768-9936-2734D014F519}"/>
    <cellStyle name="쉼표 9 2 2 3 3 2" xfId="7432" xr:uid="{EDC54D51-7AAA-49F4-A9B5-83D17FCE02EE}"/>
    <cellStyle name="쉼표 9 2 2 3 3 2 2" xfId="29479" xr:uid="{E8ABB390-7BDB-4AEA-B1D5-1F8CC5D40CF3}"/>
    <cellStyle name="쉼표 9 2 2 3 3 2 2 2" xfId="59431" xr:uid="{35BE49B3-CB6F-4752-BDF4-703306B314C6}"/>
    <cellStyle name="쉼표 9 2 2 3 3 2 3" xfId="37387" xr:uid="{4F32EA42-107F-4F7A-B464-BA330EBF0991}"/>
    <cellStyle name="쉼표 9 2 2 3 3 3" xfId="10214" xr:uid="{EB3950FE-C9EC-4B53-9F1C-966B5084276D}"/>
    <cellStyle name="쉼표 9 2 2 3 3 3 2" xfId="40169" xr:uid="{BED2DC69-9F17-4062-BF9F-AD979BCA48E2}"/>
    <cellStyle name="쉼표 9 2 2 3 3 4" xfId="12996" xr:uid="{0C5E49F9-34EC-45F1-A186-5652C01AFF30}"/>
    <cellStyle name="쉼표 9 2 2 3 3 4 2" xfId="42951" xr:uid="{33CAFBB5-88D9-4AD0-8B5C-4035282ACA97}"/>
    <cellStyle name="쉼표 9 2 2 3 3 5" xfId="15731" xr:uid="{0B9BFCAA-7434-4992-A9EF-F8792D77D2F5}"/>
    <cellStyle name="쉼표 9 2 2 3 3 5 2" xfId="45686" xr:uid="{2C5E88D3-9C0F-4B90-85F6-91B296455332}"/>
    <cellStyle name="쉼표 9 2 2 3 3 6" xfId="18479" xr:uid="{C88A0859-FAD6-4E1F-BB7E-4C97D6F501B4}"/>
    <cellStyle name="쉼표 9 2 2 3 3 6 2" xfId="48432" xr:uid="{D0626664-971E-4E10-B75B-09B1B5BDAFA0}"/>
    <cellStyle name="쉼표 9 2 2 3 3 7" xfId="21262" xr:uid="{4C93427D-E0ED-47FE-A01B-86FF4BB7E207}"/>
    <cellStyle name="쉼표 9 2 2 3 3 7 2" xfId="51214" xr:uid="{BEA8F7A4-A406-4C6E-9E7F-499C7A6504DE}"/>
    <cellStyle name="쉼표 9 2 2 3 3 8" xfId="24000" xr:uid="{07E8ECE5-E0F8-4262-83FF-B6AEDEF230C4}"/>
    <cellStyle name="쉼표 9 2 2 3 3 8 2" xfId="53952" xr:uid="{27105FD9-8A42-4DF5-8844-5D86477C4804}"/>
    <cellStyle name="쉼표 9 2 2 3 3 9" xfId="26736" xr:uid="{1946C805-B3F8-4FA0-AE0A-67D45847FAA7}"/>
    <cellStyle name="쉼표 9 2 2 3 3 9 2" xfId="56688" xr:uid="{3286C800-38FE-482C-A3A1-46AF394AF9D3}"/>
    <cellStyle name="쉼표 9 2 2 3 4" xfId="3116" xr:uid="{385CB265-DF17-45A7-9A1C-1E785AA487CF}"/>
    <cellStyle name="쉼표 9 2 2 3 4 2" xfId="28111" xr:uid="{3F9E1611-1B08-4D9B-869E-BCDB95E21679}"/>
    <cellStyle name="쉼표 9 2 2 3 4 2 2" xfId="58063" xr:uid="{F1C3EFFF-1DC0-446A-8C33-6BA2690117F6}"/>
    <cellStyle name="쉼표 9 2 2 3 4 3" xfId="33109" xr:uid="{FFA6413E-334F-4E38-A755-3CD8C18A4C2C}"/>
    <cellStyle name="쉼표 9 2 2 3 5" xfId="6064" xr:uid="{43A571DA-409A-4846-8042-F297DCE19423}"/>
    <cellStyle name="쉼표 9 2 2 3 5 2" xfId="36019" xr:uid="{5D1C27AD-F074-4BFC-A40E-D1BCBBF2BD44}"/>
    <cellStyle name="쉼표 9 2 2 3 6" xfId="8846" xr:uid="{0361B043-767D-4DF2-AE4C-CD8AE05BF51B}"/>
    <cellStyle name="쉼표 9 2 2 3 6 2" xfId="38801" xr:uid="{7D5850D6-3551-45DE-9DC5-D1A58411EB86}"/>
    <cellStyle name="쉼표 9 2 2 3 7" xfId="11628" xr:uid="{136F7A87-CED8-4DFA-9774-57EFEB4D23F4}"/>
    <cellStyle name="쉼표 9 2 2 3 7 2" xfId="41583" xr:uid="{66FBD498-2A57-4EDD-8355-B5F1E5F5322D}"/>
    <cellStyle name="쉼표 9 2 2 3 8" xfId="14363" xr:uid="{C917F34A-30C3-4CFA-A731-BA7C39936C0B}"/>
    <cellStyle name="쉼표 9 2 2 3 8 2" xfId="44318" xr:uid="{535B3B49-B690-451D-A02D-55ABE5E32CA5}"/>
    <cellStyle name="쉼표 9 2 2 3 9" xfId="17111" xr:uid="{7952CFD0-34F2-4FEA-968E-47F9BF3EF986}"/>
    <cellStyle name="쉼표 9 2 2 3 9 2" xfId="47064" xr:uid="{C12400E1-EF6A-4FCF-8FD3-88412EAF6D0A}"/>
    <cellStyle name="쉼표 9 2 2 4" xfId="1661" xr:uid="{8639AD0F-43D0-431B-BD1B-25616E16055C}"/>
    <cellStyle name="쉼표 9 2 2 4 10" xfId="22974" xr:uid="{88078DC6-0462-4AF6-A99E-4CFFD73422D4}"/>
    <cellStyle name="쉼표 9 2 2 4 10 2" xfId="52926" xr:uid="{1D4E202C-7B52-4EB6-B56F-814BD17C3C1F}"/>
    <cellStyle name="쉼표 9 2 2 4 11" xfId="25710" xr:uid="{68ACF182-6B0D-446A-9809-E076B1A4E70B}"/>
    <cellStyle name="쉼표 9 2 2 4 11 2" xfId="55662" xr:uid="{8F965CCD-F65F-49B9-8E5E-196CFAACE2A4}"/>
    <cellStyle name="쉼표 9 2 2 4 12" xfId="31666" xr:uid="{1DA58C43-566E-42B2-9A00-06128351E1DA}"/>
    <cellStyle name="쉼표 9 2 2 4 2" xfId="4826" xr:uid="{67A6E915-E9E3-4D97-92EB-B826F335D771}"/>
    <cellStyle name="쉼표 9 2 2 4 2 10" xfId="34819" xr:uid="{E9A1CC6A-1084-43EE-92C5-BC1A80C50103}"/>
    <cellStyle name="쉼표 9 2 2 4 2 2" xfId="7774" xr:uid="{E1F4E274-0BF8-47BE-800A-E119CE77DC9A}"/>
    <cellStyle name="쉼표 9 2 2 4 2 2 2" xfId="29821" xr:uid="{57AE431D-AFA5-4697-AADA-4EFDB394C3D3}"/>
    <cellStyle name="쉼표 9 2 2 4 2 2 2 2" xfId="59773" xr:uid="{0E94281E-C763-4564-B4D6-F0DB04E20637}"/>
    <cellStyle name="쉼표 9 2 2 4 2 2 3" xfId="37729" xr:uid="{DE6B7033-C167-4E36-A98D-24999734DB5B}"/>
    <cellStyle name="쉼표 9 2 2 4 2 3" xfId="10556" xr:uid="{B6403FD5-E141-4104-B511-E92BB8788C01}"/>
    <cellStyle name="쉼표 9 2 2 4 2 3 2" xfId="40511" xr:uid="{E6E68648-36D2-4BBC-80E2-D6C80C4032EF}"/>
    <cellStyle name="쉼표 9 2 2 4 2 4" xfId="13338" xr:uid="{0B1BFBA4-B2FA-4447-87B7-836C18224309}"/>
    <cellStyle name="쉼표 9 2 2 4 2 4 2" xfId="43293" xr:uid="{681DD759-6E3C-4A3D-B5B8-9293FF02B866}"/>
    <cellStyle name="쉼표 9 2 2 4 2 5" xfId="16073" xr:uid="{8EA902C1-1654-482C-B180-73D26D108D4C}"/>
    <cellStyle name="쉼표 9 2 2 4 2 5 2" xfId="46028" xr:uid="{A202CDB2-C7EA-445A-B9B6-FF62BF20B0B5}"/>
    <cellStyle name="쉼표 9 2 2 4 2 6" xfId="18821" xr:uid="{D8975306-1829-4BAC-A2D8-7F9BD5B770F6}"/>
    <cellStyle name="쉼표 9 2 2 4 2 6 2" xfId="48774" xr:uid="{BBAE9024-F067-4848-80BA-3E1883496521}"/>
    <cellStyle name="쉼표 9 2 2 4 2 7" xfId="21604" xr:uid="{690468DE-E2AB-44C8-A83D-BA9D978748BD}"/>
    <cellStyle name="쉼표 9 2 2 4 2 7 2" xfId="51556" xr:uid="{2DA38EB6-D499-4234-9E86-6E3AEED10B1E}"/>
    <cellStyle name="쉼표 9 2 2 4 2 8" xfId="24342" xr:uid="{1A34195F-5664-4425-9830-D01A1B018FC5}"/>
    <cellStyle name="쉼표 9 2 2 4 2 8 2" xfId="54294" xr:uid="{D5457756-ABF7-49E0-A313-862814852A69}"/>
    <cellStyle name="쉼표 9 2 2 4 2 9" xfId="27078" xr:uid="{335CFE8F-F0DB-4208-BE06-B11D8CAD79C0}"/>
    <cellStyle name="쉼표 9 2 2 4 2 9 2" xfId="57030" xr:uid="{11FA6D4D-3DC0-4422-AA6A-17F5E83AF1F2}"/>
    <cellStyle name="쉼표 9 2 2 4 3" xfId="3458" xr:uid="{CC4F354F-D9B2-497A-B89F-976D2E68B096}"/>
    <cellStyle name="쉼표 9 2 2 4 3 2" xfId="28453" xr:uid="{15289FB9-CFDD-46F0-8B49-351EB102E373}"/>
    <cellStyle name="쉼표 9 2 2 4 3 2 2" xfId="58405" xr:uid="{FC140E75-6EF2-4109-9CD5-3A9C0905C4BD}"/>
    <cellStyle name="쉼표 9 2 2 4 3 3" xfId="33451" xr:uid="{90115E2A-9BEB-4666-BB79-BF6CEDAD5222}"/>
    <cellStyle name="쉼표 9 2 2 4 4" xfId="6406" xr:uid="{666577CB-8D20-409B-AACD-6736E4569DFE}"/>
    <cellStyle name="쉼표 9 2 2 4 4 2" xfId="36361" xr:uid="{1C2B7DAF-356E-449B-BE15-5B5F726214D3}"/>
    <cellStyle name="쉼표 9 2 2 4 5" xfId="9188" xr:uid="{FC9E3F7C-F356-4606-8F8F-D3D9DEC0E5A7}"/>
    <cellStyle name="쉼표 9 2 2 4 5 2" xfId="39143" xr:uid="{277C294C-309C-40B7-9999-9CA0BBE4D417}"/>
    <cellStyle name="쉼표 9 2 2 4 6" xfId="11970" xr:uid="{76752809-A2A3-472C-BD2F-82A0187BF56D}"/>
    <cellStyle name="쉼표 9 2 2 4 6 2" xfId="41925" xr:uid="{920265D6-0FF6-4C11-AC57-1FF28510681D}"/>
    <cellStyle name="쉼표 9 2 2 4 7" xfId="14705" xr:uid="{131C964A-DB81-426C-B628-D33EBB3A1580}"/>
    <cellStyle name="쉼표 9 2 2 4 7 2" xfId="44660" xr:uid="{97C65714-7785-4CD1-BE16-086861DACE19}"/>
    <cellStyle name="쉼표 9 2 2 4 8" xfId="17453" xr:uid="{A3E8AEE7-ED1E-4DE8-82D0-D67641F9009A}"/>
    <cellStyle name="쉼표 9 2 2 4 8 2" xfId="47406" xr:uid="{8499C0C0-D4F4-402F-A26F-6C8E7AD555B4}"/>
    <cellStyle name="쉼표 9 2 2 4 9" xfId="20236" xr:uid="{A4EBD5AE-5D18-42AF-B322-B446374A3F96}"/>
    <cellStyle name="쉼표 9 2 2 4 9 2" xfId="50188" xr:uid="{7A075AA1-D349-4CD1-A308-86E2F4877B82}"/>
    <cellStyle name="쉼표 9 2 2 5" xfId="2157" xr:uid="{18B3E0C9-03C0-458E-8C09-B0164397BDD5}"/>
    <cellStyle name="쉼표 9 2 2 5 10" xfId="26394" xr:uid="{C95130F1-2E5C-4B6E-9F04-9088F044F6CC}"/>
    <cellStyle name="쉼표 9 2 2 5 10 2" xfId="56346" xr:uid="{2E4FB04B-A464-42BD-87F6-1DEECCCA2A63}"/>
    <cellStyle name="쉼표 9 2 2 5 11" xfId="32160" xr:uid="{AC5FF61D-849F-456C-B269-E0C726945A68}"/>
    <cellStyle name="쉼표 9 2 2 5 2" xfId="4142" xr:uid="{B784BF77-A384-4277-A2B8-ADD1FA986E93}"/>
    <cellStyle name="쉼표 9 2 2 5 2 2" xfId="29137" xr:uid="{E792EA50-3AC0-4554-95B8-BA2B6C0D029F}"/>
    <cellStyle name="쉼표 9 2 2 5 2 2 2" xfId="59089" xr:uid="{79818D3B-EEB6-43D9-885B-C9D8FB5261C2}"/>
    <cellStyle name="쉼표 9 2 2 5 2 3" xfId="34135" xr:uid="{E6325EF1-E20A-4E2A-9D7F-7885B55AB460}"/>
    <cellStyle name="쉼표 9 2 2 5 3" xfId="7090" xr:uid="{EDCF1A51-F165-4AF2-A067-96715417F471}"/>
    <cellStyle name="쉼표 9 2 2 5 3 2" xfId="37045" xr:uid="{562870A3-DDCF-4801-944F-542E85BD97DE}"/>
    <cellStyle name="쉼표 9 2 2 5 4" xfId="9872" xr:uid="{1679C033-A652-4369-AA62-4A63D9142018}"/>
    <cellStyle name="쉼표 9 2 2 5 4 2" xfId="39827" xr:uid="{836E1DA4-BF77-4CA7-BB35-7BCA1FA3D74D}"/>
    <cellStyle name="쉼표 9 2 2 5 5" xfId="12654" xr:uid="{E3292BA5-5F5E-40E4-9D8B-D966B97C19BF}"/>
    <cellStyle name="쉼표 9 2 2 5 5 2" xfId="42609" xr:uid="{CDEE7D4E-5FF9-4FD0-B02A-0E5ABCEE2480}"/>
    <cellStyle name="쉼표 9 2 2 5 6" xfId="15389" xr:uid="{BFA0BB93-803F-45DD-845A-0A0ECF37A8E3}"/>
    <cellStyle name="쉼표 9 2 2 5 6 2" xfId="45344" xr:uid="{D00E3E7D-DD39-4997-81CD-C40716FE1B17}"/>
    <cellStyle name="쉼표 9 2 2 5 7" xfId="18137" xr:uid="{02A41B61-8C8A-4FB3-89DA-6DCE03DAEE75}"/>
    <cellStyle name="쉼표 9 2 2 5 7 2" xfId="48090" xr:uid="{FE6DE0BB-0349-4939-96AF-DF6A536ECA46}"/>
    <cellStyle name="쉼표 9 2 2 5 8" xfId="20920" xr:uid="{77F5ED03-AC36-449E-BA68-5ACC85E548DA}"/>
    <cellStyle name="쉼표 9 2 2 5 8 2" xfId="50872" xr:uid="{95A2B69A-64AC-4D3E-8B52-99014AFA5C02}"/>
    <cellStyle name="쉼표 9 2 2 5 9" xfId="23658" xr:uid="{FA518472-3505-40C7-8F4E-4EC36EBC4780}"/>
    <cellStyle name="쉼표 9 2 2 5 9 2" xfId="53610" xr:uid="{B01148F0-4329-4244-A616-FCA08FE12285}"/>
    <cellStyle name="쉼표 9 2 2 6" xfId="2336" xr:uid="{1184B8B0-8D0F-4F8C-9A2A-B31EA09EB71D}"/>
    <cellStyle name="쉼표 9 2 2 6 2" xfId="27769" xr:uid="{39D50A42-96B4-48A4-8BF5-5E73D863AFBB}"/>
    <cellStyle name="쉼표 9 2 2 6 2 2" xfId="57721" xr:uid="{9BACA5EB-64EA-4B60-9E26-46A22AD1C633}"/>
    <cellStyle name="쉼표 9 2 2 6 3" xfId="32336" xr:uid="{2F8CFAF7-8934-4703-8659-E33D8DE71348}"/>
    <cellStyle name="쉼표 9 2 2 7" xfId="2774" xr:uid="{429006BE-1D52-49AA-9C56-7E8FE3054138}"/>
    <cellStyle name="쉼표 9 2 2 7 2" xfId="32767" xr:uid="{071C4576-9C0C-4401-95EE-637DBCF60683}"/>
    <cellStyle name="쉼표 9 2 2 8" xfId="5722" xr:uid="{2CF5F05C-90CF-425A-90A2-C5D248C37989}"/>
    <cellStyle name="쉼표 9 2 2 8 2" xfId="35677" xr:uid="{B3A48A86-5688-4725-BC8F-DD9FEC27F1B2}"/>
    <cellStyle name="쉼표 9 2 2 9" xfId="8504" xr:uid="{E74321CE-BBF1-4B5D-BD62-F33B91DE978E}"/>
    <cellStyle name="쉼표 9 2 2 9 2" xfId="38459" xr:uid="{534A91C4-17A8-4727-9E3D-0A5CB71B58BE}"/>
    <cellStyle name="쉼표 9 2 3" xfId="807" xr:uid="{6C0BE4AC-FD8F-4359-AE9E-F1DB249EFE15}"/>
    <cellStyle name="쉼표 9 2 3 10" xfId="16855" xr:uid="{7A142CD2-029E-4C5A-820B-E62709ED499E}"/>
    <cellStyle name="쉼표 9 2 3 10 2" xfId="46808" xr:uid="{1E9BEBB2-8930-4A07-9451-DD8CEB573A37}"/>
    <cellStyle name="쉼표 9 2 3 11" xfId="19638" xr:uid="{58510B45-B799-4171-9F19-55012C7C42E0}"/>
    <cellStyle name="쉼표 9 2 3 11 2" xfId="49590" xr:uid="{7C5095DF-0E66-4EE3-9483-4E1C97132ED0}"/>
    <cellStyle name="쉼표 9 2 3 12" xfId="22376" xr:uid="{BD107A10-6F54-4A9A-A095-60DC2F75A561}"/>
    <cellStyle name="쉼표 9 2 3 12 2" xfId="52328" xr:uid="{BF263282-B802-48A3-ABA6-8DABDCDF4062}"/>
    <cellStyle name="쉼표 9 2 3 13" xfId="25112" xr:uid="{DB3482EB-6ED3-4F65-8AD7-8A362D43416D}"/>
    <cellStyle name="쉼표 9 2 3 13 2" xfId="55064" xr:uid="{368D3DB4-7EB3-46B3-BE42-5BCF0C013170}"/>
    <cellStyle name="쉼표 9 2 3 14" xfId="30812" xr:uid="{7E62AF60-EFDD-46E5-BD99-9F0614724D6A}"/>
    <cellStyle name="쉼표 9 2 3 2" xfId="1350" xr:uid="{0EE32D53-6543-4F7A-A2B2-7A5A0C834597}"/>
    <cellStyle name="쉼표 9 2 3 2 10" xfId="19980" xr:uid="{3DAD5388-A7DA-4DBE-AB71-DAC949727D26}"/>
    <cellStyle name="쉼표 9 2 3 2 10 2" xfId="49932" xr:uid="{CD7235E8-BBC2-4C1D-8B1F-64D0F39AB466}"/>
    <cellStyle name="쉼표 9 2 3 2 11" xfId="22718" xr:uid="{06FBCA51-9B85-46E4-98B7-FCD2206E7041}"/>
    <cellStyle name="쉼표 9 2 3 2 11 2" xfId="52670" xr:uid="{19C5D0BA-6424-42E1-9EA6-2797B727415B}"/>
    <cellStyle name="쉼표 9 2 3 2 12" xfId="25454" xr:uid="{39727450-4203-4DA5-8E68-B9C46880F2A8}"/>
    <cellStyle name="쉼표 9 2 3 2 12 2" xfId="55406" xr:uid="{21337D29-9A93-4FEA-8F03-246014AA7144}"/>
    <cellStyle name="쉼표 9 2 3 2 13" xfId="31355" xr:uid="{FB152362-3CAD-460B-A3EF-46D07A3428F3}"/>
    <cellStyle name="쉼표 9 2 3 2 2" xfId="3886" xr:uid="{2F55BF0D-3582-4ED1-8870-CD1B2205F639}"/>
    <cellStyle name="쉼표 9 2 3 2 2 10" xfId="26138" xr:uid="{5A3E981F-9223-4CA6-B114-D93D6CB0DED8}"/>
    <cellStyle name="쉼표 9 2 3 2 2 10 2" xfId="56090" xr:uid="{E5D191A5-A305-473F-8CDD-83DEB165736E}"/>
    <cellStyle name="쉼표 9 2 3 2 2 11" xfId="33879" xr:uid="{D2093988-7301-47AC-A3AA-8941217C6C6A}"/>
    <cellStyle name="쉼표 9 2 3 2 2 2" xfId="5254" xr:uid="{108C8958-7E89-43AB-AAFD-20CCB3A440C3}"/>
    <cellStyle name="쉼표 9 2 3 2 2 2 10" xfId="35247" xr:uid="{6532D53D-8519-41CE-A018-019EB3931646}"/>
    <cellStyle name="쉼표 9 2 3 2 2 2 2" xfId="8202" xr:uid="{D6094BAE-20FA-4066-AEB9-11671EF411CD}"/>
    <cellStyle name="쉼표 9 2 3 2 2 2 2 2" xfId="30249" xr:uid="{FB3BD66F-8DA7-40BF-9C27-2B1492C66301}"/>
    <cellStyle name="쉼표 9 2 3 2 2 2 2 2 2" xfId="60201" xr:uid="{E7861CAD-3CD2-4CEF-B31E-66D9837DCF6A}"/>
    <cellStyle name="쉼표 9 2 3 2 2 2 2 3" xfId="38157" xr:uid="{C9F26A97-D399-409E-A90A-BB2A84F7BB85}"/>
    <cellStyle name="쉼표 9 2 3 2 2 2 3" xfId="10984" xr:uid="{21C9DE30-E41D-4E3E-A255-3B34D2C31726}"/>
    <cellStyle name="쉼표 9 2 3 2 2 2 3 2" xfId="40939" xr:uid="{D2D84C16-342A-4F12-B9C8-CA7190D35838}"/>
    <cellStyle name="쉼표 9 2 3 2 2 2 4" xfId="13766" xr:uid="{A3069920-CC2B-44CF-A0FF-92258BDDD95B}"/>
    <cellStyle name="쉼표 9 2 3 2 2 2 4 2" xfId="43721" xr:uid="{AC566B1F-C244-4C8A-9368-105068375D6A}"/>
    <cellStyle name="쉼표 9 2 3 2 2 2 5" xfId="16501" xr:uid="{018D0249-DFA8-4689-BF1E-DB943F366958}"/>
    <cellStyle name="쉼표 9 2 3 2 2 2 5 2" xfId="46456" xr:uid="{99BD1F98-10FD-4172-8155-FDE6957FE45E}"/>
    <cellStyle name="쉼표 9 2 3 2 2 2 6" xfId="19249" xr:uid="{8F1F62A0-EC2D-4863-92A4-A6CDED9ADFF7}"/>
    <cellStyle name="쉼표 9 2 3 2 2 2 6 2" xfId="49202" xr:uid="{C10787F7-FD2B-401F-BCF9-BDE40B0E841E}"/>
    <cellStyle name="쉼표 9 2 3 2 2 2 7" xfId="22032" xr:uid="{F884B2DA-B069-49FE-8B64-B09F44E80165}"/>
    <cellStyle name="쉼표 9 2 3 2 2 2 7 2" xfId="51984" xr:uid="{F7A6AC30-2494-42CC-8905-D44BCDAB2729}"/>
    <cellStyle name="쉼표 9 2 3 2 2 2 8" xfId="24770" xr:uid="{83272CBA-0E30-4E18-8825-59389148CE52}"/>
    <cellStyle name="쉼표 9 2 3 2 2 2 8 2" xfId="54722" xr:uid="{342BE581-16C3-4D36-B1F4-DCC346730519}"/>
    <cellStyle name="쉼표 9 2 3 2 2 2 9" xfId="27506" xr:uid="{4B562E9A-7B15-4836-BD27-969F23AEC770}"/>
    <cellStyle name="쉼표 9 2 3 2 2 2 9 2" xfId="57458" xr:uid="{1F5A3654-A5E3-46B2-A062-0A7D605A773B}"/>
    <cellStyle name="쉼표 9 2 3 2 2 3" xfId="6834" xr:uid="{3468ABE5-EB3C-4374-AFB9-5F503A816D08}"/>
    <cellStyle name="쉼표 9 2 3 2 2 3 2" xfId="28881" xr:uid="{4EA818CB-8780-4115-9E05-DBBC2B6B26E2}"/>
    <cellStyle name="쉼표 9 2 3 2 2 3 2 2" xfId="58833" xr:uid="{5A573971-A3B7-41CB-8FCD-1547D8F58416}"/>
    <cellStyle name="쉼표 9 2 3 2 2 3 3" xfId="36789" xr:uid="{0DACE3AD-8D11-48E7-875F-F06322EA502E}"/>
    <cellStyle name="쉼표 9 2 3 2 2 4" xfId="9616" xr:uid="{CBB6ECEF-0536-4912-89B6-88B3BA68B310}"/>
    <cellStyle name="쉼표 9 2 3 2 2 4 2" xfId="39571" xr:uid="{61164715-59E4-411D-822E-3CFC98AE84B1}"/>
    <cellStyle name="쉼표 9 2 3 2 2 5" xfId="12398" xr:uid="{5A1A22EA-5184-4858-A190-1681FA22399B}"/>
    <cellStyle name="쉼표 9 2 3 2 2 5 2" xfId="42353" xr:uid="{EA1B2D8F-0582-454F-8507-86BD329653DD}"/>
    <cellStyle name="쉼표 9 2 3 2 2 6" xfId="15133" xr:uid="{9766FC8F-7C99-40F6-B3B2-AB47DF1E09AF}"/>
    <cellStyle name="쉼표 9 2 3 2 2 6 2" xfId="45088" xr:uid="{C86DCE6A-F259-4919-93FE-C4EDFCE9E9F2}"/>
    <cellStyle name="쉼표 9 2 3 2 2 7" xfId="17881" xr:uid="{7E22FDAD-F630-4D4C-9E83-BA38D9D3BABA}"/>
    <cellStyle name="쉼표 9 2 3 2 2 7 2" xfId="47834" xr:uid="{0F61F843-D21D-415F-B16F-761B41B20F30}"/>
    <cellStyle name="쉼표 9 2 3 2 2 8" xfId="20664" xr:uid="{7653D484-C57A-472C-AC4E-46730BE3F81A}"/>
    <cellStyle name="쉼표 9 2 3 2 2 8 2" xfId="50616" xr:uid="{C5158B4C-6CB7-490C-A54A-4F221FA8F9B1}"/>
    <cellStyle name="쉼표 9 2 3 2 2 9" xfId="23402" xr:uid="{16954119-0C98-479F-9F74-B0890EA51502}"/>
    <cellStyle name="쉼표 9 2 3 2 2 9 2" xfId="53354" xr:uid="{9BD20703-0293-4885-89C0-AA45F75FA024}"/>
    <cellStyle name="쉼표 9 2 3 2 3" xfId="4570" xr:uid="{3D5DD881-3589-4AB5-913B-A84D7E2C2AAD}"/>
    <cellStyle name="쉼표 9 2 3 2 3 10" xfId="34563" xr:uid="{90CFC75E-D5A1-4FA2-9DE0-B68FDD00E51F}"/>
    <cellStyle name="쉼표 9 2 3 2 3 2" xfId="7518" xr:uid="{33DFFCA2-9E87-486E-94E2-662F4480BB71}"/>
    <cellStyle name="쉼표 9 2 3 2 3 2 2" xfId="29565" xr:uid="{D187379C-F16C-4BA4-A80E-9D880BA62BD6}"/>
    <cellStyle name="쉼표 9 2 3 2 3 2 2 2" xfId="59517" xr:uid="{4BFCCC61-2BDA-4D2B-A000-075254AF1F86}"/>
    <cellStyle name="쉼표 9 2 3 2 3 2 3" xfId="37473" xr:uid="{86BEBC9B-C726-42E7-BD5B-348193546712}"/>
    <cellStyle name="쉼표 9 2 3 2 3 3" xfId="10300" xr:uid="{B593F048-1BE9-45BA-AC58-AC252604CF7D}"/>
    <cellStyle name="쉼표 9 2 3 2 3 3 2" xfId="40255" xr:uid="{4AAB3616-8857-4E86-8E03-4E115B8A811E}"/>
    <cellStyle name="쉼표 9 2 3 2 3 4" xfId="13082" xr:uid="{2CE4716F-AE9E-4B82-B6C3-69F6ECADA7B2}"/>
    <cellStyle name="쉼표 9 2 3 2 3 4 2" xfId="43037" xr:uid="{BF238A15-381D-47A1-A8A9-279D00D7D3D4}"/>
    <cellStyle name="쉼표 9 2 3 2 3 5" xfId="15817" xr:uid="{50F35599-C662-4BC9-8269-C3A7E874C50F}"/>
    <cellStyle name="쉼표 9 2 3 2 3 5 2" xfId="45772" xr:uid="{7FA40A91-A460-4270-8A06-78540F5B6135}"/>
    <cellStyle name="쉼표 9 2 3 2 3 6" xfId="18565" xr:uid="{2E8A7E86-9943-4760-8D29-DDD9043AC13C}"/>
    <cellStyle name="쉼표 9 2 3 2 3 6 2" xfId="48518" xr:uid="{AE4086E7-3E2D-4C7B-B478-7FF143F8075D}"/>
    <cellStyle name="쉼표 9 2 3 2 3 7" xfId="21348" xr:uid="{5A3DE0A7-E02F-4B92-8353-7BC64D3B38E2}"/>
    <cellStyle name="쉼표 9 2 3 2 3 7 2" xfId="51300" xr:uid="{91FFC7C2-5489-4D74-B5C0-08FCC78691A2}"/>
    <cellStyle name="쉼표 9 2 3 2 3 8" xfId="24086" xr:uid="{3A005D80-F74C-400C-8D67-CF295DC05D03}"/>
    <cellStyle name="쉼표 9 2 3 2 3 8 2" xfId="54038" xr:uid="{1DA43C03-E3C0-41C5-BD51-77DFBE98081A}"/>
    <cellStyle name="쉼표 9 2 3 2 3 9" xfId="26822" xr:uid="{1C294D23-3E12-4E77-9280-313B6FB08110}"/>
    <cellStyle name="쉼표 9 2 3 2 3 9 2" xfId="56774" xr:uid="{FC63A99D-4D8F-4FD0-8E05-6E1154261090}"/>
    <cellStyle name="쉼표 9 2 3 2 4" xfId="3202" xr:uid="{75E2CC28-5DED-437F-BC0D-F19714AFB9DD}"/>
    <cellStyle name="쉼표 9 2 3 2 4 2" xfId="28197" xr:uid="{7DE70AF4-FD78-4093-B50C-6BD1C8B4E8D4}"/>
    <cellStyle name="쉼표 9 2 3 2 4 2 2" xfId="58149" xr:uid="{5679DB83-C257-4047-BA6A-E69BDA76D84B}"/>
    <cellStyle name="쉼표 9 2 3 2 4 3" xfId="33195" xr:uid="{32AB1179-FDDB-4422-9672-2B99A7267951}"/>
    <cellStyle name="쉼표 9 2 3 2 5" xfId="6150" xr:uid="{050C20B1-08DB-4312-8D06-C5166E1EC82E}"/>
    <cellStyle name="쉼표 9 2 3 2 5 2" xfId="36105" xr:uid="{9434645F-07A3-425E-888B-BC79A7F8498E}"/>
    <cellStyle name="쉼표 9 2 3 2 6" xfId="8932" xr:uid="{5C7663F0-35EF-4A87-AB7A-69F194A90E0F}"/>
    <cellStyle name="쉼표 9 2 3 2 6 2" xfId="38887" xr:uid="{E549C079-0214-4C98-B95B-B071737E7749}"/>
    <cellStyle name="쉼표 9 2 3 2 7" xfId="11714" xr:uid="{62D97C20-8368-4C3C-9598-5C641BA4359F}"/>
    <cellStyle name="쉼표 9 2 3 2 7 2" xfId="41669" xr:uid="{4EC7DCB5-504A-4903-BEF0-FD7AC0957240}"/>
    <cellStyle name="쉼표 9 2 3 2 8" xfId="14449" xr:uid="{680D7C70-3A94-4546-B030-1D024D64C5A7}"/>
    <cellStyle name="쉼표 9 2 3 2 8 2" xfId="44404" xr:uid="{43B2F05A-1AFF-4DCD-B70B-F22BAB923802}"/>
    <cellStyle name="쉼표 9 2 3 2 9" xfId="17197" xr:uid="{DBD8FABD-9F2A-4ED6-A205-31B4D15A10E9}"/>
    <cellStyle name="쉼표 9 2 3 2 9 2" xfId="47150" xr:uid="{8ADAE8EC-58E0-4CB4-8527-77B1997B0376}"/>
    <cellStyle name="쉼표 9 2 3 3" xfId="1892" xr:uid="{CE65C298-F3A2-4844-AA6A-6BDEB18B9082}"/>
    <cellStyle name="쉼표 9 2 3 3 10" xfId="23060" xr:uid="{9B65AD98-B603-4FDF-A6F7-67895A770C70}"/>
    <cellStyle name="쉼표 9 2 3 3 10 2" xfId="53012" xr:uid="{5FE4801A-4283-4F41-85E1-FF993FD33096}"/>
    <cellStyle name="쉼표 9 2 3 3 11" xfId="25796" xr:uid="{DC9D9FCA-018E-4ADC-9553-83C8665128AB}"/>
    <cellStyle name="쉼표 9 2 3 3 11 2" xfId="55748" xr:uid="{EB89C8F0-27DF-4016-B29E-54FE71A99344}"/>
    <cellStyle name="쉼표 9 2 3 3 12" xfId="31897" xr:uid="{20538641-B078-48BA-9E94-B6F3104E17DA}"/>
    <cellStyle name="쉼표 9 2 3 3 2" xfId="4912" xr:uid="{AC7CD3BA-7E23-4B75-8BB7-531D17570892}"/>
    <cellStyle name="쉼표 9 2 3 3 2 10" xfId="34905" xr:uid="{B622A28A-FB07-4329-A9C0-9EFB04D46234}"/>
    <cellStyle name="쉼표 9 2 3 3 2 2" xfId="7860" xr:uid="{F6425744-BE76-488F-94AA-CDF763755FF5}"/>
    <cellStyle name="쉼표 9 2 3 3 2 2 2" xfId="29907" xr:uid="{400ADD2E-2663-4C90-A2DF-224533168484}"/>
    <cellStyle name="쉼표 9 2 3 3 2 2 2 2" xfId="59859" xr:uid="{74955573-3739-45B3-93B5-54BDF71F8736}"/>
    <cellStyle name="쉼표 9 2 3 3 2 2 3" xfId="37815" xr:uid="{682291FC-9636-4285-A71F-15CA9C833127}"/>
    <cellStyle name="쉼표 9 2 3 3 2 3" xfId="10642" xr:uid="{8C5359F7-1989-4D5A-9922-2DF7BE6C865E}"/>
    <cellStyle name="쉼표 9 2 3 3 2 3 2" xfId="40597" xr:uid="{DAE0CF28-CCC3-476F-B9C5-37D562D33024}"/>
    <cellStyle name="쉼표 9 2 3 3 2 4" xfId="13424" xr:uid="{4FAF2861-B9D7-4E9B-8EED-4025E30A4042}"/>
    <cellStyle name="쉼표 9 2 3 3 2 4 2" xfId="43379" xr:uid="{A5198E17-CCD5-4AE6-963D-0C04104749D6}"/>
    <cellStyle name="쉼표 9 2 3 3 2 5" xfId="16159" xr:uid="{67CF66DF-BFD8-41F2-952D-FFE203CFB4AF}"/>
    <cellStyle name="쉼표 9 2 3 3 2 5 2" xfId="46114" xr:uid="{DE437D59-EFF6-4CE4-9E19-2AB51233BC6C}"/>
    <cellStyle name="쉼표 9 2 3 3 2 6" xfId="18907" xr:uid="{110FB563-95C2-49A1-90C3-96FA3E9D9B2E}"/>
    <cellStyle name="쉼표 9 2 3 3 2 6 2" xfId="48860" xr:uid="{43D41F1D-BB7E-400F-9D4E-B9BC0DEC9376}"/>
    <cellStyle name="쉼표 9 2 3 3 2 7" xfId="21690" xr:uid="{71D59099-39AA-4499-ADFD-11CFE850B9B0}"/>
    <cellStyle name="쉼표 9 2 3 3 2 7 2" xfId="51642" xr:uid="{2E7D3472-8C27-4A9C-9187-5D404C17DF6A}"/>
    <cellStyle name="쉼표 9 2 3 3 2 8" xfId="24428" xr:uid="{84AD637E-154D-452D-9A40-75A4152A05ED}"/>
    <cellStyle name="쉼표 9 2 3 3 2 8 2" xfId="54380" xr:uid="{B957110B-B305-4ABF-87B1-8B0431584D94}"/>
    <cellStyle name="쉼표 9 2 3 3 2 9" xfId="27164" xr:uid="{207D486C-31B8-4905-AE56-BE43B32FDBFD}"/>
    <cellStyle name="쉼표 9 2 3 3 2 9 2" xfId="57116" xr:uid="{6B23D6CB-0067-4B85-8B26-F391A79C3316}"/>
    <cellStyle name="쉼표 9 2 3 3 3" xfId="3544" xr:uid="{2E2720D8-03E9-4A05-94A2-A3D3BBD2C1B6}"/>
    <cellStyle name="쉼표 9 2 3 3 3 2" xfId="28539" xr:uid="{2EADB18D-0ADB-403C-A2FA-3A544114D572}"/>
    <cellStyle name="쉼표 9 2 3 3 3 2 2" xfId="58491" xr:uid="{E7F9A771-18F5-49B8-B421-AB9420153880}"/>
    <cellStyle name="쉼표 9 2 3 3 3 3" xfId="33537" xr:uid="{9EAA3218-182F-4F58-92F9-BE5875C18A6C}"/>
    <cellStyle name="쉼표 9 2 3 3 4" xfId="6492" xr:uid="{AACA1EF4-DD37-45F6-B0B8-65FDFBA57704}"/>
    <cellStyle name="쉼표 9 2 3 3 4 2" xfId="36447" xr:uid="{FBDC2F9F-9CB1-4BF3-8D82-1A911A419438}"/>
    <cellStyle name="쉼표 9 2 3 3 5" xfId="9274" xr:uid="{9963B2D3-407F-47CA-95E5-96B2EA75E658}"/>
    <cellStyle name="쉼표 9 2 3 3 5 2" xfId="39229" xr:uid="{2EA5BBF0-5AE5-4A48-AF5B-BC56B5820495}"/>
    <cellStyle name="쉼표 9 2 3 3 6" xfId="12056" xr:uid="{B39F98A3-5D14-4B9F-8114-58BAE40F99D1}"/>
    <cellStyle name="쉼표 9 2 3 3 6 2" xfId="42011" xr:uid="{70771C53-6D4C-455D-B386-CCDB30D1BB89}"/>
    <cellStyle name="쉼표 9 2 3 3 7" xfId="14791" xr:uid="{B9055447-8BAA-4C63-AB2E-8DCAC94366F1}"/>
    <cellStyle name="쉼표 9 2 3 3 7 2" xfId="44746" xr:uid="{328646D5-A534-4C7A-91E8-A67A4E265AE3}"/>
    <cellStyle name="쉼표 9 2 3 3 8" xfId="17539" xr:uid="{67890A06-8D39-47BF-B21F-34FE53BA0386}"/>
    <cellStyle name="쉼표 9 2 3 3 8 2" xfId="47492" xr:uid="{8D4B2085-2A23-4A9F-92C3-AE18DAFE0331}"/>
    <cellStyle name="쉼표 9 2 3 3 9" xfId="20322" xr:uid="{472E7431-3CC4-44F3-81DF-2EDC3F6B35CC}"/>
    <cellStyle name="쉼표 9 2 3 3 9 2" xfId="50274" xr:uid="{578A5927-88AA-49D5-987E-6CC2099E657C}"/>
    <cellStyle name="쉼표 9 2 3 4" xfId="2423" xr:uid="{19DC576D-F764-40BC-BB21-5A47F9B111EE}"/>
    <cellStyle name="쉼표 9 2 3 4 10" xfId="26480" xr:uid="{EA82A678-2953-426D-8439-A5C6999BA4C2}"/>
    <cellStyle name="쉼표 9 2 3 4 10 2" xfId="56432" xr:uid="{1967C700-1761-4623-A154-CE3083BDED7C}"/>
    <cellStyle name="쉼표 9 2 3 4 11" xfId="32422" xr:uid="{86674EE4-FCFB-4BAF-AE4F-26E5735C0B15}"/>
    <cellStyle name="쉼표 9 2 3 4 2" xfId="4228" xr:uid="{64282F26-B180-4C4E-B419-2485BC2B1993}"/>
    <cellStyle name="쉼표 9 2 3 4 2 2" xfId="29223" xr:uid="{12DBD151-4DEC-45F1-AA0D-49D71FFE33BD}"/>
    <cellStyle name="쉼표 9 2 3 4 2 2 2" xfId="59175" xr:uid="{DDCCB8B4-F8AE-4A88-9F2A-3F10689C2DC0}"/>
    <cellStyle name="쉼표 9 2 3 4 2 3" xfId="34221" xr:uid="{D470D23A-32B0-4BB5-A33E-21F6C831802A}"/>
    <cellStyle name="쉼표 9 2 3 4 3" xfId="7176" xr:uid="{61C54774-45BA-42CB-939E-04B1AD817144}"/>
    <cellStyle name="쉼표 9 2 3 4 3 2" xfId="37131" xr:uid="{1DE4D2F8-F906-44D4-B128-FEA3D219758C}"/>
    <cellStyle name="쉼표 9 2 3 4 4" xfId="9958" xr:uid="{EB4421EE-0411-4E95-909B-FB87FE966CBD}"/>
    <cellStyle name="쉼표 9 2 3 4 4 2" xfId="39913" xr:uid="{3EC548C3-4B0F-468C-94D1-0DB96F0EE621}"/>
    <cellStyle name="쉼표 9 2 3 4 5" xfId="12740" xr:uid="{13FEEB63-376F-461E-ABB2-BB6F903C48E2}"/>
    <cellStyle name="쉼표 9 2 3 4 5 2" xfId="42695" xr:uid="{6132E2ED-91E8-4B17-903D-FA9E5BFB0421}"/>
    <cellStyle name="쉼표 9 2 3 4 6" xfId="15475" xr:uid="{C142FC7D-04B6-4592-9E48-4938880B9647}"/>
    <cellStyle name="쉼표 9 2 3 4 6 2" xfId="45430" xr:uid="{6AF41888-51D2-403F-8500-055CD7151EA2}"/>
    <cellStyle name="쉼표 9 2 3 4 7" xfId="18223" xr:uid="{719E0229-43DC-4B1F-979B-424EC485E04B}"/>
    <cellStyle name="쉼표 9 2 3 4 7 2" xfId="48176" xr:uid="{351670CD-5C28-4899-B6D4-C863E0DC1DF0}"/>
    <cellStyle name="쉼표 9 2 3 4 8" xfId="21006" xr:uid="{41F0ACA9-4C45-4E70-B61E-15DA14148E78}"/>
    <cellStyle name="쉼표 9 2 3 4 8 2" xfId="50958" xr:uid="{0EDF848A-2923-41BF-B420-B57B93713A9D}"/>
    <cellStyle name="쉼표 9 2 3 4 9" xfId="23744" xr:uid="{416FA67E-A026-426A-A342-7941F4F43673}"/>
    <cellStyle name="쉼표 9 2 3 4 9 2" xfId="53696" xr:uid="{639BCA9E-6B08-4F0E-8CF4-747C1D10F32C}"/>
    <cellStyle name="쉼표 9 2 3 5" xfId="2860" xr:uid="{3AD298F2-3681-4DB6-A40A-ADD7C3492C30}"/>
    <cellStyle name="쉼표 9 2 3 5 2" xfId="27855" xr:uid="{4B13CC01-A8F4-4FA1-AF62-C93C57638EAE}"/>
    <cellStyle name="쉼표 9 2 3 5 2 2" xfId="57807" xr:uid="{01B345F7-DDC6-4289-94BB-6452FF232F07}"/>
    <cellStyle name="쉼표 9 2 3 5 3" xfId="32853" xr:uid="{AE7CAC46-7C9B-4BCA-B72A-986B05CABC88}"/>
    <cellStyle name="쉼표 9 2 3 6" xfId="5808" xr:uid="{BE2AB0F4-55BE-47F3-85D0-FBAA4AA3DC56}"/>
    <cellStyle name="쉼표 9 2 3 6 2" xfId="35763" xr:uid="{42A7C2EB-85D3-4E7A-B8BD-FE821C57ECEB}"/>
    <cellStyle name="쉼표 9 2 3 7" xfId="8590" xr:uid="{A5AC4BF1-6D56-47D5-8451-E1CF74FD44E0}"/>
    <cellStyle name="쉼표 9 2 3 7 2" xfId="38545" xr:uid="{066CAA20-521F-4572-B9B7-47105A1D1B44}"/>
    <cellStyle name="쉼표 9 2 3 8" xfId="11372" xr:uid="{18A79CEC-6FB3-4E52-925F-1AEC6F0397FB}"/>
    <cellStyle name="쉼표 9 2 3 8 2" xfId="41327" xr:uid="{A52A3FEB-7A88-47B0-9AB8-42B72D922AB6}"/>
    <cellStyle name="쉼표 9 2 3 9" xfId="14107" xr:uid="{35867BF0-F2A6-49CE-ABDD-05106205ADE5}"/>
    <cellStyle name="쉼표 9 2 3 9 2" xfId="44062" xr:uid="{B624E353-F115-434E-BB4F-74E2F37AEB62}"/>
    <cellStyle name="쉼표 9 2 4" xfId="980" xr:uid="{6C883060-B787-4B8A-BB2B-40CF166A3F2A}"/>
    <cellStyle name="쉼표 9 2 4 10" xfId="19809" xr:uid="{2829C7FC-4691-4C86-9001-B84DA5F5619C}"/>
    <cellStyle name="쉼표 9 2 4 10 2" xfId="49761" xr:uid="{D27F945A-C479-4382-9524-2017F1C0A943}"/>
    <cellStyle name="쉼표 9 2 4 11" xfId="22547" xr:uid="{157AEABC-2F75-4E8C-853F-86AEFE4F2606}"/>
    <cellStyle name="쉼표 9 2 4 11 2" xfId="52499" xr:uid="{51B5053B-E9C3-4ED6-BB2F-903C95825417}"/>
    <cellStyle name="쉼표 9 2 4 12" xfId="25283" xr:uid="{DBBACDD8-EC6D-47CA-9F8D-A766185231F8}"/>
    <cellStyle name="쉼표 9 2 4 12 2" xfId="55235" xr:uid="{A722F707-71DF-4905-8F15-E4E4DBB50224}"/>
    <cellStyle name="쉼표 9 2 4 13" xfId="30985" xr:uid="{690970B7-CBA9-480B-A245-3794AF51DB74}"/>
    <cellStyle name="쉼표 9 2 4 2" xfId="3715" xr:uid="{A11AC412-6D7A-480B-82BE-A0D66A9BC92A}"/>
    <cellStyle name="쉼표 9 2 4 2 10" xfId="25967" xr:uid="{6CF43544-8902-46A1-8D10-C5E3A9A11ADE}"/>
    <cellStyle name="쉼표 9 2 4 2 10 2" xfId="55919" xr:uid="{07497038-72BF-4379-99DD-A527F9B972AA}"/>
    <cellStyle name="쉼표 9 2 4 2 11" xfId="33708" xr:uid="{0AB0DDD2-0430-4EE4-9A07-3F244DA77A75}"/>
    <cellStyle name="쉼표 9 2 4 2 2" xfId="5083" xr:uid="{B5695FA8-EA1E-4F9E-83F6-4D98EA822343}"/>
    <cellStyle name="쉼표 9 2 4 2 2 10" xfId="35076" xr:uid="{8875EF68-6F69-443F-AC78-8A6756D9CC66}"/>
    <cellStyle name="쉼표 9 2 4 2 2 2" xfId="8031" xr:uid="{84FC5F19-CA13-44DC-80DF-0E473F93B785}"/>
    <cellStyle name="쉼표 9 2 4 2 2 2 2" xfId="30078" xr:uid="{A0F0039E-2146-423E-AD99-16F6E0E6077D}"/>
    <cellStyle name="쉼표 9 2 4 2 2 2 2 2" xfId="60030" xr:uid="{B619C25E-9FB4-4529-8C7A-DFF1B34F5B65}"/>
    <cellStyle name="쉼표 9 2 4 2 2 2 3" xfId="37986" xr:uid="{8F999A0F-C063-4EB3-A99F-B14C263BE243}"/>
    <cellStyle name="쉼표 9 2 4 2 2 3" xfId="10813" xr:uid="{88E0C1A3-F47C-4DFD-BE76-904A17650A77}"/>
    <cellStyle name="쉼표 9 2 4 2 2 3 2" xfId="40768" xr:uid="{A4CFF82E-ED65-4A0A-A5C4-48462680B181}"/>
    <cellStyle name="쉼표 9 2 4 2 2 4" xfId="13595" xr:uid="{3F318DE6-6E9B-4122-9910-FBFEE29E2609}"/>
    <cellStyle name="쉼표 9 2 4 2 2 4 2" xfId="43550" xr:uid="{E06776BC-317A-42F0-BC3C-47F1F4774E96}"/>
    <cellStyle name="쉼표 9 2 4 2 2 5" xfId="16330" xr:uid="{4A1B9404-A257-41AB-ABA2-E47E92570C20}"/>
    <cellStyle name="쉼표 9 2 4 2 2 5 2" xfId="46285" xr:uid="{324F5E80-3509-40A3-AC13-5E554B61451F}"/>
    <cellStyle name="쉼표 9 2 4 2 2 6" xfId="19078" xr:uid="{975D52BA-E594-40EC-AA54-49069D8ACAEF}"/>
    <cellStyle name="쉼표 9 2 4 2 2 6 2" xfId="49031" xr:uid="{A182B069-DE84-4E99-A959-D4BE02C10A7C}"/>
    <cellStyle name="쉼표 9 2 4 2 2 7" xfId="21861" xr:uid="{4E2CD88E-23C8-444F-B085-1EC0AE924F15}"/>
    <cellStyle name="쉼표 9 2 4 2 2 7 2" xfId="51813" xr:uid="{FCA8985A-7ED0-4BD6-BE00-315EF2124C9D}"/>
    <cellStyle name="쉼표 9 2 4 2 2 8" xfId="24599" xr:uid="{429612F5-301D-4799-A495-809C97112B78}"/>
    <cellStyle name="쉼표 9 2 4 2 2 8 2" xfId="54551" xr:uid="{418EB3A8-8BEE-4CCA-B08A-672F40C9EB59}"/>
    <cellStyle name="쉼표 9 2 4 2 2 9" xfId="27335" xr:uid="{2049C8AA-36E6-4AE8-ACAE-D03792CC2354}"/>
    <cellStyle name="쉼표 9 2 4 2 2 9 2" xfId="57287" xr:uid="{DCECF3C9-FF13-4524-9E49-B86D78B5ECB4}"/>
    <cellStyle name="쉼표 9 2 4 2 3" xfId="6663" xr:uid="{D9BA38A4-DD1E-4C45-8CC8-FBE91370546B}"/>
    <cellStyle name="쉼표 9 2 4 2 3 2" xfId="28710" xr:uid="{B6EC2D13-715F-4E71-BEA1-535115E5542D}"/>
    <cellStyle name="쉼표 9 2 4 2 3 2 2" xfId="58662" xr:uid="{02B1250E-0C8E-4909-8CA5-DB359084FB71}"/>
    <cellStyle name="쉼표 9 2 4 2 3 3" xfId="36618" xr:uid="{528F04B4-0361-4D67-BFEE-8FD5BE9BA771}"/>
    <cellStyle name="쉼표 9 2 4 2 4" xfId="9445" xr:uid="{A4DD59E7-EA6E-492B-B3F6-6EAAB326616C}"/>
    <cellStyle name="쉼표 9 2 4 2 4 2" xfId="39400" xr:uid="{00AF77A2-B01E-432C-A56F-08F2E5EA6603}"/>
    <cellStyle name="쉼표 9 2 4 2 5" xfId="12227" xr:uid="{80224DD5-3405-4E79-BC88-C3747CB3CB89}"/>
    <cellStyle name="쉼표 9 2 4 2 5 2" xfId="42182" xr:uid="{7670C6FF-A1F0-46E5-8811-7F95E4993B20}"/>
    <cellStyle name="쉼표 9 2 4 2 6" xfId="14962" xr:uid="{304A68F3-7D22-474F-9964-2F36E013A025}"/>
    <cellStyle name="쉼표 9 2 4 2 6 2" xfId="44917" xr:uid="{0088FAD1-5493-41A6-BC8D-EF6F0D1458FA}"/>
    <cellStyle name="쉼표 9 2 4 2 7" xfId="17710" xr:uid="{47AB911E-C321-484B-98C8-D771DE9DED5C}"/>
    <cellStyle name="쉼표 9 2 4 2 7 2" xfId="47663" xr:uid="{12728061-38F5-4482-9298-CE6B4AF50E38}"/>
    <cellStyle name="쉼표 9 2 4 2 8" xfId="20493" xr:uid="{080023E3-6B5C-44D5-8933-2D534F1F0C45}"/>
    <cellStyle name="쉼표 9 2 4 2 8 2" xfId="50445" xr:uid="{3D363B4A-FD1D-414D-83DA-CE5B663F47F7}"/>
    <cellStyle name="쉼표 9 2 4 2 9" xfId="23231" xr:uid="{B0467041-B0A5-47F6-9DE6-C293E3D8A61B}"/>
    <cellStyle name="쉼표 9 2 4 2 9 2" xfId="53183" xr:uid="{1D62339C-6C9C-4661-93DC-6A02743D39F6}"/>
    <cellStyle name="쉼표 9 2 4 3" xfId="4399" xr:uid="{3C7CB00C-673F-4D3D-BF25-FAC601912E86}"/>
    <cellStyle name="쉼표 9 2 4 3 10" xfId="34392" xr:uid="{15F48E31-4160-4C8B-96AE-958C7253B615}"/>
    <cellStyle name="쉼표 9 2 4 3 2" xfId="7347" xr:uid="{76736AAC-D96E-4875-9444-FC9807341EC1}"/>
    <cellStyle name="쉼표 9 2 4 3 2 2" xfId="29394" xr:uid="{2A937FA5-DB16-4034-BD69-34F254F7FB58}"/>
    <cellStyle name="쉼표 9 2 4 3 2 2 2" xfId="59346" xr:uid="{45B6829D-073D-47CF-A682-18661B1EA8E0}"/>
    <cellStyle name="쉼표 9 2 4 3 2 3" xfId="37302" xr:uid="{C167404C-5439-4A58-B353-A23FDEA04D9D}"/>
    <cellStyle name="쉼표 9 2 4 3 3" xfId="10129" xr:uid="{672E71FD-AB34-4786-A61D-9D920943D301}"/>
    <cellStyle name="쉼표 9 2 4 3 3 2" xfId="40084" xr:uid="{58C10461-C63D-4E66-A4B6-33FB22CF3C16}"/>
    <cellStyle name="쉼표 9 2 4 3 4" xfId="12911" xr:uid="{EF83B09C-2B92-4A3E-9733-D846A66EDDF6}"/>
    <cellStyle name="쉼표 9 2 4 3 4 2" xfId="42866" xr:uid="{3BC53AC5-0FCC-43F8-BA97-0D50A559A2CA}"/>
    <cellStyle name="쉼표 9 2 4 3 5" xfId="15646" xr:uid="{4278D61A-9CB3-4EC2-ACDC-3B9207E22D20}"/>
    <cellStyle name="쉼표 9 2 4 3 5 2" xfId="45601" xr:uid="{3637B95E-F29B-43CF-B661-08CAD3E90ACE}"/>
    <cellStyle name="쉼표 9 2 4 3 6" xfId="18394" xr:uid="{86EA12BB-E0C6-4FE5-AA1B-887C64DF5040}"/>
    <cellStyle name="쉼표 9 2 4 3 6 2" xfId="48347" xr:uid="{56181AA3-FD98-4590-933F-ECDDDF5487F6}"/>
    <cellStyle name="쉼표 9 2 4 3 7" xfId="21177" xr:uid="{85B1E2BD-E479-431C-95BF-C70C865B58A4}"/>
    <cellStyle name="쉼표 9 2 4 3 7 2" xfId="51129" xr:uid="{8B7681B4-9999-41E4-8504-977ABFCE8A1C}"/>
    <cellStyle name="쉼표 9 2 4 3 8" xfId="23915" xr:uid="{0CD63536-A812-4CF4-BD52-D2D0AC9FA6CD}"/>
    <cellStyle name="쉼표 9 2 4 3 8 2" xfId="53867" xr:uid="{721C7479-D1EB-4389-B8B1-05B1E11D6E44}"/>
    <cellStyle name="쉼표 9 2 4 3 9" xfId="26651" xr:uid="{50F18719-785F-4495-87AC-D7983762B1A5}"/>
    <cellStyle name="쉼표 9 2 4 3 9 2" xfId="56603" xr:uid="{0C408CCA-9C19-4544-B6C5-B9A316101C59}"/>
    <cellStyle name="쉼표 9 2 4 4" xfId="3031" xr:uid="{D41461AA-AC8B-49DB-BF3B-A4C630221F56}"/>
    <cellStyle name="쉼표 9 2 4 4 2" xfId="28026" xr:uid="{B82915AA-B9A2-4785-B1E2-2DA7FF5F5BC5}"/>
    <cellStyle name="쉼표 9 2 4 4 2 2" xfId="57978" xr:uid="{F26F703D-3C8B-4A28-938A-4727A7F656B1}"/>
    <cellStyle name="쉼표 9 2 4 4 3" xfId="33024" xr:uid="{4D1B76BE-247F-4455-93DD-DB64952647BC}"/>
    <cellStyle name="쉼표 9 2 4 5" xfId="5979" xr:uid="{ACB3A678-FE82-4B04-819B-19EE26608134}"/>
    <cellStyle name="쉼표 9 2 4 5 2" xfId="35934" xr:uid="{7F3B054E-E7D4-4CBE-A0A0-C4DE970E9C6F}"/>
    <cellStyle name="쉼표 9 2 4 6" xfId="8761" xr:uid="{5F2778E1-C141-4B2B-88BA-B2653F9BF407}"/>
    <cellStyle name="쉼표 9 2 4 6 2" xfId="38716" xr:uid="{F98467DD-7648-43D1-97E0-BD3AE322F4B3}"/>
    <cellStyle name="쉼표 9 2 4 7" xfId="11543" xr:uid="{9DC36A50-A78C-456D-991F-08BDEF0FDE5A}"/>
    <cellStyle name="쉼표 9 2 4 7 2" xfId="41498" xr:uid="{BBF3B7E4-185C-490F-8EF9-B62E2DCFBF50}"/>
    <cellStyle name="쉼표 9 2 4 8" xfId="14278" xr:uid="{DC089C85-793C-4516-8166-E2B4195B7093}"/>
    <cellStyle name="쉼표 9 2 4 8 2" xfId="44233" xr:uid="{EF93EB68-FA9B-4DD9-8AD9-D3302DF9F9BA}"/>
    <cellStyle name="쉼표 9 2 4 9" xfId="17026" xr:uid="{3847F3C9-A8A5-42AC-875D-1554D7D15C23}"/>
    <cellStyle name="쉼표 9 2 4 9 2" xfId="46979" xr:uid="{5343D139-D781-435A-BF55-3E53741BF00B}"/>
    <cellStyle name="쉼표 9 2 5" xfId="1522" xr:uid="{119D9318-CAEC-4A8B-A0CC-BBE47D6543D8}"/>
    <cellStyle name="쉼표 9 2 5 10" xfId="22889" xr:uid="{195134DA-71DB-4967-ACE0-96F62B8CD7C2}"/>
    <cellStyle name="쉼표 9 2 5 10 2" xfId="52841" xr:uid="{B650C48E-97B6-4273-9486-686A7DB5B035}"/>
    <cellStyle name="쉼표 9 2 5 11" xfId="25625" xr:uid="{56C3637B-896F-4262-B968-6114FD32F400}"/>
    <cellStyle name="쉼표 9 2 5 11 2" xfId="55577" xr:uid="{D9D31244-1178-4FC0-A058-891D9623CBD9}"/>
    <cellStyle name="쉼표 9 2 5 12" xfId="31527" xr:uid="{32581FDE-4C62-4847-A8AD-8FC15024CAE3}"/>
    <cellStyle name="쉼표 9 2 5 2" xfId="4741" xr:uid="{ACBBF3E0-5081-4669-924B-61AF38819A16}"/>
    <cellStyle name="쉼표 9 2 5 2 10" xfId="34734" xr:uid="{0FC150D3-BC9B-4E6F-B896-4A89DAD38381}"/>
    <cellStyle name="쉼표 9 2 5 2 2" xfId="7689" xr:uid="{E29C79F4-EA43-4252-829C-B233003D5B04}"/>
    <cellStyle name="쉼표 9 2 5 2 2 2" xfId="29736" xr:uid="{DA413AA2-1FC4-4A29-BB44-84BEBE2E5D74}"/>
    <cellStyle name="쉼표 9 2 5 2 2 2 2" xfId="59688" xr:uid="{521688F1-F79B-4284-9183-A2391E48ECAF}"/>
    <cellStyle name="쉼표 9 2 5 2 2 3" xfId="37644" xr:uid="{3813151A-56C2-4343-84BA-F664DFBD3B71}"/>
    <cellStyle name="쉼표 9 2 5 2 3" xfId="10471" xr:uid="{A8FD6783-7992-4A9A-95B0-D211279C1CFE}"/>
    <cellStyle name="쉼표 9 2 5 2 3 2" xfId="40426" xr:uid="{9EAD7CC4-D082-4F83-AB4F-98E134FFC820}"/>
    <cellStyle name="쉼표 9 2 5 2 4" xfId="13253" xr:uid="{9A92AF65-CA78-43AC-A9E4-1851C8BA0BC7}"/>
    <cellStyle name="쉼표 9 2 5 2 4 2" xfId="43208" xr:uid="{0CC1110B-D127-4492-B21D-5E6B14B26AA8}"/>
    <cellStyle name="쉼표 9 2 5 2 5" xfId="15988" xr:uid="{B80D33AA-3336-4AD8-9A52-98035714E445}"/>
    <cellStyle name="쉼표 9 2 5 2 5 2" xfId="45943" xr:uid="{088C3A94-B1A2-44AB-8B0E-602E331C5928}"/>
    <cellStyle name="쉼표 9 2 5 2 6" xfId="18736" xr:uid="{BF2F1295-BE9A-4791-BB3E-DFB74C593B1D}"/>
    <cellStyle name="쉼표 9 2 5 2 6 2" xfId="48689" xr:uid="{AC4CF5A5-C0BC-48BB-8C65-418B1DA03254}"/>
    <cellStyle name="쉼표 9 2 5 2 7" xfId="21519" xr:uid="{A5257156-E86B-4503-9B0E-8C4DB9311EBA}"/>
    <cellStyle name="쉼표 9 2 5 2 7 2" xfId="51471" xr:uid="{4E6BF5CC-5609-4C1B-B79B-3756EDF633CD}"/>
    <cellStyle name="쉼표 9 2 5 2 8" xfId="24257" xr:uid="{9C83C619-449B-4275-AB85-52190444F27E}"/>
    <cellStyle name="쉼표 9 2 5 2 8 2" xfId="54209" xr:uid="{5553483C-88E6-4676-8BFB-55267203C9ED}"/>
    <cellStyle name="쉼표 9 2 5 2 9" xfId="26993" xr:uid="{6595C683-CCAD-4418-BF70-AEE2C83037E8}"/>
    <cellStyle name="쉼표 9 2 5 2 9 2" xfId="56945" xr:uid="{AC365316-663F-465D-A669-B96A9E98CC86}"/>
    <cellStyle name="쉼표 9 2 5 3" xfId="3373" xr:uid="{E02097C7-CA40-49B0-B89A-28D0931D4B98}"/>
    <cellStyle name="쉼표 9 2 5 3 2" xfId="28368" xr:uid="{D036FAFA-FA30-4550-BBDD-78212C1EBD32}"/>
    <cellStyle name="쉼표 9 2 5 3 2 2" xfId="58320" xr:uid="{27DDE54E-ED15-4426-A067-8F79BAE9082D}"/>
    <cellStyle name="쉼표 9 2 5 3 3" xfId="33366" xr:uid="{73243D05-5DCD-4BDB-87F9-40133077FB5A}"/>
    <cellStyle name="쉼표 9 2 5 4" xfId="6321" xr:uid="{D6924D90-C269-482E-AFE2-B470B314684F}"/>
    <cellStyle name="쉼표 9 2 5 4 2" xfId="36276" xr:uid="{E9D03872-8DF3-4BAF-A4C1-C75EBDCA51A0}"/>
    <cellStyle name="쉼표 9 2 5 5" xfId="9103" xr:uid="{ACC7EE5F-27D7-499A-A46B-B3735A601E22}"/>
    <cellStyle name="쉼표 9 2 5 5 2" xfId="39058" xr:uid="{F4C42FDD-B9D3-4226-9DFC-4BD75D5330B1}"/>
    <cellStyle name="쉼표 9 2 5 6" xfId="11885" xr:uid="{9F51DBC2-5257-4708-A6F9-C7C86CFC4657}"/>
    <cellStyle name="쉼표 9 2 5 6 2" xfId="41840" xr:uid="{78E24758-9B05-435B-B9ED-74643FC9FD2A}"/>
    <cellStyle name="쉼표 9 2 5 7" xfId="14620" xr:uid="{9BB24928-1007-4FEB-9A0E-B7E2ECAE064B}"/>
    <cellStyle name="쉼표 9 2 5 7 2" xfId="44575" xr:uid="{7C51BC7B-6E8D-4919-A435-4978DE53B595}"/>
    <cellStyle name="쉼표 9 2 5 8" xfId="17368" xr:uid="{59FF1135-7E4A-4FA9-837A-497CD6D83CC1}"/>
    <cellStyle name="쉼표 9 2 5 8 2" xfId="47321" xr:uid="{6A3C4A94-6E58-43FB-9259-0B770C324BD3}"/>
    <cellStyle name="쉼표 9 2 5 9" xfId="20151" xr:uid="{E6F369AE-8118-431A-9687-6CD5B29E37BB}"/>
    <cellStyle name="쉼표 9 2 5 9 2" xfId="50103" xr:uid="{D54A6EDA-4707-4083-B37C-B23D62CC0D1C}"/>
    <cellStyle name="쉼표 9 2 6" xfId="2072" xr:uid="{1484011A-12D4-4950-A7AA-5BE38FE6274D}"/>
    <cellStyle name="쉼표 9 2 6 10" xfId="26309" xr:uid="{EEF2B6E2-8248-4458-A9A4-7321DA58C126}"/>
    <cellStyle name="쉼표 9 2 6 10 2" xfId="56261" xr:uid="{3AB30996-D515-4C02-BA87-CC47EA17A1B4}"/>
    <cellStyle name="쉼표 9 2 6 11" xfId="32075" xr:uid="{661E80C0-1B9B-470D-8FCF-EF28C6AA4FE8}"/>
    <cellStyle name="쉼표 9 2 6 2" xfId="4057" xr:uid="{8DAA5DED-8525-4780-85CB-4A0072FF1137}"/>
    <cellStyle name="쉼표 9 2 6 2 2" xfId="29052" xr:uid="{A234E749-A260-4422-A9D0-CC30187484BF}"/>
    <cellStyle name="쉼표 9 2 6 2 2 2" xfId="59004" xr:uid="{EA0A0918-29B6-417A-AE2B-6F12A7AF5C18}"/>
    <cellStyle name="쉼표 9 2 6 2 3" xfId="34050" xr:uid="{954C9BA2-14BE-4521-9EAB-F72A5DEBB982}"/>
    <cellStyle name="쉼표 9 2 6 3" xfId="7005" xr:uid="{1AAA709E-92A4-420E-B216-DC794AF63553}"/>
    <cellStyle name="쉼표 9 2 6 3 2" xfId="36960" xr:uid="{341A76FB-06A3-483C-B689-FA58BF320543}"/>
    <cellStyle name="쉼표 9 2 6 4" xfId="9787" xr:uid="{AD2F7D05-0584-48C6-B951-F697495E52E7}"/>
    <cellStyle name="쉼표 9 2 6 4 2" xfId="39742" xr:uid="{15165C69-06FF-4BA2-AE5B-779FFED3FCAD}"/>
    <cellStyle name="쉼표 9 2 6 5" xfId="12569" xr:uid="{D231F2B2-A6BC-4F40-9BEA-812D3CBE5961}"/>
    <cellStyle name="쉼표 9 2 6 5 2" xfId="42524" xr:uid="{DAE503DA-0E82-4D10-B317-92412ADC0903}"/>
    <cellStyle name="쉼표 9 2 6 6" xfId="15304" xr:uid="{05AB2CFD-5DBF-477B-A4E5-B1B8CF8D7AAD}"/>
    <cellStyle name="쉼표 9 2 6 6 2" xfId="45259" xr:uid="{82BEDEFB-012E-438D-B6F7-38CF4468B73C}"/>
    <cellStyle name="쉼표 9 2 6 7" xfId="18052" xr:uid="{C9116040-68DC-4A9B-930D-C1F37A752E14}"/>
    <cellStyle name="쉼표 9 2 6 7 2" xfId="48005" xr:uid="{6399A882-9D08-4674-B81A-5B5F893B38E0}"/>
    <cellStyle name="쉼표 9 2 6 8" xfId="20835" xr:uid="{C2BD5B9E-087D-4FE2-87EC-857CC691C8BF}"/>
    <cellStyle name="쉼표 9 2 6 8 2" xfId="50787" xr:uid="{E49D7AA0-546C-448B-A4BE-0878F09F77BD}"/>
    <cellStyle name="쉼표 9 2 6 9" xfId="23573" xr:uid="{570C55F8-E79C-4AB6-953B-AAEBFD9C605F}"/>
    <cellStyle name="쉼표 9 2 6 9 2" xfId="53525" xr:uid="{E4846974-4C2F-4C8A-BE46-D53D051B3BE4}"/>
    <cellStyle name="쉼표 9 2 7" xfId="2251" xr:uid="{E4A27C99-4F21-4693-AABF-EA9C5F32E719}"/>
    <cellStyle name="쉼표 9 2 7 2" xfId="27684" xr:uid="{6ACF0AD2-B5E7-4BC5-A1C9-D1AF8E6F2870}"/>
    <cellStyle name="쉼표 9 2 7 2 2" xfId="57636" xr:uid="{9792B601-845F-4A22-92B0-B419B51ED479}"/>
    <cellStyle name="쉼표 9 2 7 3" xfId="32251" xr:uid="{D6D0C999-F24F-4AB5-B28C-ED8EF6E9C339}"/>
    <cellStyle name="쉼표 9 2 8" xfId="2689" xr:uid="{75C12505-ADD6-436C-9890-16A3A2B207CD}"/>
    <cellStyle name="쉼표 9 2 8 2" xfId="32682" xr:uid="{BABE27F7-DC03-4D4F-B82C-97C23CA77428}"/>
    <cellStyle name="쉼표 9 2 9" xfId="5549" xr:uid="{0F677854-9211-4176-8646-E966159FEB88}"/>
    <cellStyle name="쉼표 9 2 9 2" xfId="35505" xr:uid="{0B7D005E-A521-43DE-A73F-E54372C05626}"/>
    <cellStyle name="쉼표 9 20" xfId="8376" xr:uid="{082DA0EA-52F2-4D5D-BDF3-FA7A22DC4CE7}"/>
    <cellStyle name="쉼표 9 20 2" xfId="38331" xr:uid="{C7DCD7D5-7D81-4EC7-9798-E934844A4C51}"/>
    <cellStyle name="쉼표 9 21" xfId="11115" xr:uid="{E60D2B7D-D5D0-4810-9F15-90C6B7751D22}"/>
    <cellStyle name="쉼표 9 21 2" xfId="41070" xr:uid="{590761AC-6E98-4B69-B647-B139357E145B}"/>
    <cellStyle name="쉼표 9 22" xfId="11158" xr:uid="{F9C42B0A-FB0B-4133-85F1-E5827F6339C7}"/>
    <cellStyle name="쉼표 9 22 2" xfId="41113" xr:uid="{2DACFD7E-BA5B-4BC0-AFFE-26CE6B293A8D}"/>
    <cellStyle name="쉼표 9 23" xfId="13893" xr:uid="{1882BD3B-A375-4DA3-B959-651C78062A08}"/>
    <cellStyle name="쉼표 9 23 2" xfId="43848" xr:uid="{2EF67DB0-2192-4DF8-837B-904BF7FF39FF}"/>
    <cellStyle name="쉼표 9 24" xfId="16640" xr:uid="{8ED7910D-7890-4247-8F79-8324708E0B66}"/>
    <cellStyle name="쉼표 9 24 2" xfId="46593" xr:uid="{CFDE2C4B-1E1E-4C9D-8746-A0E49C0C9F0D}"/>
    <cellStyle name="쉼표 9 25" xfId="19377" xr:uid="{3A12883B-1273-4F02-B549-96E3DA52556D}"/>
    <cellStyle name="쉼표 9 25 2" xfId="49330" xr:uid="{EB6C4C10-F6D5-4A9F-B377-782A435ED055}"/>
    <cellStyle name="쉼표 9 26" xfId="19423" xr:uid="{A49F14F4-BCFD-4643-A6DB-B41DCFE22FD2}"/>
    <cellStyle name="쉼표 9 26 2" xfId="49375" xr:uid="{197B34F3-85CF-43F6-83AB-654D7E8F9E31}"/>
    <cellStyle name="쉼표 9 27" xfId="22162" xr:uid="{C1D5F7DE-FAA4-41BF-919E-5AA2E54A39E4}"/>
    <cellStyle name="쉼표 9 27 2" xfId="52114" xr:uid="{E5A39F8B-B8C8-43B5-88B2-AD57CFE2945E}"/>
    <cellStyle name="쉼표 9 28" xfId="24898" xr:uid="{22B6C6FB-7940-4C14-A6C5-7F5A41A3E7A6}"/>
    <cellStyle name="쉼표 9 28 2" xfId="54850" xr:uid="{255395A3-5BF9-4E3A-8981-A9DCE8ED53FF}"/>
    <cellStyle name="쉼표 9 29" xfId="30399" xr:uid="{A674ACF1-8663-4144-B1BE-AF882F708266}"/>
    <cellStyle name="쉼표 9 3" xfId="474" xr:uid="{C0A8C08C-E77B-4E71-99CB-07049EFB41F4}"/>
    <cellStyle name="쉼표 9 3 10" xfId="8461" xr:uid="{E097B1E8-B6E3-4F8C-AB46-C114C2236905}"/>
    <cellStyle name="쉼표 9 3 10 2" xfId="38416" xr:uid="{A59F041A-5240-4469-89C9-BAB28EFFE58C}"/>
    <cellStyle name="쉼표 9 3 11" xfId="11243" xr:uid="{F504E172-8AE7-4CAB-B514-FB44B71F292A}"/>
    <cellStyle name="쉼표 9 3 11 2" xfId="41198" xr:uid="{AC58B6B4-E427-4361-B993-E465BEF31994}"/>
    <cellStyle name="쉼표 9 3 12" xfId="13978" xr:uid="{8792942D-AEA9-4AF6-8E52-B4DC002627B1}"/>
    <cellStyle name="쉼표 9 3 12 2" xfId="43933" xr:uid="{48CD87C1-10EF-42A4-933C-FFE7635503D2}"/>
    <cellStyle name="쉼표 9 3 13" xfId="16726" xr:uid="{E7535A04-5656-452D-A190-02A8EB3CDED3}"/>
    <cellStyle name="쉼표 9 3 13 2" xfId="46679" xr:uid="{32370079-5328-4E9C-B41C-E4460A1B8136}"/>
    <cellStyle name="쉼표 9 3 14" xfId="19509" xr:uid="{1D360C7A-3559-4CBD-9FC5-9244FEACEE05}"/>
    <cellStyle name="쉼표 9 3 14 2" xfId="49461" xr:uid="{440AEA07-A0C1-4277-8B05-F7E76438F796}"/>
    <cellStyle name="쉼표 9 3 15" xfId="22247" xr:uid="{33A13C39-5FAC-4615-99FE-3A5EA48635D9}"/>
    <cellStyle name="쉼표 9 3 15 2" xfId="52199" xr:uid="{EE203AA8-2471-4D8E-86B0-0C565B70CEF6}"/>
    <cellStyle name="쉼표 9 3 16" xfId="24983" xr:uid="{C9FAE3AF-0D19-4F34-BA21-293D30A9AC20}"/>
    <cellStyle name="쉼표 9 3 16 2" xfId="54935" xr:uid="{FF9EE9C1-3BE2-442A-B636-08BD2F0D9E8D}"/>
    <cellStyle name="쉼표 9 3 17" xfId="30487" xr:uid="{B72B98E5-64CD-4BA2-BCD1-7AE8B8A639D3}"/>
    <cellStyle name="쉼표 9 3 2" xfId="616" xr:uid="{66034A59-7AE2-4524-8AED-0766F4BDE8A1}"/>
    <cellStyle name="쉼표 9 3 2 10" xfId="16897" xr:uid="{2F7BB0DA-1B17-4A77-A027-BC8B17A03B97}"/>
    <cellStyle name="쉼표 9 3 2 10 2" xfId="46850" xr:uid="{6E72D86F-CF98-4BDE-B486-E82B56AF7335}"/>
    <cellStyle name="쉼표 9 3 2 11" xfId="19680" xr:uid="{CF8270F4-EFE2-42A3-8FA1-55A7F8554CBE}"/>
    <cellStyle name="쉼표 9 3 2 11 2" xfId="49632" xr:uid="{890FC186-EF70-40F4-B842-27097E7BAEF0}"/>
    <cellStyle name="쉼표 9 3 2 12" xfId="22418" xr:uid="{C073071D-E926-4A7D-B82E-C97B78E12DAA}"/>
    <cellStyle name="쉼표 9 3 2 12 2" xfId="52370" xr:uid="{D3CDC4C2-17EF-4B2F-BFA4-A28080BAFF9D}"/>
    <cellStyle name="쉼표 9 3 2 13" xfId="25154" xr:uid="{B7BDFF16-EC4D-40F3-BA2C-94D13D9B5BA2}"/>
    <cellStyle name="쉼표 9 3 2 13 2" xfId="55106" xr:uid="{8AFAD89F-464C-402F-A060-31A46B7F09AD}"/>
    <cellStyle name="쉼표 9 3 2 14" xfId="30626" xr:uid="{4ACC3C68-3304-467D-B164-8C9DA4DB2368}"/>
    <cellStyle name="쉼표 9 3 2 2" xfId="1164" xr:uid="{A04BCC83-84E9-4E58-959C-208C9D49DE5A}"/>
    <cellStyle name="쉼표 9 3 2 2 10" xfId="20022" xr:uid="{7C43B354-0D51-4BA8-AC6D-A6797FAAE604}"/>
    <cellStyle name="쉼표 9 3 2 2 10 2" xfId="49974" xr:uid="{43B73258-F6D7-4E3A-8E8C-99BECD89B878}"/>
    <cellStyle name="쉼표 9 3 2 2 11" xfId="22760" xr:uid="{1ECC7A50-1FB1-4FA2-AC6B-CE92C8D57AC5}"/>
    <cellStyle name="쉼표 9 3 2 2 11 2" xfId="52712" xr:uid="{576CA53B-C55A-498D-88A6-8248EA362BAA}"/>
    <cellStyle name="쉼표 9 3 2 2 12" xfId="25496" xr:uid="{CA3207F8-B530-4F7C-9CFE-15D5E47DC331}"/>
    <cellStyle name="쉼표 9 3 2 2 12 2" xfId="55448" xr:uid="{0FC8976D-8B7A-407B-AA02-EE2023738126}"/>
    <cellStyle name="쉼표 9 3 2 2 13" xfId="31169" xr:uid="{01BC06C1-0CDE-48A1-AFD1-2DCF3E8A922F}"/>
    <cellStyle name="쉼표 9 3 2 2 2" xfId="3928" xr:uid="{1466DC2B-22DD-466B-97C8-DBE3D962447A}"/>
    <cellStyle name="쉼표 9 3 2 2 2 10" xfId="26180" xr:uid="{B78C5BBE-2E49-44B8-9B33-E5B139D431E0}"/>
    <cellStyle name="쉼표 9 3 2 2 2 10 2" xfId="56132" xr:uid="{3613D448-7A42-43F6-BA7D-D980752562AD}"/>
    <cellStyle name="쉼표 9 3 2 2 2 11" xfId="33921" xr:uid="{5517CEE1-6984-4576-B6A3-7C493C4977B6}"/>
    <cellStyle name="쉼표 9 3 2 2 2 2" xfId="5296" xr:uid="{340BDAFB-0BA2-4316-8E12-4E5DF218DD98}"/>
    <cellStyle name="쉼표 9 3 2 2 2 2 10" xfId="35289" xr:uid="{74DD8D4F-7E4F-47E0-81EA-BFF029663B98}"/>
    <cellStyle name="쉼표 9 3 2 2 2 2 2" xfId="8244" xr:uid="{36F1D1A6-02C5-4940-A176-A645D2F875ED}"/>
    <cellStyle name="쉼표 9 3 2 2 2 2 2 2" xfId="30291" xr:uid="{888F4164-75E7-4038-8718-94CA347882A1}"/>
    <cellStyle name="쉼표 9 3 2 2 2 2 2 2 2" xfId="60243" xr:uid="{1E4BC789-B701-4457-878F-78A8CA15B2E9}"/>
    <cellStyle name="쉼표 9 3 2 2 2 2 2 3" xfId="38199" xr:uid="{BA7C287B-C5E3-4BB8-B31E-5977C7D84994}"/>
    <cellStyle name="쉼표 9 3 2 2 2 2 3" xfId="11026" xr:uid="{A542997F-D9AD-4895-B5AC-B120953CE00F}"/>
    <cellStyle name="쉼표 9 3 2 2 2 2 3 2" xfId="40981" xr:uid="{3A48129C-F582-4E80-97EB-698731184D79}"/>
    <cellStyle name="쉼표 9 3 2 2 2 2 4" xfId="13808" xr:uid="{22CB6FC6-BE88-4847-A331-57A5CDDFC7EE}"/>
    <cellStyle name="쉼표 9 3 2 2 2 2 4 2" xfId="43763" xr:uid="{F382F03D-D499-4254-BEC6-E2B5D447880C}"/>
    <cellStyle name="쉼표 9 3 2 2 2 2 5" xfId="16543" xr:uid="{1954A43C-B9D8-4EBF-8461-1879DC043B13}"/>
    <cellStyle name="쉼표 9 3 2 2 2 2 5 2" xfId="46498" xr:uid="{367F1E21-4F20-41A7-8D03-4B3EFBF6AE6A}"/>
    <cellStyle name="쉼표 9 3 2 2 2 2 6" xfId="19291" xr:uid="{8DEFE672-A0C6-48F4-9F34-7C64C8E83378}"/>
    <cellStyle name="쉼표 9 3 2 2 2 2 6 2" xfId="49244" xr:uid="{4CDFAFB8-88D3-4743-B0F3-13F2D9969847}"/>
    <cellStyle name="쉼표 9 3 2 2 2 2 7" xfId="22074" xr:uid="{52FCCA11-5305-4B89-A06C-09874C483C4F}"/>
    <cellStyle name="쉼표 9 3 2 2 2 2 7 2" xfId="52026" xr:uid="{8ACBAE06-DBA2-4299-BAC2-B7970C2A809D}"/>
    <cellStyle name="쉼표 9 3 2 2 2 2 8" xfId="24812" xr:uid="{D3EC8F6A-061D-4981-9BD0-E9341E158545}"/>
    <cellStyle name="쉼표 9 3 2 2 2 2 8 2" xfId="54764" xr:uid="{A3BACD24-20F7-46D4-A024-2479E12110C3}"/>
    <cellStyle name="쉼표 9 3 2 2 2 2 9" xfId="27548" xr:uid="{33052CF4-9F37-4F68-8981-7EEB677CD945}"/>
    <cellStyle name="쉼표 9 3 2 2 2 2 9 2" xfId="57500" xr:uid="{0083C31E-F01A-4D97-B9D0-5BECD8786011}"/>
    <cellStyle name="쉼표 9 3 2 2 2 3" xfId="6876" xr:uid="{DABF9198-9D2C-4536-993F-F31370F1CF9B}"/>
    <cellStyle name="쉼표 9 3 2 2 2 3 2" xfId="28923" xr:uid="{E32B7618-F599-4DB3-9FFF-BD6E0E614C92}"/>
    <cellStyle name="쉼표 9 3 2 2 2 3 2 2" xfId="58875" xr:uid="{46F6321F-4CD2-43D8-8FD2-6BB4E2B2A016}"/>
    <cellStyle name="쉼표 9 3 2 2 2 3 3" xfId="36831" xr:uid="{EE81BA4C-9B3D-4D30-AEA6-E603AEA4CAF8}"/>
    <cellStyle name="쉼표 9 3 2 2 2 4" xfId="9658" xr:uid="{D1C9D5FD-DCD6-4E21-A278-403B4F5E09C9}"/>
    <cellStyle name="쉼표 9 3 2 2 2 4 2" xfId="39613" xr:uid="{67AB24F9-B2C5-4DB1-88A3-772CE0C104B6}"/>
    <cellStyle name="쉼표 9 3 2 2 2 5" xfId="12440" xr:uid="{24AB4A47-AFC4-4B09-82C0-EF727B7EC598}"/>
    <cellStyle name="쉼표 9 3 2 2 2 5 2" xfId="42395" xr:uid="{42B1FD2E-8A96-404A-B611-ECFB1BFB7230}"/>
    <cellStyle name="쉼표 9 3 2 2 2 6" xfId="15175" xr:uid="{17C865B3-71D8-4722-A923-D6A4511AACC7}"/>
    <cellStyle name="쉼표 9 3 2 2 2 6 2" xfId="45130" xr:uid="{B4BE891C-E077-4FAF-8F97-E195B102855E}"/>
    <cellStyle name="쉼표 9 3 2 2 2 7" xfId="17923" xr:uid="{99C0BBE4-8F2D-45C5-B7D5-41612657460A}"/>
    <cellStyle name="쉼표 9 3 2 2 2 7 2" xfId="47876" xr:uid="{5DFBA04C-2CFE-4398-AEF1-742978DB9D81}"/>
    <cellStyle name="쉼표 9 3 2 2 2 8" xfId="20706" xr:uid="{F77442BD-E6D6-4873-ABAD-6A6D0281E2C7}"/>
    <cellStyle name="쉼표 9 3 2 2 2 8 2" xfId="50658" xr:uid="{571C64D6-2DFD-4F06-BC41-61C3CEF40AB1}"/>
    <cellStyle name="쉼표 9 3 2 2 2 9" xfId="23444" xr:uid="{FCC4799B-6776-4C26-BF7B-57FC660A9E03}"/>
    <cellStyle name="쉼표 9 3 2 2 2 9 2" xfId="53396" xr:uid="{DED43447-4BD5-44F5-A872-6C0C347AF2E0}"/>
    <cellStyle name="쉼표 9 3 2 2 3" xfId="4612" xr:uid="{070B87C1-F816-4AE8-B2ED-A1E5F27D57C3}"/>
    <cellStyle name="쉼표 9 3 2 2 3 10" xfId="34605" xr:uid="{5640D8C3-0C21-478B-ADED-600C6CC3A4BB}"/>
    <cellStyle name="쉼표 9 3 2 2 3 2" xfId="7560" xr:uid="{F27786A5-EF50-4116-B998-42526A7513D5}"/>
    <cellStyle name="쉼표 9 3 2 2 3 2 2" xfId="29607" xr:uid="{DC95814B-FA54-4376-BB66-F97E8D7B85B2}"/>
    <cellStyle name="쉼표 9 3 2 2 3 2 2 2" xfId="59559" xr:uid="{A224AE9C-92A7-42C3-8405-7FCBDDA0D5CC}"/>
    <cellStyle name="쉼표 9 3 2 2 3 2 3" xfId="37515" xr:uid="{E5FDDB3B-E35A-41FE-90F3-FC5BF7C5C27A}"/>
    <cellStyle name="쉼표 9 3 2 2 3 3" xfId="10342" xr:uid="{F8B273F0-0B4E-48CC-8A33-20D5582847BD}"/>
    <cellStyle name="쉼표 9 3 2 2 3 3 2" xfId="40297" xr:uid="{8BD82426-C7CB-49D3-B26B-48CB04C1475E}"/>
    <cellStyle name="쉼표 9 3 2 2 3 4" xfId="13124" xr:uid="{25234C61-5557-4B23-B3E3-4CB1386DFD86}"/>
    <cellStyle name="쉼표 9 3 2 2 3 4 2" xfId="43079" xr:uid="{69ADA952-233C-466B-A397-AA0A839EAFC1}"/>
    <cellStyle name="쉼표 9 3 2 2 3 5" xfId="15859" xr:uid="{3E0B4C8F-7A47-4AB4-8FF3-931271C1FE42}"/>
    <cellStyle name="쉼표 9 3 2 2 3 5 2" xfId="45814" xr:uid="{48C0C494-8AD7-4645-BDE7-7DB53EA80499}"/>
    <cellStyle name="쉼표 9 3 2 2 3 6" xfId="18607" xr:uid="{9534E51D-22BA-4DF5-ABB2-1D9008972340}"/>
    <cellStyle name="쉼표 9 3 2 2 3 6 2" xfId="48560" xr:uid="{C5E92C14-8D4A-4B16-9EBA-36E1E64672ED}"/>
    <cellStyle name="쉼표 9 3 2 2 3 7" xfId="21390" xr:uid="{9EF7E67E-BF09-42E3-ABF0-9CE687CB05F1}"/>
    <cellStyle name="쉼표 9 3 2 2 3 7 2" xfId="51342" xr:uid="{77BAD6FB-2305-4E27-9FFA-8CFA3425C6E9}"/>
    <cellStyle name="쉼표 9 3 2 2 3 8" xfId="24128" xr:uid="{D348A2F0-8A36-455A-ACE3-BA04D29965D4}"/>
    <cellStyle name="쉼표 9 3 2 2 3 8 2" xfId="54080" xr:uid="{B08F3FBA-6B89-44B5-8AEE-E2B2AFF54D84}"/>
    <cellStyle name="쉼표 9 3 2 2 3 9" xfId="26864" xr:uid="{F1B55607-C90C-46AE-A664-025317B00B2E}"/>
    <cellStyle name="쉼표 9 3 2 2 3 9 2" xfId="56816" xr:uid="{060D4487-33BD-43CA-9F5F-87B5663C5F68}"/>
    <cellStyle name="쉼표 9 3 2 2 4" xfId="3244" xr:uid="{E0DACB91-CA4C-429D-9FB3-312C592D0A7D}"/>
    <cellStyle name="쉼표 9 3 2 2 4 2" xfId="28239" xr:uid="{9BADB43E-570A-4AE8-8671-404415F0567C}"/>
    <cellStyle name="쉼표 9 3 2 2 4 2 2" xfId="58191" xr:uid="{7C3868F1-2183-4D66-92C3-DAE36027CB97}"/>
    <cellStyle name="쉼표 9 3 2 2 4 3" xfId="33237" xr:uid="{8F2B1C2F-A623-40B0-B42C-84FB7C3DD8D9}"/>
    <cellStyle name="쉼표 9 3 2 2 5" xfId="6192" xr:uid="{F68C3C5D-6526-4493-9D13-27AD0F7F84A8}"/>
    <cellStyle name="쉼표 9 3 2 2 5 2" xfId="36147" xr:uid="{02710F6C-BF6B-41E4-840F-8D7D8D66296C}"/>
    <cellStyle name="쉼표 9 3 2 2 6" xfId="8974" xr:uid="{08BD9CEB-6141-4687-A543-431096B708A9}"/>
    <cellStyle name="쉼표 9 3 2 2 6 2" xfId="38929" xr:uid="{4B1216D4-0883-46A1-8C7C-FF9A790A727D}"/>
    <cellStyle name="쉼표 9 3 2 2 7" xfId="11756" xr:uid="{C1A26D55-0812-406D-9AA8-7A892965460A}"/>
    <cellStyle name="쉼표 9 3 2 2 7 2" xfId="41711" xr:uid="{41AA8B6E-1781-484C-95C5-2F18246F0947}"/>
    <cellStyle name="쉼표 9 3 2 2 8" xfId="14491" xr:uid="{CCC84275-57F4-4A44-8EFC-FD8637FC34FE}"/>
    <cellStyle name="쉼표 9 3 2 2 8 2" xfId="44446" xr:uid="{FD5EA656-B8C5-41BF-87EC-6FA580228871}"/>
    <cellStyle name="쉼표 9 3 2 2 9" xfId="17239" xr:uid="{187D7407-A65C-4F8E-A080-4CC437072A70}"/>
    <cellStyle name="쉼표 9 3 2 2 9 2" xfId="47192" xr:uid="{51523D2E-4173-4EB2-81AF-C9695E567297}"/>
    <cellStyle name="쉼표 9 3 2 3" xfId="1706" xr:uid="{BB429FB7-E0A2-42C5-A7C4-E79825B6E917}"/>
    <cellStyle name="쉼표 9 3 2 3 10" xfId="23102" xr:uid="{973DF635-08DB-49EF-9F85-1396B149B9C5}"/>
    <cellStyle name="쉼표 9 3 2 3 10 2" xfId="53054" xr:uid="{A3DD7AB3-CA0E-4522-BDF7-41CC9111125B}"/>
    <cellStyle name="쉼표 9 3 2 3 11" xfId="25838" xr:uid="{98E64A55-7A70-4298-9EF8-B2C8DC27F462}"/>
    <cellStyle name="쉼표 9 3 2 3 11 2" xfId="55790" xr:uid="{42D804A8-1874-4084-9487-95B1A9B46957}"/>
    <cellStyle name="쉼표 9 3 2 3 12" xfId="31711" xr:uid="{3C24C8C1-3E63-4D58-AC12-7B916C018E0B}"/>
    <cellStyle name="쉼표 9 3 2 3 2" xfId="4954" xr:uid="{A8EE4884-E398-4C62-848E-CB1F88B96D42}"/>
    <cellStyle name="쉼표 9 3 2 3 2 10" xfId="34947" xr:uid="{73647281-C2D2-4868-ADBA-E6537EC3617E}"/>
    <cellStyle name="쉼표 9 3 2 3 2 2" xfId="7902" xr:uid="{363DCC9B-325D-4D25-A718-CF20AC017640}"/>
    <cellStyle name="쉼표 9 3 2 3 2 2 2" xfId="29949" xr:uid="{83CB16EB-BD0A-4F77-830B-F3C54CA68433}"/>
    <cellStyle name="쉼표 9 3 2 3 2 2 2 2" xfId="59901" xr:uid="{2025C9F3-6198-4288-96FB-D63864233599}"/>
    <cellStyle name="쉼표 9 3 2 3 2 2 3" xfId="37857" xr:uid="{CA8804DC-59FB-4A59-A50C-991D42109EC9}"/>
    <cellStyle name="쉼표 9 3 2 3 2 3" xfId="10684" xr:uid="{125D5D40-8B98-4A14-A217-E5D502908393}"/>
    <cellStyle name="쉼표 9 3 2 3 2 3 2" xfId="40639" xr:uid="{6E91A519-73D9-420F-8601-317D2FD32CDB}"/>
    <cellStyle name="쉼표 9 3 2 3 2 4" xfId="13466" xr:uid="{D8C07B05-AB2A-4FC4-A47F-8FEA6DB6D19E}"/>
    <cellStyle name="쉼표 9 3 2 3 2 4 2" xfId="43421" xr:uid="{EDC97C99-8FF3-4A6E-BE42-A1F89B705BCF}"/>
    <cellStyle name="쉼표 9 3 2 3 2 5" xfId="16201" xr:uid="{3D66E9F3-17BE-44A1-BC81-86E007597A21}"/>
    <cellStyle name="쉼표 9 3 2 3 2 5 2" xfId="46156" xr:uid="{ABE537F0-1D1F-459A-9646-FB68584031A1}"/>
    <cellStyle name="쉼표 9 3 2 3 2 6" xfId="18949" xr:uid="{8EE440BA-05C4-408E-B92B-7FF11C9E9473}"/>
    <cellStyle name="쉼표 9 3 2 3 2 6 2" xfId="48902" xr:uid="{CF0F0380-FC34-442A-BF11-9A68E82C794E}"/>
    <cellStyle name="쉼표 9 3 2 3 2 7" xfId="21732" xr:uid="{7F616CEC-06AE-4AED-A861-612EC9005E77}"/>
    <cellStyle name="쉼표 9 3 2 3 2 7 2" xfId="51684" xr:uid="{916E8657-0CE3-47D2-933D-78217320BD33}"/>
    <cellStyle name="쉼표 9 3 2 3 2 8" xfId="24470" xr:uid="{03A98663-4510-4E05-BE08-9D84C2A40CA1}"/>
    <cellStyle name="쉼표 9 3 2 3 2 8 2" xfId="54422" xr:uid="{54AB2A1D-7E60-4574-8E66-57E2ABA67D5B}"/>
    <cellStyle name="쉼표 9 3 2 3 2 9" xfId="27206" xr:uid="{F4CD1858-C0A2-48C5-B1F8-D84CBD2B793D}"/>
    <cellStyle name="쉼표 9 3 2 3 2 9 2" xfId="57158" xr:uid="{3D696284-7609-4880-BC12-5C62B05FA4CF}"/>
    <cellStyle name="쉼표 9 3 2 3 3" xfId="3586" xr:uid="{044B99B7-EDC4-4C05-8880-729B89EBE09F}"/>
    <cellStyle name="쉼표 9 3 2 3 3 2" xfId="28581" xr:uid="{902AD261-C335-43C1-B3D6-2402670B337F}"/>
    <cellStyle name="쉼표 9 3 2 3 3 2 2" xfId="58533" xr:uid="{E344233C-2826-4965-994D-B823C999B3C4}"/>
    <cellStyle name="쉼표 9 3 2 3 3 3" xfId="33579" xr:uid="{7A21CF0F-CA0E-4B3D-8BEE-F061F1464F0D}"/>
    <cellStyle name="쉼표 9 3 2 3 4" xfId="6534" xr:uid="{56A5138E-DCFA-4B8D-A02E-99549D9626AB}"/>
    <cellStyle name="쉼표 9 3 2 3 4 2" xfId="36489" xr:uid="{58BF6E4C-969F-4E36-A0BA-F919D63A1643}"/>
    <cellStyle name="쉼표 9 3 2 3 5" xfId="9316" xr:uid="{6756FFC5-A4AC-4A56-865E-1CE88C67D90D}"/>
    <cellStyle name="쉼표 9 3 2 3 5 2" xfId="39271" xr:uid="{A5180397-C4FB-4B54-ACCB-A2A483DEF419}"/>
    <cellStyle name="쉼표 9 3 2 3 6" xfId="12098" xr:uid="{92F2F90A-99B3-4923-833C-A9A696185C8E}"/>
    <cellStyle name="쉼표 9 3 2 3 6 2" xfId="42053" xr:uid="{FBA58C58-BEEA-4363-A9A0-15363D45378A}"/>
    <cellStyle name="쉼표 9 3 2 3 7" xfId="14833" xr:uid="{7B31C5B6-F7DE-41E5-98C4-7E4CBF31C9D3}"/>
    <cellStyle name="쉼표 9 3 2 3 7 2" xfId="44788" xr:uid="{87CCE271-351F-4FC6-B523-0B1680322FF1}"/>
    <cellStyle name="쉼표 9 3 2 3 8" xfId="17581" xr:uid="{31A51007-0AB9-44A3-BE9D-546E4C3E6E6F}"/>
    <cellStyle name="쉼표 9 3 2 3 8 2" xfId="47534" xr:uid="{E08998A2-127B-4EEB-9C6B-D26F7F5CA70C}"/>
    <cellStyle name="쉼표 9 3 2 3 9" xfId="20364" xr:uid="{EB990C8B-59EF-41FE-BDA6-802CD6D3CF1B}"/>
    <cellStyle name="쉼표 9 3 2 3 9 2" xfId="50316" xr:uid="{C68BEF98-A200-4B61-8DE0-DFBBF1BA875A}"/>
    <cellStyle name="쉼표 9 3 2 4" xfId="2465" xr:uid="{0AD8AF3C-5BF5-4F61-84B3-3010280CB742}"/>
    <cellStyle name="쉼표 9 3 2 4 10" xfId="26522" xr:uid="{19C24F38-07CC-4190-B108-BFE7C2829B1A}"/>
    <cellStyle name="쉼표 9 3 2 4 10 2" xfId="56474" xr:uid="{FD000C1B-B346-482E-A31F-A92F03B6F31A}"/>
    <cellStyle name="쉼표 9 3 2 4 11" xfId="32464" xr:uid="{0EB14B42-7982-40A5-A242-E4F376C07B5C}"/>
    <cellStyle name="쉼표 9 3 2 4 2" xfId="4270" xr:uid="{7E622C74-0073-489C-9D96-203FDFEBB5A3}"/>
    <cellStyle name="쉼표 9 3 2 4 2 2" xfId="29265" xr:uid="{E56BE4E6-993B-42B0-8738-3683BD227847}"/>
    <cellStyle name="쉼표 9 3 2 4 2 2 2" xfId="59217" xr:uid="{31D03B77-8890-4707-9D12-2E3A9A35EED4}"/>
    <cellStyle name="쉼표 9 3 2 4 2 3" xfId="34263" xr:uid="{31FF909B-EDF8-4E24-89FD-BAC38354F255}"/>
    <cellStyle name="쉼표 9 3 2 4 3" xfId="7218" xr:uid="{26A92AFB-FDA5-4F1F-92AD-E4E6189CD8C1}"/>
    <cellStyle name="쉼표 9 3 2 4 3 2" xfId="37173" xr:uid="{435A560D-125A-4F35-B2DB-B63F22B8024F}"/>
    <cellStyle name="쉼표 9 3 2 4 4" xfId="10000" xr:uid="{6D083470-2C41-4D25-BDF5-74E8BC9579A7}"/>
    <cellStyle name="쉼표 9 3 2 4 4 2" xfId="39955" xr:uid="{633054B6-DF9A-462D-A509-B87C8F50896A}"/>
    <cellStyle name="쉼표 9 3 2 4 5" xfId="12782" xr:uid="{431BE295-6F71-4B6F-8386-840FC2ABB6D6}"/>
    <cellStyle name="쉼표 9 3 2 4 5 2" xfId="42737" xr:uid="{DB76BA7A-48ED-474D-82D8-D4303E746038}"/>
    <cellStyle name="쉼표 9 3 2 4 6" xfId="15517" xr:uid="{67AB3D67-9A78-48FC-9B23-26B471409959}"/>
    <cellStyle name="쉼표 9 3 2 4 6 2" xfId="45472" xr:uid="{31F774D2-E7BE-4FB9-9F48-45A88CBAE028}"/>
    <cellStyle name="쉼표 9 3 2 4 7" xfId="18265" xr:uid="{7851ADB5-5EF9-4C46-BEA4-3EA7DEEA15FC}"/>
    <cellStyle name="쉼표 9 3 2 4 7 2" xfId="48218" xr:uid="{5DD54367-3F73-47C0-B4BE-2B794E1DA780}"/>
    <cellStyle name="쉼표 9 3 2 4 8" xfId="21048" xr:uid="{95201F80-C8F7-4D82-9B8B-587673F0C7F8}"/>
    <cellStyle name="쉼표 9 3 2 4 8 2" xfId="51000" xr:uid="{99ECE350-32AE-4A74-B1B7-1A96DBBF545F}"/>
    <cellStyle name="쉼표 9 3 2 4 9" xfId="23786" xr:uid="{549B037A-31FC-45B6-A15D-359C0F5CC22D}"/>
    <cellStyle name="쉼표 9 3 2 4 9 2" xfId="53738" xr:uid="{7E871088-4D78-47BA-899F-799153B28C07}"/>
    <cellStyle name="쉼표 9 3 2 5" xfId="2902" xr:uid="{85F73756-A4BA-4B89-992C-3F1D27FEF46D}"/>
    <cellStyle name="쉼표 9 3 2 5 2" xfId="27897" xr:uid="{56F840C2-7231-4DC8-AED6-3FC75F450C41}"/>
    <cellStyle name="쉼표 9 3 2 5 2 2" xfId="57849" xr:uid="{1D9B5FD8-6E30-4C7D-8522-D74322F2C623}"/>
    <cellStyle name="쉼표 9 3 2 5 3" xfId="32895" xr:uid="{3BC7B757-8D85-4F8F-B4F6-8CC3723DC56D}"/>
    <cellStyle name="쉼표 9 3 2 6" xfId="5850" xr:uid="{8CFEA484-D197-473F-BAB8-23943246FF71}"/>
    <cellStyle name="쉼표 9 3 2 6 2" xfId="35805" xr:uid="{ACCC69E3-2D5F-4FE6-9CD7-8D9458414CF3}"/>
    <cellStyle name="쉼표 9 3 2 7" xfId="8632" xr:uid="{4718F03F-B9D9-493A-B42C-66AD75976ED9}"/>
    <cellStyle name="쉼표 9 3 2 7 2" xfId="38587" xr:uid="{C6D79083-3B0B-4386-9480-57F9DA2E4CFA}"/>
    <cellStyle name="쉼표 9 3 2 8" xfId="11414" xr:uid="{B2F3D41B-93BA-4FBB-8FDD-BD03958C5656}"/>
    <cellStyle name="쉼표 9 3 2 8 2" xfId="41369" xr:uid="{1988952F-E60A-4FBC-A9CC-0E3E39D8668B}"/>
    <cellStyle name="쉼표 9 3 2 9" xfId="14149" xr:uid="{5BE475D5-52E4-40AB-B140-5E150C89F6A5}"/>
    <cellStyle name="쉼표 9 3 2 9 2" xfId="44104" xr:uid="{D66B0351-26BE-42B6-9C51-2617EE7D90BD}"/>
    <cellStyle name="쉼표 9 3 3" xfId="849" xr:uid="{18EECF31-A185-41A7-9CE2-EB2413E12281}"/>
    <cellStyle name="쉼표 9 3 3 10" xfId="19851" xr:uid="{ED70AB16-DE40-4365-8806-314C8656AF7C}"/>
    <cellStyle name="쉼표 9 3 3 10 2" xfId="49803" xr:uid="{22DBCEC7-57BD-4061-9B8D-73EB00F49384}"/>
    <cellStyle name="쉼표 9 3 3 11" xfId="22589" xr:uid="{FADD00A3-E5BB-4FFF-985A-42D3217ADFB9}"/>
    <cellStyle name="쉼표 9 3 3 11 2" xfId="52541" xr:uid="{F04239EC-53FA-4C2D-84B4-9D3A5E02DED4}"/>
    <cellStyle name="쉼표 9 3 3 12" xfId="25325" xr:uid="{BE91F620-CD23-43B6-B826-9BA2EAB53738}"/>
    <cellStyle name="쉼표 9 3 3 12 2" xfId="55277" xr:uid="{ECA64C7A-8E2E-4C0A-A98F-C45761FE7E50}"/>
    <cellStyle name="쉼표 9 3 3 13" xfId="30854" xr:uid="{F66C8678-25E7-4B64-A212-75F10D8C9172}"/>
    <cellStyle name="쉼표 9 3 3 2" xfId="1392" xr:uid="{6BEEE2F8-B9E9-483A-924A-39D023E2212B}"/>
    <cellStyle name="쉼표 9 3 3 2 10" xfId="23273" xr:uid="{00E845CB-BA89-48B1-9E54-C2E526E4BCB7}"/>
    <cellStyle name="쉼표 9 3 3 2 10 2" xfId="53225" xr:uid="{79370389-F1C4-489E-811D-4D39A9F8071A}"/>
    <cellStyle name="쉼표 9 3 3 2 11" xfId="26009" xr:uid="{FF0FBD9E-9895-4BDF-B226-39001BFC3AFE}"/>
    <cellStyle name="쉼표 9 3 3 2 11 2" xfId="55961" xr:uid="{EEB0A3DF-B969-4A22-A024-65A22C9DD990}"/>
    <cellStyle name="쉼표 9 3 3 2 12" xfId="31397" xr:uid="{9C0D7197-5B86-4988-8421-866F89952703}"/>
    <cellStyle name="쉼표 9 3 3 2 2" xfId="5125" xr:uid="{D9B9139F-FED1-46E9-BE71-09AB1578AB48}"/>
    <cellStyle name="쉼표 9 3 3 2 2 10" xfId="35118" xr:uid="{DD7E8CD7-9484-43E5-A398-2E54CAEBAACE}"/>
    <cellStyle name="쉼표 9 3 3 2 2 2" xfId="8073" xr:uid="{424A9921-8BAD-4574-91AE-2140CD919852}"/>
    <cellStyle name="쉼표 9 3 3 2 2 2 2" xfId="30120" xr:uid="{595A57C1-0B61-4B42-82F7-4404D9C8A303}"/>
    <cellStyle name="쉼표 9 3 3 2 2 2 2 2" xfId="60072" xr:uid="{B8F794C0-F3EA-4AEC-A1CF-277995828343}"/>
    <cellStyle name="쉼표 9 3 3 2 2 2 3" xfId="38028" xr:uid="{6D16A325-D89F-4073-91C7-45B6AB89DA97}"/>
    <cellStyle name="쉼표 9 3 3 2 2 3" xfId="10855" xr:uid="{0A786914-C382-4B7D-AACF-C24A0790F434}"/>
    <cellStyle name="쉼표 9 3 3 2 2 3 2" xfId="40810" xr:uid="{532B58AC-275F-418C-8F64-E55859FA91BA}"/>
    <cellStyle name="쉼표 9 3 3 2 2 4" xfId="13637" xr:uid="{8732D989-0AC7-46EE-A0B4-1D1D829BD74B}"/>
    <cellStyle name="쉼표 9 3 3 2 2 4 2" xfId="43592" xr:uid="{0B411FAD-E5AA-44D7-B8C0-99BE10CC14F7}"/>
    <cellStyle name="쉼표 9 3 3 2 2 5" xfId="16372" xr:uid="{F44A0EBC-218A-40F1-AF98-3C3E05DFCD1A}"/>
    <cellStyle name="쉼표 9 3 3 2 2 5 2" xfId="46327" xr:uid="{FCACC6A3-FEAA-426E-8581-71BE4FE6B7D8}"/>
    <cellStyle name="쉼표 9 3 3 2 2 6" xfId="19120" xr:uid="{4263746B-DAC0-4291-97BD-83ECB447216B}"/>
    <cellStyle name="쉼표 9 3 3 2 2 6 2" xfId="49073" xr:uid="{FE94E770-726F-446C-B1EB-46C748A2CC0E}"/>
    <cellStyle name="쉼표 9 3 3 2 2 7" xfId="21903" xr:uid="{872808E2-AB35-4EC0-AC3A-8D4F18D944BB}"/>
    <cellStyle name="쉼표 9 3 3 2 2 7 2" xfId="51855" xr:uid="{EE466108-72FC-4238-B239-26DC9B2F2E22}"/>
    <cellStyle name="쉼표 9 3 3 2 2 8" xfId="24641" xr:uid="{FA9C1A91-8A1F-4288-ADB1-E0E65083A8DF}"/>
    <cellStyle name="쉼표 9 3 3 2 2 8 2" xfId="54593" xr:uid="{DBEB90C9-B87A-402F-AECB-39563CF44AF3}"/>
    <cellStyle name="쉼표 9 3 3 2 2 9" xfId="27377" xr:uid="{41A14AA6-9682-4019-9299-1DC78DF4BB33}"/>
    <cellStyle name="쉼표 9 3 3 2 2 9 2" xfId="57329" xr:uid="{E79E38C4-251E-4A73-8518-DF694637DC45}"/>
    <cellStyle name="쉼표 9 3 3 2 3" xfId="3757" xr:uid="{85E6A7FA-CF7A-4580-9397-1E4BA59BE228}"/>
    <cellStyle name="쉼표 9 3 3 2 3 2" xfId="28752" xr:uid="{7B8EF621-2FF2-4AE8-995D-275E9A61AB25}"/>
    <cellStyle name="쉼표 9 3 3 2 3 2 2" xfId="58704" xr:uid="{DDB199BE-79C9-4AD0-9D01-426004B93DD1}"/>
    <cellStyle name="쉼표 9 3 3 2 3 3" xfId="33750" xr:uid="{2BCFAE98-D70D-446D-986C-B835BEE74F7A}"/>
    <cellStyle name="쉼표 9 3 3 2 4" xfId="6705" xr:uid="{9A7A0079-1D7C-49AB-A6DE-D933AF7CEB61}"/>
    <cellStyle name="쉼표 9 3 3 2 4 2" xfId="36660" xr:uid="{9840BED2-148F-4D49-9EF1-51723C18181A}"/>
    <cellStyle name="쉼표 9 3 3 2 5" xfId="9487" xr:uid="{FEA521BC-BE2F-4E4A-81E2-02474B150407}"/>
    <cellStyle name="쉼표 9 3 3 2 5 2" xfId="39442" xr:uid="{C794D0D6-F8F6-494C-8413-AD1F85B6077A}"/>
    <cellStyle name="쉼표 9 3 3 2 6" xfId="12269" xr:uid="{FB023724-078B-422C-A1D8-EB9EC3A706F3}"/>
    <cellStyle name="쉼표 9 3 3 2 6 2" xfId="42224" xr:uid="{DA35A681-6075-460D-91A9-9426AD9E4E57}"/>
    <cellStyle name="쉼표 9 3 3 2 7" xfId="15004" xr:uid="{4203EAF2-355B-4FE1-BBE4-241E0943C61A}"/>
    <cellStyle name="쉼표 9 3 3 2 7 2" xfId="44959" xr:uid="{17D94FE2-6970-4D2F-B206-E2875F139F70}"/>
    <cellStyle name="쉼표 9 3 3 2 8" xfId="17752" xr:uid="{CF933ED8-A1E9-4328-A1B2-CFCFD4637505}"/>
    <cellStyle name="쉼표 9 3 3 2 8 2" xfId="47705" xr:uid="{83A436D1-F446-4304-9E9A-AB6478E94961}"/>
    <cellStyle name="쉼표 9 3 3 2 9" xfId="20535" xr:uid="{F7B7DCDB-41FA-42D8-A234-C2083DE6980E}"/>
    <cellStyle name="쉼표 9 3 3 2 9 2" xfId="50487" xr:uid="{894D0790-CFBF-4E5A-97C3-3EA5316FF9DD}"/>
    <cellStyle name="쉼표 9 3 3 3" xfId="1934" xr:uid="{27B8422B-717C-4FE0-AE6B-60463D0A2F2A}"/>
    <cellStyle name="쉼표 9 3 3 3 10" xfId="26693" xr:uid="{9B7C6D73-3673-45ED-BEFA-0D0FDCC36B4F}"/>
    <cellStyle name="쉼표 9 3 3 3 10 2" xfId="56645" xr:uid="{4EC7AB5B-5C84-4C29-A477-24C28C366649}"/>
    <cellStyle name="쉼표 9 3 3 3 11" xfId="31939" xr:uid="{CED6D429-E9D3-4C46-8E5E-92B523D079D9}"/>
    <cellStyle name="쉼표 9 3 3 3 2" xfId="4441" xr:uid="{062DC81B-C715-418B-B7FC-DF9474C5D939}"/>
    <cellStyle name="쉼표 9 3 3 3 2 2" xfId="29436" xr:uid="{579FA73A-FCEF-4D17-B136-D5631EB71793}"/>
    <cellStyle name="쉼표 9 3 3 3 2 2 2" xfId="59388" xr:uid="{438631F4-4415-4220-B9DE-7A94A3C5C868}"/>
    <cellStyle name="쉼표 9 3 3 3 2 3" xfId="34434" xr:uid="{53C13045-B0A7-482D-897E-8EB6C939DBC7}"/>
    <cellStyle name="쉼표 9 3 3 3 3" xfId="7389" xr:uid="{DDBC9307-D318-4EDE-BCB5-E9AE232EF28A}"/>
    <cellStyle name="쉼표 9 3 3 3 3 2" xfId="37344" xr:uid="{6FD5001F-FD60-47BC-A9EE-0C1B4E702292}"/>
    <cellStyle name="쉼표 9 3 3 3 4" xfId="10171" xr:uid="{66BDD4B3-168E-4046-A162-FC6B383998D5}"/>
    <cellStyle name="쉼표 9 3 3 3 4 2" xfId="40126" xr:uid="{B68D7825-02ED-4F7E-AB62-01DE7C99040C}"/>
    <cellStyle name="쉼표 9 3 3 3 5" xfId="12953" xr:uid="{76174FD8-D249-4BE0-A143-1C923CE4EEF6}"/>
    <cellStyle name="쉼표 9 3 3 3 5 2" xfId="42908" xr:uid="{C971A283-611E-4200-8A84-9CF8DECB234E}"/>
    <cellStyle name="쉼표 9 3 3 3 6" xfId="15688" xr:uid="{2D219F9C-EBFA-49A5-BC27-BB444F79E705}"/>
    <cellStyle name="쉼표 9 3 3 3 6 2" xfId="45643" xr:uid="{BA799372-882D-46CA-B3B7-D37E5E0559EE}"/>
    <cellStyle name="쉼표 9 3 3 3 7" xfId="18436" xr:uid="{E36BC1A8-D9E9-42EE-B236-F8405A603AAA}"/>
    <cellStyle name="쉼표 9 3 3 3 7 2" xfId="48389" xr:uid="{C59F50E2-AE4C-4393-8B2E-EAD65DCDD89F}"/>
    <cellStyle name="쉼표 9 3 3 3 8" xfId="21219" xr:uid="{4DF018D4-E31B-4C03-AC2B-2F5CB96C3137}"/>
    <cellStyle name="쉼표 9 3 3 3 8 2" xfId="51171" xr:uid="{42359CE8-1117-4ED4-AF0C-1673662F9E43}"/>
    <cellStyle name="쉼표 9 3 3 3 9" xfId="23957" xr:uid="{6D21DA5C-F4A7-4855-8F8D-4381AC0773FC}"/>
    <cellStyle name="쉼표 9 3 3 3 9 2" xfId="53909" xr:uid="{952EF174-179A-4BAF-89AE-645A736AF2DE}"/>
    <cellStyle name="쉼표 9 3 3 4" xfId="3073" xr:uid="{3DC590BF-0099-485D-88FC-211B056BF818}"/>
    <cellStyle name="쉼표 9 3 3 4 2" xfId="28068" xr:uid="{803A102C-BD8D-405F-A1B7-96784BFA1F12}"/>
    <cellStyle name="쉼표 9 3 3 4 2 2" xfId="58020" xr:uid="{44CBB587-0CA9-4DDF-A8BB-34512C83AB9E}"/>
    <cellStyle name="쉼표 9 3 3 4 3" xfId="33066" xr:uid="{8E97798B-90C2-4644-BC82-6EF830DEFD03}"/>
    <cellStyle name="쉼표 9 3 3 5" xfId="6021" xr:uid="{44765091-7872-43CA-AA20-267C9CBE0A87}"/>
    <cellStyle name="쉼표 9 3 3 5 2" xfId="35976" xr:uid="{6DCA4D8B-BE31-45FC-B955-A32C1887B2CB}"/>
    <cellStyle name="쉼표 9 3 3 6" xfId="8803" xr:uid="{8A419DDD-9FED-4B94-9071-0E8A5578C88A}"/>
    <cellStyle name="쉼표 9 3 3 6 2" xfId="38758" xr:uid="{C3CF6234-D74C-4758-8125-6E5CE99C0646}"/>
    <cellStyle name="쉼표 9 3 3 7" xfId="11585" xr:uid="{BB43A1C7-5AD1-472A-80AF-964D5F7BB8C5}"/>
    <cellStyle name="쉼표 9 3 3 7 2" xfId="41540" xr:uid="{B01C7E21-D664-4B09-AA49-7A2879DAB929}"/>
    <cellStyle name="쉼표 9 3 3 8" xfId="14320" xr:uid="{7058FA0F-EDE3-40BC-B76B-9FBF3D3C2311}"/>
    <cellStyle name="쉼표 9 3 3 8 2" xfId="44275" xr:uid="{C3FC5203-69FF-4CAF-A0AF-DB3FFE0BEA10}"/>
    <cellStyle name="쉼표 9 3 3 9" xfId="17068" xr:uid="{CC93897F-A47B-425D-9F23-1FF04484AA88}"/>
    <cellStyle name="쉼표 9 3 3 9 2" xfId="47021" xr:uid="{EAEB5D57-8D0C-4F49-85D4-8F9D09FF0789}"/>
    <cellStyle name="쉼표 9 3 4" xfId="1025" xr:uid="{32FF8080-D0A2-4D08-985B-EE5E6749A860}"/>
    <cellStyle name="쉼표 9 3 4 10" xfId="22931" xr:uid="{ECB5A76B-4BE6-4459-97A7-F6E28A776F1B}"/>
    <cellStyle name="쉼표 9 3 4 10 2" xfId="52883" xr:uid="{B3E9C453-E096-4632-9339-45FF8680966B}"/>
    <cellStyle name="쉼표 9 3 4 11" xfId="25667" xr:uid="{23A65DED-68F6-4E7B-A670-CFF2DE29F628}"/>
    <cellStyle name="쉼표 9 3 4 11 2" xfId="55619" xr:uid="{A5A27CF1-D886-4CA7-8235-FB9AFDEE1E2C}"/>
    <cellStyle name="쉼표 9 3 4 12" xfId="31030" xr:uid="{AF850308-4D30-4637-BC72-8BBFEEB4C819}"/>
    <cellStyle name="쉼표 9 3 4 2" xfId="4783" xr:uid="{77434C11-1424-4A27-BC22-750ADD8FD870}"/>
    <cellStyle name="쉼표 9 3 4 2 10" xfId="34776" xr:uid="{AC6418BA-DD00-4D89-82B1-2A1C8F6938CF}"/>
    <cellStyle name="쉼표 9 3 4 2 2" xfId="7731" xr:uid="{8C8E119A-EED4-495A-A755-4CE8C7A4E179}"/>
    <cellStyle name="쉼표 9 3 4 2 2 2" xfId="29778" xr:uid="{13C27983-B3BE-43DC-9A6C-449B06C8F894}"/>
    <cellStyle name="쉼표 9 3 4 2 2 2 2" xfId="59730" xr:uid="{C9654B8F-34B9-454E-B5FD-9DB8172F02DC}"/>
    <cellStyle name="쉼표 9 3 4 2 2 3" xfId="37686" xr:uid="{B5C6AB72-8B67-4EC3-B540-30BA957DD11E}"/>
    <cellStyle name="쉼표 9 3 4 2 3" xfId="10513" xr:uid="{5A7A6276-23DF-4338-A71E-EE83F3081725}"/>
    <cellStyle name="쉼표 9 3 4 2 3 2" xfId="40468" xr:uid="{EC496BAA-9F67-4B7C-8304-D73612A6C63E}"/>
    <cellStyle name="쉼표 9 3 4 2 4" xfId="13295" xr:uid="{72914D3B-BF73-48EB-B21D-C1BAF8399B49}"/>
    <cellStyle name="쉼표 9 3 4 2 4 2" xfId="43250" xr:uid="{C9A3421D-B717-436A-88DB-B05268032624}"/>
    <cellStyle name="쉼표 9 3 4 2 5" xfId="16030" xr:uid="{5A36A5D3-15F0-4698-AEAB-CAAC66370646}"/>
    <cellStyle name="쉼표 9 3 4 2 5 2" xfId="45985" xr:uid="{2287C0DE-C0F4-4D21-835E-EED36DCF07AE}"/>
    <cellStyle name="쉼표 9 3 4 2 6" xfId="18778" xr:uid="{431C6876-BE34-4911-93B2-A97CFE8B1AAC}"/>
    <cellStyle name="쉼표 9 3 4 2 6 2" xfId="48731" xr:uid="{30F45119-A1CD-499B-B7D8-656711361E6D}"/>
    <cellStyle name="쉼표 9 3 4 2 7" xfId="21561" xr:uid="{45D3808A-453F-45A6-B0A1-29FCBD0966C5}"/>
    <cellStyle name="쉼표 9 3 4 2 7 2" xfId="51513" xr:uid="{245D127E-550A-494B-84E0-1F5A4203AD70}"/>
    <cellStyle name="쉼표 9 3 4 2 8" xfId="24299" xr:uid="{E7A80A06-9A2E-4ADB-ACCB-5F9FDB286455}"/>
    <cellStyle name="쉼표 9 3 4 2 8 2" xfId="54251" xr:uid="{A5A445B7-49E1-4EAB-B570-4704EBF627E6}"/>
    <cellStyle name="쉼표 9 3 4 2 9" xfId="27035" xr:uid="{733C3C94-D785-4A1B-AA09-486AAB03A8E3}"/>
    <cellStyle name="쉼표 9 3 4 2 9 2" xfId="56987" xr:uid="{D9934FD0-7F4C-4E77-BFE7-0775DDE270D8}"/>
    <cellStyle name="쉼표 9 3 4 3" xfId="3415" xr:uid="{E6BFA512-4F22-4D90-9C86-D8365C121B24}"/>
    <cellStyle name="쉼표 9 3 4 3 2" xfId="28410" xr:uid="{08802879-FCDF-4B68-9241-E1BC74901E78}"/>
    <cellStyle name="쉼표 9 3 4 3 2 2" xfId="58362" xr:uid="{C1436BAF-BC15-41DE-B4DA-15ABBA9D85BF}"/>
    <cellStyle name="쉼표 9 3 4 3 3" xfId="33408" xr:uid="{B640ED9E-7BDD-4A13-B0F3-73B0031DD25A}"/>
    <cellStyle name="쉼표 9 3 4 4" xfId="6363" xr:uid="{B14A7086-2159-44C4-8F53-1EB880CA38B0}"/>
    <cellStyle name="쉼표 9 3 4 4 2" xfId="36318" xr:uid="{2F966CDC-9563-4E46-B3DE-5107C38471B7}"/>
    <cellStyle name="쉼표 9 3 4 5" xfId="9145" xr:uid="{436F7F2B-920D-4DC6-9E79-6EEF03C1C912}"/>
    <cellStyle name="쉼표 9 3 4 5 2" xfId="39100" xr:uid="{3AAD6FCF-0A6D-4440-84C2-4CA71CB09FE5}"/>
    <cellStyle name="쉼표 9 3 4 6" xfId="11927" xr:uid="{8575F0F3-AE0D-4855-B564-51D83AB0AD22}"/>
    <cellStyle name="쉼표 9 3 4 6 2" xfId="41882" xr:uid="{B6D600DF-4284-4BA9-ADEA-B0891CC61664}"/>
    <cellStyle name="쉼표 9 3 4 7" xfId="14662" xr:uid="{B2B58ED9-446D-4A5B-8092-54F77A048498}"/>
    <cellStyle name="쉼표 9 3 4 7 2" xfId="44617" xr:uid="{C58B3848-F618-49B1-AE01-F21B50537441}"/>
    <cellStyle name="쉼표 9 3 4 8" xfId="17410" xr:uid="{1CF6297C-4F5C-4527-B85F-373A18639D64}"/>
    <cellStyle name="쉼표 9 3 4 8 2" xfId="47363" xr:uid="{B38D61D8-7B24-42CC-93D8-E308C52EDF32}"/>
    <cellStyle name="쉼표 9 3 4 9" xfId="20193" xr:uid="{0174C76E-637A-46D6-B182-69A4BE022368}"/>
    <cellStyle name="쉼표 9 3 4 9 2" xfId="50145" xr:uid="{B8EEC838-B28C-4D9B-9E8E-6688A41F5970}"/>
    <cellStyle name="쉼표 9 3 5" xfId="1567" xr:uid="{3A338FCC-23DF-41AC-B2D0-0EED8695E644}"/>
    <cellStyle name="쉼표 9 3 5 10" xfId="26351" xr:uid="{99146AB1-D3BC-4592-998C-C879F8C14B64}"/>
    <cellStyle name="쉼표 9 3 5 10 2" xfId="56303" xr:uid="{4F077EF6-85EA-4200-A45C-E4A78A920B6F}"/>
    <cellStyle name="쉼표 9 3 5 11" xfId="31572" xr:uid="{CC3D5AAE-E838-4ED1-9BAA-E1BA8CD1E717}"/>
    <cellStyle name="쉼표 9 3 5 2" xfId="4099" xr:uid="{562A25CD-0DEA-49AC-BF70-19D9151BDBBD}"/>
    <cellStyle name="쉼표 9 3 5 2 2" xfId="29094" xr:uid="{55E1090F-90EA-4353-8D7C-C6E70934EBDD}"/>
    <cellStyle name="쉼표 9 3 5 2 2 2" xfId="59046" xr:uid="{6911B1A3-F223-4008-B959-BD6C0DB26387}"/>
    <cellStyle name="쉼표 9 3 5 2 3" xfId="34092" xr:uid="{65A471AC-E207-4820-8242-0227F1BCE09A}"/>
    <cellStyle name="쉼표 9 3 5 3" xfId="7047" xr:uid="{C98F3341-7148-4525-BF9B-C16161496E88}"/>
    <cellStyle name="쉼표 9 3 5 3 2" xfId="37002" xr:uid="{2D33C42F-8A25-4C2B-9672-A40D1C92E13A}"/>
    <cellStyle name="쉼표 9 3 5 4" xfId="9829" xr:uid="{85541259-B3E9-4B97-BE75-1E400BCC9F84}"/>
    <cellStyle name="쉼표 9 3 5 4 2" xfId="39784" xr:uid="{06D1B87F-9F22-4F86-864F-F1BBF71FAA35}"/>
    <cellStyle name="쉼표 9 3 5 5" xfId="12611" xr:uid="{A20E19EB-8946-4E83-A9BA-F0E6B8EF86E0}"/>
    <cellStyle name="쉼표 9 3 5 5 2" xfId="42566" xr:uid="{50585B76-3FEF-4E6E-B281-1C8F8BC49F24}"/>
    <cellStyle name="쉼표 9 3 5 6" xfId="15346" xr:uid="{9AF7378E-CE3E-41B4-B13C-1E7E707E5A1E}"/>
    <cellStyle name="쉼표 9 3 5 6 2" xfId="45301" xr:uid="{A5E140A5-80A7-4C47-89EC-871014C3704E}"/>
    <cellStyle name="쉼표 9 3 5 7" xfId="18094" xr:uid="{2AF89416-88A9-430A-ABEC-75C3CE531FF9}"/>
    <cellStyle name="쉼표 9 3 5 7 2" xfId="48047" xr:uid="{418A48E8-A885-4A1C-98F6-5F3066C6E1A8}"/>
    <cellStyle name="쉼표 9 3 5 8" xfId="20877" xr:uid="{C04CF04C-53D1-47A1-9B41-677E22040893}"/>
    <cellStyle name="쉼표 9 3 5 8 2" xfId="50829" xr:uid="{15324802-B45F-454E-9B9D-AD1E450604FA}"/>
    <cellStyle name="쉼표 9 3 5 9" xfId="23615" xr:uid="{BC082F97-EA66-42DB-8F38-0FE18CCF29FC}"/>
    <cellStyle name="쉼표 9 3 5 9 2" xfId="53567" xr:uid="{CCB618D6-2B20-4C31-B171-8689368B3DFB}"/>
    <cellStyle name="쉼표 9 3 6" xfId="2114" xr:uid="{BDB5D299-3FE4-4C4F-9182-62C4428982ED}"/>
    <cellStyle name="쉼표 9 3 6 2" xfId="27726" xr:uid="{E8425AD0-D693-4A75-8819-5F9437CFA577}"/>
    <cellStyle name="쉼표 9 3 6 2 2" xfId="57678" xr:uid="{469B2257-D892-4FCC-9A73-BBDA6466E483}"/>
    <cellStyle name="쉼표 9 3 6 3" xfId="32117" xr:uid="{75A03E35-825B-428C-B19E-E87DDC1109CC}"/>
    <cellStyle name="쉼표 9 3 7" xfId="2293" xr:uid="{A7A19DA8-7BFC-4721-9171-8C924C75C269}"/>
    <cellStyle name="쉼표 9 3 7 2" xfId="32293" xr:uid="{CBC07511-0A7A-4236-AC33-82015AA6F17D}"/>
    <cellStyle name="쉼표 9 3 8" xfId="2731" xr:uid="{BBE4A166-9458-47E0-A58B-A53EA39DC7E6}"/>
    <cellStyle name="쉼표 9 3 8 2" xfId="32724" xr:uid="{FE614BA0-67F1-495E-A8C9-C82325852DA1}"/>
    <cellStyle name="쉼표 9 3 9" xfId="5679" xr:uid="{1CD5A4EB-F5AB-4385-98D6-AAEE12361CF6}"/>
    <cellStyle name="쉼표 9 3 9 2" xfId="35634" xr:uid="{8620A53D-5B88-4F67-9785-08755CBA3543}"/>
    <cellStyle name="쉼표 9 4" xfId="528" xr:uid="{406A9B0E-7576-4BB8-A327-98428A827716}"/>
    <cellStyle name="쉼표 9 4 10" xfId="16812" xr:uid="{85A1A501-AA10-4C95-8812-1473916F43E3}"/>
    <cellStyle name="쉼표 9 4 10 2" xfId="46765" xr:uid="{36F7AE10-1354-4CD2-A1C8-7C1CD0C1AC8A}"/>
    <cellStyle name="쉼표 9 4 11" xfId="19595" xr:uid="{F3FAD44F-9555-4135-BF7D-9F546F243AA3}"/>
    <cellStyle name="쉼표 9 4 11 2" xfId="49547" xr:uid="{4E743397-2C7E-495D-94A5-9FBD42AF9266}"/>
    <cellStyle name="쉼표 9 4 12" xfId="22333" xr:uid="{6DC34839-9F05-4821-BC03-BCA6D32206B3}"/>
    <cellStyle name="쉼표 9 4 12 2" xfId="52285" xr:uid="{B4957263-8934-4E2B-B21C-9F3A35B5E4D1}"/>
    <cellStyle name="쉼표 9 4 13" xfId="25069" xr:uid="{8FC9F9F6-066B-400C-BB12-36190A41432B}"/>
    <cellStyle name="쉼표 9 4 13 2" xfId="55021" xr:uid="{6539222F-9D7D-487E-AD90-BFBB4B61F5BF}"/>
    <cellStyle name="쉼표 9 4 14" xfId="30538" xr:uid="{01AA85EF-A1DB-4BF4-960E-2FB47231CAD9}"/>
    <cellStyle name="쉼표 9 4 2" xfId="1076" xr:uid="{6F165874-0148-4351-8191-974ACEFDB3DC}"/>
    <cellStyle name="쉼표 9 4 2 10" xfId="19937" xr:uid="{0AEB0E54-F6BC-4F0D-979C-F34F1903F220}"/>
    <cellStyle name="쉼표 9 4 2 10 2" xfId="49889" xr:uid="{CEBDC3E0-1327-49A9-8530-648CBAD16A94}"/>
    <cellStyle name="쉼표 9 4 2 11" xfId="22675" xr:uid="{8FE6D85A-8BBE-42BD-8B23-1ED9B70DEB62}"/>
    <cellStyle name="쉼표 9 4 2 11 2" xfId="52627" xr:uid="{282968F1-E194-428F-8F42-EBF86C874C45}"/>
    <cellStyle name="쉼표 9 4 2 12" xfId="25411" xr:uid="{17A92919-17BE-4000-AA48-7D477663B66B}"/>
    <cellStyle name="쉼표 9 4 2 12 2" xfId="55363" xr:uid="{6320A368-8859-4404-AE60-345B1914319C}"/>
    <cellStyle name="쉼표 9 4 2 13" xfId="31081" xr:uid="{081F7F7E-057B-4FCB-B388-7C9E0B584052}"/>
    <cellStyle name="쉼표 9 4 2 2" xfId="3843" xr:uid="{7163DEB0-7AEB-4DBA-A420-2C03A2C3AFED}"/>
    <cellStyle name="쉼표 9 4 2 2 10" xfId="26095" xr:uid="{C38F1281-CBA4-469F-8671-B97060C72555}"/>
    <cellStyle name="쉼표 9 4 2 2 10 2" xfId="56047" xr:uid="{1CE2834F-150E-4453-8E94-39B7AE506DFB}"/>
    <cellStyle name="쉼표 9 4 2 2 11" xfId="33836" xr:uid="{53B0CF79-8BD8-43FA-BFD5-D54D04B77AB9}"/>
    <cellStyle name="쉼표 9 4 2 2 2" xfId="5211" xr:uid="{F4E123AE-E647-4DB4-BE41-E1B0CE5C073A}"/>
    <cellStyle name="쉼표 9 4 2 2 2 10" xfId="35204" xr:uid="{A226663B-651A-45AC-B691-EDD351EF26E4}"/>
    <cellStyle name="쉼표 9 4 2 2 2 2" xfId="8159" xr:uid="{A8282954-3D05-4B41-8C57-230B9DB941DE}"/>
    <cellStyle name="쉼표 9 4 2 2 2 2 2" xfId="30206" xr:uid="{80E38BAA-7A4B-4F4D-AB0A-429B580FC940}"/>
    <cellStyle name="쉼표 9 4 2 2 2 2 2 2" xfId="60158" xr:uid="{3A65F605-C741-4556-9BD0-1844A23BB1A4}"/>
    <cellStyle name="쉼표 9 4 2 2 2 2 3" xfId="38114" xr:uid="{DF957197-F865-4B95-8B37-C04FD1B4942E}"/>
    <cellStyle name="쉼표 9 4 2 2 2 3" xfId="10941" xr:uid="{CA02E5B0-DBDB-4AEE-B066-87F1B422D5F4}"/>
    <cellStyle name="쉼표 9 4 2 2 2 3 2" xfId="40896" xr:uid="{6BA7153A-BA23-43B3-88FE-A37EDF46BC2C}"/>
    <cellStyle name="쉼표 9 4 2 2 2 4" xfId="13723" xr:uid="{3A350E5F-6420-45B4-AAA9-B36E67004B66}"/>
    <cellStyle name="쉼표 9 4 2 2 2 4 2" xfId="43678" xr:uid="{C088D5DD-5F6A-4309-B446-2564E1D0FCBF}"/>
    <cellStyle name="쉼표 9 4 2 2 2 5" xfId="16458" xr:uid="{DCB7DD13-0F2E-47E8-B0A9-2926D44005A5}"/>
    <cellStyle name="쉼표 9 4 2 2 2 5 2" xfId="46413" xr:uid="{6C98636D-4A02-4296-9323-A7976BEDB82B}"/>
    <cellStyle name="쉼표 9 4 2 2 2 6" xfId="19206" xr:uid="{85563DA7-D7D2-414E-BDC9-D57C3CC1B1C3}"/>
    <cellStyle name="쉼표 9 4 2 2 2 6 2" xfId="49159" xr:uid="{791660D1-485C-464F-BD54-292FCDEEBBB4}"/>
    <cellStyle name="쉼표 9 4 2 2 2 7" xfId="21989" xr:uid="{7964E51C-CFCE-4781-927A-EDB25D232647}"/>
    <cellStyle name="쉼표 9 4 2 2 2 7 2" xfId="51941" xr:uid="{95193159-152E-422C-B04E-9063290E5245}"/>
    <cellStyle name="쉼표 9 4 2 2 2 8" xfId="24727" xr:uid="{F0577AED-68E5-437F-873C-BEDAC1BFE476}"/>
    <cellStyle name="쉼표 9 4 2 2 2 8 2" xfId="54679" xr:uid="{93F774E9-9F27-44B6-B8EF-D8CF760143BF}"/>
    <cellStyle name="쉼표 9 4 2 2 2 9" xfId="27463" xr:uid="{FC509BB4-AE6C-4FBC-B41D-00EB1F4198FF}"/>
    <cellStyle name="쉼표 9 4 2 2 2 9 2" xfId="57415" xr:uid="{AFE3EA57-142B-4A54-B8AE-C3251910DDF8}"/>
    <cellStyle name="쉼표 9 4 2 2 3" xfId="6791" xr:uid="{A8DB6491-4D4C-447E-B6EA-60A0D5A1D125}"/>
    <cellStyle name="쉼표 9 4 2 2 3 2" xfId="28838" xr:uid="{D9CB0246-0FEC-4E53-ADC4-B7DFE0B38BC4}"/>
    <cellStyle name="쉼표 9 4 2 2 3 2 2" xfId="58790" xr:uid="{045FDD51-8855-4D55-8C1B-27FB8F25E915}"/>
    <cellStyle name="쉼표 9 4 2 2 3 3" xfId="36746" xr:uid="{315DEB4F-AEC7-420F-B30A-62B492B59275}"/>
    <cellStyle name="쉼표 9 4 2 2 4" xfId="9573" xr:uid="{BB1E3439-F083-49A4-BC36-6A4E19166BFD}"/>
    <cellStyle name="쉼표 9 4 2 2 4 2" xfId="39528" xr:uid="{A98071AD-942A-4AA9-BFE7-95C267C5F162}"/>
    <cellStyle name="쉼표 9 4 2 2 5" xfId="12355" xr:uid="{AFB31745-E94B-4DDE-B518-C81D7FF669D1}"/>
    <cellStyle name="쉼표 9 4 2 2 5 2" xfId="42310" xr:uid="{34F2DEB0-3C91-4641-9039-810DCFF70D09}"/>
    <cellStyle name="쉼표 9 4 2 2 6" xfId="15090" xr:uid="{65F1E25F-9AE5-4474-B68E-11D5B5D1C3CF}"/>
    <cellStyle name="쉼표 9 4 2 2 6 2" xfId="45045" xr:uid="{EFE99CCE-3F2D-40F4-9A3E-AA4B04A3B219}"/>
    <cellStyle name="쉼표 9 4 2 2 7" xfId="17838" xr:uid="{1477294E-C411-40C3-BC3F-932D4AE53AD3}"/>
    <cellStyle name="쉼표 9 4 2 2 7 2" xfId="47791" xr:uid="{5D72D5E5-F024-4B12-A5BE-342C1BF4E6EC}"/>
    <cellStyle name="쉼표 9 4 2 2 8" xfId="20621" xr:uid="{AAE6BE06-5036-4852-930C-FE436D4ECCDB}"/>
    <cellStyle name="쉼표 9 4 2 2 8 2" xfId="50573" xr:uid="{99D19382-E4B3-4CC3-B0DC-F88AAA8F4ADB}"/>
    <cellStyle name="쉼표 9 4 2 2 9" xfId="23359" xr:uid="{E1FF344F-2E4A-4943-8E4A-529D2C14BD8B}"/>
    <cellStyle name="쉼표 9 4 2 2 9 2" xfId="53311" xr:uid="{76A0DE93-6C69-4702-A9C0-E2254058B871}"/>
    <cellStyle name="쉼표 9 4 2 3" xfId="4527" xr:uid="{CBC757E9-C39D-439B-B8BA-05D6076C18DC}"/>
    <cellStyle name="쉼표 9 4 2 3 10" xfId="34520" xr:uid="{90B3F6E8-41D0-449E-B889-DF50B9E0BFA1}"/>
    <cellStyle name="쉼표 9 4 2 3 2" xfId="7475" xr:uid="{66655DE5-F253-4192-8671-9B75844E91AD}"/>
    <cellStyle name="쉼표 9 4 2 3 2 2" xfId="29522" xr:uid="{E39610CF-1DD2-4B7E-BE9A-35CF4815EA96}"/>
    <cellStyle name="쉼표 9 4 2 3 2 2 2" xfId="59474" xr:uid="{152F2818-78A7-46CD-ACFA-3E7CB78D973F}"/>
    <cellStyle name="쉼표 9 4 2 3 2 3" xfId="37430" xr:uid="{8FEFE369-55FA-434B-8E57-7675723B3066}"/>
    <cellStyle name="쉼표 9 4 2 3 3" xfId="10257" xr:uid="{FD2A9BE0-8C70-41E8-BC2A-605DF9FF1955}"/>
    <cellStyle name="쉼표 9 4 2 3 3 2" xfId="40212" xr:uid="{8C9A8E61-3992-4671-A1F2-786E99FCD2E7}"/>
    <cellStyle name="쉼표 9 4 2 3 4" xfId="13039" xr:uid="{D75BE7C4-76D2-495F-A3C6-4C489980BE8A}"/>
    <cellStyle name="쉼표 9 4 2 3 4 2" xfId="42994" xr:uid="{971AA9DF-6DC4-4DFE-8653-D1D6525450D5}"/>
    <cellStyle name="쉼표 9 4 2 3 5" xfId="15774" xr:uid="{56E36919-3245-42BE-A2A9-AF159588FC3A}"/>
    <cellStyle name="쉼표 9 4 2 3 5 2" xfId="45729" xr:uid="{72F0D135-B649-4335-97FB-21733A283E77}"/>
    <cellStyle name="쉼표 9 4 2 3 6" xfId="18522" xr:uid="{D6A06F63-ED79-4D7A-9545-4A8A8940767C}"/>
    <cellStyle name="쉼표 9 4 2 3 6 2" xfId="48475" xr:uid="{25178681-D75B-421F-99BF-5EED2AAE0A58}"/>
    <cellStyle name="쉼표 9 4 2 3 7" xfId="21305" xr:uid="{BCCFB8DD-F01F-4D01-A94D-69F3161EA946}"/>
    <cellStyle name="쉼표 9 4 2 3 7 2" xfId="51257" xr:uid="{DBC1919B-C8CD-4884-BFFD-A63224A9E359}"/>
    <cellStyle name="쉼표 9 4 2 3 8" xfId="24043" xr:uid="{CC3AAC71-E003-45DB-B9ED-B8306693DF00}"/>
    <cellStyle name="쉼표 9 4 2 3 8 2" xfId="53995" xr:uid="{A2D9966D-C1E8-435C-A00C-A4B02802CC0F}"/>
    <cellStyle name="쉼표 9 4 2 3 9" xfId="26779" xr:uid="{3C9B5065-8AD1-484D-A587-38AE3D993AE1}"/>
    <cellStyle name="쉼표 9 4 2 3 9 2" xfId="56731" xr:uid="{B9288B99-600D-4731-9784-917AE9402904}"/>
    <cellStyle name="쉼표 9 4 2 4" xfId="3159" xr:uid="{4A89CBAB-079C-419E-A976-88CCCAB49DAB}"/>
    <cellStyle name="쉼표 9 4 2 4 2" xfId="28154" xr:uid="{63808316-C806-4023-A13A-A36A4A8832C0}"/>
    <cellStyle name="쉼표 9 4 2 4 2 2" xfId="58106" xr:uid="{29422166-5265-4D69-9C7C-1D10521E9A7D}"/>
    <cellStyle name="쉼표 9 4 2 4 3" xfId="33152" xr:uid="{4AE82258-5AE7-46A3-B244-46DD8EACB6BD}"/>
    <cellStyle name="쉼표 9 4 2 5" xfId="6107" xr:uid="{5981B3B3-0F96-43ED-9FC4-9FDAE8455311}"/>
    <cellStyle name="쉼표 9 4 2 5 2" xfId="36062" xr:uid="{497097BA-5B2B-4656-BD00-6962E6B4EACC}"/>
    <cellStyle name="쉼표 9 4 2 6" xfId="8889" xr:uid="{AF7C8069-775D-470D-BD9C-D1E79245DB25}"/>
    <cellStyle name="쉼표 9 4 2 6 2" xfId="38844" xr:uid="{F9349D43-5B39-480B-8842-B718850D9752}"/>
    <cellStyle name="쉼표 9 4 2 7" xfId="11671" xr:uid="{EA8E0772-23B2-4203-8B90-D33B8053116B}"/>
    <cellStyle name="쉼표 9 4 2 7 2" xfId="41626" xr:uid="{440CBEFC-EFCE-4AE6-8B6D-17A6241BDA60}"/>
    <cellStyle name="쉼표 9 4 2 8" xfId="14406" xr:uid="{03692118-A3AE-47C4-9B9A-1FD93735D92C}"/>
    <cellStyle name="쉼표 9 4 2 8 2" xfId="44361" xr:uid="{57DB1714-181C-45AB-A752-A70A42695744}"/>
    <cellStyle name="쉼표 9 4 2 9" xfId="17154" xr:uid="{DFDF1480-BB5E-48A1-8DC0-19EB0CE0A8C8}"/>
    <cellStyle name="쉼표 9 4 2 9 2" xfId="47107" xr:uid="{EEE33C54-6720-4EAE-BA68-732CA32EDCF3}"/>
    <cellStyle name="쉼표 9 4 3" xfId="1618" xr:uid="{F9C29CA8-9AB4-4199-A202-EDA13873DCF1}"/>
    <cellStyle name="쉼표 9 4 3 10" xfId="23017" xr:uid="{EBDB0C00-A5E3-42EA-A698-7B4021A584BD}"/>
    <cellStyle name="쉼표 9 4 3 10 2" xfId="52969" xr:uid="{66763802-D5E2-47FF-B223-BB8EEA2EEB4F}"/>
    <cellStyle name="쉼표 9 4 3 11" xfId="25753" xr:uid="{2AFB28EF-AFDD-4981-BC6A-8ED3EAC2C4BC}"/>
    <cellStyle name="쉼표 9 4 3 11 2" xfId="55705" xr:uid="{F083312E-9F74-4FFF-91F3-34EF0CE7DD91}"/>
    <cellStyle name="쉼표 9 4 3 12" xfId="31623" xr:uid="{862F318A-BB3D-485D-A553-1B57F8FADA96}"/>
    <cellStyle name="쉼표 9 4 3 2" xfId="4869" xr:uid="{C0041B6D-5699-4A21-8E33-0BB2AF505AF3}"/>
    <cellStyle name="쉼표 9 4 3 2 10" xfId="34862" xr:uid="{98BFB9AF-7DBE-4AA1-B853-2587B58F1546}"/>
    <cellStyle name="쉼표 9 4 3 2 2" xfId="7817" xr:uid="{63F31969-2F18-49B2-95F1-31BEEFF76F3F}"/>
    <cellStyle name="쉼표 9 4 3 2 2 2" xfId="29864" xr:uid="{87E5E0F7-1181-45CB-85D2-63392EEE62FA}"/>
    <cellStyle name="쉼표 9 4 3 2 2 2 2" xfId="59816" xr:uid="{E4CD450F-CBB0-4A74-971E-DF963B0B4A1F}"/>
    <cellStyle name="쉼표 9 4 3 2 2 3" xfId="37772" xr:uid="{6BE1F8EA-66C9-4902-8954-1ECB6C936B3B}"/>
    <cellStyle name="쉼표 9 4 3 2 3" xfId="10599" xr:uid="{F5220FA4-3B64-4EAA-AB7B-2143C59A634B}"/>
    <cellStyle name="쉼표 9 4 3 2 3 2" xfId="40554" xr:uid="{6DD065D8-391E-470C-84A5-6046B9B8FF81}"/>
    <cellStyle name="쉼표 9 4 3 2 4" xfId="13381" xr:uid="{BA72C08F-2F6D-42DE-8DCC-D0CB74FDA0D4}"/>
    <cellStyle name="쉼표 9 4 3 2 4 2" xfId="43336" xr:uid="{FE4ABF96-E827-442D-A8D3-69D44287ABC1}"/>
    <cellStyle name="쉼표 9 4 3 2 5" xfId="16116" xr:uid="{BA79A744-A531-410D-B646-87C691BDA8C6}"/>
    <cellStyle name="쉼표 9 4 3 2 5 2" xfId="46071" xr:uid="{7B9CB3AF-542E-48C9-BD31-05C020AF80AB}"/>
    <cellStyle name="쉼표 9 4 3 2 6" xfId="18864" xr:uid="{1F008902-78CE-45ED-840A-6FC702E5E18F}"/>
    <cellStyle name="쉼표 9 4 3 2 6 2" xfId="48817" xr:uid="{77079A0F-96E9-4F60-A3D4-190235030091}"/>
    <cellStyle name="쉼표 9 4 3 2 7" xfId="21647" xr:uid="{730E7340-D84C-4D13-9CAC-8B47F81D699D}"/>
    <cellStyle name="쉼표 9 4 3 2 7 2" xfId="51599" xr:uid="{3017234C-002F-4082-B373-C705B7CF7071}"/>
    <cellStyle name="쉼표 9 4 3 2 8" xfId="24385" xr:uid="{A65A1052-0F6B-4F4D-B495-3D46E5134D58}"/>
    <cellStyle name="쉼표 9 4 3 2 8 2" xfId="54337" xr:uid="{710C613E-FC41-46EC-B2D0-9098003F228F}"/>
    <cellStyle name="쉼표 9 4 3 2 9" xfId="27121" xr:uid="{58136E72-F323-48BB-B646-839CB6193CD5}"/>
    <cellStyle name="쉼표 9 4 3 2 9 2" xfId="57073" xr:uid="{D27AE13C-2221-40B2-8C6C-09327EA364AC}"/>
    <cellStyle name="쉼표 9 4 3 3" xfId="3501" xr:uid="{69E1222C-399E-4EA5-87C6-B995F36896E2}"/>
    <cellStyle name="쉼표 9 4 3 3 2" xfId="28496" xr:uid="{F23041AB-E68F-46AD-A716-12DE12C771B3}"/>
    <cellStyle name="쉼표 9 4 3 3 2 2" xfId="58448" xr:uid="{A8129620-4E85-480F-ADFE-B4D1E2349371}"/>
    <cellStyle name="쉼표 9 4 3 3 3" xfId="33494" xr:uid="{DFBEB63E-472F-4C8B-887B-84DD8E5AC8DA}"/>
    <cellStyle name="쉼표 9 4 3 4" xfId="6449" xr:uid="{430A3223-5FFC-4CDD-BFD9-BE5997251EBD}"/>
    <cellStyle name="쉼표 9 4 3 4 2" xfId="36404" xr:uid="{92B382A2-83ED-45C6-B522-29DFE32C5741}"/>
    <cellStyle name="쉼표 9 4 3 5" xfId="9231" xr:uid="{C9241315-6375-4102-A135-E5D6DB5AAA67}"/>
    <cellStyle name="쉼표 9 4 3 5 2" xfId="39186" xr:uid="{25068F3F-ABCF-490C-8F8E-C2FF06F21C33}"/>
    <cellStyle name="쉼표 9 4 3 6" xfId="12013" xr:uid="{DFCE0F4D-72A0-4B70-B4C4-2A1950FF788A}"/>
    <cellStyle name="쉼표 9 4 3 6 2" xfId="41968" xr:uid="{B7D14798-F3CD-41E7-AA5E-A2F0D1851638}"/>
    <cellStyle name="쉼표 9 4 3 7" xfId="14748" xr:uid="{D59E4945-D413-41DF-93ED-AFBEC9FDB881}"/>
    <cellStyle name="쉼표 9 4 3 7 2" xfId="44703" xr:uid="{E648042E-7586-4D10-89D8-670A0F850941}"/>
    <cellStyle name="쉼표 9 4 3 8" xfId="17496" xr:uid="{6F8E3C9F-985C-44BC-8581-5882386A8C71}"/>
    <cellStyle name="쉼표 9 4 3 8 2" xfId="47449" xr:uid="{D3EF9AB3-5CF3-451C-B5F9-2A3EC7D52910}"/>
    <cellStyle name="쉼표 9 4 3 9" xfId="20279" xr:uid="{978D962D-B886-483A-99C4-ABEC68384FE8}"/>
    <cellStyle name="쉼표 9 4 3 9 2" xfId="50231" xr:uid="{F4F87CB5-145C-4477-BD2B-C7D9E54F5E26}"/>
    <cellStyle name="쉼표 9 4 4" xfId="2380" xr:uid="{7A4F0916-7609-4A1B-933F-75BCF27D71E2}"/>
    <cellStyle name="쉼표 9 4 4 10" xfId="26437" xr:uid="{4B8EA702-3FDE-49BA-88AC-E35704837477}"/>
    <cellStyle name="쉼표 9 4 4 10 2" xfId="56389" xr:uid="{79AC84D6-DFDF-4D02-90BF-7B2B94E91549}"/>
    <cellStyle name="쉼표 9 4 4 11" xfId="32379" xr:uid="{51DBEC90-6240-4E86-8D2A-EC6977CB90B8}"/>
    <cellStyle name="쉼표 9 4 4 2" xfId="4185" xr:uid="{71131530-97F2-4813-B7C2-C356EF68944A}"/>
    <cellStyle name="쉼표 9 4 4 2 2" xfId="29180" xr:uid="{A183C89C-0F7B-4017-A950-63D141E9EF1A}"/>
    <cellStyle name="쉼표 9 4 4 2 2 2" xfId="59132" xr:uid="{FAC4192A-DDE6-4B26-A450-9EF46B04DB9A}"/>
    <cellStyle name="쉼표 9 4 4 2 3" xfId="34178" xr:uid="{C73EE475-0972-45A9-8099-AB2FE576750E}"/>
    <cellStyle name="쉼표 9 4 4 3" xfId="7133" xr:uid="{D6BA3508-625D-40CF-8E64-0DA272775774}"/>
    <cellStyle name="쉼표 9 4 4 3 2" xfId="37088" xr:uid="{82D09737-8C11-4A0F-9F38-549C6849608D}"/>
    <cellStyle name="쉼표 9 4 4 4" xfId="9915" xr:uid="{003D985D-8BF0-49DA-A531-B84BF98F51C2}"/>
    <cellStyle name="쉼표 9 4 4 4 2" xfId="39870" xr:uid="{86C109FF-2EED-4839-9F03-CD655E255E36}"/>
    <cellStyle name="쉼표 9 4 4 5" xfId="12697" xr:uid="{CB69280A-2A8A-4440-B6EA-320628B030F8}"/>
    <cellStyle name="쉼표 9 4 4 5 2" xfId="42652" xr:uid="{BC82FAE5-17F5-4E83-9FAC-B5BB4149D119}"/>
    <cellStyle name="쉼표 9 4 4 6" xfId="15432" xr:uid="{A84ADE0B-B7ED-443A-A574-30FD2DDCFCD9}"/>
    <cellStyle name="쉼표 9 4 4 6 2" xfId="45387" xr:uid="{3E59DF8C-50BA-4EF0-B27B-88FF465B5672}"/>
    <cellStyle name="쉼표 9 4 4 7" xfId="18180" xr:uid="{A12778A1-A726-4AA1-A2EC-EC5E3542BEB9}"/>
    <cellStyle name="쉼표 9 4 4 7 2" xfId="48133" xr:uid="{66A20EB1-8C55-4C1E-B93D-980CAECA261B}"/>
    <cellStyle name="쉼표 9 4 4 8" xfId="20963" xr:uid="{9BCADB8D-1699-41CF-B909-6DB543EFD1B1}"/>
    <cellStyle name="쉼표 9 4 4 8 2" xfId="50915" xr:uid="{A961A8F6-45AA-4D23-A070-C0A0F1ADB99A}"/>
    <cellStyle name="쉼표 9 4 4 9" xfId="23701" xr:uid="{1800AA11-883E-479F-9D6F-62E4A0D1574F}"/>
    <cellStyle name="쉼표 9 4 4 9 2" xfId="53653" xr:uid="{DDDE1C5B-B82A-4F5F-9B89-8145F8AB40EA}"/>
    <cellStyle name="쉼표 9 4 5" xfId="2817" xr:uid="{4A7069FD-0CFF-4385-B176-C1FF1530EEF9}"/>
    <cellStyle name="쉼표 9 4 5 2" xfId="27812" xr:uid="{C649A67C-8F07-449E-8AF2-28178DAEA904}"/>
    <cellStyle name="쉼표 9 4 5 2 2" xfId="57764" xr:uid="{923C5267-F4FA-4742-9EE6-A8CE1EA7F3B3}"/>
    <cellStyle name="쉼표 9 4 5 3" xfId="32810" xr:uid="{45213B08-4BED-49EB-A4B0-FA2F8AD55F23}"/>
    <cellStyle name="쉼표 9 4 6" xfId="5765" xr:uid="{7D69CD50-8D5F-4803-B4CC-0ACB58942DAA}"/>
    <cellStyle name="쉼표 9 4 6 2" xfId="35720" xr:uid="{6D00D551-9709-4289-8D82-D6A99688145C}"/>
    <cellStyle name="쉼표 9 4 7" xfId="8547" xr:uid="{26341349-C68E-4E95-883E-2A1BB780359D}"/>
    <cellStyle name="쉼표 9 4 7 2" xfId="38502" xr:uid="{4AC0FB08-FC16-4257-B777-A34B4391EB62}"/>
    <cellStyle name="쉼표 9 4 8" xfId="11329" xr:uid="{B63ABE85-D49B-4BCC-B85A-DAEB6AE13B26}"/>
    <cellStyle name="쉼표 9 4 8 2" xfId="41284" xr:uid="{0BD5073A-AB58-4724-AD36-E5E07C3382C7}"/>
    <cellStyle name="쉼표 9 4 9" xfId="14064" xr:uid="{379CEC93-55C0-4B1E-99E8-5D272A9D4EE8}"/>
    <cellStyle name="쉼표 9 4 9 2" xfId="44019" xr:uid="{F302F04C-FBFC-4EFD-B204-7E95D3D6FDB1}"/>
    <cellStyle name="쉼표 9 5" xfId="668" xr:uid="{D12CE54C-DD07-4BC1-B4AD-C5BB21A05582}"/>
    <cellStyle name="쉼표 9 5 10" xfId="19766" xr:uid="{A4DE5A16-F64F-4D6D-9A7B-34B51F36B766}"/>
    <cellStyle name="쉼표 9 5 10 2" xfId="49718" xr:uid="{1E568523-6DEB-464B-A4A1-88F1D34C290F}"/>
    <cellStyle name="쉼표 9 5 11" xfId="22504" xr:uid="{49B775BA-9F32-4338-BA72-76E73C492CE9}"/>
    <cellStyle name="쉼표 9 5 11 2" xfId="52456" xr:uid="{1F3B0824-6D25-4AF6-863C-652A95AFC14B}"/>
    <cellStyle name="쉼표 9 5 12" xfId="25240" xr:uid="{E3D3E2A6-1A2F-4555-874B-9CE7FD6F79CA}"/>
    <cellStyle name="쉼표 9 5 12 2" xfId="55192" xr:uid="{C3C1EF4B-EDF9-4304-A88C-EA16CA3A7285}"/>
    <cellStyle name="쉼표 9 5 13" xfId="30678" xr:uid="{FAB49DD4-CDB8-48AA-B52C-D24921C647FE}"/>
    <cellStyle name="쉼표 9 5 2" xfId="1216" xr:uid="{A7B4A4C4-5FF8-4D39-B912-A31B786DC16B}"/>
    <cellStyle name="쉼표 9 5 2 10" xfId="23188" xr:uid="{4BC11A91-9843-4BF8-958A-9AF8F9AD5122}"/>
    <cellStyle name="쉼표 9 5 2 10 2" xfId="53140" xr:uid="{F5B7BA01-29FA-4204-B4E5-CDE02124C566}"/>
    <cellStyle name="쉼표 9 5 2 11" xfId="25924" xr:uid="{7AEE680B-D5FA-479B-B9F9-BA4F0B3CD190}"/>
    <cellStyle name="쉼표 9 5 2 11 2" xfId="55876" xr:uid="{B061D718-DD02-4197-8FD9-3AA8DF4C41AE}"/>
    <cellStyle name="쉼표 9 5 2 12" xfId="31221" xr:uid="{A3AF9CAF-39FB-4845-8F74-5CFF0C17AEE0}"/>
    <cellStyle name="쉼표 9 5 2 2" xfId="5040" xr:uid="{AAC176AA-FCCD-49E2-87F6-230DD8DC6D1C}"/>
    <cellStyle name="쉼표 9 5 2 2 10" xfId="35033" xr:uid="{174BCDBC-A28B-4BC0-9FA8-7F2817CC8A1C}"/>
    <cellStyle name="쉼표 9 5 2 2 2" xfId="7988" xr:uid="{942A713D-4BE7-40F1-B696-5F7A91A15479}"/>
    <cellStyle name="쉼표 9 5 2 2 2 2" xfId="30035" xr:uid="{C257E47A-5B85-476E-B896-F27D7C1259FF}"/>
    <cellStyle name="쉼표 9 5 2 2 2 2 2" xfId="59987" xr:uid="{7E2AD05A-51D8-457E-873E-98E91782D5F0}"/>
    <cellStyle name="쉼표 9 5 2 2 2 3" xfId="37943" xr:uid="{31D3DAA7-8BEC-40BF-88BA-E9CA80D30C46}"/>
    <cellStyle name="쉼표 9 5 2 2 3" xfId="10770" xr:uid="{37B4A7E1-4333-45A0-8B3E-566DB61B849C}"/>
    <cellStyle name="쉼표 9 5 2 2 3 2" xfId="40725" xr:uid="{BBFF1F20-B34F-4C34-8A9D-CC9745550697}"/>
    <cellStyle name="쉼표 9 5 2 2 4" xfId="13552" xr:uid="{4350C702-C1E9-4016-953C-F2C68D900186}"/>
    <cellStyle name="쉼표 9 5 2 2 4 2" xfId="43507" xr:uid="{4CB3D453-BE0C-4872-B3A3-9ADBACFA1B9A}"/>
    <cellStyle name="쉼표 9 5 2 2 5" xfId="16287" xr:uid="{39B3D926-DCBD-461F-A62F-78876CE15C95}"/>
    <cellStyle name="쉼표 9 5 2 2 5 2" xfId="46242" xr:uid="{FBDEF3E2-C023-4BF1-9A25-69B5D369B0A3}"/>
    <cellStyle name="쉼표 9 5 2 2 6" xfId="19035" xr:uid="{D8DB98EE-EC94-4485-A545-453727BECB65}"/>
    <cellStyle name="쉼표 9 5 2 2 6 2" xfId="48988" xr:uid="{5D6E7CD5-2CB5-4FE9-B8C1-879C3230CF1E}"/>
    <cellStyle name="쉼표 9 5 2 2 7" xfId="21818" xr:uid="{A4F7A349-AB3E-42D7-9668-472CD721F255}"/>
    <cellStyle name="쉼표 9 5 2 2 7 2" xfId="51770" xr:uid="{66EDDC2E-D547-4D63-8927-A982635A7610}"/>
    <cellStyle name="쉼표 9 5 2 2 8" xfId="24556" xr:uid="{36E792D0-2A0C-422A-9498-BDA6CE28046A}"/>
    <cellStyle name="쉼표 9 5 2 2 8 2" xfId="54508" xr:uid="{FBFDE941-7571-4CEC-BA84-303BDC77DBFF}"/>
    <cellStyle name="쉼표 9 5 2 2 9" xfId="27292" xr:uid="{2B1C4657-F483-462C-B3AF-79A7C46B6C65}"/>
    <cellStyle name="쉼표 9 5 2 2 9 2" xfId="57244" xr:uid="{93AD01D0-2744-46A2-9021-8F3B2342F56E}"/>
    <cellStyle name="쉼표 9 5 2 3" xfId="3672" xr:uid="{DA217FA3-78AD-4C44-8314-45EC4DD8CE6E}"/>
    <cellStyle name="쉼표 9 5 2 3 2" xfId="28667" xr:uid="{E90DA71C-3578-4E53-84AD-3DDB337E1084}"/>
    <cellStyle name="쉼표 9 5 2 3 2 2" xfId="58619" xr:uid="{C9BA56EC-1BC0-49F0-8357-7A5A6AB1D79A}"/>
    <cellStyle name="쉼표 9 5 2 3 3" xfId="33665" xr:uid="{5749CA75-F68B-4C4F-ADCC-FD54A6681E62}"/>
    <cellStyle name="쉼표 9 5 2 4" xfId="6620" xr:uid="{70588D28-35BE-487C-8D7A-9513E655BC0C}"/>
    <cellStyle name="쉼표 9 5 2 4 2" xfId="36575" xr:uid="{A6CFE4B2-FF4F-4391-82DE-25A1BA8A1644}"/>
    <cellStyle name="쉼표 9 5 2 5" xfId="9402" xr:uid="{85D7BF77-B04B-4AB1-B6E2-6180F8753837}"/>
    <cellStyle name="쉼표 9 5 2 5 2" xfId="39357" xr:uid="{E5C7A803-D0ED-434D-B81A-EA6DB0660D45}"/>
    <cellStyle name="쉼표 9 5 2 6" xfId="12184" xr:uid="{F9A710A4-D848-4D42-9023-DABCADA27B41}"/>
    <cellStyle name="쉼표 9 5 2 6 2" xfId="42139" xr:uid="{759BB0CF-00EB-4154-AF32-8160774DBFF6}"/>
    <cellStyle name="쉼표 9 5 2 7" xfId="14919" xr:uid="{2E9773A1-589D-4DAF-BB7B-FA4BAE9D0AF1}"/>
    <cellStyle name="쉼표 9 5 2 7 2" xfId="44874" xr:uid="{C23D82A5-856C-4993-93E7-AB8386225F57}"/>
    <cellStyle name="쉼표 9 5 2 8" xfId="17667" xr:uid="{0F66FDE4-244E-4644-954D-244B1854C89A}"/>
    <cellStyle name="쉼표 9 5 2 8 2" xfId="47620" xr:uid="{2A90A3EA-C0E9-4F81-913C-F1B08356D1B9}"/>
    <cellStyle name="쉼표 9 5 2 9" xfId="20450" xr:uid="{5DD7290C-4D66-4B3E-A801-085FBA1F4896}"/>
    <cellStyle name="쉼표 9 5 2 9 2" xfId="50402" xr:uid="{4FD1A1C4-4CEC-4DF9-8E88-EC94BD26660C}"/>
    <cellStyle name="쉼표 9 5 3" xfId="1758" xr:uid="{96931F16-3BF2-4841-BC31-4CDF42935B2F}"/>
    <cellStyle name="쉼표 9 5 3 10" xfId="26608" xr:uid="{2ABCA975-0E71-45BF-B67A-FAB0F826910B}"/>
    <cellStyle name="쉼표 9 5 3 10 2" xfId="56560" xr:uid="{B58C0582-FF7A-4566-B295-FE67111C46B3}"/>
    <cellStyle name="쉼표 9 5 3 11" xfId="31763" xr:uid="{0260C4F3-51B2-4837-9FF0-251F960474F0}"/>
    <cellStyle name="쉼표 9 5 3 2" xfId="4356" xr:uid="{49C6164A-B74C-49E1-88D3-42B7F2491F02}"/>
    <cellStyle name="쉼표 9 5 3 2 2" xfId="29351" xr:uid="{3FFAEFB5-F829-4F0A-A6B2-B60405FB251B}"/>
    <cellStyle name="쉼표 9 5 3 2 2 2" xfId="59303" xr:uid="{2820F314-D3CF-4D5B-96F6-717DA3051F86}"/>
    <cellStyle name="쉼표 9 5 3 2 3" xfId="34349" xr:uid="{E348067B-7968-4CF1-86B2-0FC202C87AB6}"/>
    <cellStyle name="쉼표 9 5 3 3" xfId="7304" xr:uid="{13349FAE-4D0F-4505-8AB0-948B94741E34}"/>
    <cellStyle name="쉼표 9 5 3 3 2" xfId="37259" xr:uid="{EBF82C1E-A546-4D72-8EE7-FCB5E5B3E78E}"/>
    <cellStyle name="쉼표 9 5 3 4" xfId="10086" xr:uid="{19CCFCAB-F5B6-4B6A-B9ED-F5583ECBD5AF}"/>
    <cellStyle name="쉼표 9 5 3 4 2" xfId="40041" xr:uid="{BA83D99F-0D02-42A9-9B8E-641847B7B706}"/>
    <cellStyle name="쉼표 9 5 3 5" xfId="12868" xr:uid="{0D38FD43-1519-42A9-8316-55FB9B1203F3}"/>
    <cellStyle name="쉼표 9 5 3 5 2" xfId="42823" xr:uid="{D8F680AB-9B3A-48DD-A10B-A68873BBB1B7}"/>
    <cellStyle name="쉼표 9 5 3 6" xfId="15603" xr:uid="{17B57176-0F00-4BA5-9831-78C16C4AF57C}"/>
    <cellStyle name="쉼표 9 5 3 6 2" xfId="45558" xr:uid="{0D80123E-87E4-4CEA-BDBC-AE4044E17DA5}"/>
    <cellStyle name="쉼표 9 5 3 7" xfId="18351" xr:uid="{F8E509B0-D327-4AF4-92FA-FE3EEBF570E7}"/>
    <cellStyle name="쉼표 9 5 3 7 2" xfId="48304" xr:uid="{7CADCAB9-3140-42CA-84C9-A6E794D49DEA}"/>
    <cellStyle name="쉼표 9 5 3 8" xfId="21134" xr:uid="{2D1CE34E-01A1-44B8-B0B1-73CB90DD327F}"/>
    <cellStyle name="쉼표 9 5 3 8 2" xfId="51086" xr:uid="{768C224C-D7F2-4B10-910F-917E93C0BB9F}"/>
    <cellStyle name="쉼표 9 5 3 9" xfId="23872" xr:uid="{7D3F9C8F-1066-465C-9258-29011450DEC8}"/>
    <cellStyle name="쉼표 9 5 3 9 2" xfId="53824" xr:uid="{31D2672A-59CF-4BF9-93B7-FCDE2746CEE4}"/>
    <cellStyle name="쉼표 9 5 4" xfId="2988" xr:uid="{D0563404-64B7-4191-84B8-F2CAE0E753D8}"/>
    <cellStyle name="쉼표 9 5 4 2" xfId="27983" xr:uid="{0175D599-5D98-4E9D-91FC-13B34E3C9CEF}"/>
    <cellStyle name="쉼표 9 5 4 2 2" xfId="57935" xr:uid="{26E9FDFF-29A8-4BB3-88B3-7DA1004920F8}"/>
    <cellStyle name="쉼표 9 5 4 3" xfId="32981" xr:uid="{72FC7803-3D55-4DEF-8F4E-4AAB38A86BE5}"/>
    <cellStyle name="쉼표 9 5 5" xfId="5936" xr:uid="{E4CD3872-5DCB-4929-9645-64A9FEEBE564}"/>
    <cellStyle name="쉼표 9 5 5 2" xfId="35891" xr:uid="{A2B991A5-FE66-4B39-B668-A4C0E863C0E9}"/>
    <cellStyle name="쉼표 9 5 6" xfId="8718" xr:uid="{8C51EF5A-4A25-4200-9AC1-FC3F2A1E2C44}"/>
    <cellStyle name="쉼표 9 5 6 2" xfId="38673" xr:uid="{9FD9C591-3E6E-4646-A21A-456ED641C15A}"/>
    <cellStyle name="쉼표 9 5 7" xfId="11500" xr:uid="{E378D023-749A-4C53-8A80-E89049705DDB}"/>
    <cellStyle name="쉼표 9 5 7 2" xfId="41455" xr:uid="{535CCE00-1964-4367-96DF-DA6D67968871}"/>
    <cellStyle name="쉼표 9 5 8" xfId="14235" xr:uid="{B520491E-7B56-4699-8FA7-F544D5E4DA6D}"/>
    <cellStyle name="쉼표 9 5 8 2" xfId="44190" xr:uid="{BAFDC684-F903-4980-A92D-A4ACA9CCD4A0}"/>
    <cellStyle name="쉼표 9 5 9" xfId="16983" xr:uid="{570EE879-14C0-4F75-9E09-B32394A59CE0}"/>
    <cellStyle name="쉼표 9 5 9 2" xfId="46936" xr:uid="{526D79F9-FAEC-4444-BE1B-39DA7C4F70FF}"/>
    <cellStyle name="쉼표 9 6" xfId="718" xr:uid="{A9D3A224-8CB2-4E35-B3B8-4B94901C41A6}"/>
    <cellStyle name="쉼표 9 6 10" xfId="20108" xr:uid="{3498A182-8E55-4221-A984-0B00A93E6F83}"/>
    <cellStyle name="쉼표 9 6 10 2" xfId="50060" xr:uid="{1BD2EFC7-ABC4-4805-9AF8-C663CDDB52D7}"/>
    <cellStyle name="쉼표 9 6 11" xfId="22846" xr:uid="{134A91E6-F48E-4545-B59F-762DC157F13C}"/>
    <cellStyle name="쉼표 9 6 11 2" xfId="52798" xr:uid="{025F7063-7A94-4CFB-97CD-75D3243418B2}"/>
    <cellStyle name="쉼표 9 6 12" xfId="25582" xr:uid="{ADD7DB7B-52F8-4D3D-B5F9-17A5DC225802}"/>
    <cellStyle name="쉼표 9 6 12 2" xfId="55534" xr:uid="{998ADDB7-8C8F-47D1-BA0E-1F2C018F9185}"/>
    <cellStyle name="쉼표 9 6 13" xfId="30723" xr:uid="{D6CC1F34-6F1D-42FD-9186-3C629A1DDD9E}"/>
    <cellStyle name="쉼표 9 6 2" xfId="1261" xr:uid="{E83E2E4F-7986-4504-9049-DCC99EF494F4}"/>
    <cellStyle name="쉼표 9 6 2 10" xfId="26950" xr:uid="{974A88B8-66BD-490C-A4E3-BBE3EA6CA41C}"/>
    <cellStyle name="쉼표 9 6 2 10 2" xfId="56902" xr:uid="{4E8CAAFB-BF76-489C-B721-68C1214A16E1}"/>
    <cellStyle name="쉼표 9 6 2 11" xfId="31266" xr:uid="{A00DC9E1-6E28-4F0D-BE91-5309E43F970C}"/>
    <cellStyle name="쉼표 9 6 2 2" xfId="4698" xr:uid="{8C316330-E654-4DAF-9EF0-E6CF528F56B7}"/>
    <cellStyle name="쉼표 9 6 2 2 2" xfId="29693" xr:uid="{527643C7-2FDC-49E3-AEF4-CB0A7AD6C106}"/>
    <cellStyle name="쉼표 9 6 2 2 2 2" xfId="59645" xr:uid="{0FDBADE9-8292-4F78-8FBE-FD6E720EE940}"/>
    <cellStyle name="쉼표 9 6 2 2 3" xfId="34691" xr:uid="{F76CC259-2A37-4F1F-B199-C3C3484838F2}"/>
    <cellStyle name="쉼표 9 6 2 3" xfId="7646" xr:uid="{6F98DCD5-8D42-47F3-B1C8-FB1A43409969}"/>
    <cellStyle name="쉼표 9 6 2 3 2" xfId="37601" xr:uid="{9E829F05-E543-4361-B925-C83CAB0015C7}"/>
    <cellStyle name="쉼표 9 6 2 4" xfId="10428" xr:uid="{489446E3-C7A0-4D43-B22F-C6CC0983384E}"/>
    <cellStyle name="쉼표 9 6 2 4 2" xfId="40383" xr:uid="{F0D272A5-746D-45FE-BCEA-1356429BCED3}"/>
    <cellStyle name="쉼표 9 6 2 5" xfId="13210" xr:uid="{12DC8ECD-E49D-40BE-A4A6-6F75AFE6889B}"/>
    <cellStyle name="쉼표 9 6 2 5 2" xfId="43165" xr:uid="{B0B1E436-F9B6-4136-A084-7390D3710912}"/>
    <cellStyle name="쉼표 9 6 2 6" xfId="15945" xr:uid="{51A84D02-B31F-4A30-B6FA-B4402EB71447}"/>
    <cellStyle name="쉼표 9 6 2 6 2" xfId="45900" xr:uid="{D82AEF6D-CFB8-4E56-A7C4-9080FF3FBD78}"/>
    <cellStyle name="쉼표 9 6 2 7" xfId="18693" xr:uid="{431BBB06-28B1-4AF6-96AE-BED10A0E0857}"/>
    <cellStyle name="쉼표 9 6 2 7 2" xfId="48646" xr:uid="{D7839939-DBBB-49A3-B1A2-E5607DFC6B3C}"/>
    <cellStyle name="쉼표 9 6 2 8" xfId="21476" xr:uid="{EDAFC8CC-20BA-44F0-BDDD-814F7A7DDFF6}"/>
    <cellStyle name="쉼표 9 6 2 8 2" xfId="51428" xr:uid="{180013B7-4501-4B29-9DD2-C2CCC6082E18}"/>
    <cellStyle name="쉼표 9 6 2 9" xfId="24214" xr:uid="{DF39D9D7-E183-45DF-A95A-E14110329572}"/>
    <cellStyle name="쉼표 9 6 2 9 2" xfId="54166" xr:uid="{3086FB6C-59CB-447D-8813-FF491D939877}"/>
    <cellStyle name="쉼표 9 6 3" xfId="1803" xr:uid="{7873665E-5613-4294-B2B0-A998AF4E8818}"/>
    <cellStyle name="쉼표 9 6 3 2" xfId="28325" xr:uid="{6B8D61D5-F705-4B10-9374-43EBF5BD0DB3}"/>
    <cellStyle name="쉼표 9 6 3 2 2" xfId="58277" xr:uid="{3C6693B1-BBC3-43CD-9A95-FAE00FEEB389}"/>
    <cellStyle name="쉼표 9 6 3 3" xfId="31808" xr:uid="{AFCC83BB-6981-4802-B9AE-9C4821DB08BD}"/>
    <cellStyle name="쉼표 9 6 4" xfId="3330" xr:uid="{0154031B-417F-4DAE-9E68-AB8C1D4B4D34}"/>
    <cellStyle name="쉼표 9 6 4 2" xfId="33323" xr:uid="{AA69F048-E429-4465-91BE-695D64985FFF}"/>
    <cellStyle name="쉼표 9 6 5" xfId="6278" xr:uid="{C62F945E-EABA-4714-AF95-35355108A27F}"/>
    <cellStyle name="쉼표 9 6 5 2" xfId="36233" xr:uid="{9DB13DC6-4A26-4B3C-829A-FCB7D820B27C}"/>
    <cellStyle name="쉼표 9 6 6" xfId="9060" xr:uid="{9AF8B05E-E9BC-4FB1-9759-991947E2AE9A}"/>
    <cellStyle name="쉼표 9 6 6 2" xfId="39015" xr:uid="{64EC8F70-CB26-43A3-9F40-6501B4BF0B49}"/>
    <cellStyle name="쉼표 9 6 7" xfId="11842" xr:uid="{CAF977E7-0FCD-4258-A1E2-ACB6A393E338}"/>
    <cellStyle name="쉼표 9 6 7 2" xfId="41797" xr:uid="{F3C76C7B-4C77-47CB-990D-0D01A5C3B2E1}"/>
    <cellStyle name="쉼표 9 6 8" xfId="14577" xr:uid="{64A3886C-420F-4C6E-B7C8-70D802F19C10}"/>
    <cellStyle name="쉼표 9 6 8 2" xfId="44532" xr:uid="{DCBD4F00-3387-402C-893C-BB7B79F7693C}"/>
    <cellStyle name="쉼표 9 6 9" xfId="17325" xr:uid="{82A3254B-D556-42AA-8B80-AA8B0EA99D3F}"/>
    <cellStyle name="쉼표 9 6 9 2" xfId="47278" xr:uid="{3AA0CA5B-B81A-46A5-B991-1DF79B745EFA}"/>
    <cellStyle name="쉼표 9 7" xfId="764" xr:uid="{AAFF8F20-12FE-4DD2-8F7A-D6EFCBAFDD99}"/>
    <cellStyle name="쉼표 9 7 10" xfId="20792" xr:uid="{75316CAD-8B2F-41B5-A460-62029023CE50}"/>
    <cellStyle name="쉼표 9 7 10 2" xfId="50744" xr:uid="{26954696-DADF-4711-81B5-A149F6E2910B}"/>
    <cellStyle name="쉼표 9 7 11" xfId="23530" xr:uid="{1D214C70-132B-4BCD-9E55-2737DA7CB713}"/>
    <cellStyle name="쉼표 9 7 11 2" xfId="53482" xr:uid="{1FBF973C-DBD3-42C3-A418-C94E395F4694}"/>
    <cellStyle name="쉼표 9 7 12" xfId="26266" xr:uid="{673924A4-116D-40CB-8B1E-32CCE9FB1B74}"/>
    <cellStyle name="쉼표 9 7 12 2" xfId="56218" xr:uid="{4292D06E-36A0-4496-975B-427D83A76B82}"/>
    <cellStyle name="쉼표 9 7 13" xfId="30769" xr:uid="{5E05AAC5-B176-4FE3-AEAF-500A36CF8849}"/>
    <cellStyle name="쉼표 9 7 2" xfId="1307" xr:uid="{B460D932-371F-41A9-9706-CDC41471DA3B}"/>
    <cellStyle name="쉼표 9 7 2 2" xfId="29009" xr:uid="{9B952C7A-D936-42CD-80AF-9A9E66119119}"/>
    <cellStyle name="쉼표 9 7 2 2 2" xfId="58961" xr:uid="{0B07E534-6BC7-4C05-97E6-B4D97681AB99}"/>
    <cellStyle name="쉼표 9 7 2 3" xfId="31312" xr:uid="{A131F201-1F46-4A76-A68A-88AE6DE00CC8}"/>
    <cellStyle name="쉼표 9 7 3" xfId="1849" xr:uid="{6B042C8F-4CBE-448E-8816-3251641744FB}"/>
    <cellStyle name="쉼표 9 7 3 2" xfId="31854" xr:uid="{8DADDADA-8155-4BF9-BD74-7D7049607D6A}"/>
    <cellStyle name="쉼표 9 7 4" xfId="4014" xr:uid="{3AAA84F9-2611-4140-BE86-A6AA1E1D28E5}"/>
    <cellStyle name="쉼표 9 7 4 2" xfId="34007" xr:uid="{04CD8072-0F77-442A-9ED9-E1B2E2DD7A90}"/>
    <cellStyle name="쉼표 9 7 5" xfId="6962" xr:uid="{042BD574-8A14-44A7-A2A2-7B128920C481}"/>
    <cellStyle name="쉼표 9 7 5 2" xfId="36917" xr:uid="{8ABB04FC-B37B-4ADF-B922-23F9B0AC357E}"/>
    <cellStyle name="쉼표 9 7 6" xfId="9744" xr:uid="{06AC74C7-DBDF-4BCD-B52D-7A31A7669444}"/>
    <cellStyle name="쉼표 9 7 6 2" xfId="39699" xr:uid="{5B2123AA-4873-42BE-AAA5-F996F3496CC2}"/>
    <cellStyle name="쉼표 9 7 7" xfId="12526" xr:uid="{4DB66988-AC1B-4659-9D38-B7F963A6EA28}"/>
    <cellStyle name="쉼표 9 7 7 2" xfId="42481" xr:uid="{9B1FD101-1161-4757-AE05-89B2F092A350}"/>
    <cellStyle name="쉼표 9 7 8" xfId="15261" xr:uid="{22CCA2B9-8B4C-43E2-A643-EBDD666592D8}"/>
    <cellStyle name="쉼표 9 7 8 2" xfId="45216" xr:uid="{741D0E18-62C1-4DBB-985B-21FCD9186CC2}"/>
    <cellStyle name="쉼표 9 7 9" xfId="18009" xr:uid="{7CF3B4BB-F960-4865-94AA-336327D15043}"/>
    <cellStyle name="쉼표 9 7 9 2" xfId="47962" xr:uid="{BD3BAA64-26A8-41F1-B589-527E387B1908}"/>
    <cellStyle name="쉼표 9 8" xfId="937" xr:uid="{70D2B1EA-A791-4A7C-AB0D-8F786453F594}"/>
    <cellStyle name="쉼표 9 8 2" xfId="27641" xr:uid="{7BD2445D-71FF-4FEA-AF4E-0AE6E42F9D5E}"/>
    <cellStyle name="쉼표 9 8 2 2" xfId="57593" xr:uid="{C6E77E4E-0F07-4E98-992D-7DBD1301303A}"/>
    <cellStyle name="쉼표 9 8 3" xfId="30942" xr:uid="{94A2F896-A12D-4C38-A17E-3E03DD3B5995}"/>
    <cellStyle name="쉼표 9 9" xfId="1479" xr:uid="{A7AEFD8D-CB28-45A9-8A98-B813AA4FCE36}"/>
    <cellStyle name="쉼표 9 9 2" xfId="31484" xr:uid="{5A43C095-A040-4DF9-AA5F-EC945757DAEC}"/>
    <cellStyle name="쉼표 90" xfId="16627" xr:uid="{464F737F-DF37-40D5-9A55-F4B95306DDBF}"/>
    <cellStyle name="쉼표 90 2" xfId="46580" xr:uid="{266ACF52-8712-4A94-A055-CE95975E35B5}"/>
    <cellStyle name="쉼표 91" xfId="16604" xr:uid="{873F4EBF-0646-4F27-BF8C-EFA3A7F37126}"/>
    <cellStyle name="쉼표 91 2" xfId="46557" xr:uid="{C0CDAE5D-EEE4-481F-AF4F-4D9A4B69CE96}"/>
    <cellStyle name="쉼표 92" xfId="16642" xr:uid="{431940B2-46EE-4F8D-BAAA-C95D4C3A43CC}"/>
    <cellStyle name="쉼표 92 2" xfId="46595" xr:uid="{5E59D5DB-CABA-43B2-90DD-9868E0158DB3}"/>
    <cellStyle name="쉼표 93" xfId="16606" xr:uid="{71DC1C6C-DDA8-4BF1-AA6D-88F44F55E3EF}"/>
    <cellStyle name="쉼표 93 2" xfId="46559" xr:uid="{AAEDAADD-01DB-4499-85FA-3FAE174FDD6D}"/>
    <cellStyle name="쉼표 94" xfId="19337" xr:uid="{85FFF57A-C464-41D7-A5A7-7B08A5F28293}"/>
    <cellStyle name="쉼표 94 2" xfId="49290" xr:uid="{DCF8D530-E537-4E72-BBD2-120B12DB5D5A}"/>
    <cellStyle name="쉼표 95" xfId="19380" xr:uid="{B1650FC8-8B60-4A6B-9A52-349800972060}"/>
    <cellStyle name="쉼표 95 2" xfId="49332" xr:uid="{695B0780-7A02-4A3F-8724-B4F36C9D42E8}"/>
    <cellStyle name="쉼표 96" xfId="19410" xr:uid="{34520E89-A29B-4805-9B78-FE21D843B38C}"/>
    <cellStyle name="쉼표 96 2" xfId="49362" xr:uid="{93EE240F-F4DC-45F6-9C86-CC472A5D4371}"/>
    <cellStyle name="쉼표 97" xfId="19425" xr:uid="{A3CF139D-A0F5-46E0-A7A0-869990B1D203}"/>
    <cellStyle name="쉼표 97 2" xfId="49377" xr:uid="{42816BDF-22C6-4352-B95C-0AF1AD350CC9}"/>
    <cellStyle name="쉼표 98" xfId="19389" xr:uid="{0B471656-2BB9-42B6-A798-2077EB486AEB}"/>
    <cellStyle name="쉼표 98 2" xfId="49341" xr:uid="{D0F23873-8A95-4B44-B8B4-AC78C815E68D}"/>
    <cellStyle name="쉼표 99" xfId="19382" xr:uid="{27E44C03-5775-4082-B881-0E2EC099939D}"/>
    <cellStyle name="쉼표 99 2" xfId="49334" xr:uid="{2EE0C831-A379-42E7-8C05-F8D82CCEA4C4}"/>
    <cellStyle name="悪い 2" xfId="281" xr:uid="{EC118573-CB0C-404E-B3E8-E63DE3CEB04F}"/>
    <cellStyle name="悪い 3" xfId="282" xr:uid="{A388D460-4335-4748-B848-105FF21543CC}"/>
    <cellStyle name="悪い 4" xfId="283" xr:uid="{F0534C6D-5F53-4EDD-9327-122CCE972FEC}"/>
    <cellStyle name="연결된 셀" xfId="13" builtinId="24" customBuiltin="1"/>
    <cellStyle name="요약" xfId="17" builtinId="25" customBuiltin="1"/>
    <cellStyle name="一般 4" xfId="5437" xr:uid="{4A541B8B-1D85-48B2-BDAE-9E0F9D70F76D}"/>
    <cellStyle name="입력" xfId="10" builtinId="20" customBuiltin="1"/>
    <cellStyle name="入力 2" xfId="311" xr:uid="{0FD6A93B-4E64-4786-8C28-12E1473C9F96}"/>
    <cellStyle name="入力 3" xfId="312" xr:uid="{B71065FC-0978-4352-80AC-0619D73F5155}"/>
    <cellStyle name="入力 4" xfId="313" xr:uid="{BDEB79AE-E568-416E-9253-CC1736B2D235}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제목 5" xfId="77" xr:uid="{2FB12E51-380B-47CC-A03A-8168E2088389}"/>
    <cellStyle name="좋음" xfId="8" builtinId="26" customBuiltin="1"/>
    <cellStyle name="集計 2" xfId="302" xr:uid="{EDB465A1-C102-4151-A1CD-03E05CA6B2F0}"/>
    <cellStyle name="集計 3" xfId="303" xr:uid="{19394E19-94EE-4C6F-9D3B-2F23BF1F9746}"/>
    <cellStyle name="集計 4" xfId="304" xr:uid="{70B570F7-55A0-48E3-B53D-232FA4B1ADD9}"/>
    <cellStyle name="千分位 2" xfId="84" xr:uid="{82E901BD-E80A-4A87-B3C0-FFB4B4C94CD2}"/>
    <cellStyle name="千分位 2 10" xfId="722" xr:uid="{E4967E91-6F72-4A74-B942-58726011D8AD}"/>
    <cellStyle name="千分位 2 10 10" xfId="20754" xr:uid="{C9F4806E-C4C3-4AAA-8C79-9FE762B34D91}"/>
    <cellStyle name="千分位 2 10 10 2" xfId="50706" xr:uid="{81AC0CAB-A3AD-471D-9052-C18D7B53A530}"/>
    <cellStyle name="千分位 2 10 11" xfId="23492" xr:uid="{14BFAFA5-92E8-43CD-8419-96DEB6B9D8F8}"/>
    <cellStyle name="千分位 2 10 11 2" xfId="53444" xr:uid="{9058B7E8-2382-4D27-B135-9DC6594BC41D}"/>
    <cellStyle name="千分位 2 10 12" xfId="26228" xr:uid="{18B4C540-9F29-49A8-A938-466F734E24B5}"/>
    <cellStyle name="千分位 2 10 12 2" xfId="56180" xr:uid="{2D4C50C6-1E41-480F-9568-A51577664E19}"/>
    <cellStyle name="千分位 2 10 13" xfId="30727" xr:uid="{53828CB7-43E0-42DB-9CB4-D80AA976E781}"/>
    <cellStyle name="千分位 2 10 2" xfId="1265" xr:uid="{5228C897-3767-4CA3-990C-199D159D9D35}"/>
    <cellStyle name="千分位 2 10 2 2" xfId="28971" xr:uid="{80B727CC-6143-46B1-98E9-7FBC19112BE9}"/>
    <cellStyle name="千分位 2 10 2 2 2" xfId="58923" xr:uid="{9D3A9B42-1FD4-442F-B943-0EA399E49FCF}"/>
    <cellStyle name="千分位 2 10 2 3" xfId="31270" xr:uid="{086041CB-B131-449B-86CE-28AEC824B3A4}"/>
    <cellStyle name="千分位 2 10 3" xfId="1807" xr:uid="{EE0D4ACF-6765-4FB2-954F-F17D37CFE820}"/>
    <cellStyle name="千分位 2 10 3 2" xfId="31812" xr:uid="{CE45648D-3984-4568-A6E2-BE03DD247870}"/>
    <cellStyle name="千分位 2 10 4" xfId="3976" xr:uid="{36FE00BC-1104-499B-9285-19C271220B57}"/>
    <cellStyle name="千分位 2 10 4 2" xfId="33969" xr:uid="{1D2D20DB-78CD-439B-A482-479373BF8D65}"/>
    <cellStyle name="千分位 2 10 5" xfId="6924" xr:uid="{73CF5368-C482-42C2-B89C-ADFEAC924C5C}"/>
    <cellStyle name="千分位 2 10 5 2" xfId="36879" xr:uid="{33256E5C-0843-499B-A5D9-8C1DDC510CF5}"/>
    <cellStyle name="千分位 2 10 6" xfId="9706" xr:uid="{9890E250-74CF-48B8-BC46-6225DDFE7CB8}"/>
    <cellStyle name="千分位 2 10 6 2" xfId="39661" xr:uid="{0619FA44-F77F-4E60-8D76-2948C09715FD}"/>
    <cellStyle name="千分位 2 10 7" xfId="12488" xr:uid="{559B5984-30BC-4869-AAAB-490961F2A707}"/>
    <cellStyle name="千分位 2 10 7 2" xfId="42443" xr:uid="{0995BB99-DE6A-41E6-B949-3ED2B48D69CB}"/>
    <cellStyle name="千分位 2 10 8" xfId="15223" xr:uid="{4FFD82D9-5B9E-4C81-95A4-43C8529E5574}"/>
    <cellStyle name="千分位 2 10 8 2" xfId="45178" xr:uid="{FCCADB92-631B-43E2-9185-7EC49B8D5D86}"/>
    <cellStyle name="千分位 2 10 9" xfId="17971" xr:uid="{2C4DFEF8-A12D-4C32-BD30-E795637D40B8}"/>
    <cellStyle name="千分位 2 10 9 2" xfId="47924" xr:uid="{11D1DA4B-F54B-4BD2-921E-342BE650D085}"/>
    <cellStyle name="千分位 2 11" xfId="898" xr:uid="{0758F9A0-C00C-4D4A-92CB-8E052F34772B}"/>
    <cellStyle name="千分位 2 11 2" xfId="27602" xr:uid="{24CF81C2-7BBD-4BA0-8D85-75829ADC1599}"/>
    <cellStyle name="千分位 2 11 2 2" xfId="57554" xr:uid="{8C47AFCB-780B-49C3-88E9-AB3853C4A8C4}"/>
    <cellStyle name="千分位 2 11 3" xfId="30903" xr:uid="{6A020F5C-D702-4210-B891-4A95447DB062}"/>
    <cellStyle name="千分位 2 12" xfId="1441" xr:uid="{5AD58EC2-A345-4529-8D3E-EC6B0D6D6AA1}"/>
    <cellStyle name="千分位 2 12 2" xfId="31446" xr:uid="{62D53F3B-7AE5-4218-8C71-62DB3293F5E9}"/>
    <cellStyle name="千分位 2 13" xfId="1983" xr:uid="{D86FAB53-F07C-402F-B2BE-D26BFCC8389D}"/>
    <cellStyle name="千分位 2 13 2" xfId="31988" xr:uid="{5E9701F7-9CED-41E2-ACF8-F2E503DF6EA0}"/>
    <cellStyle name="千分位 2 14" xfId="2167" xr:uid="{274A5D63-24E0-4116-A562-5BFF02CC00D6}"/>
    <cellStyle name="千分位 2 14 2" xfId="32167" xr:uid="{94E98EF7-876A-48A6-94DE-132FFE7F55F7}"/>
    <cellStyle name="千分位 2 15" xfId="2513" xr:uid="{321403F4-0B1D-4023-BB56-288AF0F22CF5}"/>
    <cellStyle name="千分位 2 15 2" xfId="32512" xr:uid="{34AB528E-90F0-42CA-A5B6-B10730900876}"/>
    <cellStyle name="千分位 2 16" xfId="2559" xr:uid="{416AF5BF-07AE-40A5-BED6-7D72D851FE68}"/>
    <cellStyle name="千分位 2 16 2" xfId="32555" xr:uid="{2B72B471-9744-44DD-8547-C22C33CADFED}"/>
    <cellStyle name="千分位 2 17" xfId="2607" xr:uid="{0D38EDCF-22F1-464F-A0C8-C2889085C7ED}"/>
    <cellStyle name="千分位 2 17 2" xfId="32600" xr:uid="{D8C71FAC-3D1D-49DC-9D12-53C650E6ACFC}"/>
    <cellStyle name="千分位 2 18" xfId="5344" xr:uid="{F5664B4A-6E96-4F03-8488-C3E19C73BB1F}"/>
    <cellStyle name="千分位 2 18 2" xfId="35337" xr:uid="{F8F21617-5A15-4A94-9EC1-90D212A97542}"/>
    <cellStyle name="千分位 2 19" xfId="5386" xr:uid="{568FB31A-F4CD-4169-96AB-32C7A5230BE6}"/>
    <cellStyle name="千分位 2 19 2" xfId="35379" xr:uid="{AE133839-0BE5-4625-B5AA-A6138008996F}"/>
    <cellStyle name="千分位 2 2" xfId="353" xr:uid="{C60065FB-56FD-4FF4-9A38-03EAF29E1AE2}"/>
    <cellStyle name="千分位 2 2 10" xfId="1995" xr:uid="{7821E568-0619-467E-8655-D26F83A43ABE}"/>
    <cellStyle name="千分位 2 2 10 2" xfId="32000" xr:uid="{49254B3F-B962-4752-B5F1-F93ACE4D166F}"/>
    <cellStyle name="千分位 2 2 11" xfId="2178" xr:uid="{4148846D-3A57-446C-A986-F4D1F280F327}"/>
    <cellStyle name="千分位 2 2 11 2" xfId="32178" xr:uid="{6F9AB575-5C95-44CE-B349-996364D03C16}"/>
    <cellStyle name="千分位 2 2 12" xfId="2523" xr:uid="{6A48CDB4-FA82-488B-9687-9447ED68977C}"/>
    <cellStyle name="千分位 2 2 12 2" xfId="32522" xr:uid="{D9070412-B321-48EB-B4D7-29F1DE8F5E03}"/>
    <cellStyle name="千分位 2 2 13" xfId="2571" xr:uid="{7D772ED2-FE43-4567-BF15-B121CCD2A376}"/>
    <cellStyle name="千分位 2 2 13 2" xfId="32566" xr:uid="{1603D66C-651A-47DE-A5D3-C2F5E05C6962}"/>
    <cellStyle name="千分位 2 2 14" xfId="2618" xr:uid="{45AD6A89-F208-42CE-B599-1C3CFE95FACA}"/>
    <cellStyle name="千分位 2 2 14 2" xfId="32611" xr:uid="{35C5E5EF-EB9F-43FB-AF6C-453B6CAB53C0}"/>
    <cellStyle name="千分位 2 2 15" xfId="5354" xr:uid="{83C21438-7C4F-4CB6-9B26-37760A00621D}"/>
    <cellStyle name="千分位 2 2 15 2" xfId="35347" xr:uid="{16EA33F6-3DEA-40CE-96E0-C9E8CA038E26}"/>
    <cellStyle name="千分位 2 2 16" xfId="5396" xr:uid="{A8F12CE7-600B-42E6-A0FB-C3548B7681AC}"/>
    <cellStyle name="千分位 2 2 16 2" xfId="35389" xr:uid="{0B165316-6CF9-44A0-9FB5-E8CD6BC6576C}"/>
    <cellStyle name="千分位 2 2 17" xfId="5443" xr:uid="{35E4947D-A569-43CA-951D-805CAC64EBB5}"/>
    <cellStyle name="千分位 2 2 17 2" xfId="35431" xr:uid="{626DD2D0-6DD1-4B1B-8EF6-55F6AC2EC322}"/>
    <cellStyle name="千分位 2 2 18" xfId="5566" xr:uid="{45F7386B-1D96-4493-9175-338A181D918A}"/>
    <cellStyle name="千分位 2 2 18 2" xfId="35521" xr:uid="{174B2CD7-6C03-4692-AD2B-386ECF79F7D4}"/>
    <cellStyle name="千分位 2 2 19" xfId="8303" xr:uid="{1351C706-84FA-44E4-AA0F-2FDE54FFE3BC}"/>
    <cellStyle name="千分位 2 2 19 2" xfId="38258" xr:uid="{73F2B95C-3E43-4D4F-ADA3-9769C8862FD9}"/>
    <cellStyle name="千分位 2 2 2" xfId="399" xr:uid="{D0270A43-EA76-43A3-8A4D-DA63DDCD6884}"/>
    <cellStyle name="千分位 2 2 2 10" xfId="5608" xr:uid="{20120DD6-85FB-4A3F-B3C4-4A337F6EDA11}"/>
    <cellStyle name="千分位 2 2 2 10 2" xfId="35563" xr:uid="{7FF4AEEE-8617-4C8B-AE63-E4A5F6BAA809}"/>
    <cellStyle name="千分位 2 2 2 11" xfId="8390" xr:uid="{067AA8FF-D5A4-464A-8497-662762ED04ED}"/>
    <cellStyle name="千分位 2 2 2 11 2" xfId="38345" xr:uid="{79BED1C7-8894-4039-BEDC-60D17F2105D8}"/>
    <cellStyle name="千分位 2 2 2 12" xfId="11172" xr:uid="{4041874D-EF49-4328-95E7-D96D973F3928}"/>
    <cellStyle name="千分位 2 2 2 12 2" xfId="41127" xr:uid="{3BC2F704-8B24-456F-8551-6A3EDD4C366F}"/>
    <cellStyle name="千分位 2 2 2 13" xfId="13907" xr:uid="{BE5D3660-A63A-407A-B93C-32EA9C8355EF}"/>
    <cellStyle name="千分位 2 2 2 13 2" xfId="43862" xr:uid="{B71840E3-4D7C-4557-8D42-234F9C4AC3F3}"/>
    <cellStyle name="千分位 2 2 2 14" xfId="16655" xr:uid="{05F8A94D-D3C6-4D93-8C4C-ABD04C6DC5DC}"/>
    <cellStyle name="千分位 2 2 2 14 2" xfId="46608" xr:uid="{402256C6-4BDB-4984-A268-EEADFAA0BC18}"/>
    <cellStyle name="千分位 2 2 2 15" xfId="19438" xr:uid="{853FA714-E16D-4457-B85C-FDF6B95AAC01}"/>
    <cellStyle name="千分位 2 2 2 15 2" xfId="49390" xr:uid="{2E219CF2-0105-4348-87CA-7E0DFC5D3852}"/>
    <cellStyle name="千分位 2 2 2 16" xfId="22176" xr:uid="{FEED3742-8273-49C8-BD51-821A751F13CD}"/>
    <cellStyle name="千分位 2 2 2 16 2" xfId="52128" xr:uid="{D7303F3E-A206-4EE0-AF07-E748616197D7}"/>
    <cellStyle name="千分位 2 2 2 17" xfId="24912" xr:uid="{79F2B97D-EC90-458A-9842-0AAA7BAB6AA0}"/>
    <cellStyle name="千分位 2 2 2 17 2" xfId="54864" xr:uid="{2CA3C647-7FD2-465A-8EBC-B9588C2DB8CC}"/>
    <cellStyle name="千分位 2 2 2 18" xfId="30414" xr:uid="{A8EACDB2-E0A8-49A2-869C-0A8D5A8CEA22}"/>
    <cellStyle name="千分位 2 2 2 2" xfId="543" xr:uid="{EE60D894-A31C-47A1-838F-05D0102F96FD}"/>
    <cellStyle name="千分位 2 2 2 2 10" xfId="11257" xr:uid="{77FB0D1F-7537-4E90-A9E1-2798E9E376F6}"/>
    <cellStyle name="千分位 2 2 2 2 10 2" xfId="41212" xr:uid="{04F5564B-1B59-4F07-BF05-7C7A1D970D23}"/>
    <cellStyle name="千分位 2 2 2 2 11" xfId="13992" xr:uid="{6BAE1469-6BC2-49DE-BFB8-9742060ED73D}"/>
    <cellStyle name="千分位 2 2 2 2 11 2" xfId="43947" xr:uid="{F581F60D-46FC-42AB-B2EC-B0D9943A10A2}"/>
    <cellStyle name="千分位 2 2 2 2 12" xfId="16740" xr:uid="{1D9384EA-F880-4E7B-B6DC-354B826025EB}"/>
    <cellStyle name="千分位 2 2 2 2 12 2" xfId="46693" xr:uid="{C1C7674A-3136-4ECD-92DB-8614D63E29B6}"/>
    <cellStyle name="千分位 2 2 2 2 13" xfId="19523" xr:uid="{1656CEC7-63E0-4AA3-8217-AA51355A29E2}"/>
    <cellStyle name="千分位 2 2 2 2 13 2" xfId="49475" xr:uid="{32272A7B-0484-46E1-9548-A0F5F3410AFD}"/>
    <cellStyle name="千分位 2 2 2 2 14" xfId="22261" xr:uid="{95AE023E-81A9-4901-960E-81C59B63C846}"/>
    <cellStyle name="千分位 2 2 2 2 14 2" xfId="52213" xr:uid="{98BA2C4D-B06B-41EE-BA82-D18B898E560E}"/>
    <cellStyle name="千分位 2 2 2 2 15" xfId="24997" xr:uid="{086D2F8E-8DC2-41A3-8266-FBE6E12DA07C}"/>
    <cellStyle name="千分位 2 2 2 2 15 2" xfId="54949" xr:uid="{162CE1BF-AEAF-4321-A1EB-BC2B784E244E}"/>
    <cellStyle name="千分位 2 2 2 2 16" xfId="30553" xr:uid="{834C8D75-67E4-4A16-A56D-6E52D2BEAED9}"/>
    <cellStyle name="千分位 2 2 2 2 2" xfId="863" xr:uid="{8DFD9322-3406-4C12-800E-811D5114929A}"/>
    <cellStyle name="千分位 2 2 2 2 2 10" xfId="16911" xr:uid="{6AA8EDE6-1BEF-4C9E-BA09-4B0C1F90C15F}"/>
    <cellStyle name="千分位 2 2 2 2 2 10 2" xfId="46864" xr:uid="{5E77AEA3-F03C-454B-806E-BD85AE1E4440}"/>
    <cellStyle name="千分位 2 2 2 2 2 11" xfId="19694" xr:uid="{F29D98AB-61CC-4213-8BBC-251E5EF29B46}"/>
    <cellStyle name="千分位 2 2 2 2 2 11 2" xfId="49646" xr:uid="{CD8CB3FF-962A-4FC9-935F-BAF48E7D8A9A}"/>
    <cellStyle name="千分位 2 2 2 2 2 12" xfId="22432" xr:uid="{7019D532-D3D7-4634-AFC1-871F80C36542}"/>
    <cellStyle name="千分位 2 2 2 2 2 12 2" xfId="52384" xr:uid="{CB9786B2-1468-4AFF-BD28-34E85EF42CD4}"/>
    <cellStyle name="千分位 2 2 2 2 2 13" xfId="25168" xr:uid="{147C5D64-9CA2-4DE5-8561-9EC803A23FE9}"/>
    <cellStyle name="千分位 2 2 2 2 2 13 2" xfId="55120" xr:uid="{FC67864A-A4F6-4D09-9E69-6D9344795893}"/>
    <cellStyle name="千分位 2 2 2 2 2 14" xfId="30868" xr:uid="{A25AF3E9-69BE-4C7D-BA21-458A520FEA41}"/>
    <cellStyle name="千分位 2 2 2 2 2 2" xfId="1406" xr:uid="{AE92ADE7-E81A-4052-8750-2324B852BB8D}"/>
    <cellStyle name="千分位 2 2 2 2 2 2 10" xfId="20036" xr:uid="{EECD2E39-D747-45C4-B207-E9B33D49F290}"/>
    <cellStyle name="千分位 2 2 2 2 2 2 10 2" xfId="49988" xr:uid="{BC92CADD-A09D-4AD2-AF06-A372ED19A2DE}"/>
    <cellStyle name="千分位 2 2 2 2 2 2 11" xfId="22774" xr:uid="{95B04B72-BD4D-499B-AD1F-2A46DFBF6CC2}"/>
    <cellStyle name="千分位 2 2 2 2 2 2 11 2" xfId="52726" xr:uid="{7F113AA3-FD75-4662-B177-33A8F0C9D3F1}"/>
    <cellStyle name="千分位 2 2 2 2 2 2 12" xfId="25510" xr:uid="{BBD36082-4758-4C68-8232-E87CBD6E0A79}"/>
    <cellStyle name="千分位 2 2 2 2 2 2 12 2" xfId="55462" xr:uid="{B5063D16-EDE3-4381-8C19-BE9F13B774B2}"/>
    <cellStyle name="千分位 2 2 2 2 2 2 13" xfId="31411" xr:uid="{B05F62F5-B03C-4A48-8531-308B2E2C0769}"/>
    <cellStyle name="千分位 2 2 2 2 2 2 2" xfId="3942" xr:uid="{1D134DA9-4C2E-4824-995F-7F60B0754060}"/>
    <cellStyle name="千分位 2 2 2 2 2 2 2 10" xfId="26194" xr:uid="{D9D2E70C-7571-4D22-9AE3-628073A9BD1B}"/>
    <cellStyle name="千分位 2 2 2 2 2 2 2 10 2" xfId="56146" xr:uid="{98FD9E87-3587-4374-A8E8-86A04F9CA31E}"/>
    <cellStyle name="千分位 2 2 2 2 2 2 2 11" xfId="33935" xr:uid="{8F2067A2-FCE8-4CE2-A522-F7B9540B85DD}"/>
    <cellStyle name="千分位 2 2 2 2 2 2 2 2" xfId="5310" xr:uid="{753FB775-7792-4A26-B113-B2088E023471}"/>
    <cellStyle name="千分位 2 2 2 2 2 2 2 2 10" xfId="35303" xr:uid="{BBA7352F-5DBF-4F18-90C6-5389FC9D2DFC}"/>
    <cellStyle name="千分位 2 2 2 2 2 2 2 2 2" xfId="8258" xr:uid="{5B92DD79-18F0-4104-BB90-A6C5C4239313}"/>
    <cellStyle name="千分位 2 2 2 2 2 2 2 2 2 2" xfId="30305" xr:uid="{F485FBF5-C9E0-4EEA-8EB8-03D5F0640D18}"/>
    <cellStyle name="千分位 2 2 2 2 2 2 2 2 2 2 2" xfId="60257" xr:uid="{9E339B66-2B05-463B-80C6-5BCF6DDE876A}"/>
    <cellStyle name="千分位 2 2 2 2 2 2 2 2 2 3" xfId="38213" xr:uid="{FEB0E8B6-C867-4B89-9D2E-5643FFA9E88C}"/>
    <cellStyle name="千分位 2 2 2 2 2 2 2 2 3" xfId="11040" xr:uid="{427E5074-6363-434F-B171-5E3E6C7E511D}"/>
    <cellStyle name="千分位 2 2 2 2 2 2 2 2 3 2" xfId="40995" xr:uid="{AD1CF1C8-AFEF-4C2D-8907-DCFCACD13CF6}"/>
    <cellStyle name="千分位 2 2 2 2 2 2 2 2 4" xfId="13822" xr:uid="{9EFA2FC6-D3EF-4F26-914D-A464C463BD79}"/>
    <cellStyle name="千分位 2 2 2 2 2 2 2 2 4 2" xfId="43777" xr:uid="{79847647-2864-4BEE-BABF-011C2581A117}"/>
    <cellStyle name="千分位 2 2 2 2 2 2 2 2 5" xfId="16557" xr:uid="{277290BA-87BD-45F2-BC7D-33DC5B747F7B}"/>
    <cellStyle name="千分位 2 2 2 2 2 2 2 2 5 2" xfId="46512" xr:uid="{27A7763F-9D75-4564-B76E-B5A41E05311C}"/>
    <cellStyle name="千分位 2 2 2 2 2 2 2 2 6" xfId="19305" xr:uid="{9E94A115-8FE3-4B95-9599-2216E4B96455}"/>
    <cellStyle name="千分位 2 2 2 2 2 2 2 2 6 2" xfId="49258" xr:uid="{FF730FB0-D4E8-4CAD-A096-D1C9B079419A}"/>
    <cellStyle name="千分位 2 2 2 2 2 2 2 2 7" xfId="22088" xr:uid="{AB5DDFA4-D92A-4E98-9B50-CB5B739E8127}"/>
    <cellStyle name="千分位 2 2 2 2 2 2 2 2 7 2" xfId="52040" xr:uid="{22874CD0-A454-4FF1-8A79-D18BFB41935E}"/>
    <cellStyle name="千分位 2 2 2 2 2 2 2 2 8" xfId="24826" xr:uid="{6BF8B61F-87B5-469A-B428-C6E5A1604758}"/>
    <cellStyle name="千分位 2 2 2 2 2 2 2 2 8 2" xfId="54778" xr:uid="{4FC6E86D-D1E0-42BF-AADF-9ADBB4FB5138}"/>
    <cellStyle name="千分位 2 2 2 2 2 2 2 2 9" xfId="27562" xr:uid="{5881D54B-6E79-4FA6-8265-959401C18418}"/>
    <cellStyle name="千分位 2 2 2 2 2 2 2 2 9 2" xfId="57514" xr:uid="{138CEE73-DC8D-47B7-9DCD-BAEF18C622FC}"/>
    <cellStyle name="千分位 2 2 2 2 2 2 2 3" xfId="6890" xr:uid="{D0F5036A-75CD-46CF-A63A-38BC19D64C7B}"/>
    <cellStyle name="千分位 2 2 2 2 2 2 2 3 2" xfId="28937" xr:uid="{7D010502-2DC0-4EF9-A1C7-E473121DC7D9}"/>
    <cellStyle name="千分位 2 2 2 2 2 2 2 3 2 2" xfId="58889" xr:uid="{238C0342-443C-45E0-B827-BCEBCBF9FBB3}"/>
    <cellStyle name="千分位 2 2 2 2 2 2 2 3 3" xfId="36845" xr:uid="{591E0AF5-F863-4BB5-BFE6-ED431DB561C7}"/>
    <cellStyle name="千分位 2 2 2 2 2 2 2 4" xfId="9672" xr:uid="{61EA2799-ADFB-4A56-887A-31E039F4932B}"/>
    <cellStyle name="千分位 2 2 2 2 2 2 2 4 2" xfId="39627" xr:uid="{503A4159-27F5-4676-BDB9-273BFECC4120}"/>
    <cellStyle name="千分位 2 2 2 2 2 2 2 5" xfId="12454" xr:uid="{0632A795-04E3-43D2-B833-05DF3BCA0CCB}"/>
    <cellStyle name="千分位 2 2 2 2 2 2 2 5 2" xfId="42409" xr:uid="{3B1556CF-A6A1-4767-BAFE-C3ACB90D5229}"/>
    <cellStyle name="千分位 2 2 2 2 2 2 2 6" xfId="15189" xr:uid="{1190CA27-DFF6-40F4-929F-09170A780A94}"/>
    <cellStyle name="千分位 2 2 2 2 2 2 2 6 2" xfId="45144" xr:uid="{69511878-00C4-4215-9C77-7DCFD426FBDD}"/>
    <cellStyle name="千分位 2 2 2 2 2 2 2 7" xfId="17937" xr:uid="{5EE29167-1173-4E27-9942-3E58D8077EFC}"/>
    <cellStyle name="千分位 2 2 2 2 2 2 2 7 2" xfId="47890" xr:uid="{EAC1F2E2-E97B-411C-8EF8-04A7A92F3D75}"/>
    <cellStyle name="千分位 2 2 2 2 2 2 2 8" xfId="20720" xr:uid="{FD6621A4-A7FC-4347-ACF5-FC54B92F9054}"/>
    <cellStyle name="千分位 2 2 2 2 2 2 2 8 2" xfId="50672" xr:uid="{CB491A40-9168-4136-81E5-7B88AECF2BC0}"/>
    <cellStyle name="千分位 2 2 2 2 2 2 2 9" xfId="23458" xr:uid="{BE54A1A0-90AC-4D1A-8DD9-EA11468F143A}"/>
    <cellStyle name="千分位 2 2 2 2 2 2 2 9 2" xfId="53410" xr:uid="{1D294A3E-398E-4382-B343-67FEFAEEDE17}"/>
    <cellStyle name="千分位 2 2 2 2 2 2 3" xfId="4626" xr:uid="{EE2EBE45-AC1D-4264-A6E1-B0BA385E6FC6}"/>
    <cellStyle name="千分位 2 2 2 2 2 2 3 10" xfId="34619" xr:uid="{873F8C4E-1820-4F5D-A252-8D759C82830A}"/>
    <cellStyle name="千分位 2 2 2 2 2 2 3 2" xfId="7574" xr:uid="{3E35D04A-399E-47D4-8EC9-65CDE92F7533}"/>
    <cellStyle name="千分位 2 2 2 2 2 2 3 2 2" xfId="29621" xr:uid="{4EF54261-B911-4D62-BE04-5E4BF39CE496}"/>
    <cellStyle name="千分位 2 2 2 2 2 2 3 2 2 2" xfId="59573" xr:uid="{6EDE38D9-61D8-4571-AC31-5DBF33A06792}"/>
    <cellStyle name="千分位 2 2 2 2 2 2 3 2 3" xfId="37529" xr:uid="{4343D723-8BE0-4AC0-AB15-42647590900C}"/>
    <cellStyle name="千分位 2 2 2 2 2 2 3 3" xfId="10356" xr:uid="{FAACFD5E-E670-4DD7-AA18-5C7910D93159}"/>
    <cellStyle name="千分位 2 2 2 2 2 2 3 3 2" xfId="40311" xr:uid="{C602E390-5B3A-4F3B-9C57-D9AD27A91005}"/>
    <cellStyle name="千分位 2 2 2 2 2 2 3 4" xfId="13138" xr:uid="{F9849C5E-5328-4FC3-AE2A-3854660D8429}"/>
    <cellStyle name="千分位 2 2 2 2 2 2 3 4 2" xfId="43093" xr:uid="{B9A1C59D-6A06-43E7-8F93-19243E1DB41D}"/>
    <cellStyle name="千分位 2 2 2 2 2 2 3 5" xfId="15873" xr:uid="{4F17F38E-6379-40DF-823F-6A5B65488F3A}"/>
    <cellStyle name="千分位 2 2 2 2 2 2 3 5 2" xfId="45828" xr:uid="{4D816059-5422-46B9-BA0A-9DA806B3BB8A}"/>
    <cellStyle name="千分位 2 2 2 2 2 2 3 6" xfId="18621" xr:uid="{84864F30-3C30-4A35-805A-4C98D0147335}"/>
    <cellStyle name="千分位 2 2 2 2 2 2 3 6 2" xfId="48574" xr:uid="{C51EA52F-BF03-4FA7-8A54-7AADD1EAE5F3}"/>
    <cellStyle name="千分位 2 2 2 2 2 2 3 7" xfId="21404" xr:uid="{582E1D14-A495-4B7F-B97C-14880F6B0028}"/>
    <cellStyle name="千分位 2 2 2 2 2 2 3 7 2" xfId="51356" xr:uid="{91FD29DE-EADC-465A-B103-14D12AC6D5DF}"/>
    <cellStyle name="千分位 2 2 2 2 2 2 3 8" xfId="24142" xr:uid="{79ED7BC8-FBF0-4570-A9AA-AA6FB8CACEA3}"/>
    <cellStyle name="千分位 2 2 2 2 2 2 3 8 2" xfId="54094" xr:uid="{E825D6C5-2AAE-4E4C-9EDB-3A6F1045F9CE}"/>
    <cellStyle name="千分位 2 2 2 2 2 2 3 9" xfId="26878" xr:uid="{D5936CC9-635B-440C-A0E7-1BE0B99FB4E9}"/>
    <cellStyle name="千分位 2 2 2 2 2 2 3 9 2" xfId="56830" xr:uid="{B27BBA05-1AC9-4AD6-A8F8-9036F7E6BA6E}"/>
    <cellStyle name="千分位 2 2 2 2 2 2 4" xfId="3258" xr:uid="{15B7BA6D-07C5-4362-981F-17CAF4E4702C}"/>
    <cellStyle name="千分位 2 2 2 2 2 2 4 2" xfId="28253" xr:uid="{A4286CB1-5CD3-4E56-9F0E-2CE596A1441C}"/>
    <cellStyle name="千分位 2 2 2 2 2 2 4 2 2" xfId="58205" xr:uid="{3DE664B9-C50E-40EF-87D9-E0BB59C49EE1}"/>
    <cellStyle name="千分位 2 2 2 2 2 2 4 3" xfId="33251" xr:uid="{356EF104-A6B1-488D-8087-B821F35805BF}"/>
    <cellStyle name="千分位 2 2 2 2 2 2 5" xfId="6206" xr:uid="{7F8DBA6E-9B6C-4B7F-9D39-A8D0F37E2528}"/>
    <cellStyle name="千分位 2 2 2 2 2 2 5 2" xfId="36161" xr:uid="{E4DDA425-15D7-4FAD-9DC9-DFEB406B19EB}"/>
    <cellStyle name="千分位 2 2 2 2 2 2 6" xfId="8988" xr:uid="{C4585E2A-78D6-4760-908D-74B0B5630B22}"/>
    <cellStyle name="千分位 2 2 2 2 2 2 6 2" xfId="38943" xr:uid="{0F6036C6-7ECA-413D-98D9-6FF1704701D4}"/>
    <cellStyle name="千分位 2 2 2 2 2 2 7" xfId="11770" xr:uid="{08DD963A-95C7-4521-83B4-FF9E408BB8FB}"/>
    <cellStyle name="千分位 2 2 2 2 2 2 7 2" xfId="41725" xr:uid="{055AE42C-C53A-4348-94A6-79261B837C80}"/>
    <cellStyle name="千分位 2 2 2 2 2 2 8" xfId="14505" xr:uid="{E1EBCAAF-54E2-42D0-A316-C7DAB6641AEF}"/>
    <cellStyle name="千分位 2 2 2 2 2 2 8 2" xfId="44460" xr:uid="{97561CBB-0945-4613-9419-E7ECD9B6E229}"/>
    <cellStyle name="千分位 2 2 2 2 2 2 9" xfId="17253" xr:uid="{A894BA6A-52B7-486C-9D73-33366FD1F5A8}"/>
    <cellStyle name="千分位 2 2 2 2 2 2 9 2" xfId="47206" xr:uid="{1DE62342-628C-45EC-B066-5D18B349C21E}"/>
    <cellStyle name="千分位 2 2 2 2 2 3" xfId="1948" xr:uid="{5229AED9-64AA-4A27-AE06-60414865E124}"/>
    <cellStyle name="千分位 2 2 2 2 2 3 10" xfId="23116" xr:uid="{D793EF9C-188C-4BDE-8029-C9E87A4058FD}"/>
    <cellStyle name="千分位 2 2 2 2 2 3 10 2" xfId="53068" xr:uid="{F50F7DFA-6E4D-4A3E-BAA4-0894EC432DA3}"/>
    <cellStyle name="千分位 2 2 2 2 2 3 11" xfId="25852" xr:uid="{DEFAD9EE-3991-451D-B00B-3627D7FF8DFD}"/>
    <cellStyle name="千分位 2 2 2 2 2 3 11 2" xfId="55804" xr:uid="{A0125FAC-1456-4B93-81B8-7D75F7FBF2C1}"/>
    <cellStyle name="千分位 2 2 2 2 2 3 12" xfId="31953" xr:uid="{532C28B0-531F-4183-976E-FD7FDD5ACDB5}"/>
    <cellStyle name="千分位 2 2 2 2 2 3 2" xfId="4968" xr:uid="{94157BC7-7B06-43E8-8134-1A2F7A275420}"/>
    <cellStyle name="千分位 2 2 2 2 2 3 2 10" xfId="34961" xr:uid="{F1F4321D-05BF-47DF-BDAA-E5E091F46526}"/>
    <cellStyle name="千分位 2 2 2 2 2 3 2 2" xfId="7916" xr:uid="{1E1721EC-FA2B-45D0-8A45-96CE6F2871C9}"/>
    <cellStyle name="千分位 2 2 2 2 2 3 2 2 2" xfId="29963" xr:uid="{AA6D8F01-5C7A-4D51-801A-711A2C59870F}"/>
    <cellStyle name="千分位 2 2 2 2 2 3 2 2 2 2" xfId="59915" xr:uid="{EA31998B-B055-4D1D-A3F7-DC4134FC301F}"/>
    <cellStyle name="千分位 2 2 2 2 2 3 2 2 3" xfId="37871" xr:uid="{144E7320-C103-4CE2-93EC-521FFD4E0E6C}"/>
    <cellStyle name="千分位 2 2 2 2 2 3 2 3" xfId="10698" xr:uid="{0BAAF2AC-B438-4D9D-AF37-424A81565903}"/>
    <cellStyle name="千分位 2 2 2 2 2 3 2 3 2" xfId="40653" xr:uid="{563DAE98-DB6A-40CF-9BE3-B8AB323486AD}"/>
    <cellStyle name="千分位 2 2 2 2 2 3 2 4" xfId="13480" xr:uid="{A7356D54-1DD2-408A-996B-7E63FC1144A1}"/>
    <cellStyle name="千分位 2 2 2 2 2 3 2 4 2" xfId="43435" xr:uid="{86B62B96-13C2-42BE-ABFC-57793348E0DD}"/>
    <cellStyle name="千分位 2 2 2 2 2 3 2 5" xfId="16215" xr:uid="{07DC8D65-F94A-4D38-986B-7B5CBD589905}"/>
    <cellStyle name="千分位 2 2 2 2 2 3 2 5 2" xfId="46170" xr:uid="{36F489BF-5A3F-4271-9B8C-BADCF5024D86}"/>
    <cellStyle name="千分位 2 2 2 2 2 3 2 6" xfId="18963" xr:uid="{C0178F1C-E27E-42E9-A7FE-C7220D956010}"/>
    <cellStyle name="千分位 2 2 2 2 2 3 2 6 2" xfId="48916" xr:uid="{50B1BAB9-8715-4939-A80E-76A37672FD25}"/>
    <cellStyle name="千分位 2 2 2 2 2 3 2 7" xfId="21746" xr:uid="{18230867-1F6A-4E37-AA5C-1BEF02510FE3}"/>
    <cellStyle name="千分位 2 2 2 2 2 3 2 7 2" xfId="51698" xr:uid="{E18A2249-1FF8-457B-80A6-9D3C1679E18C}"/>
    <cellStyle name="千分位 2 2 2 2 2 3 2 8" xfId="24484" xr:uid="{A3F184FB-2809-4C61-8927-0C126049962A}"/>
    <cellStyle name="千分位 2 2 2 2 2 3 2 8 2" xfId="54436" xr:uid="{64A9766F-F780-49E4-B1B6-DC04CD204857}"/>
    <cellStyle name="千分位 2 2 2 2 2 3 2 9" xfId="27220" xr:uid="{39DDC84F-604A-4A35-A937-1E1A5B1B9CCC}"/>
    <cellStyle name="千分位 2 2 2 2 2 3 2 9 2" xfId="57172" xr:uid="{7E62254B-8C28-4FD4-9785-B4678DF80686}"/>
    <cellStyle name="千分位 2 2 2 2 2 3 3" xfId="3600" xr:uid="{B7144296-C488-4918-9A1E-F652E2878E13}"/>
    <cellStyle name="千分位 2 2 2 2 2 3 3 2" xfId="28595" xr:uid="{85566FD8-F5D9-4A29-84F6-B33A50015632}"/>
    <cellStyle name="千分位 2 2 2 2 2 3 3 2 2" xfId="58547" xr:uid="{BE209EDF-E4AA-4523-8C07-7B24D44591EA}"/>
    <cellStyle name="千分位 2 2 2 2 2 3 3 3" xfId="33593" xr:uid="{D8C88142-D9BF-455B-9C16-68BAD0DA6247}"/>
    <cellStyle name="千分位 2 2 2 2 2 3 4" xfId="6548" xr:uid="{EED4ADBA-0F97-45CE-B99C-A6FB01F032F7}"/>
    <cellStyle name="千分位 2 2 2 2 2 3 4 2" xfId="36503" xr:uid="{7A5DC550-4BC8-4777-A79F-125237A6497F}"/>
    <cellStyle name="千分位 2 2 2 2 2 3 5" xfId="9330" xr:uid="{135F8D8C-5137-427E-B2CB-B16887D8CD79}"/>
    <cellStyle name="千分位 2 2 2 2 2 3 5 2" xfId="39285" xr:uid="{EF019094-394A-46FE-8EC8-DAD0DAA8F13E}"/>
    <cellStyle name="千分位 2 2 2 2 2 3 6" xfId="12112" xr:uid="{92CF0984-9597-4DB3-8056-90ED0E36F5A5}"/>
    <cellStyle name="千分位 2 2 2 2 2 3 6 2" xfId="42067" xr:uid="{3356A580-AE45-43F6-BDC1-3FB3FD9347C6}"/>
    <cellStyle name="千分位 2 2 2 2 2 3 7" xfId="14847" xr:uid="{D9240C31-7B97-4366-A600-79D82DB6B86E}"/>
    <cellStyle name="千分位 2 2 2 2 2 3 7 2" xfId="44802" xr:uid="{FE5D2554-FF09-41DC-9FAF-489045DBADA5}"/>
    <cellStyle name="千分位 2 2 2 2 2 3 8" xfId="17595" xr:uid="{23ED0B77-2C0F-402F-8EB6-13DE23BDA4A9}"/>
    <cellStyle name="千分位 2 2 2 2 2 3 8 2" xfId="47548" xr:uid="{B09356AB-A50A-47BF-9FCB-1D4CBEFB6A81}"/>
    <cellStyle name="千分位 2 2 2 2 2 3 9" xfId="20378" xr:uid="{F30A7509-0EDC-4CF9-BF92-0A4B0851A0FC}"/>
    <cellStyle name="千分位 2 2 2 2 2 3 9 2" xfId="50330" xr:uid="{D171FDB3-A9C8-4A1F-B89A-1565726C9828}"/>
    <cellStyle name="千分位 2 2 2 2 2 4" xfId="2479" xr:uid="{1A6DE923-69C8-45A5-BEA0-CD681C6AEB30}"/>
    <cellStyle name="千分位 2 2 2 2 2 4 10" xfId="26536" xr:uid="{6B124BCB-3353-4069-B8A3-4898702A6AC6}"/>
    <cellStyle name="千分位 2 2 2 2 2 4 10 2" xfId="56488" xr:uid="{3CBA3F32-3349-457F-A000-10CC0F42CFE7}"/>
    <cellStyle name="千分位 2 2 2 2 2 4 11" xfId="32478" xr:uid="{FB78CDA9-AC30-472D-B764-E2FD83E652ED}"/>
    <cellStyle name="千分位 2 2 2 2 2 4 2" xfId="4284" xr:uid="{7D7DD576-6E22-43DB-A8A3-C9DD3F57349F}"/>
    <cellStyle name="千分位 2 2 2 2 2 4 2 2" xfId="29279" xr:uid="{F2C25459-3F30-43C3-A70F-4DAD72296503}"/>
    <cellStyle name="千分位 2 2 2 2 2 4 2 2 2" xfId="59231" xr:uid="{C074EA57-8DEB-4DDF-9983-79CCC14FD7E5}"/>
    <cellStyle name="千分位 2 2 2 2 2 4 2 3" xfId="34277" xr:uid="{ED38044D-A7FF-4D60-B336-37C6765D8512}"/>
    <cellStyle name="千分位 2 2 2 2 2 4 3" xfId="7232" xr:uid="{EEC66AFA-D6C9-4272-887F-421CE93F0658}"/>
    <cellStyle name="千分位 2 2 2 2 2 4 3 2" xfId="37187" xr:uid="{82C1FF78-4DA4-4303-8A2A-A49758961BA4}"/>
    <cellStyle name="千分位 2 2 2 2 2 4 4" xfId="10014" xr:uid="{2F53E06C-863E-47FD-9EAB-3AE350FFD7BD}"/>
    <cellStyle name="千分位 2 2 2 2 2 4 4 2" xfId="39969" xr:uid="{76B8015B-E8BE-4EEA-A039-1652CBCBCD92}"/>
    <cellStyle name="千分位 2 2 2 2 2 4 5" xfId="12796" xr:uid="{3574D5D3-D7F4-405B-AE7E-511D9A727BF8}"/>
    <cellStyle name="千分位 2 2 2 2 2 4 5 2" xfId="42751" xr:uid="{C635E7BC-DAED-43B6-87C1-51EC0F45AB4E}"/>
    <cellStyle name="千分位 2 2 2 2 2 4 6" xfId="15531" xr:uid="{AEC0B087-EEC8-4B43-B0ED-921D9D6CDEA1}"/>
    <cellStyle name="千分位 2 2 2 2 2 4 6 2" xfId="45486" xr:uid="{1ACFE04C-6B03-43B6-937F-6A427091F45E}"/>
    <cellStyle name="千分位 2 2 2 2 2 4 7" xfId="18279" xr:uid="{4138A79B-63DC-4DB6-A655-F12214D2AAD5}"/>
    <cellStyle name="千分位 2 2 2 2 2 4 7 2" xfId="48232" xr:uid="{F6B7482C-A912-4AB9-80E9-B91DFB0CDD8A}"/>
    <cellStyle name="千分位 2 2 2 2 2 4 8" xfId="21062" xr:uid="{6DF31843-05B3-4452-AB4E-A290883AD7F6}"/>
    <cellStyle name="千分位 2 2 2 2 2 4 8 2" xfId="51014" xr:uid="{72B44A70-DDAA-42F0-A111-63EEDA0B5B6B}"/>
    <cellStyle name="千分位 2 2 2 2 2 4 9" xfId="23800" xr:uid="{24995D1E-BCDC-4A40-BE48-85511F8BAFF4}"/>
    <cellStyle name="千分位 2 2 2 2 2 4 9 2" xfId="53752" xr:uid="{AD4D7945-2FB7-45F6-BA70-8AB30B3356A6}"/>
    <cellStyle name="千分位 2 2 2 2 2 5" xfId="2916" xr:uid="{DB162D06-E898-4194-AE34-4DC241B7CA60}"/>
    <cellStyle name="千分位 2 2 2 2 2 5 2" xfId="27911" xr:uid="{1CB9AAD1-421F-48CA-A9EF-7CD48C2A93FF}"/>
    <cellStyle name="千分位 2 2 2 2 2 5 2 2" xfId="57863" xr:uid="{4CBDF88B-5935-457A-A3B4-5D1AC3EA939B}"/>
    <cellStyle name="千分位 2 2 2 2 2 5 3" xfId="32909" xr:uid="{5F89BBA8-1E0E-4ED4-BBDA-90EDBFC41778}"/>
    <cellStyle name="千分位 2 2 2 2 2 6" xfId="5864" xr:uid="{F4631922-671E-429F-908C-A06075788290}"/>
    <cellStyle name="千分位 2 2 2 2 2 6 2" xfId="35819" xr:uid="{ED81F762-CB9F-4FBA-A639-6DBF22B6E42C}"/>
    <cellStyle name="千分位 2 2 2 2 2 7" xfId="8646" xr:uid="{A6CDA0C0-4B01-4A0C-908D-82570E47BCA9}"/>
    <cellStyle name="千分位 2 2 2 2 2 7 2" xfId="38601" xr:uid="{5CFE0080-1347-49E4-957D-1F0959BF6959}"/>
    <cellStyle name="千分位 2 2 2 2 2 8" xfId="11428" xr:uid="{38604A44-68A7-417D-81BB-08D90F20ADB6}"/>
    <cellStyle name="千分位 2 2 2 2 2 8 2" xfId="41383" xr:uid="{CAA9A454-E7A5-4ECD-992B-46F0E8B56CB4}"/>
    <cellStyle name="千分位 2 2 2 2 2 9" xfId="14163" xr:uid="{B6A80BC5-0685-438D-AD0B-42A356673160}"/>
    <cellStyle name="千分位 2 2 2 2 2 9 2" xfId="44118" xr:uid="{B038B6D4-D16C-4CF0-93D5-A91DAC039196}"/>
    <cellStyle name="千分位 2 2 2 2 3" xfId="1091" xr:uid="{3716ABF8-8B09-43FD-8250-734E04E13070}"/>
    <cellStyle name="千分位 2 2 2 2 3 10" xfId="19865" xr:uid="{3DCB881A-0CE3-41A0-AE03-FFF8620E63F2}"/>
    <cellStyle name="千分位 2 2 2 2 3 10 2" xfId="49817" xr:uid="{952ABEAD-C7E3-4AB3-930B-B44D6C9C0347}"/>
    <cellStyle name="千分位 2 2 2 2 3 11" xfId="22603" xr:uid="{2D72D4DE-7459-476A-A557-8B65BA4819B1}"/>
    <cellStyle name="千分位 2 2 2 2 3 11 2" xfId="52555" xr:uid="{21ABE0EC-84C2-40F6-B18F-3AC11E312106}"/>
    <cellStyle name="千分位 2 2 2 2 3 12" xfId="25339" xr:uid="{F3B1EF51-4791-4A75-B32B-AD393D60ACCD}"/>
    <cellStyle name="千分位 2 2 2 2 3 12 2" xfId="55291" xr:uid="{9D347A81-668D-4715-980C-77306D9FBB5F}"/>
    <cellStyle name="千分位 2 2 2 2 3 13" xfId="31096" xr:uid="{5D323C63-534D-4F20-BB2C-9A3E688BC490}"/>
    <cellStyle name="千分位 2 2 2 2 3 2" xfId="3771" xr:uid="{C0F2C59D-9BA8-47FA-AB46-83E7B1EE44A9}"/>
    <cellStyle name="千分位 2 2 2 2 3 2 10" xfId="26023" xr:uid="{47DFCC74-9B6C-40AF-989C-F0A7CBB8CCC0}"/>
    <cellStyle name="千分位 2 2 2 2 3 2 10 2" xfId="55975" xr:uid="{A4CBB5F2-B250-4B79-9604-99D51310A43A}"/>
    <cellStyle name="千分位 2 2 2 2 3 2 11" xfId="33764" xr:uid="{AF87990B-A6AC-4AF5-9733-56658DCF03C3}"/>
    <cellStyle name="千分位 2 2 2 2 3 2 2" xfId="5139" xr:uid="{EA4DD60B-9F74-48AE-A68F-D18A1EE6412C}"/>
    <cellStyle name="千分位 2 2 2 2 3 2 2 10" xfId="35132" xr:uid="{B9446A3D-949C-42A2-A517-E3C28B2A4B30}"/>
    <cellStyle name="千分位 2 2 2 2 3 2 2 2" xfId="8087" xr:uid="{D05B27DD-358A-496A-A339-2A2AA1DC4E31}"/>
    <cellStyle name="千分位 2 2 2 2 3 2 2 2 2" xfId="30134" xr:uid="{962B2F37-3560-4F51-AC2F-DA7696B1B52A}"/>
    <cellStyle name="千分位 2 2 2 2 3 2 2 2 2 2" xfId="60086" xr:uid="{BFADAEBC-A4AD-4C4F-9EC9-EBAB78202E8D}"/>
    <cellStyle name="千分位 2 2 2 2 3 2 2 2 3" xfId="38042" xr:uid="{A21F5DC2-29C1-49B4-BF0E-BE95EBFAE40B}"/>
    <cellStyle name="千分位 2 2 2 2 3 2 2 3" xfId="10869" xr:uid="{8C686369-6779-4935-BE1B-C81F63315980}"/>
    <cellStyle name="千分位 2 2 2 2 3 2 2 3 2" xfId="40824" xr:uid="{83081EDF-A216-4D8C-A79D-4E458B5EDF58}"/>
    <cellStyle name="千分位 2 2 2 2 3 2 2 4" xfId="13651" xr:uid="{6B7463F2-C670-44DD-94D6-57116105E229}"/>
    <cellStyle name="千分位 2 2 2 2 3 2 2 4 2" xfId="43606" xr:uid="{130E1DA5-7292-4952-B1E4-980E51DC7769}"/>
    <cellStyle name="千分位 2 2 2 2 3 2 2 5" xfId="16386" xr:uid="{577CD826-77CB-4FB3-9F04-0E8119CD7929}"/>
    <cellStyle name="千分位 2 2 2 2 3 2 2 5 2" xfId="46341" xr:uid="{55F2C93B-4246-4604-861B-9F1A28A41648}"/>
    <cellStyle name="千分位 2 2 2 2 3 2 2 6" xfId="19134" xr:uid="{538C248D-DA9A-4B4B-B43F-4C1CA295E419}"/>
    <cellStyle name="千分位 2 2 2 2 3 2 2 6 2" xfId="49087" xr:uid="{F4E1A634-F7FC-4613-9E20-C4F24BEAEC22}"/>
    <cellStyle name="千分位 2 2 2 2 3 2 2 7" xfId="21917" xr:uid="{B6BCC0EB-3A54-4069-B410-8DCDC6E0BC76}"/>
    <cellStyle name="千分位 2 2 2 2 3 2 2 7 2" xfId="51869" xr:uid="{44BBAD63-BA7B-421B-8C40-22DF6C93097E}"/>
    <cellStyle name="千分位 2 2 2 2 3 2 2 8" xfId="24655" xr:uid="{377AD91A-8FB1-4A89-A1DC-E4D12CE31107}"/>
    <cellStyle name="千分位 2 2 2 2 3 2 2 8 2" xfId="54607" xr:uid="{EFCE16B5-6F90-44F2-A8BD-F6C372AB2376}"/>
    <cellStyle name="千分位 2 2 2 2 3 2 2 9" xfId="27391" xr:uid="{15C1C60A-3FD2-4226-9425-56AA166FE511}"/>
    <cellStyle name="千分位 2 2 2 2 3 2 2 9 2" xfId="57343" xr:uid="{0A7BA6A3-3D0C-450F-B69B-BEF5AC571CD0}"/>
    <cellStyle name="千分位 2 2 2 2 3 2 3" xfId="6719" xr:uid="{7BC45005-E3EC-45D8-AD9D-8C5E4E249E8F}"/>
    <cellStyle name="千分位 2 2 2 2 3 2 3 2" xfId="28766" xr:uid="{D86A4976-5248-4F99-A7D5-ABF0666ABAC9}"/>
    <cellStyle name="千分位 2 2 2 2 3 2 3 2 2" xfId="58718" xr:uid="{CC0A8119-50E1-49F3-A8C3-9A640F7B9ABB}"/>
    <cellStyle name="千分位 2 2 2 2 3 2 3 3" xfId="36674" xr:uid="{A4BAD7EB-9644-4064-A749-4949C564ECC5}"/>
    <cellStyle name="千分位 2 2 2 2 3 2 4" xfId="9501" xr:uid="{53F50CAC-75C8-4178-AAD3-B91E163BEA9C}"/>
    <cellStyle name="千分位 2 2 2 2 3 2 4 2" xfId="39456" xr:uid="{C4587168-A370-4BAD-A8CB-1DF9AF3CC8AE}"/>
    <cellStyle name="千分位 2 2 2 2 3 2 5" xfId="12283" xr:uid="{14BB194A-CB41-4141-95CD-A4C01325ABE5}"/>
    <cellStyle name="千分位 2 2 2 2 3 2 5 2" xfId="42238" xr:uid="{E272251F-09DA-4314-AB6A-3643482DA53E}"/>
    <cellStyle name="千分位 2 2 2 2 3 2 6" xfId="15018" xr:uid="{DEC46EB5-D0CC-4432-BCF4-3F7F5640C4C4}"/>
    <cellStyle name="千分位 2 2 2 2 3 2 6 2" xfId="44973" xr:uid="{07D050E6-DE52-45EC-856F-9F110596BCEA}"/>
    <cellStyle name="千分位 2 2 2 2 3 2 7" xfId="17766" xr:uid="{C5D374EF-820D-4C5F-ACEE-69AA0F69C13D}"/>
    <cellStyle name="千分位 2 2 2 2 3 2 7 2" xfId="47719" xr:uid="{D170495F-11EC-4E0A-9984-A1F8385BF123}"/>
    <cellStyle name="千分位 2 2 2 2 3 2 8" xfId="20549" xr:uid="{033D7171-7600-46F7-B726-B20E0839F24F}"/>
    <cellStyle name="千分位 2 2 2 2 3 2 8 2" xfId="50501" xr:uid="{FDA0A6DF-4D95-4B6E-84D7-3B660D458B4C}"/>
    <cellStyle name="千分位 2 2 2 2 3 2 9" xfId="23287" xr:uid="{8B230458-7535-4636-AE76-25D04160D5E4}"/>
    <cellStyle name="千分位 2 2 2 2 3 2 9 2" xfId="53239" xr:uid="{96F7D1D7-CB1C-4168-944B-D289B4CCD4AE}"/>
    <cellStyle name="千分位 2 2 2 2 3 3" xfId="4455" xr:uid="{87E13DFB-DCFD-40D6-9FDC-5A6EA240FA70}"/>
    <cellStyle name="千分位 2 2 2 2 3 3 10" xfId="34448" xr:uid="{A58957CE-BA20-4B9D-A624-A5CA324C71AA}"/>
    <cellStyle name="千分位 2 2 2 2 3 3 2" xfId="7403" xr:uid="{139E740D-BA3D-4BDA-95CF-538F8578A852}"/>
    <cellStyle name="千分位 2 2 2 2 3 3 2 2" xfId="29450" xr:uid="{A73D87D6-0CC1-4098-9956-887967F9D002}"/>
    <cellStyle name="千分位 2 2 2 2 3 3 2 2 2" xfId="59402" xr:uid="{5491A60F-3A24-4F93-B50B-A9EC429C0D2E}"/>
    <cellStyle name="千分位 2 2 2 2 3 3 2 3" xfId="37358" xr:uid="{ABB1CC6D-BBE5-4795-A228-79A90ADF234C}"/>
    <cellStyle name="千分位 2 2 2 2 3 3 3" xfId="10185" xr:uid="{B835A226-9E39-4CFF-8A26-E2886F2361F5}"/>
    <cellStyle name="千分位 2 2 2 2 3 3 3 2" xfId="40140" xr:uid="{B9F1E676-48F6-4EE8-A2FF-6BC8E6E7BA06}"/>
    <cellStyle name="千分位 2 2 2 2 3 3 4" xfId="12967" xr:uid="{2EA20AB8-ADC5-40FB-BF45-9E0AD54D1BDB}"/>
    <cellStyle name="千分位 2 2 2 2 3 3 4 2" xfId="42922" xr:uid="{70D505F4-994A-4B72-9355-8A7C71E06240}"/>
    <cellStyle name="千分位 2 2 2 2 3 3 5" xfId="15702" xr:uid="{E07AA276-B86D-42A0-9A0D-D743FAA4471F}"/>
    <cellStyle name="千分位 2 2 2 2 3 3 5 2" xfId="45657" xr:uid="{67398C37-FCD0-48D3-B8CD-7D06AD9524C6}"/>
    <cellStyle name="千分位 2 2 2 2 3 3 6" xfId="18450" xr:uid="{73065E70-BC22-478D-B2F6-1830E22F2069}"/>
    <cellStyle name="千分位 2 2 2 2 3 3 6 2" xfId="48403" xr:uid="{8FDF7060-A4E0-4D38-A8B0-AF53E85F87B8}"/>
    <cellStyle name="千分位 2 2 2 2 3 3 7" xfId="21233" xr:uid="{49E9A875-9F59-453F-AAC4-C498D8FD309E}"/>
    <cellStyle name="千分位 2 2 2 2 3 3 7 2" xfId="51185" xr:uid="{A97903E5-3453-4DEB-973E-9AC65D497A0C}"/>
    <cellStyle name="千分位 2 2 2 2 3 3 8" xfId="23971" xr:uid="{384FB3E7-57A9-441C-B16A-9CD9E69308A0}"/>
    <cellStyle name="千分位 2 2 2 2 3 3 8 2" xfId="53923" xr:uid="{CDD3928B-B339-47B1-AD3E-AC5EAA03F954}"/>
    <cellStyle name="千分位 2 2 2 2 3 3 9" xfId="26707" xr:uid="{C3D563BB-CB5F-4E13-88AD-4002E355DAE9}"/>
    <cellStyle name="千分位 2 2 2 2 3 3 9 2" xfId="56659" xr:uid="{B6178E26-7D72-4A59-997E-B004B5F9AEEC}"/>
    <cellStyle name="千分位 2 2 2 2 3 4" xfId="3087" xr:uid="{A592647D-ACB0-4877-9C85-2F817DD038FB}"/>
    <cellStyle name="千分位 2 2 2 2 3 4 2" xfId="28082" xr:uid="{554900A7-49CC-457E-9FD9-C2A6F5132E97}"/>
    <cellStyle name="千分位 2 2 2 2 3 4 2 2" xfId="58034" xr:uid="{E6ADA159-04CB-4F17-8480-256678096969}"/>
    <cellStyle name="千分位 2 2 2 2 3 4 3" xfId="33080" xr:uid="{975E5705-5205-4FD8-9127-E649FD365ECE}"/>
    <cellStyle name="千分位 2 2 2 2 3 5" xfId="6035" xr:uid="{FCF3B56B-F747-4DD6-9488-67640D02A6BA}"/>
    <cellStyle name="千分位 2 2 2 2 3 5 2" xfId="35990" xr:uid="{F21AB86B-960E-4EC1-95C1-27E5FA25997E}"/>
    <cellStyle name="千分位 2 2 2 2 3 6" xfId="8817" xr:uid="{39474270-E50E-4E86-9C94-632D81A4AB54}"/>
    <cellStyle name="千分位 2 2 2 2 3 6 2" xfId="38772" xr:uid="{492C97B8-EA42-469F-9F91-59BD91A8F3B2}"/>
    <cellStyle name="千分位 2 2 2 2 3 7" xfId="11599" xr:uid="{B01DDBAD-EB15-4FBF-B12E-E0D052FEF475}"/>
    <cellStyle name="千分位 2 2 2 2 3 7 2" xfId="41554" xr:uid="{A9220EDF-6402-46CB-9C7A-6AFEA26E66FA}"/>
    <cellStyle name="千分位 2 2 2 2 3 8" xfId="14334" xr:uid="{AFB705D6-9CD4-4F70-BD92-AAFC15F85965}"/>
    <cellStyle name="千分位 2 2 2 2 3 8 2" xfId="44289" xr:uid="{A6EEFBEF-D626-4439-8C0C-FBD6948977BD}"/>
    <cellStyle name="千分位 2 2 2 2 3 9" xfId="17082" xr:uid="{5FBD1973-1358-4582-A96D-D9ECDDEE772E}"/>
    <cellStyle name="千分位 2 2 2 2 3 9 2" xfId="47035" xr:uid="{B65C276C-035B-491C-A85A-13A5DA4C405D}"/>
    <cellStyle name="千分位 2 2 2 2 4" xfId="1633" xr:uid="{0E49EF53-EDF0-44D9-B05E-DC164F9F19EC}"/>
    <cellStyle name="千分位 2 2 2 2 4 10" xfId="22945" xr:uid="{BBAFA9D3-74ED-42C6-9F60-4AC58DD71E66}"/>
    <cellStyle name="千分位 2 2 2 2 4 10 2" xfId="52897" xr:uid="{18124741-E282-4B89-85E3-F35CE58FBA14}"/>
    <cellStyle name="千分位 2 2 2 2 4 11" xfId="25681" xr:uid="{2C688274-748C-4F2D-9019-C907F3C0AD8F}"/>
    <cellStyle name="千分位 2 2 2 2 4 11 2" xfId="55633" xr:uid="{504BA856-BE3F-41D3-A85D-72266E0E02F3}"/>
    <cellStyle name="千分位 2 2 2 2 4 12" xfId="31638" xr:uid="{502C5D5B-9B99-412F-9A8E-9CA21EAED6CB}"/>
    <cellStyle name="千分位 2 2 2 2 4 2" xfId="4797" xr:uid="{23217A66-98A9-4DD2-A4A3-463D1328542C}"/>
    <cellStyle name="千分位 2 2 2 2 4 2 10" xfId="34790" xr:uid="{2A9FA2C5-AE74-4FBE-B060-37E1DDFAE47C}"/>
    <cellStyle name="千分位 2 2 2 2 4 2 2" xfId="7745" xr:uid="{B3E9F580-3BD9-4368-9680-0013F1A6C584}"/>
    <cellStyle name="千分位 2 2 2 2 4 2 2 2" xfId="29792" xr:uid="{ABE88187-4D98-4AA1-B476-47BDAD972018}"/>
    <cellStyle name="千分位 2 2 2 2 4 2 2 2 2" xfId="59744" xr:uid="{3B6098C9-05E0-457E-892D-40A044BE955B}"/>
    <cellStyle name="千分位 2 2 2 2 4 2 2 3" xfId="37700" xr:uid="{CAD35C8B-D433-472F-A091-376D53AA8772}"/>
    <cellStyle name="千分位 2 2 2 2 4 2 3" xfId="10527" xr:uid="{423EDFB6-7A2C-4BFE-BF39-F53072DB7054}"/>
    <cellStyle name="千分位 2 2 2 2 4 2 3 2" xfId="40482" xr:uid="{71331371-5B05-4387-82D0-469BB8708993}"/>
    <cellStyle name="千分位 2 2 2 2 4 2 4" xfId="13309" xr:uid="{9743B8C0-14BF-4B47-B799-E535D4623DB5}"/>
    <cellStyle name="千分位 2 2 2 2 4 2 4 2" xfId="43264" xr:uid="{48B071A9-60C7-45F6-A886-356F0E0C4BC8}"/>
    <cellStyle name="千分位 2 2 2 2 4 2 5" xfId="16044" xr:uid="{A1FF60D9-BB71-432A-8E34-306942D6E850}"/>
    <cellStyle name="千分位 2 2 2 2 4 2 5 2" xfId="45999" xr:uid="{39F2537C-78BE-4B1E-8DF0-78425964549D}"/>
    <cellStyle name="千分位 2 2 2 2 4 2 6" xfId="18792" xr:uid="{A3AFF86D-EBED-4A32-8C7D-F4ED0B0996C0}"/>
    <cellStyle name="千分位 2 2 2 2 4 2 6 2" xfId="48745" xr:uid="{A6B03865-C298-47D5-ADFF-BB81812B908F}"/>
    <cellStyle name="千分位 2 2 2 2 4 2 7" xfId="21575" xr:uid="{D14DC110-442F-4B56-9B7C-FB0E226723AB}"/>
    <cellStyle name="千分位 2 2 2 2 4 2 7 2" xfId="51527" xr:uid="{B7AA39CB-F44C-493A-98E7-8DC12A9392F9}"/>
    <cellStyle name="千分位 2 2 2 2 4 2 8" xfId="24313" xr:uid="{D9981A54-71CF-41FA-AF98-1307DC24CE4F}"/>
    <cellStyle name="千分位 2 2 2 2 4 2 8 2" xfId="54265" xr:uid="{B2C5660C-0041-4C73-B456-DE3C71179567}"/>
    <cellStyle name="千分位 2 2 2 2 4 2 9" xfId="27049" xr:uid="{391D37AC-A12C-4764-96B2-3CBC40874BD9}"/>
    <cellStyle name="千分位 2 2 2 2 4 2 9 2" xfId="57001" xr:uid="{6C0ABF27-0BF4-48F0-AA45-8329B9CDD493}"/>
    <cellStyle name="千分位 2 2 2 2 4 3" xfId="3429" xr:uid="{BD284133-ABC8-4A30-B12F-9224C366DE46}"/>
    <cellStyle name="千分位 2 2 2 2 4 3 2" xfId="28424" xr:uid="{AE0A4E86-0219-4308-9C1F-6F457F19ED44}"/>
    <cellStyle name="千分位 2 2 2 2 4 3 2 2" xfId="58376" xr:uid="{68BE978C-A204-4812-9A4D-6F8129D6DB70}"/>
    <cellStyle name="千分位 2 2 2 2 4 3 3" xfId="33422" xr:uid="{93A1FD9F-E463-4ADC-A2F8-85F35602D71D}"/>
    <cellStyle name="千分位 2 2 2 2 4 4" xfId="6377" xr:uid="{FEE165E8-A1DB-4C04-A498-6C3B15316B51}"/>
    <cellStyle name="千分位 2 2 2 2 4 4 2" xfId="36332" xr:uid="{238101DF-69C6-4F01-B0B3-69F28AED7D80}"/>
    <cellStyle name="千分位 2 2 2 2 4 5" xfId="9159" xr:uid="{4FFCB181-731B-4BE3-80F1-4281FA8D604B}"/>
    <cellStyle name="千分位 2 2 2 2 4 5 2" xfId="39114" xr:uid="{01E301B8-DBED-41AD-9772-BCEE7DAE4976}"/>
    <cellStyle name="千分位 2 2 2 2 4 6" xfId="11941" xr:uid="{0868E5ED-AAFF-4125-8D5E-766D7FB56918}"/>
    <cellStyle name="千分位 2 2 2 2 4 6 2" xfId="41896" xr:uid="{FCF3E29A-9DAB-42C7-BA91-9219C14436ED}"/>
    <cellStyle name="千分位 2 2 2 2 4 7" xfId="14676" xr:uid="{408F0FF5-810D-4D19-929F-0C711EA0169D}"/>
    <cellStyle name="千分位 2 2 2 2 4 7 2" xfId="44631" xr:uid="{FD3A63D4-2F51-467F-A0E5-E85D2742CDB2}"/>
    <cellStyle name="千分位 2 2 2 2 4 8" xfId="17424" xr:uid="{D9F6E156-53F8-41A0-AADC-2F56EDAFCFF0}"/>
    <cellStyle name="千分位 2 2 2 2 4 8 2" xfId="47377" xr:uid="{EC9F2E35-52BD-4D71-9B44-B3FEDF53BEBB}"/>
    <cellStyle name="千分位 2 2 2 2 4 9" xfId="20207" xr:uid="{48233E93-6B89-4DB8-89BB-570FFB1EEC5E}"/>
    <cellStyle name="千分位 2 2 2 2 4 9 2" xfId="50159" xr:uid="{A45EC8CD-A12A-418D-853E-143CEA899821}"/>
    <cellStyle name="千分位 2 2 2 2 5" xfId="2128" xr:uid="{4CF55EC0-5AA6-472E-BEEB-21FAE85D9022}"/>
    <cellStyle name="千分位 2 2 2 2 5 10" xfId="26365" xr:uid="{8EAA37A0-8BA8-43D0-BCCC-6E1967000A4E}"/>
    <cellStyle name="千分位 2 2 2 2 5 10 2" xfId="56317" xr:uid="{ED7026DE-50B4-4BF9-A3D8-4E47E7DA55B6}"/>
    <cellStyle name="千分位 2 2 2 2 5 11" xfId="32131" xr:uid="{E05C1B5D-3B07-4768-AD98-894336C5F8B4}"/>
    <cellStyle name="千分位 2 2 2 2 5 2" xfId="4113" xr:uid="{8219A061-B376-41A8-934C-05B767A55259}"/>
    <cellStyle name="千分位 2 2 2 2 5 2 2" xfId="29108" xr:uid="{2E03C8A0-54E6-4D26-9A3C-6D8713B6E30B}"/>
    <cellStyle name="千分位 2 2 2 2 5 2 2 2" xfId="59060" xr:uid="{741599F6-137C-4734-89F0-CE284AF95599}"/>
    <cellStyle name="千分位 2 2 2 2 5 2 3" xfId="34106" xr:uid="{ECDED580-AAF3-4C95-8BEE-9B91FB795F89}"/>
    <cellStyle name="千分位 2 2 2 2 5 3" xfId="7061" xr:uid="{790861E8-1A4A-4CD1-BE38-AE6154D17547}"/>
    <cellStyle name="千分位 2 2 2 2 5 3 2" xfId="37016" xr:uid="{11C03FFD-F2D1-4A54-9CB4-4508E6B1C411}"/>
    <cellStyle name="千分位 2 2 2 2 5 4" xfId="9843" xr:uid="{30F73411-7EBD-40DC-B6C2-63723D09E1DB}"/>
    <cellStyle name="千分位 2 2 2 2 5 4 2" xfId="39798" xr:uid="{4505967E-2EF3-4167-AFB9-DF0F077D269F}"/>
    <cellStyle name="千分位 2 2 2 2 5 5" xfId="12625" xr:uid="{173EC8A7-2355-4088-96D7-915859AF21C4}"/>
    <cellStyle name="千分位 2 2 2 2 5 5 2" xfId="42580" xr:uid="{D1E4E4F6-410D-4477-AF52-9015FF07540E}"/>
    <cellStyle name="千分位 2 2 2 2 5 6" xfId="15360" xr:uid="{F158D59F-8A61-4C4D-B845-FE909D141C06}"/>
    <cellStyle name="千分位 2 2 2 2 5 6 2" xfId="45315" xr:uid="{7E802D40-D7B5-44A3-86E8-F49F98B1B374}"/>
    <cellStyle name="千分位 2 2 2 2 5 7" xfId="18108" xr:uid="{455D05C8-671D-424E-8D5E-FFA25F97A27B}"/>
    <cellStyle name="千分位 2 2 2 2 5 7 2" xfId="48061" xr:uid="{9060F231-9C87-48EC-94C6-D768BD243EDF}"/>
    <cellStyle name="千分位 2 2 2 2 5 8" xfId="20891" xr:uid="{21F70642-3BB9-424B-9168-70973D1FAE6A}"/>
    <cellStyle name="千分位 2 2 2 2 5 8 2" xfId="50843" xr:uid="{39291716-A3BF-49FC-B54C-CEFC520BE09C}"/>
    <cellStyle name="千分位 2 2 2 2 5 9" xfId="23629" xr:uid="{D65B8022-1F5A-46E6-A694-A11B2484E519}"/>
    <cellStyle name="千分位 2 2 2 2 5 9 2" xfId="53581" xr:uid="{2875E9BE-C70E-4F46-84EA-6C29D22B2FF1}"/>
    <cellStyle name="千分位 2 2 2 2 6" xfId="2307" xr:uid="{F1E4DE51-7398-4D54-BC0B-F2E42EFCA199}"/>
    <cellStyle name="千分位 2 2 2 2 6 2" xfId="27740" xr:uid="{A09708C2-71DA-40C0-97CD-42AFC6F5FCC1}"/>
    <cellStyle name="千分位 2 2 2 2 6 2 2" xfId="57692" xr:uid="{4BA573B6-E906-470B-9E87-05823D654F94}"/>
    <cellStyle name="千分位 2 2 2 2 6 3" xfId="32307" xr:uid="{89891BE2-F850-49C2-8DFF-E2E220CDA578}"/>
    <cellStyle name="千分位 2 2 2 2 7" xfId="2745" xr:uid="{F7FDA839-0BB4-4074-97AC-A88B160793E8}"/>
    <cellStyle name="千分位 2 2 2 2 7 2" xfId="32738" xr:uid="{A37E9C20-6F2C-4C2F-8232-A3BA1FFF36AE}"/>
    <cellStyle name="千分位 2 2 2 2 8" xfId="5693" xr:uid="{F7D522FA-257F-4B58-B7E6-3E98CA9D40DE}"/>
    <cellStyle name="千分位 2 2 2 2 8 2" xfId="35648" xr:uid="{6B1938B6-74FA-4F4A-8C82-3828EE104823}"/>
    <cellStyle name="千分位 2 2 2 2 9" xfId="8475" xr:uid="{F4B9185D-BCC4-42E4-8C71-535CA7611556}"/>
    <cellStyle name="千分位 2 2 2 2 9 2" xfId="38430" xr:uid="{A0B3DEF2-8555-4E92-8DE7-6C57173C5C8E}"/>
    <cellStyle name="千分位 2 2 2 3" xfId="778" xr:uid="{F26E2F1C-CB11-4FA0-A431-30EB7356378F}"/>
    <cellStyle name="千分位 2 2 2 3 10" xfId="16826" xr:uid="{DCB8E59F-7D6F-4A12-9CD0-6FF56A8D6547}"/>
    <cellStyle name="千分位 2 2 2 3 10 2" xfId="46779" xr:uid="{AE1BC895-0DD3-4BDE-90C0-2F411BB67E74}"/>
    <cellStyle name="千分位 2 2 2 3 11" xfId="19609" xr:uid="{034B3430-C426-4C8F-99C3-CD98101FA5F2}"/>
    <cellStyle name="千分位 2 2 2 3 11 2" xfId="49561" xr:uid="{376AF67E-87EB-434A-816A-67263C4B0F5B}"/>
    <cellStyle name="千分位 2 2 2 3 12" xfId="22347" xr:uid="{F857DFA0-1AD0-4406-AFE1-CEEB13243454}"/>
    <cellStyle name="千分位 2 2 2 3 12 2" xfId="52299" xr:uid="{4A129008-3BA1-4A3C-9E88-7D2A77B0AF03}"/>
    <cellStyle name="千分位 2 2 2 3 13" xfId="25083" xr:uid="{F869D478-0D90-47AB-9BFD-04A529DEC7A2}"/>
    <cellStyle name="千分位 2 2 2 3 13 2" xfId="55035" xr:uid="{19400A60-76B8-4B30-96D2-194B5CB52E1E}"/>
    <cellStyle name="千分位 2 2 2 3 14" xfId="30783" xr:uid="{1B831A4E-946B-4926-870B-5637F2231489}"/>
    <cellStyle name="千分位 2 2 2 3 2" xfId="1321" xr:uid="{C7246C28-E428-4634-AE9F-15059465845F}"/>
    <cellStyle name="千分位 2 2 2 3 2 10" xfId="19951" xr:uid="{689C3EA0-8272-4474-90AF-D78532BE70B9}"/>
    <cellStyle name="千分位 2 2 2 3 2 10 2" xfId="49903" xr:uid="{0B4A1ED0-A8AF-457C-9B4A-8FDC0E887C0F}"/>
    <cellStyle name="千分位 2 2 2 3 2 11" xfId="22689" xr:uid="{184DFFD2-44D2-465B-92CD-0AC560459661}"/>
    <cellStyle name="千分位 2 2 2 3 2 11 2" xfId="52641" xr:uid="{2ABEBB35-5225-41AD-B604-D9609E48AAD9}"/>
    <cellStyle name="千分位 2 2 2 3 2 12" xfId="25425" xr:uid="{338C5646-2A1D-41B1-ABC3-10AEAEEE0F25}"/>
    <cellStyle name="千分位 2 2 2 3 2 12 2" xfId="55377" xr:uid="{341E45FB-0DA0-4287-AAB1-1F6367F8AC6B}"/>
    <cellStyle name="千分位 2 2 2 3 2 13" xfId="31326" xr:uid="{96F45903-7810-402A-A653-5FCA7545E0AE}"/>
    <cellStyle name="千分位 2 2 2 3 2 2" xfId="3857" xr:uid="{4F63BB04-C128-4F3D-9EA1-B325B8504526}"/>
    <cellStyle name="千分位 2 2 2 3 2 2 10" xfId="26109" xr:uid="{86FC2357-4734-4590-9033-430ACB2BA836}"/>
    <cellStyle name="千分位 2 2 2 3 2 2 10 2" xfId="56061" xr:uid="{C801D540-9693-4ABC-B749-042D01313B5A}"/>
    <cellStyle name="千分位 2 2 2 3 2 2 11" xfId="33850" xr:uid="{85F08D07-E0E0-4205-8523-B1195CD3368B}"/>
    <cellStyle name="千分位 2 2 2 3 2 2 2" xfId="5225" xr:uid="{34C05359-AD79-4D72-A595-72F05EA98DF7}"/>
    <cellStyle name="千分位 2 2 2 3 2 2 2 10" xfId="35218" xr:uid="{4D4867FA-6AE0-431F-B0B7-CDCB7A16C81A}"/>
    <cellStyle name="千分位 2 2 2 3 2 2 2 2" xfId="8173" xr:uid="{5A2B4F9A-A0B7-4040-85CF-EA21E8A68B85}"/>
    <cellStyle name="千分位 2 2 2 3 2 2 2 2 2" xfId="30220" xr:uid="{CB7BA0B1-371D-413C-86AB-A233F3B0CA8C}"/>
    <cellStyle name="千分位 2 2 2 3 2 2 2 2 2 2" xfId="60172" xr:uid="{3DE0BC8D-3532-4FED-A937-8BB5FDB8022F}"/>
    <cellStyle name="千分位 2 2 2 3 2 2 2 2 3" xfId="38128" xr:uid="{D0A96BF7-7106-4EFF-B3BD-C66580017F40}"/>
    <cellStyle name="千分位 2 2 2 3 2 2 2 3" xfId="10955" xr:uid="{0E7F6992-46EC-4D74-BA31-2B08A05F27DF}"/>
    <cellStyle name="千分位 2 2 2 3 2 2 2 3 2" xfId="40910" xr:uid="{A3F4642B-24B9-40BE-AC83-18EDC8E9F6BF}"/>
    <cellStyle name="千分位 2 2 2 3 2 2 2 4" xfId="13737" xr:uid="{93A6663E-AF29-4F67-8A74-8F670B51190F}"/>
    <cellStyle name="千分位 2 2 2 3 2 2 2 4 2" xfId="43692" xr:uid="{AB2E2380-16A7-48D4-9795-844FC9504A3C}"/>
    <cellStyle name="千分位 2 2 2 3 2 2 2 5" xfId="16472" xr:uid="{5B93EE6C-1B71-4EC4-ADDC-C4898FDA2375}"/>
    <cellStyle name="千分位 2 2 2 3 2 2 2 5 2" xfId="46427" xr:uid="{AAD4D5E0-79C8-4736-A350-388EAF8226DE}"/>
    <cellStyle name="千分位 2 2 2 3 2 2 2 6" xfId="19220" xr:uid="{B7B8812E-653A-4A6E-8A6B-682E25DFEDAA}"/>
    <cellStyle name="千分位 2 2 2 3 2 2 2 6 2" xfId="49173" xr:uid="{6B24424C-ECB5-4728-83CA-C1DDC16515AE}"/>
    <cellStyle name="千分位 2 2 2 3 2 2 2 7" xfId="22003" xr:uid="{BB18DF4B-C750-47C1-821E-0EB64D3B35A5}"/>
    <cellStyle name="千分位 2 2 2 3 2 2 2 7 2" xfId="51955" xr:uid="{3B234F12-8B05-410E-BF60-C876DC4E0788}"/>
    <cellStyle name="千分位 2 2 2 3 2 2 2 8" xfId="24741" xr:uid="{2EDCA440-9830-473E-AA9F-29239F9A2FF1}"/>
    <cellStyle name="千分位 2 2 2 3 2 2 2 8 2" xfId="54693" xr:uid="{474D6829-FC0B-454E-94C7-67772C04350F}"/>
    <cellStyle name="千分位 2 2 2 3 2 2 2 9" xfId="27477" xr:uid="{49DB65A0-8EBE-40E4-A4FF-DDE18E238E11}"/>
    <cellStyle name="千分位 2 2 2 3 2 2 2 9 2" xfId="57429" xr:uid="{0D7E511C-11F2-4F14-90BC-4C201D2F6086}"/>
    <cellStyle name="千分位 2 2 2 3 2 2 3" xfId="6805" xr:uid="{244E81E4-DFEC-47B2-8277-0E67FD90A998}"/>
    <cellStyle name="千分位 2 2 2 3 2 2 3 2" xfId="28852" xr:uid="{8FB738DB-504B-4285-A0BF-0DD8A62623C7}"/>
    <cellStyle name="千分位 2 2 2 3 2 2 3 2 2" xfId="58804" xr:uid="{8346238E-FA24-4A68-BF6C-08B3853CCDB0}"/>
    <cellStyle name="千分位 2 2 2 3 2 2 3 3" xfId="36760" xr:uid="{C68A933F-866B-460E-9456-F4F8CE564103}"/>
    <cellStyle name="千分位 2 2 2 3 2 2 4" xfId="9587" xr:uid="{E7E70840-087E-4C0A-B2E5-B7BD5D653D3B}"/>
    <cellStyle name="千分位 2 2 2 3 2 2 4 2" xfId="39542" xr:uid="{40A27550-FC4F-4552-9A2E-893A4E3DBCE3}"/>
    <cellStyle name="千分位 2 2 2 3 2 2 5" xfId="12369" xr:uid="{9874B35D-E615-48E2-BEFD-41A5706600BD}"/>
    <cellStyle name="千分位 2 2 2 3 2 2 5 2" xfId="42324" xr:uid="{201C86BA-AD56-449F-BBC6-7498E93ED077}"/>
    <cellStyle name="千分位 2 2 2 3 2 2 6" xfId="15104" xr:uid="{7DD82D3D-87A1-41F8-9D8B-7FEF8650F14C}"/>
    <cellStyle name="千分位 2 2 2 3 2 2 6 2" xfId="45059" xr:uid="{96204BB2-AEF8-4C38-9882-2BD9398CA1A0}"/>
    <cellStyle name="千分位 2 2 2 3 2 2 7" xfId="17852" xr:uid="{20D0C8E2-53D5-4AAB-B49D-0CEB91A0EB6B}"/>
    <cellStyle name="千分位 2 2 2 3 2 2 7 2" xfId="47805" xr:uid="{8CADB9D1-4293-4BDA-90FA-7A81DC59C8C2}"/>
    <cellStyle name="千分位 2 2 2 3 2 2 8" xfId="20635" xr:uid="{09C08747-EA3E-45B3-B8E7-5FAF3AD4D70F}"/>
    <cellStyle name="千分位 2 2 2 3 2 2 8 2" xfId="50587" xr:uid="{8AC7FE9F-2A57-4F64-9C08-8B53364C93F9}"/>
    <cellStyle name="千分位 2 2 2 3 2 2 9" xfId="23373" xr:uid="{6CC049B0-BC5E-4151-921E-F878A50EA816}"/>
    <cellStyle name="千分位 2 2 2 3 2 2 9 2" xfId="53325" xr:uid="{7B0E342D-13A3-49F4-9C31-AAE4ECA6BB4A}"/>
    <cellStyle name="千分位 2 2 2 3 2 3" xfId="4541" xr:uid="{DE21CF03-40CD-49C7-8108-7771DF4B7CA2}"/>
    <cellStyle name="千分位 2 2 2 3 2 3 10" xfId="34534" xr:uid="{C4D08E36-1A5C-40B2-9B44-5C043E87C5D4}"/>
    <cellStyle name="千分位 2 2 2 3 2 3 2" xfId="7489" xr:uid="{BA5996B8-4436-4091-A303-2E3FB3DD1549}"/>
    <cellStyle name="千分位 2 2 2 3 2 3 2 2" xfId="29536" xr:uid="{CD282FFE-73A5-43C0-9AA4-802A4BCBCB49}"/>
    <cellStyle name="千分位 2 2 2 3 2 3 2 2 2" xfId="59488" xr:uid="{9B85CC64-CC2B-46C1-A6A0-FA721A923955}"/>
    <cellStyle name="千分位 2 2 2 3 2 3 2 3" xfId="37444" xr:uid="{E6953678-2ACC-42B2-BE02-3A56ADABBC3B}"/>
    <cellStyle name="千分位 2 2 2 3 2 3 3" xfId="10271" xr:uid="{7E1A9975-7C71-4E68-BA92-CD8F6A3F2DF7}"/>
    <cellStyle name="千分位 2 2 2 3 2 3 3 2" xfId="40226" xr:uid="{5C94F811-6398-41C1-90A5-38C51D620BF3}"/>
    <cellStyle name="千分位 2 2 2 3 2 3 4" xfId="13053" xr:uid="{69E1A8BB-E95E-4F28-AF1D-DC5A06F76A59}"/>
    <cellStyle name="千分位 2 2 2 3 2 3 4 2" xfId="43008" xr:uid="{CA000DE3-590F-4770-BAC6-D2F35A1B01EC}"/>
    <cellStyle name="千分位 2 2 2 3 2 3 5" xfId="15788" xr:uid="{9C4843D6-B1DB-4789-94AE-04F3AA4288E9}"/>
    <cellStyle name="千分位 2 2 2 3 2 3 5 2" xfId="45743" xr:uid="{DD679DE4-03BE-4AB7-9863-D65B4B6E6D38}"/>
    <cellStyle name="千分位 2 2 2 3 2 3 6" xfId="18536" xr:uid="{8D53DCE9-7A43-4226-88FA-9FE3B11F3A81}"/>
    <cellStyle name="千分位 2 2 2 3 2 3 6 2" xfId="48489" xr:uid="{708A30C8-B58B-467A-8D78-15BA4CF53CBF}"/>
    <cellStyle name="千分位 2 2 2 3 2 3 7" xfId="21319" xr:uid="{2C36DBEC-1131-4ACE-9E45-5EEF86E4CFF6}"/>
    <cellStyle name="千分位 2 2 2 3 2 3 7 2" xfId="51271" xr:uid="{3ACE1613-FF19-414B-80A4-8B468277C473}"/>
    <cellStyle name="千分位 2 2 2 3 2 3 8" xfId="24057" xr:uid="{E08812E3-0DE4-440D-9409-135942B7CB1C}"/>
    <cellStyle name="千分位 2 2 2 3 2 3 8 2" xfId="54009" xr:uid="{15977540-1EE0-4162-8CC0-F9C106109C3E}"/>
    <cellStyle name="千分位 2 2 2 3 2 3 9" xfId="26793" xr:uid="{E58FCC6A-1261-46C2-8F74-365639A72E0A}"/>
    <cellStyle name="千分位 2 2 2 3 2 3 9 2" xfId="56745" xr:uid="{6A0B8FE6-A14F-45C0-80EB-2806603D641B}"/>
    <cellStyle name="千分位 2 2 2 3 2 4" xfId="3173" xr:uid="{67C1E986-A67A-4147-B438-1CCE8C72BD3A}"/>
    <cellStyle name="千分位 2 2 2 3 2 4 2" xfId="28168" xr:uid="{02567936-2F67-49B4-A335-A75D1275F531}"/>
    <cellStyle name="千分位 2 2 2 3 2 4 2 2" xfId="58120" xr:uid="{F833CBA4-59DD-40B7-A8EC-2F6FC9E451D0}"/>
    <cellStyle name="千分位 2 2 2 3 2 4 3" xfId="33166" xr:uid="{059E448C-E3C8-4766-93E7-F375BA9B68EF}"/>
    <cellStyle name="千分位 2 2 2 3 2 5" xfId="6121" xr:uid="{17EE3A3D-1EE5-4DCF-A591-CA218D6C41B0}"/>
    <cellStyle name="千分位 2 2 2 3 2 5 2" xfId="36076" xr:uid="{9D1109F3-FF4D-422D-9AA7-23FEA4E20D06}"/>
    <cellStyle name="千分位 2 2 2 3 2 6" xfId="8903" xr:uid="{117F4400-CC37-4D81-A948-9C74B1177DE2}"/>
    <cellStyle name="千分位 2 2 2 3 2 6 2" xfId="38858" xr:uid="{19FA3947-02E2-4E44-9F56-C64326D2498A}"/>
    <cellStyle name="千分位 2 2 2 3 2 7" xfId="11685" xr:uid="{1E321ECA-F81E-4FC3-B471-2D29D7DCC755}"/>
    <cellStyle name="千分位 2 2 2 3 2 7 2" xfId="41640" xr:uid="{B7A102B3-A05C-4D98-BCBA-D2F6C3353F23}"/>
    <cellStyle name="千分位 2 2 2 3 2 8" xfId="14420" xr:uid="{25ACC0BA-0964-4142-9EB1-3A7325638242}"/>
    <cellStyle name="千分位 2 2 2 3 2 8 2" xfId="44375" xr:uid="{ED711EC4-3B33-4A4E-9C71-F8F864C7C17D}"/>
    <cellStyle name="千分位 2 2 2 3 2 9" xfId="17168" xr:uid="{93C16C4D-5564-4F5B-ACF1-689598B80139}"/>
    <cellStyle name="千分位 2 2 2 3 2 9 2" xfId="47121" xr:uid="{3132E1CB-D90D-4F40-94F7-5B955D2A8530}"/>
    <cellStyle name="千分位 2 2 2 3 3" xfId="1863" xr:uid="{40E9FFDE-F151-47CC-A718-A04DB121E045}"/>
    <cellStyle name="千分位 2 2 2 3 3 10" xfId="23031" xr:uid="{E8C7C390-A2B9-4B7F-9EA4-DE08150A16ED}"/>
    <cellStyle name="千分位 2 2 2 3 3 10 2" xfId="52983" xr:uid="{692B28D7-6E28-419C-814D-ABAB96E7BB70}"/>
    <cellStyle name="千分位 2 2 2 3 3 11" xfId="25767" xr:uid="{C02794EE-FA9F-4399-BA32-1B9018A049AC}"/>
    <cellStyle name="千分位 2 2 2 3 3 11 2" xfId="55719" xr:uid="{C7227615-D198-4DDF-B3A6-66FCDFB7FF49}"/>
    <cellStyle name="千分位 2 2 2 3 3 12" xfId="31868" xr:uid="{2563650F-A907-4B76-A512-A3E24BB0841E}"/>
    <cellStyle name="千分位 2 2 2 3 3 2" xfId="4883" xr:uid="{C29DAC1A-1E15-4CA1-9117-61203CA8EA35}"/>
    <cellStyle name="千分位 2 2 2 3 3 2 10" xfId="34876" xr:uid="{882747E7-738C-474E-B190-F2BD4F0A8C9C}"/>
    <cellStyle name="千分位 2 2 2 3 3 2 2" xfId="7831" xr:uid="{FAF57EBC-CDF9-4DFF-83E2-5CABEC5F19D0}"/>
    <cellStyle name="千分位 2 2 2 3 3 2 2 2" xfId="29878" xr:uid="{DBF28C32-4D91-4092-A90F-BF3DB8E41860}"/>
    <cellStyle name="千分位 2 2 2 3 3 2 2 2 2" xfId="59830" xr:uid="{E6D1713D-ADFF-4CA6-A2FA-40A6A8C1BD10}"/>
    <cellStyle name="千分位 2 2 2 3 3 2 2 3" xfId="37786" xr:uid="{6D72750C-2C93-477C-AD9D-D47B525EDEE5}"/>
    <cellStyle name="千分位 2 2 2 3 3 2 3" xfId="10613" xr:uid="{0FEB77AC-79C8-4A92-AB06-1ADB0CC10D5D}"/>
    <cellStyle name="千分位 2 2 2 3 3 2 3 2" xfId="40568" xr:uid="{B49562FC-16A4-4ADA-8945-72EE890056BF}"/>
    <cellStyle name="千分位 2 2 2 3 3 2 4" xfId="13395" xr:uid="{475A956D-A789-4393-ACC0-91583D47E490}"/>
    <cellStyle name="千分位 2 2 2 3 3 2 4 2" xfId="43350" xr:uid="{3CB5FADE-AFE6-464D-8332-A117413D8157}"/>
    <cellStyle name="千分位 2 2 2 3 3 2 5" xfId="16130" xr:uid="{27F3DC67-8404-4391-B2B7-CE58B859142C}"/>
    <cellStyle name="千分位 2 2 2 3 3 2 5 2" xfId="46085" xr:uid="{379FED5B-6DE7-49AF-BA2A-F72A0550DCF1}"/>
    <cellStyle name="千分位 2 2 2 3 3 2 6" xfId="18878" xr:uid="{F1CC690A-6285-45B5-91A2-27C973051E0F}"/>
    <cellStyle name="千分位 2 2 2 3 3 2 6 2" xfId="48831" xr:uid="{2F7CB4A9-0DDE-4E08-B90F-4116438E2C71}"/>
    <cellStyle name="千分位 2 2 2 3 3 2 7" xfId="21661" xr:uid="{A42DB406-BCB2-467B-AEDC-C2A1A05409EF}"/>
    <cellStyle name="千分位 2 2 2 3 3 2 7 2" xfId="51613" xr:uid="{90C144C5-B1E0-44BF-A492-2179259BB8BC}"/>
    <cellStyle name="千分位 2 2 2 3 3 2 8" xfId="24399" xr:uid="{DD303C31-ED31-4083-BD53-554FA250F06D}"/>
    <cellStyle name="千分位 2 2 2 3 3 2 8 2" xfId="54351" xr:uid="{49150CA1-363A-4025-97D0-49F52FD6FBE2}"/>
    <cellStyle name="千分位 2 2 2 3 3 2 9" xfId="27135" xr:uid="{FA0A6771-81B5-4F46-AC5B-10CD4BF3DA2E}"/>
    <cellStyle name="千分位 2 2 2 3 3 2 9 2" xfId="57087" xr:uid="{C121AE6D-73C8-4196-B7C0-C85B90734FE0}"/>
    <cellStyle name="千分位 2 2 2 3 3 3" xfId="3515" xr:uid="{EE7A6AA2-3B26-4598-8333-DA028CC1A601}"/>
    <cellStyle name="千分位 2 2 2 3 3 3 2" xfId="28510" xr:uid="{F8579846-39AF-403F-880B-C70BE280DA0D}"/>
    <cellStyle name="千分位 2 2 2 3 3 3 2 2" xfId="58462" xr:uid="{467E2BF8-7643-4AD4-91C2-68DD04026082}"/>
    <cellStyle name="千分位 2 2 2 3 3 3 3" xfId="33508" xr:uid="{D2A664AA-5483-4DF9-8CA0-E9A7278F5C1D}"/>
    <cellStyle name="千分位 2 2 2 3 3 4" xfId="6463" xr:uid="{CAD1D93D-8693-42E1-9F8D-D5605ABBA794}"/>
    <cellStyle name="千分位 2 2 2 3 3 4 2" xfId="36418" xr:uid="{19664301-2C31-40E4-8A9F-F368168AAE20}"/>
    <cellStyle name="千分位 2 2 2 3 3 5" xfId="9245" xr:uid="{A83ED2E4-CC9F-48C2-8ACE-669A6CBFDDAB}"/>
    <cellStyle name="千分位 2 2 2 3 3 5 2" xfId="39200" xr:uid="{B2B63675-384E-41E7-A22A-F6951D1BEFB0}"/>
    <cellStyle name="千分位 2 2 2 3 3 6" xfId="12027" xr:uid="{2B490E2A-C4A5-4902-A4AE-E9CF1FDE278F}"/>
    <cellStyle name="千分位 2 2 2 3 3 6 2" xfId="41982" xr:uid="{8B29993C-8FAB-4E67-A99D-DC3A77D5BD25}"/>
    <cellStyle name="千分位 2 2 2 3 3 7" xfId="14762" xr:uid="{82A3CFF9-5D7C-4370-B5EF-5DA4F73560CE}"/>
    <cellStyle name="千分位 2 2 2 3 3 7 2" xfId="44717" xr:uid="{64A164A4-CA06-418F-822C-D78CA41B13A9}"/>
    <cellStyle name="千分位 2 2 2 3 3 8" xfId="17510" xr:uid="{05FBD5D9-984D-4C91-BCA2-4809C5B972B9}"/>
    <cellStyle name="千分位 2 2 2 3 3 8 2" xfId="47463" xr:uid="{3A05571C-B4D2-4EFB-8280-0DC5DEE99FC3}"/>
    <cellStyle name="千分位 2 2 2 3 3 9" xfId="20293" xr:uid="{5BF4FD8C-7179-4B1A-8242-AD91080A5FDD}"/>
    <cellStyle name="千分位 2 2 2 3 3 9 2" xfId="50245" xr:uid="{056D2E9F-1C4F-44BD-97CC-C84FFCAC5525}"/>
    <cellStyle name="千分位 2 2 2 3 4" xfId="2394" xr:uid="{B94B24AE-D721-461D-80EB-3BA45E12C272}"/>
    <cellStyle name="千分位 2 2 2 3 4 10" xfId="26451" xr:uid="{C25A4516-3F1E-4E74-8985-93A15E524D3A}"/>
    <cellStyle name="千分位 2 2 2 3 4 10 2" xfId="56403" xr:uid="{8D7BDE0F-EAEB-43ED-81D3-8DEA4DBF3E8F}"/>
    <cellStyle name="千分位 2 2 2 3 4 11" xfId="32393" xr:uid="{68AB87DF-1961-4F16-9E9D-34FEE9416B87}"/>
    <cellStyle name="千分位 2 2 2 3 4 2" xfId="4199" xr:uid="{11E267CE-E3E0-4B22-9ED9-7D0B316143D3}"/>
    <cellStyle name="千分位 2 2 2 3 4 2 2" xfId="29194" xr:uid="{0DEC7D1E-91C0-4241-B061-69BFD00048AD}"/>
    <cellStyle name="千分位 2 2 2 3 4 2 2 2" xfId="59146" xr:uid="{ABCB025A-FC53-4C5E-A459-93348AB88F44}"/>
    <cellStyle name="千分位 2 2 2 3 4 2 3" xfId="34192" xr:uid="{A0371AAB-6742-4760-84CA-191A9F6CBC44}"/>
    <cellStyle name="千分位 2 2 2 3 4 3" xfId="7147" xr:uid="{463D6614-847C-43CF-9820-0D25A9995129}"/>
    <cellStyle name="千分位 2 2 2 3 4 3 2" xfId="37102" xr:uid="{98543CB5-F318-40DD-ADED-68060E5D7798}"/>
    <cellStyle name="千分位 2 2 2 3 4 4" xfId="9929" xr:uid="{C7D97F77-CACC-42B9-9C8B-0E7D4389D7D6}"/>
    <cellStyle name="千分位 2 2 2 3 4 4 2" xfId="39884" xr:uid="{477F5F88-73C4-4AD7-8919-E8D37CB95E85}"/>
    <cellStyle name="千分位 2 2 2 3 4 5" xfId="12711" xr:uid="{A0175604-6AA4-46AC-9AE1-4A58BF7CAB2D}"/>
    <cellStyle name="千分位 2 2 2 3 4 5 2" xfId="42666" xr:uid="{07C599CF-B041-4604-9124-4E9E42A5FD70}"/>
    <cellStyle name="千分位 2 2 2 3 4 6" xfId="15446" xr:uid="{7BEDE753-6D2A-4CCB-947C-59FCB2DEBBBE}"/>
    <cellStyle name="千分位 2 2 2 3 4 6 2" xfId="45401" xr:uid="{D2308013-FFC1-48E9-B263-9C6F486A0FC8}"/>
    <cellStyle name="千分位 2 2 2 3 4 7" xfId="18194" xr:uid="{78FB31BF-8F6F-4BEC-B579-10EC27F69771}"/>
    <cellStyle name="千分位 2 2 2 3 4 7 2" xfId="48147" xr:uid="{6DFF0F54-5BD0-4304-8D7F-6BD68B6FDF2F}"/>
    <cellStyle name="千分位 2 2 2 3 4 8" xfId="20977" xr:uid="{353C3358-145A-4796-840A-53BDDA926568}"/>
    <cellStyle name="千分位 2 2 2 3 4 8 2" xfId="50929" xr:uid="{B0028F10-42A3-4DF5-BAF6-CB5647FE6850}"/>
    <cellStyle name="千分位 2 2 2 3 4 9" xfId="23715" xr:uid="{B3C2CDC0-07B1-47BD-8C86-C36FBA01B817}"/>
    <cellStyle name="千分位 2 2 2 3 4 9 2" xfId="53667" xr:uid="{16812C5A-DF39-47DB-A2EA-406F3D735D8A}"/>
    <cellStyle name="千分位 2 2 2 3 5" xfId="2831" xr:uid="{F20C62CE-115F-4558-B7CB-32CF17B484C8}"/>
    <cellStyle name="千分位 2 2 2 3 5 2" xfId="27826" xr:uid="{F932D6AD-BD8C-47F4-9FC8-0EC7CF1D9108}"/>
    <cellStyle name="千分位 2 2 2 3 5 2 2" xfId="57778" xr:uid="{B204C88B-67C0-44C9-BBDE-63CFF2F5B643}"/>
    <cellStyle name="千分位 2 2 2 3 5 3" xfId="32824" xr:uid="{EB639C71-8469-47A2-8AD7-65D804C6F802}"/>
    <cellStyle name="千分位 2 2 2 3 6" xfId="5779" xr:uid="{431AD5C8-3F9E-437C-B68F-F207CEE9F554}"/>
    <cellStyle name="千分位 2 2 2 3 6 2" xfId="35734" xr:uid="{970B66B2-5FD8-4AE6-A02A-315EEA0016B5}"/>
    <cellStyle name="千分位 2 2 2 3 7" xfId="8561" xr:uid="{38C001DC-C2E3-4EA0-BF88-613362F92612}"/>
    <cellStyle name="千分位 2 2 2 3 7 2" xfId="38516" xr:uid="{B5CF37C7-4F87-49E0-8454-7CA9209AEEF1}"/>
    <cellStyle name="千分位 2 2 2 3 8" xfId="11343" xr:uid="{B0966058-3B95-44AE-99C0-1660057376FA}"/>
    <cellStyle name="千分位 2 2 2 3 8 2" xfId="41298" xr:uid="{BAAAE1D3-513C-42C3-92D0-F7734F3EC694}"/>
    <cellStyle name="千分位 2 2 2 3 9" xfId="14078" xr:uid="{F3ECD8D4-C0B3-405B-B3ED-F63F6882532D}"/>
    <cellStyle name="千分位 2 2 2 3 9 2" xfId="44033" xr:uid="{590EF243-A7E5-46B6-B442-36FAF2DD3D47}"/>
    <cellStyle name="千分位 2 2 2 4" xfId="952" xr:uid="{53F3E169-5BFE-4F6B-9605-82B30EEFE721}"/>
    <cellStyle name="千分位 2 2 2 4 10" xfId="19780" xr:uid="{550164E1-1A2F-4B6F-8F21-90D74C02F93F}"/>
    <cellStyle name="千分位 2 2 2 4 10 2" xfId="49732" xr:uid="{FE02BE7C-5E82-44CC-814D-4BD8F6309BF3}"/>
    <cellStyle name="千分位 2 2 2 4 11" xfId="22518" xr:uid="{6A2FBCC6-6A96-4422-8F7B-DD0779C57B07}"/>
    <cellStyle name="千分位 2 2 2 4 11 2" xfId="52470" xr:uid="{23B55F55-CDCA-4A71-8F2A-8A7BAA067E33}"/>
    <cellStyle name="千分位 2 2 2 4 12" xfId="25254" xr:uid="{9CC80CAB-50A3-476D-9AE8-3A71075C643B}"/>
    <cellStyle name="千分位 2 2 2 4 12 2" xfId="55206" xr:uid="{15E66ED2-08F3-4761-9FC2-AA50638ACB80}"/>
    <cellStyle name="千分位 2 2 2 4 13" xfId="30957" xr:uid="{7D31F3E1-BEF1-4045-AE8D-FBBEAF1C3F11}"/>
    <cellStyle name="千分位 2 2 2 4 2" xfId="3686" xr:uid="{64667DB3-B216-4B8E-A91F-779B04C5FD6E}"/>
    <cellStyle name="千分位 2 2 2 4 2 10" xfId="25938" xr:uid="{021AE2BA-4564-43DC-844B-E09611F2127E}"/>
    <cellStyle name="千分位 2 2 2 4 2 10 2" xfId="55890" xr:uid="{3FF819F7-5E89-4A75-889C-C9E6AE4AD5C5}"/>
    <cellStyle name="千分位 2 2 2 4 2 11" xfId="33679" xr:uid="{494CEDD4-18DB-4E2B-A6AD-510B7EB505BB}"/>
    <cellStyle name="千分位 2 2 2 4 2 2" xfId="5054" xr:uid="{F618FB5D-C680-4EDE-920C-78D84AB3CA7A}"/>
    <cellStyle name="千分位 2 2 2 4 2 2 10" xfId="35047" xr:uid="{C8CB2C9C-F830-4884-B55B-50A62574804C}"/>
    <cellStyle name="千分位 2 2 2 4 2 2 2" xfId="8002" xr:uid="{483B42CB-BA04-4C9C-8EE0-AF9607E491D4}"/>
    <cellStyle name="千分位 2 2 2 4 2 2 2 2" xfId="30049" xr:uid="{92866C13-B0D9-4EF9-94CC-80CC0682B422}"/>
    <cellStyle name="千分位 2 2 2 4 2 2 2 2 2" xfId="60001" xr:uid="{EB7E8326-6E22-429E-B9E4-A4B47293D370}"/>
    <cellStyle name="千分位 2 2 2 4 2 2 2 3" xfId="37957" xr:uid="{60C0BDEC-B4B4-480D-B9AB-83594AED2E7B}"/>
    <cellStyle name="千分位 2 2 2 4 2 2 3" xfId="10784" xr:uid="{BD420CB7-FC6A-43A0-A837-173160F95F85}"/>
    <cellStyle name="千分位 2 2 2 4 2 2 3 2" xfId="40739" xr:uid="{079ED926-44BA-48E0-AA80-9F91B3D42FF1}"/>
    <cellStyle name="千分位 2 2 2 4 2 2 4" xfId="13566" xr:uid="{DABC50F7-5DE5-45EE-9F5D-F139CE808C57}"/>
    <cellStyle name="千分位 2 2 2 4 2 2 4 2" xfId="43521" xr:uid="{F107A095-97CB-4A39-9F99-7BA8D05A64FE}"/>
    <cellStyle name="千分位 2 2 2 4 2 2 5" xfId="16301" xr:uid="{B2DCF9F2-40C7-4356-8BBD-776789CCB45C}"/>
    <cellStyle name="千分位 2 2 2 4 2 2 5 2" xfId="46256" xr:uid="{016E7E38-4366-4597-94DF-F2E8FB83933F}"/>
    <cellStyle name="千分位 2 2 2 4 2 2 6" xfId="19049" xr:uid="{B186B7FB-0479-4BC8-92F7-169E1EB23946}"/>
    <cellStyle name="千分位 2 2 2 4 2 2 6 2" xfId="49002" xr:uid="{F9D302CE-E7E5-4318-B7DE-67C6C0261AC9}"/>
    <cellStyle name="千分位 2 2 2 4 2 2 7" xfId="21832" xr:uid="{2C8070FF-4105-4D6F-B433-4902B8F899CF}"/>
    <cellStyle name="千分位 2 2 2 4 2 2 7 2" xfId="51784" xr:uid="{9B93BA01-D999-4EFE-818F-A3EEC0A2446E}"/>
    <cellStyle name="千分位 2 2 2 4 2 2 8" xfId="24570" xr:uid="{3E5BCB1D-FF36-49EF-A373-75D8BD5AB018}"/>
    <cellStyle name="千分位 2 2 2 4 2 2 8 2" xfId="54522" xr:uid="{F7338003-9C26-476B-B25F-F4F37B9DBB71}"/>
    <cellStyle name="千分位 2 2 2 4 2 2 9" xfId="27306" xr:uid="{8990A28D-453E-448D-8C10-E329D3A5495B}"/>
    <cellStyle name="千分位 2 2 2 4 2 2 9 2" xfId="57258" xr:uid="{938C067B-E012-4A2C-A8F3-844CD5B37EA2}"/>
    <cellStyle name="千分位 2 2 2 4 2 3" xfId="6634" xr:uid="{81D7023F-250E-4393-9C33-5D958159ABA7}"/>
    <cellStyle name="千分位 2 2 2 4 2 3 2" xfId="28681" xr:uid="{A90EB622-1B1E-4058-AA7A-8343B054FCDC}"/>
    <cellStyle name="千分位 2 2 2 4 2 3 2 2" xfId="58633" xr:uid="{CCDA6CCB-6EEE-4C30-B5AB-904B7172CD1E}"/>
    <cellStyle name="千分位 2 2 2 4 2 3 3" xfId="36589" xr:uid="{0A6F67A4-BE9B-42CF-BCC7-D26D1C5C95C1}"/>
    <cellStyle name="千分位 2 2 2 4 2 4" xfId="9416" xr:uid="{D3744CEC-A1E9-4AC0-8716-481F57F75395}"/>
    <cellStyle name="千分位 2 2 2 4 2 4 2" xfId="39371" xr:uid="{C6ACCC94-4462-4E32-ADA3-41BD1CF7E8D0}"/>
    <cellStyle name="千分位 2 2 2 4 2 5" xfId="12198" xr:uid="{F2486FAA-A48C-4DF0-BC88-3C494CDFEB03}"/>
    <cellStyle name="千分位 2 2 2 4 2 5 2" xfId="42153" xr:uid="{57B2E159-4B53-4BA9-A660-49DE70B7F0A0}"/>
    <cellStyle name="千分位 2 2 2 4 2 6" xfId="14933" xr:uid="{23D4ACF9-D6D9-45C3-9E5C-AF127DC1651A}"/>
    <cellStyle name="千分位 2 2 2 4 2 6 2" xfId="44888" xr:uid="{F1E7D9C8-FD74-4D95-88A3-28B0F49A9739}"/>
    <cellStyle name="千分位 2 2 2 4 2 7" xfId="17681" xr:uid="{16548FA4-B4A1-494E-A1B1-37FA7A7DA13B}"/>
    <cellStyle name="千分位 2 2 2 4 2 7 2" xfId="47634" xr:uid="{3C31693E-5EF7-45B0-A0A4-B8AC306B1A31}"/>
    <cellStyle name="千分位 2 2 2 4 2 8" xfId="20464" xr:uid="{E40ED5FD-EEFE-41C0-9E4F-F330047C131D}"/>
    <cellStyle name="千分位 2 2 2 4 2 8 2" xfId="50416" xr:uid="{6FBA181B-CD0E-4126-8302-2D90BB656597}"/>
    <cellStyle name="千分位 2 2 2 4 2 9" xfId="23202" xr:uid="{E9486CCE-7850-4419-92D1-D9C846BC1DEF}"/>
    <cellStyle name="千分位 2 2 2 4 2 9 2" xfId="53154" xr:uid="{DC00D084-16A8-4D0E-B6AC-AAE45334425C}"/>
    <cellStyle name="千分位 2 2 2 4 3" xfId="4370" xr:uid="{40F85E74-AE42-443D-9DF3-1FE5761FEED4}"/>
    <cellStyle name="千分位 2 2 2 4 3 10" xfId="34363" xr:uid="{6D2976F4-1EB9-478F-A722-012DC7337429}"/>
    <cellStyle name="千分位 2 2 2 4 3 2" xfId="7318" xr:uid="{CDA4A6D8-7273-4ACE-80FC-E356BCB593FA}"/>
    <cellStyle name="千分位 2 2 2 4 3 2 2" xfId="29365" xr:uid="{B3153410-C4B4-4861-8519-1442CA09E0FC}"/>
    <cellStyle name="千分位 2 2 2 4 3 2 2 2" xfId="59317" xr:uid="{5E2ECD7A-1358-4815-95A7-1863559BC7E5}"/>
    <cellStyle name="千分位 2 2 2 4 3 2 3" xfId="37273" xr:uid="{1658EDC4-6CA3-4E48-B964-CD4F24B4B591}"/>
    <cellStyle name="千分位 2 2 2 4 3 3" xfId="10100" xr:uid="{8F167F47-65DD-4489-B9FB-0310819AC894}"/>
    <cellStyle name="千分位 2 2 2 4 3 3 2" xfId="40055" xr:uid="{477E878B-E409-410E-BF82-4E58DD31D380}"/>
    <cellStyle name="千分位 2 2 2 4 3 4" xfId="12882" xr:uid="{830D66E5-6AF9-45E1-BF20-11A956A95025}"/>
    <cellStyle name="千分位 2 2 2 4 3 4 2" xfId="42837" xr:uid="{97D8DE01-F908-4A35-9828-5050E2386045}"/>
    <cellStyle name="千分位 2 2 2 4 3 5" xfId="15617" xr:uid="{357FB868-9AC9-4D43-82CD-68A2BF3A3D66}"/>
    <cellStyle name="千分位 2 2 2 4 3 5 2" xfId="45572" xr:uid="{C7604903-E15A-4AD5-B57B-3AC49DFB3B6E}"/>
    <cellStyle name="千分位 2 2 2 4 3 6" xfId="18365" xr:uid="{BF391636-5665-438A-A904-7B5D2CC7CED5}"/>
    <cellStyle name="千分位 2 2 2 4 3 6 2" xfId="48318" xr:uid="{07600B27-A445-4C70-838E-C1CD1459041C}"/>
    <cellStyle name="千分位 2 2 2 4 3 7" xfId="21148" xr:uid="{8CD93DAF-A3A6-426B-A368-1B013069A03C}"/>
    <cellStyle name="千分位 2 2 2 4 3 7 2" xfId="51100" xr:uid="{5BE01E56-255E-4E55-A046-35446CDC0B32}"/>
    <cellStyle name="千分位 2 2 2 4 3 8" xfId="23886" xr:uid="{4F4EF403-448E-4A16-88E2-DBE1345DED4F}"/>
    <cellStyle name="千分位 2 2 2 4 3 8 2" xfId="53838" xr:uid="{3265C0C7-EC43-4B38-9CDB-8DEBD68D5928}"/>
    <cellStyle name="千分位 2 2 2 4 3 9" xfId="26622" xr:uid="{C7D9AE14-6510-4C48-858A-E810D7DBB41A}"/>
    <cellStyle name="千分位 2 2 2 4 3 9 2" xfId="56574" xr:uid="{669B2368-3B4C-4BCC-ABB4-F0644B224821}"/>
    <cellStyle name="千分位 2 2 2 4 4" xfId="3002" xr:uid="{A721F1C8-C058-4D40-A10A-813D8794E5F7}"/>
    <cellStyle name="千分位 2 2 2 4 4 2" xfId="27997" xr:uid="{E375BBC0-D609-4909-9EC4-8FC593D52D17}"/>
    <cellStyle name="千分位 2 2 2 4 4 2 2" xfId="57949" xr:uid="{A0056392-6B89-4647-AAF6-B4ACF8B19913}"/>
    <cellStyle name="千分位 2 2 2 4 4 3" xfId="32995" xr:uid="{51532E13-3D66-474C-A36A-C48F13F6CE3D}"/>
    <cellStyle name="千分位 2 2 2 4 5" xfId="5950" xr:uid="{772C01F4-A4CC-4C6F-B6AE-0AB19E4DF67D}"/>
    <cellStyle name="千分位 2 2 2 4 5 2" xfId="35905" xr:uid="{90E705BC-85A1-468C-B949-96B20ADF8DBB}"/>
    <cellStyle name="千分位 2 2 2 4 6" xfId="8732" xr:uid="{C6445549-26E0-4231-BC97-9069396D0CAE}"/>
    <cellStyle name="千分位 2 2 2 4 6 2" xfId="38687" xr:uid="{65766675-D05F-4E06-8E7F-2967596AB9B8}"/>
    <cellStyle name="千分位 2 2 2 4 7" xfId="11514" xr:uid="{59798F71-DAF9-41D0-9F8F-DBA42B3309E0}"/>
    <cellStyle name="千分位 2 2 2 4 7 2" xfId="41469" xr:uid="{0F906E09-D8B4-4612-85AA-D1AB85E48DAD}"/>
    <cellStyle name="千分位 2 2 2 4 8" xfId="14249" xr:uid="{163DD631-E929-4D3C-A1DB-E32E193D0CD8}"/>
    <cellStyle name="千分位 2 2 2 4 8 2" xfId="44204" xr:uid="{8B407E7E-D483-49F6-9786-3563C4DE9C53}"/>
    <cellStyle name="千分位 2 2 2 4 9" xfId="16997" xr:uid="{C751FFF7-1F29-4719-8806-BE5E9A45529C}"/>
    <cellStyle name="千分位 2 2 2 4 9 2" xfId="46950" xr:uid="{A4FB9FA2-20DE-45EE-B6C2-5155A1A67271}"/>
    <cellStyle name="千分位 2 2 2 5" xfId="1494" xr:uid="{09196250-1CB8-419D-A2E2-CF0D87B0A70D}"/>
    <cellStyle name="千分位 2 2 2 5 10" xfId="22860" xr:uid="{13615164-9C9F-4331-B960-0A60992170EE}"/>
    <cellStyle name="千分位 2 2 2 5 10 2" xfId="52812" xr:uid="{AE5971D5-5D4E-49BB-B6EC-29B862D5A6F5}"/>
    <cellStyle name="千分位 2 2 2 5 11" xfId="25596" xr:uid="{EB4C5F47-AFE4-4510-A718-13160AFED50A}"/>
    <cellStyle name="千分位 2 2 2 5 11 2" xfId="55548" xr:uid="{D92E4279-1CE9-4415-8CBF-A07D6E1AF759}"/>
    <cellStyle name="千分位 2 2 2 5 12" xfId="31499" xr:uid="{F329FE21-C1D7-4C46-BE32-D99DFAEE5EC7}"/>
    <cellStyle name="千分位 2 2 2 5 2" xfId="4712" xr:uid="{2F28337A-60C0-48AD-A8CB-A179EF519F83}"/>
    <cellStyle name="千分位 2 2 2 5 2 10" xfId="34705" xr:uid="{37C9C179-A7F8-4678-AE20-A81D9E25B9F7}"/>
    <cellStyle name="千分位 2 2 2 5 2 2" xfId="7660" xr:uid="{3044D78B-49A6-4A06-907C-51337AAE7642}"/>
    <cellStyle name="千分位 2 2 2 5 2 2 2" xfId="29707" xr:uid="{085F8458-EDA2-4CC2-B617-4E8B897F2A70}"/>
    <cellStyle name="千分位 2 2 2 5 2 2 2 2" xfId="59659" xr:uid="{13444BC3-FB8A-444B-AD70-21D7528F8F86}"/>
    <cellStyle name="千分位 2 2 2 5 2 2 3" xfId="37615" xr:uid="{5FB0A144-E0F7-4E5A-9A2D-55FB35262648}"/>
    <cellStyle name="千分位 2 2 2 5 2 3" xfId="10442" xr:uid="{C2570F44-6359-4D30-87B9-254362A6D984}"/>
    <cellStyle name="千分位 2 2 2 5 2 3 2" xfId="40397" xr:uid="{01C1715C-C87C-474B-BA1D-C6EA76D38B50}"/>
    <cellStyle name="千分位 2 2 2 5 2 4" xfId="13224" xr:uid="{F0580AE6-89C4-44DF-9C4D-684CDC3DE1E1}"/>
    <cellStyle name="千分位 2 2 2 5 2 4 2" xfId="43179" xr:uid="{38E7126E-9CED-446C-94A3-463C75AB6570}"/>
    <cellStyle name="千分位 2 2 2 5 2 5" xfId="15959" xr:uid="{74DE1C0A-9441-4DED-98BA-E8DB9274E050}"/>
    <cellStyle name="千分位 2 2 2 5 2 5 2" xfId="45914" xr:uid="{C30A36F9-3251-4BE1-B5BC-A549F2CB1376}"/>
    <cellStyle name="千分位 2 2 2 5 2 6" xfId="18707" xr:uid="{EC9D73C2-E81C-4CD3-80FE-B5B3C4EBE4E7}"/>
    <cellStyle name="千分位 2 2 2 5 2 6 2" xfId="48660" xr:uid="{3CBCDE41-B794-413B-8687-CA24BA8DF88F}"/>
    <cellStyle name="千分位 2 2 2 5 2 7" xfId="21490" xr:uid="{E4F547D7-0DA0-4ECA-BFF9-86F0CED073D4}"/>
    <cellStyle name="千分位 2 2 2 5 2 7 2" xfId="51442" xr:uid="{EAF904A9-FFA6-4E7E-97E0-3D20BA7106B8}"/>
    <cellStyle name="千分位 2 2 2 5 2 8" xfId="24228" xr:uid="{10A19C44-7DDC-4596-9E1A-1239057F3F67}"/>
    <cellStyle name="千分位 2 2 2 5 2 8 2" xfId="54180" xr:uid="{F4AB8B9C-587A-4BEE-94D6-C87CB8AE1066}"/>
    <cellStyle name="千分位 2 2 2 5 2 9" xfId="26964" xr:uid="{61597517-6742-4E45-A342-999E6F003D56}"/>
    <cellStyle name="千分位 2 2 2 5 2 9 2" xfId="56916" xr:uid="{FEBABF49-C7E2-4029-95FC-C35136DC149F}"/>
    <cellStyle name="千分位 2 2 2 5 3" xfId="3344" xr:uid="{84F0BE03-EF9F-4047-9A86-8FC3F2914C8B}"/>
    <cellStyle name="千分位 2 2 2 5 3 2" xfId="28339" xr:uid="{3E4CFDEE-A618-481A-BD38-540F0E44803E}"/>
    <cellStyle name="千分位 2 2 2 5 3 2 2" xfId="58291" xr:uid="{4BCF2ADF-BA82-43B0-91B7-585840ED763B}"/>
    <cellStyle name="千分位 2 2 2 5 3 3" xfId="33337" xr:uid="{43E42AF0-A3AA-499B-80C9-9AD17AFEC2D2}"/>
    <cellStyle name="千分位 2 2 2 5 4" xfId="6292" xr:uid="{D9133AAF-0116-4238-8607-76660B8693F4}"/>
    <cellStyle name="千分位 2 2 2 5 4 2" xfId="36247" xr:uid="{98D95796-DC15-4FE4-B1EB-DD0C2A347985}"/>
    <cellStyle name="千分位 2 2 2 5 5" xfId="9074" xr:uid="{A5442743-518C-4865-A5A0-40E0DC6EF007}"/>
    <cellStyle name="千分位 2 2 2 5 5 2" xfId="39029" xr:uid="{23B039A0-FAA3-4BAA-8FA7-EF3F36F96F0D}"/>
    <cellStyle name="千分位 2 2 2 5 6" xfId="11856" xr:uid="{B1CF948A-747D-4626-B85B-8ECC65BB59FA}"/>
    <cellStyle name="千分位 2 2 2 5 6 2" xfId="41811" xr:uid="{E3E282B8-33FB-4AE9-AE8D-F43A4DC8B8B7}"/>
    <cellStyle name="千分位 2 2 2 5 7" xfId="14591" xr:uid="{38322DCF-7749-46A3-AFAC-749173A8FA09}"/>
    <cellStyle name="千分位 2 2 2 5 7 2" xfId="44546" xr:uid="{FAA8AC14-AC82-4838-BDEC-EA855ECBE2ED}"/>
    <cellStyle name="千分位 2 2 2 5 8" xfId="17339" xr:uid="{515379C6-BEF3-4DC4-BB37-7224337369FA}"/>
    <cellStyle name="千分位 2 2 2 5 8 2" xfId="47292" xr:uid="{544B8AC4-956C-419F-BCEE-D48ADE861F74}"/>
    <cellStyle name="千分位 2 2 2 5 9" xfId="20122" xr:uid="{3E3F7CFB-D210-40B1-8C14-208041A91CBD}"/>
    <cellStyle name="千分位 2 2 2 5 9 2" xfId="50074" xr:uid="{4977F153-C1D6-4C6A-A565-80795E374583}"/>
    <cellStyle name="千分位 2 2 2 6" xfId="2043" xr:uid="{85F65D93-7D43-4EA9-AD48-B4CB06995834}"/>
    <cellStyle name="千分位 2 2 2 6 10" xfId="26280" xr:uid="{0322ABF2-F0DE-441F-94DD-D33AF8D5375D}"/>
    <cellStyle name="千分位 2 2 2 6 10 2" xfId="56232" xr:uid="{8C53BC65-2C81-4418-96AB-ED708694EE42}"/>
    <cellStyle name="千分位 2 2 2 6 11" xfId="32046" xr:uid="{3162003E-43FE-4727-A861-225D78320818}"/>
    <cellStyle name="千分位 2 2 2 6 2" xfId="4028" xr:uid="{04725318-031E-422D-B503-2A2A7538BEC1}"/>
    <cellStyle name="千分位 2 2 2 6 2 2" xfId="29023" xr:uid="{17711337-3B59-4A25-9287-52A27F15D77B}"/>
    <cellStyle name="千分位 2 2 2 6 2 2 2" xfId="58975" xr:uid="{16D5CECE-FE33-457D-93CC-544B2264758F}"/>
    <cellStyle name="千分位 2 2 2 6 2 3" xfId="34021" xr:uid="{52D19239-564E-4FA7-8AE5-F54F9D4090B0}"/>
    <cellStyle name="千分位 2 2 2 6 3" xfId="6976" xr:uid="{D20D7741-8997-42F0-9CA0-45282EC3D6F8}"/>
    <cellStyle name="千分位 2 2 2 6 3 2" xfId="36931" xr:uid="{1B57CAF9-D0B5-4AB5-888F-D5FF8E71D8F9}"/>
    <cellStyle name="千分位 2 2 2 6 4" xfId="9758" xr:uid="{1D456B2A-9534-4003-88EA-62C8D2F27280}"/>
    <cellStyle name="千分位 2 2 2 6 4 2" xfId="39713" xr:uid="{82619F68-D1EB-4223-AC52-4BE972EB009E}"/>
    <cellStyle name="千分位 2 2 2 6 5" xfId="12540" xr:uid="{A043D53B-DDC9-4DCE-8A84-12B166BE4174}"/>
    <cellStyle name="千分位 2 2 2 6 5 2" xfId="42495" xr:uid="{03748B2C-131A-438D-AEBC-411F723C75F6}"/>
    <cellStyle name="千分位 2 2 2 6 6" xfId="15275" xr:uid="{CBED163B-82A8-4F6A-ADC6-3403A97D1366}"/>
    <cellStyle name="千分位 2 2 2 6 6 2" xfId="45230" xr:uid="{9DA36AB5-390F-4B8C-84A3-44B5B0E8056F}"/>
    <cellStyle name="千分位 2 2 2 6 7" xfId="18023" xr:uid="{7A23596C-1405-432B-A6C5-162783E0F8AC}"/>
    <cellStyle name="千分位 2 2 2 6 7 2" xfId="47976" xr:uid="{47D444F1-DF79-435D-BFB6-AD24515342F7}"/>
    <cellStyle name="千分位 2 2 2 6 8" xfId="20806" xr:uid="{E044F2DD-E31C-44C4-ACA2-49AE13EE545A}"/>
    <cellStyle name="千分位 2 2 2 6 8 2" xfId="50758" xr:uid="{4591F4A5-7E1A-4626-A405-B29AED4933E5}"/>
    <cellStyle name="千分位 2 2 2 6 9" xfId="23544" xr:uid="{E4DE0B95-5ACF-4EAE-AB55-5A618D257F07}"/>
    <cellStyle name="千分位 2 2 2 6 9 2" xfId="53496" xr:uid="{79E3259E-A052-49DF-85DC-3D8FB13C2DFD}"/>
    <cellStyle name="千分位 2 2 2 7" xfId="2222" xr:uid="{B79E6FC4-9E99-49A6-8901-557F30DEB75D}"/>
    <cellStyle name="千分位 2 2 2 7 2" xfId="27655" xr:uid="{0542FC4C-714E-4385-A3E9-51926D8354BB}"/>
    <cellStyle name="千分位 2 2 2 7 2 2" xfId="57607" xr:uid="{B8A602A0-236F-449B-944B-4F814E8AE9D8}"/>
    <cellStyle name="千分位 2 2 2 7 3" xfId="32222" xr:uid="{54D90663-99B7-4F0F-B8AD-67FAC811FB68}"/>
    <cellStyle name="千分位 2 2 2 8" xfId="2660" xr:uid="{111086B6-8F03-4976-B694-46FBBC3AA616}"/>
    <cellStyle name="千分位 2 2 2 8 2" xfId="32653" xr:uid="{D39DF04A-85A0-427A-AEB7-5490BDB49D11}"/>
    <cellStyle name="千分位 2 2 2 9" xfId="5475" xr:uid="{AE59CE0D-177C-4E6F-AD69-24C88F2C5413}"/>
    <cellStyle name="千分位 2 2 2 9 2" xfId="35446" xr:uid="{25EF2C1E-2EEE-469D-8A03-A7F40D50925C}"/>
    <cellStyle name="千分位 2 2 20" xfId="8348" xr:uid="{FE44FF32-E333-4EC9-9DF2-FB07A96EEFF8}"/>
    <cellStyle name="千分位 2 2 20 2" xfId="38303" xr:uid="{A5EEDB2D-3B63-490E-9DB6-F51829CD8B59}"/>
    <cellStyle name="千分位 2 2 21" xfId="11086" xr:uid="{8D48B7E6-F37C-4064-B94F-09B253604F2A}"/>
    <cellStyle name="千分位 2 2 21 2" xfId="41041" xr:uid="{A98049E0-DA55-42D1-BC16-18C777FA9C75}"/>
    <cellStyle name="千分位 2 2 22" xfId="11130" xr:uid="{91E3FC9B-75E8-44F1-94D7-E4B654AC4898}"/>
    <cellStyle name="千分位 2 2 22 2" xfId="41085" xr:uid="{87B574BC-0D5B-43E6-9CC7-C97EFCBE8B2F}"/>
    <cellStyle name="千分位 2 2 23" xfId="13865" xr:uid="{6F991126-6D5C-434E-B1B2-4CDECAC942A4}"/>
    <cellStyle name="千分位 2 2 23 2" xfId="43820" xr:uid="{92109E37-3853-4B9B-9A1C-3488E8C06C2F}"/>
    <cellStyle name="千分位 2 2 24" xfId="16611" xr:uid="{4F3769D7-F5EF-4CB9-B1DF-D7EA4C28A484}"/>
    <cellStyle name="千分位 2 2 24 2" xfId="46564" xr:uid="{52239F03-724D-4605-949F-414793576587}"/>
    <cellStyle name="千分位 2 2 25" xfId="19349" xr:uid="{0A697DC5-0DDA-42A0-B56A-753CD5FB6621}"/>
    <cellStyle name="千分位 2 2 25 2" xfId="49302" xr:uid="{60C33584-0F46-46CE-A206-69D9027CEE74}"/>
    <cellStyle name="千分位 2 2 26" xfId="19394" xr:uid="{07F66D1C-3B15-4B5A-8681-8DFB07F37659}"/>
    <cellStyle name="千分位 2 2 26 2" xfId="49346" xr:uid="{ED11C83B-C34B-47D4-A372-220700740365}"/>
    <cellStyle name="千分位 2 2 27" xfId="22134" xr:uid="{414C1A5E-91C6-4A63-BF59-F6DE7E4D5195}"/>
    <cellStyle name="千分位 2 2 27 2" xfId="52086" xr:uid="{683F7B1E-7A5B-4F2E-9909-71D3DAC03F85}"/>
    <cellStyle name="千分位 2 2 28" xfId="24870" xr:uid="{2A6939A4-AC5E-4A69-A170-0BB8C67DF2D2}"/>
    <cellStyle name="千分位 2 2 28 2" xfId="54822" xr:uid="{42893A5F-7E16-42A9-8992-67C077BD0C10}"/>
    <cellStyle name="千分位 2 2 29" xfId="30370" xr:uid="{2778BE33-7D9B-426F-9787-378C3C7E810C}"/>
    <cellStyle name="千分位 2 2 3" xfId="446" xr:uid="{8C736673-C23D-4DAB-B8FF-4C6FCCD1E36F}"/>
    <cellStyle name="千分位 2 2 3 10" xfId="5651" xr:uid="{9430C642-6590-4754-B412-FF46F5CC7C3C}"/>
    <cellStyle name="千分位 2 2 3 10 2" xfId="35606" xr:uid="{835F8115-2516-4FB8-9F2D-30AC4B8272D5}"/>
    <cellStyle name="千分位 2 2 3 11" xfId="8433" xr:uid="{14B8093B-42DC-4F31-A04E-4CFC23CE1438}"/>
    <cellStyle name="千分位 2 2 3 11 2" xfId="38388" xr:uid="{646D47F7-1A15-4BAC-BDC4-30A3721096F0}"/>
    <cellStyle name="千分位 2 2 3 12" xfId="11215" xr:uid="{2FCAE836-EAD8-4AE5-911A-F0DAEB07A48D}"/>
    <cellStyle name="千分位 2 2 3 12 2" xfId="41170" xr:uid="{AD4C9167-8226-4FFB-B859-443B07D27ABE}"/>
    <cellStyle name="千分位 2 2 3 13" xfId="13950" xr:uid="{4EC5017E-7A65-45D4-93AE-492C69BDCE52}"/>
    <cellStyle name="千分位 2 2 3 13 2" xfId="43905" xr:uid="{4D8212E0-91CE-40A4-9B6A-2ABD842911BD}"/>
    <cellStyle name="千分位 2 2 3 14" xfId="16698" xr:uid="{4A8648E0-D2F6-4856-982E-FB4C18FD4A48}"/>
    <cellStyle name="千分位 2 2 3 14 2" xfId="46651" xr:uid="{8396997B-8511-4DEC-B490-E7C5CC6CBB8B}"/>
    <cellStyle name="千分位 2 2 3 15" xfId="19481" xr:uid="{BC30DF9F-FF76-4445-A984-1385425041C7}"/>
    <cellStyle name="千分位 2 2 3 15 2" xfId="49433" xr:uid="{42340222-BE9D-48B7-BEBC-E9404A0CD571}"/>
    <cellStyle name="千分位 2 2 3 16" xfId="22219" xr:uid="{8734CBB3-FAF6-4856-8CA0-88D8B89C7A67}"/>
    <cellStyle name="千分位 2 2 3 16 2" xfId="52171" xr:uid="{FC30B351-7189-4292-9DDF-16F069CB61D3}"/>
    <cellStyle name="千分位 2 2 3 17" xfId="24955" xr:uid="{F48003A5-6E7A-4171-85F1-EA4E0ADC07BA}"/>
    <cellStyle name="千分位 2 2 3 17 2" xfId="54907" xr:uid="{E4ABB589-D9CF-43A3-8D7D-CE2586556BAD}"/>
    <cellStyle name="千分位 2 2 3 18" xfId="30459" xr:uid="{D96BE9CA-A679-4BFD-92C6-32A63E16327D}"/>
    <cellStyle name="千分位 2 2 3 2" xfId="588" xr:uid="{902F6012-F5B3-402A-B162-38FC928E0A88}"/>
    <cellStyle name="千分位 2 2 3 2 10" xfId="16869" xr:uid="{03219964-39FC-4502-B895-9C0B8726A54B}"/>
    <cellStyle name="千分位 2 2 3 2 10 2" xfId="46822" xr:uid="{FC461D41-3235-47D8-B5B8-8F8F5A679FB2}"/>
    <cellStyle name="千分位 2 2 3 2 11" xfId="19652" xr:uid="{92348688-6E32-4BEA-B4A4-B723AD21813E}"/>
    <cellStyle name="千分位 2 2 3 2 11 2" xfId="49604" xr:uid="{2D52FDF9-F09E-4137-9CB6-223A8A6DFDA1}"/>
    <cellStyle name="千分位 2 2 3 2 12" xfId="22390" xr:uid="{EBAA8AA4-D8AC-4DF7-8F61-EE1A691CED53}"/>
    <cellStyle name="千分位 2 2 3 2 12 2" xfId="52342" xr:uid="{93E1E337-0D7C-47E2-8EB5-662BDF6F2ABC}"/>
    <cellStyle name="千分位 2 2 3 2 13" xfId="25126" xr:uid="{79A3D537-4BE2-4BC3-88D3-DC355ABE4F5B}"/>
    <cellStyle name="千分位 2 2 3 2 13 2" xfId="55078" xr:uid="{2C4CA156-06DF-4C1E-98ED-2DA25E106D93}"/>
    <cellStyle name="千分位 2 2 3 2 14" xfId="30598" xr:uid="{E0BC0BA8-5501-41FB-8645-66534BF246D3}"/>
    <cellStyle name="千分位 2 2 3 2 2" xfId="1136" xr:uid="{CB77CE4C-9F18-4CBD-8604-AA4A4016915E}"/>
    <cellStyle name="千分位 2 2 3 2 2 10" xfId="19994" xr:uid="{2FAF991B-721E-4F6F-9181-5EFC0D3BADAA}"/>
    <cellStyle name="千分位 2 2 3 2 2 10 2" xfId="49946" xr:uid="{1E9E7FDC-9031-453F-8027-99EBA9AEF4D5}"/>
    <cellStyle name="千分位 2 2 3 2 2 11" xfId="22732" xr:uid="{666C58F1-CAEF-45B5-90DA-9C2576C19078}"/>
    <cellStyle name="千分位 2 2 3 2 2 11 2" xfId="52684" xr:uid="{6AA338D3-FE9E-4090-B10B-007BE3BFA963}"/>
    <cellStyle name="千分位 2 2 3 2 2 12" xfId="25468" xr:uid="{ED85DD16-8C46-4DEB-AC40-128F9648B69B}"/>
    <cellStyle name="千分位 2 2 3 2 2 12 2" xfId="55420" xr:uid="{A5C33499-9204-4DB4-ACD3-990551525311}"/>
    <cellStyle name="千分位 2 2 3 2 2 13" xfId="31141" xr:uid="{399C12C4-ADF6-427C-B0D6-D70859B36085}"/>
    <cellStyle name="千分位 2 2 3 2 2 2" xfId="3900" xr:uid="{DEC542C6-D313-4DE7-BF69-55C868BD64A0}"/>
    <cellStyle name="千分位 2 2 3 2 2 2 10" xfId="26152" xr:uid="{27A41FB7-A740-4087-AAE5-F398A6200EBC}"/>
    <cellStyle name="千分位 2 2 3 2 2 2 10 2" xfId="56104" xr:uid="{F6059DAF-18BF-45E3-AC4E-256E21D5BD68}"/>
    <cellStyle name="千分位 2 2 3 2 2 2 11" xfId="33893" xr:uid="{F970F3C1-D13F-4950-9AAD-ABD043B9667A}"/>
    <cellStyle name="千分位 2 2 3 2 2 2 2" xfId="5268" xr:uid="{740E0DCA-E053-459F-B6D3-584350E4980B}"/>
    <cellStyle name="千分位 2 2 3 2 2 2 2 10" xfId="35261" xr:uid="{D99F6FAE-580D-4C5E-9250-C787A65D867D}"/>
    <cellStyle name="千分位 2 2 3 2 2 2 2 2" xfId="8216" xr:uid="{E7F937CB-175A-4095-B4A2-A87CE09C6EDB}"/>
    <cellStyle name="千分位 2 2 3 2 2 2 2 2 2" xfId="30263" xr:uid="{F17ACB38-98AA-4DA3-BD2F-770E64F8331A}"/>
    <cellStyle name="千分位 2 2 3 2 2 2 2 2 2 2" xfId="60215" xr:uid="{43CA1EC6-5B42-4E25-AA51-96BFF1506291}"/>
    <cellStyle name="千分位 2 2 3 2 2 2 2 2 3" xfId="38171" xr:uid="{E0FCBF20-8B66-4FF9-9A6D-4E2C2D2C665C}"/>
    <cellStyle name="千分位 2 2 3 2 2 2 2 3" xfId="10998" xr:uid="{0DBEE03F-F707-4D0B-A3EB-9297F9D3F66E}"/>
    <cellStyle name="千分位 2 2 3 2 2 2 2 3 2" xfId="40953" xr:uid="{3C9626EF-08C4-4FAE-8DF1-3DB988435D44}"/>
    <cellStyle name="千分位 2 2 3 2 2 2 2 4" xfId="13780" xr:uid="{98ACA4E0-B60C-4F17-A427-9049724DE74A}"/>
    <cellStyle name="千分位 2 2 3 2 2 2 2 4 2" xfId="43735" xr:uid="{9C8ACE72-F5E8-4C5A-A666-49CD0F5CC722}"/>
    <cellStyle name="千分位 2 2 3 2 2 2 2 5" xfId="16515" xr:uid="{51E3080C-B66A-4F5D-93D7-A7870223671C}"/>
    <cellStyle name="千分位 2 2 3 2 2 2 2 5 2" xfId="46470" xr:uid="{7287B9BD-3370-427D-ACC7-D0A5E7859C7F}"/>
    <cellStyle name="千分位 2 2 3 2 2 2 2 6" xfId="19263" xr:uid="{E5FAC637-9E01-4418-B4A0-E5156F9CD1F2}"/>
    <cellStyle name="千分位 2 2 3 2 2 2 2 6 2" xfId="49216" xr:uid="{0463C748-89EE-464A-8438-62E732CCEA8E}"/>
    <cellStyle name="千分位 2 2 3 2 2 2 2 7" xfId="22046" xr:uid="{D4778BD0-8088-4E6E-8B35-8867635E462E}"/>
    <cellStyle name="千分位 2 2 3 2 2 2 2 7 2" xfId="51998" xr:uid="{B765ED73-056F-4531-B7ED-934CB7075870}"/>
    <cellStyle name="千分位 2 2 3 2 2 2 2 8" xfId="24784" xr:uid="{8A850125-9978-454C-AD84-FF0C21E7C7F3}"/>
    <cellStyle name="千分位 2 2 3 2 2 2 2 8 2" xfId="54736" xr:uid="{BDB668C6-CD08-4090-8CB2-7108A1936537}"/>
    <cellStyle name="千分位 2 2 3 2 2 2 2 9" xfId="27520" xr:uid="{2A310642-13F0-42D1-AF07-148A36571DFD}"/>
    <cellStyle name="千分位 2 2 3 2 2 2 2 9 2" xfId="57472" xr:uid="{58B9CF1C-EFDE-40C5-9F87-59D7A6D6F8AE}"/>
    <cellStyle name="千分位 2 2 3 2 2 2 3" xfId="6848" xr:uid="{07FE9919-187E-4C59-B113-C1F7ABE67DC5}"/>
    <cellStyle name="千分位 2 2 3 2 2 2 3 2" xfId="28895" xr:uid="{8CABAC44-8F9B-4795-A69E-E6647207926B}"/>
    <cellStyle name="千分位 2 2 3 2 2 2 3 2 2" xfId="58847" xr:uid="{3BA9744A-ACAD-40F0-8B9A-749808D37FA8}"/>
    <cellStyle name="千分位 2 2 3 2 2 2 3 3" xfId="36803" xr:uid="{36D7C993-5275-4491-B47D-A566EADE2CFA}"/>
    <cellStyle name="千分位 2 2 3 2 2 2 4" xfId="9630" xr:uid="{054A98D3-6A28-4A85-9B4C-03382C9CD80D}"/>
    <cellStyle name="千分位 2 2 3 2 2 2 4 2" xfId="39585" xr:uid="{68CA3B26-C754-4CD2-84B4-F7316484286F}"/>
    <cellStyle name="千分位 2 2 3 2 2 2 5" xfId="12412" xr:uid="{0B1B3DB5-4EF9-427A-8556-3E1B4AED112F}"/>
    <cellStyle name="千分位 2 2 3 2 2 2 5 2" xfId="42367" xr:uid="{DBF51B58-105A-4140-B207-B95EF174F48A}"/>
    <cellStyle name="千分位 2 2 3 2 2 2 6" xfId="15147" xr:uid="{181C2293-C638-485E-AF6E-F8A2521F3ADC}"/>
    <cellStyle name="千分位 2 2 3 2 2 2 6 2" xfId="45102" xr:uid="{88FE0772-5B2B-45C2-B213-6D6E94FF1296}"/>
    <cellStyle name="千分位 2 2 3 2 2 2 7" xfId="17895" xr:uid="{192D999D-F049-4BBE-96B8-32178D286828}"/>
    <cellStyle name="千分位 2 2 3 2 2 2 7 2" xfId="47848" xr:uid="{748B9330-947C-4D0D-9B56-F67CAAB94BE8}"/>
    <cellStyle name="千分位 2 2 3 2 2 2 8" xfId="20678" xr:uid="{91A7F46E-164F-4179-A962-72883C16DA3E}"/>
    <cellStyle name="千分位 2 2 3 2 2 2 8 2" xfId="50630" xr:uid="{FF373257-1EF2-466D-A9F9-F445FAF1B017}"/>
    <cellStyle name="千分位 2 2 3 2 2 2 9" xfId="23416" xr:uid="{A956E12A-2EA0-4CA2-9E0B-DC2CA5EE61DE}"/>
    <cellStyle name="千分位 2 2 3 2 2 2 9 2" xfId="53368" xr:uid="{87C6E9D6-B390-4CBA-B636-C0F65270756A}"/>
    <cellStyle name="千分位 2 2 3 2 2 3" xfId="4584" xr:uid="{3B4CCC62-E7AC-4E04-B64D-27A3A6D51325}"/>
    <cellStyle name="千分位 2 2 3 2 2 3 10" xfId="34577" xr:uid="{C37E3011-4C16-4FD9-8DBE-2FCC3227D14D}"/>
    <cellStyle name="千分位 2 2 3 2 2 3 2" xfId="7532" xr:uid="{F6197948-06A2-433C-952C-E6F2F38677FE}"/>
    <cellStyle name="千分位 2 2 3 2 2 3 2 2" xfId="29579" xr:uid="{03CF53C1-3B1C-454D-8D3E-1B77C6A0CC09}"/>
    <cellStyle name="千分位 2 2 3 2 2 3 2 2 2" xfId="59531" xr:uid="{DA155CF9-5EC7-4B43-8E69-421FCD393C63}"/>
    <cellStyle name="千分位 2 2 3 2 2 3 2 3" xfId="37487" xr:uid="{420A91A7-5FB7-4BFF-90B1-47B236BE4073}"/>
    <cellStyle name="千分位 2 2 3 2 2 3 3" xfId="10314" xr:uid="{0FB7BF17-7340-4287-8381-31E17B88802E}"/>
    <cellStyle name="千分位 2 2 3 2 2 3 3 2" xfId="40269" xr:uid="{CF88ED95-6A14-4DA4-A9AB-2276FEAD7134}"/>
    <cellStyle name="千分位 2 2 3 2 2 3 4" xfId="13096" xr:uid="{47FD4221-C8AC-45DB-86AF-8C46C078E4C9}"/>
    <cellStyle name="千分位 2 2 3 2 2 3 4 2" xfId="43051" xr:uid="{2E706148-2D51-41A4-A04E-A9B469CE4229}"/>
    <cellStyle name="千分位 2 2 3 2 2 3 5" xfId="15831" xr:uid="{A233EBEE-0164-4D6C-A94E-04F16673EB7F}"/>
    <cellStyle name="千分位 2 2 3 2 2 3 5 2" xfId="45786" xr:uid="{1E069734-B82A-496C-BF9A-A6D1DB840852}"/>
    <cellStyle name="千分位 2 2 3 2 2 3 6" xfId="18579" xr:uid="{098FEABB-681A-4CDB-A4DD-796A06262471}"/>
    <cellStyle name="千分位 2 2 3 2 2 3 6 2" xfId="48532" xr:uid="{F57E2EA6-A26F-4706-86B2-1F256860B17C}"/>
    <cellStyle name="千分位 2 2 3 2 2 3 7" xfId="21362" xr:uid="{1C20B781-A17A-49BE-A96C-42519DED211A}"/>
    <cellStyle name="千分位 2 2 3 2 2 3 7 2" xfId="51314" xr:uid="{F878CB6C-BCF4-4B25-9081-4506AE8D4674}"/>
    <cellStyle name="千分位 2 2 3 2 2 3 8" xfId="24100" xr:uid="{12D72AFD-BCC0-4EA3-A16C-9A9069EE340E}"/>
    <cellStyle name="千分位 2 2 3 2 2 3 8 2" xfId="54052" xr:uid="{583C126D-7887-4EBF-8805-8C34B9AB41C8}"/>
    <cellStyle name="千分位 2 2 3 2 2 3 9" xfId="26836" xr:uid="{36D4F302-8086-48B2-BBC8-9FDA0609AACA}"/>
    <cellStyle name="千分位 2 2 3 2 2 3 9 2" xfId="56788" xr:uid="{97F26BF4-302B-4FAF-928D-71ECB90A52DD}"/>
    <cellStyle name="千分位 2 2 3 2 2 4" xfId="3216" xr:uid="{B408722E-60E5-440A-88A0-E50B8A31740E}"/>
    <cellStyle name="千分位 2 2 3 2 2 4 2" xfId="28211" xr:uid="{29D86030-3D5C-461C-A3E0-E8D918DECA2A}"/>
    <cellStyle name="千分位 2 2 3 2 2 4 2 2" xfId="58163" xr:uid="{EC2AE1C8-6427-4111-B7F6-141C103BB1E7}"/>
    <cellStyle name="千分位 2 2 3 2 2 4 3" xfId="33209" xr:uid="{0E7D0B3E-D5D4-47D5-85EB-137D81BEDAA8}"/>
    <cellStyle name="千分位 2 2 3 2 2 5" xfId="6164" xr:uid="{AF6378E9-3D7F-43EF-861A-CFCDAA8AD088}"/>
    <cellStyle name="千分位 2 2 3 2 2 5 2" xfId="36119" xr:uid="{120389B4-8515-4043-BFEB-BBB884B97932}"/>
    <cellStyle name="千分位 2 2 3 2 2 6" xfId="8946" xr:uid="{0A5C3D62-75E4-4CC0-81C2-91C9EDCB1C0E}"/>
    <cellStyle name="千分位 2 2 3 2 2 6 2" xfId="38901" xr:uid="{C65CED1E-C865-4C65-B77F-ED56EEF60BCC}"/>
    <cellStyle name="千分位 2 2 3 2 2 7" xfId="11728" xr:uid="{0CD49EE4-6DA2-4E84-88DE-88DE9A61CAAB}"/>
    <cellStyle name="千分位 2 2 3 2 2 7 2" xfId="41683" xr:uid="{EA32CD5E-DC60-4DF2-B300-9B7C80243D8D}"/>
    <cellStyle name="千分位 2 2 3 2 2 8" xfId="14463" xr:uid="{00082004-14B7-439F-8EFE-2EF2DAA828F6}"/>
    <cellStyle name="千分位 2 2 3 2 2 8 2" xfId="44418" xr:uid="{28AB8B3B-CD15-4C26-8D19-35F584DA06B1}"/>
    <cellStyle name="千分位 2 2 3 2 2 9" xfId="17211" xr:uid="{BD9640D6-949B-40D5-8C9D-00E6607A133D}"/>
    <cellStyle name="千分位 2 2 3 2 2 9 2" xfId="47164" xr:uid="{FFC71FCA-0033-45CE-8938-D28507EFE8DF}"/>
    <cellStyle name="千分位 2 2 3 2 3" xfId="1678" xr:uid="{0976B780-1833-4804-8658-ECEA861D6648}"/>
    <cellStyle name="千分位 2 2 3 2 3 10" xfId="23074" xr:uid="{674CD905-6741-4702-ADFC-F8344A8D01D6}"/>
    <cellStyle name="千分位 2 2 3 2 3 10 2" xfId="53026" xr:uid="{E4075872-4EFB-4036-BD2C-69F3CB1C0670}"/>
    <cellStyle name="千分位 2 2 3 2 3 11" xfId="25810" xr:uid="{3C369D5E-C0F3-41C8-BD86-0919194ECE59}"/>
    <cellStyle name="千分位 2 2 3 2 3 11 2" xfId="55762" xr:uid="{2AE57CBB-844B-4422-B20B-042B52EC23AB}"/>
    <cellStyle name="千分位 2 2 3 2 3 12" xfId="31683" xr:uid="{76585DB9-C641-4328-8541-999442F41C81}"/>
    <cellStyle name="千分位 2 2 3 2 3 2" xfId="4926" xr:uid="{1BF91EAD-11E9-41A8-8398-CE3674449ADE}"/>
    <cellStyle name="千分位 2 2 3 2 3 2 10" xfId="34919" xr:uid="{84FB6029-67DB-461F-929D-F6240ED0B6ED}"/>
    <cellStyle name="千分位 2 2 3 2 3 2 2" xfId="7874" xr:uid="{CEFB4BBD-2113-44AA-90B0-2ED70BD6C297}"/>
    <cellStyle name="千分位 2 2 3 2 3 2 2 2" xfId="29921" xr:uid="{6AA00B16-22C7-4D2B-AF7D-E7500476502C}"/>
    <cellStyle name="千分位 2 2 3 2 3 2 2 2 2" xfId="59873" xr:uid="{22274C75-1CE8-4906-B74F-73FC9803ABC0}"/>
    <cellStyle name="千分位 2 2 3 2 3 2 2 3" xfId="37829" xr:uid="{7BFC2F85-005D-4492-9CA4-1F4F8E155E24}"/>
    <cellStyle name="千分位 2 2 3 2 3 2 3" xfId="10656" xr:uid="{6F98355E-FD8A-4CF0-BB96-5038865F6F66}"/>
    <cellStyle name="千分位 2 2 3 2 3 2 3 2" xfId="40611" xr:uid="{4FC71A52-C5BA-417D-843E-BA6C19D2DBB1}"/>
    <cellStyle name="千分位 2 2 3 2 3 2 4" xfId="13438" xr:uid="{9D2469B3-6A18-4989-A2FC-6194B21801EE}"/>
    <cellStyle name="千分位 2 2 3 2 3 2 4 2" xfId="43393" xr:uid="{EB070130-AC07-4CCD-A1C0-48A5E694481F}"/>
    <cellStyle name="千分位 2 2 3 2 3 2 5" xfId="16173" xr:uid="{4ABECAA4-75E6-4F05-BD09-04BB8595A63B}"/>
    <cellStyle name="千分位 2 2 3 2 3 2 5 2" xfId="46128" xr:uid="{574F1E24-5CF2-4BEE-A867-6184060F035F}"/>
    <cellStyle name="千分位 2 2 3 2 3 2 6" xfId="18921" xr:uid="{820A5875-8B16-4666-A49F-2825C3BB12E6}"/>
    <cellStyle name="千分位 2 2 3 2 3 2 6 2" xfId="48874" xr:uid="{77BCE362-DAEE-4D44-8E58-0F8FD764B980}"/>
    <cellStyle name="千分位 2 2 3 2 3 2 7" xfId="21704" xr:uid="{84D1EADA-1ADF-4A55-8150-17B885AA7DE3}"/>
    <cellStyle name="千分位 2 2 3 2 3 2 7 2" xfId="51656" xr:uid="{6E734879-FEFD-48B8-8AE4-73EC28FD7CD5}"/>
    <cellStyle name="千分位 2 2 3 2 3 2 8" xfId="24442" xr:uid="{C443F4BE-3B62-4890-988C-E093A310636D}"/>
    <cellStyle name="千分位 2 2 3 2 3 2 8 2" xfId="54394" xr:uid="{6F6731BB-60C4-4C84-83A1-581C182ACD58}"/>
    <cellStyle name="千分位 2 2 3 2 3 2 9" xfId="27178" xr:uid="{CB45BCCF-F28A-4ED4-9271-B67FCF781594}"/>
    <cellStyle name="千分位 2 2 3 2 3 2 9 2" xfId="57130" xr:uid="{69DF2704-3B06-4229-A20F-C52B4E1010BA}"/>
    <cellStyle name="千分位 2 2 3 2 3 3" xfId="3558" xr:uid="{4F555AD8-719A-466B-9A69-E40470EC9B3A}"/>
    <cellStyle name="千分位 2 2 3 2 3 3 2" xfId="28553" xr:uid="{FBBE8B0F-F05C-4339-9EF2-E7D60C5A4E7C}"/>
    <cellStyle name="千分位 2 2 3 2 3 3 2 2" xfId="58505" xr:uid="{7C3F8779-7A6D-4491-A739-742DBF01EFF0}"/>
    <cellStyle name="千分位 2 2 3 2 3 3 3" xfId="33551" xr:uid="{CAD78C39-85C2-4B2A-B64D-C01FB49C2328}"/>
    <cellStyle name="千分位 2 2 3 2 3 4" xfId="6506" xr:uid="{FCE9753A-B7D3-4E6F-9F09-8499E6765632}"/>
    <cellStyle name="千分位 2 2 3 2 3 4 2" xfId="36461" xr:uid="{8FA228CE-B316-4570-907B-391F198B961D}"/>
    <cellStyle name="千分位 2 2 3 2 3 5" xfId="9288" xr:uid="{97D9FF8D-AEB3-43C1-94FC-464EF93FDE54}"/>
    <cellStyle name="千分位 2 2 3 2 3 5 2" xfId="39243" xr:uid="{031076DB-E21D-4A26-9F7D-209CFEA4F58E}"/>
    <cellStyle name="千分位 2 2 3 2 3 6" xfId="12070" xr:uid="{36851E0B-8E47-403F-B6DD-6C8EBFDEDCB8}"/>
    <cellStyle name="千分位 2 2 3 2 3 6 2" xfId="42025" xr:uid="{A8F80602-BB52-4FBE-A4AA-E88A04C862C2}"/>
    <cellStyle name="千分位 2 2 3 2 3 7" xfId="14805" xr:uid="{73B86429-7762-4B99-B369-220C308CFA3E}"/>
    <cellStyle name="千分位 2 2 3 2 3 7 2" xfId="44760" xr:uid="{A9E4D514-E528-4DBE-BD4A-58E01D32B273}"/>
    <cellStyle name="千分位 2 2 3 2 3 8" xfId="17553" xr:uid="{39E66661-8511-40D9-9F98-C1D4FDDF0D7B}"/>
    <cellStyle name="千分位 2 2 3 2 3 8 2" xfId="47506" xr:uid="{77073AC5-6902-4E20-B390-5FC37434F6F0}"/>
    <cellStyle name="千分位 2 2 3 2 3 9" xfId="20336" xr:uid="{B657D46D-288C-4C4D-8B6B-D408D47EFC86}"/>
    <cellStyle name="千分位 2 2 3 2 3 9 2" xfId="50288" xr:uid="{8A24B48E-29FC-413E-8129-E107137CD5A6}"/>
    <cellStyle name="千分位 2 2 3 2 4" xfId="2437" xr:uid="{BDBCBB77-63A4-4601-95A5-6A921DD7C72B}"/>
    <cellStyle name="千分位 2 2 3 2 4 10" xfId="26494" xr:uid="{18EB588B-4C35-4B55-B402-E45A27FDD7D6}"/>
    <cellStyle name="千分位 2 2 3 2 4 10 2" xfId="56446" xr:uid="{915BDE90-8C72-4D3A-A6D2-194EDF06E972}"/>
    <cellStyle name="千分位 2 2 3 2 4 11" xfId="32436" xr:uid="{774CDE82-71FA-49C6-AF32-6DB298DE8DA8}"/>
    <cellStyle name="千分位 2 2 3 2 4 2" xfId="4242" xr:uid="{C8E1DBB6-9126-499E-8FC2-B962F013C7D4}"/>
    <cellStyle name="千分位 2 2 3 2 4 2 2" xfId="29237" xr:uid="{30A5CAD2-E2C9-4A7B-8060-32D74A3FD216}"/>
    <cellStyle name="千分位 2 2 3 2 4 2 2 2" xfId="59189" xr:uid="{738C260D-6D14-4E13-B37A-B1BDAE4C3E00}"/>
    <cellStyle name="千分位 2 2 3 2 4 2 3" xfId="34235" xr:uid="{9890B224-CF6B-4F58-AB9C-5DA3D369F2BF}"/>
    <cellStyle name="千分位 2 2 3 2 4 3" xfId="7190" xr:uid="{B33A9DBA-A505-4B8B-B93B-B86B8C182149}"/>
    <cellStyle name="千分位 2 2 3 2 4 3 2" xfId="37145" xr:uid="{63673D3D-EB3F-41DC-B91A-A371C846336E}"/>
    <cellStyle name="千分位 2 2 3 2 4 4" xfId="9972" xr:uid="{7A6EF3D5-1150-4B22-89BF-E325459515D5}"/>
    <cellStyle name="千分位 2 2 3 2 4 4 2" xfId="39927" xr:uid="{38938F41-C0A8-4792-8254-0E6349AB966E}"/>
    <cellStyle name="千分位 2 2 3 2 4 5" xfId="12754" xr:uid="{C91B5223-7715-4143-9C7E-6BAD340B8EB6}"/>
    <cellStyle name="千分位 2 2 3 2 4 5 2" xfId="42709" xr:uid="{9E93B509-A08E-4C0D-B4DD-26603EFE9E79}"/>
    <cellStyle name="千分位 2 2 3 2 4 6" xfId="15489" xr:uid="{3AB5E842-0DC1-4D35-A0B6-94CEBC0A6632}"/>
    <cellStyle name="千分位 2 2 3 2 4 6 2" xfId="45444" xr:uid="{33F88AA8-59DC-40F7-A25E-DACA31DF8BD8}"/>
    <cellStyle name="千分位 2 2 3 2 4 7" xfId="18237" xr:uid="{4E5D98D3-1526-4D43-9A3C-AED842BCE38E}"/>
    <cellStyle name="千分位 2 2 3 2 4 7 2" xfId="48190" xr:uid="{74554F25-1E9D-4253-B4A1-EF6A5E627F06}"/>
    <cellStyle name="千分位 2 2 3 2 4 8" xfId="21020" xr:uid="{A9945ED3-7D93-46C2-9D19-3B58AD633664}"/>
    <cellStyle name="千分位 2 2 3 2 4 8 2" xfId="50972" xr:uid="{6B8E07E7-ECF2-4EB1-A79C-E369638170B3}"/>
    <cellStyle name="千分位 2 2 3 2 4 9" xfId="23758" xr:uid="{FCE595A5-132A-49A8-95D8-9E065E196153}"/>
    <cellStyle name="千分位 2 2 3 2 4 9 2" xfId="53710" xr:uid="{C46B1F27-DDF9-4984-A4E5-B51E033ACBFE}"/>
    <cellStyle name="千分位 2 2 3 2 5" xfId="2874" xr:uid="{D9E40444-99A9-4A34-9698-05FD48E3241A}"/>
    <cellStyle name="千分位 2 2 3 2 5 2" xfId="27869" xr:uid="{54DD2800-A41E-4CB1-8437-5C29F62A95FA}"/>
    <cellStyle name="千分位 2 2 3 2 5 2 2" xfId="57821" xr:uid="{FA62F45F-981A-4E8B-A90E-6C6CE997D499}"/>
    <cellStyle name="千分位 2 2 3 2 5 3" xfId="32867" xr:uid="{1D79EF68-39D1-4EB2-9840-0DA604F77F84}"/>
    <cellStyle name="千分位 2 2 3 2 6" xfId="5822" xr:uid="{31D33C69-9FA3-43AA-8845-3D44D2B15C74}"/>
    <cellStyle name="千分位 2 2 3 2 6 2" xfId="35777" xr:uid="{474D08F7-DE45-48AF-8BCC-C4EA5514F8FF}"/>
    <cellStyle name="千分位 2 2 3 2 7" xfId="8604" xr:uid="{110ED176-C8D5-4719-90B4-496E6C8B66CB}"/>
    <cellStyle name="千分位 2 2 3 2 7 2" xfId="38559" xr:uid="{790E6BFA-C1A7-444E-AA91-898603E251FC}"/>
    <cellStyle name="千分位 2 2 3 2 8" xfId="11386" xr:uid="{77550521-6CA5-4D9D-BD0B-65E332F72B92}"/>
    <cellStyle name="千分位 2 2 3 2 8 2" xfId="41341" xr:uid="{9EA64DDA-4BCD-4195-8421-0AFED161B771}"/>
    <cellStyle name="千分位 2 2 3 2 9" xfId="14121" xr:uid="{FBCD382C-3463-4869-AF71-CC854BEAE3D5}"/>
    <cellStyle name="千分位 2 2 3 2 9 2" xfId="44076" xr:uid="{BF9FC6B5-AFAD-45B3-8B93-932A102E7511}"/>
    <cellStyle name="千分位 2 2 3 3" xfId="821" xr:uid="{AF6169A9-A866-48B4-8F26-0E11E767BA64}"/>
    <cellStyle name="千分位 2 2 3 3 10" xfId="19823" xr:uid="{A1A6D770-1FC3-4D6B-A85E-ADED0713C38A}"/>
    <cellStyle name="千分位 2 2 3 3 10 2" xfId="49775" xr:uid="{8CB08009-7299-45E4-A553-A63A703AF427}"/>
    <cellStyle name="千分位 2 2 3 3 11" xfId="22561" xr:uid="{C31B2E09-15D2-4707-A6E1-41F759D59B9B}"/>
    <cellStyle name="千分位 2 2 3 3 11 2" xfId="52513" xr:uid="{159FE077-1728-4471-A3D3-3A4BAC2007C7}"/>
    <cellStyle name="千分位 2 2 3 3 12" xfId="25297" xr:uid="{61ABB8C4-F3F0-49E4-B369-DF56D5FF10F7}"/>
    <cellStyle name="千分位 2 2 3 3 12 2" xfId="55249" xr:uid="{0985F46C-846F-46F2-9B25-3982706CF5EA}"/>
    <cellStyle name="千分位 2 2 3 3 13" xfId="30826" xr:uid="{0904DBB0-9943-4E46-87E9-1A552932EC27}"/>
    <cellStyle name="千分位 2 2 3 3 2" xfId="1364" xr:uid="{18ABED9A-CF37-43DC-BF2F-6330D43099ED}"/>
    <cellStyle name="千分位 2 2 3 3 2 10" xfId="23245" xr:uid="{1BB9BA04-186E-4172-BB80-0E600AF7A478}"/>
    <cellStyle name="千分位 2 2 3 3 2 10 2" xfId="53197" xr:uid="{04262E11-A5E3-4429-9745-30F70D69C1F0}"/>
    <cellStyle name="千分位 2 2 3 3 2 11" xfId="25981" xr:uid="{9FE37B63-5B63-49F0-A168-26430718709C}"/>
    <cellStyle name="千分位 2 2 3 3 2 11 2" xfId="55933" xr:uid="{CD02D4B2-613A-4F19-AC08-04D84FF71393}"/>
    <cellStyle name="千分位 2 2 3 3 2 12" xfId="31369" xr:uid="{7E2E76E8-E367-41E9-822D-562A4545651C}"/>
    <cellStyle name="千分位 2 2 3 3 2 2" xfId="5097" xr:uid="{F058DB9D-9419-43E9-9FF5-41CF4A3613A0}"/>
    <cellStyle name="千分位 2 2 3 3 2 2 10" xfId="35090" xr:uid="{942F60A0-C485-47B9-92B3-A8CFC74606EE}"/>
    <cellStyle name="千分位 2 2 3 3 2 2 2" xfId="8045" xr:uid="{945D39A1-F95B-41BD-9F6B-F9C785152A9E}"/>
    <cellStyle name="千分位 2 2 3 3 2 2 2 2" xfId="30092" xr:uid="{D2C1FEAE-0FEE-4187-A533-7E0EFDB17D3A}"/>
    <cellStyle name="千分位 2 2 3 3 2 2 2 2 2" xfId="60044" xr:uid="{4313D5F1-5030-4713-95C4-A6F45D9D5851}"/>
    <cellStyle name="千分位 2 2 3 3 2 2 2 3" xfId="38000" xr:uid="{D841F7BA-20FC-4B53-9F94-BA26CAB87CCA}"/>
    <cellStyle name="千分位 2 2 3 3 2 2 3" xfId="10827" xr:uid="{3F471FE2-2422-4BF7-9C87-D3CA7ABEB9DF}"/>
    <cellStyle name="千分位 2 2 3 3 2 2 3 2" xfId="40782" xr:uid="{85798097-AAE9-4859-8AEB-13EB5ABBEE88}"/>
    <cellStyle name="千分位 2 2 3 3 2 2 4" xfId="13609" xr:uid="{A284FB7B-0F45-473C-B86F-50ECE184EAF0}"/>
    <cellStyle name="千分位 2 2 3 3 2 2 4 2" xfId="43564" xr:uid="{11E78D38-BD17-431D-87F6-FE47F4D47904}"/>
    <cellStyle name="千分位 2 2 3 3 2 2 5" xfId="16344" xr:uid="{CE2098E3-DBCF-4BD8-B751-7F59553FA999}"/>
    <cellStyle name="千分位 2 2 3 3 2 2 5 2" xfId="46299" xr:uid="{9A4FCF88-CBAE-4007-ADD6-50C010695272}"/>
    <cellStyle name="千分位 2 2 3 3 2 2 6" xfId="19092" xr:uid="{56C2F932-8858-449C-AB05-9590DE5CA496}"/>
    <cellStyle name="千分位 2 2 3 3 2 2 6 2" xfId="49045" xr:uid="{E43DED04-8F2D-45BF-99B0-C7690AD86AE9}"/>
    <cellStyle name="千分位 2 2 3 3 2 2 7" xfId="21875" xr:uid="{E4866D98-DBF7-4454-8C57-EB49808E1E10}"/>
    <cellStyle name="千分位 2 2 3 3 2 2 7 2" xfId="51827" xr:uid="{AF69BFFA-C11B-4050-ABDB-5E8E5F6FD3CA}"/>
    <cellStyle name="千分位 2 2 3 3 2 2 8" xfId="24613" xr:uid="{ADD44687-C756-4952-B9CD-44BAD85D8679}"/>
    <cellStyle name="千分位 2 2 3 3 2 2 8 2" xfId="54565" xr:uid="{571E22B9-5FB1-40C6-96A2-09185655C338}"/>
    <cellStyle name="千分位 2 2 3 3 2 2 9" xfId="27349" xr:uid="{662968C2-5537-4DBE-9021-D5DB10D79D6F}"/>
    <cellStyle name="千分位 2 2 3 3 2 2 9 2" xfId="57301" xr:uid="{4931FE8D-5656-42B3-B840-C79745FD9EDA}"/>
    <cellStyle name="千分位 2 2 3 3 2 3" xfId="3729" xr:uid="{BD388A4B-BC55-4B74-8551-66E4A16AF473}"/>
    <cellStyle name="千分位 2 2 3 3 2 3 2" xfId="28724" xr:uid="{0C49C35B-1A60-4395-80D9-B38147DB3370}"/>
    <cellStyle name="千分位 2 2 3 3 2 3 2 2" xfId="58676" xr:uid="{980AF6D4-8554-4C06-B292-E862A7F9886E}"/>
    <cellStyle name="千分位 2 2 3 3 2 3 3" xfId="33722" xr:uid="{BE672A99-17CC-41F3-BD12-5D6C68A28B84}"/>
    <cellStyle name="千分位 2 2 3 3 2 4" xfId="6677" xr:uid="{9255C0FA-BD67-4914-BC6D-9B675ABB1460}"/>
    <cellStyle name="千分位 2 2 3 3 2 4 2" xfId="36632" xr:uid="{5007931D-4F55-4DD5-819C-43A4BAC4E81E}"/>
    <cellStyle name="千分位 2 2 3 3 2 5" xfId="9459" xr:uid="{5F2D9809-9848-45B1-B2D2-503F57D11A52}"/>
    <cellStyle name="千分位 2 2 3 3 2 5 2" xfId="39414" xr:uid="{EE8A6A03-371B-49BC-9F18-566B038DF4F7}"/>
    <cellStyle name="千分位 2 2 3 3 2 6" xfId="12241" xr:uid="{F4E9E090-C50E-4DAE-A38E-45F19EF76FA3}"/>
    <cellStyle name="千分位 2 2 3 3 2 6 2" xfId="42196" xr:uid="{3758E4EC-F59A-494E-AAFF-F8710A055CB5}"/>
    <cellStyle name="千分位 2 2 3 3 2 7" xfId="14976" xr:uid="{5C73B222-AC22-46BF-AB2A-3384F6194D32}"/>
    <cellStyle name="千分位 2 2 3 3 2 7 2" xfId="44931" xr:uid="{0D18EF6B-C2F5-436E-9F69-B65008A525BC}"/>
    <cellStyle name="千分位 2 2 3 3 2 8" xfId="17724" xr:uid="{40310DB9-41F1-4BAE-837A-65368F3A9435}"/>
    <cellStyle name="千分位 2 2 3 3 2 8 2" xfId="47677" xr:uid="{8A69B269-D7B8-4575-991A-EA89154D5D59}"/>
    <cellStyle name="千分位 2 2 3 3 2 9" xfId="20507" xr:uid="{01214736-FD10-4D13-AD6F-D802CEBFF808}"/>
    <cellStyle name="千分位 2 2 3 3 2 9 2" xfId="50459" xr:uid="{E3D6B56F-11FA-4A57-8E4D-EED9666950F2}"/>
    <cellStyle name="千分位 2 2 3 3 3" xfId="1906" xr:uid="{757348D2-4CEC-4203-B60F-F840D7CC798C}"/>
    <cellStyle name="千分位 2 2 3 3 3 10" xfId="26665" xr:uid="{4A4E32E8-2533-4F06-A232-08CBA2ED66A4}"/>
    <cellStyle name="千分位 2 2 3 3 3 10 2" xfId="56617" xr:uid="{DF01772C-FA69-4005-AC2A-CD18EB2A701C}"/>
    <cellStyle name="千分位 2 2 3 3 3 11" xfId="31911" xr:uid="{C662244B-E49B-4675-A733-0475C680B921}"/>
    <cellStyle name="千分位 2 2 3 3 3 2" xfId="4413" xr:uid="{6EBA655D-B5A6-4307-B465-7C845A2D5AC4}"/>
    <cellStyle name="千分位 2 2 3 3 3 2 2" xfId="29408" xr:uid="{27345A49-C62B-4A67-B003-2334E1A8A4CB}"/>
    <cellStyle name="千分位 2 2 3 3 3 2 2 2" xfId="59360" xr:uid="{24A675BF-1488-4B85-9214-610A7FFEB2C1}"/>
    <cellStyle name="千分位 2 2 3 3 3 2 3" xfId="34406" xr:uid="{9FDB3730-FE79-413F-A93B-414DB698A122}"/>
    <cellStyle name="千分位 2 2 3 3 3 3" xfId="7361" xr:uid="{C94F2A90-1F38-4941-9513-B32F26CF5E4D}"/>
    <cellStyle name="千分位 2 2 3 3 3 3 2" xfId="37316" xr:uid="{3C3FED92-AE64-47F8-A2F2-84CA0783B353}"/>
    <cellStyle name="千分位 2 2 3 3 3 4" xfId="10143" xr:uid="{6926B0E1-FDA5-402D-AC25-771966347605}"/>
    <cellStyle name="千分位 2 2 3 3 3 4 2" xfId="40098" xr:uid="{E08CDE51-A23E-4643-ACC4-DDCE283073FB}"/>
    <cellStyle name="千分位 2 2 3 3 3 5" xfId="12925" xr:uid="{36111E2E-37E9-4BCA-836A-E8D3DBC2975B}"/>
    <cellStyle name="千分位 2 2 3 3 3 5 2" xfId="42880" xr:uid="{DFC7C670-7F1E-41F5-9699-A15772A6DAA8}"/>
    <cellStyle name="千分位 2 2 3 3 3 6" xfId="15660" xr:uid="{04908E79-906A-4CA0-8C27-BD5E604F459E}"/>
    <cellStyle name="千分位 2 2 3 3 3 6 2" xfId="45615" xr:uid="{9DD2BF77-094F-4110-A686-EF83491F88AA}"/>
    <cellStyle name="千分位 2 2 3 3 3 7" xfId="18408" xr:uid="{CDC9DBFA-5B58-41C0-9962-DC27BB57518A}"/>
    <cellStyle name="千分位 2 2 3 3 3 7 2" xfId="48361" xr:uid="{C7462D5D-F12D-48E9-AAC1-94D316127235}"/>
    <cellStyle name="千分位 2 2 3 3 3 8" xfId="21191" xr:uid="{21B3CD6F-7E64-4266-8032-8677CE8C38FA}"/>
    <cellStyle name="千分位 2 2 3 3 3 8 2" xfId="51143" xr:uid="{595F37AB-141B-48A4-AD12-870A5B2A68A0}"/>
    <cellStyle name="千分位 2 2 3 3 3 9" xfId="23929" xr:uid="{9BF05EC4-2584-4C74-B1F0-118931D28CC7}"/>
    <cellStyle name="千分位 2 2 3 3 3 9 2" xfId="53881" xr:uid="{FCAE8DF1-D5AF-4E4A-ABAA-7DC43A4D8835}"/>
    <cellStyle name="千分位 2 2 3 3 4" xfId="3045" xr:uid="{DA008698-B954-4586-8580-A65351AB248D}"/>
    <cellStyle name="千分位 2 2 3 3 4 2" xfId="28040" xr:uid="{6E310AE1-8E22-4870-8BA3-C6B9F3C08861}"/>
    <cellStyle name="千分位 2 2 3 3 4 2 2" xfId="57992" xr:uid="{F2A60AC3-137A-46B2-B3AE-A4A07C1FC48A}"/>
    <cellStyle name="千分位 2 2 3 3 4 3" xfId="33038" xr:uid="{F9D5EB37-3563-409B-A95C-D0AE0837653B}"/>
    <cellStyle name="千分位 2 2 3 3 5" xfId="5993" xr:uid="{C90A9E76-95C9-4048-807A-135D8076C05F}"/>
    <cellStyle name="千分位 2 2 3 3 5 2" xfId="35948" xr:uid="{36B6BAAC-173A-4AE9-94F1-D816730FB3A8}"/>
    <cellStyle name="千分位 2 2 3 3 6" xfId="8775" xr:uid="{38329BB3-183C-4A0E-82D2-69DF079C65DF}"/>
    <cellStyle name="千分位 2 2 3 3 6 2" xfId="38730" xr:uid="{CFA6AE5A-EC12-4972-905E-724894B64B9A}"/>
    <cellStyle name="千分位 2 2 3 3 7" xfId="11557" xr:uid="{53D61D64-3E30-4F47-A873-00A46146326F}"/>
    <cellStyle name="千分位 2 2 3 3 7 2" xfId="41512" xr:uid="{EA462CB0-3410-4A1D-B4D8-19524D728C65}"/>
    <cellStyle name="千分位 2 2 3 3 8" xfId="14292" xr:uid="{46B4CE88-B48B-4CFE-987D-7C6073BBF45F}"/>
    <cellStyle name="千分位 2 2 3 3 8 2" xfId="44247" xr:uid="{456361F8-0F61-46F1-9C07-A7BAD2D05C34}"/>
    <cellStyle name="千分位 2 2 3 3 9" xfId="17040" xr:uid="{5734A311-7558-4E97-87D5-540CBB939963}"/>
    <cellStyle name="千分位 2 2 3 3 9 2" xfId="46993" xr:uid="{23342DD9-5FCB-42E2-AEF0-6F2337D134EA}"/>
    <cellStyle name="千分位 2 2 3 4" xfId="997" xr:uid="{AEC9D5D3-B80C-4329-9164-C5E933539C7A}"/>
    <cellStyle name="千分位 2 2 3 4 10" xfId="22903" xr:uid="{8D77B845-864B-4045-AAA1-BD185FA8729B}"/>
    <cellStyle name="千分位 2 2 3 4 10 2" xfId="52855" xr:uid="{F38FF396-FFB6-45CD-BCE2-9A62230AF597}"/>
    <cellStyle name="千分位 2 2 3 4 11" xfId="25639" xr:uid="{D824D7E0-676A-45D8-938C-BC53838678AA}"/>
    <cellStyle name="千分位 2 2 3 4 11 2" xfId="55591" xr:uid="{AB2A5462-7466-4AE1-A65B-E32E5987392F}"/>
    <cellStyle name="千分位 2 2 3 4 12" xfId="31002" xr:uid="{9CA66EDE-5A86-4C09-A56D-03A5C1DA6E69}"/>
    <cellStyle name="千分位 2 2 3 4 2" xfId="4755" xr:uid="{EBDD83FA-3DBB-472F-A838-4CDEB5B8B547}"/>
    <cellStyle name="千分位 2 2 3 4 2 10" xfId="34748" xr:uid="{0DB7B44A-76FE-4D07-A176-11ADC21763C5}"/>
    <cellStyle name="千分位 2 2 3 4 2 2" xfId="7703" xr:uid="{0BA5A0BA-0643-44DC-9E90-59E8C1F161C9}"/>
    <cellStyle name="千分位 2 2 3 4 2 2 2" xfId="29750" xr:uid="{0DC2E10C-7AFA-4671-BFF9-E194C04C06A7}"/>
    <cellStyle name="千分位 2 2 3 4 2 2 2 2" xfId="59702" xr:uid="{4EC88529-9D86-4517-BFFA-811AAF1E920D}"/>
    <cellStyle name="千分位 2 2 3 4 2 2 3" xfId="37658" xr:uid="{BAB22108-6812-4360-9FDE-84C1C2A3DCBC}"/>
    <cellStyle name="千分位 2 2 3 4 2 3" xfId="10485" xr:uid="{C6499608-1F77-4E18-A95D-D4D50414492C}"/>
    <cellStyle name="千分位 2 2 3 4 2 3 2" xfId="40440" xr:uid="{85660B0B-D2C1-4E55-982F-7FBFE53F4858}"/>
    <cellStyle name="千分位 2 2 3 4 2 4" xfId="13267" xr:uid="{41063066-FAAD-4DCB-8223-89C4EC56A77E}"/>
    <cellStyle name="千分位 2 2 3 4 2 4 2" xfId="43222" xr:uid="{5C1D7D74-58B3-4047-952F-F53961A17694}"/>
    <cellStyle name="千分位 2 2 3 4 2 5" xfId="16002" xr:uid="{C6B60A26-21C8-4F13-AF31-79147A61B057}"/>
    <cellStyle name="千分位 2 2 3 4 2 5 2" xfId="45957" xr:uid="{EB1B0104-D013-4B68-BB61-FB673883D565}"/>
    <cellStyle name="千分位 2 2 3 4 2 6" xfId="18750" xr:uid="{A13CA752-8471-4B42-8B59-B4077512B6FD}"/>
    <cellStyle name="千分位 2 2 3 4 2 6 2" xfId="48703" xr:uid="{9F1C1263-4FAC-414F-8A22-32E56CB2B6B0}"/>
    <cellStyle name="千分位 2 2 3 4 2 7" xfId="21533" xr:uid="{CE77BA55-B26C-4945-91D8-F8A9C37005E3}"/>
    <cellStyle name="千分位 2 2 3 4 2 7 2" xfId="51485" xr:uid="{EA2524FA-345F-4D07-BF36-B5950FD8085B}"/>
    <cellStyle name="千分位 2 2 3 4 2 8" xfId="24271" xr:uid="{239CE1E0-F03F-4E5B-8132-5530879C6E8A}"/>
    <cellStyle name="千分位 2 2 3 4 2 8 2" xfId="54223" xr:uid="{CDE9111E-E1DA-43F2-96C3-FB09E6025EFF}"/>
    <cellStyle name="千分位 2 2 3 4 2 9" xfId="27007" xr:uid="{E8844406-A95D-4DB6-9245-1FFDED5272F4}"/>
    <cellStyle name="千分位 2 2 3 4 2 9 2" xfId="56959" xr:uid="{DA69AB32-DA30-4ACA-8842-0B58BF55178E}"/>
    <cellStyle name="千分位 2 2 3 4 3" xfId="3387" xr:uid="{EA11FE31-7D3B-40EA-BCD1-A3227B945C6F}"/>
    <cellStyle name="千分位 2 2 3 4 3 2" xfId="28382" xr:uid="{AAC4C776-86AF-4E4C-AC43-E69CD32079E5}"/>
    <cellStyle name="千分位 2 2 3 4 3 2 2" xfId="58334" xr:uid="{B42C1278-9A6D-4025-B630-8E6078E541F1}"/>
    <cellStyle name="千分位 2 2 3 4 3 3" xfId="33380" xr:uid="{AAAC1348-7381-4AFC-B023-DD8A89771A30}"/>
    <cellStyle name="千分位 2 2 3 4 4" xfId="6335" xr:uid="{70001217-F07F-46D2-8A7A-2B706A4577CC}"/>
    <cellStyle name="千分位 2 2 3 4 4 2" xfId="36290" xr:uid="{B4EA9BD5-E71A-453C-8B1C-D94AF2CD9736}"/>
    <cellStyle name="千分位 2 2 3 4 5" xfId="9117" xr:uid="{1A9F1F3B-8636-4C45-BD6D-CBFC326E4B7F}"/>
    <cellStyle name="千分位 2 2 3 4 5 2" xfId="39072" xr:uid="{00877258-58CA-41D1-A898-E1B2B800CAB1}"/>
    <cellStyle name="千分位 2 2 3 4 6" xfId="11899" xr:uid="{6AE7FBAA-0275-4685-99ED-FBC185C766CB}"/>
    <cellStyle name="千分位 2 2 3 4 6 2" xfId="41854" xr:uid="{51AE71AA-9730-4756-9B1D-43AA2AE36211}"/>
    <cellStyle name="千分位 2 2 3 4 7" xfId="14634" xr:uid="{DA59ECB3-6402-4A4B-A059-8A5D79E4E29F}"/>
    <cellStyle name="千分位 2 2 3 4 7 2" xfId="44589" xr:uid="{AE0A2CD4-DF47-4720-BE4E-D94B9D53A7E9}"/>
    <cellStyle name="千分位 2 2 3 4 8" xfId="17382" xr:uid="{043E1F48-6014-40FA-B976-EE0279010437}"/>
    <cellStyle name="千分位 2 2 3 4 8 2" xfId="47335" xr:uid="{129E6811-A566-4A92-A153-70B1720F2DAF}"/>
    <cellStyle name="千分位 2 2 3 4 9" xfId="20165" xr:uid="{33F792DE-8F82-4B93-8790-2BF05722066F}"/>
    <cellStyle name="千分位 2 2 3 4 9 2" xfId="50117" xr:uid="{A03F3D1E-4D59-468C-BB85-60B7D7560726}"/>
    <cellStyle name="千分位 2 2 3 5" xfId="1539" xr:uid="{1087B9BF-6326-4DA3-BC81-4DFFBDBF6729}"/>
    <cellStyle name="千分位 2 2 3 5 10" xfId="26323" xr:uid="{D2349171-58B1-473F-82E3-F71CF1638863}"/>
    <cellStyle name="千分位 2 2 3 5 10 2" xfId="56275" xr:uid="{DDF7E726-7D76-4F26-9345-D371D4198822}"/>
    <cellStyle name="千分位 2 2 3 5 11" xfId="31544" xr:uid="{FFB0AF6D-6528-4B5E-90D2-44002BBE446A}"/>
    <cellStyle name="千分位 2 2 3 5 2" xfId="4071" xr:uid="{A6EE8D40-0921-4CE5-BA76-B885014A8766}"/>
    <cellStyle name="千分位 2 2 3 5 2 2" xfId="29066" xr:uid="{E2BA1C7D-D4FC-410E-8242-C61B8FD6EC91}"/>
    <cellStyle name="千分位 2 2 3 5 2 2 2" xfId="59018" xr:uid="{4EF38A7B-E55F-4EB9-B9B7-36C39B305779}"/>
    <cellStyle name="千分位 2 2 3 5 2 3" xfId="34064" xr:uid="{C3C347D2-B818-444A-AB60-0D160DC4A1BF}"/>
    <cellStyle name="千分位 2 2 3 5 3" xfId="7019" xr:uid="{827AA0B0-2FBA-4594-B95F-DF807A62F5B8}"/>
    <cellStyle name="千分位 2 2 3 5 3 2" xfId="36974" xr:uid="{1DF9D3DA-7128-41F1-A718-10E8474556AE}"/>
    <cellStyle name="千分位 2 2 3 5 4" xfId="9801" xr:uid="{9770E020-FFBB-4E95-9C9F-0DA6758CADD4}"/>
    <cellStyle name="千分位 2 2 3 5 4 2" xfId="39756" xr:uid="{1F2CE751-0277-47ED-9F94-50FA31AC4750}"/>
    <cellStyle name="千分位 2 2 3 5 5" xfId="12583" xr:uid="{91597D0C-3354-4AA0-90BB-5E94415B301C}"/>
    <cellStyle name="千分位 2 2 3 5 5 2" xfId="42538" xr:uid="{33A4026D-5EB8-4E4C-980E-686FBA9F6278}"/>
    <cellStyle name="千分位 2 2 3 5 6" xfId="15318" xr:uid="{ED7F31F2-63D4-4541-BC2B-4A2CF3FAA3FD}"/>
    <cellStyle name="千分位 2 2 3 5 6 2" xfId="45273" xr:uid="{6D94727A-F708-4918-94D7-F1E03C393A12}"/>
    <cellStyle name="千分位 2 2 3 5 7" xfId="18066" xr:uid="{AB6CF9A2-BFB7-4647-9F47-D5312EC0502A}"/>
    <cellStyle name="千分位 2 2 3 5 7 2" xfId="48019" xr:uid="{E4835D5E-92DD-415D-B6B7-03FCB5FDE891}"/>
    <cellStyle name="千分位 2 2 3 5 8" xfId="20849" xr:uid="{82497740-B6C4-48C7-963F-81C40F7CF6B9}"/>
    <cellStyle name="千分位 2 2 3 5 8 2" xfId="50801" xr:uid="{5DF61AA2-AFE5-455F-A5A8-417E29C54FF8}"/>
    <cellStyle name="千分位 2 2 3 5 9" xfId="23587" xr:uid="{B368C282-CCA4-45EA-8C3B-D35DD48659E5}"/>
    <cellStyle name="千分位 2 2 3 5 9 2" xfId="53539" xr:uid="{67BDBD32-C224-477F-9153-54E9C8703DB6}"/>
    <cellStyle name="千分位 2 2 3 6" xfId="2086" xr:uid="{9A9BC96A-ED89-43AC-A86C-AE06522950F9}"/>
    <cellStyle name="千分位 2 2 3 6 2" xfId="27698" xr:uid="{4468E0A4-9AA0-4B6B-A221-98FC4ECA24DD}"/>
    <cellStyle name="千分位 2 2 3 6 2 2" xfId="57650" xr:uid="{139EC43D-39CA-4A81-B9E2-F8E2E6EC3D6F}"/>
    <cellStyle name="千分位 2 2 3 6 3" xfId="32089" xr:uid="{DCF9C09C-BBB0-4CED-9AD9-31176749726B}"/>
    <cellStyle name="千分位 2 2 3 7" xfId="2265" xr:uid="{1049867E-2C3C-4961-9758-DF29C59A4027}"/>
    <cellStyle name="千分位 2 2 3 7 2" xfId="32265" xr:uid="{C45A80A5-9B11-4B72-8B61-867C3F7C1E78}"/>
    <cellStyle name="千分位 2 2 3 8" xfId="2703" xr:uid="{3B5FFDBB-0AEB-4BAD-BE05-E8F0649E1648}"/>
    <cellStyle name="千分位 2 2 3 8 2" xfId="32696" xr:uid="{458C1A90-7581-4B33-8BE3-58A2BB368850}"/>
    <cellStyle name="千分位 2 2 3 9" xfId="5529" xr:uid="{1FE6BB8F-6A68-4EC2-B8A5-AC7186E3D8E0}"/>
    <cellStyle name="千分位 2 2 3 9 2" xfId="35485" xr:uid="{B3252C9C-0C72-46CA-9C5F-D6CF9D176682}"/>
    <cellStyle name="千分位 2 2 4" xfId="499" xr:uid="{F6FCD24B-B946-46AF-846C-BE300D937934}"/>
    <cellStyle name="千分位 2 2 4 10" xfId="16784" xr:uid="{8F7CCB40-0590-45EF-9A3A-DB533CB1DC5D}"/>
    <cellStyle name="千分位 2 2 4 10 2" xfId="46737" xr:uid="{56BECF8D-FA85-421D-B240-3A829DC50815}"/>
    <cellStyle name="千分位 2 2 4 11" xfId="19567" xr:uid="{4A789F70-A2CE-4208-8509-E1E512B09CE5}"/>
    <cellStyle name="千分位 2 2 4 11 2" xfId="49519" xr:uid="{86D9B604-8B03-43E9-A37B-C38203D151CF}"/>
    <cellStyle name="千分位 2 2 4 12" xfId="22305" xr:uid="{37D7C7A5-394F-4B2F-8077-92423AED2D67}"/>
    <cellStyle name="千分位 2 2 4 12 2" xfId="52257" xr:uid="{5D138E35-5E0F-49CE-887A-1E672EFFFC93}"/>
    <cellStyle name="千分位 2 2 4 13" xfId="25041" xr:uid="{6878B291-55B2-46A4-840C-958E4CC7C9DC}"/>
    <cellStyle name="千分位 2 2 4 13 2" xfId="54993" xr:uid="{1FE4F6A3-6405-4336-ACA7-3094D3CC380C}"/>
    <cellStyle name="千分位 2 2 4 14" xfId="30509" xr:uid="{329A25BF-4B1F-4F68-8232-45DD991E7FAE}"/>
    <cellStyle name="千分位 2 2 4 2" xfId="1047" xr:uid="{1413C8B5-D637-4F07-B771-A4DAEE249D33}"/>
    <cellStyle name="千分位 2 2 4 2 10" xfId="19909" xr:uid="{7E7FBBE4-6B0C-4366-9EDD-91C1C5ED7967}"/>
    <cellStyle name="千分位 2 2 4 2 10 2" xfId="49861" xr:uid="{C25853B1-1FAE-4899-A977-EFE41A019018}"/>
    <cellStyle name="千分位 2 2 4 2 11" xfId="22647" xr:uid="{29B420F7-BE1E-4775-B4D0-32316C19A84C}"/>
    <cellStyle name="千分位 2 2 4 2 11 2" xfId="52599" xr:uid="{F42808F4-DD70-4DB3-BF7F-317435BD3206}"/>
    <cellStyle name="千分位 2 2 4 2 12" xfId="25383" xr:uid="{E2DEC03D-37DC-4AC5-ABF1-71FF65EB7A57}"/>
    <cellStyle name="千分位 2 2 4 2 12 2" xfId="55335" xr:uid="{C89805E8-589D-4E38-BB9B-F22A785B6EFA}"/>
    <cellStyle name="千分位 2 2 4 2 13" xfId="31052" xr:uid="{41B17F65-FC48-44B1-8B87-AC5607B59A85}"/>
    <cellStyle name="千分位 2 2 4 2 2" xfId="3815" xr:uid="{5618340C-CB0A-4D60-B700-30B44D64F71C}"/>
    <cellStyle name="千分位 2 2 4 2 2 10" xfId="26067" xr:uid="{001FC1C7-EB3F-4617-ACA4-50F7C60A35F0}"/>
    <cellStyle name="千分位 2 2 4 2 2 10 2" xfId="56019" xr:uid="{B057BECD-7C2B-4AD5-B8DC-9AF7AA1D3603}"/>
    <cellStyle name="千分位 2 2 4 2 2 11" xfId="33808" xr:uid="{F29AD36B-22AC-47D5-B964-4764F7C5D9DC}"/>
    <cellStyle name="千分位 2 2 4 2 2 2" xfId="5183" xr:uid="{D679D4EA-A952-43A3-9B24-FAA2A35C92A5}"/>
    <cellStyle name="千分位 2 2 4 2 2 2 10" xfId="35176" xr:uid="{81AAC884-13C0-4DAE-82A5-3A4326956338}"/>
    <cellStyle name="千分位 2 2 4 2 2 2 2" xfId="8131" xr:uid="{C79AF1BF-B92E-4F81-80D1-09814481E644}"/>
    <cellStyle name="千分位 2 2 4 2 2 2 2 2" xfId="30178" xr:uid="{9E063A2D-DA64-41CE-A195-4629E88DA259}"/>
    <cellStyle name="千分位 2 2 4 2 2 2 2 2 2" xfId="60130" xr:uid="{3369E3B4-147E-4265-9C8A-9BB5F5789D7C}"/>
    <cellStyle name="千分位 2 2 4 2 2 2 2 3" xfId="38086" xr:uid="{7F0F19D6-F7B5-4841-B635-A485E944EE76}"/>
    <cellStyle name="千分位 2 2 4 2 2 2 3" xfId="10913" xr:uid="{EC4DA1B2-7543-4007-9C1F-154D77AFA9E4}"/>
    <cellStyle name="千分位 2 2 4 2 2 2 3 2" xfId="40868" xr:uid="{11023F21-175A-40DD-8E62-019AFA1E92EB}"/>
    <cellStyle name="千分位 2 2 4 2 2 2 4" xfId="13695" xr:uid="{E65B13A5-CC13-4397-8948-150DBAB9FD77}"/>
    <cellStyle name="千分位 2 2 4 2 2 2 4 2" xfId="43650" xr:uid="{E317C3A9-5AB3-42A2-BF05-C7451F5A35A7}"/>
    <cellStyle name="千分位 2 2 4 2 2 2 5" xfId="16430" xr:uid="{2EB1E966-8D31-4E7F-9699-40023DA38A1C}"/>
    <cellStyle name="千分位 2 2 4 2 2 2 5 2" xfId="46385" xr:uid="{0267FC10-7FCB-4D74-B565-39D1F8269204}"/>
    <cellStyle name="千分位 2 2 4 2 2 2 6" xfId="19178" xr:uid="{A6ED711C-E4A0-401A-A348-A7C33B367742}"/>
    <cellStyle name="千分位 2 2 4 2 2 2 6 2" xfId="49131" xr:uid="{C1F12CC4-02A1-422F-88AB-140A32403287}"/>
    <cellStyle name="千分位 2 2 4 2 2 2 7" xfId="21961" xr:uid="{1CAAB927-62F2-4316-8BAC-D141BAC7A451}"/>
    <cellStyle name="千分位 2 2 4 2 2 2 7 2" xfId="51913" xr:uid="{6D81EC3A-D312-4D25-A311-0879372A2BBE}"/>
    <cellStyle name="千分位 2 2 4 2 2 2 8" xfId="24699" xr:uid="{89D1AC22-F6D4-4BF2-AF75-262124F42F59}"/>
    <cellStyle name="千分位 2 2 4 2 2 2 8 2" xfId="54651" xr:uid="{102390C4-D7F8-48F3-86CB-E3EF6ACB7434}"/>
    <cellStyle name="千分位 2 2 4 2 2 2 9" xfId="27435" xr:uid="{545A44F0-DF0F-43A1-96EB-3F4959CD0DB9}"/>
    <cellStyle name="千分位 2 2 4 2 2 2 9 2" xfId="57387" xr:uid="{29008C9E-8863-4A67-A3A5-82DB3E0CF2B0}"/>
    <cellStyle name="千分位 2 2 4 2 2 3" xfId="6763" xr:uid="{D174A720-B266-4B01-AA78-DEB5065E9B21}"/>
    <cellStyle name="千分位 2 2 4 2 2 3 2" xfId="28810" xr:uid="{1E5633EF-94DF-4BA8-BBBA-2FAA39B33801}"/>
    <cellStyle name="千分位 2 2 4 2 2 3 2 2" xfId="58762" xr:uid="{E08FFBFC-5FBA-40FF-BD08-DDFCCB401244}"/>
    <cellStyle name="千分位 2 2 4 2 2 3 3" xfId="36718" xr:uid="{22BB23DF-7A83-4E23-8440-15A7BDF1B564}"/>
    <cellStyle name="千分位 2 2 4 2 2 4" xfId="9545" xr:uid="{90923D8C-3830-4B2B-988D-EF9134A00DB1}"/>
    <cellStyle name="千分位 2 2 4 2 2 4 2" xfId="39500" xr:uid="{54407062-125F-4FE4-80D3-EF47CF5AF23E}"/>
    <cellStyle name="千分位 2 2 4 2 2 5" xfId="12327" xr:uid="{11B23C93-A9DB-43B3-9F44-144689880A10}"/>
    <cellStyle name="千分位 2 2 4 2 2 5 2" xfId="42282" xr:uid="{23225500-438B-4669-AE14-388021F9B9CD}"/>
    <cellStyle name="千分位 2 2 4 2 2 6" xfId="15062" xr:uid="{3EC2BEF5-BFD7-4C26-A1FE-B02642DA1073}"/>
    <cellStyle name="千分位 2 2 4 2 2 6 2" xfId="45017" xr:uid="{33F08103-D41E-49B5-8248-64247F909B07}"/>
    <cellStyle name="千分位 2 2 4 2 2 7" xfId="17810" xr:uid="{5309038B-7CD5-48D1-8483-EDF95D1FD0F4}"/>
    <cellStyle name="千分位 2 2 4 2 2 7 2" xfId="47763" xr:uid="{9DAEA6A1-5502-4A2B-AB81-57B520B490A5}"/>
    <cellStyle name="千分位 2 2 4 2 2 8" xfId="20593" xr:uid="{67095B9F-A43A-4F6B-A26F-3F0DE162B32D}"/>
    <cellStyle name="千分位 2 2 4 2 2 8 2" xfId="50545" xr:uid="{1AFEFD43-947C-4CC8-8BA0-FD8FBCC44669}"/>
    <cellStyle name="千分位 2 2 4 2 2 9" xfId="23331" xr:uid="{FCEEED55-C485-4024-A1B0-8BDF3286F9F6}"/>
    <cellStyle name="千分位 2 2 4 2 2 9 2" xfId="53283" xr:uid="{D013598F-6BE5-4F9B-9969-61E5AAAA655D}"/>
    <cellStyle name="千分位 2 2 4 2 3" xfId="4499" xr:uid="{DF5F22BE-482B-4B7F-8CE1-0BF7F122A71A}"/>
    <cellStyle name="千分位 2 2 4 2 3 10" xfId="34492" xr:uid="{02A58739-2873-405E-AD40-B8063A295EF1}"/>
    <cellStyle name="千分位 2 2 4 2 3 2" xfId="7447" xr:uid="{1DF390D9-9415-423E-A4C1-4ABF5435C2E6}"/>
    <cellStyle name="千分位 2 2 4 2 3 2 2" xfId="29494" xr:uid="{0A2BEC11-2213-4BBC-BDC8-9102F864A184}"/>
    <cellStyle name="千分位 2 2 4 2 3 2 2 2" xfId="59446" xr:uid="{6B0F68F4-F61B-4263-8CCE-87637E6A5001}"/>
    <cellStyle name="千分位 2 2 4 2 3 2 3" xfId="37402" xr:uid="{1A119172-A805-4062-8797-CC35EAD111F0}"/>
    <cellStyle name="千分位 2 2 4 2 3 3" xfId="10229" xr:uid="{B7628665-6153-4828-A162-7CE53055034F}"/>
    <cellStyle name="千分位 2 2 4 2 3 3 2" xfId="40184" xr:uid="{BD2A4C25-CD2F-4247-8A68-03F6871D8A0D}"/>
    <cellStyle name="千分位 2 2 4 2 3 4" xfId="13011" xr:uid="{DA0C1A0E-898F-4200-8638-22785592FF80}"/>
    <cellStyle name="千分位 2 2 4 2 3 4 2" xfId="42966" xr:uid="{6FC82689-7AB6-4349-AD22-A8783CA8B85E}"/>
    <cellStyle name="千分位 2 2 4 2 3 5" xfId="15746" xr:uid="{16E3911C-11C8-4056-8FCC-33EB0AC0C6F4}"/>
    <cellStyle name="千分位 2 2 4 2 3 5 2" xfId="45701" xr:uid="{94242C23-6388-4EBD-9B66-27BCF567D726}"/>
    <cellStyle name="千分位 2 2 4 2 3 6" xfId="18494" xr:uid="{D46B5E32-81A5-4D6C-9115-3AA03517E2F1}"/>
    <cellStyle name="千分位 2 2 4 2 3 6 2" xfId="48447" xr:uid="{2EABB0F2-5FA7-47A7-87E8-5E31A559A73E}"/>
    <cellStyle name="千分位 2 2 4 2 3 7" xfId="21277" xr:uid="{28156F38-647A-4F5C-92AA-FE17CB48C77A}"/>
    <cellStyle name="千分位 2 2 4 2 3 7 2" xfId="51229" xr:uid="{39488409-AAC9-44F0-8F71-E756AA05A6B8}"/>
    <cellStyle name="千分位 2 2 4 2 3 8" xfId="24015" xr:uid="{E4F85069-9B98-4F7E-8FB1-410506F9E40C}"/>
    <cellStyle name="千分位 2 2 4 2 3 8 2" xfId="53967" xr:uid="{1B641F08-9112-4362-8FA5-C1E2903CF1A7}"/>
    <cellStyle name="千分位 2 2 4 2 3 9" xfId="26751" xr:uid="{7706E1F8-A8BF-4937-BE0F-7289839D97A7}"/>
    <cellStyle name="千分位 2 2 4 2 3 9 2" xfId="56703" xr:uid="{D7B1062B-962C-47ED-8542-B74E9E0CB9B0}"/>
    <cellStyle name="千分位 2 2 4 2 4" xfId="3131" xr:uid="{C7CAC103-BD23-4936-9C42-93BEBF10B814}"/>
    <cellStyle name="千分位 2 2 4 2 4 2" xfId="28126" xr:uid="{0C91F94A-2323-4D9D-A6D4-38D1D84E3731}"/>
    <cellStyle name="千分位 2 2 4 2 4 2 2" xfId="58078" xr:uid="{1CD9AA5E-C6E4-4F79-9053-540DFE427CE7}"/>
    <cellStyle name="千分位 2 2 4 2 4 3" xfId="33124" xr:uid="{F8BBC11A-5317-41F7-BB06-8FBD60F0703A}"/>
    <cellStyle name="千分位 2 2 4 2 5" xfId="6079" xr:uid="{1252688A-C631-4B02-8AEA-170FF0B1C69A}"/>
    <cellStyle name="千分位 2 2 4 2 5 2" xfId="36034" xr:uid="{E0512575-5472-4B10-B277-D851B83495CA}"/>
    <cellStyle name="千分位 2 2 4 2 6" xfId="8861" xr:uid="{80D8D126-DFDD-47D1-8C3D-139EB5C10492}"/>
    <cellStyle name="千分位 2 2 4 2 6 2" xfId="38816" xr:uid="{17D18DFE-0B65-4121-93D0-C75095FB7F46}"/>
    <cellStyle name="千分位 2 2 4 2 7" xfId="11643" xr:uid="{29E6265A-4F63-4710-88B1-988FB0468484}"/>
    <cellStyle name="千分位 2 2 4 2 7 2" xfId="41598" xr:uid="{28E57F47-40CB-406E-B6A7-A51ACC8FB386}"/>
    <cellStyle name="千分位 2 2 4 2 8" xfId="14378" xr:uid="{39F1D2C7-E8F7-43C1-9396-F427DB17355A}"/>
    <cellStyle name="千分位 2 2 4 2 8 2" xfId="44333" xr:uid="{6A28AA9F-B6D7-40E4-82D7-3564810D4DD2}"/>
    <cellStyle name="千分位 2 2 4 2 9" xfId="17126" xr:uid="{341EC9C7-E5E9-459B-AB98-72EBF0A2B8C8}"/>
    <cellStyle name="千分位 2 2 4 2 9 2" xfId="47079" xr:uid="{64A01BB1-A197-4149-A882-375995DAF1BB}"/>
    <cellStyle name="千分位 2 2 4 3" xfId="1589" xr:uid="{FAD41A65-1520-4955-9107-1D6FE1BD2913}"/>
    <cellStyle name="千分位 2 2 4 3 10" xfId="22989" xr:uid="{07F7A680-92C0-4EF5-95BD-DA89AA154C0F}"/>
    <cellStyle name="千分位 2 2 4 3 10 2" xfId="52941" xr:uid="{7EACBC53-8D7F-41DC-A6D3-E414361B406C}"/>
    <cellStyle name="千分位 2 2 4 3 11" xfId="25725" xr:uid="{40008F04-96F8-41BE-B4C2-2890261A621B}"/>
    <cellStyle name="千分位 2 2 4 3 11 2" xfId="55677" xr:uid="{DE04024F-BB0F-43BD-9258-801E53BDF1E6}"/>
    <cellStyle name="千分位 2 2 4 3 12" xfId="31594" xr:uid="{BBBE5325-7B70-4A63-9B6C-B4365E33AB9C}"/>
    <cellStyle name="千分位 2 2 4 3 2" xfId="4841" xr:uid="{DFEAD18A-EF0D-4496-94ED-B64F537B216A}"/>
    <cellStyle name="千分位 2 2 4 3 2 10" xfId="34834" xr:uid="{7FCE8F17-846D-4C76-899F-75C679E5DB0F}"/>
    <cellStyle name="千分位 2 2 4 3 2 2" xfId="7789" xr:uid="{4186CF90-33B5-41C8-BB70-8F5BF36BA168}"/>
    <cellStyle name="千分位 2 2 4 3 2 2 2" xfId="29836" xr:uid="{6F7883F6-BE3D-41A3-8AD6-D043FAF5FBCE}"/>
    <cellStyle name="千分位 2 2 4 3 2 2 2 2" xfId="59788" xr:uid="{F7D58424-79E6-434C-A63A-EE33F6A60EB9}"/>
    <cellStyle name="千分位 2 2 4 3 2 2 3" xfId="37744" xr:uid="{2B41BDE8-753B-4938-B2E2-C40B1ABC9F23}"/>
    <cellStyle name="千分位 2 2 4 3 2 3" xfId="10571" xr:uid="{FC7F7115-6CC8-44D9-BE08-C284E15B2DBC}"/>
    <cellStyle name="千分位 2 2 4 3 2 3 2" xfId="40526" xr:uid="{C7A82647-0BFE-48BB-930A-2B40312820EC}"/>
    <cellStyle name="千分位 2 2 4 3 2 4" xfId="13353" xr:uid="{89EA6CAC-0C20-4097-8F81-1BAF9761FA7B}"/>
    <cellStyle name="千分位 2 2 4 3 2 4 2" xfId="43308" xr:uid="{6E403C55-30B3-40C0-8DB4-D4A61F1F028D}"/>
    <cellStyle name="千分位 2 2 4 3 2 5" xfId="16088" xr:uid="{08B943AC-5B7E-4E81-A083-B5723317C350}"/>
    <cellStyle name="千分位 2 2 4 3 2 5 2" xfId="46043" xr:uid="{AD10B1AC-2C02-4FE5-8400-8E2137524082}"/>
    <cellStyle name="千分位 2 2 4 3 2 6" xfId="18836" xr:uid="{4AE438B2-14DE-4FDE-86E5-EC9CC7A682CD}"/>
    <cellStyle name="千分位 2 2 4 3 2 6 2" xfId="48789" xr:uid="{F26196AE-7909-4BBE-9C97-E41D1BF733A6}"/>
    <cellStyle name="千分位 2 2 4 3 2 7" xfId="21619" xr:uid="{334794D7-15C5-4518-A62A-D81DE4FC55F6}"/>
    <cellStyle name="千分位 2 2 4 3 2 7 2" xfId="51571" xr:uid="{20AFA821-64C8-4E3D-A5BE-91C75526D2D0}"/>
    <cellStyle name="千分位 2 2 4 3 2 8" xfId="24357" xr:uid="{76C780F0-0C92-42E8-864D-A8D5AD127230}"/>
    <cellStyle name="千分位 2 2 4 3 2 8 2" xfId="54309" xr:uid="{B1F29E53-7EEF-472F-9C79-B15B28C8FC68}"/>
    <cellStyle name="千分位 2 2 4 3 2 9" xfId="27093" xr:uid="{8BCDF2B6-729C-49B6-BFA0-CD1BD8E29213}"/>
    <cellStyle name="千分位 2 2 4 3 2 9 2" xfId="57045" xr:uid="{EB3AEA26-6CE7-4907-8573-FF390F0B9857}"/>
    <cellStyle name="千分位 2 2 4 3 3" xfId="3473" xr:uid="{114EAE0F-E2A9-4ABB-8891-48016D4B4EF0}"/>
    <cellStyle name="千分位 2 2 4 3 3 2" xfId="28468" xr:uid="{34C6526F-5449-4D43-88DB-05F51DB92159}"/>
    <cellStyle name="千分位 2 2 4 3 3 2 2" xfId="58420" xr:uid="{71458ECB-5B7D-4478-9181-EFAC2A7D4142}"/>
    <cellStyle name="千分位 2 2 4 3 3 3" xfId="33466" xr:uid="{3A95C259-687D-44BF-82E4-4C8BB61B55EF}"/>
    <cellStyle name="千分位 2 2 4 3 4" xfId="6421" xr:uid="{9F21FB75-9EBB-41FD-85FE-9C3C2094EC3C}"/>
    <cellStyle name="千分位 2 2 4 3 4 2" xfId="36376" xr:uid="{A07E7A0A-2E46-47AE-B0DC-F537FAF16103}"/>
    <cellStyle name="千分位 2 2 4 3 5" xfId="9203" xr:uid="{6DD10574-6533-4860-A3BA-C7FDA5398C24}"/>
    <cellStyle name="千分位 2 2 4 3 5 2" xfId="39158" xr:uid="{2B928FBE-1DFD-4C13-A1B3-D3EA06E02BDD}"/>
    <cellStyle name="千分位 2 2 4 3 6" xfId="11985" xr:uid="{D31C6FB9-1F65-4258-98A3-41D03C07513A}"/>
    <cellStyle name="千分位 2 2 4 3 6 2" xfId="41940" xr:uid="{C7029CDC-0D63-4806-A202-8EC8FDD8103D}"/>
    <cellStyle name="千分位 2 2 4 3 7" xfId="14720" xr:uid="{0C20A4E0-A955-4E51-B973-C3C79A7965DD}"/>
    <cellStyle name="千分位 2 2 4 3 7 2" xfId="44675" xr:uid="{C4ED3CEE-95BA-4BF0-AC6B-D4DCBAAA3B73}"/>
    <cellStyle name="千分位 2 2 4 3 8" xfId="17468" xr:uid="{A2C4804B-03F6-42C6-8DF0-3381336DE739}"/>
    <cellStyle name="千分位 2 2 4 3 8 2" xfId="47421" xr:uid="{EAC23C1F-97E6-450D-854A-3FF3792EE969}"/>
    <cellStyle name="千分位 2 2 4 3 9" xfId="20251" xr:uid="{E15FC8F6-E379-47B9-A212-C2F957824171}"/>
    <cellStyle name="千分位 2 2 4 3 9 2" xfId="50203" xr:uid="{59C0665A-C878-4713-B889-6F2E1B822411}"/>
    <cellStyle name="千分位 2 2 4 4" xfId="2352" xr:uid="{CF720FB8-EE96-4EFA-AC81-448E3C3E07EC}"/>
    <cellStyle name="千分位 2 2 4 4 10" xfId="26409" xr:uid="{EB787182-DCE8-446A-81E2-1BC5F5E980CD}"/>
    <cellStyle name="千分位 2 2 4 4 10 2" xfId="56361" xr:uid="{CD1BDCBD-39A4-4EFE-916B-A2651D03CB49}"/>
    <cellStyle name="千分位 2 2 4 4 11" xfId="32351" xr:uid="{3308CE1D-7640-44F1-908A-8B0004F2B97E}"/>
    <cellStyle name="千分位 2 2 4 4 2" xfId="4157" xr:uid="{89FCE3A2-0A18-435A-91F2-A13C0A23D3C8}"/>
    <cellStyle name="千分位 2 2 4 4 2 2" xfId="29152" xr:uid="{D119C5C7-5A2B-4F54-8608-4F79473CBEB0}"/>
    <cellStyle name="千分位 2 2 4 4 2 2 2" xfId="59104" xr:uid="{545F6517-32ED-424A-BD09-C43DA844D8F6}"/>
    <cellStyle name="千分位 2 2 4 4 2 3" xfId="34150" xr:uid="{5607A19F-68F5-4C7A-9F4A-E3047207D2AE}"/>
    <cellStyle name="千分位 2 2 4 4 3" xfId="7105" xr:uid="{F9A97315-E2B8-40F5-9AB8-998FD0360788}"/>
    <cellStyle name="千分位 2 2 4 4 3 2" xfId="37060" xr:uid="{170900A6-CF7B-4D3A-BFFB-EDA1B914A310}"/>
    <cellStyle name="千分位 2 2 4 4 4" xfId="9887" xr:uid="{2610DA4E-6243-4787-AC3B-89326994FB84}"/>
    <cellStyle name="千分位 2 2 4 4 4 2" xfId="39842" xr:uid="{DC9B1F97-DACD-411D-AE2D-749589CFABF7}"/>
    <cellStyle name="千分位 2 2 4 4 5" xfId="12669" xr:uid="{F461F2AA-FBA1-409D-8B96-E7C369A29F1B}"/>
    <cellStyle name="千分位 2 2 4 4 5 2" xfId="42624" xr:uid="{83DB2139-DC30-44E7-8212-D667A69185A5}"/>
    <cellStyle name="千分位 2 2 4 4 6" xfId="15404" xr:uid="{497C4639-7F97-4263-BF57-39998F43046B}"/>
    <cellStyle name="千分位 2 2 4 4 6 2" xfId="45359" xr:uid="{3A5A2687-C4A9-4FE0-BA9A-FF3D4022073F}"/>
    <cellStyle name="千分位 2 2 4 4 7" xfId="18152" xr:uid="{C3254577-27B1-4CB9-B874-67FFABEFB63E}"/>
    <cellStyle name="千分位 2 2 4 4 7 2" xfId="48105" xr:uid="{34FA88A9-4C83-41C2-8C02-4976343C42E3}"/>
    <cellStyle name="千分位 2 2 4 4 8" xfId="20935" xr:uid="{6174F3E9-F368-494B-BBD7-7507AACD5034}"/>
    <cellStyle name="千分位 2 2 4 4 8 2" xfId="50887" xr:uid="{9FB615F7-CF60-41E3-A159-677C67A9115B}"/>
    <cellStyle name="千分位 2 2 4 4 9" xfId="23673" xr:uid="{387B886D-FBDD-4E0E-9C15-12D48EE2F108}"/>
    <cellStyle name="千分位 2 2 4 4 9 2" xfId="53625" xr:uid="{E727D854-4921-4E9E-8F24-A3899E1D9692}"/>
    <cellStyle name="千分位 2 2 4 5" xfId="2789" xr:uid="{D33611B2-AC54-43A4-B2F7-1310321C097F}"/>
    <cellStyle name="千分位 2 2 4 5 2" xfId="27784" xr:uid="{E7C27364-C02C-4DAD-9130-65FFE9DDE12E}"/>
    <cellStyle name="千分位 2 2 4 5 2 2" xfId="57736" xr:uid="{7C64FF23-6F2C-406D-8353-A60CF5C8F188}"/>
    <cellStyle name="千分位 2 2 4 5 3" xfId="32782" xr:uid="{00A21082-BED3-47FB-8A08-2167A6C6CBC3}"/>
    <cellStyle name="千分位 2 2 4 6" xfId="5737" xr:uid="{05877B5E-EDD2-40E0-B63C-9C88CCE58F3C}"/>
    <cellStyle name="千分位 2 2 4 6 2" xfId="35692" xr:uid="{E8A572BA-154B-4D78-85D3-61CC7BB7C7EA}"/>
    <cellStyle name="千分位 2 2 4 7" xfId="8519" xr:uid="{8408AC99-E2F6-49E3-BA37-765B24847584}"/>
    <cellStyle name="千分位 2 2 4 7 2" xfId="38474" xr:uid="{4146BCC0-E95A-4D28-AA31-B3214323CBC6}"/>
    <cellStyle name="千分位 2 2 4 8" xfId="11301" xr:uid="{4A23758E-CA57-4579-A1FB-61C5F33F7EF2}"/>
    <cellStyle name="千分位 2 2 4 8 2" xfId="41256" xr:uid="{BF812489-B0AA-47A9-9D55-6F9F5DB3C281}"/>
    <cellStyle name="千分位 2 2 4 9" xfId="14036" xr:uid="{259387D1-709F-403E-9584-0BE21715FA91}"/>
    <cellStyle name="千分位 2 2 4 9 2" xfId="43991" xr:uid="{BA78D4A9-CB5C-4ACE-B2C7-DB0808554155}"/>
    <cellStyle name="千分位 2 2 5" xfId="640" xr:uid="{D08C0827-2015-44A2-849E-D9E1A521BA3E}"/>
    <cellStyle name="千分位 2 2 5 10" xfId="19738" xr:uid="{E5A826F3-4995-47C6-BB56-EAEFDD7076B5}"/>
    <cellStyle name="千分位 2 2 5 10 2" xfId="49690" xr:uid="{05ED8D42-BADA-4AB7-A682-249B541F931D}"/>
    <cellStyle name="千分位 2 2 5 11" xfId="22476" xr:uid="{8AFA0A4C-C138-43E9-89CC-135BFB5EFFF4}"/>
    <cellStyle name="千分位 2 2 5 11 2" xfId="52428" xr:uid="{DBB8346F-8543-4FBA-93A4-BFD24CCF6927}"/>
    <cellStyle name="千分位 2 2 5 12" xfId="25212" xr:uid="{B9861602-CA5E-49FF-8C6E-0C5335CBC707}"/>
    <cellStyle name="千分位 2 2 5 12 2" xfId="55164" xr:uid="{949F4331-CBD0-4409-A1D6-E2A228F04C82}"/>
    <cellStyle name="千分位 2 2 5 13" xfId="30650" xr:uid="{C225A9AC-2148-4E88-A139-A82F562C28A3}"/>
    <cellStyle name="千分位 2 2 5 2" xfId="1188" xr:uid="{79595CA4-BE54-4F70-8427-23E6674B2353}"/>
    <cellStyle name="千分位 2 2 5 2 10" xfId="23160" xr:uid="{91815127-0E57-44A2-9B38-F84A02FBAF35}"/>
    <cellStyle name="千分位 2 2 5 2 10 2" xfId="53112" xr:uid="{F570678B-CA72-43B1-BC2C-32A78B4F4A25}"/>
    <cellStyle name="千分位 2 2 5 2 11" xfId="25896" xr:uid="{E5F4C1C8-AC5C-4E95-8A43-A66B7825AC28}"/>
    <cellStyle name="千分位 2 2 5 2 11 2" xfId="55848" xr:uid="{C97C4D38-D88E-4D28-A69D-A249314D601F}"/>
    <cellStyle name="千分位 2 2 5 2 12" xfId="31193" xr:uid="{C532FBFC-5252-4EE4-8B56-E418C6958D89}"/>
    <cellStyle name="千分位 2 2 5 2 2" xfId="5012" xr:uid="{403AE814-3576-4236-B4E4-ACDC1517FF0B}"/>
    <cellStyle name="千分位 2 2 5 2 2 10" xfId="35005" xr:uid="{F635424D-27F8-4C1F-8886-3F0F0A2395BF}"/>
    <cellStyle name="千分位 2 2 5 2 2 2" xfId="7960" xr:uid="{0B11F991-A231-43A9-A79A-5A21D4DFE133}"/>
    <cellStyle name="千分位 2 2 5 2 2 2 2" xfId="30007" xr:uid="{174F5775-E77B-4591-9FB1-3307FE0F5462}"/>
    <cellStyle name="千分位 2 2 5 2 2 2 2 2" xfId="59959" xr:uid="{AA804620-AB36-4E2A-B4B3-3AFCAF00AE69}"/>
    <cellStyle name="千分位 2 2 5 2 2 2 3" xfId="37915" xr:uid="{85D5816D-B26A-4448-BE55-6DE7224BF73E}"/>
    <cellStyle name="千分位 2 2 5 2 2 3" xfId="10742" xr:uid="{E692A4B1-C1E6-4712-816D-B0F582F0783A}"/>
    <cellStyle name="千分位 2 2 5 2 2 3 2" xfId="40697" xr:uid="{D7A86BFF-A2BC-4FAC-9044-6F7BFBCA8FE7}"/>
    <cellStyle name="千分位 2 2 5 2 2 4" xfId="13524" xr:uid="{18BA7D46-5465-40F9-BB26-08D6927F5521}"/>
    <cellStyle name="千分位 2 2 5 2 2 4 2" xfId="43479" xr:uid="{1575B782-A9D8-40FA-80E8-869D27D058B0}"/>
    <cellStyle name="千分位 2 2 5 2 2 5" xfId="16259" xr:uid="{B9F6ED32-8F26-4975-A1CD-ED584D41A8BD}"/>
    <cellStyle name="千分位 2 2 5 2 2 5 2" xfId="46214" xr:uid="{F36C3779-50AF-4A29-AB5C-3AB57206AC7B}"/>
    <cellStyle name="千分位 2 2 5 2 2 6" xfId="19007" xr:uid="{847BD658-5270-43F7-9389-6FE39B6F50ED}"/>
    <cellStyle name="千分位 2 2 5 2 2 6 2" xfId="48960" xr:uid="{532E2ADB-4486-4339-9AE6-0B240FBAB00B}"/>
    <cellStyle name="千分位 2 2 5 2 2 7" xfId="21790" xr:uid="{2F497F37-9584-4B50-81E8-043839E249E6}"/>
    <cellStyle name="千分位 2 2 5 2 2 7 2" xfId="51742" xr:uid="{AB6833FE-9EC4-46D3-ABB4-BC38EE0796D1}"/>
    <cellStyle name="千分位 2 2 5 2 2 8" xfId="24528" xr:uid="{5A093FB8-07E1-4ACF-9B29-520ECEFDC5DE}"/>
    <cellStyle name="千分位 2 2 5 2 2 8 2" xfId="54480" xr:uid="{C3BEBBB4-A3FD-4097-A952-9DBE1E444D83}"/>
    <cellStyle name="千分位 2 2 5 2 2 9" xfId="27264" xr:uid="{4BE73689-6194-45DC-A33F-9E5CCC6A6654}"/>
    <cellStyle name="千分位 2 2 5 2 2 9 2" xfId="57216" xr:uid="{639D7FB0-A956-4149-A2E8-5D485AB58D60}"/>
    <cellStyle name="千分位 2 2 5 2 3" xfId="3644" xr:uid="{25A2EE6A-A467-4D7F-88F3-B448D40CACBD}"/>
    <cellStyle name="千分位 2 2 5 2 3 2" xfId="28639" xr:uid="{8AEE8B0E-B69D-43ED-98D5-BEF8E8B83D14}"/>
    <cellStyle name="千分位 2 2 5 2 3 2 2" xfId="58591" xr:uid="{8C975404-ED1A-4C10-B3A9-B4F2CFC5EA4F}"/>
    <cellStyle name="千分位 2 2 5 2 3 3" xfId="33637" xr:uid="{CB64FE66-0461-406A-A52B-7FAADEE733F7}"/>
    <cellStyle name="千分位 2 2 5 2 4" xfId="6592" xr:uid="{9298EE94-2593-45E5-B9D3-1E049DC04D5B}"/>
    <cellStyle name="千分位 2 2 5 2 4 2" xfId="36547" xr:uid="{BA4599F0-F7DB-4E0A-8F85-C59F385A1BB9}"/>
    <cellStyle name="千分位 2 2 5 2 5" xfId="9374" xr:uid="{00E64A07-E4B8-4BD5-A9CF-D945B141D82A}"/>
    <cellStyle name="千分位 2 2 5 2 5 2" xfId="39329" xr:uid="{5E39358A-08B5-4BC7-8C7E-0B7F378CAB00}"/>
    <cellStyle name="千分位 2 2 5 2 6" xfId="12156" xr:uid="{4F4F0F6E-5A7B-40E9-88C5-01E3114535CE}"/>
    <cellStyle name="千分位 2 2 5 2 6 2" xfId="42111" xr:uid="{05ED6FBC-8F1D-4206-80A1-6C3537E8D467}"/>
    <cellStyle name="千分位 2 2 5 2 7" xfId="14891" xr:uid="{5D9A5611-7A1F-43AA-9E9D-29C6C5E03A7F}"/>
    <cellStyle name="千分位 2 2 5 2 7 2" xfId="44846" xr:uid="{6E5DA5B4-6662-4A79-B089-D31CC749DF4D}"/>
    <cellStyle name="千分位 2 2 5 2 8" xfId="17639" xr:uid="{8CFACCCB-A05A-4011-982F-33E4586D5B7A}"/>
    <cellStyle name="千分位 2 2 5 2 8 2" xfId="47592" xr:uid="{ACFA84E5-86A2-4B29-813A-2984F8618235}"/>
    <cellStyle name="千分位 2 2 5 2 9" xfId="20422" xr:uid="{7EAB4EE2-2960-4ADA-B015-6D8EF01588F5}"/>
    <cellStyle name="千分位 2 2 5 2 9 2" xfId="50374" xr:uid="{5EA2E790-179A-4050-B6B9-FE6B194324F7}"/>
    <cellStyle name="千分位 2 2 5 3" xfId="1730" xr:uid="{5938A15B-B372-4F1D-B411-8F646F4C4FB1}"/>
    <cellStyle name="千分位 2 2 5 3 10" xfId="26580" xr:uid="{26FA7892-F568-4654-B685-A44C365512ED}"/>
    <cellStyle name="千分位 2 2 5 3 10 2" xfId="56532" xr:uid="{1BA994A8-85C4-4EC5-A73A-7DEADE49821C}"/>
    <cellStyle name="千分位 2 2 5 3 11" xfId="31735" xr:uid="{6E3038F7-B3A2-43E1-9F85-BA2F45000C47}"/>
    <cellStyle name="千分位 2 2 5 3 2" xfId="4328" xr:uid="{8E620698-0049-477F-9D10-F999BE99A627}"/>
    <cellStyle name="千分位 2 2 5 3 2 2" xfId="29323" xr:uid="{AB78A0C0-C121-49E8-B9FF-D0E67F497811}"/>
    <cellStyle name="千分位 2 2 5 3 2 2 2" xfId="59275" xr:uid="{DEA97974-EF27-4B15-BD2F-FB70E1F9F16E}"/>
    <cellStyle name="千分位 2 2 5 3 2 3" xfId="34321" xr:uid="{F3B1867A-992E-4DDC-ABED-69250FE4AD09}"/>
    <cellStyle name="千分位 2 2 5 3 3" xfId="7276" xr:uid="{E837C63F-270E-4AC7-89D5-6480601708B2}"/>
    <cellStyle name="千分位 2 2 5 3 3 2" xfId="37231" xr:uid="{805558AD-4D57-4FCE-AE53-032D16C38F64}"/>
    <cellStyle name="千分位 2 2 5 3 4" xfId="10058" xr:uid="{86D588AF-221A-4030-A26E-182CD1C5EF26}"/>
    <cellStyle name="千分位 2 2 5 3 4 2" xfId="40013" xr:uid="{447EEE9F-46C1-4A83-8AB3-DB82E3AA83E8}"/>
    <cellStyle name="千分位 2 2 5 3 5" xfId="12840" xr:uid="{1E2473C3-CD11-40CE-BEB2-222690878AC8}"/>
    <cellStyle name="千分位 2 2 5 3 5 2" xfId="42795" xr:uid="{9AC86B13-8F74-4D32-BA75-C90DF8EB0A88}"/>
    <cellStyle name="千分位 2 2 5 3 6" xfId="15575" xr:uid="{D319FCB4-86BD-44CF-9D4B-855CCF6E9061}"/>
    <cellStyle name="千分位 2 2 5 3 6 2" xfId="45530" xr:uid="{C6201C0C-B49C-417B-838A-60C3056959FD}"/>
    <cellStyle name="千分位 2 2 5 3 7" xfId="18323" xr:uid="{59A8F610-3014-45CF-A643-BAA8466A4438}"/>
    <cellStyle name="千分位 2 2 5 3 7 2" xfId="48276" xr:uid="{FA858725-E279-470D-8BDF-D333CFE4CAC4}"/>
    <cellStyle name="千分位 2 2 5 3 8" xfId="21106" xr:uid="{E59380ED-3957-474A-9315-5E21285ED6A3}"/>
    <cellStyle name="千分位 2 2 5 3 8 2" xfId="51058" xr:uid="{45C32893-6287-4B66-AC84-7C5FBD968412}"/>
    <cellStyle name="千分位 2 2 5 3 9" xfId="23844" xr:uid="{1396D779-E073-4EB1-BA8C-AC5CC6CFD77D}"/>
    <cellStyle name="千分位 2 2 5 3 9 2" xfId="53796" xr:uid="{6C7EBA82-3C35-4703-809D-70B011F5D996}"/>
    <cellStyle name="千分位 2 2 5 4" xfId="2960" xr:uid="{F2E81F90-7C58-4459-9461-2B576F8E3536}"/>
    <cellStyle name="千分位 2 2 5 4 2" xfId="27955" xr:uid="{6DBFEE0B-48D9-484A-A766-E4AA089B46F5}"/>
    <cellStyle name="千分位 2 2 5 4 2 2" xfId="57907" xr:uid="{BD408B68-550F-4224-9B82-728E106C9323}"/>
    <cellStyle name="千分位 2 2 5 4 3" xfId="32953" xr:uid="{265D7A02-B89E-4308-A4C6-19813F338B35}"/>
    <cellStyle name="千分位 2 2 5 5" xfId="5908" xr:uid="{57714736-398E-4524-95F7-39C0A571A48E}"/>
    <cellStyle name="千分位 2 2 5 5 2" xfId="35863" xr:uid="{012184A7-561F-4CC3-AC74-31020789018C}"/>
    <cellStyle name="千分位 2 2 5 6" xfId="8690" xr:uid="{B79C2413-9032-448C-854E-B999CFCED2FC}"/>
    <cellStyle name="千分位 2 2 5 6 2" xfId="38645" xr:uid="{526A76AE-7599-4384-AA56-D43EEDF010CD}"/>
    <cellStyle name="千分位 2 2 5 7" xfId="11472" xr:uid="{EB7CA5EE-FE6E-47F5-BE10-9FA866CBB812}"/>
    <cellStyle name="千分位 2 2 5 7 2" xfId="41427" xr:uid="{91A44FC7-7558-43ED-9B7D-D25F0493E1E7}"/>
    <cellStyle name="千分位 2 2 5 8" xfId="14207" xr:uid="{1602926E-039F-4B58-B0CC-618F89E7196D}"/>
    <cellStyle name="千分位 2 2 5 8 2" xfId="44162" xr:uid="{7B1B3B88-60B2-4630-A8E8-19960CA2128B}"/>
    <cellStyle name="千分位 2 2 5 9" xfId="16955" xr:uid="{DE6187D9-8176-4E92-BE85-14D96A94E5CE}"/>
    <cellStyle name="千分位 2 2 5 9 2" xfId="46908" xr:uid="{29428F18-744A-4910-9FBB-77D45D6B66AB}"/>
    <cellStyle name="千分位 2 2 6" xfId="690" xr:uid="{4969E303-1162-4E26-A7F7-B765D1C630AE}"/>
    <cellStyle name="千分位 2 2 6 10" xfId="20080" xr:uid="{E3355D34-37FB-4E79-B110-6917FFEF4F8D}"/>
    <cellStyle name="千分位 2 2 6 10 2" xfId="50032" xr:uid="{BC9D8F13-72BB-41E4-A4DA-263F64DE9350}"/>
    <cellStyle name="千分位 2 2 6 11" xfId="22818" xr:uid="{10CEF4FB-4290-4B59-8E46-B0E112BFC14E}"/>
    <cellStyle name="千分位 2 2 6 11 2" xfId="52770" xr:uid="{2B8868C1-189C-41EE-8580-E5D2D8AA29B3}"/>
    <cellStyle name="千分位 2 2 6 12" xfId="25554" xr:uid="{86745939-C66F-438B-9A5B-7E516719CCF1}"/>
    <cellStyle name="千分位 2 2 6 12 2" xfId="55506" xr:uid="{97708FD3-6C30-4C76-BB44-0A40B3F1EB60}"/>
    <cellStyle name="千分位 2 2 6 13" xfId="30695" xr:uid="{AF569210-31F8-4652-873B-662BDFFC9C9F}"/>
    <cellStyle name="千分位 2 2 6 2" xfId="1233" xr:uid="{350DA53D-0401-47AD-98FB-A8347A69C6B8}"/>
    <cellStyle name="千分位 2 2 6 2 10" xfId="26922" xr:uid="{F208F8F4-9D83-42B2-9DDC-EAC2B3F64D31}"/>
    <cellStyle name="千分位 2 2 6 2 10 2" xfId="56874" xr:uid="{0B8C4F84-EC4B-4CA6-9558-AEC6E29EDBB2}"/>
    <cellStyle name="千分位 2 2 6 2 11" xfId="31238" xr:uid="{259CF492-D575-4BAE-BD4F-794865A66455}"/>
    <cellStyle name="千分位 2 2 6 2 2" xfId="4670" xr:uid="{951BFB91-7090-4F1E-BF66-F6FEF48A8509}"/>
    <cellStyle name="千分位 2 2 6 2 2 2" xfId="29665" xr:uid="{58A9208D-B202-456C-B8B6-595FF995CE74}"/>
    <cellStyle name="千分位 2 2 6 2 2 2 2" xfId="59617" xr:uid="{9A89BFD2-6C3E-401C-BE3F-00E5C4DDC743}"/>
    <cellStyle name="千分位 2 2 6 2 2 3" xfId="34663" xr:uid="{5FEB3948-5CDF-48CB-9B30-A1BE296077FE}"/>
    <cellStyle name="千分位 2 2 6 2 3" xfId="7618" xr:uid="{9AD03D82-7CAE-44AF-8A27-88C3546C392C}"/>
    <cellStyle name="千分位 2 2 6 2 3 2" xfId="37573" xr:uid="{2C412C8A-D74F-40C0-8362-870CA6163658}"/>
    <cellStyle name="千分位 2 2 6 2 4" xfId="10400" xr:uid="{706DB649-B98A-4675-A22E-5BA32B170A76}"/>
    <cellStyle name="千分位 2 2 6 2 4 2" xfId="40355" xr:uid="{51B85C35-9373-4C37-A66F-8F202E4B1C7F}"/>
    <cellStyle name="千分位 2 2 6 2 5" xfId="13182" xr:uid="{1CE41404-D5B3-42FD-A204-A10E2F983A39}"/>
    <cellStyle name="千分位 2 2 6 2 5 2" xfId="43137" xr:uid="{F81ED527-2FF6-459B-BCAD-5F5E36BF7563}"/>
    <cellStyle name="千分位 2 2 6 2 6" xfId="15917" xr:uid="{1068A1F5-6993-4F39-8288-BD35395E6C92}"/>
    <cellStyle name="千分位 2 2 6 2 6 2" xfId="45872" xr:uid="{979B1222-1369-42B0-976E-0ECF6B8454E5}"/>
    <cellStyle name="千分位 2 2 6 2 7" xfId="18665" xr:uid="{BE31AB41-31B2-43F8-BB01-0234BA5C2102}"/>
    <cellStyle name="千分位 2 2 6 2 7 2" xfId="48618" xr:uid="{470920F7-CC4B-4FAD-8194-F27354861282}"/>
    <cellStyle name="千分位 2 2 6 2 8" xfId="21448" xr:uid="{40B47497-C10C-40D0-B510-9977131FA1C2}"/>
    <cellStyle name="千分位 2 2 6 2 8 2" xfId="51400" xr:uid="{E7AACAB7-525D-418A-864C-BB18B7638FB9}"/>
    <cellStyle name="千分位 2 2 6 2 9" xfId="24186" xr:uid="{2A6B3507-9CE2-401E-A2AE-4C482CCDDAA7}"/>
    <cellStyle name="千分位 2 2 6 2 9 2" xfId="54138" xr:uid="{B1BA9047-FD92-4DA3-8DC6-EA7E04B7643E}"/>
    <cellStyle name="千分位 2 2 6 3" xfId="1775" xr:uid="{C02B6D06-ADAB-4F83-BD26-B08F51B85B51}"/>
    <cellStyle name="千分位 2 2 6 3 2" xfId="28297" xr:uid="{B7C71366-35F0-4F33-995E-1DC66F476FF3}"/>
    <cellStyle name="千分位 2 2 6 3 2 2" xfId="58249" xr:uid="{8CCAAC0D-65DF-4127-9DE6-77EECE61EDF4}"/>
    <cellStyle name="千分位 2 2 6 3 3" xfId="31780" xr:uid="{A54B2D1C-74E3-41EA-8007-01A31329C486}"/>
    <cellStyle name="千分位 2 2 6 4" xfId="3302" xr:uid="{6DBC7F90-93FE-4EE0-A520-E497A51B48E5}"/>
    <cellStyle name="千分位 2 2 6 4 2" xfId="33295" xr:uid="{E4AF5265-72DE-42F0-8947-897BAF58DAD7}"/>
    <cellStyle name="千分位 2 2 6 5" xfId="6250" xr:uid="{9985F36D-B0F1-45DC-B940-A219AD031BAA}"/>
    <cellStyle name="千分位 2 2 6 5 2" xfId="36205" xr:uid="{9794C8AF-E02F-493D-A4E2-4D8C541AFBA8}"/>
    <cellStyle name="千分位 2 2 6 6" xfId="9032" xr:uid="{DE5F1A5B-8BA2-48AD-A352-3C265BFF0393}"/>
    <cellStyle name="千分位 2 2 6 6 2" xfId="38987" xr:uid="{614C8121-00E0-4122-9005-9F7A284F70FF}"/>
    <cellStyle name="千分位 2 2 6 7" xfId="11814" xr:uid="{438520CE-3E87-4E06-B36E-80498D5CEDDD}"/>
    <cellStyle name="千分位 2 2 6 7 2" xfId="41769" xr:uid="{E97882C3-6C53-4FF2-919D-734B386C275D}"/>
    <cellStyle name="千分位 2 2 6 8" xfId="14549" xr:uid="{8B67F1C6-654C-4E82-91F5-00F4F5DCF1A0}"/>
    <cellStyle name="千分位 2 2 6 8 2" xfId="44504" xr:uid="{61FF98C7-16C0-4B41-8AD2-56C09D28451D}"/>
    <cellStyle name="千分位 2 2 6 9" xfId="17297" xr:uid="{4D01B625-F88B-4E44-8A90-9E3999CE9BF1}"/>
    <cellStyle name="千分位 2 2 6 9 2" xfId="47250" xr:uid="{58E4FBB1-F0D1-4BF8-8F7E-3866BA8140B8}"/>
    <cellStyle name="千分位 2 2 7" xfId="736" xr:uid="{0849A196-5769-4717-A46C-0A0072EF3ABD}"/>
    <cellStyle name="千分位 2 2 7 10" xfId="20764" xr:uid="{09F3D23B-27F2-4C8B-832F-EB1D8F4AEAB1}"/>
    <cellStyle name="千分位 2 2 7 10 2" xfId="50716" xr:uid="{06EA83CA-33EB-477B-A04E-F9BD00F70481}"/>
    <cellStyle name="千分位 2 2 7 11" xfId="23502" xr:uid="{2885D3A1-DE63-4860-961B-42640E2B32F1}"/>
    <cellStyle name="千分位 2 2 7 11 2" xfId="53454" xr:uid="{CF1363D0-50D8-490C-A63C-C07C9202ACFE}"/>
    <cellStyle name="千分位 2 2 7 12" xfId="26238" xr:uid="{BDC38816-ECC2-4449-BD00-CFF3FF9EB1C8}"/>
    <cellStyle name="千分位 2 2 7 12 2" xfId="56190" xr:uid="{F0F6DDA3-4A50-462D-BF9D-04E3EFC80111}"/>
    <cellStyle name="千分位 2 2 7 13" xfId="30741" xr:uid="{FFACCCC7-43EB-4074-A8F5-5BF32FE387AA}"/>
    <cellStyle name="千分位 2 2 7 2" xfId="1279" xr:uid="{667183EA-9F11-4D3B-BF38-A232608EA2CE}"/>
    <cellStyle name="千分位 2 2 7 2 2" xfId="28981" xr:uid="{2558060A-D081-42DC-B05F-8700722202D1}"/>
    <cellStyle name="千分位 2 2 7 2 2 2" xfId="58933" xr:uid="{EDA76F72-2904-4038-BC36-8689F9C07440}"/>
    <cellStyle name="千分位 2 2 7 2 3" xfId="31284" xr:uid="{070F42CE-BAE4-4D12-A45C-4F313E0EF0FD}"/>
    <cellStyle name="千分位 2 2 7 3" xfId="1821" xr:uid="{D1831E45-CA92-4B9B-8612-617F24B76835}"/>
    <cellStyle name="千分位 2 2 7 3 2" xfId="31826" xr:uid="{DC671B6D-5A00-4281-B412-54703523E2A9}"/>
    <cellStyle name="千分位 2 2 7 4" xfId="3986" xr:uid="{48526474-CE6F-4152-AFE5-2B11E53A606C}"/>
    <cellStyle name="千分位 2 2 7 4 2" xfId="33979" xr:uid="{EE0999BF-3EEF-4242-AB2A-58ADD2C23DBA}"/>
    <cellStyle name="千分位 2 2 7 5" xfId="6934" xr:uid="{6FA04D46-9C9D-49FC-AC1D-72A3C2BFA1CA}"/>
    <cellStyle name="千分位 2 2 7 5 2" xfId="36889" xr:uid="{033E5DCD-813A-4DE8-8D5B-F1BBF51FAE53}"/>
    <cellStyle name="千分位 2 2 7 6" xfId="9716" xr:uid="{B7C2C328-80C0-48B8-9AB8-A4AAE0E9261C}"/>
    <cellStyle name="千分位 2 2 7 6 2" xfId="39671" xr:uid="{AD5C93B9-3B93-44C5-A928-D9D1AEC4002F}"/>
    <cellStyle name="千分位 2 2 7 7" xfId="12498" xr:uid="{E0517FC7-9469-40ED-BA69-A717E5E22B42}"/>
    <cellStyle name="千分位 2 2 7 7 2" xfId="42453" xr:uid="{279F4E25-4588-460B-8BFD-D59AB36BE4C1}"/>
    <cellStyle name="千分位 2 2 7 8" xfId="15233" xr:uid="{82B420FF-DA42-4B02-BE7D-63FF7263DB39}"/>
    <cellStyle name="千分位 2 2 7 8 2" xfId="45188" xr:uid="{33A6E2B0-E4A9-4643-9F6B-9B98344DFF29}"/>
    <cellStyle name="千分位 2 2 7 9" xfId="17981" xr:uid="{EA6E055A-0D0D-40E8-8D0D-1A8B762D5881}"/>
    <cellStyle name="千分位 2 2 7 9 2" xfId="47934" xr:uid="{8E0EF5EB-A750-4414-BFE5-7B44C7AD8FB8}"/>
    <cellStyle name="千分位 2 2 8" xfId="909" xr:uid="{57E5E024-4FDE-4B3F-BE30-EAE30E883D0F}"/>
    <cellStyle name="千分位 2 2 8 2" xfId="27613" xr:uid="{FCEB4F3A-2224-49FB-8D5D-77928209726A}"/>
    <cellStyle name="千分位 2 2 8 2 2" xfId="57565" xr:uid="{D670D3B0-88BE-41BC-957F-7E68FD47676D}"/>
    <cellStyle name="千分位 2 2 8 3" xfId="30914" xr:uid="{4CEF89E2-3206-42F6-B36A-AE23B330E88C}"/>
    <cellStyle name="千分位 2 2 9" xfId="1451" xr:uid="{007BD461-8E30-4E18-A0D7-7BCCC68EFC9D}"/>
    <cellStyle name="千分位 2 2 9 2" xfId="31456" xr:uid="{20D914DE-D655-4FA8-B5F5-48039AC1EC2D}"/>
    <cellStyle name="千分位 2 20" xfId="5431" xr:uid="{5DFEA53B-A76C-4757-813B-02EA8F4348CA}"/>
    <cellStyle name="千分位 2 20 2" xfId="35423" xr:uid="{282364B5-9A41-44CC-8F37-5954AF819245}"/>
    <cellStyle name="千分位 2 21" xfId="5555" xr:uid="{A5B4D2AE-8B85-46B9-BC35-DC0974FB5A68}"/>
    <cellStyle name="千分位 2 21 2" xfId="35510" xr:uid="{70588B29-9387-4F89-884D-EFC04016F4CB}"/>
    <cellStyle name="千分位 2 22" xfId="8292" xr:uid="{BD82F794-6A2C-4689-979E-C7993838B024}"/>
    <cellStyle name="千分位 2 22 2" xfId="38247" xr:uid="{E26CF238-61E4-4477-8190-50E640BC3CE5}"/>
    <cellStyle name="千分位 2 23" xfId="8335" xr:uid="{890975C2-9C15-4CB3-BC21-9F35F2752F3C}"/>
    <cellStyle name="千分位 2 23 2" xfId="38290" xr:uid="{D04666FD-7A32-4F5A-AC7B-41A5968B8187}"/>
    <cellStyle name="千分位 2 24" xfId="11076" xr:uid="{E2455FCE-AABE-41AC-A144-715E872606FE}"/>
    <cellStyle name="千分位 2 24 2" xfId="41031" xr:uid="{89875969-4DA1-4143-9C3C-57839640DBF5}"/>
    <cellStyle name="千分位 2 25" xfId="11120" xr:uid="{4A053D55-CD9F-45E8-AF48-A1A1E1C2308C}"/>
    <cellStyle name="千分位 2 25 2" xfId="41075" xr:uid="{F8166185-AA07-41D5-BBCF-E7CB5F2A895E}"/>
    <cellStyle name="千分位 2 26" xfId="13855" xr:uid="{6D8FD949-9629-4464-BC9F-7F280D7E873D}"/>
    <cellStyle name="千分位 2 26 2" xfId="43810" xr:uid="{6BA10DA0-F9E2-4529-A04D-AF6AA5AE93EF}"/>
    <cellStyle name="千分位 2 27" xfId="16599" xr:uid="{B3E9CC9A-D412-4A60-A7AD-EB173B855462}"/>
    <cellStyle name="千分位 2 27 2" xfId="46552" xr:uid="{CAED61D3-F537-4F9E-ACEA-13371FF0CB86}"/>
    <cellStyle name="千分位 2 28" xfId="19339" xr:uid="{53769A0D-4EAF-47E3-B8DA-534E5BD54B6B}"/>
    <cellStyle name="千分位 2 28 2" xfId="49292" xr:uid="{D47BF058-DAE1-42F3-BE56-387DC946D13C}"/>
    <cellStyle name="千分位 2 29" xfId="19383" xr:uid="{7AA2B6CE-A466-4677-97CF-9AC0C5EDEB23}"/>
    <cellStyle name="千分位 2 29 2" xfId="49335" xr:uid="{C53371A9-DC09-44E4-97EC-2FBCBB615D94}"/>
    <cellStyle name="千分位 2 3" xfId="364" xr:uid="{BB5F0A82-5C22-42CE-BD54-0E976B1073E9}"/>
    <cellStyle name="千分位 2 3 10" xfId="2006" xr:uid="{9A58A482-BD23-4F26-A737-4321E389DCCA}"/>
    <cellStyle name="千分位 2 3 10 2" xfId="32011" xr:uid="{BA8094F8-4E86-45CD-A35F-FAFCB4BE6585}"/>
    <cellStyle name="千分位 2 3 11" xfId="2189" xr:uid="{8C2FB777-8500-423A-AAFA-9EB28E4D6837}"/>
    <cellStyle name="千分位 2 3 11 2" xfId="32189" xr:uid="{57D654FF-0F9D-4902-9073-DA8F717C1F12}"/>
    <cellStyle name="千分位 2 3 12" xfId="2534" xr:uid="{35FD99B3-7D24-47C0-9107-93D2B5AA75F7}"/>
    <cellStyle name="千分位 2 3 12 2" xfId="32533" xr:uid="{8EA73B47-D20A-4D15-854B-9C283AAABC78}"/>
    <cellStyle name="千分位 2 3 13" xfId="2582" xr:uid="{090E94DA-ED4C-4BE0-B20D-B05D318A899C}"/>
    <cellStyle name="千分位 2 3 13 2" xfId="32577" xr:uid="{ECD31FD2-50ED-4C3A-9403-96F08752D20D}"/>
    <cellStyle name="千分位 2 3 14" xfId="2629" xr:uid="{7D121880-BCEE-498E-847F-26BA29E3DC84}"/>
    <cellStyle name="千分位 2 3 14 2" xfId="32622" xr:uid="{A6AA0B84-728B-4DC8-83F0-3461D0315557}"/>
    <cellStyle name="千分位 2 3 15" xfId="5365" xr:uid="{6449152A-E348-4456-8660-D363D720E893}"/>
    <cellStyle name="千分位 2 3 15 2" xfId="35358" xr:uid="{4C746001-91EB-4F52-B515-F1CEA6311176}"/>
    <cellStyle name="千分位 2 3 16" xfId="5407" xr:uid="{E72C89B9-9A7D-44B9-89FA-7F2423CE58B1}"/>
    <cellStyle name="千分位 2 3 16 2" xfId="35400" xr:uid="{73FA7C33-D8DA-48A5-9B7B-4691006CD6DF}"/>
    <cellStyle name="千分位 2 3 17" xfId="5486" xr:uid="{9CA7C4CB-C86C-49A7-AD34-75B7BE2BA3A7}"/>
    <cellStyle name="千分位 2 3 17 2" xfId="35457" xr:uid="{30F814F8-B072-4A31-A0A5-98DFAE6D0A93}"/>
    <cellStyle name="千分位 2 3 18" xfId="5577" xr:uid="{6A2B36E6-367A-442C-9E27-03A84A110531}"/>
    <cellStyle name="千分位 2 3 18 2" xfId="35532" xr:uid="{8F5D0742-5193-4B8F-AB25-517FF5475D66}"/>
    <cellStyle name="千分位 2 3 19" xfId="8314" xr:uid="{024BC0C7-1AF7-4460-9C03-AEC2063E1853}"/>
    <cellStyle name="千分位 2 3 19 2" xfId="38269" xr:uid="{6DF4FDB9-C561-4A65-B636-50D51A79365C}"/>
    <cellStyle name="千分位 2 3 2" xfId="410" xr:uid="{8DB0D2A2-2A37-46C5-AE4A-2281BBBF4E0E}"/>
    <cellStyle name="千分位 2 3 2 10" xfId="5619" xr:uid="{E9A495AB-3C8D-466E-9AA8-796F2C083FAD}"/>
    <cellStyle name="千分位 2 3 2 10 2" xfId="35574" xr:uid="{3F0B8EA7-D4A6-41B6-B91C-25C6861CA2F1}"/>
    <cellStyle name="千分位 2 3 2 11" xfId="8401" xr:uid="{8F9622CB-37A8-4563-A528-8636FFAFA0E7}"/>
    <cellStyle name="千分位 2 3 2 11 2" xfId="38356" xr:uid="{AD459C84-2075-4F1E-8255-E49DE07B6609}"/>
    <cellStyle name="千分位 2 3 2 12" xfId="11183" xr:uid="{282698C3-651F-4CAF-AB02-CD36C8D7F389}"/>
    <cellStyle name="千分位 2 3 2 12 2" xfId="41138" xr:uid="{F16283E5-8CCC-490C-BF0C-8AC7CD5B06F6}"/>
    <cellStyle name="千分位 2 3 2 13" xfId="13918" xr:uid="{DD9EB8D5-C9E8-4262-A4F0-BF66EE6B1058}"/>
    <cellStyle name="千分位 2 3 2 13 2" xfId="43873" xr:uid="{4B44CD05-159F-4984-AC9E-6988D21223DE}"/>
    <cellStyle name="千分位 2 3 2 14" xfId="16666" xr:uid="{6AFFE92F-2166-4C26-91A7-3D7468BB965E}"/>
    <cellStyle name="千分位 2 3 2 14 2" xfId="46619" xr:uid="{2910E03B-7260-4EE3-BC45-4C2DC7A4ACD3}"/>
    <cellStyle name="千分位 2 3 2 15" xfId="19449" xr:uid="{4080026B-67B9-4DB1-AE64-C7D7B25F07E0}"/>
    <cellStyle name="千分位 2 3 2 15 2" xfId="49401" xr:uid="{763DCDD8-7242-47D6-8340-BD01095502F5}"/>
    <cellStyle name="千分位 2 3 2 16" xfId="22187" xr:uid="{C9190EBF-5DDB-4C55-A34C-3AC1437212C2}"/>
    <cellStyle name="千分位 2 3 2 16 2" xfId="52139" xr:uid="{F01DDBB9-08AE-4179-8007-76B506D22023}"/>
    <cellStyle name="千分位 2 3 2 17" xfId="24923" xr:uid="{3C598C99-B72E-4AC4-B382-50DF7568EE28}"/>
    <cellStyle name="千分位 2 3 2 17 2" xfId="54875" xr:uid="{CCC13DEA-07AE-422A-ABF7-B436B4F7ED18}"/>
    <cellStyle name="千分位 2 3 2 18" xfId="30425" xr:uid="{66F88EE2-65B9-4F8A-87A3-D5C87F4793F2}"/>
    <cellStyle name="千分位 2 3 2 2" xfId="554" xr:uid="{153782B3-5C6E-42A6-95B9-A923B098C8FA}"/>
    <cellStyle name="千分位 2 3 2 2 10" xfId="11268" xr:uid="{061A08A8-F464-4379-9EAB-C82064EF51C8}"/>
    <cellStyle name="千分位 2 3 2 2 10 2" xfId="41223" xr:uid="{C31D14CD-DAA1-4A03-BB05-48042DC4EEFE}"/>
    <cellStyle name="千分位 2 3 2 2 11" xfId="14003" xr:uid="{6D294E49-3CA9-45D7-8DF5-2228E6B39870}"/>
    <cellStyle name="千分位 2 3 2 2 11 2" xfId="43958" xr:uid="{6B667EBD-B58D-4C0F-9FD9-44EAFC2A001B}"/>
    <cellStyle name="千分位 2 3 2 2 12" xfId="16751" xr:uid="{EF0E3E45-5CF8-4225-8B4B-337DD69F6970}"/>
    <cellStyle name="千分位 2 3 2 2 12 2" xfId="46704" xr:uid="{C3B60D2F-7C7C-457B-B146-DB02C2B77DAE}"/>
    <cellStyle name="千分位 2 3 2 2 13" xfId="19534" xr:uid="{5EC2C0A4-179A-4C63-97E4-27D5662ABF60}"/>
    <cellStyle name="千分位 2 3 2 2 13 2" xfId="49486" xr:uid="{B0BD0783-8DAD-440E-801C-C44F26B2F2BB}"/>
    <cellStyle name="千分位 2 3 2 2 14" xfId="22272" xr:uid="{56A39173-C52F-47B7-BDF1-23493302F2AD}"/>
    <cellStyle name="千分位 2 3 2 2 14 2" xfId="52224" xr:uid="{51BA40E7-93D5-4B38-9BC4-74EBC21B32B3}"/>
    <cellStyle name="千分位 2 3 2 2 15" xfId="25008" xr:uid="{7CAD1564-9B44-495A-A672-900650B86872}"/>
    <cellStyle name="千分位 2 3 2 2 15 2" xfId="54960" xr:uid="{8CF173E8-0B4B-4995-855C-637FA369CB9F}"/>
    <cellStyle name="千分位 2 3 2 2 16" xfId="30564" xr:uid="{7E44186D-8F6B-424F-B4A2-30DBD2FAE6D5}"/>
    <cellStyle name="千分位 2 3 2 2 2" xfId="874" xr:uid="{0888A2F5-ECCD-4080-B47C-88AC038A3A7D}"/>
    <cellStyle name="千分位 2 3 2 2 2 10" xfId="16922" xr:uid="{F6CFFE5D-C6E2-43AB-AB08-808FBF165B1D}"/>
    <cellStyle name="千分位 2 3 2 2 2 10 2" xfId="46875" xr:uid="{8010CB73-92C9-496F-97BB-F7ED6221B3E2}"/>
    <cellStyle name="千分位 2 3 2 2 2 11" xfId="19705" xr:uid="{EB5256AF-E47E-4CC9-9003-B3E5C21C3F15}"/>
    <cellStyle name="千分位 2 3 2 2 2 11 2" xfId="49657" xr:uid="{8574361D-E07D-4430-9C56-78A987E5A6AA}"/>
    <cellStyle name="千分位 2 3 2 2 2 12" xfId="22443" xr:uid="{06FB951A-25FF-4D76-8D36-CBEF0920C677}"/>
    <cellStyle name="千分位 2 3 2 2 2 12 2" xfId="52395" xr:uid="{A476AA9B-B1F8-454E-B178-9FAA3EABD2E7}"/>
    <cellStyle name="千分位 2 3 2 2 2 13" xfId="25179" xr:uid="{6CA22184-ED95-46D7-9E25-DC1CBF63C4CF}"/>
    <cellStyle name="千分位 2 3 2 2 2 13 2" xfId="55131" xr:uid="{8C6D7A40-9C6B-4CBB-802A-0D175DB23674}"/>
    <cellStyle name="千分位 2 3 2 2 2 14" xfId="30879" xr:uid="{329C3CE0-AF7D-44A9-BFBD-523F2A000C46}"/>
    <cellStyle name="千分位 2 3 2 2 2 2" xfId="1417" xr:uid="{92A4A98B-6FDE-4AA8-9B59-FF063DAAFA1F}"/>
    <cellStyle name="千分位 2 3 2 2 2 2 10" xfId="20047" xr:uid="{FF5A6B68-1129-4196-BFA0-27ACF7BE7FEE}"/>
    <cellStyle name="千分位 2 3 2 2 2 2 10 2" xfId="49999" xr:uid="{9EBDFEFD-9572-4DAF-B333-2225B1EC2132}"/>
    <cellStyle name="千分位 2 3 2 2 2 2 11" xfId="22785" xr:uid="{0D4041EB-A593-40B8-8263-283910F91266}"/>
    <cellStyle name="千分位 2 3 2 2 2 2 11 2" xfId="52737" xr:uid="{74F0DE47-F774-4D37-A3EA-C51A86D4D60E}"/>
    <cellStyle name="千分位 2 3 2 2 2 2 12" xfId="25521" xr:uid="{C0933FF8-7782-46E4-BF7C-7D4929B2546C}"/>
    <cellStyle name="千分位 2 3 2 2 2 2 12 2" xfId="55473" xr:uid="{3381D1CF-D1D0-4342-A35F-77F5ED3BB08A}"/>
    <cellStyle name="千分位 2 3 2 2 2 2 13" xfId="31422" xr:uid="{23DD47C8-AF53-48E1-A2EA-CEA4E785CD46}"/>
    <cellStyle name="千分位 2 3 2 2 2 2 2" xfId="3953" xr:uid="{F9B782C2-2DD5-4C2F-9CDB-06D4D8F4B251}"/>
    <cellStyle name="千分位 2 3 2 2 2 2 2 10" xfId="26205" xr:uid="{E36E50C2-EFF7-4D08-B864-E17DFCE6E9B7}"/>
    <cellStyle name="千分位 2 3 2 2 2 2 2 10 2" xfId="56157" xr:uid="{4AA88841-AE1C-46F6-A8BC-10D33834D0D1}"/>
    <cellStyle name="千分位 2 3 2 2 2 2 2 11" xfId="33946" xr:uid="{3EE2864A-1EEE-4C89-A793-394EFE89B506}"/>
    <cellStyle name="千分位 2 3 2 2 2 2 2 2" xfId="5321" xr:uid="{9D28E394-2F8F-41A3-8F43-3C8A258828A8}"/>
    <cellStyle name="千分位 2 3 2 2 2 2 2 2 10" xfId="35314" xr:uid="{2AFC32ED-2996-4826-8438-ADAB06B1A730}"/>
    <cellStyle name="千分位 2 3 2 2 2 2 2 2 2" xfId="8269" xr:uid="{E3D5DEC7-8CC7-4237-8DCB-BF7DE78FBF7E}"/>
    <cellStyle name="千分位 2 3 2 2 2 2 2 2 2 2" xfId="30316" xr:uid="{949E6FEB-6DF0-475F-A495-455CE9B14578}"/>
    <cellStyle name="千分位 2 3 2 2 2 2 2 2 2 2 2" xfId="60268" xr:uid="{34C992AC-4D13-437C-AABB-5C2AADD0DFE6}"/>
    <cellStyle name="千分位 2 3 2 2 2 2 2 2 2 3" xfId="38224" xr:uid="{035E8F8B-8E83-4A0E-B5A2-B82FEB20BAA8}"/>
    <cellStyle name="千分位 2 3 2 2 2 2 2 2 3" xfId="11051" xr:uid="{B53A0AA1-64C2-41D2-BE75-FBD8C144D86E}"/>
    <cellStyle name="千分位 2 3 2 2 2 2 2 2 3 2" xfId="41006" xr:uid="{41BCB3B9-5837-4754-8A69-0C5FBDFB148F}"/>
    <cellStyle name="千分位 2 3 2 2 2 2 2 2 4" xfId="13833" xr:uid="{33A75F9E-2CA0-4F4D-B822-6C3097D338D9}"/>
    <cellStyle name="千分位 2 3 2 2 2 2 2 2 4 2" xfId="43788" xr:uid="{0E08BA58-F720-4ACC-BCA0-B52D6FF972B6}"/>
    <cellStyle name="千分位 2 3 2 2 2 2 2 2 5" xfId="16568" xr:uid="{BE6AA553-A59F-4E1E-BDA7-55D25BF0D2CA}"/>
    <cellStyle name="千分位 2 3 2 2 2 2 2 2 5 2" xfId="46523" xr:uid="{19EDA36B-F5D4-4C8B-8979-3252F4B635C3}"/>
    <cellStyle name="千分位 2 3 2 2 2 2 2 2 6" xfId="19316" xr:uid="{AB65114C-7B65-4273-BFB5-239147A839E1}"/>
    <cellStyle name="千分位 2 3 2 2 2 2 2 2 6 2" xfId="49269" xr:uid="{BBE9DF06-46F6-4EC0-B027-7F04F2ECE135}"/>
    <cellStyle name="千分位 2 3 2 2 2 2 2 2 7" xfId="22099" xr:uid="{F26284E0-14F4-4BAD-B723-CDE0CCAB70D0}"/>
    <cellStyle name="千分位 2 3 2 2 2 2 2 2 7 2" xfId="52051" xr:uid="{D790085C-FD2F-4516-9BF5-7D787BA38E88}"/>
    <cellStyle name="千分位 2 3 2 2 2 2 2 2 8" xfId="24837" xr:uid="{5E52C37C-1C63-43BF-B3B6-CCFF2060BB77}"/>
    <cellStyle name="千分位 2 3 2 2 2 2 2 2 8 2" xfId="54789" xr:uid="{55E39EBD-8389-4AFB-A6E1-E22226222F24}"/>
    <cellStyle name="千分位 2 3 2 2 2 2 2 2 9" xfId="27573" xr:uid="{3727E30A-1232-4527-AE0A-0B1C260BC2E6}"/>
    <cellStyle name="千分位 2 3 2 2 2 2 2 2 9 2" xfId="57525" xr:uid="{3E541C0D-CD59-4F82-89C3-0882D97D507A}"/>
    <cellStyle name="千分位 2 3 2 2 2 2 2 3" xfId="6901" xr:uid="{8B779CE0-63CA-4E7F-BB5A-C5ED3E6AA0CA}"/>
    <cellStyle name="千分位 2 3 2 2 2 2 2 3 2" xfId="28948" xr:uid="{80C7F3E8-1DBF-463A-A8F7-BAA19B84710B}"/>
    <cellStyle name="千分位 2 3 2 2 2 2 2 3 2 2" xfId="58900" xr:uid="{DF8A2BF7-DFF0-4D1D-9DC6-86D50EB3938E}"/>
    <cellStyle name="千分位 2 3 2 2 2 2 2 3 3" xfId="36856" xr:uid="{6A10A1D5-677A-4A47-B743-60CE291A146E}"/>
    <cellStyle name="千分位 2 3 2 2 2 2 2 4" xfId="9683" xr:uid="{937D984E-2C20-42D2-A949-A0A5D8A07C98}"/>
    <cellStyle name="千分位 2 3 2 2 2 2 2 4 2" xfId="39638" xr:uid="{E2BA2A2D-0A55-4171-9145-E30A496F2F9A}"/>
    <cellStyle name="千分位 2 3 2 2 2 2 2 5" xfId="12465" xr:uid="{9A4E8AFE-329E-4279-9826-797620C8D614}"/>
    <cellStyle name="千分位 2 3 2 2 2 2 2 5 2" xfId="42420" xr:uid="{8289E0B4-A9CD-4FD0-AB3F-62DC13A00B41}"/>
    <cellStyle name="千分位 2 3 2 2 2 2 2 6" xfId="15200" xr:uid="{EAF63B39-A63F-432C-AF99-561894EC6144}"/>
    <cellStyle name="千分位 2 3 2 2 2 2 2 6 2" xfId="45155" xr:uid="{0A5DCDC9-6E82-4229-9A72-AECCE5DCA7BC}"/>
    <cellStyle name="千分位 2 3 2 2 2 2 2 7" xfId="17948" xr:uid="{83814B58-8E90-4224-8B5D-E18ABB6F3CAD}"/>
    <cellStyle name="千分位 2 3 2 2 2 2 2 7 2" xfId="47901" xr:uid="{E376A48A-C7AD-456D-A0CB-C52BEF8F358B}"/>
    <cellStyle name="千分位 2 3 2 2 2 2 2 8" xfId="20731" xr:uid="{CEA58FC4-FF7D-4BEA-81CB-4CC52CFC0A1B}"/>
    <cellStyle name="千分位 2 3 2 2 2 2 2 8 2" xfId="50683" xr:uid="{32657F1C-84AC-4FE2-845C-D87826584FCD}"/>
    <cellStyle name="千分位 2 3 2 2 2 2 2 9" xfId="23469" xr:uid="{A7AA16E9-C02F-4997-9706-3F88BAABA815}"/>
    <cellStyle name="千分位 2 3 2 2 2 2 2 9 2" xfId="53421" xr:uid="{2D0EC84B-6BC5-47A7-AD12-CEF400F799C3}"/>
    <cellStyle name="千分位 2 3 2 2 2 2 3" xfId="4637" xr:uid="{EB60550E-6FA5-43CE-BA9B-4589545E1539}"/>
    <cellStyle name="千分位 2 3 2 2 2 2 3 10" xfId="34630" xr:uid="{A7ABC9D4-7CF2-4601-99E6-82B452BDE8B7}"/>
    <cellStyle name="千分位 2 3 2 2 2 2 3 2" xfId="7585" xr:uid="{673C54E3-9C79-4A68-803D-AE7BDEA4AF06}"/>
    <cellStyle name="千分位 2 3 2 2 2 2 3 2 2" xfId="29632" xr:uid="{B22803C5-DECE-401E-9533-825D2498C02A}"/>
    <cellStyle name="千分位 2 3 2 2 2 2 3 2 2 2" xfId="59584" xr:uid="{5E1A9AD8-FD28-473C-872F-2A1D13F2385B}"/>
    <cellStyle name="千分位 2 3 2 2 2 2 3 2 3" xfId="37540" xr:uid="{93F9CF45-7D07-4961-9EBB-11342B459B81}"/>
    <cellStyle name="千分位 2 3 2 2 2 2 3 3" xfId="10367" xr:uid="{C7A18BC1-A484-434B-99E7-4784B65A6088}"/>
    <cellStyle name="千分位 2 3 2 2 2 2 3 3 2" xfId="40322" xr:uid="{9441387A-B03D-475F-8A2A-006C90CA652F}"/>
    <cellStyle name="千分位 2 3 2 2 2 2 3 4" xfId="13149" xr:uid="{61648D45-E6CE-4515-AB9B-82D5DAE20E32}"/>
    <cellStyle name="千分位 2 3 2 2 2 2 3 4 2" xfId="43104" xr:uid="{08B19E0C-98E3-4DEF-ACDC-8ADAC8F5EC0E}"/>
    <cellStyle name="千分位 2 3 2 2 2 2 3 5" xfId="15884" xr:uid="{729BEDC3-7421-44F2-9889-D18CBF5F2F39}"/>
    <cellStyle name="千分位 2 3 2 2 2 2 3 5 2" xfId="45839" xr:uid="{0AD2D23D-2CF5-4192-BBCE-562654F84E53}"/>
    <cellStyle name="千分位 2 3 2 2 2 2 3 6" xfId="18632" xr:uid="{6AA1AF3E-2FD2-4A5F-9100-CE038D94DC8C}"/>
    <cellStyle name="千分位 2 3 2 2 2 2 3 6 2" xfId="48585" xr:uid="{207266BD-C6C5-410B-9435-3D39BED2A4DB}"/>
    <cellStyle name="千分位 2 3 2 2 2 2 3 7" xfId="21415" xr:uid="{13DFEC6F-489E-49AC-BBFB-21C7309333DC}"/>
    <cellStyle name="千分位 2 3 2 2 2 2 3 7 2" xfId="51367" xr:uid="{CCA9A1AF-1ABF-4F9C-AC8A-24FA6DE4AC22}"/>
    <cellStyle name="千分位 2 3 2 2 2 2 3 8" xfId="24153" xr:uid="{70541A5A-5C89-404A-8FAE-6A3B9D939AB7}"/>
    <cellStyle name="千分位 2 3 2 2 2 2 3 8 2" xfId="54105" xr:uid="{BCB0DF8F-8B1B-4079-B1EA-3889E2FEC5CE}"/>
    <cellStyle name="千分位 2 3 2 2 2 2 3 9" xfId="26889" xr:uid="{8089AD70-F7D4-4102-A85A-119983BEDB62}"/>
    <cellStyle name="千分位 2 3 2 2 2 2 3 9 2" xfId="56841" xr:uid="{854A0670-002B-4902-A1CE-BA6E4532ED95}"/>
    <cellStyle name="千分位 2 3 2 2 2 2 4" xfId="3269" xr:uid="{20E5E41B-9E1F-4EC8-9335-6DF3A1B2FB19}"/>
    <cellStyle name="千分位 2 3 2 2 2 2 4 2" xfId="28264" xr:uid="{B4B17B58-326F-4DE2-930C-BF05086842E1}"/>
    <cellStyle name="千分位 2 3 2 2 2 2 4 2 2" xfId="58216" xr:uid="{7BC2231E-CC18-4911-AF8A-E795247B97D0}"/>
    <cellStyle name="千分位 2 3 2 2 2 2 4 3" xfId="33262" xr:uid="{D8F198D0-48A7-47AF-9743-ABAE487528D0}"/>
    <cellStyle name="千分位 2 3 2 2 2 2 5" xfId="6217" xr:uid="{8AC8AEA2-ECC1-49A0-9253-132CB4E039EB}"/>
    <cellStyle name="千分位 2 3 2 2 2 2 5 2" xfId="36172" xr:uid="{2862FADE-16D7-457F-BB14-2B82F5F21B8D}"/>
    <cellStyle name="千分位 2 3 2 2 2 2 6" xfId="8999" xr:uid="{19F81AD8-1355-4D6B-B01F-D0EB800A089C}"/>
    <cellStyle name="千分位 2 3 2 2 2 2 6 2" xfId="38954" xr:uid="{88DA1E8C-84DB-41FF-BC17-D53B79DF8397}"/>
    <cellStyle name="千分位 2 3 2 2 2 2 7" xfId="11781" xr:uid="{EF293C81-69EA-442A-9F9B-45806F8F5D77}"/>
    <cellStyle name="千分位 2 3 2 2 2 2 7 2" xfId="41736" xr:uid="{F9207261-588B-4D5D-8382-100BFD0678BA}"/>
    <cellStyle name="千分位 2 3 2 2 2 2 8" xfId="14516" xr:uid="{911A43C1-DCDF-483D-A3F9-27AD75C59B6A}"/>
    <cellStyle name="千分位 2 3 2 2 2 2 8 2" xfId="44471" xr:uid="{AA121B1F-6731-4097-A605-0D0A885FB8A7}"/>
    <cellStyle name="千分位 2 3 2 2 2 2 9" xfId="17264" xr:uid="{7906F498-B1CB-4FE1-B0E7-7FB03FEE3F17}"/>
    <cellStyle name="千分位 2 3 2 2 2 2 9 2" xfId="47217" xr:uid="{98FD94B4-4530-4B32-93E8-D1C17E0B5879}"/>
    <cellStyle name="千分位 2 3 2 2 2 3" xfId="1959" xr:uid="{28E07F85-DD53-460D-A68B-9D0210BE6044}"/>
    <cellStyle name="千分位 2 3 2 2 2 3 10" xfId="23127" xr:uid="{00AEC4F2-20A0-4575-B338-3411F2C33DCE}"/>
    <cellStyle name="千分位 2 3 2 2 2 3 10 2" xfId="53079" xr:uid="{8FF00586-3455-4C01-A42A-FC78C54441AB}"/>
    <cellStyle name="千分位 2 3 2 2 2 3 11" xfId="25863" xr:uid="{3905EA05-E8A6-410C-B2A3-5FF42D40CFC4}"/>
    <cellStyle name="千分位 2 3 2 2 2 3 11 2" xfId="55815" xr:uid="{900BBA34-67F7-4AF4-9FD6-F0D51D4C6116}"/>
    <cellStyle name="千分位 2 3 2 2 2 3 12" xfId="31964" xr:uid="{12A4B719-25B2-494F-8F95-03E9F8EE767F}"/>
    <cellStyle name="千分位 2 3 2 2 2 3 2" xfId="4979" xr:uid="{FB999C97-9021-4B38-93A2-D077C84711B8}"/>
    <cellStyle name="千分位 2 3 2 2 2 3 2 10" xfId="34972" xr:uid="{9A76A24D-F510-4E76-AD33-CC8EB536CC25}"/>
    <cellStyle name="千分位 2 3 2 2 2 3 2 2" xfId="7927" xr:uid="{31673D1C-AA64-4B7B-8ADE-33B453737101}"/>
    <cellStyle name="千分位 2 3 2 2 2 3 2 2 2" xfId="29974" xr:uid="{54C502CD-11A5-4F26-88F8-D1AEA3D2D617}"/>
    <cellStyle name="千分位 2 3 2 2 2 3 2 2 2 2" xfId="59926" xr:uid="{D74F7FE8-35B8-42F1-B350-95B3A14F2AFA}"/>
    <cellStyle name="千分位 2 3 2 2 2 3 2 2 3" xfId="37882" xr:uid="{B429D4A0-2F4A-4A5E-B47D-91097C6CE7E2}"/>
    <cellStyle name="千分位 2 3 2 2 2 3 2 3" xfId="10709" xr:uid="{81654EAB-B486-469C-96CD-F81CF71144EA}"/>
    <cellStyle name="千分位 2 3 2 2 2 3 2 3 2" xfId="40664" xr:uid="{C565842C-6612-44E4-8F8C-A1630C457E4F}"/>
    <cellStyle name="千分位 2 3 2 2 2 3 2 4" xfId="13491" xr:uid="{D05A8869-DF36-4376-9F21-9BD923603985}"/>
    <cellStyle name="千分位 2 3 2 2 2 3 2 4 2" xfId="43446" xr:uid="{907541DC-43E7-49D1-ABA6-E4271E76DD70}"/>
    <cellStyle name="千分位 2 3 2 2 2 3 2 5" xfId="16226" xr:uid="{3C4A9D58-0D4B-4718-BB43-57C16AAB0527}"/>
    <cellStyle name="千分位 2 3 2 2 2 3 2 5 2" xfId="46181" xr:uid="{85EB055A-68D4-48DD-8A00-FA04884B5B1A}"/>
    <cellStyle name="千分位 2 3 2 2 2 3 2 6" xfId="18974" xr:uid="{4ED793CB-9075-444E-B084-2924B2EFD476}"/>
    <cellStyle name="千分位 2 3 2 2 2 3 2 6 2" xfId="48927" xr:uid="{67C3A1F6-68A4-4B55-BC6A-9F6215900A7B}"/>
    <cellStyle name="千分位 2 3 2 2 2 3 2 7" xfId="21757" xr:uid="{DBF261E2-1518-4D41-8DAB-6D36968A375F}"/>
    <cellStyle name="千分位 2 3 2 2 2 3 2 7 2" xfId="51709" xr:uid="{46ACE4AF-B090-48E6-AA1C-EAB806681B7D}"/>
    <cellStyle name="千分位 2 3 2 2 2 3 2 8" xfId="24495" xr:uid="{B4584D53-F474-4C5A-89CF-2D52DA1B73F1}"/>
    <cellStyle name="千分位 2 3 2 2 2 3 2 8 2" xfId="54447" xr:uid="{89B4CBE3-095C-475B-8E7D-D8A756E2F10B}"/>
    <cellStyle name="千分位 2 3 2 2 2 3 2 9" xfId="27231" xr:uid="{DF866AC1-2EB8-412F-BD04-E7A3B290DF44}"/>
    <cellStyle name="千分位 2 3 2 2 2 3 2 9 2" xfId="57183" xr:uid="{1A068A2B-EA2A-4A56-A012-6EE053398C0B}"/>
    <cellStyle name="千分位 2 3 2 2 2 3 3" xfId="3611" xr:uid="{06B573FE-8F52-408F-A8D7-3ABB45EDBC02}"/>
    <cellStyle name="千分位 2 3 2 2 2 3 3 2" xfId="28606" xr:uid="{DDDFC8C0-3D35-4BBA-9193-3A332D7F0E8B}"/>
    <cellStyle name="千分位 2 3 2 2 2 3 3 2 2" xfId="58558" xr:uid="{8237CF69-3975-4157-B205-678340BEBE10}"/>
    <cellStyle name="千分位 2 3 2 2 2 3 3 3" xfId="33604" xr:uid="{D16D6651-6692-4DA6-978C-29F892B36E97}"/>
    <cellStyle name="千分位 2 3 2 2 2 3 4" xfId="6559" xr:uid="{23CFB198-6C82-4A0A-A4AA-9808E72DC674}"/>
    <cellStyle name="千分位 2 3 2 2 2 3 4 2" xfId="36514" xr:uid="{3A1E8797-B566-4CED-95BB-126FBA70D4C6}"/>
    <cellStyle name="千分位 2 3 2 2 2 3 5" xfId="9341" xr:uid="{89F83C14-6FC5-41E4-AD35-34BD8B9C113B}"/>
    <cellStyle name="千分位 2 3 2 2 2 3 5 2" xfId="39296" xr:uid="{40CB74B2-97C2-4255-B300-762DA903B101}"/>
    <cellStyle name="千分位 2 3 2 2 2 3 6" xfId="12123" xr:uid="{0C4F2422-E419-402A-9A2F-DE87EEA6B570}"/>
    <cellStyle name="千分位 2 3 2 2 2 3 6 2" xfId="42078" xr:uid="{D80E8AD2-AF6A-4475-9D7D-8BF6C81E38C5}"/>
    <cellStyle name="千分位 2 3 2 2 2 3 7" xfId="14858" xr:uid="{4740FCC0-22B3-4794-8051-931EC88BEA58}"/>
    <cellStyle name="千分位 2 3 2 2 2 3 7 2" xfId="44813" xr:uid="{8C234622-8570-4BF7-80E8-BFA7887B9628}"/>
    <cellStyle name="千分位 2 3 2 2 2 3 8" xfId="17606" xr:uid="{05C53A50-9728-4CC2-8C69-2D0FC5836BDD}"/>
    <cellStyle name="千分位 2 3 2 2 2 3 8 2" xfId="47559" xr:uid="{4EE2F825-5B20-4C6A-BD4A-CAC1A93B8173}"/>
    <cellStyle name="千分位 2 3 2 2 2 3 9" xfId="20389" xr:uid="{47660856-FA46-4619-99FC-19C9A8D1CEDE}"/>
    <cellStyle name="千分位 2 3 2 2 2 3 9 2" xfId="50341" xr:uid="{DB043D44-FD4A-415D-80E7-CF0491CADDFE}"/>
    <cellStyle name="千分位 2 3 2 2 2 4" xfId="2490" xr:uid="{0CFD061B-597C-4DA2-8EAF-82376CCBEA40}"/>
    <cellStyle name="千分位 2 3 2 2 2 4 10" xfId="26547" xr:uid="{1052BED5-6712-4AE5-883F-7BBEDDE26460}"/>
    <cellStyle name="千分位 2 3 2 2 2 4 10 2" xfId="56499" xr:uid="{03B1DD25-7755-4AAF-A9B3-182D578C5E30}"/>
    <cellStyle name="千分位 2 3 2 2 2 4 11" xfId="32489" xr:uid="{94E25293-549D-4755-81FD-9F2D9E4E887F}"/>
    <cellStyle name="千分位 2 3 2 2 2 4 2" xfId="4295" xr:uid="{18680762-1545-4E04-BD14-8D863B82DFDF}"/>
    <cellStyle name="千分位 2 3 2 2 2 4 2 2" xfId="29290" xr:uid="{87F38CD9-48BA-4647-9ED1-C852D9427E84}"/>
    <cellStyle name="千分位 2 3 2 2 2 4 2 2 2" xfId="59242" xr:uid="{C7290AC9-BBC9-4925-99E7-615528F09A9A}"/>
    <cellStyle name="千分位 2 3 2 2 2 4 2 3" xfId="34288" xr:uid="{8D218967-7D85-4052-A267-E1D10B05F56D}"/>
    <cellStyle name="千分位 2 3 2 2 2 4 3" xfId="7243" xr:uid="{FD4C56F8-DCF9-4DAB-8BD0-BF35D9B2797C}"/>
    <cellStyle name="千分位 2 3 2 2 2 4 3 2" xfId="37198" xr:uid="{D61672A8-B4D8-448A-832A-5473599186C5}"/>
    <cellStyle name="千分位 2 3 2 2 2 4 4" xfId="10025" xr:uid="{8DE5150D-4538-48A0-B4B9-F98FBFA51422}"/>
    <cellStyle name="千分位 2 3 2 2 2 4 4 2" xfId="39980" xr:uid="{047D0E54-6E2B-4DE3-9B3D-F8AFA20BC1CA}"/>
    <cellStyle name="千分位 2 3 2 2 2 4 5" xfId="12807" xr:uid="{C4FA0408-DF32-44F2-ABC2-18E402D8BBD8}"/>
    <cellStyle name="千分位 2 3 2 2 2 4 5 2" xfId="42762" xr:uid="{212C62C1-76D5-4A36-8AD6-158214AB13D2}"/>
    <cellStyle name="千分位 2 3 2 2 2 4 6" xfId="15542" xr:uid="{DE577D36-DE31-407C-8105-E5F97D6C651E}"/>
    <cellStyle name="千分位 2 3 2 2 2 4 6 2" xfId="45497" xr:uid="{511240C8-F091-4B0F-B0F2-30AF7D94FAB8}"/>
    <cellStyle name="千分位 2 3 2 2 2 4 7" xfId="18290" xr:uid="{FA4DA186-4FF3-4612-84CA-1E436003F46D}"/>
    <cellStyle name="千分位 2 3 2 2 2 4 7 2" xfId="48243" xr:uid="{64DFDC05-9B1F-4FF1-B6D5-E262F189292B}"/>
    <cellStyle name="千分位 2 3 2 2 2 4 8" xfId="21073" xr:uid="{71743C83-EC96-4752-B08F-4ED1D9CC36A6}"/>
    <cellStyle name="千分位 2 3 2 2 2 4 8 2" xfId="51025" xr:uid="{ADD53324-4CB4-444B-93B0-05B55D6210D9}"/>
    <cellStyle name="千分位 2 3 2 2 2 4 9" xfId="23811" xr:uid="{5AED5637-0A5F-421B-8997-A41CF69D6A5F}"/>
    <cellStyle name="千分位 2 3 2 2 2 4 9 2" xfId="53763" xr:uid="{5620422F-5F31-4D96-829B-0624E57F5168}"/>
    <cellStyle name="千分位 2 3 2 2 2 5" xfId="2927" xr:uid="{8A3C6E15-6514-45C9-AE66-7D64E9F8745B}"/>
    <cellStyle name="千分位 2 3 2 2 2 5 2" xfId="27922" xr:uid="{DF75D2F4-9168-407F-9C28-5DF53DCDDC90}"/>
    <cellStyle name="千分位 2 3 2 2 2 5 2 2" xfId="57874" xr:uid="{F9B5678B-1859-4FBC-B4C2-43F77094A0C7}"/>
    <cellStyle name="千分位 2 3 2 2 2 5 3" xfId="32920" xr:uid="{C2415CD9-32BF-40EC-87E1-FCE0A58FF6FC}"/>
    <cellStyle name="千分位 2 3 2 2 2 6" xfId="5875" xr:uid="{3EF923FE-C934-4BE9-B317-9EB06A64583C}"/>
    <cellStyle name="千分位 2 3 2 2 2 6 2" xfId="35830" xr:uid="{83894BDD-E8F9-45D5-A882-976D2668EBDD}"/>
    <cellStyle name="千分位 2 3 2 2 2 7" xfId="8657" xr:uid="{D37F1176-408F-4C99-94F7-EA8B0CF2B137}"/>
    <cellStyle name="千分位 2 3 2 2 2 7 2" xfId="38612" xr:uid="{B2A6BC56-B110-4AA1-BD9D-AC0097C11DFB}"/>
    <cellStyle name="千分位 2 3 2 2 2 8" xfId="11439" xr:uid="{2A678A48-5055-486C-BD15-76DE32D9C22A}"/>
    <cellStyle name="千分位 2 3 2 2 2 8 2" xfId="41394" xr:uid="{59677EFC-230A-44FA-8F2D-EE6BB419C80D}"/>
    <cellStyle name="千分位 2 3 2 2 2 9" xfId="14174" xr:uid="{8B2DC410-342F-4524-9DCA-9FDCEEBB5A66}"/>
    <cellStyle name="千分位 2 3 2 2 2 9 2" xfId="44129" xr:uid="{78DCBE6D-7200-4242-B47D-85C367A154C9}"/>
    <cellStyle name="千分位 2 3 2 2 3" xfId="1102" xr:uid="{00628248-66EB-4699-904A-26DD8520DFB9}"/>
    <cellStyle name="千分位 2 3 2 2 3 10" xfId="19876" xr:uid="{02082FB3-2E39-4581-BD46-227700BC7493}"/>
    <cellStyle name="千分位 2 3 2 2 3 10 2" xfId="49828" xr:uid="{F99EA851-FEAC-4197-8C04-F6AC7775BDE9}"/>
    <cellStyle name="千分位 2 3 2 2 3 11" xfId="22614" xr:uid="{82460246-C660-4217-8137-FC8601524832}"/>
    <cellStyle name="千分位 2 3 2 2 3 11 2" xfId="52566" xr:uid="{92FCDF38-D175-428F-BFAB-4C483EB01898}"/>
    <cellStyle name="千分位 2 3 2 2 3 12" xfId="25350" xr:uid="{30555386-0C3B-4C09-9A53-E2385D65B386}"/>
    <cellStyle name="千分位 2 3 2 2 3 12 2" xfId="55302" xr:uid="{5A18F171-816B-4794-BD6F-A8AAF388D0C0}"/>
    <cellStyle name="千分位 2 3 2 2 3 13" xfId="31107" xr:uid="{236AFA1D-4D39-496A-81E3-7212D406D5F6}"/>
    <cellStyle name="千分位 2 3 2 2 3 2" xfId="3782" xr:uid="{C498C8FC-72CD-4FB0-BB0A-E0820D3186FF}"/>
    <cellStyle name="千分位 2 3 2 2 3 2 10" xfId="26034" xr:uid="{3B7A9B89-2B7C-417E-A2FF-029D4368A864}"/>
    <cellStyle name="千分位 2 3 2 2 3 2 10 2" xfId="55986" xr:uid="{90B45DEF-DB8A-436D-A62D-D7A90BE59897}"/>
    <cellStyle name="千分位 2 3 2 2 3 2 11" xfId="33775" xr:uid="{4004E647-5D4A-4D3D-913D-E6A5A854B0CF}"/>
    <cellStyle name="千分位 2 3 2 2 3 2 2" xfId="5150" xr:uid="{1649E2F0-44BD-4EBA-BD08-72C8F29D239A}"/>
    <cellStyle name="千分位 2 3 2 2 3 2 2 10" xfId="35143" xr:uid="{E77881BD-6822-483C-BF5F-89EA24A3153E}"/>
    <cellStyle name="千分位 2 3 2 2 3 2 2 2" xfId="8098" xr:uid="{F0F06A3F-797C-4C68-BB62-51E785391164}"/>
    <cellStyle name="千分位 2 3 2 2 3 2 2 2 2" xfId="30145" xr:uid="{0532D439-F137-4646-A200-70E7A98B9024}"/>
    <cellStyle name="千分位 2 3 2 2 3 2 2 2 2 2" xfId="60097" xr:uid="{B8BB7377-92DD-4520-B661-22AE6C0EA1CD}"/>
    <cellStyle name="千分位 2 3 2 2 3 2 2 2 3" xfId="38053" xr:uid="{8D578989-4816-4CF2-8F1C-87A476722F53}"/>
    <cellStyle name="千分位 2 3 2 2 3 2 2 3" xfId="10880" xr:uid="{245FFB9C-09EA-4F69-A807-D8533ECF450C}"/>
    <cellStyle name="千分位 2 3 2 2 3 2 2 3 2" xfId="40835" xr:uid="{3E7E4866-4659-4364-A958-413BD0C3F75A}"/>
    <cellStyle name="千分位 2 3 2 2 3 2 2 4" xfId="13662" xr:uid="{A7B108FE-AA3E-4652-A411-3415B9E63893}"/>
    <cellStyle name="千分位 2 3 2 2 3 2 2 4 2" xfId="43617" xr:uid="{98C4AE6C-40B6-41C2-9329-E16011B1387A}"/>
    <cellStyle name="千分位 2 3 2 2 3 2 2 5" xfId="16397" xr:uid="{25C6142C-5DD9-472F-B0CC-175BDD306DE3}"/>
    <cellStyle name="千分位 2 3 2 2 3 2 2 5 2" xfId="46352" xr:uid="{2017E3EE-26B3-4AF0-B6E4-9FE1506984CD}"/>
    <cellStyle name="千分位 2 3 2 2 3 2 2 6" xfId="19145" xr:uid="{E6AE2F30-9FF1-4916-9A63-0C86BB2C17CB}"/>
    <cellStyle name="千分位 2 3 2 2 3 2 2 6 2" xfId="49098" xr:uid="{8C7D87B0-3F04-4C4F-A633-50039B062595}"/>
    <cellStyle name="千分位 2 3 2 2 3 2 2 7" xfId="21928" xr:uid="{11D91B4B-9311-4CC2-B9DD-459014C9A3CA}"/>
    <cellStyle name="千分位 2 3 2 2 3 2 2 7 2" xfId="51880" xr:uid="{EC6AC432-B6C7-4C6B-850F-1705C9C91AB6}"/>
    <cellStyle name="千分位 2 3 2 2 3 2 2 8" xfId="24666" xr:uid="{B96D4B5D-F58A-4D34-BF5F-4F14232DB114}"/>
    <cellStyle name="千分位 2 3 2 2 3 2 2 8 2" xfId="54618" xr:uid="{816D28BE-FAC0-4D2A-A69F-EC8C99B7839B}"/>
    <cellStyle name="千分位 2 3 2 2 3 2 2 9" xfId="27402" xr:uid="{11664571-9BC5-4A67-84D7-C2DBE50C7233}"/>
    <cellStyle name="千分位 2 3 2 2 3 2 2 9 2" xfId="57354" xr:uid="{BF18D1B7-BB23-4F1C-B1B8-718C61ABB29B}"/>
    <cellStyle name="千分位 2 3 2 2 3 2 3" xfId="6730" xr:uid="{94A67AB7-DBA4-4DDD-A4B4-EFD0CA18B34A}"/>
    <cellStyle name="千分位 2 3 2 2 3 2 3 2" xfId="28777" xr:uid="{53C0F0AF-EDE4-417D-BC29-8E19B3694276}"/>
    <cellStyle name="千分位 2 3 2 2 3 2 3 2 2" xfId="58729" xr:uid="{59EACF9F-D88B-4CBC-A2BD-BE00FA6D0A95}"/>
    <cellStyle name="千分位 2 3 2 2 3 2 3 3" xfId="36685" xr:uid="{7D845604-D8B9-45C8-A8F9-6BAD96CFFFFC}"/>
    <cellStyle name="千分位 2 3 2 2 3 2 4" xfId="9512" xr:uid="{6EDEAAE3-8DB1-440B-A84C-D91859671784}"/>
    <cellStyle name="千分位 2 3 2 2 3 2 4 2" xfId="39467" xr:uid="{FD143407-CD86-478C-BF10-D631B7A9596D}"/>
    <cellStyle name="千分位 2 3 2 2 3 2 5" xfId="12294" xr:uid="{96020768-AD0F-4609-9203-6CB71DC0FBDA}"/>
    <cellStyle name="千分位 2 3 2 2 3 2 5 2" xfId="42249" xr:uid="{74FC9DD6-E434-45AF-B273-471C4DC3FBF1}"/>
    <cellStyle name="千分位 2 3 2 2 3 2 6" xfId="15029" xr:uid="{63D9B24A-CFC0-44EE-B97F-0689CAFED682}"/>
    <cellStyle name="千分位 2 3 2 2 3 2 6 2" xfId="44984" xr:uid="{AE4DEAEE-9DB2-4376-A1CF-1AF3F19B57D5}"/>
    <cellStyle name="千分位 2 3 2 2 3 2 7" xfId="17777" xr:uid="{EAA7CAC8-653F-4406-A0F1-B48C6D7870FD}"/>
    <cellStyle name="千分位 2 3 2 2 3 2 7 2" xfId="47730" xr:uid="{43BB1B71-3A2A-40FC-9406-B71E9A11E265}"/>
    <cellStyle name="千分位 2 3 2 2 3 2 8" xfId="20560" xr:uid="{A612C742-79D3-47F8-88C3-981EDF416189}"/>
    <cellStyle name="千分位 2 3 2 2 3 2 8 2" xfId="50512" xr:uid="{291122FB-86ED-4EDA-A237-BBBED14D52DF}"/>
    <cellStyle name="千分位 2 3 2 2 3 2 9" xfId="23298" xr:uid="{3A3E7774-5488-4E2F-9686-AF3999597B78}"/>
    <cellStyle name="千分位 2 3 2 2 3 2 9 2" xfId="53250" xr:uid="{F0DD684B-57FA-47F6-8AC7-798DB9534DDB}"/>
    <cellStyle name="千分位 2 3 2 2 3 3" xfId="4466" xr:uid="{8356AB52-D6A9-452D-8255-AD581FB058DD}"/>
    <cellStyle name="千分位 2 3 2 2 3 3 10" xfId="34459" xr:uid="{868DDA37-18B6-4D14-9CF5-EC1877CDF10C}"/>
    <cellStyle name="千分位 2 3 2 2 3 3 2" xfId="7414" xr:uid="{3288D4B7-0C08-47B9-8EC6-122F6F164DBA}"/>
    <cellStyle name="千分位 2 3 2 2 3 3 2 2" xfId="29461" xr:uid="{7D5C59FD-ECA6-47F5-9219-04BC53C3CBAC}"/>
    <cellStyle name="千分位 2 3 2 2 3 3 2 2 2" xfId="59413" xr:uid="{104C088D-C143-4E74-97A6-B1C747E58997}"/>
    <cellStyle name="千分位 2 3 2 2 3 3 2 3" xfId="37369" xr:uid="{2698054B-D3FD-4002-A252-70F8D07C686C}"/>
    <cellStyle name="千分位 2 3 2 2 3 3 3" xfId="10196" xr:uid="{A1209CBA-1658-4906-82F6-737605795D2F}"/>
    <cellStyle name="千分位 2 3 2 2 3 3 3 2" xfId="40151" xr:uid="{3FDA196D-DBBF-44DE-940D-619B3B47A6AA}"/>
    <cellStyle name="千分位 2 3 2 2 3 3 4" xfId="12978" xr:uid="{7B3BDE7A-7F71-4F04-B733-A67D06D7E20B}"/>
    <cellStyle name="千分位 2 3 2 2 3 3 4 2" xfId="42933" xr:uid="{6E4B677B-D071-4964-9585-09BBE040AA9A}"/>
    <cellStyle name="千分位 2 3 2 2 3 3 5" xfId="15713" xr:uid="{F90254A5-70EB-405E-9B62-76B424046E74}"/>
    <cellStyle name="千分位 2 3 2 2 3 3 5 2" xfId="45668" xr:uid="{42F1EA68-482D-4500-9A92-C65C2F6FC6A4}"/>
    <cellStyle name="千分位 2 3 2 2 3 3 6" xfId="18461" xr:uid="{EBB4CE36-65AF-4276-981F-2E6CC6E2EF50}"/>
    <cellStyle name="千分位 2 3 2 2 3 3 6 2" xfId="48414" xr:uid="{96A8B5F6-3A0D-40CF-88D2-80EE7AB1E6C3}"/>
    <cellStyle name="千分位 2 3 2 2 3 3 7" xfId="21244" xr:uid="{394CDC1F-328E-4202-B741-9DC09C1D7798}"/>
    <cellStyle name="千分位 2 3 2 2 3 3 7 2" xfId="51196" xr:uid="{0E7E8FA5-937A-4813-9EEA-362380535A0B}"/>
    <cellStyle name="千分位 2 3 2 2 3 3 8" xfId="23982" xr:uid="{BC762A33-A115-4FCE-A8C5-5766895193A9}"/>
    <cellStyle name="千分位 2 3 2 2 3 3 8 2" xfId="53934" xr:uid="{0FECA232-BC6B-4A84-93D6-D4A5845FE295}"/>
    <cellStyle name="千分位 2 3 2 2 3 3 9" xfId="26718" xr:uid="{94FB16AB-3CB2-419C-83DA-0D66E428247F}"/>
    <cellStyle name="千分位 2 3 2 2 3 3 9 2" xfId="56670" xr:uid="{E8A704CE-3666-4E49-8C38-7BBD6C8390F9}"/>
    <cellStyle name="千分位 2 3 2 2 3 4" xfId="3098" xr:uid="{B79684A9-2E2C-480E-8FB9-E7CBF241216C}"/>
    <cellStyle name="千分位 2 3 2 2 3 4 2" xfId="28093" xr:uid="{9644A3F7-FDB7-4BC0-BC1E-0B16F7063CEE}"/>
    <cellStyle name="千分位 2 3 2 2 3 4 2 2" xfId="58045" xr:uid="{40A7DC0F-7C1A-42BB-B0D5-1B059CC9AB07}"/>
    <cellStyle name="千分位 2 3 2 2 3 4 3" xfId="33091" xr:uid="{E85BB712-363B-4592-8D3B-E862175382E7}"/>
    <cellStyle name="千分位 2 3 2 2 3 5" xfId="6046" xr:uid="{50E5EBF9-FD81-4029-90B4-BE6E77778288}"/>
    <cellStyle name="千分位 2 3 2 2 3 5 2" xfId="36001" xr:uid="{3F99552D-0AAB-4D12-8899-6F45EF344001}"/>
    <cellStyle name="千分位 2 3 2 2 3 6" xfId="8828" xr:uid="{C743A356-6F16-4619-9336-30528FB12F67}"/>
    <cellStyle name="千分位 2 3 2 2 3 6 2" xfId="38783" xr:uid="{496DF1A6-D9D6-40FD-8EE2-F7DDC6DC1AA6}"/>
    <cellStyle name="千分位 2 3 2 2 3 7" xfId="11610" xr:uid="{3D10631F-2FF7-48C0-9931-6B23EAC1A56C}"/>
    <cellStyle name="千分位 2 3 2 2 3 7 2" xfId="41565" xr:uid="{CD9457C6-F283-46C5-ACC0-FC2A5BFB16DA}"/>
    <cellStyle name="千分位 2 3 2 2 3 8" xfId="14345" xr:uid="{859E20BD-08AC-4346-B0A3-A77DFE0189E8}"/>
    <cellStyle name="千分位 2 3 2 2 3 8 2" xfId="44300" xr:uid="{520A6EF7-BA22-4835-A6CA-B874B76394C4}"/>
    <cellStyle name="千分位 2 3 2 2 3 9" xfId="17093" xr:uid="{E7D7831D-832E-45E3-81D3-A56B1CD932C3}"/>
    <cellStyle name="千分位 2 3 2 2 3 9 2" xfId="47046" xr:uid="{4908485D-1219-49E2-A5A8-4A9D07BF7A65}"/>
    <cellStyle name="千分位 2 3 2 2 4" xfId="1644" xr:uid="{EF365307-8653-4617-9D29-AD4BACE63525}"/>
    <cellStyle name="千分位 2 3 2 2 4 10" xfId="22956" xr:uid="{34EB6E47-EAD3-4379-814B-BB89FCC3D9BA}"/>
    <cellStyle name="千分位 2 3 2 2 4 10 2" xfId="52908" xr:uid="{3F6F50A0-233C-476A-8738-F062B30F786F}"/>
    <cellStyle name="千分位 2 3 2 2 4 11" xfId="25692" xr:uid="{4688F562-8A17-43B4-B768-5CE7FA04E173}"/>
    <cellStyle name="千分位 2 3 2 2 4 11 2" xfId="55644" xr:uid="{41C2C494-A62B-4DD7-9A54-5A5923A190CA}"/>
    <cellStyle name="千分位 2 3 2 2 4 12" xfId="31649" xr:uid="{5CA08992-58A6-4ACA-974F-241A84C1C473}"/>
    <cellStyle name="千分位 2 3 2 2 4 2" xfId="4808" xr:uid="{CF3A7854-155E-41FD-8EE9-E82C819482AD}"/>
    <cellStyle name="千分位 2 3 2 2 4 2 10" xfId="34801" xr:uid="{2FF85F7A-5914-49F0-8E6C-6605E78700D1}"/>
    <cellStyle name="千分位 2 3 2 2 4 2 2" xfId="7756" xr:uid="{7E97F0D9-D269-4D49-B009-1D4971AAEAA5}"/>
    <cellStyle name="千分位 2 3 2 2 4 2 2 2" xfId="29803" xr:uid="{1F8D6F7B-6058-42A9-A9E2-295DD22B7C41}"/>
    <cellStyle name="千分位 2 3 2 2 4 2 2 2 2" xfId="59755" xr:uid="{A22F9416-1E7A-4711-8381-8478E4D36D28}"/>
    <cellStyle name="千分位 2 3 2 2 4 2 2 3" xfId="37711" xr:uid="{2EC209CE-B1C1-4333-BCDC-F29C3222D96C}"/>
    <cellStyle name="千分位 2 3 2 2 4 2 3" xfId="10538" xr:uid="{D38B98CA-6768-48B8-9194-4125834A4314}"/>
    <cellStyle name="千分位 2 3 2 2 4 2 3 2" xfId="40493" xr:uid="{A2886239-C006-4143-B080-F25C09417DA2}"/>
    <cellStyle name="千分位 2 3 2 2 4 2 4" xfId="13320" xr:uid="{F7CE5DC4-F9CB-4076-9F9A-DD1881CC0C44}"/>
    <cellStyle name="千分位 2 3 2 2 4 2 4 2" xfId="43275" xr:uid="{E91A5CC8-6F08-49FE-B112-2A7F6951417A}"/>
    <cellStyle name="千分位 2 3 2 2 4 2 5" xfId="16055" xr:uid="{49EBAF76-8D11-49BA-A014-4E97A35FF9F0}"/>
    <cellStyle name="千分位 2 3 2 2 4 2 5 2" xfId="46010" xr:uid="{D1F5D4FC-B620-4DC6-B6C1-7108C4B7331D}"/>
    <cellStyle name="千分位 2 3 2 2 4 2 6" xfId="18803" xr:uid="{EE882FF9-B4D7-4D6D-BF4C-DA92A5522983}"/>
    <cellStyle name="千分位 2 3 2 2 4 2 6 2" xfId="48756" xr:uid="{FABB3F8B-3067-4CDC-BB2B-F17957334665}"/>
    <cellStyle name="千分位 2 3 2 2 4 2 7" xfId="21586" xr:uid="{15DFD9D5-F96E-41E6-A725-9F6A0F1760D2}"/>
    <cellStyle name="千分位 2 3 2 2 4 2 7 2" xfId="51538" xr:uid="{663657D7-1896-46E3-9B59-6060FEA97A32}"/>
    <cellStyle name="千分位 2 3 2 2 4 2 8" xfId="24324" xr:uid="{E6C35E97-B00D-491E-8442-3D2839570D32}"/>
    <cellStyle name="千分位 2 3 2 2 4 2 8 2" xfId="54276" xr:uid="{9B1CB249-3B23-4D1F-92EA-1E56B844CE04}"/>
    <cellStyle name="千分位 2 3 2 2 4 2 9" xfId="27060" xr:uid="{78ED06C3-3BB6-42BE-BDF0-DCA6B33CC037}"/>
    <cellStyle name="千分位 2 3 2 2 4 2 9 2" xfId="57012" xr:uid="{112E9341-3CDE-4394-8D46-27C7927A44CB}"/>
    <cellStyle name="千分位 2 3 2 2 4 3" xfId="3440" xr:uid="{1D5B7640-402F-4234-B652-606C521B2FD7}"/>
    <cellStyle name="千分位 2 3 2 2 4 3 2" xfId="28435" xr:uid="{53F59A69-4F55-4035-90AA-45481618B145}"/>
    <cellStyle name="千分位 2 3 2 2 4 3 2 2" xfId="58387" xr:uid="{539E7D2A-FF4D-4739-9715-5FF9A2CBD3F2}"/>
    <cellStyle name="千分位 2 3 2 2 4 3 3" xfId="33433" xr:uid="{1C6F9A2B-ED90-4677-AB1D-77234F354ECF}"/>
    <cellStyle name="千分位 2 3 2 2 4 4" xfId="6388" xr:uid="{59C66A65-467F-44D9-8C15-17BE8E9B2B1B}"/>
    <cellStyle name="千分位 2 3 2 2 4 4 2" xfId="36343" xr:uid="{038FF83B-5DCA-473E-A01E-9BCDD1715E6A}"/>
    <cellStyle name="千分位 2 3 2 2 4 5" xfId="9170" xr:uid="{3652FC88-B755-492D-B33D-D0E240DA04E6}"/>
    <cellStyle name="千分位 2 3 2 2 4 5 2" xfId="39125" xr:uid="{ED6B8663-28A8-4ACC-BE47-4003A2835771}"/>
    <cellStyle name="千分位 2 3 2 2 4 6" xfId="11952" xr:uid="{4E74045A-F29F-4D9F-AAC4-F840CBBBAE81}"/>
    <cellStyle name="千分位 2 3 2 2 4 6 2" xfId="41907" xr:uid="{1A6C4107-18EE-4E6F-A387-1068C3F0F6FA}"/>
    <cellStyle name="千分位 2 3 2 2 4 7" xfId="14687" xr:uid="{FFE1AE2A-3AE7-4CC1-B0C9-29EA2CECBB43}"/>
    <cellStyle name="千分位 2 3 2 2 4 7 2" xfId="44642" xr:uid="{58F20CF8-0D07-449B-81BE-B8FF6D176573}"/>
    <cellStyle name="千分位 2 3 2 2 4 8" xfId="17435" xr:uid="{25CE3413-ACC9-4203-9E0B-2C7FE2DBD775}"/>
    <cellStyle name="千分位 2 3 2 2 4 8 2" xfId="47388" xr:uid="{50AEF3FE-CF24-416A-AF9D-B4893EDE7307}"/>
    <cellStyle name="千分位 2 3 2 2 4 9" xfId="20218" xr:uid="{111CF49B-BC78-4883-A3BA-691D2D71225F}"/>
    <cellStyle name="千分位 2 3 2 2 4 9 2" xfId="50170" xr:uid="{32084619-0CE2-4DEF-A86F-C9770A8CE3A2}"/>
    <cellStyle name="千分位 2 3 2 2 5" xfId="2139" xr:uid="{5558A8F3-1AD5-4DC4-BF49-B5B68B56D863}"/>
    <cellStyle name="千分位 2 3 2 2 5 10" xfId="26376" xr:uid="{7FCDBC01-2C6C-4B8A-A18E-BA5E357DAF43}"/>
    <cellStyle name="千分位 2 3 2 2 5 10 2" xfId="56328" xr:uid="{BF54B90E-AEBC-4303-B3D2-61C4E4C95DB8}"/>
    <cellStyle name="千分位 2 3 2 2 5 11" xfId="32142" xr:uid="{E58DAC52-D261-429A-90DE-8947A970C3C2}"/>
    <cellStyle name="千分位 2 3 2 2 5 2" xfId="4124" xr:uid="{EF5A3C07-DDFF-4893-B543-4E823311792E}"/>
    <cellStyle name="千分位 2 3 2 2 5 2 2" xfId="29119" xr:uid="{741C79CA-DBE8-4CC5-B833-3733D23FEC25}"/>
    <cellStyle name="千分位 2 3 2 2 5 2 2 2" xfId="59071" xr:uid="{4DB0A2BA-16E3-40F2-8267-5B479372494F}"/>
    <cellStyle name="千分位 2 3 2 2 5 2 3" xfId="34117" xr:uid="{2E2069B1-223D-494C-B8E4-D042AEC35F3D}"/>
    <cellStyle name="千分位 2 3 2 2 5 3" xfId="7072" xr:uid="{3DB6AC9E-20CF-406B-88DE-E0067F14D6FC}"/>
    <cellStyle name="千分位 2 3 2 2 5 3 2" xfId="37027" xr:uid="{D9597AFC-5BC0-4116-A8F0-E18E3CDDE874}"/>
    <cellStyle name="千分位 2 3 2 2 5 4" xfId="9854" xr:uid="{457E7DB4-65D3-4CFE-B5DA-91C8334D3E5C}"/>
    <cellStyle name="千分位 2 3 2 2 5 4 2" xfId="39809" xr:uid="{B13A9995-DDFF-4E72-A90D-50DD04687CBD}"/>
    <cellStyle name="千分位 2 3 2 2 5 5" xfId="12636" xr:uid="{74253D0D-380B-4624-9BDB-A16D24A36927}"/>
    <cellStyle name="千分位 2 3 2 2 5 5 2" xfId="42591" xr:uid="{B9358FC8-E384-4D68-BD1D-41EEABCE67F4}"/>
    <cellStyle name="千分位 2 3 2 2 5 6" xfId="15371" xr:uid="{6A8C2406-EAAB-466A-98BD-A42B2DA79887}"/>
    <cellStyle name="千分位 2 3 2 2 5 6 2" xfId="45326" xr:uid="{14508BEE-D9F6-4539-8D8D-0A3F24ABB3C8}"/>
    <cellStyle name="千分位 2 3 2 2 5 7" xfId="18119" xr:uid="{57DFECB4-CC99-4BCB-A006-BADEAD613041}"/>
    <cellStyle name="千分位 2 3 2 2 5 7 2" xfId="48072" xr:uid="{C6ADD9FE-8307-4B40-A0A0-6F583DD5EF61}"/>
    <cellStyle name="千分位 2 3 2 2 5 8" xfId="20902" xr:uid="{133DFD37-5139-42D3-B208-67A3265E743C}"/>
    <cellStyle name="千分位 2 3 2 2 5 8 2" xfId="50854" xr:uid="{BDEA6289-A70B-4FD8-B35E-76E57471CD7D}"/>
    <cellStyle name="千分位 2 3 2 2 5 9" xfId="23640" xr:uid="{0E11EBF4-E204-45C3-BF26-B1E7FDC0F5CB}"/>
    <cellStyle name="千分位 2 3 2 2 5 9 2" xfId="53592" xr:uid="{FE0FF982-E3AB-4B8B-8CA0-2D40032DE2B5}"/>
    <cellStyle name="千分位 2 3 2 2 6" xfId="2318" xr:uid="{B11D872D-66B2-415F-997C-914A279F31DB}"/>
    <cellStyle name="千分位 2 3 2 2 6 2" xfId="27751" xr:uid="{9C20D53D-877A-479C-A60D-6A58D6C3CF2D}"/>
    <cellStyle name="千分位 2 3 2 2 6 2 2" xfId="57703" xr:uid="{6CB87E0A-DE7F-4923-8148-C976318F3FB5}"/>
    <cellStyle name="千分位 2 3 2 2 6 3" xfId="32318" xr:uid="{577E9AF9-B263-4379-B083-EDE54D669012}"/>
    <cellStyle name="千分位 2 3 2 2 7" xfId="2756" xr:uid="{C71AA754-9F9F-4AA6-98BB-9C0F5DA13143}"/>
    <cellStyle name="千分位 2 3 2 2 7 2" xfId="32749" xr:uid="{7FB44732-3B3C-4A43-969A-F90F6E4BC66F}"/>
    <cellStyle name="千分位 2 3 2 2 8" xfId="5704" xr:uid="{3B067FB4-76EA-436F-AB99-5F4811037806}"/>
    <cellStyle name="千分位 2 3 2 2 8 2" xfId="35659" xr:uid="{F6B2B5D0-5A2A-4AAD-922B-479EE5373F38}"/>
    <cellStyle name="千分位 2 3 2 2 9" xfId="8486" xr:uid="{EC3E56D0-E6BA-438C-BEA7-3BD1EB081E13}"/>
    <cellStyle name="千分位 2 3 2 2 9 2" xfId="38441" xr:uid="{8CC56E1A-FD29-4E7B-827F-F7ABBFD32FEC}"/>
    <cellStyle name="千分位 2 3 2 3" xfId="789" xr:uid="{A4BFFC45-035C-4B1D-BBC0-12EAD0A91C2A}"/>
    <cellStyle name="千分位 2 3 2 3 10" xfId="16837" xr:uid="{614A2A96-054C-49A5-AC45-6C317203E5A7}"/>
    <cellStyle name="千分位 2 3 2 3 10 2" xfId="46790" xr:uid="{6E34786B-C338-4F5F-AFE2-3392236E4BA7}"/>
    <cellStyle name="千分位 2 3 2 3 11" xfId="19620" xr:uid="{9D8B1480-4D33-44C3-AF5B-733479C491E1}"/>
    <cellStyle name="千分位 2 3 2 3 11 2" xfId="49572" xr:uid="{3067149C-3C32-4DC7-8366-973128977E8A}"/>
    <cellStyle name="千分位 2 3 2 3 12" xfId="22358" xr:uid="{C1840266-C152-409A-9A11-3E4EE3B5A9E5}"/>
    <cellStyle name="千分位 2 3 2 3 12 2" xfId="52310" xr:uid="{FF0D59A7-7087-4976-A395-AE72A465F7F8}"/>
    <cellStyle name="千分位 2 3 2 3 13" xfId="25094" xr:uid="{DAFE888F-2831-4F37-AC48-48A1E9427A16}"/>
    <cellStyle name="千分位 2 3 2 3 13 2" xfId="55046" xr:uid="{BF959831-29B4-4D60-901C-C09CF507EFED}"/>
    <cellStyle name="千分位 2 3 2 3 14" xfId="30794" xr:uid="{955F6BC9-B078-4D0A-8331-5C083636C8E5}"/>
    <cellStyle name="千分位 2 3 2 3 2" xfId="1332" xr:uid="{8021E647-23F6-4BF8-B5B4-EC8430A2DC17}"/>
    <cellStyle name="千分位 2 3 2 3 2 10" xfId="19962" xr:uid="{B931A04A-F241-400C-B3A0-15FC7A94A987}"/>
    <cellStyle name="千分位 2 3 2 3 2 10 2" xfId="49914" xr:uid="{5F151119-176B-45BA-AC1F-085B6DB221F4}"/>
    <cellStyle name="千分位 2 3 2 3 2 11" xfId="22700" xr:uid="{DAC94935-DD47-4F77-B0F0-711CB4529BB7}"/>
    <cellStyle name="千分位 2 3 2 3 2 11 2" xfId="52652" xr:uid="{8F0576A7-0323-40BA-85E6-A775DFBCAF1A}"/>
    <cellStyle name="千分位 2 3 2 3 2 12" xfId="25436" xr:uid="{9B6E2BEC-EE2E-4B38-8DDC-6B31001C20E6}"/>
    <cellStyle name="千分位 2 3 2 3 2 12 2" xfId="55388" xr:uid="{632BC58B-7439-44A2-AD4D-1A640EB449D6}"/>
    <cellStyle name="千分位 2 3 2 3 2 13" xfId="31337" xr:uid="{401A790E-2B7D-4DD5-AB74-96EEDF3061A4}"/>
    <cellStyle name="千分位 2 3 2 3 2 2" xfId="3868" xr:uid="{BCD140B2-6645-4E2C-B5C7-A0743F742823}"/>
    <cellStyle name="千分位 2 3 2 3 2 2 10" xfId="26120" xr:uid="{B2F9C6B4-62D2-47A6-816F-92A4676CF4BC}"/>
    <cellStyle name="千分位 2 3 2 3 2 2 10 2" xfId="56072" xr:uid="{E33B9EFC-E2AB-4737-ADB6-C488A485A4E4}"/>
    <cellStyle name="千分位 2 3 2 3 2 2 11" xfId="33861" xr:uid="{2CFDB3B2-FEAE-407E-A32C-4A9EA385A9F1}"/>
    <cellStyle name="千分位 2 3 2 3 2 2 2" xfId="5236" xr:uid="{C5F205BB-B141-4429-8F3C-33111DCB8E06}"/>
    <cellStyle name="千分位 2 3 2 3 2 2 2 10" xfId="35229" xr:uid="{FE357AA1-B946-4E49-B130-1C34DBE5F27A}"/>
    <cellStyle name="千分位 2 3 2 3 2 2 2 2" xfId="8184" xr:uid="{3F48C5CD-3940-4DC2-93DD-01F880AAEDCB}"/>
    <cellStyle name="千分位 2 3 2 3 2 2 2 2 2" xfId="30231" xr:uid="{061D759D-8211-4C20-9605-E704CA6B7F29}"/>
    <cellStyle name="千分位 2 3 2 3 2 2 2 2 2 2" xfId="60183" xr:uid="{41555EAF-26D7-4EB3-AF57-689B82C2AB44}"/>
    <cellStyle name="千分位 2 3 2 3 2 2 2 2 3" xfId="38139" xr:uid="{EACE6510-3E61-4CC9-B7A9-1C963452B7D8}"/>
    <cellStyle name="千分位 2 3 2 3 2 2 2 3" xfId="10966" xr:uid="{F71502CB-9B2F-434C-AA8E-93C185E43411}"/>
    <cellStyle name="千分位 2 3 2 3 2 2 2 3 2" xfId="40921" xr:uid="{3749541A-6144-4D22-B7C1-0B77853F765C}"/>
    <cellStyle name="千分位 2 3 2 3 2 2 2 4" xfId="13748" xr:uid="{6AFE9FAE-026D-4424-BF54-C7C604CEE420}"/>
    <cellStyle name="千分位 2 3 2 3 2 2 2 4 2" xfId="43703" xr:uid="{CEABA220-FB6F-4A1D-84E8-4BB9C9208A0B}"/>
    <cellStyle name="千分位 2 3 2 3 2 2 2 5" xfId="16483" xr:uid="{1C65D72C-62C0-4C9F-A705-4E024C12454A}"/>
    <cellStyle name="千分位 2 3 2 3 2 2 2 5 2" xfId="46438" xr:uid="{F65B732E-2C86-4374-91A4-0399EDA1C4D2}"/>
    <cellStyle name="千分位 2 3 2 3 2 2 2 6" xfId="19231" xr:uid="{8BF0DD8D-E28D-4B3D-ABD8-5A3FCA8EE73D}"/>
    <cellStyle name="千分位 2 3 2 3 2 2 2 6 2" xfId="49184" xr:uid="{960190AC-5AD8-42D5-B375-1AB81879DB35}"/>
    <cellStyle name="千分位 2 3 2 3 2 2 2 7" xfId="22014" xr:uid="{2CB7D89D-B090-4E61-9D03-6985AF9A47A5}"/>
    <cellStyle name="千分位 2 3 2 3 2 2 2 7 2" xfId="51966" xr:uid="{65457043-A67E-46F3-A9AE-A8021F8F6D5B}"/>
    <cellStyle name="千分位 2 3 2 3 2 2 2 8" xfId="24752" xr:uid="{1007ACA6-E9DC-4D5F-88BE-574241366B11}"/>
    <cellStyle name="千分位 2 3 2 3 2 2 2 8 2" xfId="54704" xr:uid="{58CD4192-E978-4CC6-9610-0EF716D58514}"/>
    <cellStyle name="千分位 2 3 2 3 2 2 2 9" xfId="27488" xr:uid="{A4FF9D6B-AD60-47DD-9BB4-87D01CFB37D8}"/>
    <cellStyle name="千分位 2 3 2 3 2 2 2 9 2" xfId="57440" xr:uid="{7116672A-EEA8-48FE-BE0F-930A17ADC0D9}"/>
    <cellStyle name="千分位 2 3 2 3 2 2 3" xfId="6816" xr:uid="{E0BFD793-E9D5-4EC8-B15B-E486B3B25B4C}"/>
    <cellStyle name="千分位 2 3 2 3 2 2 3 2" xfId="28863" xr:uid="{56A7610D-ED45-4695-A3DE-A9922B5B9DD5}"/>
    <cellStyle name="千分位 2 3 2 3 2 2 3 2 2" xfId="58815" xr:uid="{88E33F67-516A-41C6-BB32-1BD535AD890C}"/>
    <cellStyle name="千分位 2 3 2 3 2 2 3 3" xfId="36771" xr:uid="{E13DA2D5-EDDE-4715-880F-B6EFA654269E}"/>
    <cellStyle name="千分位 2 3 2 3 2 2 4" xfId="9598" xr:uid="{F0909A50-26CA-4C1C-8BEE-A2F95875E3A4}"/>
    <cellStyle name="千分位 2 3 2 3 2 2 4 2" xfId="39553" xr:uid="{E8294355-BA32-4654-9A2A-9510A718F808}"/>
    <cellStyle name="千分位 2 3 2 3 2 2 5" xfId="12380" xr:uid="{E6A3FCE6-AD76-4C0C-9546-782E6EAD63F3}"/>
    <cellStyle name="千分位 2 3 2 3 2 2 5 2" xfId="42335" xr:uid="{560CEA92-7530-4C3C-849B-FFDEC56DAACD}"/>
    <cellStyle name="千分位 2 3 2 3 2 2 6" xfId="15115" xr:uid="{144CE38C-616B-4469-B59C-C4DF8C8CE7BC}"/>
    <cellStyle name="千分位 2 3 2 3 2 2 6 2" xfId="45070" xr:uid="{D74C13AF-5B26-4457-A280-5B8BAB5492CC}"/>
    <cellStyle name="千分位 2 3 2 3 2 2 7" xfId="17863" xr:uid="{6D0DDF8F-CA2C-4658-955F-2218B1C21D1F}"/>
    <cellStyle name="千分位 2 3 2 3 2 2 7 2" xfId="47816" xr:uid="{DABA90C0-19EA-4A58-91A3-EBA4F4E3C4FC}"/>
    <cellStyle name="千分位 2 3 2 3 2 2 8" xfId="20646" xr:uid="{1F5FDB34-C8C6-4174-A256-EF3AE522656C}"/>
    <cellStyle name="千分位 2 3 2 3 2 2 8 2" xfId="50598" xr:uid="{5B3E1B47-C1EE-4412-987A-A63BF96C2D3C}"/>
    <cellStyle name="千分位 2 3 2 3 2 2 9" xfId="23384" xr:uid="{B91420C9-50AF-4F9A-8BD5-EBAA3EACA7A2}"/>
    <cellStyle name="千分位 2 3 2 3 2 2 9 2" xfId="53336" xr:uid="{330D4A70-F29E-4A5C-A173-A5258F5BFD76}"/>
    <cellStyle name="千分位 2 3 2 3 2 3" xfId="4552" xr:uid="{72ED5947-341A-46B1-8472-B7D5D99721CA}"/>
    <cellStyle name="千分位 2 3 2 3 2 3 10" xfId="34545" xr:uid="{7E779F53-9103-415F-839E-478F102D8731}"/>
    <cellStyle name="千分位 2 3 2 3 2 3 2" xfId="7500" xr:uid="{BAD6A4EB-F8B8-4ADC-A8E8-7F2BB2B80CD5}"/>
    <cellStyle name="千分位 2 3 2 3 2 3 2 2" xfId="29547" xr:uid="{1DBB00BD-7FDE-4EF0-B54A-E47C3DEF702B}"/>
    <cellStyle name="千分位 2 3 2 3 2 3 2 2 2" xfId="59499" xr:uid="{5AD7BB6F-89E6-408D-A931-31D4CE5386A0}"/>
    <cellStyle name="千分位 2 3 2 3 2 3 2 3" xfId="37455" xr:uid="{B00BF977-3AA1-4C88-BEDD-DA4B451CFF22}"/>
    <cellStyle name="千分位 2 3 2 3 2 3 3" xfId="10282" xr:uid="{41D9218D-8680-43A3-9995-123582604DAE}"/>
    <cellStyle name="千分位 2 3 2 3 2 3 3 2" xfId="40237" xr:uid="{22EBF8B5-C11E-4E5D-9EE8-4282C68F3A15}"/>
    <cellStyle name="千分位 2 3 2 3 2 3 4" xfId="13064" xr:uid="{56231AEA-7775-48D4-84F9-CD27A4DEF84D}"/>
    <cellStyle name="千分位 2 3 2 3 2 3 4 2" xfId="43019" xr:uid="{B1B7A55B-6486-444D-AC69-6A6A378A1A9E}"/>
    <cellStyle name="千分位 2 3 2 3 2 3 5" xfId="15799" xr:uid="{0A79598A-BF47-4985-9102-F0922D38843A}"/>
    <cellStyle name="千分位 2 3 2 3 2 3 5 2" xfId="45754" xr:uid="{4C970DA1-98E6-49B9-B7C7-7AE20EF8FF1A}"/>
    <cellStyle name="千分位 2 3 2 3 2 3 6" xfId="18547" xr:uid="{0301D20E-5C34-4027-9957-6C65EDC8ED37}"/>
    <cellStyle name="千分位 2 3 2 3 2 3 6 2" xfId="48500" xr:uid="{E69B0BAA-8666-4DA7-9014-E3B876E62E31}"/>
    <cellStyle name="千分位 2 3 2 3 2 3 7" xfId="21330" xr:uid="{74868DFF-37A4-4BF8-B56E-B44636BCFBDE}"/>
    <cellStyle name="千分位 2 3 2 3 2 3 7 2" xfId="51282" xr:uid="{79B51EC3-85E4-45B2-8F61-1DCCF3503833}"/>
    <cellStyle name="千分位 2 3 2 3 2 3 8" xfId="24068" xr:uid="{F382780A-733F-480D-9D76-AD95963D8369}"/>
    <cellStyle name="千分位 2 3 2 3 2 3 8 2" xfId="54020" xr:uid="{B5BBB8A0-54F1-4830-ABAC-D458736C1248}"/>
    <cellStyle name="千分位 2 3 2 3 2 3 9" xfId="26804" xr:uid="{02FB68D4-1A5D-457B-A532-84362660ED4E}"/>
    <cellStyle name="千分位 2 3 2 3 2 3 9 2" xfId="56756" xr:uid="{D8C837DF-B66B-4562-8D4E-1F02A7DEFF89}"/>
    <cellStyle name="千分位 2 3 2 3 2 4" xfId="3184" xr:uid="{1DA31C1E-EAF4-4955-9045-641DB4CB479F}"/>
    <cellStyle name="千分位 2 3 2 3 2 4 2" xfId="28179" xr:uid="{C8F25ED1-B2B4-4B5B-96A7-6C090EB945F9}"/>
    <cellStyle name="千分位 2 3 2 3 2 4 2 2" xfId="58131" xr:uid="{FCE8B62B-FA07-4BBF-A775-728245D11834}"/>
    <cellStyle name="千分位 2 3 2 3 2 4 3" xfId="33177" xr:uid="{1219BE7D-F6E7-4A43-818E-D611FACBBA0F}"/>
    <cellStyle name="千分位 2 3 2 3 2 5" xfId="6132" xr:uid="{E97323FF-575F-4F53-ACF2-B328993E9A5E}"/>
    <cellStyle name="千分位 2 3 2 3 2 5 2" xfId="36087" xr:uid="{C29E9226-A75B-4EEB-A6A3-F735B2014244}"/>
    <cellStyle name="千分位 2 3 2 3 2 6" xfId="8914" xr:uid="{1D31970E-C6AD-4970-9231-EC39D876C5FC}"/>
    <cellStyle name="千分位 2 3 2 3 2 6 2" xfId="38869" xr:uid="{F78F010D-1550-4033-A39B-BAE965F2B89B}"/>
    <cellStyle name="千分位 2 3 2 3 2 7" xfId="11696" xr:uid="{C7C37895-F384-4D37-89C9-A4B1EC83E5D2}"/>
    <cellStyle name="千分位 2 3 2 3 2 7 2" xfId="41651" xr:uid="{E1C1B69B-FF79-4358-8592-4CCA4A4AA947}"/>
    <cellStyle name="千分位 2 3 2 3 2 8" xfId="14431" xr:uid="{97AB833D-EF62-4BF9-A8A3-B08162F20235}"/>
    <cellStyle name="千分位 2 3 2 3 2 8 2" xfId="44386" xr:uid="{E6D09C90-848C-41F7-8C07-CF4172518546}"/>
    <cellStyle name="千分位 2 3 2 3 2 9" xfId="17179" xr:uid="{C8309C63-5043-48B8-A803-BBCAA53DAA4D}"/>
    <cellStyle name="千分位 2 3 2 3 2 9 2" xfId="47132" xr:uid="{CB45F524-8C68-41E5-A314-7A2F5BFA66D7}"/>
    <cellStyle name="千分位 2 3 2 3 3" xfId="1874" xr:uid="{7299C83E-5D41-4DFF-9426-84EBCA92BF6B}"/>
    <cellStyle name="千分位 2 3 2 3 3 10" xfId="23042" xr:uid="{0A3FE375-1F3A-48FF-A938-92235634AD0D}"/>
    <cellStyle name="千分位 2 3 2 3 3 10 2" xfId="52994" xr:uid="{6906F685-15C6-49C1-9F34-03FB53BD7000}"/>
    <cellStyle name="千分位 2 3 2 3 3 11" xfId="25778" xr:uid="{B71CC1F6-9FAB-4E6D-9991-5B1F47353103}"/>
    <cellStyle name="千分位 2 3 2 3 3 11 2" xfId="55730" xr:uid="{025C244A-7E15-441C-92B9-1F4B1E47626A}"/>
    <cellStyle name="千分位 2 3 2 3 3 12" xfId="31879" xr:uid="{B5E23A83-7F28-4492-9092-FAC84E5C2E3D}"/>
    <cellStyle name="千分位 2 3 2 3 3 2" xfId="4894" xr:uid="{7B251380-814B-409A-AA74-69CEA2F24D36}"/>
    <cellStyle name="千分位 2 3 2 3 3 2 10" xfId="34887" xr:uid="{6E511E1A-6342-43DD-82A0-1A968EBC11C0}"/>
    <cellStyle name="千分位 2 3 2 3 3 2 2" xfId="7842" xr:uid="{91F92DF6-19F5-452D-AB3A-3AFC9808282C}"/>
    <cellStyle name="千分位 2 3 2 3 3 2 2 2" xfId="29889" xr:uid="{4C0BDAD6-C618-441F-9EAB-68EDF0FC381E}"/>
    <cellStyle name="千分位 2 3 2 3 3 2 2 2 2" xfId="59841" xr:uid="{42D9909D-2709-4172-930D-364E85C6B4E6}"/>
    <cellStyle name="千分位 2 3 2 3 3 2 2 3" xfId="37797" xr:uid="{8FA0C58D-BC27-4580-A6AA-3161AB8C8F7F}"/>
    <cellStyle name="千分位 2 3 2 3 3 2 3" xfId="10624" xr:uid="{8F4898AD-C1A6-4907-B95C-5EEB9EE2B094}"/>
    <cellStyle name="千分位 2 3 2 3 3 2 3 2" xfId="40579" xr:uid="{51801F6E-5410-4E05-AD97-8E04B5D5C320}"/>
    <cellStyle name="千分位 2 3 2 3 3 2 4" xfId="13406" xr:uid="{BE4B0D56-FA98-4B41-8FDD-C702447462AF}"/>
    <cellStyle name="千分位 2 3 2 3 3 2 4 2" xfId="43361" xr:uid="{8F08D83F-9BD7-4B1E-A233-6480CB9957C1}"/>
    <cellStyle name="千分位 2 3 2 3 3 2 5" xfId="16141" xr:uid="{28B3464D-CA71-46B0-9372-53B8694BB8CE}"/>
    <cellStyle name="千分位 2 3 2 3 3 2 5 2" xfId="46096" xr:uid="{FB792F52-BC96-4397-A1DE-88B00D1039CC}"/>
    <cellStyle name="千分位 2 3 2 3 3 2 6" xfId="18889" xr:uid="{DAACC3CC-78CE-4F34-81A9-F2256E09BDD1}"/>
    <cellStyle name="千分位 2 3 2 3 3 2 6 2" xfId="48842" xr:uid="{6A94D53A-1AFF-4C9F-826B-18BDD4896993}"/>
    <cellStyle name="千分位 2 3 2 3 3 2 7" xfId="21672" xr:uid="{2A1FAD3F-91BD-4398-8D24-2B88B1F59E83}"/>
    <cellStyle name="千分位 2 3 2 3 3 2 7 2" xfId="51624" xr:uid="{967292E3-94EF-4833-B034-AC8E98BB6951}"/>
    <cellStyle name="千分位 2 3 2 3 3 2 8" xfId="24410" xr:uid="{30272CE8-4392-46CF-B077-41524255EA5A}"/>
    <cellStyle name="千分位 2 3 2 3 3 2 8 2" xfId="54362" xr:uid="{57E60250-6083-4B1B-A2D3-E9BAC74999BC}"/>
    <cellStyle name="千分位 2 3 2 3 3 2 9" xfId="27146" xr:uid="{D8A00CF0-D5FF-4946-BCC2-FD432CD4423D}"/>
    <cellStyle name="千分位 2 3 2 3 3 2 9 2" xfId="57098" xr:uid="{C2DB7451-1F44-497A-8FDC-535D2AA4B6E1}"/>
    <cellStyle name="千分位 2 3 2 3 3 3" xfId="3526" xr:uid="{5F0BB955-0B4A-474B-A932-00E71898985A}"/>
    <cellStyle name="千分位 2 3 2 3 3 3 2" xfId="28521" xr:uid="{7579D162-E419-4D13-8AC9-A31A7AF3114D}"/>
    <cellStyle name="千分位 2 3 2 3 3 3 2 2" xfId="58473" xr:uid="{51226A16-C0EF-4164-811C-7D8610C903FF}"/>
    <cellStyle name="千分位 2 3 2 3 3 3 3" xfId="33519" xr:uid="{A91BE15A-4D2D-485C-BF6D-5B8ECD4DB4C1}"/>
    <cellStyle name="千分位 2 3 2 3 3 4" xfId="6474" xr:uid="{24A753FB-8305-44AC-9282-00460039159F}"/>
    <cellStyle name="千分位 2 3 2 3 3 4 2" xfId="36429" xr:uid="{0ABF8F96-6A7E-40A7-8D62-1CAFF3132334}"/>
    <cellStyle name="千分位 2 3 2 3 3 5" xfId="9256" xr:uid="{B9C030B9-A08C-403A-AFE0-6DE06F1471FB}"/>
    <cellStyle name="千分位 2 3 2 3 3 5 2" xfId="39211" xr:uid="{AD788791-980A-44ED-95B2-22BC6CA994BA}"/>
    <cellStyle name="千分位 2 3 2 3 3 6" xfId="12038" xr:uid="{77A71046-636F-45B6-BF29-0EB3EF284A12}"/>
    <cellStyle name="千分位 2 3 2 3 3 6 2" xfId="41993" xr:uid="{02B8FDBE-9AA9-402D-881F-9B41E3A38447}"/>
    <cellStyle name="千分位 2 3 2 3 3 7" xfId="14773" xr:uid="{97D920B9-13D9-47E0-9406-B98FB05DADDE}"/>
    <cellStyle name="千分位 2 3 2 3 3 7 2" xfId="44728" xr:uid="{9F85BF29-3E9C-4124-81DE-32404552B529}"/>
    <cellStyle name="千分位 2 3 2 3 3 8" xfId="17521" xr:uid="{416488B9-4AFD-4AA0-AE61-CFE27B2FCB5C}"/>
    <cellStyle name="千分位 2 3 2 3 3 8 2" xfId="47474" xr:uid="{4C13C87E-640A-456D-A0D1-38B9195F911F}"/>
    <cellStyle name="千分位 2 3 2 3 3 9" xfId="20304" xr:uid="{3FA0A442-B7C8-469A-B4BD-24EDBB77A66F}"/>
    <cellStyle name="千分位 2 3 2 3 3 9 2" xfId="50256" xr:uid="{00C1E3B1-E58A-4D5B-8E24-EF29229D2CCD}"/>
    <cellStyle name="千分位 2 3 2 3 4" xfId="2405" xr:uid="{60C36C1D-6381-4240-A16C-337EA99EC3BC}"/>
    <cellStyle name="千分位 2 3 2 3 4 10" xfId="26462" xr:uid="{94E74894-6738-48DF-A2C7-3F58302151A3}"/>
    <cellStyle name="千分位 2 3 2 3 4 10 2" xfId="56414" xr:uid="{D4EBEA5A-F891-4F02-97E2-5376DC79BF8B}"/>
    <cellStyle name="千分位 2 3 2 3 4 11" xfId="32404" xr:uid="{B99B61E2-3406-4DEB-8AAE-42937D892B26}"/>
    <cellStyle name="千分位 2 3 2 3 4 2" xfId="4210" xr:uid="{5A062567-75C8-4510-91A8-AC48B71169A9}"/>
    <cellStyle name="千分位 2 3 2 3 4 2 2" xfId="29205" xr:uid="{431E6C4F-0DFC-4385-B150-CE961DE3AFF1}"/>
    <cellStyle name="千分位 2 3 2 3 4 2 2 2" xfId="59157" xr:uid="{2832BC1F-3C19-4CDB-9490-BA0BB6834F52}"/>
    <cellStyle name="千分位 2 3 2 3 4 2 3" xfId="34203" xr:uid="{91FB235C-65D5-4C42-A2D0-8C2E7523F254}"/>
    <cellStyle name="千分位 2 3 2 3 4 3" xfId="7158" xr:uid="{25A8F0AB-C5B4-4142-90F2-2BE43A8C5A25}"/>
    <cellStyle name="千分位 2 3 2 3 4 3 2" xfId="37113" xr:uid="{1F89C1EA-EE7A-451E-9EE6-EAB5E928A07F}"/>
    <cellStyle name="千分位 2 3 2 3 4 4" xfId="9940" xr:uid="{05099D09-1F8C-468F-BC70-73824D57BC61}"/>
    <cellStyle name="千分位 2 3 2 3 4 4 2" xfId="39895" xr:uid="{75DEE561-6167-4368-A31C-48279EE79D85}"/>
    <cellStyle name="千分位 2 3 2 3 4 5" xfId="12722" xr:uid="{7CC018F9-5982-4189-A1BA-A00B933B82AC}"/>
    <cellStyle name="千分位 2 3 2 3 4 5 2" xfId="42677" xr:uid="{C99107B9-7A57-474D-B5E2-EDB2022C71CF}"/>
    <cellStyle name="千分位 2 3 2 3 4 6" xfId="15457" xr:uid="{4CBB5CB9-276B-4561-BAF8-312CAB5361F5}"/>
    <cellStyle name="千分位 2 3 2 3 4 6 2" xfId="45412" xr:uid="{19CED9EC-389A-4774-BC38-A22F64FCC69E}"/>
    <cellStyle name="千分位 2 3 2 3 4 7" xfId="18205" xr:uid="{C8619876-3C4B-4918-B52A-CDC73B5ACCB7}"/>
    <cellStyle name="千分位 2 3 2 3 4 7 2" xfId="48158" xr:uid="{04012CB4-E748-4900-A0BA-78008246F6EB}"/>
    <cellStyle name="千分位 2 3 2 3 4 8" xfId="20988" xr:uid="{822EC832-1A92-49B4-AFC2-2CC3764586A1}"/>
    <cellStyle name="千分位 2 3 2 3 4 8 2" xfId="50940" xr:uid="{744F4399-4E67-4E70-A9DF-A1181121EACF}"/>
    <cellStyle name="千分位 2 3 2 3 4 9" xfId="23726" xr:uid="{E5AF78B3-264D-4BC7-885D-AFE13D09CADC}"/>
    <cellStyle name="千分位 2 3 2 3 4 9 2" xfId="53678" xr:uid="{26690235-682B-43F4-B0DC-2AF28001641B}"/>
    <cellStyle name="千分位 2 3 2 3 5" xfId="2842" xr:uid="{92E77311-5CDF-47E7-9DE1-316E199E7E56}"/>
    <cellStyle name="千分位 2 3 2 3 5 2" xfId="27837" xr:uid="{FE33054D-D6D1-480F-90BB-6518DE8612D8}"/>
    <cellStyle name="千分位 2 3 2 3 5 2 2" xfId="57789" xr:uid="{737BB277-0D6D-471B-97EC-4CBFFCB4A198}"/>
    <cellStyle name="千分位 2 3 2 3 5 3" xfId="32835" xr:uid="{7070A794-252A-493E-9690-D75FFE295263}"/>
    <cellStyle name="千分位 2 3 2 3 6" xfId="5790" xr:uid="{C208D4D4-D6BA-4C89-9103-4A7D59F1C077}"/>
    <cellStyle name="千分位 2 3 2 3 6 2" xfId="35745" xr:uid="{87925656-06DA-4E8B-A6A2-A15F55A55783}"/>
    <cellStyle name="千分位 2 3 2 3 7" xfId="8572" xr:uid="{BFB7CB4C-4F95-442A-85A3-6CE3DA7A2C9E}"/>
    <cellStyle name="千分位 2 3 2 3 7 2" xfId="38527" xr:uid="{DD62401A-2205-4BB7-B9A4-94BBDCA096D0}"/>
    <cellStyle name="千分位 2 3 2 3 8" xfId="11354" xr:uid="{2FC7C60C-5E2D-4218-962E-432AC2C14C91}"/>
    <cellStyle name="千分位 2 3 2 3 8 2" xfId="41309" xr:uid="{B11A9849-0A7B-4B00-80CC-F2584311FACD}"/>
    <cellStyle name="千分位 2 3 2 3 9" xfId="14089" xr:uid="{DEAA989F-3290-46FF-ACC1-593A625023E1}"/>
    <cellStyle name="千分位 2 3 2 3 9 2" xfId="44044" xr:uid="{C445C362-87EE-40F0-BA03-4F8CEBD4EAAB}"/>
    <cellStyle name="千分位 2 3 2 4" xfId="963" xr:uid="{C56ABEF9-8E0B-4662-AEA7-02C9476C771C}"/>
    <cellStyle name="千分位 2 3 2 4 10" xfId="19791" xr:uid="{1D04E078-A806-4B1B-BA25-5E38F19B1BB3}"/>
    <cellStyle name="千分位 2 3 2 4 10 2" xfId="49743" xr:uid="{6F36EC69-F1ED-4EE7-8060-DD3F878D0186}"/>
    <cellStyle name="千分位 2 3 2 4 11" xfId="22529" xr:uid="{EEBE5E4B-CADA-4BF4-97F5-937C0B96CF3B}"/>
    <cellStyle name="千分位 2 3 2 4 11 2" xfId="52481" xr:uid="{B6CD3A70-6874-4CD7-9CFB-D19C6AB03ECD}"/>
    <cellStyle name="千分位 2 3 2 4 12" xfId="25265" xr:uid="{9C27A17C-169B-4265-9C87-765BFCF544DC}"/>
    <cellStyle name="千分位 2 3 2 4 12 2" xfId="55217" xr:uid="{8FCCAF02-178C-4AEC-8385-B67384677EB5}"/>
    <cellStyle name="千分位 2 3 2 4 13" xfId="30968" xr:uid="{881D25D0-F3D3-4E7F-9EF5-9E524A25A078}"/>
    <cellStyle name="千分位 2 3 2 4 2" xfId="3697" xr:uid="{6992CBDD-BEBE-4C7C-AC8F-84F4CD2A2953}"/>
    <cellStyle name="千分位 2 3 2 4 2 10" xfId="25949" xr:uid="{52F277A4-94BF-49F1-8F18-C552D7E96940}"/>
    <cellStyle name="千分位 2 3 2 4 2 10 2" xfId="55901" xr:uid="{18469208-1B74-4E1F-AE35-084DB2F69154}"/>
    <cellStyle name="千分位 2 3 2 4 2 11" xfId="33690" xr:uid="{5C35D2A8-3608-480E-9A36-DB51A059EE0D}"/>
    <cellStyle name="千分位 2 3 2 4 2 2" xfId="5065" xr:uid="{5CF9DADE-CA55-4849-AF57-321DDC52697F}"/>
    <cellStyle name="千分位 2 3 2 4 2 2 10" xfId="35058" xr:uid="{F337FCE5-28A9-4192-AB52-1B7460A51728}"/>
    <cellStyle name="千分位 2 3 2 4 2 2 2" xfId="8013" xr:uid="{6D0AF21F-AD9E-429D-9E21-F5E71DB72878}"/>
    <cellStyle name="千分位 2 3 2 4 2 2 2 2" xfId="30060" xr:uid="{134FFB5C-C06D-43A5-9EB5-134731974AEA}"/>
    <cellStyle name="千分位 2 3 2 4 2 2 2 2 2" xfId="60012" xr:uid="{215723FD-86A6-4A2C-A2B4-68F4252EC124}"/>
    <cellStyle name="千分位 2 3 2 4 2 2 2 3" xfId="37968" xr:uid="{66234614-71C1-411C-A3A6-A7A997383695}"/>
    <cellStyle name="千分位 2 3 2 4 2 2 3" xfId="10795" xr:uid="{AB88C9F2-F203-41F2-975B-E8E1F98AC769}"/>
    <cellStyle name="千分位 2 3 2 4 2 2 3 2" xfId="40750" xr:uid="{77C46799-6E11-41ED-9B83-4BA89476EFDC}"/>
    <cellStyle name="千分位 2 3 2 4 2 2 4" xfId="13577" xr:uid="{E762EFB9-8A4B-4237-8BEA-7F71A538EE3E}"/>
    <cellStyle name="千分位 2 3 2 4 2 2 4 2" xfId="43532" xr:uid="{A16B9A8C-E807-4520-98CD-41002BAEF33C}"/>
    <cellStyle name="千分位 2 3 2 4 2 2 5" xfId="16312" xr:uid="{E19DD302-A6CB-498C-A94D-DD3EBB9EA43A}"/>
    <cellStyle name="千分位 2 3 2 4 2 2 5 2" xfId="46267" xr:uid="{E2175E3A-B8E4-4C67-9EF9-62F35E84E8C8}"/>
    <cellStyle name="千分位 2 3 2 4 2 2 6" xfId="19060" xr:uid="{9E87C546-29F2-45CE-A585-C327859FDC96}"/>
    <cellStyle name="千分位 2 3 2 4 2 2 6 2" xfId="49013" xr:uid="{E23BF8D4-8EC8-4B4C-B143-1AA233C0124D}"/>
    <cellStyle name="千分位 2 3 2 4 2 2 7" xfId="21843" xr:uid="{E55B3535-939C-4934-A024-1FF5E888C69D}"/>
    <cellStyle name="千分位 2 3 2 4 2 2 7 2" xfId="51795" xr:uid="{6723AE59-6CA4-4FC9-B090-53ACCDF580E0}"/>
    <cellStyle name="千分位 2 3 2 4 2 2 8" xfId="24581" xr:uid="{873D72BA-33C8-45A0-A457-80E3E2D3FBF0}"/>
    <cellStyle name="千分位 2 3 2 4 2 2 8 2" xfId="54533" xr:uid="{1B9F4131-BD8A-40F8-AA96-BA024ABD72EB}"/>
    <cellStyle name="千分位 2 3 2 4 2 2 9" xfId="27317" xr:uid="{203382B1-C7D5-4B7F-990E-D4E63E341553}"/>
    <cellStyle name="千分位 2 3 2 4 2 2 9 2" xfId="57269" xr:uid="{30464ABF-11D8-40A8-A523-17874A48F4F2}"/>
    <cellStyle name="千分位 2 3 2 4 2 3" xfId="6645" xr:uid="{7F08912C-1DA7-4672-B3FC-170E6F9B0BE3}"/>
    <cellStyle name="千分位 2 3 2 4 2 3 2" xfId="28692" xr:uid="{2B5D8CC5-0E8A-43CC-A66D-04132B8D2253}"/>
    <cellStyle name="千分位 2 3 2 4 2 3 2 2" xfId="58644" xr:uid="{E1B461A3-2CDD-43E2-B6AB-F7F077390F53}"/>
    <cellStyle name="千分位 2 3 2 4 2 3 3" xfId="36600" xr:uid="{B91617DD-3CF8-46F4-9105-C988672618AD}"/>
    <cellStyle name="千分位 2 3 2 4 2 4" xfId="9427" xr:uid="{D631C981-9FE9-48B8-B12C-8E45D7A171FA}"/>
    <cellStyle name="千分位 2 3 2 4 2 4 2" xfId="39382" xr:uid="{B3F57982-9F6A-43B5-8016-5FECA4D32D97}"/>
    <cellStyle name="千分位 2 3 2 4 2 5" xfId="12209" xr:uid="{C946713D-F460-4778-A68A-4B94E97382E7}"/>
    <cellStyle name="千分位 2 3 2 4 2 5 2" xfId="42164" xr:uid="{DF2F8C75-6DA1-43C3-B105-5CBBFF596F4D}"/>
    <cellStyle name="千分位 2 3 2 4 2 6" xfId="14944" xr:uid="{2B6BD273-69BC-4C82-91CB-84CC6578B16A}"/>
    <cellStyle name="千分位 2 3 2 4 2 6 2" xfId="44899" xr:uid="{AD8349EC-67D0-4FF3-A4D7-A6938CAF5A2C}"/>
    <cellStyle name="千分位 2 3 2 4 2 7" xfId="17692" xr:uid="{FEE7D4AC-6B1F-4F2F-97F5-8747C0F62771}"/>
    <cellStyle name="千分位 2 3 2 4 2 7 2" xfId="47645" xr:uid="{FFF6B55B-F8EE-453F-BF36-036E25460626}"/>
    <cellStyle name="千分位 2 3 2 4 2 8" xfId="20475" xr:uid="{F9A77F21-7861-44A3-A109-E757870E2E37}"/>
    <cellStyle name="千分位 2 3 2 4 2 8 2" xfId="50427" xr:uid="{5BA40B51-F52A-4310-8622-C8999B2BB5B8}"/>
    <cellStyle name="千分位 2 3 2 4 2 9" xfId="23213" xr:uid="{41675547-512A-41F5-B4BF-8C6A0B4969C3}"/>
    <cellStyle name="千分位 2 3 2 4 2 9 2" xfId="53165" xr:uid="{28AE6A63-6EE7-475E-9E25-DAE261A534DD}"/>
    <cellStyle name="千分位 2 3 2 4 3" xfId="4381" xr:uid="{499BD548-826F-460B-B64D-541D31E15175}"/>
    <cellStyle name="千分位 2 3 2 4 3 10" xfId="34374" xr:uid="{CDFA1B43-90BC-45C6-B4B8-8C539DA8C640}"/>
    <cellStyle name="千分位 2 3 2 4 3 2" xfId="7329" xr:uid="{E0E78BF7-AB23-47C2-B771-19A0CEDFEB91}"/>
    <cellStyle name="千分位 2 3 2 4 3 2 2" xfId="29376" xr:uid="{D057E78A-4ACC-4643-83BD-39E276D8287C}"/>
    <cellStyle name="千分位 2 3 2 4 3 2 2 2" xfId="59328" xr:uid="{C9B5AD2B-1505-4881-BDC6-AC3717971013}"/>
    <cellStyle name="千分位 2 3 2 4 3 2 3" xfId="37284" xr:uid="{F9D973A9-ABBB-4E69-96E4-30695892F45A}"/>
    <cellStyle name="千分位 2 3 2 4 3 3" xfId="10111" xr:uid="{AFFEFD44-16C0-4D65-9601-0540DB6844C6}"/>
    <cellStyle name="千分位 2 3 2 4 3 3 2" xfId="40066" xr:uid="{712BB55A-86FE-4E06-B55B-41ABAD719ED0}"/>
    <cellStyle name="千分位 2 3 2 4 3 4" xfId="12893" xr:uid="{3A99EAB1-A05B-4D77-A382-1209E93C82C4}"/>
    <cellStyle name="千分位 2 3 2 4 3 4 2" xfId="42848" xr:uid="{8A64A61E-31AF-4633-AF7B-B883EEA466EA}"/>
    <cellStyle name="千分位 2 3 2 4 3 5" xfId="15628" xr:uid="{5868461A-EA4B-4242-B4DF-394B0282608F}"/>
    <cellStyle name="千分位 2 3 2 4 3 5 2" xfId="45583" xr:uid="{82FAC73E-BB49-4306-B006-BEB71548A2B7}"/>
    <cellStyle name="千分位 2 3 2 4 3 6" xfId="18376" xr:uid="{222787BF-56D0-4FF9-98F3-461E9C8D61B8}"/>
    <cellStyle name="千分位 2 3 2 4 3 6 2" xfId="48329" xr:uid="{D28442D3-C189-4A57-BE70-963E7FA38BBB}"/>
    <cellStyle name="千分位 2 3 2 4 3 7" xfId="21159" xr:uid="{10AB2CFF-8617-4A6D-8823-49DBA61FD235}"/>
    <cellStyle name="千分位 2 3 2 4 3 7 2" xfId="51111" xr:uid="{E922F6E0-2FA3-4633-8108-14F95DDFB6D4}"/>
    <cellStyle name="千分位 2 3 2 4 3 8" xfId="23897" xr:uid="{0F88D01C-F40C-4DB8-80E9-47BD675B82F8}"/>
    <cellStyle name="千分位 2 3 2 4 3 8 2" xfId="53849" xr:uid="{6B7E3049-6E1F-47C4-B0DC-68344A61A8AB}"/>
    <cellStyle name="千分位 2 3 2 4 3 9" xfId="26633" xr:uid="{8B2BFFF5-F799-46A0-B045-B7BBC6547735}"/>
    <cellStyle name="千分位 2 3 2 4 3 9 2" xfId="56585" xr:uid="{28E4938D-5545-4BE8-A911-61A80D2E9067}"/>
    <cellStyle name="千分位 2 3 2 4 4" xfId="3013" xr:uid="{89CADB5D-5D5E-4F88-B20D-77747B691833}"/>
    <cellStyle name="千分位 2 3 2 4 4 2" xfId="28008" xr:uid="{1B735332-70AA-45EA-96B3-43FAFE3E177D}"/>
    <cellStyle name="千分位 2 3 2 4 4 2 2" xfId="57960" xr:uid="{D5CFF49B-3CD9-4881-B2D4-00071FE78243}"/>
    <cellStyle name="千分位 2 3 2 4 4 3" xfId="33006" xr:uid="{D689313F-39CF-4BFE-9F31-609C287EAA28}"/>
    <cellStyle name="千分位 2 3 2 4 5" xfId="5961" xr:uid="{BCE6F379-2135-4F36-A481-4C7AB8B13400}"/>
    <cellStyle name="千分位 2 3 2 4 5 2" xfId="35916" xr:uid="{2E54E077-9F6D-4AD7-9307-33A4EF799197}"/>
    <cellStyle name="千分位 2 3 2 4 6" xfId="8743" xr:uid="{DBAE31DC-4039-4B75-BBCE-6C7CDDF64A2A}"/>
    <cellStyle name="千分位 2 3 2 4 6 2" xfId="38698" xr:uid="{FE2283F4-5637-4CB3-AF20-6B635AF9971B}"/>
    <cellStyle name="千分位 2 3 2 4 7" xfId="11525" xr:uid="{3906BAA9-A65A-4690-B595-339988261215}"/>
    <cellStyle name="千分位 2 3 2 4 7 2" xfId="41480" xr:uid="{573ECDDD-C515-4D96-88BB-82F83FC5FB06}"/>
    <cellStyle name="千分位 2 3 2 4 8" xfId="14260" xr:uid="{734E04FE-366C-4400-9073-BFA79BEE98C6}"/>
    <cellStyle name="千分位 2 3 2 4 8 2" xfId="44215" xr:uid="{6DCEF222-EB2D-4EBE-9B15-50E1A49171B6}"/>
    <cellStyle name="千分位 2 3 2 4 9" xfId="17008" xr:uid="{802A9F02-9B45-47E6-B936-F7F675AACDE1}"/>
    <cellStyle name="千分位 2 3 2 4 9 2" xfId="46961" xr:uid="{C2DE3049-F748-448F-9752-898768FC1C92}"/>
    <cellStyle name="千分位 2 3 2 5" xfId="1505" xr:uid="{5AE0449A-E221-4177-9722-A139A2FC0487}"/>
    <cellStyle name="千分位 2 3 2 5 10" xfId="22871" xr:uid="{5FFE6C9B-6C82-47C4-9099-9A0046CA3E38}"/>
    <cellStyle name="千分位 2 3 2 5 10 2" xfId="52823" xr:uid="{E58EF0DA-E65E-4350-AA40-7574FFC18EAE}"/>
    <cellStyle name="千分位 2 3 2 5 11" xfId="25607" xr:uid="{50C2C78A-E42B-42D4-9355-4163A85EDE17}"/>
    <cellStyle name="千分位 2 3 2 5 11 2" xfId="55559" xr:uid="{F3810CCD-D432-434F-90D0-79F600D3096B}"/>
    <cellStyle name="千分位 2 3 2 5 12" xfId="31510" xr:uid="{7BC57E83-3CD6-40FE-B932-025AC74AF20E}"/>
    <cellStyle name="千分位 2 3 2 5 2" xfId="4723" xr:uid="{B4B9136E-5ED2-4292-9256-F7CC87337DC2}"/>
    <cellStyle name="千分位 2 3 2 5 2 10" xfId="34716" xr:uid="{F84E46C4-B316-4056-B293-B9A0121B3B98}"/>
    <cellStyle name="千分位 2 3 2 5 2 2" xfId="7671" xr:uid="{1FBE0CDD-736E-4DAA-ABD4-3447DF6BA38F}"/>
    <cellStyle name="千分位 2 3 2 5 2 2 2" xfId="29718" xr:uid="{3D1133D8-22E9-4F1E-9B1E-B43130E7C115}"/>
    <cellStyle name="千分位 2 3 2 5 2 2 2 2" xfId="59670" xr:uid="{39CC1594-34BD-4496-8BC8-A7DB75D2A9DB}"/>
    <cellStyle name="千分位 2 3 2 5 2 2 3" xfId="37626" xr:uid="{633ED7E5-AF07-4612-8685-A949A31A0A18}"/>
    <cellStyle name="千分位 2 3 2 5 2 3" xfId="10453" xr:uid="{D611AC5B-2DFD-4B84-A5D2-062853631E26}"/>
    <cellStyle name="千分位 2 3 2 5 2 3 2" xfId="40408" xr:uid="{1F67DC65-9F0D-4D45-A031-F16061A94150}"/>
    <cellStyle name="千分位 2 3 2 5 2 4" xfId="13235" xr:uid="{E406418C-1CE7-4306-BA66-99CCD8D91879}"/>
    <cellStyle name="千分位 2 3 2 5 2 4 2" xfId="43190" xr:uid="{E5E1DD45-595F-4B6C-92E3-A089DFC3EFD7}"/>
    <cellStyle name="千分位 2 3 2 5 2 5" xfId="15970" xr:uid="{01B07A42-A1A9-4889-A4E2-19E6E99EB789}"/>
    <cellStyle name="千分位 2 3 2 5 2 5 2" xfId="45925" xr:uid="{06B4BBB5-AB9E-4E4E-A2E5-DE14C99E9E03}"/>
    <cellStyle name="千分位 2 3 2 5 2 6" xfId="18718" xr:uid="{F67F4F71-AC1C-444A-BEE8-A5C049FD1C69}"/>
    <cellStyle name="千分位 2 3 2 5 2 6 2" xfId="48671" xr:uid="{4FEC4B25-E037-40DF-83EB-FEE00497DFD3}"/>
    <cellStyle name="千分位 2 3 2 5 2 7" xfId="21501" xr:uid="{53486B47-A6D8-4210-9754-0AA17CBB8A53}"/>
    <cellStyle name="千分位 2 3 2 5 2 7 2" xfId="51453" xr:uid="{F179FFE7-C858-45CF-9F79-36E8D3F54508}"/>
    <cellStyle name="千分位 2 3 2 5 2 8" xfId="24239" xr:uid="{4108EE93-BB63-44FF-812A-09B82DC68129}"/>
    <cellStyle name="千分位 2 3 2 5 2 8 2" xfId="54191" xr:uid="{B699F32F-B7C5-4334-874D-FFBA1778DE80}"/>
    <cellStyle name="千分位 2 3 2 5 2 9" xfId="26975" xr:uid="{6B4FF227-5A31-4EC6-8F07-E719A7879EEE}"/>
    <cellStyle name="千分位 2 3 2 5 2 9 2" xfId="56927" xr:uid="{4789351C-8BF4-4795-AE80-1FAC84B66383}"/>
    <cellStyle name="千分位 2 3 2 5 3" xfId="3355" xr:uid="{46BF86D4-F72C-4979-A2A3-D544E86CE258}"/>
    <cellStyle name="千分位 2 3 2 5 3 2" xfId="28350" xr:uid="{06A645B1-DCF0-41C2-92C4-81B8C980D04A}"/>
    <cellStyle name="千分位 2 3 2 5 3 2 2" xfId="58302" xr:uid="{961CA64C-52B4-48B4-93CD-E75C23CF63FE}"/>
    <cellStyle name="千分位 2 3 2 5 3 3" xfId="33348" xr:uid="{6F9018AD-6722-4CCC-8C97-057A7FA70E19}"/>
    <cellStyle name="千分位 2 3 2 5 4" xfId="6303" xr:uid="{FEA78574-1428-4786-AE67-75019972C291}"/>
    <cellStyle name="千分位 2 3 2 5 4 2" xfId="36258" xr:uid="{4AD47543-5B16-47DC-B076-E43B670A8BB5}"/>
    <cellStyle name="千分位 2 3 2 5 5" xfId="9085" xr:uid="{EDBC0ECA-0D86-424F-883C-69DFF9F739C3}"/>
    <cellStyle name="千分位 2 3 2 5 5 2" xfId="39040" xr:uid="{38D69BFF-6510-44D6-AA12-356453505627}"/>
    <cellStyle name="千分位 2 3 2 5 6" xfId="11867" xr:uid="{C2B460BA-0FDE-401E-87E3-A0B2240D88AE}"/>
    <cellStyle name="千分位 2 3 2 5 6 2" xfId="41822" xr:uid="{0FED080C-A5B6-4CDE-B449-04DB6771E344}"/>
    <cellStyle name="千分位 2 3 2 5 7" xfId="14602" xr:uid="{DED106B5-510A-4659-85F7-D1511047C6DB}"/>
    <cellStyle name="千分位 2 3 2 5 7 2" xfId="44557" xr:uid="{AF4A9432-C669-49FE-B1DF-05C65FE74B61}"/>
    <cellStyle name="千分位 2 3 2 5 8" xfId="17350" xr:uid="{DFD73382-04FB-421B-994E-900D20A48BD9}"/>
    <cellStyle name="千分位 2 3 2 5 8 2" xfId="47303" xr:uid="{70806BD5-BF8B-47E3-89ED-9F1B2FEBCE42}"/>
    <cellStyle name="千分位 2 3 2 5 9" xfId="20133" xr:uid="{CDA0E91A-B1C9-48C8-BF51-630F8B1E02BB}"/>
    <cellStyle name="千分位 2 3 2 5 9 2" xfId="50085" xr:uid="{5208CCD2-1D90-4BC8-9434-DA6144A1C839}"/>
    <cellStyle name="千分位 2 3 2 6" xfId="2054" xr:uid="{9A964C74-1834-4EE3-8E17-6F3C05DA4CFF}"/>
    <cellStyle name="千分位 2 3 2 6 10" xfId="26291" xr:uid="{04A50B5D-E348-4C44-9B1F-9901E30B4B61}"/>
    <cellStyle name="千分位 2 3 2 6 10 2" xfId="56243" xr:uid="{7E625628-0B4B-4470-9DB2-B57F5C39112C}"/>
    <cellStyle name="千分位 2 3 2 6 11" xfId="32057" xr:uid="{B3F5DCAB-D745-4377-A70A-10B84FAB8D8A}"/>
    <cellStyle name="千分位 2 3 2 6 2" xfId="4039" xr:uid="{6D36AA3F-CE1E-4A54-8498-D1B41A23B707}"/>
    <cellStyle name="千分位 2 3 2 6 2 2" xfId="29034" xr:uid="{E5488FCB-1530-4231-A7BA-2377B02DCB63}"/>
    <cellStyle name="千分位 2 3 2 6 2 2 2" xfId="58986" xr:uid="{9C85C8A6-3B93-4E4B-9930-B31BCFE76A8B}"/>
    <cellStyle name="千分位 2 3 2 6 2 3" xfId="34032" xr:uid="{F5CCDC56-24CA-44AF-A10B-35FDCD9A3E6A}"/>
    <cellStyle name="千分位 2 3 2 6 3" xfId="6987" xr:uid="{A2D0AF43-3900-4962-9924-6E00D4D4DD31}"/>
    <cellStyle name="千分位 2 3 2 6 3 2" xfId="36942" xr:uid="{90E57873-4DC4-4D90-9E0A-D61957EC3084}"/>
    <cellStyle name="千分位 2 3 2 6 4" xfId="9769" xr:uid="{4752B353-5C71-43F6-ACA6-7201BD324DA8}"/>
    <cellStyle name="千分位 2 3 2 6 4 2" xfId="39724" xr:uid="{7D7DDD3C-C49B-4196-B133-E26D5C747A0F}"/>
    <cellStyle name="千分位 2 3 2 6 5" xfId="12551" xr:uid="{32196945-0433-467F-82EA-542ED5DD32AF}"/>
    <cellStyle name="千分位 2 3 2 6 5 2" xfId="42506" xr:uid="{24C4573B-34E4-4B88-AE27-F2F7C3566791}"/>
    <cellStyle name="千分位 2 3 2 6 6" xfId="15286" xr:uid="{EB154A90-380A-467B-90C8-65294F972C94}"/>
    <cellStyle name="千分位 2 3 2 6 6 2" xfId="45241" xr:uid="{433BA06A-B679-4A7C-B516-3CD81B6B509B}"/>
    <cellStyle name="千分位 2 3 2 6 7" xfId="18034" xr:uid="{A4C3D9CF-88C3-4074-8DA9-9B82F29B023A}"/>
    <cellStyle name="千分位 2 3 2 6 7 2" xfId="47987" xr:uid="{1DEA373D-046E-4F30-8602-A7495FF91965}"/>
    <cellStyle name="千分位 2 3 2 6 8" xfId="20817" xr:uid="{4060FF35-ECFD-469A-95C1-C7E6889C0AD6}"/>
    <cellStyle name="千分位 2 3 2 6 8 2" xfId="50769" xr:uid="{4594CD98-7753-41B5-975A-C0B6C043D653}"/>
    <cellStyle name="千分位 2 3 2 6 9" xfId="23555" xr:uid="{8DDC3306-4D96-4B53-975C-98804411324F}"/>
    <cellStyle name="千分位 2 3 2 6 9 2" xfId="53507" xr:uid="{52B07CB4-520A-47D1-96F7-1A724A524EF9}"/>
    <cellStyle name="千分位 2 3 2 7" xfId="2233" xr:uid="{B63EE35A-7E6F-439D-896A-9E9C04B76270}"/>
    <cellStyle name="千分位 2 3 2 7 2" xfId="27666" xr:uid="{B278E4DA-63E9-4ADC-9A0F-98F6DE5B461E}"/>
    <cellStyle name="千分位 2 3 2 7 2 2" xfId="57618" xr:uid="{C26D8857-D216-43A7-A4CD-D97CFDDE5DC5}"/>
    <cellStyle name="千分位 2 3 2 7 3" xfId="32233" xr:uid="{469023C6-2A12-4828-834F-AEDBFD3E278C}"/>
    <cellStyle name="千分位 2 3 2 8" xfId="2671" xr:uid="{3115FB6A-A6F9-4D4F-91CC-58D5668123BF}"/>
    <cellStyle name="千分位 2 3 2 8 2" xfId="32664" xr:uid="{B299D183-BB6D-4884-8CCD-8F15C9227CAA}"/>
    <cellStyle name="千分位 2 3 2 9" xfId="5537" xr:uid="{303E2735-E6E1-44E9-B668-73ED6A6367B5}"/>
    <cellStyle name="千分位 2 3 2 9 2" xfId="35493" xr:uid="{C9C54957-ACDB-4792-8882-29EE5B1657A0}"/>
    <cellStyle name="千分位 2 3 20" xfId="8359" xr:uid="{E280A6F2-31B0-4BB4-8DDF-42605980331C}"/>
    <cellStyle name="千分位 2 3 20 2" xfId="38314" xr:uid="{7F0A82E9-EB44-48E7-A994-25E06F7F61EA}"/>
    <cellStyle name="千分位 2 3 21" xfId="11097" xr:uid="{7B41EE3C-8FBC-44CB-9861-AE59B2F564B6}"/>
    <cellStyle name="千分位 2 3 21 2" xfId="41052" xr:uid="{ACCBAB35-349E-4AF5-AC12-5107EB924F36}"/>
    <cellStyle name="千分位 2 3 22" xfId="11141" xr:uid="{943694E5-E345-4A98-B34E-76340E7D567F}"/>
    <cellStyle name="千分位 2 3 22 2" xfId="41096" xr:uid="{AE1D6F84-2179-4BBF-8933-A5B35F1C2C20}"/>
    <cellStyle name="千分位 2 3 23" xfId="13876" xr:uid="{EE625E8C-7C9C-40D9-A04A-768FCCF1D478}"/>
    <cellStyle name="千分位 2 3 23 2" xfId="43831" xr:uid="{143353ED-90D6-4699-89D7-F68F616E8C40}"/>
    <cellStyle name="千分位 2 3 24" xfId="16622" xr:uid="{FFCB69B5-9209-4A64-BCC6-99621A505BD4}"/>
    <cellStyle name="千分位 2 3 24 2" xfId="46575" xr:uid="{BDC5D19C-A652-437C-8A98-B36A42757A0D}"/>
    <cellStyle name="千分位 2 3 25" xfId="19360" xr:uid="{0B9A0104-259D-49DD-A314-70D1A6E33BCC}"/>
    <cellStyle name="千分位 2 3 25 2" xfId="49313" xr:uid="{8D0ECA19-20CB-42D0-BC25-3F0D2EC54E0E}"/>
    <cellStyle name="千分位 2 3 26" xfId="19405" xr:uid="{B7621D84-8FF4-4D85-BC89-0CEBF331DD9E}"/>
    <cellStyle name="千分位 2 3 26 2" xfId="49357" xr:uid="{A626F7CC-E196-408F-80A0-3438A6EC17F9}"/>
    <cellStyle name="千分位 2 3 27" xfId="22145" xr:uid="{3D2C6B9E-50E3-4BEC-B983-03737A613B54}"/>
    <cellStyle name="千分位 2 3 27 2" xfId="52097" xr:uid="{E431E63C-1BAD-424F-BD22-AB1B50392FCA}"/>
    <cellStyle name="千分位 2 3 28" xfId="24881" xr:uid="{71531DF1-9583-45FD-810E-E3BFFF959913}"/>
    <cellStyle name="千分位 2 3 28 2" xfId="54833" xr:uid="{7E6EE590-86FB-4A5B-B9F5-74A1C9118208}"/>
    <cellStyle name="千分位 2 3 29" xfId="30381" xr:uid="{83FC4AD5-F7AE-4412-9E35-C3D057EA1A94}"/>
    <cellStyle name="千分位 2 3 3" xfId="457" xr:uid="{E6985748-25E9-44B5-99F1-2983FD48C96F}"/>
    <cellStyle name="千分位 2 3 3 10" xfId="8444" xr:uid="{9477E31E-22EB-442D-AF3A-B89250EA9661}"/>
    <cellStyle name="千分位 2 3 3 10 2" xfId="38399" xr:uid="{837F891D-3924-461F-A8F4-0737020F2DEE}"/>
    <cellStyle name="千分位 2 3 3 11" xfId="11226" xr:uid="{5A836EEE-07A2-44AA-A59E-FF572E8B4ECD}"/>
    <cellStyle name="千分位 2 3 3 11 2" xfId="41181" xr:uid="{F23F6CD2-F4ED-4C2D-961E-2328DDEC691E}"/>
    <cellStyle name="千分位 2 3 3 12" xfId="13961" xr:uid="{FEBABC68-4973-4A80-9E86-367E58033A3F}"/>
    <cellStyle name="千分位 2 3 3 12 2" xfId="43916" xr:uid="{D1D3791D-DD79-4293-9E2B-49A93E3B1A1A}"/>
    <cellStyle name="千分位 2 3 3 13" xfId="16709" xr:uid="{FAFA02C9-8B33-45B3-A251-59A062BC6837}"/>
    <cellStyle name="千分位 2 3 3 13 2" xfId="46662" xr:uid="{DE2F4A0E-0317-494C-99B1-693FD3D3A45E}"/>
    <cellStyle name="千分位 2 3 3 14" xfId="19492" xr:uid="{2D448C15-D700-4165-B93C-99A47115A8C4}"/>
    <cellStyle name="千分位 2 3 3 14 2" xfId="49444" xr:uid="{808FBAB1-1380-4730-A281-F404208988D8}"/>
    <cellStyle name="千分位 2 3 3 15" xfId="22230" xr:uid="{7112D096-92FF-4077-B592-D5649B389515}"/>
    <cellStyle name="千分位 2 3 3 15 2" xfId="52182" xr:uid="{18E63854-E8F4-4494-9116-BD41F0B8391B}"/>
    <cellStyle name="千分位 2 3 3 16" xfId="24966" xr:uid="{659A6B19-CC40-42E7-A77B-3E7138D7B864}"/>
    <cellStyle name="千分位 2 3 3 16 2" xfId="54918" xr:uid="{82EAC3B8-51BE-460E-8198-7D3781D8B1AB}"/>
    <cellStyle name="千分位 2 3 3 17" xfId="30470" xr:uid="{F7FEB931-2968-4BD9-9F3A-76DBDE467D98}"/>
    <cellStyle name="千分位 2 3 3 2" xfId="599" xr:uid="{60581E9F-575A-4004-BCBE-5BC4EE060BE6}"/>
    <cellStyle name="千分位 2 3 3 2 10" xfId="16880" xr:uid="{53E89E45-F2E2-421D-A4F9-41F63ADF2812}"/>
    <cellStyle name="千分位 2 3 3 2 10 2" xfId="46833" xr:uid="{72E4D856-2D91-4D0E-AEBF-9C04F73E9968}"/>
    <cellStyle name="千分位 2 3 3 2 11" xfId="19663" xr:uid="{03CCFB97-3F1C-4DD9-AFD6-2F55D87AFD93}"/>
    <cellStyle name="千分位 2 3 3 2 11 2" xfId="49615" xr:uid="{8A2E5B82-09BF-4170-BA14-B2A3F15E33F4}"/>
    <cellStyle name="千分位 2 3 3 2 12" xfId="22401" xr:uid="{2B8E05A6-B8FB-4A7C-B1CF-765E33E233F2}"/>
    <cellStyle name="千分位 2 3 3 2 12 2" xfId="52353" xr:uid="{AA275D06-33A7-4AA6-8B96-230D94EE6712}"/>
    <cellStyle name="千分位 2 3 3 2 13" xfId="25137" xr:uid="{9C44D86D-4ED2-4382-A02D-383B1CB114E2}"/>
    <cellStyle name="千分位 2 3 3 2 13 2" xfId="55089" xr:uid="{3735EB73-0D7B-40CA-BE32-0BBF8817F5F3}"/>
    <cellStyle name="千分位 2 3 3 2 14" xfId="30609" xr:uid="{1CB244FF-A3AD-4614-8EDB-7F62FCC84F35}"/>
    <cellStyle name="千分位 2 3 3 2 2" xfId="1147" xr:uid="{11D354D0-749F-4DB0-AA39-ADD66650C1F6}"/>
    <cellStyle name="千分位 2 3 3 2 2 10" xfId="20005" xr:uid="{164B31F2-CC55-4C31-8A8A-8E15BFABF13B}"/>
    <cellStyle name="千分位 2 3 3 2 2 10 2" xfId="49957" xr:uid="{BEE632BE-8BDD-4A2C-B785-9584B31EFB0B}"/>
    <cellStyle name="千分位 2 3 3 2 2 11" xfId="22743" xr:uid="{3EB886A5-7189-4ABF-ABAF-3FF5D64B25F9}"/>
    <cellStyle name="千分位 2 3 3 2 2 11 2" xfId="52695" xr:uid="{F6A97BE6-E60E-45B3-A580-DBABFDD788BE}"/>
    <cellStyle name="千分位 2 3 3 2 2 12" xfId="25479" xr:uid="{B1369223-1796-4F31-932F-BECC58C49F73}"/>
    <cellStyle name="千分位 2 3 3 2 2 12 2" xfId="55431" xr:uid="{4432F92E-75EF-4AFD-821C-86607B17DAD6}"/>
    <cellStyle name="千分位 2 3 3 2 2 13" xfId="31152" xr:uid="{7DD38623-F81B-4F4B-8761-56A16178C54E}"/>
    <cellStyle name="千分位 2 3 3 2 2 2" xfId="3911" xr:uid="{E6A33CEF-BE3C-4382-863A-0AA2FB292C8C}"/>
    <cellStyle name="千分位 2 3 3 2 2 2 10" xfId="26163" xr:uid="{5FDDA859-1E21-4E52-AB95-5D34E9F980C8}"/>
    <cellStyle name="千分位 2 3 3 2 2 2 10 2" xfId="56115" xr:uid="{F6FA0B0B-B735-4D1C-A864-D8194F4C6893}"/>
    <cellStyle name="千分位 2 3 3 2 2 2 11" xfId="33904" xr:uid="{964034B0-4777-4D12-AD93-428AE728264B}"/>
    <cellStyle name="千分位 2 3 3 2 2 2 2" xfId="5279" xr:uid="{E5CF3080-45AF-483D-9659-A9D986EED05F}"/>
    <cellStyle name="千分位 2 3 3 2 2 2 2 10" xfId="35272" xr:uid="{D63EED41-C404-443D-B4EE-F1A59E4AF340}"/>
    <cellStyle name="千分位 2 3 3 2 2 2 2 2" xfId="8227" xr:uid="{92292D57-1B9D-4B91-9137-5C9E3E3CA224}"/>
    <cellStyle name="千分位 2 3 3 2 2 2 2 2 2" xfId="30274" xr:uid="{709505E3-F798-4962-A084-1A3919AD9A1F}"/>
    <cellStyle name="千分位 2 3 3 2 2 2 2 2 2 2" xfId="60226" xr:uid="{BB612A65-E3CA-4E29-9095-FE1A25E7A86C}"/>
    <cellStyle name="千分位 2 3 3 2 2 2 2 2 3" xfId="38182" xr:uid="{11EBB957-F0B2-4984-B016-19E2FAEB44F9}"/>
    <cellStyle name="千分位 2 3 3 2 2 2 2 3" xfId="11009" xr:uid="{34EBFD9B-1E58-40AB-96BD-B92F670C9245}"/>
    <cellStyle name="千分位 2 3 3 2 2 2 2 3 2" xfId="40964" xr:uid="{8B5D151F-BBCB-4AC4-BAC2-660003E53345}"/>
    <cellStyle name="千分位 2 3 3 2 2 2 2 4" xfId="13791" xr:uid="{F70E295C-EC23-44DE-B303-2DFE3CFB11BA}"/>
    <cellStyle name="千分位 2 3 3 2 2 2 2 4 2" xfId="43746" xr:uid="{16AA1210-F18C-4D60-B708-90450E1CCA7F}"/>
    <cellStyle name="千分位 2 3 3 2 2 2 2 5" xfId="16526" xr:uid="{8E90BC4E-B486-4153-B25C-88B811CAF149}"/>
    <cellStyle name="千分位 2 3 3 2 2 2 2 5 2" xfId="46481" xr:uid="{53052A2E-EE1B-4221-ACB0-EF9DD2E3519D}"/>
    <cellStyle name="千分位 2 3 3 2 2 2 2 6" xfId="19274" xr:uid="{657696DB-5A9E-41FD-86D3-24E83ED0760A}"/>
    <cellStyle name="千分位 2 3 3 2 2 2 2 6 2" xfId="49227" xr:uid="{0797AE52-FD58-41FA-A35E-177963F35E1E}"/>
    <cellStyle name="千分位 2 3 3 2 2 2 2 7" xfId="22057" xr:uid="{7A019311-FCBE-4A6D-9CDC-F1664B2C4137}"/>
    <cellStyle name="千分位 2 3 3 2 2 2 2 7 2" xfId="52009" xr:uid="{8F54E7D1-4B13-42F6-BC88-C85D09AD9949}"/>
    <cellStyle name="千分位 2 3 3 2 2 2 2 8" xfId="24795" xr:uid="{880F890D-87C7-4B4E-A77C-EB02FE6EA196}"/>
    <cellStyle name="千分位 2 3 3 2 2 2 2 8 2" xfId="54747" xr:uid="{63B56334-3F19-42D8-BDA5-D6CFF228E8F0}"/>
    <cellStyle name="千分位 2 3 3 2 2 2 2 9" xfId="27531" xr:uid="{431FA895-4D23-4E76-AE75-147679617266}"/>
    <cellStyle name="千分位 2 3 3 2 2 2 2 9 2" xfId="57483" xr:uid="{2C09E5E6-C907-4F22-A280-CF91C30A922C}"/>
    <cellStyle name="千分位 2 3 3 2 2 2 3" xfId="6859" xr:uid="{DF632BDA-C337-46BD-B761-90D9E10AE3B1}"/>
    <cellStyle name="千分位 2 3 3 2 2 2 3 2" xfId="28906" xr:uid="{B42C91DD-2E18-4306-B93A-8BE6D7AF9707}"/>
    <cellStyle name="千分位 2 3 3 2 2 2 3 2 2" xfId="58858" xr:uid="{6A1803BA-C4AF-479E-AE5A-40624652B14D}"/>
    <cellStyle name="千分位 2 3 3 2 2 2 3 3" xfId="36814" xr:uid="{5435596F-2FBC-4D26-945F-51CC073B06E0}"/>
    <cellStyle name="千分位 2 3 3 2 2 2 4" xfId="9641" xr:uid="{69E6D7BC-760D-4D97-BE62-6CFBEF8DF2D3}"/>
    <cellStyle name="千分位 2 3 3 2 2 2 4 2" xfId="39596" xr:uid="{CBC8CD91-8AFD-4C28-B6D8-EF231FC4A8C6}"/>
    <cellStyle name="千分位 2 3 3 2 2 2 5" xfId="12423" xr:uid="{0E834C66-A22D-412C-AEF2-21AD2CDF53D4}"/>
    <cellStyle name="千分位 2 3 3 2 2 2 5 2" xfId="42378" xr:uid="{9B7DEA91-07FC-415F-AFE4-576DDF8561D1}"/>
    <cellStyle name="千分位 2 3 3 2 2 2 6" xfId="15158" xr:uid="{47E0492C-7324-4B58-9275-EB1F0BB6E403}"/>
    <cellStyle name="千分位 2 3 3 2 2 2 6 2" xfId="45113" xr:uid="{1A9164F3-90DB-4ABD-A42C-4D0768B8B7AC}"/>
    <cellStyle name="千分位 2 3 3 2 2 2 7" xfId="17906" xr:uid="{C076156B-7F3C-431A-A9E6-F4C19EC64F17}"/>
    <cellStyle name="千分位 2 3 3 2 2 2 7 2" xfId="47859" xr:uid="{2093F34D-816C-4DAD-A7A7-AE94ECAAA628}"/>
    <cellStyle name="千分位 2 3 3 2 2 2 8" xfId="20689" xr:uid="{28A1F7D6-2B97-4CB2-86ED-28A28A7E94C2}"/>
    <cellStyle name="千分位 2 3 3 2 2 2 8 2" xfId="50641" xr:uid="{36D30614-0F5A-4CA0-B228-9F3AAD5048BC}"/>
    <cellStyle name="千分位 2 3 3 2 2 2 9" xfId="23427" xr:uid="{566E76C5-373F-4AF3-8437-B400249FAE80}"/>
    <cellStyle name="千分位 2 3 3 2 2 2 9 2" xfId="53379" xr:uid="{D1033722-061B-48E0-AC8B-94FC659451E0}"/>
    <cellStyle name="千分位 2 3 3 2 2 3" xfId="4595" xr:uid="{016E170E-DE38-4AA2-825C-0C5F4B22A6C6}"/>
    <cellStyle name="千分位 2 3 3 2 2 3 10" xfId="34588" xr:uid="{CA2E3094-F41C-43A3-B9AF-8E1F8358AC1F}"/>
    <cellStyle name="千分位 2 3 3 2 2 3 2" xfId="7543" xr:uid="{0F566C34-78A5-4E73-8B03-0495756F6E08}"/>
    <cellStyle name="千分位 2 3 3 2 2 3 2 2" xfId="29590" xr:uid="{9E38B4DD-2A5D-47C0-96B1-AAB0FFA396DF}"/>
    <cellStyle name="千分位 2 3 3 2 2 3 2 2 2" xfId="59542" xr:uid="{18BBA973-C0A8-44FB-8219-8BC4B4E1A784}"/>
    <cellStyle name="千分位 2 3 3 2 2 3 2 3" xfId="37498" xr:uid="{66531102-6286-44A6-B4F2-53542812002B}"/>
    <cellStyle name="千分位 2 3 3 2 2 3 3" xfId="10325" xr:uid="{0AA66B19-2176-4159-9273-363CFC4062EC}"/>
    <cellStyle name="千分位 2 3 3 2 2 3 3 2" xfId="40280" xr:uid="{2EEADD7A-5FE1-417D-A0C1-50642E65D073}"/>
    <cellStyle name="千分位 2 3 3 2 2 3 4" xfId="13107" xr:uid="{2542FD22-4839-48EB-A24E-68F9CCA44EC8}"/>
    <cellStyle name="千分位 2 3 3 2 2 3 4 2" xfId="43062" xr:uid="{6B0E409A-62D8-4C8E-A176-3DA7D06247D5}"/>
    <cellStyle name="千分位 2 3 3 2 2 3 5" xfId="15842" xr:uid="{7FC2F3B9-8050-4D5E-A609-E98D9B6C627C}"/>
    <cellStyle name="千分位 2 3 3 2 2 3 5 2" xfId="45797" xr:uid="{79A8D9CF-03F9-4A25-92CA-B9FC55727988}"/>
    <cellStyle name="千分位 2 3 3 2 2 3 6" xfId="18590" xr:uid="{B6997A6E-01F1-436E-A69F-B38566245DEA}"/>
    <cellStyle name="千分位 2 3 3 2 2 3 6 2" xfId="48543" xr:uid="{680AFE70-276A-4139-B1A9-F184AB33621A}"/>
    <cellStyle name="千分位 2 3 3 2 2 3 7" xfId="21373" xr:uid="{E7212CB6-6CE9-4F08-80F7-F262B44BDCB6}"/>
    <cellStyle name="千分位 2 3 3 2 2 3 7 2" xfId="51325" xr:uid="{74B608E1-D6AB-4719-AB9F-12E0C15207B3}"/>
    <cellStyle name="千分位 2 3 3 2 2 3 8" xfId="24111" xr:uid="{43363352-68F9-4AD9-B4CA-252D6E4951E7}"/>
    <cellStyle name="千分位 2 3 3 2 2 3 8 2" xfId="54063" xr:uid="{8A57FC7A-EB01-457B-8E30-BB4F9F8C09D6}"/>
    <cellStyle name="千分位 2 3 3 2 2 3 9" xfId="26847" xr:uid="{63779967-439B-4BE6-B4E9-8263A18F912B}"/>
    <cellStyle name="千分位 2 3 3 2 2 3 9 2" xfId="56799" xr:uid="{A6B5152A-4325-40C2-8689-4968F81D922B}"/>
    <cellStyle name="千分位 2 3 3 2 2 4" xfId="3227" xr:uid="{EE0A7730-6280-40C8-B44A-E5157F5E0D82}"/>
    <cellStyle name="千分位 2 3 3 2 2 4 2" xfId="28222" xr:uid="{07C193AA-DD54-45AD-A9FD-C043F0B135BA}"/>
    <cellStyle name="千分位 2 3 3 2 2 4 2 2" xfId="58174" xr:uid="{D9744F31-6D01-4375-A573-CD4BF71C3EDB}"/>
    <cellStyle name="千分位 2 3 3 2 2 4 3" xfId="33220" xr:uid="{AD3FFF31-79ED-4FF7-9105-4740FA0BF616}"/>
    <cellStyle name="千分位 2 3 3 2 2 5" xfId="6175" xr:uid="{9D62CBC3-143D-49B3-9251-A9D041229716}"/>
    <cellStyle name="千分位 2 3 3 2 2 5 2" xfId="36130" xr:uid="{FB4F1189-A925-4367-86CE-4EEC7DCA510C}"/>
    <cellStyle name="千分位 2 3 3 2 2 6" xfId="8957" xr:uid="{1C58C459-3E73-41BF-B738-C4D0D7E19E7A}"/>
    <cellStyle name="千分位 2 3 3 2 2 6 2" xfId="38912" xr:uid="{45AE52B7-E273-4977-A50B-B084EE42CB09}"/>
    <cellStyle name="千分位 2 3 3 2 2 7" xfId="11739" xr:uid="{2A4EEA57-F116-4EE0-BC6D-DE2141D28646}"/>
    <cellStyle name="千分位 2 3 3 2 2 7 2" xfId="41694" xr:uid="{DEFC145A-CB64-43D4-A484-64BEDEBCF03B}"/>
    <cellStyle name="千分位 2 3 3 2 2 8" xfId="14474" xr:uid="{3304A8D3-E95B-4003-912B-63513581CA23}"/>
    <cellStyle name="千分位 2 3 3 2 2 8 2" xfId="44429" xr:uid="{B90292C7-FEE0-4C1F-B566-22F20264476A}"/>
    <cellStyle name="千分位 2 3 3 2 2 9" xfId="17222" xr:uid="{30E99289-5BF9-46A1-BB79-59B4D07DD402}"/>
    <cellStyle name="千分位 2 3 3 2 2 9 2" xfId="47175" xr:uid="{01C937EB-96C3-4806-8C8F-9B48AA86CC46}"/>
    <cellStyle name="千分位 2 3 3 2 3" xfId="1689" xr:uid="{E7232853-1D18-435A-81DE-7B02B46BE11B}"/>
    <cellStyle name="千分位 2 3 3 2 3 10" xfId="23085" xr:uid="{BDCF393C-59A6-43EE-BA99-D46E0CCC5137}"/>
    <cellStyle name="千分位 2 3 3 2 3 10 2" xfId="53037" xr:uid="{3906DE73-2B54-4BDE-8B34-2A3D7347DB39}"/>
    <cellStyle name="千分位 2 3 3 2 3 11" xfId="25821" xr:uid="{AF9E1DE1-00AB-4026-BC46-D0BE8F8862D0}"/>
    <cellStyle name="千分位 2 3 3 2 3 11 2" xfId="55773" xr:uid="{8A18A681-C145-4C25-A30D-1AE38AA71BD8}"/>
    <cellStyle name="千分位 2 3 3 2 3 12" xfId="31694" xr:uid="{77B4BE7A-0A66-435F-BFC3-DADCBDDE2D35}"/>
    <cellStyle name="千分位 2 3 3 2 3 2" xfId="4937" xr:uid="{CDAE1E65-7DEE-448D-AAA2-D0E12130124D}"/>
    <cellStyle name="千分位 2 3 3 2 3 2 10" xfId="34930" xr:uid="{8A97AB1E-B7FC-4A5A-9A89-E5081F702E67}"/>
    <cellStyle name="千分位 2 3 3 2 3 2 2" xfId="7885" xr:uid="{DC2737A2-D821-411A-B123-CDC68F6225AB}"/>
    <cellStyle name="千分位 2 3 3 2 3 2 2 2" xfId="29932" xr:uid="{2C797268-146F-48ED-87F9-311712A4496B}"/>
    <cellStyle name="千分位 2 3 3 2 3 2 2 2 2" xfId="59884" xr:uid="{122F7178-FB60-419C-9CC9-1559914000B4}"/>
    <cellStyle name="千分位 2 3 3 2 3 2 2 3" xfId="37840" xr:uid="{D7959B81-9180-4AC3-95A2-D0D531428AFD}"/>
    <cellStyle name="千分位 2 3 3 2 3 2 3" xfId="10667" xr:uid="{DFDAFF12-6669-412E-99A0-884237582DC7}"/>
    <cellStyle name="千分位 2 3 3 2 3 2 3 2" xfId="40622" xr:uid="{709B5618-3C7D-486F-94DD-5CFE141DE832}"/>
    <cellStyle name="千分位 2 3 3 2 3 2 4" xfId="13449" xr:uid="{F7320EB2-B4F4-47EE-8194-EAA803F25B46}"/>
    <cellStyle name="千分位 2 3 3 2 3 2 4 2" xfId="43404" xr:uid="{4881AD64-407A-4F58-B380-EAC6044E5E4F}"/>
    <cellStyle name="千分位 2 3 3 2 3 2 5" xfId="16184" xr:uid="{7658382D-9D61-4ADB-B6CF-A9BCC351CC24}"/>
    <cellStyle name="千分位 2 3 3 2 3 2 5 2" xfId="46139" xr:uid="{8E5DB622-1C55-4C5C-8BEE-6E4CC5843903}"/>
    <cellStyle name="千分位 2 3 3 2 3 2 6" xfId="18932" xr:uid="{389B0CE0-10D9-4BAA-98A3-2D8D8BCF8DFE}"/>
    <cellStyle name="千分位 2 3 3 2 3 2 6 2" xfId="48885" xr:uid="{CBEBEE59-0E81-4756-BB59-C1098AFD06B1}"/>
    <cellStyle name="千分位 2 3 3 2 3 2 7" xfId="21715" xr:uid="{05983733-7ED6-426C-A7C1-E7A00189E3E6}"/>
    <cellStyle name="千分位 2 3 3 2 3 2 7 2" xfId="51667" xr:uid="{C9A7ABAD-9B85-4357-93EC-B61F4EDFA5CE}"/>
    <cellStyle name="千分位 2 3 3 2 3 2 8" xfId="24453" xr:uid="{4EA6FB96-E551-40E0-8DA3-6CA3B54F4775}"/>
    <cellStyle name="千分位 2 3 3 2 3 2 8 2" xfId="54405" xr:uid="{434FC243-1B1C-48F5-B07B-AF491689A1F8}"/>
    <cellStyle name="千分位 2 3 3 2 3 2 9" xfId="27189" xr:uid="{A9EB4EBC-4B46-46A2-BE8A-33E183A734F5}"/>
    <cellStyle name="千分位 2 3 3 2 3 2 9 2" xfId="57141" xr:uid="{519F34F9-0602-4202-916E-D2CC63E0705E}"/>
    <cellStyle name="千分位 2 3 3 2 3 3" xfId="3569" xr:uid="{27A9A4F4-ED40-4EA9-BA30-2FA0DC0F1E2C}"/>
    <cellStyle name="千分位 2 3 3 2 3 3 2" xfId="28564" xr:uid="{EBFEFDB0-A8A0-4666-9802-10A1D5AECFEC}"/>
    <cellStyle name="千分位 2 3 3 2 3 3 2 2" xfId="58516" xr:uid="{B560FED9-80C2-426E-ABBC-4F90FEE8FDBF}"/>
    <cellStyle name="千分位 2 3 3 2 3 3 3" xfId="33562" xr:uid="{EEDC1015-E892-4EE6-B3E1-D7AFD4EA2E4C}"/>
    <cellStyle name="千分位 2 3 3 2 3 4" xfId="6517" xr:uid="{EFE91671-E1B0-4525-BD69-F50467D0F8C8}"/>
    <cellStyle name="千分位 2 3 3 2 3 4 2" xfId="36472" xr:uid="{294BC71F-2BF9-48EC-948F-1CB46B94C2EA}"/>
    <cellStyle name="千分位 2 3 3 2 3 5" xfId="9299" xr:uid="{6D4E2B05-CB7E-4DB0-9A52-9DF474749230}"/>
    <cellStyle name="千分位 2 3 3 2 3 5 2" xfId="39254" xr:uid="{B2D35A7D-4B34-468E-9373-7BAD7BCFB3AC}"/>
    <cellStyle name="千分位 2 3 3 2 3 6" xfId="12081" xr:uid="{A0C90F66-6F76-4BEA-8D14-BA3680CE2213}"/>
    <cellStyle name="千分位 2 3 3 2 3 6 2" xfId="42036" xr:uid="{DDD4DF46-1D69-4DA7-8933-2D7EA78B9414}"/>
    <cellStyle name="千分位 2 3 3 2 3 7" xfId="14816" xr:uid="{E21EB3F4-386E-4489-AA5E-B8617B91F2DD}"/>
    <cellStyle name="千分位 2 3 3 2 3 7 2" xfId="44771" xr:uid="{E34890E5-A7D8-4DB3-AFB2-6C4A126546AE}"/>
    <cellStyle name="千分位 2 3 3 2 3 8" xfId="17564" xr:uid="{FC3A9301-7D84-4457-8AE4-DDE2B20AFBC0}"/>
    <cellStyle name="千分位 2 3 3 2 3 8 2" xfId="47517" xr:uid="{B071B990-8697-4B4D-AC1B-3D91266EDE9E}"/>
    <cellStyle name="千分位 2 3 3 2 3 9" xfId="20347" xr:uid="{E2C10A21-7487-411B-84CC-E93605F69C8E}"/>
    <cellStyle name="千分位 2 3 3 2 3 9 2" xfId="50299" xr:uid="{5FB28407-9C1B-4095-A9B1-E33B6E9B12E5}"/>
    <cellStyle name="千分位 2 3 3 2 4" xfId="2448" xr:uid="{99AC7153-3527-4959-970B-E135C18078CF}"/>
    <cellStyle name="千分位 2 3 3 2 4 10" xfId="26505" xr:uid="{B77BD1D1-2F64-409F-B9D9-970456C56B57}"/>
    <cellStyle name="千分位 2 3 3 2 4 10 2" xfId="56457" xr:uid="{6ED816A8-52D0-4D61-82CE-822C6E9CA25B}"/>
    <cellStyle name="千分位 2 3 3 2 4 11" xfId="32447" xr:uid="{6A1DBD41-5C02-4A7E-BAD7-588E5F707E36}"/>
    <cellStyle name="千分位 2 3 3 2 4 2" xfId="4253" xr:uid="{0C54FF59-6673-4183-809E-A1A6FB07875B}"/>
    <cellStyle name="千分位 2 3 3 2 4 2 2" xfId="29248" xr:uid="{DAC5B2C3-BF94-493F-AD8A-80697264BE8A}"/>
    <cellStyle name="千分位 2 3 3 2 4 2 2 2" xfId="59200" xr:uid="{9575FAE2-95E6-4725-9F53-0CA564A77E63}"/>
    <cellStyle name="千分位 2 3 3 2 4 2 3" xfId="34246" xr:uid="{5F3BBA9C-0609-4B74-AC56-50284F2E527A}"/>
    <cellStyle name="千分位 2 3 3 2 4 3" xfId="7201" xr:uid="{88E70D85-3145-40CC-B613-6892C9C5F8A2}"/>
    <cellStyle name="千分位 2 3 3 2 4 3 2" xfId="37156" xr:uid="{98B9EA0E-9586-49E9-A794-622895B52BC3}"/>
    <cellStyle name="千分位 2 3 3 2 4 4" xfId="9983" xr:uid="{175593BA-EC0F-49F8-9E3C-B6D74E27CFC5}"/>
    <cellStyle name="千分位 2 3 3 2 4 4 2" xfId="39938" xr:uid="{1DDB1C30-2082-4691-8DC2-61282EC6141E}"/>
    <cellStyle name="千分位 2 3 3 2 4 5" xfId="12765" xr:uid="{5C770EAC-45A5-4890-9A82-7BF0F0CFC870}"/>
    <cellStyle name="千分位 2 3 3 2 4 5 2" xfId="42720" xr:uid="{B10FE47A-2C92-4057-AE11-39CDDB54DC25}"/>
    <cellStyle name="千分位 2 3 3 2 4 6" xfId="15500" xr:uid="{D4D85FB2-BE82-4270-BD44-D788E099DCF3}"/>
    <cellStyle name="千分位 2 3 3 2 4 6 2" xfId="45455" xr:uid="{DD964ACD-7253-4B69-AADB-315E2975FE5D}"/>
    <cellStyle name="千分位 2 3 3 2 4 7" xfId="18248" xr:uid="{93328E2D-E38B-448E-A5CD-134BF5831828}"/>
    <cellStyle name="千分位 2 3 3 2 4 7 2" xfId="48201" xr:uid="{09D64DEA-DEF1-4921-B5C6-7E77D63AA421}"/>
    <cellStyle name="千分位 2 3 3 2 4 8" xfId="21031" xr:uid="{A12CC4E0-1604-46CC-AD38-0E9006727DAC}"/>
    <cellStyle name="千分位 2 3 3 2 4 8 2" xfId="50983" xr:uid="{BEA4D0AA-8C1C-4354-886B-E72E31EC0C82}"/>
    <cellStyle name="千分位 2 3 3 2 4 9" xfId="23769" xr:uid="{4476531B-DF2E-4B3C-AEAB-BA0AF275C83D}"/>
    <cellStyle name="千分位 2 3 3 2 4 9 2" xfId="53721" xr:uid="{5827A933-7E56-4488-885B-53E04C3DB3D1}"/>
    <cellStyle name="千分位 2 3 3 2 5" xfId="2885" xr:uid="{6C7A0D9E-E5B7-4342-B421-F520815864FB}"/>
    <cellStyle name="千分位 2 3 3 2 5 2" xfId="27880" xr:uid="{ABAD656D-FD8F-4923-AA77-7F9260B54769}"/>
    <cellStyle name="千分位 2 3 3 2 5 2 2" xfId="57832" xr:uid="{B8AE565E-709F-46B1-B3AE-D3972231C4AB}"/>
    <cellStyle name="千分位 2 3 3 2 5 3" xfId="32878" xr:uid="{0A7051BB-5D4E-4318-87EE-28CD659A0116}"/>
    <cellStyle name="千分位 2 3 3 2 6" xfId="5833" xr:uid="{3F513124-7B1D-4B66-AFDA-93190F5B6A05}"/>
    <cellStyle name="千分位 2 3 3 2 6 2" xfId="35788" xr:uid="{5CA0142C-8007-48D9-8415-AD8B1ECDDDFE}"/>
    <cellStyle name="千分位 2 3 3 2 7" xfId="8615" xr:uid="{128C8E76-C3CA-4875-A2A5-EEEC2C97BBEB}"/>
    <cellStyle name="千分位 2 3 3 2 7 2" xfId="38570" xr:uid="{FEF213A1-846D-4355-9173-3CFB7126FD3A}"/>
    <cellStyle name="千分位 2 3 3 2 8" xfId="11397" xr:uid="{47430684-13FB-42EA-BEF5-40D6262D7B8E}"/>
    <cellStyle name="千分位 2 3 3 2 8 2" xfId="41352" xr:uid="{5F9C8716-D6B4-4F0C-A409-3CFFA5A55DC1}"/>
    <cellStyle name="千分位 2 3 3 2 9" xfId="14132" xr:uid="{23EE8E75-CA17-495E-9B69-52C3B924D684}"/>
    <cellStyle name="千分位 2 3 3 2 9 2" xfId="44087" xr:uid="{91D8B908-7F35-4952-B81B-1E2C59DDBCB2}"/>
    <cellStyle name="千分位 2 3 3 3" xfId="832" xr:uid="{B21BDD64-F887-4C72-827F-6D129CBFD397}"/>
    <cellStyle name="千分位 2 3 3 3 10" xfId="19834" xr:uid="{2E6EC157-08E2-47F5-AFDC-143EC2F50ADD}"/>
    <cellStyle name="千分位 2 3 3 3 10 2" xfId="49786" xr:uid="{28BC47BC-A859-4F99-B1F9-086359B8DBD1}"/>
    <cellStyle name="千分位 2 3 3 3 11" xfId="22572" xr:uid="{B299D879-7B93-49F8-B7F7-157F379C7088}"/>
    <cellStyle name="千分位 2 3 3 3 11 2" xfId="52524" xr:uid="{FA6AFD81-DE02-486F-ADE4-75C3FE066D7C}"/>
    <cellStyle name="千分位 2 3 3 3 12" xfId="25308" xr:uid="{E7BA9353-C08D-42F2-ADB9-BD80383A9276}"/>
    <cellStyle name="千分位 2 3 3 3 12 2" xfId="55260" xr:uid="{82AA5194-13E0-4610-A155-A14DEE48FF60}"/>
    <cellStyle name="千分位 2 3 3 3 13" xfId="30837" xr:uid="{58302EB7-3620-4207-83E0-9A6EF69BF810}"/>
    <cellStyle name="千分位 2 3 3 3 2" xfId="1375" xr:uid="{80A13F4F-87F7-4D43-B210-D27FF3A11FFF}"/>
    <cellStyle name="千分位 2 3 3 3 2 10" xfId="23256" xr:uid="{B2A24AAF-0040-43AE-8695-C95DBBD75BA0}"/>
    <cellStyle name="千分位 2 3 3 3 2 10 2" xfId="53208" xr:uid="{D0F374AD-03C4-4FD6-9537-42E1493A3EC3}"/>
    <cellStyle name="千分位 2 3 3 3 2 11" xfId="25992" xr:uid="{56D8A002-DF7C-4AA9-A486-9740C16FA3E4}"/>
    <cellStyle name="千分位 2 3 3 3 2 11 2" xfId="55944" xr:uid="{E1CBC7DA-3388-42CA-BD12-FCC8C01558A6}"/>
    <cellStyle name="千分位 2 3 3 3 2 12" xfId="31380" xr:uid="{D709F4EF-32DF-49FB-8DF4-6B860A46C946}"/>
    <cellStyle name="千分位 2 3 3 3 2 2" xfId="5108" xr:uid="{D3516372-5883-4521-8BBA-FB0DE6CD425C}"/>
    <cellStyle name="千分位 2 3 3 3 2 2 10" xfId="35101" xr:uid="{BB88BE19-968F-4763-BE0F-0A8083AE1DC3}"/>
    <cellStyle name="千分位 2 3 3 3 2 2 2" xfId="8056" xr:uid="{E98F5763-5AFC-494D-84A3-D6152F036DB8}"/>
    <cellStyle name="千分位 2 3 3 3 2 2 2 2" xfId="30103" xr:uid="{BDB80934-BE24-4B11-B804-D8B133CDEBD1}"/>
    <cellStyle name="千分位 2 3 3 3 2 2 2 2 2" xfId="60055" xr:uid="{2EFFD3E4-3F82-4456-B67D-1DBEC904E515}"/>
    <cellStyle name="千分位 2 3 3 3 2 2 2 3" xfId="38011" xr:uid="{DD2260B8-A46D-4914-B131-3824A6F6E1CE}"/>
    <cellStyle name="千分位 2 3 3 3 2 2 3" xfId="10838" xr:uid="{EE9FF4B4-4A2D-43A3-B6A0-B58BF891F899}"/>
    <cellStyle name="千分位 2 3 3 3 2 2 3 2" xfId="40793" xr:uid="{AE526968-4631-427B-B92C-B3CE52FDD75E}"/>
    <cellStyle name="千分位 2 3 3 3 2 2 4" xfId="13620" xr:uid="{2E15D831-6B33-4ECD-849E-05107CC87444}"/>
    <cellStyle name="千分位 2 3 3 3 2 2 4 2" xfId="43575" xr:uid="{5186F96E-6C30-4556-A803-8BC15D2F8558}"/>
    <cellStyle name="千分位 2 3 3 3 2 2 5" xfId="16355" xr:uid="{860B62B2-4820-480A-AE87-67C58CBF6FB1}"/>
    <cellStyle name="千分位 2 3 3 3 2 2 5 2" xfId="46310" xr:uid="{98B5BF04-F338-4992-BD20-0E419B2BD641}"/>
    <cellStyle name="千分位 2 3 3 3 2 2 6" xfId="19103" xr:uid="{D55D63BD-6065-42C5-B28A-FD661C63751F}"/>
    <cellStyle name="千分位 2 3 3 3 2 2 6 2" xfId="49056" xr:uid="{08785C3C-57C5-48C1-85ED-1F757A45DC6F}"/>
    <cellStyle name="千分位 2 3 3 3 2 2 7" xfId="21886" xr:uid="{09F05470-92C9-4FE6-9BBD-33E391FDE8FF}"/>
    <cellStyle name="千分位 2 3 3 3 2 2 7 2" xfId="51838" xr:uid="{8BC7EC78-C696-4181-8245-019B7B3B5F64}"/>
    <cellStyle name="千分位 2 3 3 3 2 2 8" xfId="24624" xr:uid="{378A25D5-366E-4A9E-9314-A7B52EA5991D}"/>
    <cellStyle name="千分位 2 3 3 3 2 2 8 2" xfId="54576" xr:uid="{120389C7-7EA7-4F94-B2C8-F84592D5AE4C}"/>
    <cellStyle name="千分位 2 3 3 3 2 2 9" xfId="27360" xr:uid="{E67B5FE3-AF67-4D7E-8884-1080079327C1}"/>
    <cellStyle name="千分位 2 3 3 3 2 2 9 2" xfId="57312" xr:uid="{F78CF39C-8F05-408E-8E0E-35F3514FA9BD}"/>
    <cellStyle name="千分位 2 3 3 3 2 3" xfId="3740" xr:uid="{D25AD144-AC97-4F45-9B0D-7615B6B215B2}"/>
    <cellStyle name="千分位 2 3 3 3 2 3 2" xfId="28735" xr:uid="{5E7C4ED5-7BEF-4FE5-95F3-1BAD5FE4DBE4}"/>
    <cellStyle name="千分位 2 3 3 3 2 3 2 2" xfId="58687" xr:uid="{4D3244A5-FE5E-4EC5-91DF-4070A8A5634E}"/>
    <cellStyle name="千分位 2 3 3 3 2 3 3" xfId="33733" xr:uid="{3A05D055-3474-4B5B-B621-8C842DCDDA4F}"/>
    <cellStyle name="千分位 2 3 3 3 2 4" xfId="6688" xr:uid="{26B71CC0-5712-4D11-97A5-14E03B83073F}"/>
    <cellStyle name="千分位 2 3 3 3 2 4 2" xfId="36643" xr:uid="{9217A0A3-855B-46B7-B0C5-AC9E4F046E20}"/>
    <cellStyle name="千分位 2 3 3 3 2 5" xfId="9470" xr:uid="{236483C4-9E00-45DF-AA47-6B9C32746010}"/>
    <cellStyle name="千分位 2 3 3 3 2 5 2" xfId="39425" xr:uid="{A5B68080-927A-4DA1-88BE-A18C7DF4375F}"/>
    <cellStyle name="千分位 2 3 3 3 2 6" xfId="12252" xr:uid="{74C147AB-BF74-438C-8B61-193139745E6C}"/>
    <cellStyle name="千分位 2 3 3 3 2 6 2" xfId="42207" xr:uid="{2D0EC89D-51E4-4480-A2F2-C4A4D6F857BD}"/>
    <cellStyle name="千分位 2 3 3 3 2 7" xfId="14987" xr:uid="{157A051D-620A-4D60-9FD0-7006093A0ACC}"/>
    <cellStyle name="千分位 2 3 3 3 2 7 2" xfId="44942" xr:uid="{74DC3609-DDF2-4336-BECA-6AC88594913A}"/>
    <cellStyle name="千分位 2 3 3 3 2 8" xfId="17735" xr:uid="{99A9FCBC-4926-4061-95BF-D220222CDAFD}"/>
    <cellStyle name="千分位 2 3 3 3 2 8 2" xfId="47688" xr:uid="{75AA9783-D011-4917-BCB8-12A7E947B9B3}"/>
    <cellStyle name="千分位 2 3 3 3 2 9" xfId="20518" xr:uid="{A630974E-9761-4584-BAA7-5D275DDD5F3E}"/>
    <cellStyle name="千分位 2 3 3 3 2 9 2" xfId="50470" xr:uid="{3AEA78BF-A439-429E-80B5-54015709724B}"/>
    <cellStyle name="千分位 2 3 3 3 3" xfId="1917" xr:uid="{0528396D-B040-4F5A-8BAE-7A2E740AE6F5}"/>
    <cellStyle name="千分位 2 3 3 3 3 10" xfId="26676" xr:uid="{CEAC3CF0-6762-46A1-8A2F-A381A54F84D2}"/>
    <cellStyle name="千分位 2 3 3 3 3 10 2" xfId="56628" xr:uid="{CB34CC41-8FDC-4605-896E-A80074F37902}"/>
    <cellStyle name="千分位 2 3 3 3 3 11" xfId="31922" xr:uid="{B42A41FB-F2A2-4302-8568-BE5877555910}"/>
    <cellStyle name="千分位 2 3 3 3 3 2" xfId="4424" xr:uid="{5E2758B2-E73C-48B5-9D74-3B043C3A748A}"/>
    <cellStyle name="千分位 2 3 3 3 3 2 2" xfId="29419" xr:uid="{55D80007-0C72-46CC-AECB-730C903A24B2}"/>
    <cellStyle name="千分位 2 3 3 3 3 2 2 2" xfId="59371" xr:uid="{125717FE-F459-4917-94C5-997919A11CC7}"/>
    <cellStyle name="千分位 2 3 3 3 3 2 3" xfId="34417" xr:uid="{28898E2D-22F2-447D-806A-C3D2B16296CD}"/>
    <cellStyle name="千分位 2 3 3 3 3 3" xfId="7372" xr:uid="{83E97C7F-33FC-4184-A324-A5B18A46611B}"/>
    <cellStyle name="千分位 2 3 3 3 3 3 2" xfId="37327" xr:uid="{4D741E66-F2FA-4FC8-B583-4DEC5CB4D7A4}"/>
    <cellStyle name="千分位 2 3 3 3 3 4" xfId="10154" xr:uid="{7C187AD8-C567-4FD5-8D5F-B0BB9D3AA8B5}"/>
    <cellStyle name="千分位 2 3 3 3 3 4 2" xfId="40109" xr:uid="{ECF6088F-B1A0-47AB-A08C-67281DE5EA45}"/>
    <cellStyle name="千分位 2 3 3 3 3 5" xfId="12936" xr:uid="{A81F2812-F2BB-4932-8A30-80CB0F2CAA35}"/>
    <cellStyle name="千分位 2 3 3 3 3 5 2" xfId="42891" xr:uid="{6AF41A62-F48E-43B8-A182-52D4F1C17BDE}"/>
    <cellStyle name="千分位 2 3 3 3 3 6" xfId="15671" xr:uid="{257FC880-F3BF-4DAA-B8CF-D130C741B031}"/>
    <cellStyle name="千分位 2 3 3 3 3 6 2" xfId="45626" xr:uid="{521EE6C6-8349-4822-A947-D3C054CAD742}"/>
    <cellStyle name="千分位 2 3 3 3 3 7" xfId="18419" xr:uid="{5AE2477E-3CC2-45B6-86D2-10CF405F61D8}"/>
    <cellStyle name="千分位 2 3 3 3 3 7 2" xfId="48372" xr:uid="{FAFAE264-6F7D-498D-B07A-F8B2823E3155}"/>
    <cellStyle name="千分位 2 3 3 3 3 8" xfId="21202" xr:uid="{85E301CD-9E80-426B-BB86-B43855870FF5}"/>
    <cellStyle name="千分位 2 3 3 3 3 8 2" xfId="51154" xr:uid="{DF64DFFC-9F40-4F1A-A6F8-34BFA9346F5F}"/>
    <cellStyle name="千分位 2 3 3 3 3 9" xfId="23940" xr:uid="{17EAD47A-096C-455D-B4BB-D02B157887CF}"/>
    <cellStyle name="千分位 2 3 3 3 3 9 2" xfId="53892" xr:uid="{E9AF4506-4345-4A88-9C0B-9EF49CC49844}"/>
    <cellStyle name="千分位 2 3 3 3 4" xfId="3056" xr:uid="{55D930BE-867D-4DA5-B897-4E63DCF9A1F7}"/>
    <cellStyle name="千分位 2 3 3 3 4 2" xfId="28051" xr:uid="{57A88AC3-4E55-4ABD-92AF-4437CDA22633}"/>
    <cellStyle name="千分位 2 3 3 3 4 2 2" xfId="58003" xr:uid="{DD56C687-62C4-4424-9248-F4CD4D593A18}"/>
    <cellStyle name="千分位 2 3 3 3 4 3" xfId="33049" xr:uid="{2B5B051A-C325-4684-9296-C0AB4E5C8051}"/>
    <cellStyle name="千分位 2 3 3 3 5" xfId="6004" xr:uid="{8F0D264E-9729-4AF9-A271-777E739EA6E4}"/>
    <cellStyle name="千分位 2 3 3 3 5 2" xfId="35959" xr:uid="{2DBCB2A4-38CD-4EDA-A53A-F98560A9135B}"/>
    <cellStyle name="千分位 2 3 3 3 6" xfId="8786" xr:uid="{71CFB17E-F3AA-463F-8E88-6527FF513D07}"/>
    <cellStyle name="千分位 2 3 3 3 6 2" xfId="38741" xr:uid="{38026623-E8BD-499A-8136-5B6B1F238D82}"/>
    <cellStyle name="千分位 2 3 3 3 7" xfId="11568" xr:uid="{D9FDCD9F-B5AE-42F9-B997-5E25A8CC1B86}"/>
    <cellStyle name="千分位 2 3 3 3 7 2" xfId="41523" xr:uid="{602DAD29-78CF-433E-8572-6EBBADF30BBE}"/>
    <cellStyle name="千分位 2 3 3 3 8" xfId="14303" xr:uid="{A93CEB3E-1B31-45AD-8052-ACFCE1223132}"/>
    <cellStyle name="千分位 2 3 3 3 8 2" xfId="44258" xr:uid="{F12A2624-D3B2-4B84-A396-BB062DDE72DE}"/>
    <cellStyle name="千分位 2 3 3 3 9" xfId="17051" xr:uid="{0CB36DD0-5544-4EBB-8ADC-AD2F19CF55DB}"/>
    <cellStyle name="千分位 2 3 3 3 9 2" xfId="47004" xr:uid="{AF2B7B36-B30B-4958-B6DB-347323C2572B}"/>
    <cellStyle name="千分位 2 3 3 4" xfId="1008" xr:uid="{65F5F820-EE9E-42E9-83BA-1EFFD91001AB}"/>
    <cellStyle name="千分位 2 3 3 4 10" xfId="22914" xr:uid="{6A721953-D409-4C76-99AC-909715063FE8}"/>
    <cellStyle name="千分位 2 3 3 4 10 2" xfId="52866" xr:uid="{F361A820-673C-4BDA-ACFF-FFA3B09C51FF}"/>
    <cellStyle name="千分位 2 3 3 4 11" xfId="25650" xr:uid="{FA1E6D75-B38E-44A0-B02E-5FF6349432CD}"/>
    <cellStyle name="千分位 2 3 3 4 11 2" xfId="55602" xr:uid="{F03DDF07-90BA-462B-8CCE-529D839632F3}"/>
    <cellStyle name="千分位 2 3 3 4 12" xfId="31013" xr:uid="{44E625BB-3442-44AA-9975-7073D70BFE15}"/>
    <cellStyle name="千分位 2 3 3 4 2" xfId="4766" xr:uid="{E8367D21-40A2-4CB4-95EF-71DB5ECFBEC3}"/>
    <cellStyle name="千分位 2 3 3 4 2 10" xfId="34759" xr:uid="{8715A7D6-3812-4CB4-A191-8164881CEE04}"/>
    <cellStyle name="千分位 2 3 3 4 2 2" xfId="7714" xr:uid="{5435625B-DF43-476B-932B-C8AFBCE0C834}"/>
    <cellStyle name="千分位 2 3 3 4 2 2 2" xfId="29761" xr:uid="{A7816348-07FB-493E-952F-558FF02F1E6E}"/>
    <cellStyle name="千分位 2 3 3 4 2 2 2 2" xfId="59713" xr:uid="{AE3E6434-8E63-4534-AE59-F2379DC9F85B}"/>
    <cellStyle name="千分位 2 3 3 4 2 2 3" xfId="37669" xr:uid="{9FEBE57C-689B-4C22-A104-3C9EAC4BBED8}"/>
    <cellStyle name="千分位 2 3 3 4 2 3" xfId="10496" xr:uid="{A1660423-CC1E-40B4-9940-8E3B9581C01D}"/>
    <cellStyle name="千分位 2 3 3 4 2 3 2" xfId="40451" xr:uid="{36C806D1-F27F-488A-9711-DD848C2D7551}"/>
    <cellStyle name="千分位 2 3 3 4 2 4" xfId="13278" xr:uid="{809245AB-DDFD-49BA-8DCD-E1E3FE4E0E4F}"/>
    <cellStyle name="千分位 2 3 3 4 2 4 2" xfId="43233" xr:uid="{614EEA42-B0EB-4D1E-A3B7-82215A302216}"/>
    <cellStyle name="千分位 2 3 3 4 2 5" xfId="16013" xr:uid="{339E76C3-4243-4068-A33A-77DE402FB0F4}"/>
    <cellStyle name="千分位 2 3 3 4 2 5 2" xfId="45968" xr:uid="{6BA94C1D-89AD-420A-A8DD-4377EACA8A09}"/>
    <cellStyle name="千分位 2 3 3 4 2 6" xfId="18761" xr:uid="{92EB684E-70A5-4B02-8370-1467DC7A2081}"/>
    <cellStyle name="千分位 2 3 3 4 2 6 2" xfId="48714" xr:uid="{F15E0870-E5B8-4D58-9F77-D0FCE88330A0}"/>
    <cellStyle name="千分位 2 3 3 4 2 7" xfId="21544" xr:uid="{188F7767-E34C-433B-ACE8-84DB6EE6E559}"/>
    <cellStyle name="千分位 2 3 3 4 2 7 2" xfId="51496" xr:uid="{3BF08E29-9C24-427C-A98A-3800BF03DDAF}"/>
    <cellStyle name="千分位 2 3 3 4 2 8" xfId="24282" xr:uid="{B8F33E05-7079-4861-8A93-DF4EFBC19A6E}"/>
    <cellStyle name="千分位 2 3 3 4 2 8 2" xfId="54234" xr:uid="{7BE6F76F-E654-465A-AC22-39E9263068D6}"/>
    <cellStyle name="千分位 2 3 3 4 2 9" xfId="27018" xr:uid="{55290DC4-DE98-4F83-A868-5001DE46D1EC}"/>
    <cellStyle name="千分位 2 3 3 4 2 9 2" xfId="56970" xr:uid="{CAEABCA2-AC02-43B5-90EC-7E8906585F88}"/>
    <cellStyle name="千分位 2 3 3 4 3" xfId="3398" xr:uid="{3FCE2801-F47C-4322-A1A0-BE033B654271}"/>
    <cellStyle name="千分位 2 3 3 4 3 2" xfId="28393" xr:uid="{44EEE925-DB62-4228-B335-A31FC3D4A740}"/>
    <cellStyle name="千分位 2 3 3 4 3 2 2" xfId="58345" xr:uid="{C8CB4AD5-7570-40D8-B4A8-A665F8B2A703}"/>
    <cellStyle name="千分位 2 3 3 4 3 3" xfId="33391" xr:uid="{1715CC7B-13B5-4C7F-A7F4-4F775EA2E2F4}"/>
    <cellStyle name="千分位 2 3 3 4 4" xfId="6346" xr:uid="{DA959512-E66A-40B2-9301-53133FA654E9}"/>
    <cellStyle name="千分位 2 3 3 4 4 2" xfId="36301" xr:uid="{FC4F7B08-4136-4E23-B6E3-6267118071D8}"/>
    <cellStyle name="千分位 2 3 3 4 5" xfId="9128" xr:uid="{03D36D72-6E37-4DAE-B043-319549B0DD89}"/>
    <cellStyle name="千分位 2 3 3 4 5 2" xfId="39083" xr:uid="{B228B2F5-C5BF-43E9-B9C4-F08B5C4FEACE}"/>
    <cellStyle name="千分位 2 3 3 4 6" xfId="11910" xr:uid="{8F295820-5308-4AED-8449-2E215A3AEBF7}"/>
    <cellStyle name="千分位 2 3 3 4 6 2" xfId="41865" xr:uid="{FDF94D9D-34D6-4130-893D-35E127933CDD}"/>
    <cellStyle name="千分位 2 3 3 4 7" xfId="14645" xr:uid="{F6369085-9AFF-4D3D-87B2-D314E39E3F9E}"/>
    <cellStyle name="千分位 2 3 3 4 7 2" xfId="44600" xr:uid="{AB8B6DD5-D999-4734-9E65-DCA01B7A4916}"/>
    <cellStyle name="千分位 2 3 3 4 8" xfId="17393" xr:uid="{1138CF1A-3CFE-4C6B-993D-C2BC599CFBEE}"/>
    <cellStyle name="千分位 2 3 3 4 8 2" xfId="47346" xr:uid="{60F70E59-CDB0-4798-80D2-2CEA96057CC0}"/>
    <cellStyle name="千分位 2 3 3 4 9" xfId="20176" xr:uid="{E518AFDC-18F2-4709-BC45-483BADF3FD69}"/>
    <cellStyle name="千分位 2 3 3 4 9 2" xfId="50128" xr:uid="{01424377-D867-4195-A82A-E522D9379B03}"/>
    <cellStyle name="千分位 2 3 3 5" xfId="1550" xr:uid="{9328C568-4F7C-42FA-BD9E-9C08A1188428}"/>
    <cellStyle name="千分位 2 3 3 5 10" xfId="26334" xr:uid="{C31A88C7-5D05-47AF-B882-5EB9E94044F9}"/>
    <cellStyle name="千分位 2 3 3 5 10 2" xfId="56286" xr:uid="{776D9791-A2E0-47FE-8F67-5C198D960585}"/>
    <cellStyle name="千分位 2 3 3 5 11" xfId="31555" xr:uid="{63AF7064-921A-4C19-8E90-6ABE3206C8B7}"/>
    <cellStyle name="千分位 2 3 3 5 2" xfId="4082" xr:uid="{CDF1B95C-B0F8-4D3D-B686-AB3CFE04E250}"/>
    <cellStyle name="千分位 2 3 3 5 2 2" xfId="29077" xr:uid="{9934A73A-9C1F-4CB4-B03F-4EFC34BCCB69}"/>
    <cellStyle name="千分位 2 3 3 5 2 2 2" xfId="59029" xr:uid="{BBBD2668-B500-4886-8D8D-EAEA7989B727}"/>
    <cellStyle name="千分位 2 3 3 5 2 3" xfId="34075" xr:uid="{7C6489B2-C553-4F5F-BAA2-0F34AE55688E}"/>
    <cellStyle name="千分位 2 3 3 5 3" xfId="7030" xr:uid="{432EAA7A-0693-426B-9F12-FF29C2DE3D80}"/>
    <cellStyle name="千分位 2 3 3 5 3 2" xfId="36985" xr:uid="{BCAD37BD-9CF0-43DB-858D-03878FE7CAE4}"/>
    <cellStyle name="千分位 2 3 3 5 4" xfId="9812" xr:uid="{DBBC8291-85BD-4D34-9EAB-DFD91A2E9C62}"/>
    <cellStyle name="千分位 2 3 3 5 4 2" xfId="39767" xr:uid="{A0B4E9B0-EF8D-47F5-9824-C78544DD9767}"/>
    <cellStyle name="千分位 2 3 3 5 5" xfId="12594" xr:uid="{33016BE4-7BA4-4B4E-8313-43D5720A1B2D}"/>
    <cellStyle name="千分位 2 3 3 5 5 2" xfId="42549" xr:uid="{83F8E15A-9CF3-46B4-B315-EDA158C78E14}"/>
    <cellStyle name="千分位 2 3 3 5 6" xfId="15329" xr:uid="{F9F1D58E-0C65-46F8-A509-541B2EBEA94D}"/>
    <cellStyle name="千分位 2 3 3 5 6 2" xfId="45284" xr:uid="{E6EE278F-462B-42B4-8A4D-9743FD2CEDE3}"/>
    <cellStyle name="千分位 2 3 3 5 7" xfId="18077" xr:uid="{74A9F591-9040-4373-A067-F6854939D6A1}"/>
    <cellStyle name="千分位 2 3 3 5 7 2" xfId="48030" xr:uid="{91511E9E-634B-40BD-991C-65C4CA123CDC}"/>
    <cellStyle name="千分位 2 3 3 5 8" xfId="20860" xr:uid="{00A4C8D9-B204-49AD-A5CB-5A8CDC977715}"/>
    <cellStyle name="千分位 2 3 3 5 8 2" xfId="50812" xr:uid="{BE843C09-029B-40B2-82F3-40029CC53F59}"/>
    <cellStyle name="千分位 2 3 3 5 9" xfId="23598" xr:uid="{D014252F-C171-423A-9FCE-424834F5CE7B}"/>
    <cellStyle name="千分位 2 3 3 5 9 2" xfId="53550" xr:uid="{0523E7D4-D124-4CAB-AD9D-7D566F3AA858}"/>
    <cellStyle name="千分位 2 3 3 6" xfId="2097" xr:uid="{C2F8CF4D-AC6E-4D88-9416-5AFE75E01383}"/>
    <cellStyle name="千分位 2 3 3 6 2" xfId="27709" xr:uid="{D428D4A8-F9A9-42DA-865F-75C73C8BFEDC}"/>
    <cellStyle name="千分位 2 3 3 6 2 2" xfId="57661" xr:uid="{3FF178C6-FA34-46C9-8D38-B3EBEBF4961E}"/>
    <cellStyle name="千分位 2 3 3 6 3" xfId="32100" xr:uid="{EA6D9D5A-BCC2-46AB-98B8-F46203EF7E2E}"/>
    <cellStyle name="千分位 2 3 3 7" xfId="2276" xr:uid="{D8AEBE74-2B89-40AD-94DC-3C91A968E66E}"/>
    <cellStyle name="千分位 2 3 3 7 2" xfId="32276" xr:uid="{C64D0DE7-504D-4476-969B-01DE7A5DCCD7}"/>
    <cellStyle name="千分位 2 3 3 8" xfId="2714" xr:uid="{756F3E97-C204-4585-AFA6-8287FDD4FFEF}"/>
    <cellStyle name="千分位 2 3 3 8 2" xfId="32707" xr:uid="{AFC60BD1-FC9E-43F5-8362-0E613E2B3DD2}"/>
    <cellStyle name="千分位 2 3 3 9" xfId="5662" xr:uid="{A660D639-3310-4A44-A8AF-CC5C59EC9320}"/>
    <cellStyle name="千分位 2 3 3 9 2" xfId="35617" xr:uid="{0B94199D-EA2A-40A6-9048-7EAC6A0DB1EE}"/>
    <cellStyle name="千分位 2 3 4" xfId="510" xr:uid="{36471A3C-9E39-4454-BF82-68E199B1BC0A}"/>
    <cellStyle name="千分位 2 3 4 10" xfId="16795" xr:uid="{1A99BB35-242E-48A2-A7DC-DC6D2CBDFBDC}"/>
    <cellStyle name="千分位 2 3 4 10 2" xfId="46748" xr:uid="{C5894BE1-03CA-4691-9171-A3E075BD38C9}"/>
    <cellStyle name="千分位 2 3 4 11" xfId="19578" xr:uid="{62116D00-2E0B-4B13-AC2E-B94A247D267F}"/>
    <cellStyle name="千分位 2 3 4 11 2" xfId="49530" xr:uid="{5D59A448-8BAC-45C7-AA0E-1B3CDA705757}"/>
    <cellStyle name="千分位 2 3 4 12" xfId="22316" xr:uid="{8F63E3DB-45E6-4300-B797-EE72F74B9E2E}"/>
    <cellStyle name="千分位 2 3 4 12 2" xfId="52268" xr:uid="{4A6AA9CC-2F95-46E0-AD06-2232F81A39AD}"/>
    <cellStyle name="千分位 2 3 4 13" xfId="25052" xr:uid="{62A1406C-83EC-482C-A9B6-D0C112E134C9}"/>
    <cellStyle name="千分位 2 3 4 13 2" xfId="55004" xr:uid="{C2D7E271-E936-4B21-9578-5BF1E7F5694F}"/>
    <cellStyle name="千分位 2 3 4 14" xfId="30520" xr:uid="{F1CA32D9-1D9A-4F67-BA08-9A5F01CD9231}"/>
    <cellStyle name="千分位 2 3 4 2" xfId="1058" xr:uid="{7DE8A974-EA8F-4053-9E7D-56172014C75A}"/>
    <cellStyle name="千分位 2 3 4 2 10" xfId="19920" xr:uid="{5ED60D18-C08B-41F8-91E3-1946C788211A}"/>
    <cellStyle name="千分位 2 3 4 2 10 2" xfId="49872" xr:uid="{15709E81-D090-4551-AFD2-E73249B588A2}"/>
    <cellStyle name="千分位 2 3 4 2 11" xfId="22658" xr:uid="{8ABC7C9F-AED8-4226-8A78-984306469695}"/>
    <cellStyle name="千分位 2 3 4 2 11 2" xfId="52610" xr:uid="{DA584BDF-799C-4FEA-814A-CC606E22E8C6}"/>
    <cellStyle name="千分位 2 3 4 2 12" xfId="25394" xr:uid="{D57B6691-AE6E-4649-A415-767B0A40B2EF}"/>
    <cellStyle name="千分位 2 3 4 2 12 2" xfId="55346" xr:uid="{274E888E-3AAF-477C-A2F3-6738FCB191E8}"/>
    <cellStyle name="千分位 2 3 4 2 13" xfId="31063" xr:uid="{A8C3C3B3-EE43-4EB3-A4FA-95DC004D347E}"/>
    <cellStyle name="千分位 2 3 4 2 2" xfId="3826" xr:uid="{CC307537-3306-4AFE-9132-E836155854EC}"/>
    <cellStyle name="千分位 2 3 4 2 2 10" xfId="26078" xr:uid="{935405BD-0199-4F86-B356-346D2015121A}"/>
    <cellStyle name="千分位 2 3 4 2 2 10 2" xfId="56030" xr:uid="{12BCE8AE-FBB6-425F-B7CC-B69EFB02F48A}"/>
    <cellStyle name="千分位 2 3 4 2 2 11" xfId="33819" xr:uid="{D1B49900-F52D-4C17-82F7-67A735B39E1D}"/>
    <cellStyle name="千分位 2 3 4 2 2 2" xfId="5194" xr:uid="{4CA93A01-C5F4-4A14-B69A-C9A839783602}"/>
    <cellStyle name="千分位 2 3 4 2 2 2 10" xfId="35187" xr:uid="{FE09660A-2D2D-4700-A65F-489AA15BC06A}"/>
    <cellStyle name="千分位 2 3 4 2 2 2 2" xfId="8142" xr:uid="{749CA7C6-039B-49DA-B388-2631AF1E4E9E}"/>
    <cellStyle name="千分位 2 3 4 2 2 2 2 2" xfId="30189" xr:uid="{C1935C88-D893-4A74-8910-E990E1E06116}"/>
    <cellStyle name="千分位 2 3 4 2 2 2 2 2 2" xfId="60141" xr:uid="{400127D0-8E5C-4042-995B-6B299BB8551C}"/>
    <cellStyle name="千分位 2 3 4 2 2 2 2 3" xfId="38097" xr:uid="{A2F53E85-BB45-4F32-899D-1565D95998A9}"/>
    <cellStyle name="千分位 2 3 4 2 2 2 3" xfId="10924" xr:uid="{2BE5AD89-1BDF-49D6-A033-E49DBE3336F1}"/>
    <cellStyle name="千分位 2 3 4 2 2 2 3 2" xfId="40879" xr:uid="{1737F071-D003-40F4-AA0A-19C74739B121}"/>
    <cellStyle name="千分位 2 3 4 2 2 2 4" xfId="13706" xr:uid="{E4E6F2E5-A43B-4ADF-948C-D161F3E2FB42}"/>
    <cellStyle name="千分位 2 3 4 2 2 2 4 2" xfId="43661" xr:uid="{F129DD9B-8655-4E66-AF30-D12D815F7ED3}"/>
    <cellStyle name="千分位 2 3 4 2 2 2 5" xfId="16441" xr:uid="{D6F7680D-E287-47A4-B86C-E070A0E3ECF1}"/>
    <cellStyle name="千分位 2 3 4 2 2 2 5 2" xfId="46396" xr:uid="{B5ACA721-7503-437A-878B-58C7569CDB89}"/>
    <cellStyle name="千分位 2 3 4 2 2 2 6" xfId="19189" xr:uid="{34BC6145-1257-4D99-8E5F-B381662DF40E}"/>
    <cellStyle name="千分位 2 3 4 2 2 2 6 2" xfId="49142" xr:uid="{43A8D3E0-4311-4323-AE53-029D3361386D}"/>
    <cellStyle name="千分位 2 3 4 2 2 2 7" xfId="21972" xr:uid="{452EE7EC-CD1C-4CCB-8215-6CA191D142BD}"/>
    <cellStyle name="千分位 2 3 4 2 2 2 7 2" xfId="51924" xr:uid="{357BB754-2F08-44B2-A1D7-3C026093D4F2}"/>
    <cellStyle name="千分位 2 3 4 2 2 2 8" xfId="24710" xr:uid="{4DE606CB-406A-4C15-A640-416EE7E822F4}"/>
    <cellStyle name="千分位 2 3 4 2 2 2 8 2" xfId="54662" xr:uid="{466E67A4-61B9-4EA5-B47C-DF1CBF514F51}"/>
    <cellStyle name="千分位 2 3 4 2 2 2 9" xfId="27446" xr:uid="{4768D82A-D655-402B-8C50-4CEFEE9C3206}"/>
    <cellStyle name="千分位 2 3 4 2 2 2 9 2" xfId="57398" xr:uid="{A1310CBD-2932-41F9-91B4-675A44BC99F7}"/>
    <cellStyle name="千分位 2 3 4 2 2 3" xfId="6774" xr:uid="{97ABE16F-9A88-47B8-99CA-D027E42192CA}"/>
    <cellStyle name="千分位 2 3 4 2 2 3 2" xfId="28821" xr:uid="{804D698D-F423-4418-BB5B-A01888F6931E}"/>
    <cellStyle name="千分位 2 3 4 2 2 3 2 2" xfId="58773" xr:uid="{F7147162-045D-4450-987E-DD0A35D5608C}"/>
    <cellStyle name="千分位 2 3 4 2 2 3 3" xfId="36729" xr:uid="{70486D07-54C0-459A-9230-DFA98C3EB008}"/>
    <cellStyle name="千分位 2 3 4 2 2 4" xfId="9556" xr:uid="{0D66390D-B6BA-4504-8FB6-D52BE6615C9B}"/>
    <cellStyle name="千分位 2 3 4 2 2 4 2" xfId="39511" xr:uid="{09842470-740C-493F-980A-6094C01C924E}"/>
    <cellStyle name="千分位 2 3 4 2 2 5" xfId="12338" xr:uid="{AEF5A596-AB1E-44A5-A60A-7ABCBAC15721}"/>
    <cellStyle name="千分位 2 3 4 2 2 5 2" xfId="42293" xr:uid="{02D39898-D7B7-43B1-8463-1ABAF99033F9}"/>
    <cellStyle name="千分位 2 3 4 2 2 6" xfId="15073" xr:uid="{EFB00BCD-F4EC-4559-BE0F-E97121E4EE2E}"/>
    <cellStyle name="千分位 2 3 4 2 2 6 2" xfId="45028" xr:uid="{C22CA0C2-9B93-47AF-B48C-42D050CB5A20}"/>
    <cellStyle name="千分位 2 3 4 2 2 7" xfId="17821" xr:uid="{D3BE2B0E-FB32-40E2-9C75-AE76CA7DEE4D}"/>
    <cellStyle name="千分位 2 3 4 2 2 7 2" xfId="47774" xr:uid="{A65BD3B6-CD16-4D1E-8A32-526939BFD515}"/>
    <cellStyle name="千分位 2 3 4 2 2 8" xfId="20604" xr:uid="{23BF7AC3-834B-4AC6-A0A1-26578DA2BC82}"/>
    <cellStyle name="千分位 2 3 4 2 2 8 2" xfId="50556" xr:uid="{8CBBE565-21DF-417F-875B-E314575C0348}"/>
    <cellStyle name="千分位 2 3 4 2 2 9" xfId="23342" xr:uid="{3C6BEFC2-CBF9-4BA0-BAF2-659156B950A3}"/>
    <cellStyle name="千分位 2 3 4 2 2 9 2" xfId="53294" xr:uid="{0C569705-7D23-4BEF-BE38-F5F66C294765}"/>
    <cellStyle name="千分位 2 3 4 2 3" xfId="4510" xr:uid="{44DDC866-6D67-48BE-A0FB-6C070E6572B9}"/>
    <cellStyle name="千分位 2 3 4 2 3 10" xfId="34503" xr:uid="{B2C15A8C-80FD-46D8-B553-4EB665961A37}"/>
    <cellStyle name="千分位 2 3 4 2 3 2" xfId="7458" xr:uid="{AE620749-72A0-4A11-B2A0-5934763DEEBC}"/>
    <cellStyle name="千分位 2 3 4 2 3 2 2" xfId="29505" xr:uid="{0DC705EC-2619-43AF-B199-861F75D0BE95}"/>
    <cellStyle name="千分位 2 3 4 2 3 2 2 2" xfId="59457" xr:uid="{5C17992F-6C6C-47B1-848E-6787BB1962BB}"/>
    <cellStyle name="千分位 2 3 4 2 3 2 3" xfId="37413" xr:uid="{D7E520C8-8C6D-4BBC-A13A-4CAB84CEDB61}"/>
    <cellStyle name="千分位 2 3 4 2 3 3" xfId="10240" xr:uid="{B68D7944-6415-4186-ABAC-3D50CB9C29B8}"/>
    <cellStyle name="千分位 2 3 4 2 3 3 2" xfId="40195" xr:uid="{F40A0147-2207-4C14-A850-782B89F25C65}"/>
    <cellStyle name="千分位 2 3 4 2 3 4" xfId="13022" xr:uid="{A2395AD9-363F-435F-86C8-304D66D84883}"/>
    <cellStyle name="千分位 2 3 4 2 3 4 2" xfId="42977" xr:uid="{E5D5BC3C-24FC-4E4B-90DF-BDC887A2E00F}"/>
    <cellStyle name="千分位 2 3 4 2 3 5" xfId="15757" xr:uid="{C4752E2D-3878-46A4-AD05-6CC520BC1D8D}"/>
    <cellStyle name="千分位 2 3 4 2 3 5 2" xfId="45712" xr:uid="{75390D11-9E15-450D-A1FD-1759AF6E93E9}"/>
    <cellStyle name="千分位 2 3 4 2 3 6" xfId="18505" xr:uid="{44D385AE-EA6B-4579-BC96-2DA8FF61A5D4}"/>
    <cellStyle name="千分位 2 3 4 2 3 6 2" xfId="48458" xr:uid="{75267DFD-6370-4F39-918F-80F3743879E9}"/>
    <cellStyle name="千分位 2 3 4 2 3 7" xfId="21288" xr:uid="{127EC2CF-859E-444F-84A1-BE63A33768BB}"/>
    <cellStyle name="千分位 2 3 4 2 3 7 2" xfId="51240" xr:uid="{199F6822-C5E6-44A3-AE54-801774B2C52C}"/>
    <cellStyle name="千分位 2 3 4 2 3 8" xfId="24026" xr:uid="{EAF8333E-3CD4-4393-AF33-EC452ABFAC08}"/>
    <cellStyle name="千分位 2 3 4 2 3 8 2" xfId="53978" xr:uid="{B76331E2-206C-48D3-B765-1283C5F276F9}"/>
    <cellStyle name="千分位 2 3 4 2 3 9" xfId="26762" xr:uid="{7A708B14-5413-40C8-9952-C97B15F8C594}"/>
    <cellStyle name="千分位 2 3 4 2 3 9 2" xfId="56714" xr:uid="{D51BBB15-29B0-404D-8DE9-E4984CD1996E}"/>
    <cellStyle name="千分位 2 3 4 2 4" xfId="3142" xr:uid="{64825B06-4102-4A71-B945-537E00B9628E}"/>
    <cellStyle name="千分位 2 3 4 2 4 2" xfId="28137" xr:uid="{C636DB90-0C7C-4932-B906-612AED4C870C}"/>
    <cellStyle name="千分位 2 3 4 2 4 2 2" xfId="58089" xr:uid="{ED1FE91D-9EC8-4EA1-91B6-BC2D160BD3CF}"/>
    <cellStyle name="千分位 2 3 4 2 4 3" xfId="33135" xr:uid="{8B51B37E-1BF9-4D27-B352-1126D3037247}"/>
    <cellStyle name="千分位 2 3 4 2 5" xfId="6090" xr:uid="{DA91530D-AD6D-4E36-AD6E-3E9852A3DB89}"/>
    <cellStyle name="千分位 2 3 4 2 5 2" xfId="36045" xr:uid="{E08D7FB1-ED6B-47B9-8CAD-7BE4B7014A4F}"/>
    <cellStyle name="千分位 2 3 4 2 6" xfId="8872" xr:uid="{250E50B8-BEB7-4952-885B-2BA46EDFB896}"/>
    <cellStyle name="千分位 2 3 4 2 6 2" xfId="38827" xr:uid="{98D626F5-8349-4319-B836-74F56C8F36A5}"/>
    <cellStyle name="千分位 2 3 4 2 7" xfId="11654" xr:uid="{1DA2A899-2EAE-4FBA-8A09-DAADCF0E0DAE}"/>
    <cellStyle name="千分位 2 3 4 2 7 2" xfId="41609" xr:uid="{310FFEF5-8F27-4B83-8175-F06ED29BA665}"/>
    <cellStyle name="千分位 2 3 4 2 8" xfId="14389" xr:uid="{262759D2-7320-45B7-9C03-FB285F19294F}"/>
    <cellStyle name="千分位 2 3 4 2 8 2" xfId="44344" xr:uid="{9691BABF-6037-4035-B7A8-77BF2ED77A05}"/>
    <cellStyle name="千分位 2 3 4 2 9" xfId="17137" xr:uid="{95CE44C6-619F-4F5D-8F39-F6D09AEC9D60}"/>
    <cellStyle name="千分位 2 3 4 2 9 2" xfId="47090" xr:uid="{E238F1A0-6E4E-4B55-8276-D069395FD0AF}"/>
    <cellStyle name="千分位 2 3 4 3" xfId="1600" xr:uid="{27DC8E47-A7B9-441C-AC97-F9F63B76D33D}"/>
    <cellStyle name="千分位 2 3 4 3 10" xfId="23000" xr:uid="{67349C49-62BA-4B8A-B341-E1D76BA007FF}"/>
    <cellStyle name="千分位 2 3 4 3 10 2" xfId="52952" xr:uid="{5854E544-50A5-439D-BB92-56AC092FADE3}"/>
    <cellStyle name="千分位 2 3 4 3 11" xfId="25736" xr:uid="{575FE8B9-53D0-4E82-B91B-3053932CAE51}"/>
    <cellStyle name="千分位 2 3 4 3 11 2" xfId="55688" xr:uid="{0A476B2C-4DDD-4D8F-8F38-E988E32617A0}"/>
    <cellStyle name="千分位 2 3 4 3 12" xfId="31605" xr:uid="{22D3E41B-23D2-4AA8-AE0D-E38071E8E6F4}"/>
    <cellStyle name="千分位 2 3 4 3 2" xfId="4852" xr:uid="{17462A51-6408-48C5-80E6-7F49CE4B5079}"/>
    <cellStyle name="千分位 2 3 4 3 2 10" xfId="34845" xr:uid="{E2CEA278-A0ED-4D28-9DC5-3AB8BE6C9BD6}"/>
    <cellStyle name="千分位 2 3 4 3 2 2" xfId="7800" xr:uid="{352CDE8C-531B-4F2F-99D2-88AD7B973DFE}"/>
    <cellStyle name="千分位 2 3 4 3 2 2 2" xfId="29847" xr:uid="{BD17926D-8EAE-4D9D-B629-6FA74FDDF752}"/>
    <cellStyle name="千分位 2 3 4 3 2 2 2 2" xfId="59799" xr:uid="{0666B1F0-B5D2-4D0C-9E6C-3A55088104D8}"/>
    <cellStyle name="千分位 2 3 4 3 2 2 3" xfId="37755" xr:uid="{9B08BBA9-2C86-4000-9B45-1FDDC3B7C546}"/>
    <cellStyle name="千分位 2 3 4 3 2 3" xfId="10582" xr:uid="{93464A14-2201-4AF1-B07B-37FE5DAE9465}"/>
    <cellStyle name="千分位 2 3 4 3 2 3 2" xfId="40537" xr:uid="{1C56A735-1D5D-42B8-A2C2-267E60522701}"/>
    <cellStyle name="千分位 2 3 4 3 2 4" xfId="13364" xr:uid="{711064A2-FA8C-4657-8700-FF89370487E3}"/>
    <cellStyle name="千分位 2 3 4 3 2 4 2" xfId="43319" xr:uid="{0BB9B279-7983-45FA-9684-4C4CB1FD76E6}"/>
    <cellStyle name="千分位 2 3 4 3 2 5" xfId="16099" xr:uid="{E4A2AD7F-259A-4661-9F28-0D76CF661B02}"/>
    <cellStyle name="千分位 2 3 4 3 2 5 2" xfId="46054" xr:uid="{92E88C3C-1C66-459F-8990-3F90FAECE6C0}"/>
    <cellStyle name="千分位 2 3 4 3 2 6" xfId="18847" xr:uid="{A6C3800B-A3D8-44F2-8BD3-DB07072763DB}"/>
    <cellStyle name="千分位 2 3 4 3 2 6 2" xfId="48800" xr:uid="{C6EADDED-B234-48F1-98D3-A67BC15F7715}"/>
    <cellStyle name="千分位 2 3 4 3 2 7" xfId="21630" xr:uid="{24068A0C-EAC6-4CCD-AC2A-57315BFF2ADC}"/>
    <cellStyle name="千分位 2 3 4 3 2 7 2" xfId="51582" xr:uid="{252815E5-9E9F-45E2-92F7-DAD00F609335}"/>
    <cellStyle name="千分位 2 3 4 3 2 8" xfId="24368" xr:uid="{0DCB16F2-A57F-42D7-9DCC-FEB5C5316CF5}"/>
    <cellStyle name="千分位 2 3 4 3 2 8 2" xfId="54320" xr:uid="{0E46C028-23E3-494B-93E2-C4D478C5903A}"/>
    <cellStyle name="千分位 2 3 4 3 2 9" xfId="27104" xr:uid="{EC27BDAA-9D9B-4218-BACC-EF76666A8460}"/>
    <cellStyle name="千分位 2 3 4 3 2 9 2" xfId="57056" xr:uid="{729A826B-AD3C-40B2-898F-3531BFA5F911}"/>
    <cellStyle name="千分位 2 3 4 3 3" xfId="3484" xr:uid="{02180317-3DEB-49D8-B2A7-B444CB8924FC}"/>
    <cellStyle name="千分位 2 3 4 3 3 2" xfId="28479" xr:uid="{E1B14DA0-81DF-41D8-B39C-A9FD3B3112A3}"/>
    <cellStyle name="千分位 2 3 4 3 3 2 2" xfId="58431" xr:uid="{C69AAA2E-487E-4C9C-8D0C-0132DD291923}"/>
    <cellStyle name="千分位 2 3 4 3 3 3" xfId="33477" xr:uid="{7274E55B-6A49-4FC0-BF90-433906F32F74}"/>
    <cellStyle name="千分位 2 3 4 3 4" xfId="6432" xr:uid="{6C0EF475-7B2F-4378-B821-D7AD8FCD42D8}"/>
    <cellStyle name="千分位 2 3 4 3 4 2" xfId="36387" xr:uid="{E3B3580A-3F08-437D-B042-8B2857DB6B30}"/>
    <cellStyle name="千分位 2 3 4 3 5" xfId="9214" xr:uid="{AC9E5366-FDCE-41E3-B86C-1B994C7F7129}"/>
    <cellStyle name="千分位 2 3 4 3 5 2" xfId="39169" xr:uid="{4733A9E9-0F85-41D7-90A3-BFCC209546DA}"/>
    <cellStyle name="千分位 2 3 4 3 6" xfId="11996" xr:uid="{E338AA52-E629-44F7-8E38-8B37DBE22EEF}"/>
    <cellStyle name="千分位 2 3 4 3 6 2" xfId="41951" xr:uid="{2460592A-2237-4120-8CE3-05FFF39AA9A9}"/>
    <cellStyle name="千分位 2 3 4 3 7" xfId="14731" xr:uid="{77A7C5E5-B10B-4408-B8AB-8C104CF73C41}"/>
    <cellStyle name="千分位 2 3 4 3 7 2" xfId="44686" xr:uid="{8582627C-3C2E-4BC4-82E8-DFF89B479B16}"/>
    <cellStyle name="千分位 2 3 4 3 8" xfId="17479" xr:uid="{B412088D-53CB-4433-91A8-F1253CB84B36}"/>
    <cellStyle name="千分位 2 3 4 3 8 2" xfId="47432" xr:uid="{D3FE591C-7F34-41FD-ACB1-F5810042EB6D}"/>
    <cellStyle name="千分位 2 3 4 3 9" xfId="20262" xr:uid="{673A280F-059C-4609-A572-9061FDBD96BD}"/>
    <cellStyle name="千分位 2 3 4 3 9 2" xfId="50214" xr:uid="{FCF5996B-3FED-4A1D-9E63-1EEC6661D9D8}"/>
    <cellStyle name="千分位 2 3 4 4" xfId="2363" xr:uid="{73E7EBF2-7D61-4CE9-8384-5AFD62B87DF1}"/>
    <cellStyle name="千分位 2 3 4 4 10" xfId="26420" xr:uid="{D11EEC30-E680-483B-A632-553BA2695C55}"/>
    <cellStyle name="千分位 2 3 4 4 10 2" xfId="56372" xr:uid="{83F5B8B1-F3B9-48A3-8C07-27EABB2B8DAE}"/>
    <cellStyle name="千分位 2 3 4 4 11" xfId="32362" xr:uid="{EAA20AEC-14A3-4AB3-9923-92B0B15034C2}"/>
    <cellStyle name="千分位 2 3 4 4 2" xfId="4168" xr:uid="{7D616124-9A99-4A87-B903-403756B67CA6}"/>
    <cellStyle name="千分位 2 3 4 4 2 2" xfId="29163" xr:uid="{408DFC11-EF5E-479F-802B-9CC8A2F022F3}"/>
    <cellStyle name="千分位 2 3 4 4 2 2 2" xfId="59115" xr:uid="{C6B9BABE-8EF5-46C6-8BF3-E3CF59E1A1D7}"/>
    <cellStyle name="千分位 2 3 4 4 2 3" xfId="34161" xr:uid="{93FD428D-28E2-4458-A86B-1C67FA323300}"/>
    <cellStyle name="千分位 2 3 4 4 3" xfId="7116" xr:uid="{7C5C5781-CB41-4FCA-A48C-372C1E1C1E89}"/>
    <cellStyle name="千分位 2 3 4 4 3 2" xfId="37071" xr:uid="{2EB922C5-C672-4087-BD54-8CEAA1E7ACAE}"/>
    <cellStyle name="千分位 2 3 4 4 4" xfId="9898" xr:uid="{CAB8BF9C-C2DD-4196-A38B-9253D078FE77}"/>
    <cellStyle name="千分位 2 3 4 4 4 2" xfId="39853" xr:uid="{5E191381-A827-4C0B-9542-1E4F0CFD0BCA}"/>
    <cellStyle name="千分位 2 3 4 4 5" xfId="12680" xr:uid="{64DAEC81-9659-42FF-A91D-3FC8F1747DAB}"/>
    <cellStyle name="千分位 2 3 4 4 5 2" xfId="42635" xr:uid="{E2C1CB8B-96B3-4236-B151-481FEEAA3564}"/>
    <cellStyle name="千分位 2 3 4 4 6" xfId="15415" xr:uid="{5438AD50-41FF-4471-B352-7D4DDEBCDFD6}"/>
    <cellStyle name="千分位 2 3 4 4 6 2" xfId="45370" xr:uid="{02A1EC08-33AB-40BF-B60A-7C42ED7E7AFA}"/>
    <cellStyle name="千分位 2 3 4 4 7" xfId="18163" xr:uid="{92F6F55C-382E-4F2B-97D2-489ADF9229CC}"/>
    <cellStyle name="千分位 2 3 4 4 7 2" xfId="48116" xr:uid="{56D1FFDA-5A01-4285-9C79-633F64875D2E}"/>
    <cellStyle name="千分位 2 3 4 4 8" xfId="20946" xr:uid="{378D0DCB-B9AA-44A7-9EC0-59E1122E5E9C}"/>
    <cellStyle name="千分位 2 3 4 4 8 2" xfId="50898" xr:uid="{590B41E0-DE92-46B6-9C81-FE48E5131935}"/>
    <cellStyle name="千分位 2 3 4 4 9" xfId="23684" xr:uid="{C7D408F6-9A44-43E3-A8A0-692A7920FD4D}"/>
    <cellStyle name="千分位 2 3 4 4 9 2" xfId="53636" xr:uid="{51F1C75C-5782-4E04-B7B6-34202B310427}"/>
    <cellStyle name="千分位 2 3 4 5" xfId="2800" xr:uid="{800A9FE7-B679-4287-906D-5FC561AA7E21}"/>
    <cellStyle name="千分位 2 3 4 5 2" xfId="27795" xr:uid="{EDB45214-C132-4D6D-B11F-782A2D543CEB}"/>
    <cellStyle name="千分位 2 3 4 5 2 2" xfId="57747" xr:uid="{93A9CFA5-8868-4FE2-8713-1394BFD3A8B8}"/>
    <cellStyle name="千分位 2 3 4 5 3" xfId="32793" xr:uid="{D321F55A-41F0-405A-A659-647CFD63BA5C}"/>
    <cellStyle name="千分位 2 3 4 6" xfId="5748" xr:uid="{2D70D63E-E3FE-463D-881C-962F1F723018}"/>
    <cellStyle name="千分位 2 3 4 6 2" xfId="35703" xr:uid="{2BB7228D-EDBF-4F3E-AB45-E8EDFCA93144}"/>
    <cellStyle name="千分位 2 3 4 7" xfId="8530" xr:uid="{CEB79412-6E4A-4335-8E75-3F364287DA49}"/>
    <cellStyle name="千分位 2 3 4 7 2" xfId="38485" xr:uid="{448C4367-9F9F-4C6B-B84A-C3C709E8D7B1}"/>
    <cellStyle name="千分位 2 3 4 8" xfId="11312" xr:uid="{8ADFA02B-7106-4F01-9BB4-2F9B389F4137}"/>
    <cellStyle name="千分位 2 3 4 8 2" xfId="41267" xr:uid="{0A4A2B7E-8F90-42BE-97FF-4F97AB08C5EF}"/>
    <cellStyle name="千分位 2 3 4 9" xfId="14047" xr:uid="{3A2E5F87-667D-4C85-9D1E-E9BBAAC56A21}"/>
    <cellStyle name="千分位 2 3 4 9 2" xfId="44002" xr:uid="{B4BBEAC0-DBD3-4DD9-8910-2C7248B40917}"/>
    <cellStyle name="千分位 2 3 5" xfId="651" xr:uid="{4447CBA8-A4CF-45B0-8CF3-A2ACE48F5C6A}"/>
    <cellStyle name="千分位 2 3 5 10" xfId="19749" xr:uid="{5B241E70-E540-4173-B082-EBD5E442AE99}"/>
    <cellStyle name="千分位 2 3 5 10 2" xfId="49701" xr:uid="{DD15D1F1-D652-4BE9-BC00-A64CD5DB996A}"/>
    <cellStyle name="千分位 2 3 5 11" xfId="22487" xr:uid="{CE3B780E-97F2-4C39-B10B-1716591E8A6D}"/>
    <cellStyle name="千分位 2 3 5 11 2" xfId="52439" xr:uid="{214009C0-22CF-4C0F-ACEE-FA05133CDF8E}"/>
    <cellStyle name="千分位 2 3 5 12" xfId="25223" xr:uid="{890DD174-AA87-4C42-BAD9-B1548FEA3F50}"/>
    <cellStyle name="千分位 2 3 5 12 2" xfId="55175" xr:uid="{39D2A612-0B5B-4988-9D8B-EB9F660CE842}"/>
    <cellStyle name="千分位 2 3 5 13" xfId="30661" xr:uid="{1E1B0EA5-8D26-4311-A3AF-438ABBACE3B1}"/>
    <cellStyle name="千分位 2 3 5 2" xfId="1199" xr:uid="{1E4AA59D-075B-454E-BB79-A28B96C00A42}"/>
    <cellStyle name="千分位 2 3 5 2 10" xfId="23171" xr:uid="{E41DD3FD-E53F-4B97-8860-86E28C16A44C}"/>
    <cellStyle name="千分位 2 3 5 2 10 2" xfId="53123" xr:uid="{FDEF8550-4DA3-4DA4-B0C7-72DC83814E2C}"/>
    <cellStyle name="千分位 2 3 5 2 11" xfId="25907" xr:uid="{89851737-C86E-42AE-ABB8-3A4C217CA8AE}"/>
    <cellStyle name="千分位 2 3 5 2 11 2" xfId="55859" xr:uid="{C6C1698C-69D2-4F25-85E6-79B68A021056}"/>
    <cellStyle name="千分位 2 3 5 2 12" xfId="31204" xr:uid="{8E0BC68F-83A1-47B2-9F64-A036638554B7}"/>
    <cellStyle name="千分位 2 3 5 2 2" xfId="5023" xr:uid="{9FF1AFB3-7F96-4425-8828-8D4B60E2DBF7}"/>
    <cellStyle name="千分位 2 3 5 2 2 10" xfId="35016" xr:uid="{FC78403B-2F7F-44DA-AC47-FE3D40AB42A9}"/>
    <cellStyle name="千分位 2 3 5 2 2 2" xfId="7971" xr:uid="{899A6DD5-2CF7-4983-85A5-1C1CAEB3FDCC}"/>
    <cellStyle name="千分位 2 3 5 2 2 2 2" xfId="30018" xr:uid="{65F694EF-5CF6-4D12-B67A-DDC397B28085}"/>
    <cellStyle name="千分位 2 3 5 2 2 2 2 2" xfId="59970" xr:uid="{655CBAA6-5798-4A02-84C0-87C424077A64}"/>
    <cellStyle name="千分位 2 3 5 2 2 2 3" xfId="37926" xr:uid="{55AC89F4-A9C7-4648-8458-8A5DCBA7B6CC}"/>
    <cellStyle name="千分位 2 3 5 2 2 3" xfId="10753" xr:uid="{6D7E24EE-FEC2-4DC4-A02F-3A27934DA5DF}"/>
    <cellStyle name="千分位 2 3 5 2 2 3 2" xfId="40708" xr:uid="{12973450-84AC-43C1-A738-07344B0A877E}"/>
    <cellStyle name="千分位 2 3 5 2 2 4" xfId="13535" xr:uid="{AC2DCDBB-A72F-4587-BA45-EEF99C8FF246}"/>
    <cellStyle name="千分位 2 3 5 2 2 4 2" xfId="43490" xr:uid="{AF554167-3D8C-4EA3-A147-9540F389563F}"/>
    <cellStyle name="千分位 2 3 5 2 2 5" xfId="16270" xr:uid="{770145A7-F300-4B95-80C2-310F63F4A247}"/>
    <cellStyle name="千分位 2 3 5 2 2 5 2" xfId="46225" xr:uid="{BBC5E297-E71E-4478-A907-FB9AD5E129B7}"/>
    <cellStyle name="千分位 2 3 5 2 2 6" xfId="19018" xr:uid="{F9295096-0BA1-4B91-B76A-2D0E2314FEBC}"/>
    <cellStyle name="千分位 2 3 5 2 2 6 2" xfId="48971" xr:uid="{826C1266-F9DA-4517-A7B5-0EB813582FAB}"/>
    <cellStyle name="千分位 2 3 5 2 2 7" xfId="21801" xr:uid="{96E78982-DC6C-494A-B7D9-D009B5789105}"/>
    <cellStyle name="千分位 2 3 5 2 2 7 2" xfId="51753" xr:uid="{1BB0969A-3695-44B9-AD12-D05415B5A6D7}"/>
    <cellStyle name="千分位 2 3 5 2 2 8" xfId="24539" xr:uid="{54EDA74A-7D58-45DA-8717-272EEFEEA248}"/>
    <cellStyle name="千分位 2 3 5 2 2 8 2" xfId="54491" xr:uid="{E203672E-A523-4877-9C0A-4B445D732E1D}"/>
    <cellStyle name="千分位 2 3 5 2 2 9" xfId="27275" xr:uid="{285E5166-A9FE-4BD9-88C3-1D1F4B6FF353}"/>
    <cellStyle name="千分位 2 3 5 2 2 9 2" xfId="57227" xr:uid="{5E4D2E54-E578-4136-8330-7D96971CB6CF}"/>
    <cellStyle name="千分位 2 3 5 2 3" xfId="3655" xr:uid="{3EF26339-7D81-431C-9421-ACBF6162710B}"/>
    <cellStyle name="千分位 2 3 5 2 3 2" xfId="28650" xr:uid="{D685F803-7717-4D7D-BBD0-B73AE6440311}"/>
    <cellStyle name="千分位 2 3 5 2 3 2 2" xfId="58602" xr:uid="{44B607C4-1A65-4514-9362-7708AA9674D8}"/>
    <cellStyle name="千分位 2 3 5 2 3 3" xfId="33648" xr:uid="{38F3B1DF-930C-4208-84C0-A784AD98A1F4}"/>
    <cellStyle name="千分位 2 3 5 2 4" xfId="6603" xr:uid="{E93A74ED-49A9-480E-848D-0C8B204DA565}"/>
    <cellStyle name="千分位 2 3 5 2 4 2" xfId="36558" xr:uid="{CF0E7496-8820-4BD1-B94D-D7865576E68D}"/>
    <cellStyle name="千分位 2 3 5 2 5" xfId="9385" xr:uid="{A865AABE-7117-4803-9099-DA92FA658A8E}"/>
    <cellStyle name="千分位 2 3 5 2 5 2" xfId="39340" xr:uid="{9AD050C5-8466-476D-882B-A998803DFC58}"/>
    <cellStyle name="千分位 2 3 5 2 6" xfId="12167" xr:uid="{02749E21-D556-411F-A949-BBBAF7BA5859}"/>
    <cellStyle name="千分位 2 3 5 2 6 2" xfId="42122" xr:uid="{51C219EF-1398-48DA-873D-0B6AA3903876}"/>
    <cellStyle name="千分位 2 3 5 2 7" xfId="14902" xr:uid="{2AB1147B-8204-4A7B-97D5-E406EABF1ADA}"/>
    <cellStyle name="千分位 2 3 5 2 7 2" xfId="44857" xr:uid="{B42638C1-0B3F-40FB-AB29-E75356859A9D}"/>
    <cellStyle name="千分位 2 3 5 2 8" xfId="17650" xr:uid="{DC22258C-7868-4B43-9695-68C962852044}"/>
    <cellStyle name="千分位 2 3 5 2 8 2" xfId="47603" xr:uid="{D3094555-44C2-497B-A857-F5C828543F35}"/>
    <cellStyle name="千分位 2 3 5 2 9" xfId="20433" xr:uid="{EEFE854B-8306-41D3-9190-6B4A7A058EE7}"/>
    <cellStyle name="千分位 2 3 5 2 9 2" xfId="50385" xr:uid="{10930E49-9211-485F-93C8-F14BCAE0CFEA}"/>
    <cellStyle name="千分位 2 3 5 3" xfId="1741" xr:uid="{564EECD9-6714-418E-80C2-BF5EEE8D5D44}"/>
    <cellStyle name="千分位 2 3 5 3 10" xfId="26591" xr:uid="{68F35492-46D0-4AE7-8DD4-2A9A89AA0FF7}"/>
    <cellStyle name="千分位 2 3 5 3 10 2" xfId="56543" xr:uid="{33D44FB2-EC7A-4046-8CB0-EFA87024C743}"/>
    <cellStyle name="千分位 2 3 5 3 11" xfId="31746" xr:uid="{64657C25-FD76-4300-84FE-F1AE24CE6822}"/>
    <cellStyle name="千分位 2 3 5 3 2" xfId="4339" xr:uid="{34D27DFA-AD44-4DA9-BFA6-3CAF2342AD07}"/>
    <cellStyle name="千分位 2 3 5 3 2 2" xfId="29334" xr:uid="{A129AA9F-C305-43C1-A944-B72306F29ED5}"/>
    <cellStyle name="千分位 2 3 5 3 2 2 2" xfId="59286" xr:uid="{4625C386-A344-4175-84D4-16A21602C28C}"/>
    <cellStyle name="千分位 2 3 5 3 2 3" xfId="34332" xr:uid="{AE3F6975-5152-4AD1-94E8-7E1CB6175047}"/>
    <cellStyle name="千分位 2 3 5 3 3" xfId="7287" xr:uid="{CF44F750-5D73-4C52-9786-B0B236941030}"/>
    <cellStyle name="千分位 2 3 5 3 3 2" xfId="37242" xr:uid="{6CFF7F93-D109-44E5-9BE1-6123F747C58E}"/>
    <cellStyle name="千分位 2 3 5 3 4" xfId="10069" xr:uid="{2A5486A4-8C98-40B4-BEEB-91EECACA506B}"/>
    <cellStyle name="千分位 2 3 5 3 4 2" xfId="40024" xr:uid="{EC5BC881-A948-430E-87DF-DE4A9272E337}"/>
    <cellStyle name="千分位 2 3 5 3 5" xfId="12851" xr:uid="{4C4C6EAE-207B-483F-B875-7624D3E086D4}"/>
    <cellStyle name="千分位 2 3 5 3 5 2" xfId="42806" xr:uid="{AA9067AD-4440-4FAB-AF1C-8A3676FC3246}"/>
    <cellStyle name="千分位 2 3 5 3 6" xfId="15586" xr:uid="{1CB7A6AC-B726-4ED5-B68C-49F94EF9F0C6}"/>
    <cellStyle name="千分位 2 3 5 3 6 2" xfId="45541" xr:uid="{416D6456-4425-408E-BC03-97A191AC8685}"/>
    <cellStyle name="千分位 2 3 5 3 7" xfId="18334" xr:uid="{B825B1EE-03E7-4A12-927E-A0B1F82A6EBB}"/>
    <cellStyle name="千分位 2 3 5 3 7 2" xfId="48287" xr:uid="{6B19C865-D583-451B-8629-F5012D4DB013}"/>
    <cellStyle name="千分位 2 3 5 3 8" xfId="21117" xr:uid="{485694B4-E4B6-40D3-A3B8-6711ACB67524}"/>
    <cellStyle name="千分位 2 3 5 3 8 2" xfId="51069" xr:uid="{2EFCF04E-465C-4929-A878-CB13D1073BFC}"/>
    <cellStyle name="千分位 2 3 5 3 9" xfId="23855" xr:uid="{7252EAD5-28BB-4B72-AD43-A84581CD6CCA}"/>
    <cellStyle name="千分位 2 3 5 3 9 2" xfId="53807" xr:uid="{0CA6BC40-44B2-410D-99AF-DC81DA0C215D}"/>
    <cellStyle name="千分位 2 3 5 4" xfId="2971" xr:uid="{5DC0170E-9863-498F-8809-2534FCC32230}"/>
    <cellStyle name="千分位 2 3 5 4 2" xfId="27966" xr:uid="{92677A26-BD69-4E99-BF84-7673E7F68EBF}"/>
    <cellStyle name="千分位 2 3 5 4 2 2" xfId="57918" xr:uid="{76E089EC-88CF-4D9A-8C66-C6C0B3C5FD0A}"/>
    <cellStyle name="千分位 2 3 5 4 3" xfId="32964" xr:uid="{45D68735-B5FA-41E0-9393-56FE0C1B424A}"/>
    <cellStyle name="千分位 2 3 5 5" xfId="5919" xr:uid="{E3768D00-CD82-4C44-9C50-4B11BE44BE51}"/>
    <cellStyle name="千分位 2 3 5 5 2" xfId="35874" xr:uid="{3E671388-0EE5-456A-887D-6DED3E7465BD}"/>
    <cellStyle name="千分位 2 3 5 6" xfId="8701" xr:uid="{5A60C41E-A93A-42FE-B45A-2CD42FDCE6BB}"/>
    <cellStyle name="千分位 2 3 5 6 2" xfId="38656" xr:uid="{AB3CF7DD-7E60-4E5F-99F0-9C1DC08D72D4}"/>
    <cellStyle name="千分位 2 3 5 7" xfId="11483" xr:uid="{BEA6C813-2F61-4FC7-86B3-B22468CD4CAE}"/>
    <cellStyle name="千分位 2 3 5 7 2" xfId="41438" xr:uid="{2725A0C5-A898-46FA-AB8E-E2E08E128910}"/>
    <cellStyle name="千分位 2 3 5 8" xfId="14218" xr:uid="{3865E73D-C48A-4591-ABE7-AE0600B1EDD8}"/>
    <cellStyle name="千分位 2 3 5 8 2" xfId="44173" xr:uid="{22FE21A9-67CE-4927-8F88-5CF89398235B}"/>
    <cellStyle name="千分位 2 3 5 9" xfId="16966" xr:uid="{FED83852-6989-46EB-B9C0-47CA5E6AFEBC}"/>
    <cellStyle name="千分位 2 3 5 9 2" xfId="46919" xr:uid="{AFF94982-6344-42A2-8EB7-4003DC4DA9E1}"/>
    <cellStyle name="千分位 2 3 6" xfId="701" xr:uid="{F8EDAE54-0557-4768-AEF0-85AD976ECC83}"/>
    <cellStyle name="千分位 2 3 6 10" xfId="20091" xr:uid="{33DE183B-06D4-44A9-B7A3-65D4B9A004E5}"/>
    <cellStyle name="千分位 2 3 6 10 2" xfId="50043" xr:uid="{86D949CD-B395-4A00-9E9D-9F24E6ADD379}"/>
    <cellStyle name="千分位 2 3 6 11" xfId="22829" xr:uid="{2CC5B9B0-8C5B-4CA7-871C-1F6044CEEFC7}"/>
    <cellStyle name="千分位 2 3 6 11 2" xfId="52781" xr:uid="{3B194AA1-121E-4255-B49D-BC66CB40715B}"/>
    <cellStyle name="千分位 2 3 6 12" xfId="25565" xr:uid="{ADBC461C-1F9A-451C-95EC-BBDBDF37AA8F}"/>
    <cellStyle name="千分位 2 3 6 12 2" xfId="55517" xr:uid="{0D425F52-254E-40A9-9E49-CCB1DA967BE9}"/>
    <cellStyle name="千分位 2 3 6 13" xfId="30706" xr:uid="{9695ABD9-8243-49A4-A0DA-02E482B29206}"/>
    <cellStyle name="千分位 2 3 6 2" xfId="1244" xr:uid="{A381307D-CBFC-46B6-BB1D-07D136054DB6}"/>
    <cellStyle name="千分位 2 3 6 2 10" xfId="26933" xr:uid="{29E5C2F4-BD69-4303-849E-5EACEF5B0898}"/>
    <cellStyle name="千分位 2 3 6 2 10 2" xfId="56885" xr:uid="{DA42237D-789C-4B92-A939-60F7825CB16C}"/>
    <cellStyle name="千分位 2 3 6 2 11" xfId="31249" xr:uid="{9B77E37D-A0D7-4D96-9BD5-EFB39C1F1790}"/>
    <cellStyle name="千分位 2 3 6 2 2" xfId="4681" xr:uid="{C618B1CD-B305-4A1D-83D7-616B0722FDD5}"/>
    <cellStyle name="千分位 2 3 6 2 2 2" xfId="29676" xr:uid="{31D144C3-84B1-4FA2-80D3-76350E9AD541}"/>
    <cellStyle name="千分位 2 3 6 2 2 2 2" xfId="59628" xr:uid="{BBE6FDEE-E63C-4C83-B72F-7E58C025DD2E}"/>
    <cellStyle name="千分位 2 3 6 2 2 3" xfId="34674" xr:uid="{2BE4F10D-A294-4131-934E-F0CF00CAE858}"/>
    <cellStyle name="千分位 2 3 6 2 3" xfId="7629" xr:uid="{A4416025-251C-40B6-BD98-E6CC0C03B379}"/>
    <cellStyle name="千分位 2 3 6 2 3 2" xfId="37584" xr:uid="{BA8839E1-D58E-4F96-90EC-27CF827FEA43}"/>
    <cellStyle name="千分位 2 3 6 2 4" xfId="10411" xr:uid="{1D813B4F-FEE8-4073-B370-F0BE17FF1E0E}"/>
    <cellStyle name="千分位 2 3 6 2 4 2" xfId="40366" xr:uid="{82FE33FC-A139-41E4-BF67-FB0D526D9BDE}"/>
    <cellStyle name="千分位 2 3 6 2 5" xfId="13193" xr:uid="{2DD89CC2-A047-4A38-B15E-63FEF361CCD3}"/>
    <cellStyle name="千分位 2 3 6 2 5 2" xfId="43148" xr:uid="{51EF16A7-019C-4145-88ED-88626ABC566E}"/>
    <cellStyle name="千分位 2 3 6 2 6" xfId="15928" xr:uid="{10A32B36-3273-474C-99DD-5A2E7BE697FD}"/>
    <cellStyle name="千分位 2 3 6 2 6 2" xfId="45883" xr:uid="{8ADA689E-0B18-4683-98DB-0990284CC5B1}"/>
    <cellStyle name="千分位 2 3 6 2 7" xfId="18676" xr:uid="{2CBE03CB-7EC4-47DA-9B2C-FA88FEB62C4B}"/>
    <cellStyle name="千分位 2 3 6 2 7 2" xfId="48629" xr:uid="{00096292-10E5-41DB-8646-D3A532374F42}"/>
    <cellStyle name="千分位 2 3 6 2 8" xfId="21459" xr:uid="{AFC71B44-677B-41D4-89DC-AF12FA9A1D82}"/>
    <cellStyle name="千分位 2 3 6 2 8 2" xfId="51411" xr:uid="{3C4EBBA0-E242-40DA-9CE1-41B1C00F8889}"/>
    <cellStyle name="千分位 2 3 6 2 9" xfId="24197" xr:uid="{EFD2A44B-3BD1-4BB4-A20A-DAE9CA6AFEEB}"/>
    <cellStyle name="千分位 2 3 6 2 9 2" xfId="54149" xr:uid="{1267C24C-8559-429D-ABF9-ACF1B7610261}"/>
    <cellStyle name="千分位 2 3 6 3" xfId="1786" xr:uid="{017A4B94-2688-43DD-98EF-48D1161F1256}"/>
    <cellStyle name="千分位 2 3 6 3 2" xfId="28308" xr:uid="{E9824B5A-2C55-458E-8DC9-94590A341984}"/>
    <cellStyle name="千分位 2 3 6 3 2 2" xfId="58260" xr:uid="{616DDF50-BEB9-431D-854E-620E707D10A9}"/>
    <cellStyle name="千分位 2 3 6 3 3" xfId="31791" xr:uid="{2122D5E4-EE7B-4FFD-BC2B-4420EFCAC701}"/>
    <cellStyle name="千分位 2 3 6 4" xfId="3313" xr:uid="{3215AE07-D274-4538-BCEB-6C340490CDA6}"/>
    <cellStyle name="千分位 2 3 6 4 2" xfId="33306" xr:uid="{F6982D82-0F92-41CE-9F5D-03381C16D2D5}"/>
    <cellStyle name="千分位 2 3 6 5" xfId="6261" xr:uid="{1E379A2A-161D-4774-A7AF-B17D4560F079}"/>
    <cellStyle name="千分位 2 3 6 5 2" xfId="36216" xr:uid="{E292EEDE-A7B5-4CF9-A185-3064746CAB20}"/>
    <cellStyle name="千分位 2 3 6 6" xfId="9043" xr:uid="{04DCEBE9-CCB5-4C3E-A115-A49188B16445}"/>
    <cellStyle name="千分位 2 3 6 6 2" xfId="38998" xr:uid="{A6B92BCF-6FAC-45B9-A5F4-D12F5FB3A351}"/>
    <cellStyle name="千分位 2 3 6 7" xfId="11825" xr:uid="{55DC8502-12B0-46EA-B046-D875C8863144}"/>
    <cellStyle name="千分位 2 3 6 7 2" xfId="41780" xr:uid="{29F42E60-7F62-43F7-BF15-796B0DDC5715}"/>
    <cellStyle name="千分位 2 3 6 8" xfId="14560" xr:uid="{23DF509A-73A0-46FD-BD56-0C758858B9D1}"/>
    <cellStyle name="千分位 2 3 6 8 2" xfId="44515" xr:uid="{9E33791C-B77D-4D6E-AE08-F967A897131F}"/>
    <cellStyle name="千分位 2 3 6 9" xfId="17308" xr:uid="{BC4ADD9C-6789-4BA5-A19E-27C794F0524A}"/>
    <cellStyle name="千分位 2 3 6 9 2" xfId="47261" xr:uid="{5C6E47F5-3774-49D8-A026-2B92F65C3A9B}"/>
    <cellStyle name="千分位 2 3 7" xfId="747" xr:uid="{53FE790F-167C-42E2-8CF1-A60102DB689C}"/>
    <cellStyle name="千分位 2 3 7 10" xfId="20775" xr:uid="{32DCFA45-AD53-4972-88DF-9FFAAA94C49D}"/>
    <cellStyle name="千分位 2 3 7 10 2" xfId="50727" xr:uid="{B9E2A56B-A757-4502-A18F-9F0C1B3C4F5C}"/>
    <cellStyle name="千分位 2 3 7 11" xfId="23513" xr:uid="{E80E8539-F9FB-449F-84C7-5679917455E2}"/>
    <cellStyle name="千分位 2 3 7 11 2" xfId="53465" xr:uid="{769C8A68-94E5-4E59-B46E-94867CF5D694}"/>
    <cellStyle name="千分位 2 3 7 12" xfId="26249" xr:uid="{719CB22E-90D6-42F3-B070-5F4A30BDE26A}"/>
    <cellStyle name="千分位 2 3 7 12 2" xfId="56201" xr:uid="{A3C4DE8B-EB5B-4D58-B2AE-2802C4C729A2}"/>
    <cellStyle name="千分位 2 3 7 13" xfId="30752" xr:uid="{F11E2E0B-15AF-4C1E-8DC9-0FD6AF9C8254}"/>
    <cellStyle name="千分位 2 3 7 2" xfId="1290" xr:uid="{E79013E9-6231-41AA-84D9-96DB3DE84037}"/>
    <cellStyle name="千分位 2 3 7 2 2" xfId="28992" xr:uid="{F583F317-248F-4046-A1F2-CC687A84D017}"/>
    <cellStyle name="千分位 2 3 7 2 2 2" xfId="58944" xr:uid="{8952B0C1-B3A7-49BA-8082-5154893B9018}"/>
    <cellStyle name="千分位 2 3 7 2 3" xfId="31295" xr:uid="{EDFE2740-9139-43B4-BC12-7F138F007399}"/>
    <cellStyle name="千分位 2 3 7 3" xfId="1832" xr:uid="{99C09B21-7C00-4C1F-A63A-B847F0514AAA}"/>
    <cellStyle name="千分位 2 3 7 3 2" xfId="31837" xr:uid="{48C52913-0EB8-4F8D-B261-0577B98AF88A}"/>
    <cellStyle name="千分位 2 3 7 4" xfId="3997" xr:uid="{B7125F14-96DB-49FA-A12E-7EC675E5E9BD}"/>
    <cellStyle name="千分位 2 3 7 4 2" xfId="33990" xr:uid="{07DC48A3-6029-4001-AD90-C255F3D67673}"/>
    <cellStyle name="千分位 2 3 7 5" xfId="6945" xr:uid="{0E761950-57FB-401D-9D88-5D57980E652B}"/>
    <cellStyle name="千分位 2 3 7 5 2" xfId="36900" xr:uid="{D2829662-ABC0-478C-8F6A-354AD0F21735}"/>
    <cellStyle name="千分位 2 3 7 6" xfId="9727" xr:uid="{DFF2E08D-A5F8-4D63-A910-750DB9BEAD6F}"/>
    <cellStyle name="千分位 2 3 7 6 2" xfId="39682" xr:uid="{5672620B-EB0B-4733-84AE-A00451D90383}"/>
    <cellStyle name="千分位 2 3 7 7" xfId="12509" xr:uid="{FA59B220-926E-49AB-BF6D-DF0BC04B4FBF}"/>
    <cellStyle name="千分位 2 3 7 7 2" xfId="42464" xr:uid="{E9995B93-3111-4918-B10A-F56B2CBD9E9F}"/>
    <cellStyle name="千分位 2 3 7 8" xfId="15244" xr:uid="{B84A35B5-EEE2-427D-8461-3B5D7E33D3EC}"/>
    <cellStyle name="千分位 2 3 7 8 2" xfId="45199" xr:uid="{518FC623-DF62-4C60-BC95-B877C31BA65C}"/>
    <cellStyle name="千分位 2 3 7 9" xfId="17992" xr:uid="{4F7FF784-CE22-4D2E-BFC9-D09AE28A1057}"/>
    <cellStyle name="千分位 2 3 7 9 2" xfId="47945" xr:uid="{99C304ED-23DE-41CF-AAA9-10B6E699D2A9}"/>
    <cellStyle name="千分位 2 3 8" xfId="920" xr:uid="{8CD1B087-9A14-4FF3-8E05-C9DA7DEDBBA9}"/>
    <cellStyle name="千分位 2 3 8 2" xfId="27624" xr:uid="{3EFD180E-9F8D-4008-9C76-91B2726557D3}"/>
    <cellStyle name="千分位 2 3 8 2 2" xfId="57576" xr:uid="{E962252B-3BE2-4A23-87EE-114C87FCAB29}"/>
    <cellStyle name="千分位 2 3 8 3" xfId="30925" xr:uid="{8F479B48-FD6B-40E8-9B5B-4B14A663FACB}"/>
    <cellStyle name="千分位 2 3 9" xfId="1462" xr:uid="{EB6A1A37-9E92-4B07-BC39-0A53C4F28BD8}"/>
    <cellStyle name="千分位 2 3 9 2" xfId="31467" xr:uid="{2DA5F7C3-9F0F-4135-B30A-CA5FAE3DFDD0}"/>
    <cellStyle name="千分位 2 30" xfId="22124" xr:uid="{332B2A89-5206-4FE9-B4D3-95C0F494387A}"/>
    <cellStyle name="千分位 2 30 2" xfId="52076" xr:uid="{C8C5161B-BA17-4D85-9D13-CD9644F68216}"/>
    <cellStyle name="千分位 2 31" xfId="24859" xr:uid="{74A4FF1E-13B9-40BD-9C7D-D87B5DA3F7E4}"/>
    <cellStyle name="千分位 2 31 2" xfId="54811" xr:uid="{70F76620-6141-411C-AB83-00A05EFC0DD5}"/>
    <cellStyle name="千分位 2 32" xfId="30358" xr:uid="{EF3EB83A-4E13-4AEF-84AD-21790C6833F5}"/>
    <cellStyle name="千分位 2 4" xfId="376" xr:uid="{A18ADE03-DCC9-4481-9379-AF642F12CEC8}"/>
    <cellStyle name="千分位 2 4 10" xfId="2018" xr:uid="{C5C53F40-0909-4C0B-B94A-DBB7C4A22F88}"/>
    <cellStyle name="千分位 2 4 10 2" xfId="32023" xr:uid="{910199E1-D914-472A-A1D4-CC4AAA436820}"/>
    <cellStyle name="千分位 2 4 11" xfId="2201" xr:uid="{BC4015C2-0DAF-4BDB-984B-1426BDE46180}"/>
    <cellStyle name="千分位 2 4 11 2" xfId="32201" xr:uid="{B741EDF5-C4F6-4AB5-B857-E335B52E0497}"/>
    <cellStyle name="千分位 2 4 12" xfId="2545" xr:uid="{E8D72B42-0626-4044-B00B-B573371DE650}"/>
    <cellStyle name="千分位 2 4 12 2" xfId="32544" xr:uid="{3EFE49B6-7E14-4262-A558-F4C9D7A693B4}"/>
    <cellStyle name="千分位 2 4 13" xfId="2593" xr:uid="{72CF4804-F44E-44D9-926A-754B26897621}"/>
    <cellStyle name="千分位 2 4 13 2" xfId="32588" xr:uid="{BD1D8613-9F44-46E2-98B6-8C810C53026E}"/>
    <cellStyle name="千分位 2 4 14" xfId="2640" xr:uid="{511422DA-CD19-4267-B980-2924BDECEBB7}"/>
    <cellStyle name="千分位 2 4 14 2" xfId="32633" xr:uid="{66D54ED3-B5A9-4147-89DD-DA938E3AB8AB}"/>
    <cellStyle name="千分位 2 4 15" xfId="5376" xr:uid="{53E7B32B-D7A1-495E-9840-E7396094E5F6}"/>
    <cellStyle name="千分位 2 4 15 2" xfId="35369" xr:uid="{2742CBD0-DD6D-4081-905F-2C60647CCB4F}"/>
    <cellStyle name="千分位 2 4 16" xfId="5418" xr:uid="{23CA4621-9037-48E2-85EF-BFC88446F0F0}"/>
    <cellStyle name="千分位 2 4 16 2" xfId="35411" xr:uid="{0DD8FCAC-E72F-4C81-B9F5-22E49E9FD661}"/>
    <cellStyle name="千分位 2 4 17" xfId="5497" xr:uid="{CEF5E72D-8F63-4ABB-803B-034954DECDE2}"/>
    <cellStyle name="千分位 2 4 17 2" xfId="35468" xr:uid="{A9A16D3E-9330-4458-97C7-ED3AA8759FC6}"/>
    <cellStyle name="千分位 2 4 18" xfId="5588" xr:uid="{B0D15236-0FB2-45C2-AFDD-CBE95635FF00}"/>
    <cellStyle name="千分位 2 4 18 2" xfId="35543" xr:uid="{67475097-275C-4CE9-BF77-2BD508D7B66B}"/>
    <cellStyle name="千分位 2 4 19" xfId="8325" xr:uid="{90C70E5F-06F8-42D5-B540-EE86439FC0E4}"/>
    <cellStyle name="千分位 2 4 19 2" xfId="38280" xr:uid="{1369803E-C4DF-4903-91D6-73F6C31C02FB}"/>
    <cellStyle name="千分位 2 4 2" xfId="421" xr:uid="{9F438D1B-BB46-4424-A29A-6A449561113C}"/>
    <cellStyle name="千分位 2 4 2 10" xfId="5631" xr:uid="{908017EA-1B12-4CE0-9A92-D1FD50277C25}"/>
    <cellStyle name="千分位 2 4 2 10 2" xfId="35586" xr:uid="{0E6A8633-1300-4799-BC6C-4A71D8A0D663}"/>
    <cellStyle name="千分位 2 4 2 11" xfId="8413" xr:uid="{AFCAC7B5-0010-4D06-AE82-B0EB9E88FB6D}"/>
    <cellStyle name="千分位 2 4 2 11 2" xfId="38368" xr:uid="{D74A99CD-9DBC-4DCD-BBEB-AAC7FE52E7CB}"/>
    <cellStyle name="千分位 2 4 2 12" xfId="11195" xr:uid="{BF1740A0-539F-41E0-A898-574B5E95A29C}"/>
    <cellStyle name="千分位 2 4 2 12 2" xfId="41150" xr:uid="{AC21C4C8-A4C8-4AD0-B44A-26F7A02E7301}"/>
    <cellStyle name="千分位 2 4 2 13" xfId="13930" xr:uid="{10C66094-21D2-46EF-B3A1-07AEAEFF398C}"/>
    <cellStyle name="千分位 2 4 2 13 2" xfId="43885" xr:uid="{13F70395-B93F-4926-8140-7BB3D33F4C4A}"/>
    <cellStyle name="千分位 2 4 2 14" xfId="16678" xr:uid="{84EDD482-6C68-4BCD-A287-06BA536C3000}"/>
    <cellStyle name="千分位 2 4 2 14 2" xfId="46631" xr:uid="{DC76A44C-4BF2-4B95-BBED-FD83AAED397B}"/>
    <cellStyle name="千分位 2 4 2 15" xfId="19461" xr:uid="{201A35E9-7F25-4656-80EB-C424D17A45B8}"/>
    <cellStyle name="千分位 2 4 2 15 2" xfId="49413" xr:uid="{0F458AB9-626A-4F51-BC9E-9E207A4A7644}"/>
    <cellStyle name="千分位 2 4 2 16" xfId="22199" xr:uid="{86504387-3E42-4869-BC65-0F2E77E3C25F}"/>
    <cellStyle name="千分位 2 4 2 16 2" xfId="52151" xr:uid="{D4D6E872-1FFB-40C9-8B8B-4A7D6DB5FC7A}"/>
    <cellStyle name="千分位 2 4 2 17" xfId="24935" xr:uid="{352DF752-D64A-4020-B9D6-63EA0DFB9712}"/>
    <cellStyle name="千分位 2 4 2 17 2" xfId="54887" xr:uid="{10EBD4CB-49D2-4703-9687-2DF0C45A83F8}"/>
    <cellStyle name="千分位 2 4 2 18" xfId="30436" xr:uid="{AEB53798-5D61-46A0-8A9D-2A0CA4CEB1A8}"/>
    <cellStyle name="千分位 2 4 2 2" xfId="565" xr:uid="{8DBF03C9-95AA-41ED-AF1A-59E6B4206C7F}"/>
    <cellStyle name="千分位 2 4 2 2 10" xfId="11280" xr:uid="{ACDF79AC-A811-4BB2-993F-E214A5BB8EC1}"/>
    <cellStyle name="千分位 2 4 2 2 10 2" xfId="41235" xr:uid="{9D5B5290-1D25-4A0A-A5B1-2DD6096A2935}"/>
    <cellStyle name="千分位 2 4 2 2 11" xfId="14015" xr:uid="{420A59BE-59FE-4A77-A7C4-82D94DFEC63C}"/>
    <cellStyle name="千分位 2 4 2 2 11 2" xfId="43970" xr:uid="{39067024-1EBA-43F6-90A8-91B0A2603142}"/>
    <cellStyle name="千分位 2 4 2 2 12" xfId="16763" xr:uid="{7AE66BFD-3F4B-4579-B13D-3DD3BB0025CA}"/>
    <cellStyle name="千分位 2 4 2 2 12 2" xfId="46716" xr:uid="{9EA9CA05-13A7-4743-A385-14E4A38723DD}"/>
    <cellStyle name="千分位 2 4 2 2 13" xfId="19546" xr:uid="{D194D10E-727C-459A-8D6C-BB9F9F0A59E9}"/>
    <cellStyle name="千分位 2 4 2 2 13 2" xfId="49498" xr:uid="{6D061320-711F-46EA-969B-16A5FD0DC7C7}"/>
    <cellStyle name="千分位 2 4 2 2 14" xfId="22284" xr:uid="{A6DEE52D-38D9-4B6B-A419-1A25446626D3}"/>
    <cellStyle name="千分位 2 4 2 2 14 2" xfId="52236" xr:uid="{8306900B-4A3F-4E44-8CC5-ADAB25E4A1E4}"/>
    <cellStyle name="千分位 2 4 2 2 15" xfId="25020" xr:uid="{FD99ECAD-18F1-4D16-A0B8-F11BE4715FD9}"/>
    <cellStyle name="千分位 2 4 2 2 15 2" xfId="54972" xr:uid="{91A32076-9827-4D85-B473-E197CF74D618}"/>
    <cellStyle name="千分位 2 4 2 2 16" xfId="30575" xr:uid="{85E49217-9EDB-4F27-8384-032CBDA682D1}"/>
    <cellStyle name="千分位 2 4 2 2 2" xfId="886" xr:uid="{650D88E6-1B4E-4DA5-A0C4-714A721BE043}"/>
    <cellStyle name="千分位 2 4 2 2 2 10" xfId="16934" xr:uid="{2BD2D9BE-963E-48EA-BC16-7B3A34A822E1}"/>
    <cellStyle name="千分位 2 4 2 2 2 10 2" xfId="46887" xr:uid="{2AE259C4-1A90-4874-9BDA-658B80BF0057}"/>
    <cellStyle name="千分位 2 4 2 2 2 11" xfId="19717" xr:uid="{1EED6E51-3416-4B80-961C-734242213A1A}"/>
    <cellStyle name="千分位 2 4 2 2 2 11 2" xfId="49669" xr:uid="{8A89DDFB-28B6-406F-995E-5832EAACD075}"/>
    <cellStyle name="千分位 2 4 2 2 2 12" xfId="22455" xr:uid="{AB7FAD02-79FF-40CF-8FBD-FF74E1D8C6DA}"/>
    <cellStyle name="千分位 2 4 2 2 2 12 2" xfId="52407" xr:uid="{07B0ADF5-D2C8-4F88-A7DD-21B0F41E4E3F}"/>
    <cellStyle name="千分位 2 4 2 2 2 13" xfId="25191" xr:uid="{09BFA80A-4AE2-4453-BD96-6A4695548AD0}"/>
    <cellStyle name="千分位 2 4 2 2 2 13 2" xfId="55143" xr:uid="{FF98DE33-7A1C-415F-8C97-643292ACCFCE}"/>
    <cellStyle name="千分位 2 4 2 2 2 14" xfId="30891" xr:uid="{C2962FC4-73CB-4E70-BA56-EE2AFF4D13E6}"/>
    <cellStyle name="千分位 2 4 2 2 2 2" xfId="1429" xr:uid="{809A0CE7-C977-459E-AF37-9E66A8CDB3F3}"/>
    <cellStyle name="千分位 2 4 2 2 2 2 10" xfId="20059" xr:uid="{10CFD20E-8FAC-4B04-9E71-044E916FDEE4}"/>
    <cellStyle name="千分位 2 4 2 2 2 2 10 2" xfId="50011" xr:uid="{55AB90AE-73E1-44B2-8074-E31FEADEEAB8}"/>
    <cellStyle name="千分位 2 4 2 2 2 2 11" xfId="22797" xr:uid="{F2AE6CBB-0C4A-4529-8D22-5D20ED923A35}"/>
    <cellStyle name="千分位 2 4 2 2 2 2 11 2" xfId="52749" xr:uid="{E55D65A5-5EC0-47D9-8C5E-FE529BC01AD8}"/>
    <cellStyle name="千分位 2 4 2 2 2 2 12" xfId="25533" xr:uid="{A81FF53C-2E60-48B0-B03A-FBDD8AD7F4B2}"/>
    <cellStyle name="千分位 2 4 2 2 2 2 12 2" xfId="55485" xr:uid="{4A53D3F1-2A6E-4839-8DAF-3DAE0A7E9CF9}"/>
    <cellStyle name="千分位 2 4 2 2 2 2 13" xfId="31434" xr:uid="{1E0C03C2-95A7-48CE-9588-493358C62E12}"/>
    <cellStyle name="千分位 2 4 2 2 2 2 2" xfId="3965" xr:uid="{8DB4BC13-3DCB-469E-8A62-6A7CCA40EC29}"/>
    <cellStyle name="千分位 2 4 2 2 2 2 2 10" xfId="26217" xr:uid="{4171CF92-0544-4FFE-819E-8FF6DBCF56C2}"/>
    <cellStyle name="千分位 2 4 2 2 2 2 2 10 2" xfId="56169" xr:uid="{1F3E2BE8-0D47-4312-8EF7-293E514DFD60}"/>
    <cellStyle name="千分位 2 4 2 2 2 2 2 11" xfId="33958" xr:uid="{3FC2DB82-0319-491D-8816-C0F1FFC1B4CA}"/>
    <cellStyle name="千分位 2 4 2 2 2 2 2 2" xfId="5333" xr:uid="{1DA1B334-CC2C-4515-A316-8C225F857A06}"/>
    <cellStyle name="千分位 2 4 2 2 2 2 2 2 10" xfId="35326" xr:uid="{8AD9FF5D-8D2A-4E33-A5ED-CD8DB05AC282}"/>
    <cellStyle name="千分位 2 4 2 2 2 2 2 2 2" xfId="8281" xr:uid="{7ED82FFF-2F3A-4E43-B968-8D74945F4565}"/>
    <cellStyle name="千分位 2 4 2 2 2 2 2 2 2 2" xfId="30328" xr:uid="{5AA5F6A5-4492-452F-9CFB-EED08E6BE544}"/>
    <cellStyle name="千分位 2 4 2 2 2 2 2 2 2 2 2" xfId="60280" xr:uid="{243E758F-3EF9-4DC5-AB07-45BEB90C884F}"/>
    <cellStyle name="千分位 2 4 2 2 2 2 2 2 2 3" xfId="38236" xr:uid="{667F841B-DB16-4276-9076-91E916F55069}"/>
    <cellStyle name="千分位 2 4 2 2 2 2 2 2 3" xfId="11063" xr:uid="{6F1B3518-7CC4-4457-8DAE-E1FCA0F48771}"/>
    <cellStyle name="千分位 2 4 2 2 2 2 2 2 3 2" xfId="41018" xr:uid="{2E1A6452-1D4C-4D3F-A8E0-3942C993774A}"/>
    <cellStyle name="千分位 2 4 2 2 2 2 2 2 4" xfId="13845" xr:uid="{250E1810-098F-4CB8-BF55-86E19044FF50}"/>
    <cellStyle name="千分位 2 4 2 2 2 2 2 2 4 2" xfId="43800" xr:uid="{6B7B3BA3-53D7-47F2-9999-17B815F9B113}"/>
    <cellStyle name="千分位 2 4 2 2 2 2 2 2 5" xfId="16580" xr:uid="{7C5E2AEF-F782-4835-A621-6F1521C3B6DD}"/>
    <cellStyle name="千分位 2 4 2 2 2 2 2 2 5 2" xfId="46535" xr:uid="{27E49B09-8F51-4679-AE46-CC3D9821A24D}"/>
    <cellStyle name="千分位 2 4 2 2 2 2 2 2 6" xfId="19328" xr:uid="{E8072FA8-FDC3-41BB-94A2-5804C076FDC0}"/>
    <cellStyle name="千分位 2 4 2 2 2 2 2 2 6 2" xfId="49281" xr:uid="{598C2432-752F-4B2B-9122-2E83A8EF5F95}"/>
    <cellStyle name="千分位 2 4 2 2 2 2 2 2 7" xfId="22111" xr:uid="{92157C28-5067-4766-9790-B3DDA50F65D5}"/>
    <cellStyle name="千分位 2 4 2 2 2 2 2 2 7 2" xfId="52063" xr:uid="{FF671AA3-3DB4-4A98-87F8-4CCF556A831A}"/>
    <cellStyle name="千分位 2 4 2 2 2 2 2 2 8" xfId="24849" xr:uid="{E88F1950-C6EF-4639-93A8-18AC7DE8C3AD}"/>
    <cellStyle name="千分位 2 4 2 2 2 2 2 2 8 2" xfId="54801" xr:uid="{543D6781-76F3-4752-939E-4A1B6051C712}"/>
    <cellStyle name="千分位 2 4 2 2 2 2 2 2 9" xfId="27585" xr:uid="{44F6A1D1-B8D1-4AF0-97F7-297BBC8AA39C}"/>
    <cellStyle name="千分位 2 4 2 2 2 2 2 2 9 2" xfId="57537" xr:uid="{74372982-85BF-4E2D-8AB2-E4FA6A1B670E}"/>
    <cellStyle name="千分位 2 4 2 2 2 2 2 3" xfId="6913" xr:uid="{6CD985E8-2567-43CA-87D4-D3D2E21635C6}"/>
    <cellStyle name="千分位 2 4 2 2 2 2 2 3 2" xfId="28960" xr:uid="{CECF07ED-BF1F-4C43-A716-774149CA315A}"/>
    <cellStyle name="千分位 2 4 2 2 2 2 2 3 2 2" xfId="58912" xr:uid="{8CCA38A7-B2D5-49BC-A0A2-2D1A58DEA58F}"/>
    <cellStyle name="千分位 2 4 2 2 2 2 2 3 3" xfId="36868" xr:uid="{27F9AE6D-0066-4B3C-918E-4551D4AF956F}"/>
    <cellStyle name="千分位 2 4 2 2 2 2 2 4" xfId="9695" xr:uid="{96F41D73-6037-4693-8A5C-EEA89E3D7BCF}"/>
    <cellStyle name="千分位 2 4 2 2 2 2 2 4 2" xfId="39650" xr:uid="{1E388E91-E2C0-4F39-84C8-B1DDA95B2213}"/>
    <cellStyle name="千分位 2 4 2 2 2 2 2 5" xfId="12477" xr:uid="{AD085297-A78F-4D43-B7FC-1C717FE25A09}"/>
    <cellStyle name="千分位 2 4 2 2 2 2 2 5 2" xfId="42432" xr:uid="{7B105C88-A196-4E49-A7BE-53F1F15F3EF8}"/>
    <cellStyle name="千分位 2 4 2 2 2 2 2 6" xfId="15212" xr:uid="{B3B502F3-1FD0-4109-AC4D-D84EBF205F4A}"/>
    <cellStyle name="千分位 2 4 2 2 2 2 2 6 2" xfId="45167" xr:uid="{2BA9349B-5BF3-4F4E-8317-50A0A00C5459}"/>
    <cellStyle name="千分位 2 4 2 2 2 2 2 7" xfId="17960" xr:uid="{EFD9F1FD-86A0-4670-99E0-42AE335E4DF1}"/>
    <cellStyle name="千分位 2 4 2 2 2 2 2 7 2" xfId="47913" xr:uid="{179AED59-FC34-4534-90F7-2B673FC1109B}"/>
    <cellStyle name="千分位 2 4 2 2 2 2 2 8" xfId="20743" xr:uid="{E7FE590D-45D4-41B0-8543-C93763AE1601}"/>
    <cellStyle name="千分位 2 4 2 2 2 2 2 8 2" xfId="50695" xr:uid="{2492CAD4-5432-4586-80A1-91D87E42F6A5}"/>
    <cellStyle name="千分位 2 4 2 2 2 2 2 9" xfId="23481" xr:uid="{68119BB6-5CE8-419E-97BF-2AFC1AE3AA6E}"/>
    <cellStyle name="千分位 2 4 2 2 2 2 2 9 2" xfId="53433" xr:uid="{A7974C9C-7769-416B-84DE-661F4D3507CC}"/>
    <cellStyle name="千分位 2 4 2 2 2 2 3" xfId="4649" xr:uid="{F2DFAABD-05DB-46CF-B5F5-2CC21DFE8745}"/>
    <cellStyle name="千分位 2 4 2 2 2 2 3 10" xfId="34642" xr:uid="{862490C9-A4A4-4B88-B4CD-6AED5B72341B}"/>
    <cellStyle name="千分位 2 4 2 2 2 2 3 2" xfId="7597" xr:uid="{429E7AA9-301E-49BD-B392-672F3C90C766}"/>
    <cellStyle name="千分位 2 4 2 2 2 2 3 2 2" xfId="29644" xr:uid="{4C14E9F4-8F71-426C-B596-47EED34A3E26}"/>
    <cellStyle name="千分位 2 4 2 2 2 2 3 2 2 2" xfId="59596" xr:uid="{15D553DC-1AC5-4238-8EB2-37F55103E0DE}"/>
    <cellStyle name="千分位 2 4 2 2 2 2 3 2 3" xfId="37552" xr:uid="{71395DDF-189A-4DA6-BC77-1154FE8D007E}"/>
    <cellStyle name="千分位 2 4 2 2 2 2 3 3" xfId="10379" xr:uid="{3284D8D8-F6B5-427D-88DE-88800B2B5E19}"/>
    <cellStyle name="千分位 2 4 2 2 2 2 3 3 2" xfId="40334" xr:uid="{DF0AA87C-6E2D-4947-8F14-18552D9ABCFB}"/>
    <cellStyle name="千分位 2 4 2 2 2 2 3 4" xfId="13161" xr:uid="{9CBD9DA3-CA41-42E9-A3C2-0F2DA999C434}"/>
    <cellStyle name="千分位 2 4 2 2 2 2 3 4 2" xfId="43116" xr:uid="{0F8B7466-57D1-4743-AE44-8BC913D04BC1}"/>
    <cellStyle name="千分位 2 4 2 2 2 2 3 5" xfId="15896" xr:uid="{D11D3170-44EA-44B8-B2F3-7282437D972A}"/>
    <cellStyle name="千分位 2 4 2 2 2 2 3 5 2" xfId="45851" xr:uid="{C87A3086-FB7F-48E3-8092-5F865F3DBAD8}"/>
    <cellStyle name="千分位 2 4 2 2 2 2 3 6" xfId="18644" xr:uid="{CE8A1CE5-0F77-44AF-AA10-838DBBCE9A13}"/>
    <cellStyle name="千分位 2 4 2 2 2 2 3 6 2" xfId="48597" xr:uid="{2C637DF1-4843-4873-9A21-53408B5E4D36}"/>
    <cellStyle name="千分位 2 4 2 2 2 2 3 7" xfId="21427" xr:uid="{6EE0615C-2A52-48DC-B239-D08788D97DB9}"/>
    <cellStyle name="千分位 2 4 2 2 2 2 3 7 2" xfId="51379" xr:uid="{D19B8872-7324-4D2C-8413-3A38ED3768C3}"/>
    <cellStyle name="千分位 2 4 2 2 2 2 3 8" xfId="24165" xr:uid="{15565D01-6994-4E22-8063-C96F810601AD}"/>
    <cellStyle name="千分位 2 4 2 2 2 2 3 8 2" xfId="54117" xr:uid="{2F783649-B3D2-44C8-AAB7-B66CB15EA611}"/>
    <cellStyle name="千分位 2 4 2 2 2 2 3 9" xfId="26901" xr:uid="{B78874EF-53D3-49C6-B1B1-AB5E3F5DD7AD}"/>
    <cellStyle name="千分位 2 4 2 2 2 2 3 9 2" xfId="56853" xr:uid="{ECE3179C-A05C-4A16-A2FB-31D5534320B8}"/>
    <cellStyle name="千分位 2 4 2 2 2 2 4" xfId="3281" xr:uid="{05950FAB-68D2-4F2A-AFF3-B2DB1A37FD7D}"/>
    <cellStyle name="千分位 2 4 2 2 2 2 4 2" xfId="28276" xr:uid="{A97A98A8-BA86-4650-8E3C-108DE320FBC4}"/>
    <cellStyle name="千分位 2 4 2 2 2 2 4 2 2" xfId="58228" xr:uid="{C1027E36-B2AD-40CD-AA97-FA93C959097A}"/>
    <cellStyle name="千分位 2 4 2 2 2 2 4 3" xfId="33274" xr:uid="{35359B22-7E47-433A-91EA-541E5099C49C}"/>
    <cellStyle name="千分位 2 4 2 2 2 2 5" xfId="6229" xr:uid="{224109EF-1A13-4908-804B-6C96B36E728F}"/>
    <cellStyle name="千分位 2 4 2 2 2 2 5 2" xfId="36184" xr:uid="{FC89C688-5DDB-44A0-92FA-6EA516FFA39B}"/>
    <cellStyle name="千分位 2 4 2 2 2 2 6" xfId="9011" xr:uid="{F289F83E-DF45-4EEC-8704-C2A5CA843514}"/>
    <cellStyle name="千分位 2 4 2 2 2 2 6 2" xfId="38966" xr:uid="{AEB497B8-8D08-4E79-AB30-1B65CA39FCB6}"/>
    <cellStyle name="千分位 2 4 2 2 2 2 7" xfId="11793" xr:uid="{5E24D0CF-637A-47CA-BDE7-33F0756B8292}"/>
    <cellStyle name="千分位 2 4 2 2 2 2 7 2" xfId="41748" xr:uid="{85019B7B-5FF1-4B3B-BD82-49233525C5B9}"/>
    <cellStyle name="千分位 2 4 2 2 2 2 8" xfId="14528" xr:uid="{33659874-2B0F-4635-980A-DC24DF98C4AB}"/>
    <cellStyle name="千分位 2 4 2 2 2 2 8 2" xfId="44483" xr:uid="{2F7C1AEA-0EDA-4F96-AFBD-A14F4DC86045}"/>
    <cellStyle name="千分位 2 4 2 2 2 2 9" xfId="17276" xr:uid="{07929671-9A17-4EB3-8ACB-A1C029EDF42D}"/>
    <cellStyle name="千分位 2 4 2 2 2 2 9 2" xfId="47229" xr:uid="{F4239A41-7EAC-401C-8111-71EB9525CD1E}"/>
    <cellStyle name="千分位 2 4 2 2 2 3" xfId="1971" xr:uid="{411D4FC7-AB25-4E1E-9EED-0C05B9434561}"/>
    <cellStyle name="千分位 2 4 2 2 2 3 10" xfId="23139" xr:uid="{59AAC6B2-2B23-4B44-AD84-8AC0A278FC07}"/>
    <cellStyle name="千分位 2 4 2 2 2 3 10 2" xfId="53091" xr:uid="{BFB22B67-CDFF-494B-ACA8-98190B527B65}"/>
    <cellStyle name="千分位 2 4 2 2 2 3 11" xfId="25875" xr:uid="{AF0F3767-5967-436D-BCDD-862FA6654C82}"/>
    <cellStyle name="千分位 2 4 2 2 2 3 11 2" xfId="55827" xr:uid="{7CE79FA8-1297-49DA-A035-DB56A6363822}"/>
    <cellStyle name="千分位 2 4 2 2 2 3 12" xfId="31976" xr:uid="{87A68785-E082-42BD-AC29-DF901ACBFCBA}"/>
    <cellStyle name="千分位 2 4 2 2 2 3 2" xfId="4991" xr:uid="{19523F3E-B39C-4A77-BE02-A99B52083C70}"/>
    <cellStyle name="千分位 2 4 2 2 2 3 2 10" xfId="34984" xr:uid="{1464FFC3-37AB-470E-8132-7248786A8D38}"/>
    <cellStyle name="千分位 2 4 2 2 2 3 2 2" xfId="7939" xr:uid="{D8CAD792-4681-4BF4-B9A9-22F712873D77}"/>
    <cellStyle name="千分位 2 4 2 2 2 3 2 2 2" xfId="29986" xr:uid="{0B5532B6-ED2E-4DCD-954A-295A55072D86}"/>
    <cellStyle name="千分位 2 4 2 2 2 3 2 2 2 2" xfId="59938" xr:uid="{1526C7E2-AA26-4381-B1EE-B8FA606A5A99}"/>
    <cellStyle name="千分位 2 4 2 2 2 3 2 2 3" xfId="37894" xr:uid="{D03E4257-CBD7-4641-B2F8-268C5315D563}"/>
    <cellStyle name="千分位 2 4 2 2 2 3 2 3" xfId="10721" xr:uid="{70A7511B-5127-4508-807B-3F7148E0FEBB}"/>
    <cellStyle name="千分位 2 4 2 2 2 3 2 3 2" xfId="40676" xr:uid="{6F937FE3-E9C6-4E20-9FFE-A78E5D36A733}"/>
    <cellStyle name="千分位 2 4 2 2 2 3 2 4" xfId="13503" xr:uid="{6597925E-3D38-48FC-A846-039A7CE94036}"/>
    <cellStyle name="千分位 2 4 2 2 2 3 2 4 2" xfId="43458" xr:uid="{A1617C37-9793-4691-B33F-A15E8B2304B0}"/>
    <cellStyle name="千分位 2 4 2 2 2 3 2 5" xfId="16238" xr:uid="{91945EA7-090B-4504-BEBB-CA3CEDC1CC4E}"/>
    <cellStyle name="千分位 2 4 2 2 2 3 2 5 2" xfId="46193" xr:uid="{37E40444-334C-4F6E-A8AC-94E3AEBF97DA}"/>
    <cellStyle name="千分位 2 4 2 2 2 3 2 6" xfId="18986" xr:uid="{77CC4A41-CA7D-40B4-84DD-AD8C4144CB26}"/>
    <cellStyle name="千分位 2 4 2 2 2 3 2 6 2" xfId="48939" xr:uid="{E6EC57CF-0FC2-470A-91F3-C858DA0AF8D4}"/>
    <cellStyle name="千分位 2 4 2 2 2 3 2 7" xfId="21769" xr:uid="{31D3034A-24C1-404E-9A49-DBC02D8FA86D}"/>
    <cellStyle name="千分位 2 4 2 2 2 3 2 7 2" xfId="51721" xr:uid="{3A533E9E-E8D6-4246-8049-41648E7C2188}"/>
    <cellStyle name="千分位 2 4 2 2 2 3 2 8" xfId="24507" xr:uid="{6D57F7BC-AE09-448B-B598-50391235A685}"/>
    <cellStyle name="千分位 2 4 2 2 2 3 2 8 2" xfId="54459" xr:uid="{FF304FEC-4196-4DBA-9476-963D454F1DC0}"/>
    <cellStyle name="千分位 2 4 2 2 2 3 2 9" xfId="27243" xr:uid="{D6AB8792-A103-498D-93C2-E96BFDD1A8C9}"/>
    <cellStyle name="千分位 2 4 2 2 2 3 2 9 2" xfId="57195" xr:uid="{9B338F1C-7FCA-458A-AA6B-ACC360361CAF}"/>
    <cellStyle name="千分位 2 4 2 2 2 3 3" xfId="3623" xr:uid="{2CBBC4F5-E5A2-4E44-962E-F958DD12ACE4}"/>
    <cellStyle name="千分位 2 4 2 2 2 3 3 2" xfId="28618" xr:uid="{2998AB63-148B-4DD6-B5C1-4E957DBBAE59}"/>
    <cellStyle name="千分位 2 4 2 2 2 3 3 2 2" xfId="58570" xr:uid="{033617F6-3360-452B-89F1-DADDB011B0E5}"/>
    <cellStyle name="千分位 2 4 2 2 2 3 3 3" xfId="33616" xr:uid="{0478CEEA-8857-4157-9666-C8C818F28CA3}"/>
    <cellStyle name="千分位 2 4 2 2 2 3 4" xfId="6571" xr:uid="{F7BEF4F5-E726-429E-9F4C-5DCCBE1BDBD9}"/>
    <cellStyle name="千分位 2 4 2 2 2 3 4 2" xfId="36526" xr:uid="{9807D79E-9080-4CB8-B97E-AD6120462521}"/>
    <cellStyle name="千分位 2 4 2 2 2 3 5" xfId="9353" xr:uid="{6E6D631C-ED8B-45B1-BF71-2C61F3F25FC9}"/>
    <cellStyle name="千分位 2 4 2 2 2 3 5 2" xfId="39308" xr:uid="{7E7FDCC9-C5B5-4710-8435-2B08BBFA391E}"/>
    <cellStyle name="千分位 2 4 2 2 2 3 6" xfId="12135" xr:uid="{1BA8C121-000D-4F7B-84CD-EE00BA45A8A3}"/>
    <cellStyle name="千分位 2 4 2 2 2 3 6 2" xfId="42090" xr:uid="{21FA2907-645F-400E-9F39-4D6866D743F5}"/>
    <cellStyle name="千分位 2 4 2 2 2 3 7" xfId="14870" xr:uid="{0EF4803B-527B-47C1-8633-3ED5DBCF91FC}"/>
    <cellStyle name="千分位 2 4 2 2 2 3 7 2" xfId="44825" xr:uid="{72B8D8BB-CCD2-43FC-9675-EE2740E170E0}"/>
    <cellStyle name="千分位 2 4 2 2 2 3 8" xfId="17618" xr:uid="{2DEB40D7-935C-4868-871A-B533B8637D30}"/>
    <cellStyle name="千分位 2 4 2 2 2 3 8 2" xfId="47571" xr:uid="{55BB8CEF-00FA-4F84-9A86-97671DFCB947}"/>
    <cellStyle name="千分位 2 4 2 2 2 3 9" xfId="20401" xr:uid="{25C92D28-64F8-4653-8721-646CA775F680}"/>
    <cellStyle name="千分位 2 4 2 2 2 3 9 2" xfId="50353" xr:uid="{6378AF88-AB2C-4EB4-B1C5-10750EF9A46F}"/>
    <cellStyle name="千分位 2 4 2 2 2 4" xfId="2502" xr:uid="{07C3E3A9-1332-464F-B427-4B69A9615EEE}"/>
    <cellStyle name="千分位 2 4 2 2 2 4 10" xfId="26559" xr:uid="{0BB4B5A9-6CAA-43EE-81FD-91036366B204}"/>
    <cellStyle name="千分位 2 4 2 2 2 4 10 2" xfId="56511" xr:uid="{8EA65DB9-0F48-4241-8212-78DEAF566CA0}"/>
    <cellStyle name="千分位 2 4 2 2 2 4 11" xfId="32501" xr:uid="{7AA669EA-0031-43A4-8EF4-ED8472AE6462}"/>
    <cellStyle name="千分位 2 4 2 2 2 4 2" xfId="4307" xr:uid="{912E489B-2BAB-4859-BBFD-32F7CE718748}"/>
    <cellStyle name="千分位 2 4 2 2 2 4 2 2" xfId="29302" xr:uid="{623758E2-1D1E-40B8-BF2A-E054D6C83D70}"/>
    <cellStyle name="千分位 2 4 2 2 2 4 2 2 2" xfId="59254" xr:uid="{B9EF9022-CCB6-4FBE-ABA9-3BF255AB1758}"/>
    <cellStyle name="千分位 2 4 2 2 2 4 2 3" xfId="34300" xr:uid="{8F1BB2EB-710C-4F13-9D7B-E8F9C7E05408}"/>
    <cellStyle name="千分位 2 4 2 2 2 4 3" xfId="7255" xr:uid="{2BC16505-372D-4E55-AC59-3733D43727E9}"/>
    <cellStyle name="千分位 2 4 2 2 2 4 3 2" xfId="37210" xr:uid="{DEF2B55A-2E61-4C43-876E-7510C429D28D}"/>
    <cellStyle name="千分位 2 4 2 2 2 4 4" xfId="10037" xr:uid="{17578B01-F846-4307-A91E-AC784E0B26DA}"/>
    <cellStyle name="千分位 2 4 2 2 2 4 4 2" xfId="39992" xr:uid="{3341CF99-C57D-496D-9BCF-097061881DAD}"/>
    <cellStyle name="千分位 2 4 2 2 2 4 5" xfId="12819" xr:uid="{C69E862E-9025-4D5C-B765-975B7118C751}"/>
    <cellStyle name="千分位 2 4 2 2 2 4 5 2" xfId="42774" xr:uid="{4A025AD9-4A1C-4982-A857-8D001B11DD6D}"/>
    <cellStyle name="千分位 2 4 2 2 2 4 6" xfId="15554" xr:uid="{CB2D41A2-F2F2-4C27-907C-630029E5960F}"/>
    <cellStyle name="千分位 2 4 2 2 2 4 6 2" xfId="45509" xr:uid="{704286C0-3449-47F5-80F3-05A8C9481C4A}"/>
    <cellStyle name="千分位 2 4 2 2 2 4 7" xfId="18302" xr:uid="{4616236E-BD08-444A-BE81-F413A2359B4C}"/>
    <cellStyle name="千分位 2 4 2 2 2 4 7 2" xfId="48255" xr:uid="{F1C1F6A0-E08F-4D04-8616-EAB6E0B823ED}"/>
    <cellStyle name="千分位 2 4 2 2 2 4 8" xfId="21085" xr:uid="{C7465558-0B03-4F89-B9C9-D3E18AF59272}"/>
    <cellStyle name="千分位 2 4 2 2 2 4 8 2" xfId="51037" xr:uid="{AEF0C536-B7B2-4456-91F4-49C02C3EB8F0}"/>
    <cellStyle name="千分位 2 4 2 2 2 4 9" xfId="23823" xr:uid="{C38F4841-0525-4A28-B45C-EBE94EB63357}"/>
    <cellStyle name="千分位 2 4 2 2 2 4 9 2" xfId="53775" xr:uid="{FF3AF672-F60A-45E9-8999-4F73C0FF47AE}"/>
    <cellStyle name="千分位 2 4 2 2 2 5" xfId="2939" xr:uid="{980CF336-5EFB-4AE8-BDBA-30DE0A1F45E0}"/>
    <cellStyle name="千分位 2 4 2 2 2 5 2" xfId="27934" xr:uid="{5E028F54-3267-490F-A132-E786702961D0}"/>
    <cellStyle name="千分位 2 4 2 2 2 5 2 2" xfId="57886" xr:uid="{C46372F5-34A9-4049-AD74-9F35E9C3C252}"/>
    <cellStyle name="千分位 2 4 2 2 2 5 3" xfId="32932" xr:uid="{5DBA2655-7273-4027-A94C-104B973857A8}"/>
    <cellStyle name="千分位 2 4 2 2 2 6" xfId="5887" xr:uid="{B6CABEE7-A62E-46FA-8695-1DAD5857D3A5}"/>
    <cellStyle name="千分位 2 4 2 2 2 6 2" xfId="35842" xr:uid="{17AC8DA2-F39D-4D0D-8D07-4C6CF3485B3F}"/>
    <cellStyle name="千分位 2 4 2 2 2 7" xfId="8669" xr:uid="{5339A1DB-A513-464B-9C76-9C40404B254F}"/>
    <cellStyle name="千分位 2 4 2 2 2 7 2" xfId="38624" xr:uid="{67AD02C3-9158-4DA7-A6AB-9F832536DE32}"/>
    <cellStyle name="千分位 2 4 2 2 2 8" xfId="11451" xr:uid="{143E60D1-57DF-4685-B884-96EE44224E0C}"/>
    <cellStyle name="千分位 2 4 2 2 2 8 2" xfId="41406" xr:uid="{60A2CAC9-8FD6-4E9B-85F8-67A517F7130C}"/>
    <cellStyle name="千分位 2 4 2 2 2 9" xfId="14186" xr:uid="{3D31643F-18FF-4082-8255-AF4853E4EF4D}"/>
    <cellStyle name="千分位 2 4 2 2 2 9 2" xfId="44141" xr:uid="{EFA20A27-F49B-4F8C-8E91-E597501703E1}"/>
    <cellStyle name="千分位 2 4 2 2 3" xfId="1113" xr:uid="{3A3B05EF-569A-4A69-B798-589108991E87}"/>
    <cellStyle name="千分位 2 4 2 2 3 10" xfId="19888" xr:uid="{827ED1E9-E5ED-4014-91B6-A4AA3DF4A9E2}"/>
    <cellStyle name="千分位 2 4 2 2 3 10 2" xfId="49840" xr:uid="{B0DA9978-C05C-4A25-95CF-F03B46D2ED87}"/>
    <cellStyle name="千分位 2 4 2 2 3 11" xfId="22626" xr:uid="{A184DAB6-0589-4DA0-8213-491B42351319}"/>
    <cellStyle name="千分位 2 4 2 2 3 11 2" xfId="52578" xr:uid="{6370CA93-4584-4B51-9FE6-9CF368AA5EBF}"/>
    <cellStyle name="千分位 2 4 2 2 3 12" xfId="25362" xr:uid="{E18F5332-D5A0-4BA4-8B3F-2277D636A162}"/>
    <cellStyle name="千分位 2 4 2 2 3 12 2" xfId="55314" xr:uid="{9577048F-ED6F-47EC-B073-2AA7A34B21A6}"/>
    <cellStyle name="千分位 2 4 2 2 3 13" xfId="31118" xr:uid="{DB678E62-3AA1-4FC3-B46F-5081602FB27F}"/>
    <cellStyle name="千分位 2 4 2 2 3 2" xfId="3794" xr:uid="{7925A980-B5CC-4FB3-B5B7-A7F0C76BD579}"/>
    <cellStyle name="千分位 2 4 2 2 3 2 10" xfId="26046" xr:uid="{5174C65D-A6D5-424B-91FB-DD1F9A921A69}"/>
    <cellStyle name="千分位 2 4 2 2 3 2 10 2" xfId="55998" xr:uid="{07C8294F-EB65-40BC-9A98-0172ED4161DA}"/>
    <cellStyle name="千分位 2 4 2 2 3 2 11" xfId="33787" xr:uid="{9C520315-A444-4E41-8957-166E463FAD2D}"/>
    <cellStyle name="千分位 2 4 2 2 3 2 2" xfId="5162" xr:uid="{E0B9C053-2944-459C-B85B-82DD9953DF1E}"/>
    <cellStyle name="千分位 2 4 2 2 3 2 2 10" xfId="35155" xr:uid="{31091C94-3BB2-4731-9EF2-FFD431F96F0F}"/>
    <cellStyle name="千分位 2 4 2 2 3 2 2 2" xfId="8110" xr:uid="{BEBD3CB1-B912-493D-9575-5E2E96CE7654}"/>
    <cellStyle name="千分位 2 4 2 2 3 2 2 2 2" xfId="30157" xr:uid="{2E5777D6-C056-4F60-8240-56F7CD9EB449}"/>
    <cellStyle name="千分位 2 4 2 2 3 2 2 2 2 2" xfId="60109" xr:uid="{B6F8A217-835D-4E30-8BA7-C3E8D981900B}"/>
    <cellStyle name="千分位 2 4 2 2 3 2 2 2 3" xfId="38065" xr:uid="{E43095C0-C685-4773-9811-FE0611008B3F}"/>
    <cellStyle name="千分位 2 4 2 2 3 2 2 3" xfId="10892" xr:uid="{EE90BDDB-5A9E-4455-9828-FE72F53E15CE}"/>
    <cellStyle name="千分位 2 4 2 2 3 2 2 3 2" xfId="40847" xr:uid="{BD6A53AA-44AE-4D67-835C-3AF5A4191637}"/>
    <cellStyle name="千分位 2 4 2 2 3 2 2 4" xfId="13674" xr:uid="{940CD76D-A7F5-49F1-A760-6625A004FEF8}"/>
    <cellStyle name="千分位 2 4 2 2 3 2 2 4 2" xfId="43629" xr:uid="{A1FF291E-B711-4B0F-AA8A-0B01CA63AFCD}"/>
    <cellStyle name="千分位 2 4 2 2 3 2 2 5" xfId="16409" xr:uid="{51480F8D-818A-41B1-BD40-CC2150AEA244}"/>
    <cellStyle name="千分位 2 4 2 2 3 2 2 5 2" xfId="46364" xr:uid="{2A3644A2-28C5-40CC-8201-F9462CC3F980}"/>
    <cellStyle name="千分位 2 4 2 2 3 2 2 6" xfId="19157" xr:uid="{8C037D80-5E60-4B82-BDE9-AD7E02C78A64}"/>
    <cellStyle name="千分位 2 4 2 2 3 2 2 6 2" xfId="49110" xr:uid="{CD63325A-2110-4659-A37F-22A87B65D023}"/>
    <cellStyle name="千分位 2 4 2 2 3 2 2 7" xfId="21940" xr:uid="{C8DC36D6-8F2A-4102-B1DE-83783E241C67}"/>
    <cellStyle name="千分位 2 4 2 2 3 2 2 7 2" xfId="51892" xr:uid="{5CDE19D1-950F-4444-808B-549C6F3D943F}"/>
    <cellStyle name="千分位 2 4 2 2 3 2 2 8" xfId="24678" xr:uid="{5C76BABD-22C4-4448-94C6-7A1C5497234F}"/>
    <cellStyle name="千分位 2 4 2 2 3 2 2 8 2" xfId="54630" xr:uid="{E0301834-A9D8-4C47-BC17-F144D229790F}"/>
    <cellStyle name="千分位 2 4 2 2 3 2 2 9" xfId="27414" xr:uid="{4697402C-B601-4F10-A99D-7D084526FD13}"/>
    <cellStyle name="千分位 2 4 2 2 3 2 2 9 2" xfId="57366" xr:uid="{1CEF82A6-3E06-4501-8E54-4AF5563B08CE}"/>
    <cellStyle name="千分位 2 4 2 2 3 2 3" xfId="6742" xr:uid="{BD4F2475-1999-4472-824F-9E16B5C11F00}"/>
    <cellStyle name="千分位 2 4 2 2 3 2 3 2" xfId="28789" xr:uid="{AA100270-A4DC-4115-89F7-4273878FA74E}"/>
    <cellStyle name="千分位 2 4 2 2 3 2 3 2 2" xfId="58741" xr:uid="{C34197F2-846F-4D81-A314-8393C879C17D}"/>
    <cellStyle name="千分位 2 4 2 2 3 2 3 3" xfId="36697" xr:uid="{8D5BD6B3-7D9E-46E8-9316-F48C3A3F6809}"/>
    <cellStyle name="千分位 2 4 2 2 3 2 4" xfId="9524" xr:uid="{F563A405-8EC8-486C-AC4E-AC69DDF01041}"/>
    <cellStyle name="千分位 2 4 2 2 3 2 4 2" xfId="39479" xr:uid="{7C526A27-724F-4E94-82F5-B604D11A96B3}"/>
    <cellStyle name="千分位 2 4 2 2 3 2 5" xfId="12306" xr:uid="{E73A1D1D-86E2-4261-AE1C-7F713BE2930F}"/>
    <cellStyle name="千分位 2 4 2 2 3 2 5 2" xfId="42261" xr:uid="{874D7413-4731-482F-8986-03C4D4D95EE4}"/>
    <cellStyle name="千分位 2 4 2 2 3 2 6" xfId="15041" xr:uid="{9BF63288-7C9A-4215-AD18-A1565C3A514F}"/>
    <cellStyle name="千分位 2 4 2 2 3 2 6 2" xfId="44996" xr:uid="{B3056732-2148-4E93-ACB0-56A9C07A00B0}"/>
    <cellStyle name="千分位 2 4 2 2 3 2 7" xfId="17789" xr:uid="{20F448D2-6E5E-4A51-A51B-C3154C107C92}"/>
    <cellStyle name="千分位 2 4 2 2 3 2 7 2" xfId="47742" xr:uid="{6115B575-1102-43D2-ADA0-6D64814B94CB}"/>
    <cellStyle name="千分位 2 4 2 2 3 2 8" xfId="20572" xr:uid="{89FA9555-A1B9-4111-A97A-BF011A7B42B0}"/>
    <cellStyle name="千分位 2 4 2 2 3 2 8 2" xfId="50524" xr:uid="{8F9D97D5-F6FD-428F-A3C7-0636223CB680}"/>
    <cellStyle name="千分位 2 4 2 2 3 2 9" xfId="23310" xr:uid="{17FA9938-50AF-4CE8-BFA6-890B90D2D31A}"/>
    <cellStyle name="千分位 2 4 2 2 3 2 9 2" xfId="53262" xr:uid="{52B46624-EC55-4AA7-A09B-922DCDF71656}"/>
    <cellStyle name="千分位 2 4 2 2 3 3" xfId="4478" xr:uid="{0864F59F-6D9D-4C52-9BC3-09CA625A93B0}"/>
    <cellStyle name="千分位 2 4 2 2 3 3 10" xfId="34471" xr:uid="{ACD4BBD7-4D2B-4B4A-8A7F-19E58D026EB6}"/>
    <cellStyle name="千分位 2 4 2 2 3 3 2" xfId="7426" xr:uid="{110DA52D-28BB-4596-BBDF-A39F756DC04F}"/>
    <cellStyle name="千分位 2 4 2 2 3 3 2 2" xfId="29473" xr:uid="{FC89E29A-385E-4958-BA40-EBD375351BBC}"/>
    <cellStyle name="千分位 2 4 2 2 3 3 2 2 2" xfId="59425" xr:uid="{85A47AC4-CD73-470A-B893-5327ECD79AF5}"/>
    <cellStyle name="千分位 2 4 2 2 3 3 2 3" xfId="37381" xr:uid="{2783428A-D750-4698-B555-73B59C9892B1}"/>
    <cellStyle name="千分位 2 4 2 2 3 3 3" xfId="10208" xr:uid="{F06CD93E-900C-4246-B007-4D82663AE87F}"/>
    <cellStyle name="千分位 2 4 2 2 3 3 3 2" xfId="40163" xr:uid="{D8C5A931-47B1-403D-8A5C-774469FC94B5}"/>
    <cellStyle name="千分位 2 4 2 2 3 3 4" xfId="12990" xr:uid="{F1A844C7-D528-43B8-994E-E23AEE60E2EF}"/>
    <cellStyle name="千分位 2 4 2 2 3 3 4 2" xfId="42945" xr:uid="{48899EE0-EC3C-45F4-9A9F-10EE8A3FF9B4}"/>
    <cellStyle name="千分位 2 4 2 2 3 3 5" xfId="15725" xr:uid="{48118569-F23F-499B-B7D9-6A5C04C9C2A0}"/>
    <cellStyle name="千分位 2 4 2 2 3 3 5 2" xfId="45680" xr:uid="{67FF119B-BC4E-4961-B692-9E485E213C8E}"/>
    <cellStyle name="千分位 2 4 2 2 3 3 6" xfId="18473" xr:uid="{61F130DA-B66E-4A03-906F-3497D5E23659}"/>
    <cellStyle name="千分位 2 4 2 2 3 3 6 2" xfId="48426" xr:uid="{A0B6D9B2-5674-4BFC-BB7D-23C76B424F02}"/>
    <cellStyle name="千分位 2 4 2 2 3 3 7" xfId="21256" xr:uid="{8ECC6002-BB64-4AF9-B396-882CD66AC388}"/>
    <cellStyle name="千分位 2 4 2 2 3 3 7 2" xfId="51208" xr:uid="{217CA889-4FAF-4832-9F95-60BA29E410D5}"/>
    <cellStyle name="千分位 2 4 2 2 3 3 8" xfId="23994" xr:uid="{9B654569-54A4-4D2E-8C17-C7299AC6D09E}"/>
    <cellStyle name="千分位 2 4 2 2 3 3 8 2" xfId="53946" xr:uid="{94E976DA-269A-4F32-B71F-3BC9EDC92931}"/>
    <cellStyle name="千分位 2 4 2 2 3 3 9" xfId="26730" xr:uid="{4E69F6F5-1C04-4E3B-9B1F-27761B4AAC0B}"/>
    <cellStyle name="千分位 2 4 2 2 3 3 9 2" xfId="56682" xr:uid="{2B34C4AB-B4C9-4249-99F6-8E76200DA745}"/>
    <cellStyle name="千分位 2 4 2 2 3 4" xfId="3110" xr:uid="{DA9F09A4-E8F0-4584-BD0F-E9FFF091B54C}"/>
    <cellStyle name="千分位 2 4 2 2 3 4 2" xfId="28105" xr:uid="{38762935-A9F6-40F9-8D52-A559446C7485}"/>
    <cellStyle name="千分位 2 4 2 2 3 4 2 2" xfId="58057" xr:uid="{1196B49D-30C5-4624-AD70-DBEFBA8B79FE}"/>
    <cellStyle name="千分位 2 4 2 2 3 4 3" xfId="33103" xr:uid="{84700563-903E-4195-B0C9-CC8ED6117024}"/>
    <cellStyle name="千分位 2 4 2 2 3 5" xfId="6058" xr:uid="{0B9BD697-4FB4-46A2-B407-9F7ADB647B28}"/>
    <cellStyle name="千分位 2 4 2 2 3 5 2" xfId="36013" xr:uid="{619C6FFB-BEB4-427F-A650-63E27205D479}"/>
    <cellStyle name="千分位 2 4 2 2 3 6" xfId="8840" xr:uid="{35559D53-7BB7-46B3-B3CE-0AC4F08E0ABE}"/>
    <cellStyle name="千分位 2 4 2 2 3 6 2" xfId="38795" xr:uid="{57DB9EE7-EE63-4DAA-98A4-DD8F8D76BA98}"/>
    <cellStyle name="千分位 2 4 2 2 3 7" xfId="11622" xr:uid="{DEEA5D51-BA4F-49C8-A12F-0E901B7F9E8E}"/>
    <cellStyle name="千分位 2 4 2 2 3 7 2" xfId="41577" xr:uid="{2E986E75-28BB-4C84-AD91-8086ABB617E3}"/>
    <cellStyle name="千分位 2 4 2 2 3 8" xfId="14357" xr:uid="{83DA43A0-7EA3-411F-AAD1-9F77D70494F7}"/>
    <cellStyle name="千分位 2 4 2 2 3 8 2" xfId="44312" xr:uid="{AED837DA-49EC-46AD-8C91-0B54F8D9D745}"/>
    <cellStyle name="千分位 2 4 2 2 3 9" xfId="17105" xr:uid="{C3CE5D86-8D94-4345-981F-8143A0A193C3}"/>
    <cellStyle name="千分位 2 4 2 2 3 9 2" xfId="47058" xr:uid="{13D6A279-9FE9-4CA9-9642-BD68318A29B9}"/>
    <cellStyle name="千分位 2 4 2 2 4" xfId="1655" xr:uid="{C4707FC0-4B25-430F-923D-FF13F7D6B865}"/>
    <cellStyle name="千分位 2 4 2 2 4 10" xfId="22968" xr:uid="{A3EE1592-0C37-4BFE-B734-6630818FFBD3}"/>
    <cellStyle name="千分位 2 4 2 2 4 10 2" xfId="52920" xr:uid="{40ECFDDB-1824-4559-AF27-369AAEFF2314}"/>
    <cellStyle name="千分位 2 4 2 2 4 11" xfId="25704" xr:uid="{B1520503-333E-4010-BD97-91800995D5CF}"/>
    <cellStyle name="千分位 2 4 2 2 4 11 2" xfId="55656" xr:uid="{00D529FD-01E4-4B41-8542-3E1B827F3933}"/>
    <cellStyle name="千分位 2 4 2 2 4 12" xfId="31660" xr:uid="{61657FF8-68CA-464A-9306-D3FA5C62A67E}"/>
    <cellStyle name="千分位 2 4 2 2 4 2" xfId="4820" xr:uid="{C2291BCD-6AEB-473E-B9E2-C61F89CAAD83}"/>
    <cellStyle name="千分位 2 4 2 2 4 2 10" xfId="34813" xr:uid="{E4A22882-5135-476D-96D6-DA12B57FF19F}"/>
    <cellStyle name="千分位 2 4 2 2 4 2 2" xfId="7768" xr:uid="{CBAA9078-42D7-4499-A123-CC17739708C4}"/>
    <cellStyle name="千分位 2 4 2 2 4 2 2 2" xfId="29815" xr:uid="{6EE09947-BF76-413C-A81E-BE1E1350A679}"/>
    <cellStyle name="千分位 2 4 2 2 4 2 2 2 2" xfId="59767" xr:uid="{65E31D91-5AA1-49D5-8EBA-8CCDBE178CC4}"/>
    <cellStyle name="千分位 2 4 2 2 4 2 2 3" xfId="37723" xr:uid="{3FF2CD0E-8194-4F31-BC16-9F3FD593D9CA}"/>
    <cellStyle name="千分位 2 4 2 2 4 2 3" xfId="10550" xr:uid="{37B1944D-E7BB-4EDF-ABC8-A7C7EABE25E6}"/>
    <cellStyle name="千分位 2 4 2 2 4 2 3 2" xfId="40505" xr:uid="{85F0D326-F4D5-44B5-AB73-356065E494BC}"/>
    <cellStyle name="千分位 2 4 2 2 4 2 4" xfId="13332" xr:uid="{EB62C71E-DF23-4B2C-A0F6-3C38E65D7CA0}"/>
    <cellStyle name="千分位 2 4 2 2 4 2 4 2" xfId="43287" xr:uid="{0530FA17-A0C1-49E9-A918-FF84FEC3D6EB}"/>
    <cellStyle name="千分位 2 4 2 2 4 2 5" xfId="16067" xr:uid="{75AC87D9-DBE0-4997-8B90-1F5BF58C8F39}"/>
    <cellStyle name="千分位 2 4 2 2 4 2 5 2" xfId="46022" xr:uid="{C889CB8E-1166-4546-A893-76C4BA6BA77D}"/>
    <cellStyle name="千分位 2 4 2 2 4 2 6" xfId="18815" xr:uid="{721BFB31-9869-4B82-A10E-03AFBFD507B7}"/>
    <cellStyle name="千分位 2 4 2 2 4 2 6 2" xfId="48768" xr:uid="{8DEFA1AB-0965-4722-B12F-900E24788F63}"/>
    <cellStyle name="千分位 2 4 2 2 4 2 7" xfId="21598" xr:uid="{5A77C6F4-51F6-4F23-98CE-652604BD6407}"/>
    <cellStyle name="千分位 2 4 2 2 4 2 7 2" xfId="51550" xr:uid="{D4667F42-D449-4142-8047-CEB7D0F406DC}"/>
    <cellStyle name="千分位 2 4 2 2 4 2 8" xfId="24336" xr:uid="{91FFFBA3-83C4-47D2-974F-3D1FE9B998B4}"/>
    <cellStyle name="千分位 2 4 2 2 4 2 8 2" xfId="54288" xr:uid="{3939D7E8-3FF4-400F-A170-ABAC0BFCA772}"/>
    <cellStyle name="千分位 2 4 2 2 4 2 9" xfId="27072" xr:uid="{9C3C82DF-97DB-4E62-AE9F-5BE6461A0E1A}"/>
    <cellStyle name="千分位 2 4 2 2 4 2 9 2" xfId="57024" xr:uid="{A0E2F1F9-4A00-47D5-AD4F-99EC04923236}"/>
    <cellStyle name="千分位 2 4 2 2 4 3" xfId="3452" xr:uid="{F2609FB3-9F90-4D84-8234-D9A26B21C23B}"/>
    <cellStyle name="千分位 2 4 2 2 4 3 2" xfId="28447" xr:uid="{D1F723DB-DA01-47E3-AB8C-69C50D3C4F42}"/>
    <cellStyle name="千分位 2 4 2 2 4 3 2 2" xfId="58399" xr:uid="{737263DE-9D99-489F-9CEB-D25BB3DCD2B6}"/>
    <cellStyle name="千分位 2 4 2 2 4 3 3" xfId="33445" xr:uid="{FD8C1C82-3B2F-460C-814A-A78BE2E3B2A1}"/>
    <cellStyle name="千分位 2 4 2 2 4 4" xfId="6400" xr:uid="{349789C7-86C1-451D-842B-4E781DBAE7ED}"/>
    <cellStyle name="千分位 2 4 2 2 4 4 2" xfId="36355" xr:uid="{BA7A6F04-58B9-46CE-A69E-EF9438611231}"/>
    <cellStyle name="千分位 2 4 2 2 4 5" xfId="9182" xr:uid="{5A1FA122-E2C9-42E0-9CFD-97B701616C0B}"/>
    <cellStyle name="千分位 2 4 2 2 4 5 2" xfId="39137" xr:uid="{3EC171D8-7EC6-4BD4-B109-8FA207E9D6B4}"/>
    <cellStyle name="千分位 2 4 2 2 4 6" xfId="11964" xr:uid="{2429AE1B-2476-4E22-8216-49784FC80771}"/>
    <cellStyle name="千分位 2 4 2 2 4 6 2" xfId="41919" xr:uid="{7FBFB18B-0A1E-4B42-A8A0-F24263FF81CC}"/>
    <cellStyle name="千分位 2 4 2 2 4 7" xfId="14699" xr:uid="{53907469-BBE6-43C8-9AB2-9EFF53DBCAAE}"/>
    <cellStyle name="千分位 2 4 2 2 4 7 2" xfId="44654" xr:uid="{49A83928-0127-4EA0-BA88-B86CF5C4CA6E}"/>
    <cellStyle name="千分位 2 4 2 2 4 8" xfId="17447" xr:uid="{60232B7A-5E74-4222-B021-F509F16EA171}"/>
    <cellStyle name="千分位 2 4 2 2 4 8 2" xfId="47400" xr:uid="{DE757C42-4129-4764-8C1A-59F060ADF3D5}"/>
    <cellStyle name="千分位 2 4 2 2 4 9" xfId="20230" xr:uid="{D153CCB7-DB2D-4983-8582-4BD85C3689C5}"/>
    <cellStyle name="千分位 2 4 2 2 4 9 2" xfId="50182" xr:uid="{ACD86734-48FF-44FC-B526-6C95992E859B}"/>
    <cellStyle name="千分位 2 4 2 2 5" xfId="2151" xr:uid="{9335FDDF-D843-4293-864B-9448EF5E3172}"/>
    <cellStyle name="千分位 2 4 2 2 5 10" xfId="26388" xr:uid="{366F3544-C4AE-4879-A911-8F4137C87ECA}"/>
    <cellStyle name="千分位 2 4 2 2 5 10 2" xfId="56340" xr:uid="{B03CC0B5-4303-4A89-A4E6-CA60316B2CF5}"/>
    <cellStyle name="千分位 2 4 2 2 5 11" xfId="32154" xr:uid="{619A3955-FE8F-4926-9888-5BD1D8D9C4D7}"/>
    <cellStyle name="千分位 2 4 2 2 5 2" xfId="4136" xr:uid="{17C6FE6E-594D-415E-BAD8-7810B42C063C}"/>
    <cellStyle name="千分位 2 4 2 2 5 2 2" xfId="29131" xr:uid="{5B0D5872-E0E9-4F33-8DF8-6CB1123B0BA1}"/>
    <cellStyle name="千分位 2 4 2 2 5 2 2 2" xfId="59083" xr:uid="{7ED89AF7-746B-4E60-8E86-7A804F0368B9}"/>
    <cellStyle name="千分位 2 4 2 2 5 2 3" xfId="34129" xr:uid="{D7135FFA-AEB8-448E-9845-8118800EABBF}"/>
    <cellStyle name="千分位 2 4 2 2 5 3" xfId="7084" xr:uid="{6A8C6D42-0234-496E-AA72-EEB331091C52}"/>
    <cellStyle name="千分位 2 4 2 2 5 3 2" xfId="37039" xr:uid="{6804CC21-A642-456A-A165-E74B20F4675E}"/>
    <cellStyle name="千分位 2 4 2 2 5 4" xfId="9866" xr:uid="{5FBFBD9F-C049-4DFC-BDBF-89A3001D7F83}"/>
    <cellStyle name="千分位 2 4 2 2 5 4 2" xfId="39821" xr:uid="{A8FDC613-0EB7-4A29-B30A-5FD1000BDC73}"/>
    <cellStyle name="千分位 2 4 2 2 5 5" xfId="12648" xr:uid="{5605F2F6-A965-4AED-8828-5A95FC860280}"/>
    <cellStyle name="千分位 2 4 2 2 5 5 2" xfId="42603" xr:uid="{C6295BB2-3FD4-4A9F-9E32-2CE27DA08C27}"/>
    <cellStyle name="千分位 2 4 2 2 5 6" xfId="15383" xr:uid="{2CEF1ED5-CE03-46FC-AB4C-441F35B64208}"/>
    <cellStyle name="千分位 2 4 2 2 5 6 2" xfId="45338" xr:uid="{723DE9A4-6D98-4C1B-B8AD-074CC57CA85B}"/>
    <cellStyle name="千分位 2 4 2 2 5 7" xfId="18131" xr:uid="{BCC32696-37BC-442F-923C-CE04C1911B0B}"/>
    <cellStyle name="千分位 2 4 2 2 5 7 2" xfId="48084" xr:uid="{43A2C900-12D8-49B4-9F74-153FE9ADF1B5}"/>
    <cellStyle name="千分位 2 4 2 2 5 8" xfId="20914" xr:uid="{A3E707D5-921F-4BE7-A50D-9ED76E611B5C}"/>
    <cellStyle name="千分位 2 4 2 2 5 8 2" xfId="50866" xr:uid="{4D0CFE85-1226-4D24-BC83-CC2F7EC35FA7}"/>
    <cellStyle name="千分位 2 4 2 2 5 9" xfId="23652" xr:uid="{2910E6BE-761A-49D3-9AAD-7B109E0F4BC4}"/>
    <cellStyle name="千分位 2 4 2 2 5 9 2" xfId="53604" xr:uid="{1F11B62F-7597-44A7-8B4E-34617DDD5E23}"/>
    <cellStyle name="千分位 2 4 2 2 6" xfId="2330" xr:uid="{E4265E55-F0ED-4CEE-96E4-A9DC87E987DD}"/>
    <cellStyle name="千分位 2 4 2 2 6 2" xfId="27763" xr:uid="{85C03661-3B0B-4189-9572-5F3CC877E68B}"/>
    <cellStyle name="千分位 2 4 2 2 6 2 2" xfId="57715" xr:uid="{B77E9491-F5A8-484C-8528-3CCB40BC188F}"/>
    <cellStyle name="千分位 2 4 2 2 6 3" xfId="32330" xr:uid="{6A93132D-154B-4CD0-A8DD-8C96F26F5869}"/>
    <cellStyle name="千分位 2 4 2 2 7" xfId="2768" xr:uid="{DE47C5A4-93BF-40D3-A0E8-7E9831B5F6ED}"/>
    <cellStyle name="千分位 2 4 2 2 7 2" xfId="32761" xr:uid="{21A11279-3D2A-4167-A60D-F681BD699EE0}"/>
    <cellStyle name="千分位 2 4 2 2 8" xfId="5716" xr:uid="{DB4FBE72-9872-444F-93B6-587EA1C53856}"/>
    <cellStyle name="千分位 2 4 2 2 8 2" xfId="35671" xr:uid="{85E55E51-197E-4673-B6D1-CEA56D538021}"/>
    <cellStyle name="千分位 2 4 2 2 9" xfId="8498" xr:uid="{37E5FBEE-70D5-486F-95A7-8F383B20FC83}"/>
    <cellStyle name="千分位 2 4 2 2 9 2" xfId="38453" xr:uid="{BD934023-65DD-4D78-BDFA-60A9F8098FD6}"/>
    <cellStyle name="千分位 2 4 2 3" xfId="801" xr:uid="{4DE7B085-FA2E-4A41-ADF9-E97B84D3EFB1}"/>
    <cellStyle name="千分位 2 4 2 3 10" xfId="16849" xr:uid="{21FE70C4-61A0-4F73-8032-F5C70E079027}"/>
    <cellStyle name="千分位 2 4 2 3 10 2" xfId="46802" xr:uid="{84EAE41C-7B7C-4B50-BD70-710B391D3B29}"/>
    <cellStyle name="千分位 2 4 2 3 11" xfId="19632" xr:uid="{34E625B5-F495-4C6C-BB46-A994E2B5D0EB}"/>
    <cellStyle name="千分位 2 4 2 3 11 2" xfId="49584" xr:uid="{32B2D198-CBC8-4BA4-9E95-1E3034D87391}"/>
    <cellStyle name="千分位 2 4 2 3 12" xfId="22370" xr:uid="{DD0B878C-4AC2-494F-A93D-E2135D8D871A}"/>
    <cellStyle name="千分位 2 4 2 3 12 2" xfId="52322" xr:uid="{1F185E70-A3EB-442C-A325-DEF8A0BE53B9}"/>
    <cellStyle name="千分位 2 4 2 3 13" xfId="25106" xr:uid="{38776BFE-1E25-4626-9052-7B5F7F3EA0A1}"/>
    <cellStyle name="千分位 2 4 2 3 13 2" xfId="55058" xr:uid="{4F9F6AED-2E11-4BD1-8ECC-127EFC863A78}"/>
    <cellStyle name="千分位 2 4 2 3 14" xfId="30806" xr:uid="{47318F8B-484B-4FD0-8C38-BA2614650694}"/>
    <cellStyle name="千分位 2 4 2 3 2" xfId="1344" xr:uid="{DC355015-43CF-463C-A056-A1B07A7AFDBE}"/>
    <cellStyle name="千分位 2 4 2 3 2 10" xfId="19974" xr:uid="{3355052E-BBF8-46D6-B14F-FFE09A8FA789}"/>
    <cellStyle name="千分位 2 4 2 3 2 10 2" xfId="49926" xr:uid="{DD9935AC-5810-4F87-AE0A-430BB3030B64}"/>
    <cellStyle name="千分位 2 4 2 3 2 11" xfId="22712" xr:uid="{6E97823C-EB66-492D-8E27-E5FE4B859240}"/>
    <cellStyle name="千分位 2 4 2 3 2 11 2" xfId="52664" xr:uid="{F6C6DC5C-C2F5-4D2A-96CB-4C1EE8AB106B}"/>
    <cellStyle name="千分位 2 4 2 3 2 12" xfId="25448" xr:uid="{1FF42F81-8031-42C8-8A69-860C4967D4A0}"/>
    <cellStyle name="千分位 2 4 2 3 2 12 2" xfId="55400" xr:uid="{48D055A0-5C84-43D2-B5DB-245BC85329B6}"/>
    <cellStyle name="千分位 2 4 2 3 2 13" xfId="31349" xr:uid="{8E65B1EB-55CA-4B92-8B97-1FBECBCD107B}"/>
    <cellStyle name="千分位 2 4 2 3 2 2" xfId="3880" xr:uid="{3E2A5D48-58DE-4591-A517-00FA2F5E8FC2}"/>
    <cellStyle name="千分位 2 4 2 3 2 2 10" xfId="26132" xr:uid="{8DDD54C1-0B9D-4909-8A14-5DE5B52D7A77}"/>
    <cellStyle name="千分位 2 4 2 3 2 2 10 2" xfId="56084" xr:uid="{FDAE2545-5EA9-4114-9B6D-38E49918DDFA}"/>
    <cellStyle name="千分位 2 4 2 3 2 2 11" xfId="33873" xr:uid="{0F5076FB-8C5C-426C-BDBE-E21F931CB204}"/>
    <cellStyle name="千分位 2 4 2 3 2 2 2" xfId="5248" xr:uid="{DF62E2F9-3290-4B9A-A679-19FFC50D660D}"/>
    <cellStyle name="千分位 2 4 2 3 2 2 2 10" xfId="35241" xr:uid="{DADA87F6-4B01-4D7F-9551-FA57935A0992}"/>
    <cellStyle name="千分位 2 4 2 3 2 2 2 2" xfId="8196" xr:uid="{8616F5A9-8122-4844-B6B9-67E8E303D311}"/>
    <cellStyle name="千分位 2 4 2 3 2 2 2 2 2" xfId="30243" xr:uid="{FC3FB9A8-89BA-4902-A322-9BA1E552DBB9}"/>
    <cellStyle name="千分位 2 4 2 3 2 2 2 2 2 2" xfId="60195" xr:uid="{8E72C0FA-9B20-4993-839F-2F184FEF257E}"/>
    <cellStyle name="千分位 2 4 2 3 2 2 2 2 3" xfId="38151" xr:uid="{E0EA61EF-B11A-436F-8456-C9EA94DC4969}"/>
    <cellStyle name="千分位 2 4 2 3 2 2 2 3" xfId="10978" xr:uid="{1433036A-A8B1-41FB-8854-8E42747503C3}"/>
    <cellStyle name="千分位 2 4 2 3 2 2 2 3 2" xfId="40933" xr:uid="{BE194D8D-2B8A-4D91-913D-EC388F389C55}"/>
    <cellStyle name="千分位 2 4 2 3 2 2 2 4" xfId="13760" xr:uid="{A55B66B3-4C36-447B-BE16-A961DE6AA125}"/>
    <cellStyle name="千分位 2 4 2 3 2 2 2 4 2" xfId="43715" xr:uid="{FF2283A3-2B0C-477E-BB8E-32BE8B7E75C8}"/>
    <cellStyle name="千分位 2 4 2 3 2 2 2 5" xfId="16495" xr:uid="{48C7A63E-42EF-4D02-BA2B-019702F464EC}"/>
    <cellStyle name="千分位 2 4 2 3 2 2 2 5 2" xfId="46450" xr:uid="{2EEBF39A-E76D-42E2-BA52-E885E8AF8D7F}"/>
    <cellStyle name="千分位 2 4 2 3 2 2 2 6" xfId="19243" xr:uid="{656CED1A-D09F-4887-BE3B-EBEC0CCC179E}"/>
    <cellStyle name="千分位 2 4 2 3 2 2 2 6 2" xfId="49196" xr:uid="{7C944A8B-53D0-4321-A313-CA6EF21205E1}"/>
    <cellStyle name="千分位 2 4 2 3 2 2 2 7" xfId="22026" xr:uid="{C7537C98-1BBF-48B4-AB0C-6558FCA19CD4}"/>
    <cellStyle name="千分位 2 4 2 3 2 2 2 7 2" xfId="51978" xr:uid="{CB3C1960-4D90-4146-94C4-03E18DEE64C1}"/>
    <cellStyle name="千分位 2 4 2 3 2 2 2 8" xfId="24764" xr:uid="{BEB8B939-EB01-4D19-AD23-F365ABEDBC28}"/>
    <cellStyle name="千分位 2 4 2 3 2 2 2 8 2" xfId="54716" xr:uid="{7D29952B-CE27-4753-AA9F-B254FF29A0E5}"/>
    <cellStyle name="千分位 2 4 2 3 2 2 2 9" xfId="27500" xr:uid="{57C68B83-F470-45B3-8E7A-79395FC7BAA3}"/>
    <cellStyle name="千分位 2 4 2 3 2 2 2 9 2" xfId="57452" xr:uid="{79773D0E-398E-4FE3-B98E-CC055C9CC724}"/>
    <cellStyle name="千分位 2 4 2 3 2 2 3" xfId="6828" xr:uid="{D66F833A-C2F9-419B-932A-ED9C92D94DBB}"/>
    <cellStyle name="千分位 2 4 2 3 2 2 3 2" xfId="28875" xr:uid="{20829908-5E42-464E-B5EF-2B93DAE776E0}"/>
    <cellStyle name="千分位 2 4 2 3 2 2 3 2 2" xfId="58827" xr:uid="{E3E551E1-D716-4C2C-98CC-7F81488CDE97}"/>
    <cellStyle name="千分位 2 4 2 3 2 2 3 3" xfId="36783" xr:uid="{941809D0-124B-47C1-B7EA-5C2748BC773F}"/>
    <cellStyle name="千分位 2 4 2 3 2 2 4" xfId="9610" xr:uid="{A9517627-72E4-45F8-89E3-09872069EB0A}"/>
    <cellStyle name="千分位 2 4 2 3 2 2 4 2" xfId="39565" xr:uid="{BEEDB1B0-1BA8-41BE-8597-732C45923CBB}"/>
    <cellStyle name="千分位 2 4 2 3 2 2 5" xfId="12392" xr:uid="{E0C445A2-56B3-4093-9CBD-42C3519B6E0E}"/>
    <cellStyle name="千分位 2 4 2 3 2 2 5 2" xfId="42347" xr:uid="{E07411B0-6211-438A-A3C0-D95FD20E1F93}"/>
    <cellStyle name="千分位 2 4 2 3 2 2 6" xfId="15127" xr:uid="{07FA9F1E-F35C-4434-A7A4-F8491E4D9AC2}"/>
    <cellStyle name="千分位 2 4 2 3 2 2 6 2" xfId="45082" xr:uid="{86511622-E971-4048-A584-C9A656F0DFF8}"/>
    <cellStyle name="千分位 2 4 2 3 2 2 7" xfId="17875" xr:uid="{5CDE621B-D802-4A12-8E73-FD7AC6C58181}"/>
    <cellStyle name="千分位 2 4 2 3 2 2 7 2" xfId="47828" xr:uid="{108D8AEC-E984-4EA4-984B-D40455D6411F}"/>
    <cellStyle name="千分位 2 4 2 3 2 2 8" xfId="20658" xr:uid="{EA6EA931-11DE-476D-A22E-A094B5A049B7}"/>
    <cellStyle name="千分位 2 4 2 3 2 2 8 2" xfId="50610" xr:uid="{FE56992B-B68B-4988-A47A-F28CEE45984A}"/>
    <cellStyle name="千分位 2 4 2 3 2 2 9" xfId="23396" xr:uid="{ABB00B38-BE48-44E2-A043-69030F7A537D}"/>
    <cellStyle name="千分位 2 4 2 3 2 2 9 2" xfId="53348" xr:uid="{6252C21C-381F-4CBD-8EE9-8D8FCB8D41D3}"/>
    <cellStyle name="千分位 2 4 2 3 2 3" xfId="4564" xr:uid="{6D5754D1-72C6-47C7-8F74-3B9CB3063D1C}"/>
    <cellStyle name="千分位 2 4 2 3 2 3 10" xfId="34557" xr:uid="{59FB3F09-DEFF-4D8E-BC2E-BE656D9E1F0E}"/>
    <cellStyle name="千分位 2 4 2 3 2 3 2" xfId="7512" xr:uid="{FC7F51AC-5CAB-4215-A8EE-580ACA83E01D}"/>
    <cellStyle name="千分位 2 4 2 3 2 3 2 2" xfId="29559" xr:uid="{F4E133D6-173F-4392-B15E-D57B83F5415B}"/>
    <cellStyle name="千分位 2 4 2 3 2 3 2 2 2" xfId="59511" xr:uid="{E9EE860D-114F-43CA-8A1E-D735C6D137AA}"/>
    <cellStyle name="千分位 2 4 2 3 2 3 2 3" xfId="37467" xr:uid="{56A79055-2A6E-4620-B44A-E40A2321D820}"/>
    <cellStyle name="千分位 2 4 2 3 2 3 3" xfId="10294" xr:uid="{FABB4D35-D712-4D4E-BE63-C22AB2F19F9F}"/>
    <cellStyle name="千分位 2 4 2 3 2 3 3 2" xfId="40249" xr:uid="{3BBA5CE1-888C-4779-9AB5-D8DD8E9D821C}"/>
    <cellStyle name="千分位 2 4 2 3 2 3 4" xfId="13076" xr:uid="{7E10C259-116E-46AE-97FD-A056D38DF9F7}"/>
    <cellStyle name="千分位 2 4 2 3 2 3 4 2" xfId="43031" xr:uid="{0E12ABD9-0063-4153-B19B-29574D9C4406}"/>
    <cellStyle name="千分位 2 4 2 3 2 3 5" xfId="15811" xr:uid="{06D79D0F-1C18-4A34-A8A9-D508A63A70C4}"/>
    <cellStyle name="千分位 2 4 2 3 2 3 5 2" xfId="45766" xr:uid="{AC8FD7D6-C088-4D23-A905-AC5E41F3383C}"/>
    <cellStyle name="千分位 2 4 2 3 2 3 6" xfId="18559" xr:uid="{A91AC9FC-F240-428E-B5B1-18E722C6E879}"/>
    <cellStyle name="千分位 2 4 2 3 2 3 6 2" xfId="48512" xr:uid="{A79F63D8-A4B9-436C-9E71-EF2570DEF8E3}"/>
    <cellStyle name="千分位 2 4 2 3 2 3 7" xfId="21342" xr:uid="{13B08B5B-BF91-4DE2-B9C6-8ADAE63B7132}"/>
    <cellStyle name="千分位 2 4 2 3 2 3 7 2" xfId="51294" xr:uid="{B9D1D585-456E-4871-874E-680392C5A789}"/>
    <cellStyle name="千分位 2 4 2 3 2 3 8" xfId="24080" xr:uid="{DEE603DB-8E58-4990-A449-D991E93D6D24}"/>
    <cellStyle name="千分位 2 4 2 3 2 3 8 2" xfId="54032" xr:uid="{9989C8E1-E46E-4CCC-AA3E-B0B0D5A7B870}"/>
    <cellStyle name="千分位 2 4 2 3 2 3 9" xfId="26816" xr:uid="{4962CDBE-F990-41A9-8A75-48D04143D1EA}"/>
    <cellStyle name="千分位 2 4 2 3 2 3 9 2" xfId="56768" xr:uid="{AB7FD876-BED1-49A4-8B9E-6C245E5462EB}"/>
    <cellStyle name="千分位 2 4 2 3 2 4" xfId="3196" xr:uid="{1D091965-D3C8-4AFA-9F5F-42A7BB876738}"/>
    <cellStyle name="千分位 2 4 2 3 2 4 2" xfId="28191" xr:uid="{8D8403A9-49B5-4C41-8CBD-8B7790DC86F0}"/>
    <cellStyle name="千分位 2 4 2 3 2 4 2 2" xfId="58143" xr:uid="{F407575D-E51E-4467-9858-3F97F2FDC133}"/>
    <cellStyle name="千分位 2 4 2 3 2 4 3" xfId="33189" xr:uid="{486E6B51-D630-449F-881C-9BBF83BB37A2}"/>
    <cellStyle name="千分位 2 4 2 3 2 5" xfId="6144" xr:uid="{E8B330DF-C42B-4975-BC4F-E26390C724D8}"/>
    <cellStyle name="千分位 2 4 2 3 2 5 2" xfId="36099" xr:uid="{28CBFD52-95BC-4EC3-840E-3AD70F8EDE80}"/>
    <cellStyle name="千分位 2 4 2 3 2 6" xfId="8926" xr:uid="{91285A19-1042-4BA7-9FDB-7D391FE55080}"/>
    <cellStyle name="千分位 2 4 2 3 2 6 2" xfId="38881" xr:uid="{6DEE276E-D5A0-4319-BA7D-FED4EAF027A6}"/>
    <cellStyle name="千分位 2 4 2 3 2 7" xfId="11708" xr:uid="{6D3C4D3C-CFBA-47F9-B31E-9C4B9DD426EF}"/>
    <cellStyle name="千分位 2 4 2 3 2 7 2" xfId="41663" xr:uid="{9C2793B0-9FC2-4380-8166-FCAACC4F018A}"/>
    <cellStyle name="千分位 2 4 2 3 2 8" xfId="14443" xr:uid="{1218AD00-07D1-43EC-85B7-8A6B8D46FD51}"/>
    <cellStyle name="千分位 2 4 2 3 2 8 2" xfId="44398" xr:uid="{7EC9D8AE-8EBF-4C09-A7A9-7353D78F104D}"/>
    <cellStyle name="千分位 2 4 2 3 2 9" xfId="17191" xr:uid="{E694498F-AF62-4E4B-96E3-7764563A68F0}"/>
    <cellStyle name="千分位 2 4 2 3 2 9 2" xfId="47144" xr:uid="{07BF0B35-D44D-49A8-B027-B6CAB8E22BC3}"/>
    <cellStyle name="千分位 2 4 2 3 3" xfId="1886" xr:uid="{05ED7669-0BE7-4443-8DE6-018B50CEB78C}"/>
    <cellStyle name="千分位 2 4 2 3 3 10" xfId="23054" xr:uid="{9EF63E53-236A-4635-A000-F4D69DF29309}"/>
    <cellStyle name="千分位 2 4 2 3 3 10 2" xfId="53006" xr:uid="{08DFB509-0AE2-423D-8FAB-3252C990C53E}"/>
    <cellStyle name="千分位 2 4 2 3 3 11" xfId="25790" xr:uid="{548AAD32-1917-4F8C-A468-6E91823BECA3}"/>
    <cellStyle name="千分位 2 4 2 3 3 11 2" xfId="55742" xr:uid="{285F2084-1D01-426B-B936-3636F751D22E}"/>
    <cellStyle name="千分位 2 4 2 3 3 12" xfId="31891" xr:uid="{AD978E29-F001-4F6B-A919-8FAD091F81E7}"/>
    <cellStyle name="千分位 2 4 2 3 3 2" xfId="4906" xr:uid="{8C274009-8AB7-49D2-A2ED-CEAEBB8B681B}"/>
    <cellStyle name="千分位 2 4 2 3 3 2 10" xfId="34899" xr:uid="{95ABEC59-D0C6-4C28-9C39-98444DA011BE}"/>
    <cellStyle name="千分位 2 4 2 3 3 2 2" xfId="7854" xr:uid="{C9D9578D-9651-451B-85AB-1A5803330EC1}"/>
    <cellStyle name="千分位 2 4 2 3 3 2 2 2" xfId="29901" xr:uid="{BB0DE79E-4EA4-4AFE-9CEF-1DE397F29963}"/>
    <cellStyle name="千分位 2 4 2 3 3 2 2 2 2" xfId="59853" xr:uid="{747F4250-CEE1-42C5-9DB4-D464F85235BD}"/>
    <cellStyle name="千分位 2 4 2 3 3 2 2 3" xfId="37809" xr:uid="{73461449-781D-442A-AA54-ED80FAC7E1E7}"/>
    <cellStyle name="千分位 2 4 2 3 3 2 3" xfId="10636" xr:uid="{D79482E4-F187-447D-BFDF-204090936767}"/>
    <cellStyle name="千分位 2 4 2 3 3 2 3 2" xfId="40591" xr:uid="{9D6DB724-6DCB-4FC7-A771-E48FF1E781DA}"/>
    <cellStyle name="千分位 2 4 2 3 3 2 4" xfId="13418" xr:uid="{18DEE13F-9262-4258-8BE3-3E74BE70960F}"/>
    <cellStyle name="千分位 2 4 2 3 3 2 4 2" xfId="43373" xr:uid="{B18A816E-689E-4726-BA32-9F799AB048DD}"/>
    <cellStyle name="千分位 2 4 2 3 3 2 5" xfId="16153" xr:uid="{2F6A62DA-4F14-4A27-82F5-39DB7092B64D}"/>
    <cellStyle name="千分位 2 4 2 3 3 2 5 2" xfId="46108" xr:uid="{D3922CF3-46A3-4038-BC68-42F2C2245A4F}"/>
    <cellStyle name="千分位 2 4 2 3 3 2 6" xfId="18901" xr:uid="{513FC669-6565-4FB9-B16F-FABA6C52AA96}"/>
    <cellStyle name="千分位 2 4 2 3 3 2 6 2" xfId="48854" xr:uid="{E9D60202-251E-4BAC-9E0F-170C627468A1}"/>
    <cellStyle name="千分位 2 4 2 3 3 2 7" xfId="21684" xr:uid="{B91A70DE-B3B7-4D1E-A540-6CF4F30DF1F4}"/>
    <cellStyle name="千分位 2 4 2 3 3 2 7 2" xfId="51636" xr:uid="{49328737-B1A8-424C-B710-09CA429EEBBD}"/>
    <cellStyle name="千分位 2 4 2 3 3 2 8" xfId="24422" xr:uid="{6D751261-2CA1-4AE5-A1C7-8D732CBAFC8D}"/>
    <cellStyle name="千分位 2 4 2 3 3 2 8 2" xfId="54374" xr:uid="{C0780334-F7F5-43C8-801C-E2832A7D93AF}"/>
    <cellStyle name="千分位 2 4 2 3 3 2 9" xfId="27158" xr:uid="{EC0076C2-4B73-42CF-962F-D02650EA5A33}"/>
    <cellStyle name="千分位 2 4 2 3 3 2 9 2" xfId="57110" xr:uid="{4BA86DD7-CA9F-4BDD-99BF-2A1ED4764212}"/>
    <cellStyle name="千分位 2 4 2 3 3 3" xfId="3538" xr:uid="{07455C8C-57E5-424B-9209-FEE75FA999C8}"/>
    <cellStyle name="千分位 2 4 2 3 3 3 2" xfId="28533" xr:uid="{197643D9-021A-43CD-A0DB-4C6AE762A106}"/>
    <cellStyle name="千分位 2 4 2 3 3 3 2 2" xfId="58485" xr:uid="{2C124623-8713-4DA1-8447-12B44C370888}"/>
    <cellStyle name="千分位 2 4 2 3 3 3 3" xfId="33531" xr:uid="{0351998C-D0F5-4197-B40E-68087E7EBD75}"/>
    <cellStyle name="千分位 2 4 2 3 3 4" xfId="6486" xr:uid="{2BAA12DD-694A-49C6-911F-9C06F96CD6AD}"/>
    <cellStyle name="千分位 2 4 2 3 3 4 2" xfId="36441" xr:uid="{42371327-2E58-46D7-AB8F-A4D07025C7BC}"/>
    <cellStyle name="千分位 2 4 2 3 3 5" xfId="9268" xr:uid="{21ECC1D7-C57C-481E-980F-AB7387989374}"/>
    <cellStyle name="千分位 2 4 2 3 3 5 2" xfId="39223" xr:uid="{0930BA9A-5EA3-45FE-8668-2C0C16E7D97D}"/>
    <cellStyle name="千分位 2 4 2 3 3 6" xfId="12050" xr:uid="{A4D725A1-9A1D-4D6C-8240-A5384AD61719}"/>
    <cellStyle name="千分位 2 4 2 3 3 6 2" xfId="42005" xr:uid="{E94F0D4F-8CA4-440C-8FA4-46C2D254169D}"/>
    <cellStyle name="千分位 2 4 2 3 3 7" xfId="14785" xr:uid="{B95B6D4F-F7C5-4D3E-9280-580F7F808386}"/>
    <cellStyle name="千分位 2 4 2 3 3 7 2" xfId="44740" xr:uid="{EA89E43C-B300-4365-ADAD-4AB864A0DC42}"/>
    <cellStyle name="千分位 2 4 2 3 3 8" xfId="17533" xr:uid="{0CAC1B18-6672-4676-B8F0-B9366CF652F0}"/>
    <cellStyle name="千分位 2 4 2 3 3 8 2" xfId="47486" xr:uid="{837CD465-3662-496C-8B19-925AC944CE81}"/>
    <cellStyle name="千分位 2 4 2 3 3 9" xfId="20316" xr:uid="{B17FD8BD-5C8F-48E5-AE1F-7642B2E6F017}"/>
    <cellStyle name="千分位 2 4 2 3 3 9 2" xfId="50268" xr:uid="{6236E475-C21A-4D39-B927-7023E57134D1}"/>
    <cellStyle name="千分位 2 4 2 3 4" xfId="2417" xr:uid="{B0F6C759-C489-4BA4-B5B2-43CEE3CC95A3}"/>
    <cellStyle name="千分位 2 4 2 3 4 10" xfId="26474" xr:uid="{F93DE091-F82A-4700-B7E0-653BF7847F3C}"/>
    <cellStyle name="千分位 2 4 2 3 4 10 2" xfId="56426" xr:uid="{460E5EEA-9CF7-41DE-9889-F7874A754922}"/>
    <cellStyle name="千分位 2 4 2 3 4 11" xfId="32416" xr:uid="{91E37D65-D9A4-4314-B490-648AC3BF0083}"/>
    <cellStyle name="千分位 2 4 2 3 4 2" xfId="4222" xr:uid="{0E4DB60E-2898-4001-8550-03D00327A40C}"/>
    <cellStyle name="千分位 2 4 2 3 4 2 2" xfId="29217" xr:uid="{B50C5499-090B-4155-9974-64CB570EC40F}"/>
    <cellStyle name="千分位 2 4 2 3 4 2 2 2" xfId="59169" xr:uid="{8AB3D12C-F07A-4A97-9273-83D03BAB17F7}"/>
    <cellStyle name="千分位 2 4 2 3 4 2 3" xfId="34215" xr:uid="{5806556C-A04E-4C55-B0BC-D17F7F703DB0}"/>
    <cellStyle name="千分位 2 4 2 3 4 3" xfId="7170" xr:uid="{BC4D5586-4B2B-4D23-BB0D-09F83A83A7D4}"/>
    <cellStyle name="千分位 2 4 2 3 4 3 2" xfId="37125" xr:uid="{9F4C424F-ED14-4394-926B-316ECDF456F6}"/>
    <cellStyle name="千分位 2 4 2 3 4 4" xfId="9952" xr:uid="{50C64C5C-8BF5-44E9-B9F0-A6C1C796CEC2}"/>
    <cellStyle name="千分位 2 4 2 3 4 4 2" xfId="39907" xr:uid="{EEFE0F07-DCB2-4EBE-A8B0-D1FD1FB09807}"/>
    <cellStyle name="千分位 2 4 2 3 4 5" xfId="12734" xr:uid="{A8F90D8B-028F-44ED-921B-5D1C3EBE42F6}"/>
    <cellStyle name="千分位 2 4 2 3 4 5 2" xfId="42689" xr:uid="{64C3F684-560D-4A6D-8E40-F3BB3CD5E765}"/>
    <cellStyle name="千分位 2 4 2 3 4 6" xfId="15469" xr:uid="{FB40CE5A-BE30-43E0-8324-E4F1EA80D40F}"/>
    <cellStyle name="千分位 2 4 2 3 4 6 2" xfId="45424" xr:uid="{069C4E12-1CA5-43EE-8E87-DEBC1CD6F7D5}"/>
    <cellStyle name="千分位 2 4 2 3 4 7" xfId="18217" xr:uid="{022FAA83-314C-481F-A46E-3CC8B2DBAD8F}"/>
    <cellStyle name="千分位 2 4 2 3 4 7 2" xfId="48170" xr:uid="{EB5692FD-E21C-4B40-8450-436DB740ED6D}"/>
    <cellStyle name="千分位 2 4 2 3 4 8" xfId="21000" xr:uid="{DC017ED4-4138-42B5-AFD6-5A9623E3045A}"/>
    <cellStyle name="千分位 2 4 2 3 4 8 2" xfId="50952" xr:uid="{2F9CF940-EF04-46E2-9622-276CB15E507B}"/>
    <cellStyle name="千分位 2 4 2 3 4 9" xfId="23738" xr:uid="{21F0564C-9D16-4D52-8F7F-0B1A0265DEAD}"/>
    <cellStyle name="千分位 2 4 2 3 4 9 2" xfId="53690" xr:uid="{0DE41037-6B61-4774-A83F-8AB3F9C033BF}"/>
    <cellStyle name="千分位 2 4 2 3 5" xfId="2854" xr:uid="{163DE631-0703-4320-B326-DEC0D0BCAC48}"/>
    <cellStyle name="千分位 2 4 2 3 5 2" xfId="27849" xr:uid="{01C259A6-3CA1-4D7D-9D6F-0428DAAEAEFE}"/>
    <cellStyle name="千分位 2 4 2 3 5 2 2" xfId="57801" xr:uid="{CCFF1FC4-3B9F-49A1-B8C1-D3FCF64ACC3C}"/>
    <cellStyle name="千分位 2 4 2 3 5 3" xfId="32847" xr:uid="{8076F149-65EA-4513-A8D2-69CC2358867E}"/>
    <cellStyle name="千分位 2 4 2 3 6" xfId="5802" xr:uid="{E4668AAC-5FF0-4D7B-8F13-3DFFA494D18A}"/>
    <cellStyle name="千分位 2 4 2 3 6 2" xfId="35757" xr:uid="{5A2AE597-0C91-4596-A706-E3CBBA2C7AEF}"/>
    <cellStyle name="千分位 2 4 2 3 7" xfId="8584" xr:uid="{5DA35C44-7B65-4681-9E86-16024CCE1DCF}"/>
    <cellStyle name="千分位 2 4 2 3 7 2" xfId="38539" xr:uid="{22F50F01-D9FF-43F9-9867-2B80EE72802C}"/>
    <cellStyle name="千分位 2 4 2 3 8" xfId="11366" xr:uid="{23DFF239-7D92-4617-A81C-D8A148DB2793}"/>
    <cellStyle name="千分位 2 4 2 3 8 2" xfId="41321" xr:uid="{EBCFBA54-3007-46A8-ABF6-36E40B9D1909}"/>
    <cellStyle name="千分位 2 4 2 3 9" xfId="14101" xr:uid="{9B4BE4E7-CD29-473E-9BD2-3E19C0F8CC73}"/>
    <cellStyle name="千分位 2 4 2 3 9 2" xfId="44056" xr:uid="{EB294568-45DF-4934-AAE0-D0FE47DF30A0}"/>
    <cellStyle name="千分位 2 4 2 4" xfId="974" xr:uid="{21982730-A063-41AC-89EA-37534D871C00}"/>
    <cellStyle name="千分位 2 4 2 4 10" xfId="19803" xr:uid="{9576E850-1905-4514-B5A2-48805FAF5380}"/>
    <cellStyle name="千分位 2 4 2 4 10 2" xfId="49755" xr:uid="{000F2BAE-59BD-4B77-A460-9C177E517691}"/>
    <cellStyle name="千分位 2 4 2 4 11" xfId="22541" xr:uid="{E3F6AA8D-175E-4C7A-8142-D65CB402AC6C}"/>
    <cellStyle name="千分位 2 4 2 4 11 2" xfId="52493" xr:uid="{C3AF7E4B-3304-42A5-AD22-6498338173DE}"/>
    <cellStyle name="千分位 2 4 2 4 12" xfId="25277" xr:uid="{C05A3589-B23C-4099-A0B8-F5E3113F2ECC}"/>
    <cellStyle name="千分位 2 4 2 4 12 2" xfId="55229" xr:uid="{B97B7885-61D5-4B97-AFD2-8EF207AF0A08}"/>
    <cellStyle name="千分位 2 4 2 4 13" xfId="30979" xr:uid="{8D11E35A-3832-42E8-BFC3-C05FEF978DFB}"/>
    <cellStyle name="千分位 2 4 2 4 2" xfId="3709" xr:uid="{B8A9F832-F27D-4066-B627-FA9F5F106421}"/>
    <cellStyle name="千分位 2 4 2 4 2 10" xfId="25961" xr:uid="{C0932177-1AC5-40FA-A387-E44548E9CD2C}"/>
    <cellStyle name="千分位 2 4 2 4 2 10 2" xfId="55913" xr:uid="{897DD925-0D41-41EF-BEE6-5EAB8B457C7E}"/>
    <cellStyle name="千分位 2 4 2 4 2 11" xfId="33702" xr:uid="{4E79E64E-7EE2-4F71-84B5-465030F7EA74}"/>
    <cellStyle name="千分位 2 4 2 4 2 2" xfId="5077" xr:uid="{8F1F9C62-7339-4AFF-A47A-CB7F0E9BC9D9}"/>
    <cellStyle name="千分位 2 4 2 4 2 2 10" xfId="35070" xr:uid="{0CD8FB2A-9EF0-4AC5-BE8A-27437DC777C2}"/>
    <cellStyle name="千分位 2 4 2 4 2 2 2" xfId="8025" xr:uid="{7E4736EC-F4AB-442A-9D86-E20BC9C00094}"/>
    <cellStyle name="千分位 2 4 2 4 2 2 2 2" xfId="30072" xr:uid="{1367EB21-EC5F-4BD8-B4FE-0812D0187E6A}"/>
    <cellStyle name="千分位 2 4 2 4 2 2 2 2 2" xfId="60024" xr:uid="{B2C61AF7-6C4A-4483-AAC0-EA0C58C989CF}"/>
    <cellStyle name="千分位 2 4 2 4 2 2 2 3" xfId="37980" xr:uid="{1991B29D-98F9-4668-9494-978C3CA7A676}"/>
    <cellStyle name="千分位 2 4 2 4 2 2 3" xfId="10807" xr:uid="{1D36D707-B5EA-4702-9AA7-BB9C93166108}"/>
    <cellStyle name="千分位 2 4 2 4 2 2 3 2" xfId="40762" xr:uid="{BD9C0937-428B-472E-9764-5263604256F2}"/>
    <cellStyle name="千分位 2 4 2 4 2 2 4" xfId="13589" xr:uid="{34AB2253-64EE-47D7-83FB-AE81080B818A}"/>
    <cellStyle name="千分位 2 4 2 4 2 2 4 2" xfId="43544" xr:uid="{E76F1D5F-0FE9-4982-959D-002AE4EF6D59}"/>
    <cellStyle name="千分位 2 4 2 4 2 2 5" xfId="16324" xr:uid="{B96CE285-D0B8-42D5-BB7F-AE497D8CAB04}"/>
    <cellStyle name="千分位 2 4 2 4 2 2 5 2" xfId="46279" xr:uid="{724FB53A-061D-4E75-83F5-0EA0706CEC5B}"/>
    <cellStyle name="千分位 2 4 2 4 2 2 6" xfId="19072" xr:uid="{ECB1256F-1D96-4432-B232-7E35C3EC4590}"/>
    <cellStyle name="千分位 2 4 2 4 2 2 6 2" xfId="49025" xr:uid="{4FEE2DE1-72E2-4FAF-9D0B-A0F7EBB109B5}"/>
    <cellStyle name="千分位 2 4 2 4 2 2 7" xfId="21855" xr:uid="{6B9F9135-118B-43EE-B036-2DF273475E64}"/>
    <cellStyle name="千分位 2 4 2 4 2 2 7 2" xfId="51807" xr:uid="{2E07D26C-2C92-417B-B113-1034C0FC840A}"/>
    <cellStyle name="千分位 2 4 2 4 2 2 8" xfId="24593" xr:uid="{D310C6B3-8C30-4F66-BCBE-47E07EB828F8}"/>
    <cellStyle name="千分位 2 4 2 4 2 2 8 2" xfId="54545" xr:uid="{AEDCFF4C-3163-4E12-8B2D-FC9026652A72}"/>
    <cellStyle name="千分位 2 4 2 4 2 2 9" xfId="27329" xr:uid="{B5913126-29AC-4A42-8DAE-4E6F9C308E7B}"/>
    <cellStyle name="千分位 2 4 2 4 2 2 9 2" xfId="57281" xr:uid="{B6FD91EF-F5C3-4EA7-81B9-C5E2C91B7577}"/>
    <cellStyle name="千分位 2 4 2 4 2 3" xfId="6657" xr:uid="{E3D43CBE-978C-43E5-96F3-693D62E08CC9}"/>
    <cellStyle name="千分位 2 4 2 4 2 3 2" xfId="28704" xr:uid="{BFA00B2F-4578-446B-A9D2-3B8B16E31C0F}"/>
    <cellStyle name="千分位 2 4 2 4 2 3 2 2" xfId="58656" xr:uid="{1866C431-B746-4A5E-85B0-A4C7E9639F8E}"/>
    <cellStyle name="千分位 2 4 2 4 2 3 3" xfId="36612" xr:uid="{88DB0166-2964-47BA-90A2-C35E72065288}"/>
    <cellStyle name="千分位 2 4 2 4 2 4" xfId="9439" xr:uid="{AF549E22-0A83-4CDF-8CCA-8F4711FC95EE}"/>
    <cellStyle name="千分位 2 4 2 4 2 4 2" xfId="39394" xr:uid="{8107ECDD-C35F-4417-B456-237D0FB27A74}"/>
    <cellStyle name="千分位 2 4 2 4 2 5" xfId="12221" xr:uid="{27F11B0E-1F08-44DB-AAFA-A896058501D9}"/>
    <cellStyle name="千分位 2 4 2 4 2 5 2" xfId="42176" xr:uid="{0502BE2C-68B1-4BE2-918F-FC3C4ABACDC5}"/>
    <cellStyle name="千分位 2 4 2 4 2 6" xfId="14956" xr:uid="{0E544A00-9B6F-41A9-8BB0-76A90CEE86BA}"/>
    <cellStyle name="千分位 2 4 2 4 2 6 2" xfId="44911" xr:uid="{06D50144-3BB3-4733-8EA7-E8BAC2BD8C81}"/>
    <cellStyle name="千分位 2 4 2 4 2 7" xfId="17704" xr:uid="{CDFF1F2B-2F40-4575-8EA1-3EBEA21785A5}"/>
    <cellStyle name="千分位 2 4 2 4 2 7 2" xfId="47657" xr:uid="{01040C4A-CE36-4E01-8B69-FDFCFC0ECF89}"/>
    <cellStyle name="千分位 2 4 2 4 2 8" xfId="20487" xr:uid="{33EA7653-11A5-421D-BBA9-8526EFE51E4F}"/>
    <cellStyle name="千分位 2 4 2 4 2 8 2" xfId="50439" xr:uid="{2085734A-BA70-426F-B0CD-B1C1396B827C}"/>
    <cellStyle name="千分位 2 4 2 4 2 9" xfId="23225" xr:uid="{3595CC39-2A28-49A5-A52D-4D1504B00E05}"/>
    <cellStyle name="千分位 2 4 2 4 2 9 2" xfId="53177" xr:uid="{82F93358-1625-472A-9E0E-E56291A42919}"/>
    <cellStyle name="千分位 2 4 2 4 3" xfId="4393" xr:uid="{A8CA1CD9-2157-4A21-BA20-5514DA214A09}"/>
    <cellStyle name="千分位 2 4 2 4 3 10" xfId="34386" xr:uid="{F6F9266E-4A63-4D0C-BCA1-65CFD898AC16}"/>
    <cellStyle name="千分位 2 4 2 4 3 2" xfId="7341" xr:uid="{82BA2384-2DFB-499A-A8F6-04D7D2B6A2E0}"/>
    <cellStyle name="千分位 2 4 2 4 3 2 2" xfId="29388" xr:uid="{CF6CFFC6-BB7F-4A8B-9D22-DEC4CA6F29D7}"/>
    <cellStyle name="千分位 2 4 2 4 3 2 2 2" xfId="59340" xr:uid="{50C5E7D4-EC68-4E65-8782-3D1C58F93901}"/>
    <cellStyle name="千分位 2 4 2 4 3 2 3" xfId="37296" xr:uid="{EF7B19FB-5BE4-4995-8EA6-B13CDA83F408}"/>
    <cellStyle name="千分位 2 4 2 4 3 3" xfId="10123" xr:uid="{E8B568E3-3B0A-44B6-AD52-0EB49F033BB6}"/>
    <cellStyle name="千分位 2 4 2 4 3 3 2" xfId="40078" xr:uid="{19648F60-76FF-45E5-80F5-866CD161F662}"/>
    <cellStyle name="千分位 2 4 2 4 3 4" xfId="12905" xr:uid="{8E01BE0B-1F7E-44DD-89DD-B7D770D932E5}"/>
    <cellStyle name="千分位 2 4 2 4 3 4 2" xfId="42860" xr:uid="{726B476F-318E-41D2-A695-C319B59D81AA}"/>
    <cellStyle name="千分位 2 4 2 4 3 5" xfId="15640" xr:uid="{C55B4954-D946-4524-B23C-8C2E0E981E6D}"/>
    <cellStyle name="千分位 2 4 2 4 3 5 2" xfId="45595" xr:uid="{89DE9590-E09D-423A-B12A-C9D5D1B2A062}"/>
    <cellStyle name="千分位 2 4 2 4 3 6" xfId="18388" xr:uid="{6B7678C9-2CD6-495E-A9EB-E4E875A2FA84}"/>
    <cellStyle name="千分位 2 4 2 4 3 6 2" xfId="48341" xr:uid="{038C4F67-2A74-49F2-842B-428E51E241C3}"/>
    <cellStyle name="千分位 2 4 2 4 3 7" xfId="21171" xr:uid="{E7692119-3483-4BE0-BD5C-8EFDACD8E1F9}"/>
    <cellStyle name="千分位 2 4 2 4 3 7 2" xfId="51123" xr:uid="{A9DCC3BE-012B-47DE-BE1A-F346FDBE4787}"/>
    <cellStyle name="千分位 2 4 2 4 3 8" xfId="23909" xr:uid="{F5A653F0-A878-40BF-8B13-CBBF51A3950E}"/>
    <cellStyle name="千分位 2 4 2 4 3 8 2" xfId="53861" xr:uid="{3859DB1A-AC1F-4BAA-9D75-2BDC055B5D05}"/>
    <cellStyle name="千分位 2 4 2 4 3 9" xfId="26645" xr:uid="{3C8FF417-D403-4D6B-8A20-C7477BDEEF4E}"/>
    <cellStyle name="千分位 2 4 2 4 3 9 2" xfId="56597" xr:uid="{39F3DBE0-820E-4493-8072-FBB5CCB733A8}"/>
    <cellStyle name="千分位 2 4 2 4 4" xfId="3025" xr:uid="{DEF6D25E-6A6D-4FE8-A25F-5B75E93E1EA4}"/>
    <cellStyle name="千分位 2 4 2 4 4 2" xfId="28020" xr:uid="{8A37677D-EC21-47E1-97D6-BDF8BA726A23}"/>
    <cellStyle name="千分位 2 4 2 4 4 2 2" xfId="57972" xr:uid="{A78F979D-DB20-4334-BB6F-50C6A4D16CCB}"/>
    <cellStyle name="千分位 2 4 2 4 4 3" xfId="33018" xr:uid="{D8811D6B-D221-4893-BD0D-F49F59A0D3A0}"/>
    <cellStyle name="千分位 2 4 2 4 5" xfId="5973" xr:uid="{36B7924B-AA54-4E1C-A0D1-7BCCD83F7E66}"/>
    <cellStyle name="千分位 2 4 2 4 5 2" xfId="35928" xr:uid="{B0DE9E83-7D40-4A2E-BFB5-72F7051E0EBC}"/>
    <cellStyle name="千分位 2 4 2 4 6" xfId="8755" xr:uid="{159875B3-CE7F-4EB8-A0E0-1F64428BDB45}"/>
    <cellStyle name="千分位 2 4 2 4 6 2" xfId="38710" xr:uid="{880A8120-586B-4512-9CA1-148747486360}"/>
    <cellStyle name="千分位 2 4 2 4 7" xfId="11537" xr:uid="{2D353A0F-DEB2-46AF-9E88-0177CB981F5C}"/>
    <cellStyle name="千分位 2 4 2 4 7 2" xfId="41492" xr:uid="{B3E98BDC-D530-4F95-A197-336B7A4A70AC}"/>
    <cellStyle name="千分位 2 4 2 4 8" xfId="14272" xr:uid="{D18F9669-1D11-42E2-8F0F-B423D9FF6B96}"/>
    <cellStyle name="千分位 2 4 2 4 8 2" xfId="44227" xr:uid="{1CDF8C6F-FA33-40CB-A591-D84A1CE34074}"/>
    <cellStyle name="千分位 2 4 2 4 9" xfId="17020" xr:uid="{478CF894-A183-41DA-95EC-E203EC858A29}"/>
    <cellStyle name="千分位 2 4 2 4 9 2" xfId="46973" xr:uid="{3D5D5747-832E-4AD2-96BC-241CC430D954}"/>
    <cellStyle name="千分位 2 4 2 5" xfId="1516" xr:uid="{9CA46BAB-8CC5-41B0-A51D-7A569729FBB7}"/>
    <cellStyle name="千分位 2 4 2 5 10" xfId="22883" xr:uid="{F5546D74-074A-4E57-83EF-4726500D2840}"/>
    <cellStyle name="千分位 2 4 2 5 10 2" xfId="52835" xr:uid="{EB02AEF1-4FEB-4F62-A79C-9CDD669F3C13}"/>
    <cellStyle name="千分位 2 4 2 5 11" xfId="25619" xr:uid="{2D3A1848-9439-4154-AFEB-A120FA89791E}"/>
    <cellStyle name="千分位 2 4 2 5 11 2" xfId="55571" xr:uid="{78CE5F40-71FD-41D3-80AE-5220C0A0F3AF}"/>
    <cellStyle name="千分位 2 4 2 5 12" xfId="31521" xr:uid="{589DBBBE-F879-48DD-B8E9-D0D63923EA77}"/>
    <cellStyle name="千分位 2 4 2 5 2" xfId="4735" xr:uid="{7C3234CA-EC24-437A-BDF9-C35DC7DA118C}"/>
    <cellStyle name="千分位 2 4 2 5 2 10" xfId="34728" xr:uid="{AB86FCBF-98B5-4802-A453-227A7C79E7C3}"/>
    <cellStyle name="千分位 2 4 2 5 2 2" xfId="7683" xr:uid="{810A4893-1BEB-4006-9114-0875B376A73A}"/>
    <cellStyle name="千分位 2 4 2 5 2 2 2" xfId="29730" xr:uid="{B9ACBCB0-2E3B-470F-9622-EFDD05F26749}"/>
    <cellStyle name="千分位 2 4 2 5 2 2 2 2" xfId="59682" xr:uid="{1C987C2D-D246-4BC9-BE2F-DB4E8D7FF2CB}"/>
    <cellStyle name="千分位 2 4 2 5 2 2 3" xfId="37638" xr:uid="{FB7D7549-B476-4AA4-89E1-A2CA34FB175F}"/>
    <cellStyle name="千分位 2 4 2 5 2 3" xfId="10465" xr:uid="{70B1AC70-B2DE-41D4-A8A3-73BA8805174F}"/>
    <cellStyle name="千分位 2 4 2 5 2 3 2" xfId="40420" xr:uid="{02EB31D5-9F96-4DC3-BB91-FB6D94797331}"/>
    <cellStyle name="千分位 2 4 2 5 2 4" xfId="13247" xr:uid="{72A22535-A7C4-4BB0-9EA0-B351077A9CCE}"/>
    <cellStyle name="千分位 2 4 2 5 2 4 2" xfId="43202" xr:uid="{8075A661-96DF-45BD-9A6B-48C609C15E0D}"/>
    <cellStyle name="千分位 2 4 2 5 2 5" xfId="15982" xr:uid="{7FE3ED3F-9443-4F0F-A817-CBBD87F738C7}"/>
    <cellStyle name="千分位 2 4 2 5 2 5 2" xfId="45937" xr:uid="{FDCF39AA-F7D3-4F18-A61B-5CF83A086220}"/>
    <cellStyle name="千分位 2 4 2 5 2 6" xfId="18730" xr:uid="{A7A142C3-358D-4252-8B19-936C54C01C1C}"/>
    <cellStyle name="千分位 2 4 2 5 2 6 2" xfId="48683" xr:uid="{C212F3A2-882A-4CE9-A6F8-87BA30F53931}"/>
    <cellStyle name="千分位 2 4 2 5 2 7" xfId="21513" xr:uid="{DC6EB81A-2DAC-4A85-BC39-B10C26546BF5}"/>
    <cellStyle name="千分位 2 4 2 5 2 7 2" xfId="51465" xr:uid="{102F7DD8-050E-4E1A-A9BB-22B4E3EC543C}"/>
    <cellStyle name="千分位 2 4 2 5 2 8" xfId="24251" xr:uid="{E73C8760-594F-401C-8D34-682D8F14E3C1}"/>
    <cellStyle name="千分位 2 4 2 5 2 8 2" xfId="54203" xr:uid="{54CA257E-2958-4655-9EF2-AF1DA6B522F1}"/>
    <cellStyle name="千分位 2 4 2 5 2 9" xfId="26987" xr:uid="{5F5ECF02-4529-4343-B365-3E887D028E58}"/>
    <cellStyle name="千分位 2 4 2 5 2 9 2" xfId="56939" xr:uid="{80C5DE4C-37DB-4D0A-8784-5867B1C4AD77}"/>
    <cellStyle name="千分位 2 4 2 5 3" xfId="3367" xr:uid="{8A2C7CA2-9BF8-48BF-BBDB-BE57646E43B1}"/>
    <cellStyle name="千分位 2 4 2 5 3 2" xfId="28362" xr:uid="{01FBD5F9-3C00-400D-9D20-FF58987644E6}"/>
    <cellStyle name="千分位 2 4 2 5 3 2 2" xfId="58314" xr:uid="{128E1F3A-D65E-40C8-B0BF-7C0E13E4BC00}"/>
    <cellStyle name="千分位 2 4 2 5 3 3" xfId="33360" xr:uid="{58E4ED6A-AAF3-41AA-B1E4-B59DEDD954BA}"/>
    <cellStyle name="千分位 2 4 2 5 4" xfId="6315" xr:uid="{94995AEF-93CB-41A2-9044-34E6F99D0221}"/>
    <cellStyle name="千分位 2 4 2 5 4 2" xfId="36270" xr:uid="{4F9F84C0-5830-4271-B89A-436A4D9A80AD}"/>
    <cellStyle name="千分位 2 4 2 5 5" xfId="9097" xr:uid="{018165BF-16B3-44EB-B79C-76265986D510}"/>
    <cellStyle name="千分位 2 4 2 5 5 2" xfId="39052" xr:uid="{D5ECE416-462F-4F7B-AA9C-D72C390B6136}"/>
    <cellStyle name="千分位 2 4 2 5 6" xfId="11879" xr:uid="{A8AB6DC0-7BB0-4019-AC16-4A2904E4A358}"/>
    <cellStyle name="千分位 2 4 2 5 6 2" xfId="41834" xr:uid="{77DA4821-5F3E-43C3-89D7-24E772DCC998}"/>
    <cellStyle name="千分位 2 4 2 5 7" xfId="14614" xr:uid="{AA52C4B7-3B49-472C-AF5C-97B53C4A6375}"/>
    <cellStyle name="千分位 2 4 2 5 7 2" xfId="44569" xr:uid="{0453B1DA-63A4-418F-9F60-373998B111E5}"/>
    <cellStyle name="千分位 2 4 2 5 8" xfId="17362" xr:uid="{3A551848-2FFA-4171-AD27-EF31B00E6D6C}"/>
    <cellStyle name="千分位 2 4 2 5 8 2" xfId="47315" xr:uid="{D21B91F9-DA7F-4054-97FD-3FE5248A2598}"/>
    <cellStyle name="千分位 2 4 2 5 9" xfId="20145" xr:uid="{8BCE8287-F18B-4745-B3F5-A93DD710A0A9}"/>
    <cellStyle name="千分位 2 4 2 5 9 2" xfId="50097" xr:uid="{0687FD8F-1A41-4945-9579-76208B1B91E9}"/>
    <cellStyle name="千分位 2 4 2 6" xfId="2066" xr:uid="{D9B61D74-2251-4546-83AA-902D7B259960}"/>
    <cellStyle name="千分位 2 4 2 6 10" xfId="26303" xr:uid="{557B5B98-87FF-4C54-9F7E-FADA46B953E2}"/>
    <cellStyle name="千分位 2 4 2 6 10 2" xfId="56255" xr:uid="{F8E98C0A-8130-44DB-A393-89527E92B600}"/>
    <cellStyle name="千分位 2 4 2 6 11" xfId="32069" xr:uid="{AA017491-52AE-41A9-8940-1F20300FA85D}"/>
    <cellStyle name="千分位 2 4 2 6 2" xfId="4051" xr:uid="{E1A47EC6-BA33-48CB-9529-8394CE23EA53}"/>
    <cellStyle name="千分位 2 4 2 6 2 2" xfId="29046" xr:uid="{D5CA3094-A0A2-4F88-96BD-B046D1A17389}"/>
    <cellStyle name="千分位 2 4 2 6 2 2 2" xfId="58998" xr:uid="{C6B9C43F-05E0-469C-8B2F-ED35D37046EE}"/>
    <cellStyle name="千分位 2 4 2 6 2 3" xfId="34044" xr:uid="{459D8E96-7D16-4C07-A27A-A29930DDF86D}"/>
    <cellStyle name="千分位 2 4 2 6 3" xfId="6999" xr:uid="{29962B9F-6E37-4530-A5A7-42AC97CDCDE0}"/>
    <cellStyle name="千分位 2 4 2 6 3 2" xfId="36954" xr:uid="{E91281EB-AD34-430A-9AEF-CC463C4A42C0}"/>
    <cellStyle name="千分位 2 4 2 6 4" xfId="9781" xr:uid="{6235A6F5-79D5-415C-9B7C-FFC09F73829E}"/>
    <cellStyle name="千分位 2 4 2 6 4 2" xfId="39736" xr:uid="{A5F59606-30DA-4803-A396-6E90176402F9}"/>
    <cellStyle name="千分位 2 4 2 6 5" xfId="12563" xr:uid="{3FDE8E60-52D4-4E3D-A1A0-8DBF39BB417E}"/>
    <cellStyle name="千分位 2 4 2 6 5 2" xfId="42518" xr:uid="{43B43606-EFD7-4F8C-9F8B-89F861A51A6C}"/>
    <cellStyle name="千分位 2 4 2 6 6" xfId="15298" xr:uid="{4E213179-54AC-45A5-95BB-319FD5551FCC}"/>
    <cellStyle name="千分位 2 4 2 6 6 2" xfId="45253" xr:uid="{0E1DCEC1-DD53-477D-B808-E458DDE1BE46}"/>
    <cellStyle name="千分位 2 4 2 6 7" xfId="18046" xr:uid="{558176DE-ED6C-4DE6-B6C4-90F02A373D47}"/>
    <cellStyle name="千分位 2 4 2 6 7 2" xfId="47999" xr:uid="{FFFB54D5-43AA-47B3-8B1B-C3BF501C3608}"/>
    <cellStyle name="千分位 2 4 2 6 8" xfId="20829" xr:uid="{EB725C73-C2D2-4F8B-85D0-F870EC777E42}"/>
    <cellStyle name="千分位 2 4 2 6 8 2" xfId="50781" xr:uid="{D3A2142D-9829-4925-9FE3-9EDE9B556FB3}"/>
    <cellStyle name="千分位 2 4 2 6 9" xfId="23567" xr:uid="{A8D90670-8C4A-4265-8B3E-16C84E6BF9B1}"/>
    <cellStyle name="千分位 2 4 2 6 9 2" xfId="53519" xr:uid="{F3634038-D97C-4CAA-A0B6-B73DF887E2A5}"/>
    <cellStyle name="千分位 2 4 2 7" xfId="2245" xr:uid="{C2F892F8-AB1E-4FE0-827A-70897E6C8C2A}"/>
    <cellStyle name="千分位 2 4 2 7 2" xfId="27678" xr:uid="{D8165A1A-7EED-4E51-B32B-4B6734B73DF4}"/>
    <cellStyle name="千分位 2 4 2 7 2 2" xfId="57630" xr:uid="{B1301222-5441-4450-9103-C953D2E4C2E6}"/>
    <cellStyle name="千分位 2 4 2 7 3" xfId="32245" xr:uid="{21D91DC9-AD5D-4CAB-A41B-B0017269FB7D}"/>
    <cellStyle name="千分位 2 4 2 8" xfId="2683" xr:uid="{112CDBCA-76E5-4406-936B-9DABB0482949}"/>
    <cellStyle name="千分位 2 4 2 8 2" xfId="32676" xr:uid="{8A272A88-FEAE-4345-B9AB-8758FC4122F6}"/>
    <cellStyle name="千分位 2 4 2 9" xfId="5545" xr:uid="{448C7639-7148-460F-9204-98E326D01402}"/>
    <cellStyle name="千分位 2 4 2 9 2" xfId="35501" xr:uid="{39ED176F-07CF-455D-96EF-39B37E235961}"/>
    <cellStyle name="千分位 2 4 20" xfId="8370" xr:uid="{9F969E64-8A4D-4386-B18A-622484563B38}"/>
    <cellStyle name="千分位 2 4 20 2" xfId="38325" xr:uid="{AE5E53CF-F20A-424C-B8EC-C53923996EB2}"/>
    <cellStyle name="千分位 2 4 21" xfId="11109" xr:uid="{FB280792-4111-4AA8-A6C2-B927F67A3CEF}"/>
    <cellStyle name="千分位 2 4 21 2" xfId="41064" xr:uid="{859FA567-DB67-46A2-A66E-790FF0A216E6}"/>
    <cellStyle name="千分位 2 4 22" xfId="11152" xr:uid="{22B5E139-A994-4656-92DD-984DFDF94AB8}"/>
    <cellStyle name="千分位 2 4 22 2" xfId="41107" xr:uid="{62D1B36F-2415-4AB0-A5A1-AADC5222A275}"/>
    <cellStyle name="千分位 2 4 23" xfId="13887" xr:uid="{2D683A3B-5EDA-4A40-AF9E-08CA90A23320}"/>
    <cellStyle name="千分位 2 4 23 2" xfId="43842" xr:uid="{F1DDD722-D18D-45EC-B496-E7383DCF1C23}"/>
    <cellStyle name="千分位 2 4 24" xfId="16634" xr:uid="{491883D6-5ACF-4D93-9900-6081D364E782}"/>
    <cellStyle name="千分位 2 4 24 2" xfId="46587" xr:uid="{8FEB5308-CE57-4738-AF8A-AF7BB5219C68}"/>
    <cellStyle name="千分位 2 4 25" xfId="19371" xr:uid="{596664B4-D9B7-46C0-B14C-6BFA53BD4724}"/>
    <cellStyle name="千分位 2 4 25 2" xfId="49324" xr:uid="{C40BF6F4-5568-460F-A165-8FF78A5035A9}"/>
    <cellStyle name="千分位 2 4 26" xfId="19417" xr:uid="{56FE6E24-9752-48ED-8A55-97374086BEA8}"/>
    <cellStyle name="千分位 2 4 26 2" xfId="49369" xr:uid="{4EB47657-B31A-4E97-88F9-7ACE439C2CF9}"/>
    <cellStyle name="千分位 2 4 27" xfId="22156" xr:uid="{AF5D67E1-BC5B-4480-B423-A00E8CC2D8DA}"/>
    <cellStyle name="千分位 2 4 27 2" xfId="52108" xr:uid="{D47BF80C-8187-498B-9439-FC80964F2661}"/>
    <cellStyle name="千分位 2 4 28" xfId="24892" xr:uid="{449091CF-FD48-4A55-8421-6CC322533457}"/>
    <cellStyle name="千分位 2 4 28 2" xfId="54844" xr:uid="{56F727E9-DE13-43C4-8C3C-3A293523ACA7}"/>
    <cellStyle name="千分位 2 4 29" xfId="30393" xr:uid="{E67E5811-7258-4028-BAA9-98060848D22A}"/>
    <cellStyle name="千分位 2 4 3" xfId="468" xr:uid="{5C64233A-9247-486F-BE35-78D94699D5F7}"/>
    <cellStyle name="千分位 2 4 3 10" xfId="8455" xr:uid="{8D4B4038-D44B-4C70-8259-F14F38803382}"/>
    <cellStyle name="千分位 2 4 3 10 2" xfId="38410" xr:uid="{0D2C383A-D250-4CFB-A0F5-F12B4A02AE67}"/>
    <cellStyle name="千分位 2 4 3 11" xfId="11237" xr:uid="{643E8AC8-B0B4-4948-A4F0-F0B52159263B}"/>
    <cellStyle name="千分位 2 4 3 11 2" xfId="41192" xr:uid="{2F50DBFD-E1D2-45D2-8A81-B7B9FD7E40E9}"/>
    <cellStyle name="千分位 2 4 3 12" xfId="13972" xr:uid="{58A538D9-27EE-43A5-81F1-AE38FD85936D}"/>
    <cellStyle name="千分位 2 4 3 12 2" xfId="43927" xr:uid="{B9468853-FD5C-48B5-B67C-8F92872223C3}"/>
    <cellStyle name="千分位 2 4 3 13" xfId="16720" xr:uid="{21F877CE-81FC-4B54-B864-52FAD3104FD9}"/>
    <cellStyle name="千分位 2 4 3 13 2" xfId="46673" xr:uid="{62729584-8E16-4EF1-B91C-04E65B98CD2C}"/>
    <cellStyle name="千分位 2 4 3 14" xfId="19503" xr:uid="{DB93B526-D50C-4E57-8E9D-6C61E75AA346}"/>
    <cellStyle name="千分位 2 4 3 14 2" xfId="49455" xr:uid="{B87DC05D-D5DA-439C-B208-A2BE95E590E0}"/>
    <cellStyle name="千分位 2 4 3 15" xfId="22241" xr:uid="{93450FEE-11E9-46D1-B8B6-A3A1990AB354}"/>
    <cellStyle name="千分位 2 4 3 15 2" xfId="52193" xr:uid="{5ED232F3-D88E-4805-9477-7A80C76B7940}"/>
    <cellStyle name="千分位 2 4 3 16" xfId="24977" xr:uid="{AC8CA5B8-A5BC-4016-A5E8-E19CFC7F89DD}"/>
    <cellStyle name="千分位 2 4 3 16 2" xfId="54929" xr:uid="{CB5D637E-9722-47AB-ABDE-429E5F5B5248}"/>
    <cellStyle name="千分位 2 4 3 17" xfId="30481" xr:uid="{02CC5A28-835D-47CF-BF84-4D428EDCFA21}"/>
    <cellStyle name="千分位 2 4 3 2" xfId="610" xr:uid="{FEFBB5AD-B92E-4B5C-8B12-0D24E4FA87B0}"/>
    <cellStyle name="千分位 2 4 3 2 10" xfId="16891" xr:uid="{8AF6EC5A-5322-4803-A2F6-AFBC583FDE82}"/>
    <cellStyle name="千分位 2 4 3 2 10 2" xfId="46844" xr:uid="{69F112BC-45F7-4416-8C73-AE343F1808D3}"/>
    <cellStyle name="千分位 2 4 3 2 11" xfId="19674" xr:uid="{3B6428D3-2FFE-46E4-8951-D29A886FCABE}"/>
    <cellStyle name="千分位 2 4 3 2 11 2" xfId="49626" xr:uid="{DD868274-C551-4439-BEBF-88C4D3A280AC}"/>
    <cellStyle name="千分位 2 4 3 2 12" xfId="22412" xr:uid="{85B9FCC8-6F74-4FAA-961B-2A7BCE310C4F}"/>
    <cellStyle name="千分位 2 4 3 2 12 2" xfId="52364" xr:uid="{224B835D-9D0C-4097-A4CC-FDD8E83CC024}"/>
    <cellStyle name="千分位 2 4 3 2 13" xfId="25148" xr:uid="{2F9C76E4-30FA-4B7E-BE4E-992DB951B9F5}"/>
    <cellStyle name="千分位 2 4 3 2 13 2" xfId="55100" xr:uid="{850CFA25-AAA5-4E67-BA0B-FCEFAA9C4FCB}"/>
    <cellStyle name="千分位 2 4 3 2 14" xfId="30620" xr:uid="{BD6D3014-3E6A-4794-A9C6-B7D4D98F1ED8}"/>
    <cellStyle name="千分位 2 4 3 2 2" xfId="1158" xr:uid="{10562D86-C595-4551-85CC-D198F28F5D54}"/>
    <cellStyle name="千分位 2 4 3 2 2 10" xfId="20016" xr:uid="{3880290A-EB28-4FD3-BDAA-E0A6AB60A7F5}"/>
    <cellStyle name="千分位 2 4 3 2 2 10 2" xfId="49968" xr:uid="{6F6B6486-AA78-4E2E-8B05-7920ED0FB5DB}"/>
    <cellStyle name="千分位 2 4 3 2 2 11" xfId="22754" xr:uid="{37B2056F-395A-46FC-9F15-A2124F4A12CF}"/>
    <cellStyle name="千分位 2 4 3 2 2 11 2" xfId="52706" xr:uid="{FD892E0B-2C52-4620-A421-9C9F144655C1}"/>
    <cellStyle name="千分位 2 4 3 2 2 12" xfId="25490" xr:uid="{B18C1106-3749-4A67-A8E6-F52F52EEB76C}"/>
    <cellStyle name="千分位 2 4 3 2 2 12 2" xfId="55442" xr:uid="{AD413F74-9BBD-47FE-B9C1-18A170C18715}"/>
    <cellStyle name="千分位 2 4 3 2 2 13" xfId="31163" xr:uid="{DF064A27-1CA5-4158-9A29-CDC6B1A91A38}"/>
    <cellStyle name="千分位 2 4 3 2 2 2" xfId="3922" xr:uid="{A12B69FF-D3A1-45B9-A9BF-B0D251AA4679}"/>
    <cellStyle name="千分位 2 4 3 2 2 2 10" xfId="26174" xr:uid="{A160ED6D-D56A-4FC6-B640-BC9E2ECFD6B0}"/>
    <cellStyle name="千分位 2 4 3 2 2 2 10 2" xfId="56126" xr:uid="{897D7E54-38E6-404E-AF51-23F01C3A2785}"/>
    <cellStyle name="千分位 2 4 3 2 2 2 11" xfId="33915" xr:uid="{A9110AB5-A159-44DE-901A-9568620879FC}"/>
    <cellStyle name="千分位 2 4 3 2 2 2 2" xfId="5290" xr:uid="{C693CC48-AF76-43A7-A231-1FB30351AAA1}"/>
    <cellStyle name="千分位 2 4 3 2 2 2 2 10" xfId="35283" xr:uid="{084B63E5-F5F4-4BE0-B133-29D6E02BCA49}"/>
    <cellStyle name="千分位 2 4 3 2 2 2 2 2" xfId="8238" xr:uid="{87CF82BB-190C-49F4-996C-DD0ED8BE19C9}"/>
    <cellStyle name="千分位 2 4 3 2 2 2 2 2 2" xfId="30285" xr:uid="{0F4570A6-9DE2-43A8-BD59-7ED2F8FFABF3}"/>
    <cellStyle name="千分位 2 4 3 2 2 2 2 2 2 2" xfId="60237" xr:uid="{F63212D6-2E24-47FF-91E1-E98271996AE2}"/>
    <cellStyle name="千分位 2 4 3 2 2 2 2 2 3" xfId="38193" xr:uid="{DD3419F7-0E6B-4B3C-9BE7-93B5EAEC89DF}"/>
    <cellStyle name="千分位 2 4 3 2 2 2 2 3" xfId="11020" xr:uid="{9CD5C8B1-B385-4CD1-902E-4D1A3EA34F0F}"/>
    <cellStyle name="千分位 2 4 3 2 2 2 2 3 2" xfId="40975" xr:uid="{2B1A4AB5-A587-4B05-9ED3-7CD6EF9DE216}"/>
    <cellStyle name="千分位 2 4 3 2 2 2 2 4" xfId="13802" xr:uid="{8011FF0C-5EE4-4064-95AB-14436E7ACC80}"/>
    <cellStyle name="千分位 2 4 3 2 2 2 2 4 2" xfId="43757" xr:uid="{085091A1-47AB-469E-8DC1-13FFB6419ADA}"/>
    <cellStyle name="千分位 2 4 3 2 2 2 2 5" xfId="16537" xr:uid="{A59060CD-CEF5-4F89-8894-09FEF6CB6565}"/>
    <cellStyle name="千分位 2 4 3 2 2 2 2 5 2" xfId="46492" xr:uid="{3CE8B7A9-2749-4D57-B3A5-B030EF0433F7}"/>
    <cellStyle name="千分位 2 4 3 2 2 2 2 6" xfId="19285" xr:uid="{592467D3-BCDE-4CC2-8DA7-D71F8EEF2651}"/>
    <cellStyle name="千分位 2 4 3 2 2 2 2 6 2" xfId="49238" xr:uid="{DE7A0403-2AEC-441F-9420-75CB1649D4DE}"/>
    <cellStyle name="千分位 2 4 3 2 2 2 2 7" xfId="22068" xr:uid="{5FB97552-4D00-43AB-9DA3-FDD680D3E023}"/>
    <cellStyle name="千分位 2 4 3 2 2 2 2 7 2" xfId="52020" xr:uid="{D99CE929-C8A8-4225-AB8F-BA5350BC40C3}"/>
    <cellStyle name="千分位 2 4 3 2 2 2 2 8" xfId="24806" xr:uid="{328654FD-D63B-4311-A137-7C92F37B65F5}"/>
    <cellStyle name="千分位 2 4 3 2 2 2 2 8 2" xfId="54758" xr:uid="{4D1B6598-3C5E-4637-B8FD-46C09E766327}"/>
    <cellStyle name="千分位 2 4 3 2 2 2 2 9" xfId="27542" xr:uid="{550C39BA-F45B-48ED-8D1D-D9F0E3E2157D}"/>
    <cellStyle name="千分位 2 4 3 2 2 2 2 9 2" xfId="57494" xr:uid="{E59EA1C5-CB6F-4C1A-9B4D-5F74EAC00C5E}"/>
    <cellStyle name="千分位 2 4 3 2 2 2 3" xfId="6870" xr:uid="{1F71664D-B2CF-4130-98A1-500C453306F0}"/>
    <cellStyle name="千分位 2 4 3 2 2 2 3 2" xfId="28917" xr:uid="{759C31BE-3921-4E1C-B9A8-532AE02418BB}"/>
    <cellStyle name="千分位 2 4 3 2 2 2 3 2 2" xfId="58869" xr:uid="{7A42F296-2CD0-4DC4-89AC-6A85D6AE7D37}"/>
    <cellStyle name="千分位 2 4 3 2 2 2 3 3" xfId="36825" xr:uid="{E0D9AD04-EDE0-4E11-8AEA-0C66159AC588}"/>
    <cellStyle name="千分位 2 4 3 2 2 2 4" xfId="9652" xr:uid="{FF3849E3-CFB6-4B34-AAED-0A92C833A18E}"/>
    <cellStyle name="千分位 2 4 3 2 2 2 4 2" xfId="39607" xr:uid="{0E72B942-E93F-4B44-BC7E-AE05B0428912}"/>
    <cellStyle name="千分位 2 4 3 2 2 2 5" xfId="12434" xr:uid="{589D2A94-7CA9-48E2-8FB5-F6304676A4DA}"/>
    <cellStyle name="千分位 2 4 3 2 2 2 5 2" xfId="42389" xr:uid="{B279416D-7D7F-411D-BF23-C1EA4455D692}"/>
    <cellStyle name="千分位 2 4 3 2 2 2 6" xfId="15169" xr:uid="{C33D72E6-D441-4542-96F6-90362356E1AA}"/>
    <cellStyle name="千分位 2 4 3 2 2 2 6 2" xfId="45124" xr:uid="{2BC5D75C-69C5-43BB-8EE3-0DCD5136C43D}"/>
    <cellStyle name="千分位 2 4 3 2 2 2 7" xfId="17917" xr:uid="{7D5E1CA3-D900-4527-94F8-8FF3D75AA089}"/>
    <cellStyle name="千分位 2 4 3 2 2 2 7 2" xfId="47870" xr:uid="{28918FB2-7561-4C4C-AEDC-0CF69ACDBC2A}"/>
    <cellStyle name="千分位 2 4 3 2 2 2 8" xfId="20700" xr:uid="{01DF5419-D214-46AD-80B8-456265B09937}"/>
    <cellStyle name="千分位 2 4 3 2 2 2 8 2" xfId="50652" xr:uid="{69BA5391-A8B6-4D66-939A-80F2556AAAD5}"/>
    <cellStyle name="千分位 2 4 3 2 2 2 9" xfId="23438" xr:uid="{6D04C1E2-1F24-4FD8-BDDB-C6B2A1F8B7DD}"/>
    <cellStyle name="千分位 2 4 3 2 2 2 9 2" xfId="53390" xr:uid="{4AA02E30-6680-4DBE-A714-7B9050DFFB5A}"/>
    <cellStyle name="千分位 2 4 3 2 2 3" xfId="4606" xr:uid="{8C3152CD-83C3-440A-8B0C-CAA98CF718CA}"/>
    <cellStyle name="千分位 2 4 3 2 2 3 10" xfId="34599" xr:uid="{3EC88BCD-F50D-4C68-8DA9-5D86AC6A8C87}"/>
    <cellStyle name="千分位 2 4 3 2 2 3 2" xfId="7554" xr:uid="{4EA5BE74-6349-4DD4-AF86-6C721ABFA574}"/>
    <cellStyle name="千分位 2 4 3 2 2 3 2 2" xfId="29601" xr:uid="{90531212-DC1E-4D17-97ED-61BC138F123C}"/>
    <cellStyle name="千分位 2 4 3 2 2 3 2 2 2" xfId="59553" xr:uid="{8BD41079-6CEE-4068-84E9-D04D22FA3C9C}"/>
    <cellStyle name="千分位 2 4 3 2 2 3 2 3" xfId="37509" xr:uid="{FD4DC42E-45A4-4881-BEC6-25BB2163EC2B}"/>
    <cellStyle name="千分位 2 4 3 2 2 3 3" xfId="10336" xr:uid="{9E03E656-46AD-46E7-B40E-78E53425807E}"/>
    <cellStyle name="千分位 2 4 3 2 2 3 3 2" xfId="40291" xr:uid="{D92F7524-BE76-49D9-BBA3-22190B3361EF}"/>
    <cellStyle name="千分位 2 4 3 2 2 3 4" xfId="13118" xr:uid="{DE751D1D-ECC1-4255-B43E-F8AE48870B5B}"/>
    <cellStyle name="千分位 2 4 3 2 2 3 4 2" xfId="43073" xr:uid="{6A7B6369-9471-424F-A35C-5F003E286BF2}"/>
    <cellStyle name="千分位 2 4 3 2 2 3 5" xfId="15853" xr:uid="{D14FBE13-7E08-4E75-82CE-87B1728F4A09}"/>
    <cellStyle name="千分位 2 4 3 2 2 3 5 2" xfId="45808" xr:uid="{6D45E2EA-183B-460D-BAB9-3402ACD70C62}"/>
    <cellStyle name="千分位 2 4 3 2 2 3 6" xfId="18601" xr:uid="{6A431F58-EF7C-4AB6-8C6F-5A16FD36826D}"/>
    <cellStyle name="千分位 2 4 3 2 2 3 6 2" xfId="48554" xr:uid="{81C79587-868D-4141-B742-D86963BDAE53}"/>
    <cellStyle name="千分位 2 4 3 2 2 3 7" xfId="21384" xr:uid="{E6F7DA52-9779-42EF-9FDC-AB982FB55D40}"/>
    <cellStyle name="千分位 2 4 3 2 2 3 7 2" xfId="51336" xr:uid="{31D7F84F-E203-4654-A967-86513A927AEC}"/>
    <cellStyle name="千分位 2 4 3 2 2 3 8" xfId="24122" xr:uid="{77EFC87E-2AA4-46B2-8C69-CD8F4D7D083F}"/>
    <cellStyle name="千分位 2 4 3 2 2 3 8 2" xfId="54074" xr:uid="{994D4881-884E-4E5A-9000-273313904957}"/>
    <cellStyle name="千分位 2 4 3 2 2 3 9" xfId="26858" xr:uid="{EEBD167B-FFD0-4F57-A2A3-5946DCAF4856}"/>
    <cellStyle name="千分位 2 4 3 2 2 3 9 2" xfId="56810" xr:uid="{38F0F1F3-770D-4033-A589-4A2FBC37D3EC}"/>
    <cellStyle name="千分位 2 4 3 2 2 4" xfId="3238" xr:uid="{DA5E3911-ED00-4CAA-BE4F-AA9C91CABCC4}"/>
    <cellStyle name="千分位 2 4 3 2 2 4 2" xfId="28233" xr:uid="{13D8AF4A-C02E-4B68-BFCB-D1E7A0BA593F}"/>
    <cellStyle name="千分位 2 4 3 2 2 4 2 2" xfId="58185" xr:uid="{053F0E1F-4A28-4E79-9176-E60A25995342}"/>
    <cellStyle name="千分位 2 4 3 2 2 4 3" xfId="33231" xr:uid="{96E3AB5A-2DE4-480E-937E-58E42D736E0F}"/>
    <cellStyle name="千分位 2 4 3 2 2 5" xfId="6186" xr:uid="{16B50EAF-5E82-4C93-9F70-CD9F32159F33}"/>
    <cellStyle name="千分位 2 4 3 2 2 5 2" xfId="36141" xr:uid="{5B7F164B-F494-4BF7-BE6C-1A00B63C4E0D}"/>
    <cellStyle name="千分位 2 4 3 2 2 6" xfId="8968" xr:uid="{05C6D8A4-1BE0-419E-ACFC-D9E6EC916311}"/>
    <cellStyle name="千分位 2 4 3 2 2 6 2" xfId="38923" xr:uid="{ADF81195-6C77-4053-8E9E-1C064A7F6CF2}"/>
    <cellStyle name="千分位 2 4 3 2 2 7" xfId="11750" xr:uid="{80164919-21AE-4CC9-97C7-E03A59BFCFBD}"/>
    <cellStyle name="千分位 2 4 3 2 2 7 2" xfId="41705" xr:uid="{8ABCE7AD-3CAE-4433-9103-763062A54A59}"/>
    <cellStyle name="千分位 2 4 3 2 2 8" xfId="14485" xr:uid="{7DD97400-37EA-4EA5-AEA7-00BEBA413EDA}"/>
    <cellStyle name="千分位 2 4 3 2 2 8 2" xfId="44440" xr:uid="{FBA311C0-435F-4F04-B3A9-C1B25182D2A0}"/>
    <cellStyle name="千分位 2 4 3 2 2 9" xfId="17233" xr:uid="{5B608E6B-81F7-431B-B849-04CB4490A9FF}"/>
    <cellStyle name="千分位 2 4 3 2 2 9 2" xfId="47186" xr:uid="{97443973-9A56-4045-AD08-3928D9875A46}"/>
    <cellStyle name="千分位 2 4 3 2 3" xfId="1700" xr:uid="{832E0062-6AFD-4251-835A-3DB4D6C1BFE2}"/>
    <cellStyle name="千分位 2 4 3 2 3 10" xfId="23096" xr:uid="{65A3FEE3-687E-41EA-9979-C06BC36FE974}"/>
    <cellStyle name="千分位 2 4 3 2 3 10 2" xfId="53048" xr:uid="{041D4F47-72B7-4219-8A88-496D940DA410}"/>
    <cellStyle name="千分位 2 4 3 2 3 11" xfId="25832" xr:uid="{D74B92B4-D2E1-4913-BC2F-0E35D38C078A}"/>
    <cellStyle name="千分位 2 4 3 2 3 11 2" xfId="55784" xr:uid="{BABA0552-1884-49F4-B49F-E5F768DE7106}"/>
    <cellStyle name="千分位 2 4 3 2 3 12" xfId="31705" xr:uid="{A6C259B5-86F9-4050-B390-71C67E58D32F}"/>
    <cellStyle name="千分位 2 4 3 2 3 2" xfId="4948" xr:uid="{DF85D367-5C32-456C-9483-F4C90BD59172}"/>
    <cellStyle name="千分位 2 4 3 2 3 2 10" xfId="34941" xr:uid="{59E1E75E-0E21-42FF-8DDD-018E7CC46F5C}"/>
    <cellStyle name="千分位 2 4 3 2 3 2 2" xfId="7896" xr:uid="{00F06183-D790-4BA1-9184-34D56DEE7927}"/>
    <cellStyle name="千分位 2 4 3 2 3 2 2 2" xfId="29943" xr:uid="{D827A765-0337-45E0-AA31-A333E703B3D8}"/>
    <cellStyle name="千分位 2 4 3 2 3 2 2 2 2" xfId="59895" xr:uid="{CED35DC0-E862-4BA8-AEA8-03A289B15088}"/>
    <cellStyle name="千分位 2 4 3 2 3 2 2 3" xfId="37851" xr:uid="{DE162B2C-333B-45FA-847A-D92B62B5BB08}"/>
    <cellStyle name="千分位 2 4 3 2 3 2 3" xfId="10678" xr:uid="{F3F97128-7B74-41DD-BACF-E20BA70110C4}"/>
    <cellStyle name="千分位 2 4 3 2 3 2 3 2" xfId="40633" xr:uid="{339859D0-BF87-425F-A656-87C1EF7BB2DF}"/>
    <cellStyle name="千分位 2 4 3 2 3 2 4" xfId="13460" xr:uid="{1837502E-A576-4043-A6D9-CABBB0FF27D5}"/>
    <cellStyle name="千分位 2 4 3 2 3 2 4 2" xfId="43415" xr:uid="{3255FC02-B327-4D62-B831-75798BDD2B08}"/>
    <cellStyle name="千分位 2 4 3 2 3 2 5" xfId="16195" xr:uid="{A22515D6-C256-44FE-AF1F-A67BD21B9775}"/>
    <cellStyle name="千分位 2 4 3 2 3 2 5 2" xfId="46150" xr:uid="{C57A5184-5F04-4FA1-8598-88D78D12CBCD}"/>
    <cellStyle name="千分位 2 4 3 2 3 2 6" xfId="18943" xr:uid="{8571F9F5-75C8-42F1-B3C4-500C21828676}"/>
    <cellStyle name="千分位 2 4 3 2 3 2 6 2" xfId="48896" xr:uid="{E141B542-2DB5-4D50-B33C-94EC7B20F5D3}"/>
    <cellStyle name="千分位 2 4 3 2 3 2 7" xfId="21726" xr:uid="{62B06D5D-A379-4A65-B752-F0A90E659B46}"/>
    <cellStyle name="千分位 2 4 3 2 3 2 7 2" xfId="51678" xr:uid="{9DEF3408-3BB8-4EC7-AC63-96539520947B}"/>
    <cellStyle name="千分位 2 4 3 2 3 2 8" xfId="24464" xr:uid="{E9F144F1-48F3-4C0F-93AE-D710BBD0435A}"/>
    <cellStyle name="千分位 2 4 3 2 3 2 8 2" xfId="54416" xr:uid="{D782FCE0-6114-4417-8722-20630C5FBD85}"/>
    <cellStyle name="千分位 2 4 3 2 3 2 9" xfId="27200" xr:uid="{DFA6792F-4334-421F-958A-B1558B666CD4}"/>
    <cellStyle name="千分位 2 4 3 2 3 2 9 2" xfId="57152" xr:uid="{8DD766A7-8D91-43E0-8ECD-C49F2554C34D}"/>
    <cellStyle name="千分位 2 4 3 2 3 3" xfId="3580" xr:uid="{0B7E26C6-7E53-4275-8EE9-93AFC63F37F2}"/>
    <cellStyle name="千分位 2 4 3 2 3 3 2" xfId="28575" xr:uid="{06160186-C4F4-4FED-960A-A0D6FE625304}"/>
    <cellStyle name="千分位 2 4 3 2 3 3 2 2" xfId="58527" xr:uid="{B7D06FA2-EA12-4A79-87EA-1A4CD14C1F90}"/>
    <cellStyle name="千分位 2 4 3 2 3 3 3" xfId="33573" xr:uid="{4F88358C-45EC-44E1-8A8B-54679C4CE897}"/>
    <cellStyle name="千分位 2 4 3 2 3 4" xfId="6528" xr:uid="{B48FFA25-47EB-4CA4-8B55-75DA6AF2CA95}"/>
    <cellStyle name="千分位 2 4 3 2 3 4 2" xfId="36483" xr:uid="{CD6F948B-916A-499E-B9F5-4C1D03F21BF7}"/>
    <cellStyle name="千分位 2 4 3 2 3 5" xfId="9310" xr:uid="{7F9580EC-7F33-47D3-BBE3-45520AF3280E}"/>
    <cellStyle name="千分位 2 4 3 2 3 5 2" xfId="39265" xr:uid="{46BC1207-211E-40A6-A7A9-2D92A789BB3B}"/>
    <cellStyle name="千分位 2 4 3 2 3 6" xfId="12092" xr:uid="{DBD7619E-D2F7-4389-9C50-6A3E8439D22B}"/>
    <cellStyle name="千分位 2 4 3 2 3 6 2" xfId="42047" xr:uid="{EE9C8537-AC17-4652-9707-FF05837709A2}"/>
    <cellStyle name="千分位 2 4 3 2 3 7" xfId="14827" xr:uid="{A200B3EC-BDBD-4F2C-9D76-5FE160D6B877}"/>
    <cellStyle name="千分位 2 4 3 2 3 7 2" xfId="44782" xr:uid="{43BFE54B-C96A-4ABB-BC4F-48E71E0D9B90}"/>
    <cellStyle name="千分位 2 4 3 2 3 8" xfId="17575" xr:uid="{164C6513-CC52-4CEC-9247-80B5BB40EAAB}"/>
    <cellStyle name="千分位 2 4 3 2 3 8 2" xfId="47528" xr:uid="{1E9D707B-67C9-4BA2-8A78-924CA1C9F1CA}"/>
    <cellStyle name="千分位 2 4 3 2 3 9" xfId="20358" xr:uid="{D3776262-B325-4895-B74B-138C332BF652}"/>
    <cellStyle name="千分位 2 4 3 2 3 9 2" xfId="50310" xr:uid="{16895321-6F70-4003-8EF9-80B8142FB6E4}"/>
    <cellStyle name="千分位 2 4 3 2 4" xfId="2459" xr:uid="{54FA00A4-8608-40B6-AA9A-3AB3EEA26FDF}"/>
    <cellStyle name="千分位 2 4 3 2 4 10" xfId="26516" xr:uid="{CA7EC1BB-50D6-4D5F-98D8-74E48DBA1E8D}"/>
    <cellStyle name="千分位 2 4 3 2 4 10 2" xfId="56468" xr:uid="{BC27C2B2-26CB-457C-9BA9-0922A3154952}"/>
    <cellStyle name="千分位 2 4 3 2 4 11" xfId="32458" xr:uid="{E00E2F87-30E3-4B26-BF59-81DD682EF657}"/>
    <cellStyle name="千分位 2 4 3 2 4 2" xfId="4264" xr:uid="{342BA160-DF18-47DF-A033-FD8E17D84330}"/>
    <cellStyle name="千分位 2 4 3 2 4 2 2" xfId="29259" xr:uid="{E3D4411D-EFA0-4028-B6EF-3EDABC83488F}"/>
    <cellStyle name="千分位 2 4 3 2 4 2 2 2" xfId="59211" xr:uid="{9435B0DF-960C-4728-B7B4-B6E09F79848F}"/>
    <cellStyle name="千分位 2 4 3 2 4 2 3" xfId="34257" xr:uid="{5F79D08F-C945-4358-8FD9-9FBD4F98A3F2}"/>
    <cellStyle name="千分位 2 4 3 2 4 3" xfId="7212" xr:uid="{C2FBD612-3F11-46DA-8947-881FB0A5CD58}"/>
    <cellStyle name="千分位 2 4 3 2 4 3 2" xfId="37167" xr:uid="{2051BA0F-69FD-407F-A312-C79CAC15C03B}"/>
    <cellStyle name="千分位 2 4 3 2 4 4" xfId="9994" xr:uid="{00DEDED1-2EB7-40BD-BDF0-EE778BEDC110}"/>
    <cellStyle name="千分位 2 4 3 2 4 4 2" xfId="39949" xr:uid="{DFA99434-EB9B-42D6-8DA4-976C8D5F7062}"/>
    <cellStyle name="千分位 2 4 3 2 4 5" xfId="12776" xr:uid="{73AF94F4-6172-4B84-B499-054E9A535B4C}"/>
    <cellStyle name="千分位 2 4 3 2 4 5 2" xfId="42731" xr:uid="{7DB046B1-31EA-4FE8-9BC4-1C886471DDFF}"/>
    <cellStyle name="千分位 2 4 3 2 4 6" xfId="15511" xr:uid="{DA45EB4A-F9BD-4749-B771-EB36D18848CA}"/>
    <cellStyle name="千分位 2 4 3 2 4 6 2" xfId="45466" xr:uid="{47043A06-8DC2-44AA-A0E1-B0C14946295F}"/>
    <cellStyle name="千分位 2 4 3 2 4 7" xfId="18259" xr:uid="{8078999F-3B21-45A9-838F-62AE419813CE}"/>
    <cellStyle name="千分位 2 4 3 2 4 7 2" xfId="48212" xr:uid="{1904BB24-63FE-4987-AA70-94FBBDAD5952}"/>
    <cellStyle name="千分位 2 4 3 2 4 8" xfId="21042" xr:uid="{F1BAC6BC-C0D0-4D9C-A45B-78B40D59FA30}"/>
    <cellStyle name="千分位 2 4 3 2 4 8 2" xfId="50994" xr:uid="{2E32692C-7B12-43BD-94F6-5994D7066652}"/>
    <cellStyle name="千分位 2 4 3 2 4 9" xfId="23780" xr:uid="{9A9BB9B2-5035-43E6-B482-22F9870F84DD}"/>
    <cellStyle name="千分位 2 4 3 2 4 9 2" xfId="53732" xr:uid="{BE3C36FF-2967-47FF-88BD-15893416C38C}"/>
    <cellStyle name="千分位 2 4 3 2 5" xfId="2896" xr:uid="{2D398747-EE26-4EAD-8761-82B10CADF04D}"/>
    <cellStyle name="千分位 2 4 3 2 5 2" xfId="27891" xr:uid="{E6DC6893-4336-4850-88CA-842294FB4EA3}"/>
    <cellStyle name="千分位 2 4 3 2 5 2 2" xfId="57843" xr:uid="{FD9C866D-35F2-40DC-905E-4372A1B64023}"/>
    <cellStyle name="千分位 2 4 3 2 5 3" xfId="32889" xr:uid="{198E5A68-852E-43BF-ABB4-22016EA2D8C9}"/>
    <cellStyle name="千分位 2 4 3 2 6" xfId="5844" xr:uid="{98A0081D-ABBD-4F40-9E72-AC25B85E8A11}"/>
    <cellStyle name="千分位 2 4 3 2 6 2" xfId="35799" xr:uid="{B5AE7CDB-BE3F-4047-9449-27A61944458E}"/>
    <cellStyle name="千分位 2 4 3 2 7" xfId="8626" xr:uid="{E9FC40E5-ABDF-4431-B94C-572C6BCADBAB}"/>
    <cellStyle name="千分位 2 4 3 2 7 2" xfId="38581" xr:uid="{BA46B361-BCC2-4202-BF38-6FB02844A39E}"/>
    <cellStyle name="千分位 2 4 3 2 8" xfId="11408" xr:uid="{EA49DF37-2F7D-4C26-9E43-48E2FBCB12FE}"/>
    <cellStyle name="千分位 2 4 3 2 8 2" xfId="41363" xr:uid="{EA1E3F87-8FA7-44F5-B6B5-F9038403C765}"/>
    <cellStyle name="千分位 2 4 3 2 9" xfId="14143" xr:uid="{C3372AEF-77D5-4D96-B367-DC9533B5639E}"/>
    <cellStyle name="千分位 2 4 3 2 9 2" xfId="44098" xr:uid="{DAFBDE79-BCF9-4AA2-AF85-F4A138516FFA}"/>
    <cellStyle name="千分位 2 4 3 3" xfId="843" xr:uid="{71F183CA-63DB-4CCA-A60F-99816D02355A}"/>
    <cellStyle name="千分位 2 4 3 3 10" xfId="19845" xr:uid="{5432C7C7-1575-45F0-AEF7-9AF4BED39F2A}"/>
    <cellStyle name="千分位 2 4 3 3 10 2" xfId="49797" xr:uid="{8EBA19C9-7391-40E4-AE09-B3B5A45AF0FE}"/>
    <cellStyle name="千分位 2 4 3 3 11" xfId="22583" xr:uid="{A01A02B0-1DF1-4AC1-92FE-E71937B922CE}"/>
    <cellStyle name="千分位 2 4 3 3 11 2" xfId="52535" xr:uid="{09C32C6A-DD8E-46ED-977B-754892584975}"/>
    <cellStyle name="千分位 2 4 3 3 12" xfId="25319" xr:uid="{9E129FFD-2D41-434B-884C-DA6B7EF3551F}"/>
    <cellStyle name="千分位 2 4 3 3 12 2" xfId="55271" xr:uid="{373B2A34-16F9-4F96-B349-8EAC22145072}"/>
    <cellStyle name="千分位 2 4 3 3 13" xfId="30848" xr:uid="{6023F164-961D-41CA-A68D-F195E58667C9}"/>
    <cellStyle name="千分位 2 4 3 3 2" xfId="1386" xr:uid="{7E4B3CE4-49CF-4005-871D-7973C05EAA6F}"/>
    <cellStyle name="千分位 2 4 3 3 2 10" xfId="23267" xr:uid="{DB6538D6-BC18-459D-8D2F-6784B7A78A34}"/>
    <cellStyle name="千分位 2 4 3 3 2 10 2" xfId="53219" xr:uid="{1A6FBDA6-A29F-41E0-A6B7-066A40754BC7}"/>
    <cellStyle name="千分位 2 4 3 3 2 11" xfId="26003" xr:uid="{50C37650-4116-4FA8-A0AF-C944530E825C}"/>
    <cellStyle name="千分位 2 4 3 3 2 11 2" xfId="55955" xr:uid="{5628179D-CBA2-411F-9E07-F4F1C27F7F83}"/>
    <cellStyle name="千分位 2 4 3 3 2 12" xfId="31391" xr:uid="{B2ED1EF2-F4C8-4F84-9762-B645C4FAB678}"/>
    <cellStyle name="千分位 2 4 3 3 2 2" xfId="5119" xr:uid="{096B9161-6E83-4D59-ADD8-88F5CFB3D551}"/>
    <cellStyle name="千分位 2 4 3 3 2 2 10" xfId="35112" xr:uid="{7593DB19-1224-4F16-B0E2-E1361D69C882}"/>
    <cellStyle name="千分位 2 4 3 3 2 2 2" xfId="8067" xr:uid="{85D8E06A-BC6B-426A-98BF-231233981D7A}"/>
    <cellStyle name="千分位 2 4 3 3 2 2 2 2" xfId="30114" xr:uid="{646E2876-86CD-4ED7-A163-96C717372A4A}"/>
    <cellStyle name="千分位 2 4 3 3 2 2 2 2 2" xfId="60066" xr:uid="{F918B37A-1DB0-41EC-95A7-1169C016559F}"/>
    <cellStyle name="千分位 2 4 3 3 2 2 2 3" xfId="38022" xr:uid="{DC592372-49BC-409B-8894-0BAEFEF563D9}"/>
    <cellStyle name="千分位 2 4 3 3 2 2 3" xfId="10849" xr:uid="{91BDF842-3F13-44DF-9B62-CED5835EAD67}"/>
    <cellStyle name="千分位 2 4 3 3 2 2 3 2" xfId="40804" xr:uid="{F8B32091-DFF5-4415-AB33-F648884D2F2A}"/>
    <cellStyle name="千分位 2 4 3 3 2 2 4" xfId="13631" xr:uid="{9462DC99-EC09-4DE6-BBCF-E68DD1BA98C9}"/>
    <cellStyle name="千分位 2 4 3 3 2 2 4 2" xfId="43586" xr:uid="{9E64F124-2FA9-4411-BC1D-BCB858323CC0}"/>
    <cellStyle name="千分位 2 4 3 3 2 2 5" xfId="16366" xr:uid="{25DAD9B8-4E07-4E19-94AA-C45F44562441}"/>
    <cellStyle name="千分位 2 4 3 3 2 2 5 2" xfId="46321" xr:uid="{0937E467-6144-4C07-832F-157FF22C722E}"/>
    <cellStyle name="千分位 2 4 3 3 2 2 6" xfId="19114" xr:uid="{B2B0F503-012A-43EE-936B-BA80324ADBCA}"/>
    <cellStyle name="千分位 2 4 3 3 2 2 6 2" xfId="49067" xr:uid="{44A3E4D1-953A-43F3-B235-CB514E5C9FED}"/>
    <cellStyle name="千分位 2 4 3 3 2 2 7" xfId="21897" xr:uid="{BA96E949-2070-4B7B-B6A3-7CC64F386424}"/>
    <cellStyle name="千分位 2 4 3 3 2 2 7 2" xfId="51849" xr:uid="{F02D3130-7858-4FD9-AC3A-F4E632AB5FC1}"/>
    <cellStyle name="千分位 2 4 3 3 2 2 8" xfId="24635" xr:uid="{0A879E90-EEDF-411D-BEE5-5A671DA8277F}"/>
    <cellStyle name="千分位 2 4 3 3 2 2 8 2" xfId="54587" xr:uid="{38AF4FB1-31BC-49A7-9705-A19F076598EF}"/>
    <cellStyle name="千分位 2 4 3 3 2 2 9" xfId="27371" xr:uid="{54CED9AA-FFB0-4015-9348-2F70B61FA0AD}"/>
    <cellStyle name="千分位 2 4 3 3 2 2 9 2" xfId="57323" xr:uid="{612CE40C-6B04-4C2B-A117-3CD2E0F78BD6}"/>
    <cellStyle name="千分位 2 4 3 3 2 3" xfId="3751" xr:uid="{BF2DBE2F-499A-40CC-B723-35B847118F0B}"/>
    <cellStyle name="千分位 2 4 3 3 2 3 2" xfId="28746" xr:uid="{B7060BB5-321C-42A3-9BF7-E2990AAF9EDB}"/>
    <cellStyle name="千分位 2 4 3 3 2 3 2 2" xfId="58698" xr:uid="{DD7D1C05-EA51-4E00-B7E7-6EFBD61FC0AE}"/>
    <cellStyle name="千分位 2 4 3 3 2 3 3" xfId="33744" xr:uid="{BDB23C3E-98AA-4D82-893D-DA7391844775}"/>
    <cellStyle name="千分位 2 4 3 3 2 4" xfId="6699" xr:uid="{90B8377C-D68F-426B-AA3A-FDDABCF757ED}"/>
    <cellStyle name="千分位 2 4 3 3 2 4 2" xfId="36654" xr:uid="{20494DF0-A62C-4D60-960E-E44C19D439B0}"/>
    <cellStyle name="千分位 2 4 3 3 2 5" xfId="9481" xr:uid="{975A965E-F5D4-4AAA-8B4A-9006FC45EC91}"/>
    <cellStyle name="千分位 2 4 3 3 2 5 2" xfId="39436" xr:uid="{EFF264F3-FE79-453A-A649-2B69B80ECF3D}"/>
    <cellStyle name="千分位 2 4 3 3 2 6" xfId="12263" xr:uid="{522C9E53-ACDA-4019-8D98-FFA43B79B368}"/>
    <cellStyle name="千分位 2 4 3 3 2 6 2" xfId="42218" xr:uid="{9E174467-97F1-47C0-A2B5-44092FC70213}"/>
    <cellStyle name="千分位 2 4 3 3 2 7" xfId="14998" xr:uid="{26E8E77A-5523-4820-A13C-4C95B4E8BC05}"/>
    <cellStyle name="千分位 2 4 3 3 2 7 2" xfId="44953" xr:uid="{12876F8F-685A-478C-B491-1FDAAD32605A}"/>
    <cellStyle name="千分位 2 4 3 3 2 8" xfId="17746" xr:uid="{5E803D9D-4D3C-42BF-B501-F3AD4BA84B26}"/>
    <cellStyle name="千分位 2 4 3 3 2 8 2" xfId="47699" xr:uid="{5ADBA745-81B7-40E2-B7B7-2F30377E59D2}"/>
    <cellStyle name="千分位 2 4 3 3 2 9" xfId="20529" xr:uid="{20ACB6C2-6AA5-48A1-A77E-CD8DCC2E997F}"/>
    <cellStyle name="千分位 2 4 3 3 2 9 2" xfId="50481" xr:uid="{970D0B5F-A80B-4AF0-9935-20742CFDC6E8}"/>
    <cellStyle name="千分位 2 4 3 3 3" xfId="1928" xr:uid="{FE5932BD-898E-4CD1-AA87-43DEFD35A37E}"/>
    <cellStyle name="千分位 2 4 3 3 3 10" xfId="26687" xr:uid="{32280B33-387A-4EC2-80B2-5E78A23E4500}"/>
    <cellStyle name="千分位 2 4 3 3 3 10 2" xfId="56639" xr:uid="{9178E279-D27D-4283-9374-8DD170B7987B}"/>
    <cellStyle name="千分位 2 4 3 3 3 11" xfId="31933" xr:uid="{693EDDA5-343F-4398-8F1F-8C71E66E4289}"/>
    <cellStyle name="千分位 2 4 3 3 3 2" xfId="4435" xr:uid="{5181B0F2-DE10-4CFF-A910-506AF2D4188B}"/>
    <cellStyle name="千分位 2 4 3 3 3 2 2" xfId="29430" xr:uid="{CC923537-8551-4E2F-92FD-A4C9863F652F}"/>
    <cellStyle name="千分位 2 4 3 3 3 2 2 2" xfId="59382" xr:uid="{7DD679DB-C276-4B90-B223-A009B9EBCEE9}"/>
    <cellStyle name="千分位 2 4 3 3 3 2 3" xfId="34428" xr:uid="{2E244A91-D1AB-47E4-90E1-1B72D0A0BAC6}"/>
    <cellStyle name="千分位 2 4 3 3 3 3" xfId="7383" xr:uid="{D596CDB1-F17A-4BB0-BFCA-AF89794D7746}"/>
    <cellStyle name="千分位 2 4 3 3 3 3 2" xfId="37338" xr:uid="{B80BD871-9D9F-44B6-85D9-A335FB96002C}"/>
    <cellStyle name="千分位 2 4 3 3 3 4" xfId="10165" xr:uid="{AF418E55-5926-4CEC-A3BB-BA25406EE9E0}"/>
    <cellStyle name="千分位 2 4 3 3 3 4 2" xfId="40120" xr:uid="{E5938D16-ACB9-4705-9C84-A5724E46B665}"/>
    <cellStyle name="千分位 2 4 3 3 3 5" xfId="12947" xr:uid="{679A2B48-318D-4F8B-9B74-9D6504005E88}"/>
    <cellStyle name="千分位 2 4 3 3 3 5 2" xfId="42902" xr:uid="{DCF4D6B0-A226-4B40-9FA3-F8847D8B3318}"/>
    <cellStyle name="千分位 2 4 3 3 3 6" xfId="15682" xr:uid="{3556A6A2-D8E1-4FAE-BE17-8FB135127A61}"/>
    <cellStyle name="千分位 2 4 3 3 3 6 2" xfId="45637" xr:uid="{5EE0B8D4-148B-4182-B975-D97B25112328}"/>
    <cellStyle name="千分位 2 4 3 3 3 7" xfId="18430" xr:uid="{981E75A0-2F2A-4CA1-94C2-B2DD4C9CF153}"/>
    <cellStyle name="千分位 2 4 3 3 3 7 2" xfId="48383" xr:uid="{449C5B00-4325-4786-B153-AACD4AF034B8}"/>
    <cellStyle name="千分位 2 4 3 3 3 8" xfId="21213" xr:uid="{D8C3316D-9F42-463F-8860-9BFAC67A4BDB}"/>
    <cellStyle name="千分位 2 4 3 3 3 8 2" xfId="51165" xr:uid="{8E93B1C5-7345-45A0-82B9-B601735C13CF}"/>
    <cellStyle name="千分位 2 4 3 3 3 9" xfId="23951" xr:uid="{14FA68DD-3445-4F53-83AE-6DD95F9D2AD9}"/>
    <cellStyle name="千分位 2 4 3 3 3 9 2" xfId="53903" xr:uid="{459EBC84-B691-4573-BEAC-8542A6B6BB96}"/>
    <cellStyle name="千分位 2 4 3 3 4" xfId="3067" xr:uid="{A419E400-E107-4E54-BC4F-5C58B475BAC3}"/>
    <cellStyle name="千分位 2 4 3 3 4 2" xfId="28062" xr:uid="{D1419E37-C5F4-4BF7-A3DC-F234C6C03C2C}"/>
    <cellStyle name="千分位 2 4 3 3 4 2 2" xfId="58014" xr:uid="{1AF75D99-2110-4393-BC6D-06B9E2B2223B}"/>
    <cellStyle name="千分位 2 4 3 3 4 3" xfId="33060" xr:uid="{7FE4D85D-3BF1-4AD2-86B7-2D7EAE5D98B0}"/>
    <cellStyle name="千分位 2 4 3 3 5" xfId="6015" xr:uid="{2868622A-47C5-4E16-A27A-D544E7E22D7D}"/>
    <cellStyle name="千分位 2 4 3 3 5 2" xfId="35970" xr:uid="{DF73574A-E824-4679-8014-09C70855B999}"/>
    <cellStyle name="千分位 2 4 3 3 6" xfId="8797" xr:uid="{542BCD10-8F8C-49AB-9472-3BE5C5437858}"/>
    <cellStyle name="千分位 2 4 3 3 6 2" xfId="38752" xr:uid="{6FC31F3C-1EEA-4173-8ED4-49992D2A63B1}"/>
    <cellStyle name="千分位 2 4 3 3 7" xfId="11579" xr:uid="{7529915C-32CD-46BB-B0BB-42C0898ACACE}"/>
    <cellStyle name="千分位 2 4 3 3 7 2" xfId="41534" xr:uid="{322280A9-AA4F-41F8-9DF3-8B96308776DA}"/>
    <cellStyle name="千分位 2 4 3 3 8" xfId="14314" xr:uid="{E0ACEA80-E49D-4AC4-BE9A-5245E13D576F}"/>
    <cellStyle name="千分位 2 4 3 3 8 2" xfId="44269" xr:uid="{90CDBAB3-92AF-44FD-B877-EADE19EBFF5D}"/>
    <cellStyle name="千分位 2 4 3 3 9" xfId="17062" xr:uid="{66978882-07B5-4D5B-9318-8D509A689A03}"/>
    <cellStyle name="千分位 2 4 3 3 9 2" xfId="47015" xr:uid="{D8A01BA9-9D49-451B-9B1F-9EF409D9EA67}"/>
    <cellStyle name="千分位 2 4 3 4" xfId="1019" xr:uid="{A92A347B-62CF-4624-8561-0F434EA5CEB1}"/>
    <cellStyle name="千分位 2 4 3 4 10" xfId="22925" xr:uid="{8ABF5AD9-9AA1-4B46-98B3-FDB7DDE9DE1E}"/>
    <cellStyle name="千分位 2 4 3 4 10 2" xfId="52877" xr:uid="{3CD1DF42-A3B4-4CD6-82DC-502A73A14A16}"/>
    <cellStyle name="千分位 2 4 3 4 11" xfId="25661" xr:uid="{B78AD1FA-A06E-4843-B7F6-35C96697BA82}"/>
    <cellStyle name="千分位 2 4 3 4 11 2" xfId="55613" xr:uid="{8F0CFA27-DAE3-421B-8816-7C04A7D21358}"/>
    <cellStyle name="千分位 2 4 3 4 12" xfId="31024" xr:uid="{38C2BD4F-94D9-460F-B94F-E6466FBCD1AA}"/>
    <cellStyle name="千分位 2 4 3 4 2" xfId="4777" xr:uid="{0D7183B9-4826-4E9B-879D-A32A565E5613}"/>
    <cellStyle name="千分位 2 4 3 4 2 10" xfId="34770" xr:uid="{7F3CB86B-E167-49FD-BFD7-D11220773F64}"/>
    <cellStyle name="千分位 2 4 3 4 2 2" xfId="7725" xr:uid="{124567CA-A277-4BF6-9769-881E00861037}"/>
    <cellStyle name="千分位 2 4 3 4 2 2 2" xfId="29772" xr:uid="{9ADF43D7-7587-46E6-AACD-8CE24559B56D}"/>
    <cellStyle name="千分位 2 4 3 4 2 2 2 2" xfId="59724" xr:uid="{F98DB66B-33A0-4227-8B84-FEEFC8E6ED9B}"/>
    <cellStyle name="千分位 2 4 3 4 2 2 3" xfId="37680" xr:uid="{3DCB0C66-ACF2-4CC5-8B9F-15494EC602AF}"/>
    <cellStyle name="千分位 2 4 3 4 2 3" xfId="10507" xr:uid="{5F4E56DE-B7AB-4707-A0C3-CEB4B1A1D5C7}"/>
    <cellStyle name="千分位 2 4 3 4 2 3 2" xfId="40462" xr:uid="{16B2A70C-532A-4FCF-9747-59794A2172E1}"/>
    <cellStyle name="千分位 2 4 3 4 2 4" xfId="13289" xr:uid="{FF6788E5-DC39-4AF3-8E52-49215D6FEA8A}"/>
    <cellStyle name="千分位 2 4 3 4 2 4 2" xfId="43244" xr:uid="{068F4A31-89BF-47F5-B93E-0369A726B464}"/>
    <cellStyle name="千分位 2 4 3 4 2 5" xfId="16024" xr:uid="{F540B9A0-C0FF-47EB-9D9E-776830B39E60}"/>
    <cellStyle name="千分位 2 4 3 4 2 5 2" xfId="45979" xr:uid="{BBDA9967-9033-4DB5-A602-3F282EC46B33}"/>
    <cellStyle name="千分位 2 4 3 4 2 6" xfId="18772" xr:uid="{3F7D8DA2-F600-4993-8E7A-C5F5AE481406}"/>
    <cellStyle name="千分位 2 4 3 4 2 6 2" xfId="48725" xr:uid="{FC8C593D-B4C7-49ED-A109-3887F7BB080C}"/>
    <cellStyle name="千分位 2 4 3 4 2 7" xfId="21555" xr:uid="{F7E57495-936E-4D66-91F7-9679730555C5}"/>
    <cellStyle name="千分位 2 4 3 4 2 7 2" xfId="51507" xr:uid="{DFDBAE90-7F58-4E33-AE5A-933E25B289EA}"/>
    <cellStyle name="千分位 2 4 3 4 2 8" xfId="24293" xr:uid="{6BE0EC86-C137-4F3D-9639-682140704F53}"/>
    <cellStyle name="千分位 2 4 3 4 2 8 2" xfId="54245" xr:uid="{5DDB363B-8527-4A35-8449-374CB373DAB5}"/>
    <cellStyle name="千分位 2 4 3 4 2 9" xfId="27029" xr:uid="{470B6387-8D77-4591-AB46-AD5D25E3CBC3}"/>
    <cellStyle name="千分位 2 4 3 4 2 9 2" xfId="56981" xr:uid="{575E997F-C5BF-4AD1-8C3B-DB6D256AD8A7}"/>
    <cellStyle name="千分位 2 4 3 4 3" xfId="3409" xr:uid="{F28924BB-7FC8-408E-A278-DA59DDD0DFD6}"/>
    <cellStyle name="千分位 2 4 3 4 3 2" xfId="28404" xr:uid="{91690056-B007-45D6-989C-1B955AEF0200}"/>
    <cellStyle name="千分位 2 4 3 4 3 2 2" xfId="58356" xr:uid="{DBADD3FB-B53A-4317-92F3-DA208EC988CF}"/>
    <cellStyle name="千分位 2 4 3 4 3 3" xfId="33402" xr:uid="{D74AD961-B482-4DE0-87AA-6461829A2C57}"/>
    <cellStyle name="千分位 2 4 3 4 4" xfId="6357" xr:uid="{61499C6E-C457-4B6D-BAAF-516A8FF3450E}"/>
    <cellStyle name="千分位 2 4 3 4 4 2" xfId="36312" xr:uid="{8864807A-FDB3-40B7-9A89-C0AC411A3058}"/>
    <cellStyle name="千分位 2 4 3 4 5" xfId="9139" xr:uid="{FC24B833-1DB6-4A15-A04B-EFE8D725EE4B}"/>
    <cellStyle name="千分位 2 4 3 4 5 2" xfId="39094" xr:uid="{14B6F693-573C-4E75-99F9-6D622FA140F8}"/>
    <cellStyle name="千分位 2 4 3 4 6" xfId="11921" xr:uid="{C8F98ED6-C43B-4C24-A74D-CAAE73A65FA0}"/>
    <cellStyle name="千分位 2 4 3 4 6 2" xfId="41876" xr:uid="{5225586F-12C3-41A5-93C0-9C9B7A78F32B}"/>
    <cellStyle name="千分位 2 4 3 4 7" xfId="14656" xr:uid="{07F54E84-353D-42BD-895B-A4CB7995834E}"/>
    <cellStyle name="千分位 2 4 3 4 7 2" xfId="44611" xr:uid="{92D2CA49-677F-4BF2-81A5-6F776D9E4ACC}"/>
    <cellStyle name="千分位 2 4 3 4 8" xfId="17404" xr:uid="{53D95FB3-878C-4CB7-A150-86D533000AB7}"/>
    <cellStyle name="千分位 2 4 3 4 8 2" xfId="47357" xr:uid="{EC82B858-B402-49CA-A0DC-01DEF024B2B2}"/>
    <cellStyle name="千分位 2 4 3 4 9" xfId="20187" xr:uid="{F43EF3C8-F52E-4302-8CDD-07A01170528A}"/>
    <cellStyle name="千分位 2 4 3 4 9 2" xfId="50139" xr:uid="{765F6C62-468A-494D-8201-A61D7E51B29A}"/>
    <cellStyle name="千分位 2 4 3 5" xfId="1561" xr:uid="{3E83EFDF-431A-42DA-A98C-C4E201D3EC47}"/>
    <cellStyle name="千分位 2 4 3 5 10" xfId="26345" xr:uid="{A23773BB-2A26-4EB7-AA80-35DFCE415132}"/>
    <cellStyle name="千分位 2 4 3 5 10 2" xfId="56297" xr:uid="{A97EFC5C-8F81-4B8D-8542-6F4FFE0F8492}"/>
    <cellStyle name="千分位 2 4 3 5 11" xfId="31566" xr:uid="{E3596078-577D-4EAB-929B-0B980116F560}"/>
    <cellStyle name="千分位 2 4 3 5 2" xfId="4093" xr:uid="{BAB2F326-4391-40BD-9A6F-B48EF587EF2B}"/>
    <cellStyle name="千分位 2 4 3 5 2 2" xfId="29088" xr:uid="{D33A5275-66D7-4ABE-BD64-F940FB5D42D2}"/>
    <cellStyle name="千分位 2 4 3 5 2 2 2" xfId="59040" xr:uid="{FD355920-F379-4C5C-A6C4-B337C4ACDF4B}"/>
    <cellStyle name="千分位 2 4 3 5 2 3" xfId="34086" xr:uid="{7A7B023D-A311-442E-9859-435FE50374C7}"/>
    <cellStyle name="千分位 2 4 3 5 3" xfId="7041" xr:uid="{7714536F-CDC9-49EA-9890-E641D9D51CB4}"/>
    <cellStyle name="千分位 2 4 3 5 3 2" xfId="36996" xr:uid="{826AED59-F664-4AF8-88D2-A3B25EA11C62}"/>
    <cellStyle name="千分位 2 4 3 5 4" xfId="9823" xr:uid="{CC14BCA0-E3C5-4A88-B193-825A9698E17D}"/>
    <cellStyle name="千分位 2 4 3 5 4 2" xfId="39778" xr:uid="{04E7B380-D006-484F-A4D0-A1B1F321B496}"/>
    <cellStyle name="千分位 2 4 3 5 5" xfId="12605" xr:uid="{457CCE4B-3841-4E77-9901-4532E3B46730}"/>
    <cellStyle name="千分位 2 4 3 5 5 2" xfId="42560" xr:uid="{85234F17-55DE-4EB4-9F30-12EFCFD3D090}"/>
    <cellStyle name="千分位 2 4 3 5 6" xfId="15340" xr:uid="{07BDD3D4-65A1-4518-ADB8-71737E16FE9A}"/>
    <cellStyle name="千分位 2 4 3 5 6 2" xfId="45295" xr:uid="{A9D6CD83-8DF5-4563-8C0A-63284C96E82F}"/>
    <cellStyle name="千分位 2 4 3 5 7" xfId="18088" xr:uid="{C236CF93-42C1-433C-8F5D-8365B97CCE67}"/>
    <cellStyle name="千分位 2 4 3 5 7 2" xfId="48041" xr:uid="{6F94A2D6-2007-4CE2-9A34-72EF46F1F495}"/>
    <cellStyle name="千分位 2 4 3 5 8" xfId="20871" xr:uid="{DEAE3FAE-6A80-44C2-834F-9F31A6D8ED42}"/>
    <cellStyle name="千分位 2 4 3 5 8 2" xfId="50823" xr:uid="{0055214C-2FBC-4C94-A0BB-35F5CA920AD5}"/>
    <cellStyle name="千分位 2 4 3 5 9" xfId="23609" xr:uid="{45737D5B-F379-44C4-9E4A-01B8CA07D922}"/>
    <cellStyle name="千分位 2 4 3 5 9 2" xfId="53561" xr:uid="{F68444A8-0FA1-4573-9CDB-5BC5106F50CC}"/>
    <cellStyle name="千分位 2 4 3 6" xfId="2108" xr:uid="{8F8D5A51-7742-488F-B5CB-1CFFEEE708D0}"/>
    <cellStyle name="千分位 2 4 3 6 2" xfId="27720" xr:uid="{307CF21E-58A8-4697-B6C1-50016445EFBB}"/>
    <cellStyle name="千分位 2 4 3 6 2 2" xfId="57672" xr:uid="{0B9FAB68-70AC-490A-9DEA-BFD865C23436}"/>
    <cellStyle name="千分位 2 4 3 6 3" xfId="32111" xr:uid="{B8C10849-11DF-4739-AE6D-52ABA11201C6}"/>
    <cellStyle name="千分位 2 4 3 7" xfId="2287" xr:uid="{B770A4B5-1F30-4F4B-8DBD-4108D08F26A0}"/>
    <cellStyle name="千分位 2 4 3 7 2" xfId="32287" xr:uid="{37263E2E-BDF6-4337-B954-D229C4F3664F}"/>
    <cellStyle name="千分位 2 4 3 8" xfId="2725" xr:uid="{1EC4E69B-F25A-4804-8FEC-AE6DF514DFB1}"/>
    <cellStyle name="千分位 2 4 3 8 2" xfId="32718" xr:uid="{E6E17819-319A-4C42-8AEA-434153EBB364}"/>
    <cellStyle name="千分位 2 4 3 9" xfId="5673" xr:uid="{F78EAC4B-1C03-4B96-844C-6DC7F18777EE}"/>
    <cellStyle name="千分位 2 4 3 9 2" xfId="35628" xr:uid="{D6A8A44E-C1E2-4EF0-BE27-5C8F9120B9DA}"/>
    <cellStyle name="千分位 2 4 4" xfId="522" xr:uid="{98B05D4F-B80E-453A-A727-5D0656A9FFFD}"/>
    <cellStyle name="千分位 2 4 4 10" xfId="16806" xr:uid="{F3C794E2-0A58-4AFB-B329-F55FD4B1F787}"/>
    <cellStyle name="千分位 2 4 4 10 2" xfId="46759" xr:uid="{05F7DFA6-B81A-46A0-8881-A2C548E96B32}"/>
    <cellStyle name="千分位 2 4 4 11" xfId="19589" xr:uid="{3BF93D03-021E-47DE-98D7-582E08368D1A}"/>
    <cellStyle name="千分位 2 4 4 11 2" xfId="49541" xr:uid="{BB263B72-4C17-46BC-88F5-B454848147BA}"/>
    <cellStyle name="千分位 2 4 4 12" xfId="22327" xr:uid="{E79E59D5-4F74-414D-8F79-8C398BE58CEF}"/>
    <cellStyle name="千分位 2 4 4 12 2" xfId="52279" xr:uid="{1343A74D-4A4B-42FF-9E00-3DE2544E6795}"/>
    <cellStyle name="千分位 2 4 4 13" xfId="25063" xr:uid="{0D087A8C-6CE8-46A9-8FD7-62F6F9829ED4}"/>
    <cellStyle name="千分位 2 4 4 13 2" xfId="55015" xr:uid="{FC75C68C-33E4-4AA1-9508-F83C242CE0D1}"/>
    <cellStyle name="千分位 2 4 4 14" xfId="30532" xr:uid="{86A7E25B-86C7-4C61-942C-5C14E0519149}"/>
    <cellStyle name="千分位 2 4 4 2" xfId="1070" xr:uid="{06ACDE1B-A5D3-42F2-B547-86FDB116CE88}"/>
    <cellStyle name="千分位 2 4 4 2 10" xfId="19931" xr:uid="{0CF8ADFC-7F19-4777-A1DD-3C554CF3F193}"/>
    <cellStyle name="千分位 2 4 4 2 10 2" xfId="49883" xr:uid="{C291DBBD-FC9A-4A4E-AE1D-2602EF03BE10}"/>
    <cellStyle name="千分位 2 4 4 2 11" xfId="22669" xr:uid="{5DF0341E-47BD-4900-8C51-D46FC53B8B7D}"/>
    <cellStyle name="千分位 2 4 4 2 11 2" xfId="52621" xr:uid="{00B23463-5F51-4753-BD30-E1F0CEAF6034}"/>
    <cellStyle name="千分位 2 4 4 2 12" xfId="25405" xr:uid="{0622D0A2-5425-46EC-AD61-5CCDDCD6D1B9}"/>
    <cellStyle name="千分位 2 4 4 2 12 2" xfId="55357" xr:uid="{08E9643A-251A-4407-9ED4-7522C8DAF9AE}"/>
    <cellStyle name="千分位 2 4 4 2 13" xfId="31075" xr:uid="{EEA8C181-F621-4432-9FFC-84BE543E679E}"/>
    <cellStyle name="千分位 2 4 4 2 2" xfId="3837" xr:uid="{DD08CCDB-9070-44C5-90BB-E5E9F0FF227C}"/>
    <cellStyle name="千分位 2 4 4 2 2 10" xfId="26089" xr:uid="{E9FF6637-E16F-45A7-A19E-CD4F4FCF5641}"/>
    <cellStyle name="千分位 2 4 4 2 2 10 2" xfId="56041" xr:uid="{4AEDDA75-4D88-49C8-9C46-BE9C01927076}"/>
    <cellStyle name="千分位 2 4 4 2 2 11" xfId="33830" xr:uid="{C4BA8415-C656-47E6-BF10-08D9917A8256}"/>
    <cellStyle name="千分位 2 4 4 2 2 2" xfId="5205" xr:uid="{77A5FA42-7AAF-45EB-942F-FF6B359F5692}"/>
    <cellStyle name="千分位 2 4 4 2 2 2 10" xfId="35198" xr:uid="{B4220CB2-0ABE-4788-915F-D35CD808BF4F}"/>
    <cellStyle name="千分位 2 4 4 2 2 2 2" xfId="8153" xr:uid="{97F61940-039E-434C-B5A0-DAEEE198407D}"/>
    <cellStyle name="千分位 2 4 4 2 2 2 2 2" xfId="30200" xr:uid="{DE0CB531-E569-4269-BD0E-4269F8AAA992}"/>
    <cellStyle name="千分位 2 4 4 2 2 2 2 2 2" xfId="60152" xr:uid="{B20A703B-CC13-46CF-812C-09855ABD54F0}"/>
    <cellStyle name="千分位 2 4 4 2 2 2 2 3" xfId="38108" xr:uid="{7D5817A3-C8C7-4F1E-880C-B06F206F4B3C}"/>
    <cellStyle name="千分位 2 4 4 2 2 2 3" xfId="10935" xr:uid="{C8090F00-156E-420D-90C4-F1454326E582}"/>
    <cellStyle name="千分位 2 4 4 2 2 2 3 2" xfId="40890" xr:uid="{BB86CA90-193F-4FB8-B2FB-C64D2E0D8D5F}"/>
    <cellStyle name="千分位 2 4 4 2 2 2 4" xfId="13717" xr:uid="{81CF53FF-2904-4EA0-B496-BFF1E8DD1B07}"/>
    <cellStyle name="千分位 2 4 4 2 2 2 4 2" xfId="43672" xr:uid="{9EAC5489-11F6-4326-BDDA-B505B65FCB60}"/>
    <cellStyle name="千分位 2 4 4 2 2 2 5" xfId="16452" xr:uid="{015352A3-3608-4FD8-B8F4-5D896A13C63C}"/>
    <cellStyle name="千分位 2 4 4 2 2 2 5 2" xfId="46407" xr:uid="{154CFD85-80AE-451B-853A-022A0DDB8EA9}"/>
    <cellStyle name="千分位 2 4 4 2 2 2 6" xfId="19200" xr:uid="{CBD18A91-9EDD-4DBA-AC52-63AE279B8234}"/>
    <cellStyle name="千分位 2 4 4 2 2 2 6 2" xfId="49153" xr:uid="{F55AE26E-5DE1-423D-B528-99AE53D0B085}"/>
    <cellStyle name="千分位 2 4 4 2 2 2 7" xfId="21983" xr:uid="{E9B7FF96-25D3-4701-88DF-276C3E9D4D08}"/>
    <cellStyle name="千分位 2 4 4 2 2 2 7 2" xfId="51935" xr:uid="{4E22C656-7F91-4B14-B5D0-EBBFD26FE39A}"/>
    <cellStyle name="千分位 2 4 4 2 2 2 8" xfId="24721" xr:uid="{856ECD0B-C48A-4B3D-AAF6-C25ADAD6AF46}"/>
    <cellStyle name="千分位 2 4 4 2 2 2 8 2" xfId="54673" xr:uid="{7A9D6049-8070-4F58-B126-26A1EC849D2F}"/>
    <cellStyle name="千分位 2 4 4 2 2 2 9" xfId="27457" xr:uid="{0AEEDE58-E35A-4091-917E-2B194D033334}"/>
    <cellStyle name="千分位 2 4 4 2 2 2 9 2" xfId="57409" xr:uid="{2EFD69E6-F855-4AA9-BD14-95D5F3B0E387}"/>
    <cellStyle name="千分位 2 4 4 2 2 3" xfId="6785" xr:uid="{A99CDEFC-749B-44A8-A2A1-66487BD958CA}"/>
    <cellStyle name="千分位 2 4 4 2 2 3 2" xfId="28832" xr:uid="{226AA252-197B-4D8F-BDE3-F4FDD5565839}"/>
    <cellStyle name="千分位 2 4 4 2 2 3 2 2" xfId="58784" xr:uid="{D27B017A-94E8-421D-8EFF-6876BA392CA9}"/>
    <cellStyle name="千分位 2 4 4 2 2 3 3" xfId="36740" xr:uid="{9E8189A4-C2F8-4A69-824C-358C0FEF6032}"/>
    <cellStyle name="千分位 2 4 4 2 2 4" xfId="9567" xr:uid="{6ADF08C9-B023-4E90-B8C3-6E50C5A896A5}"/>
    <cellStyle name="千分位 2 4 4 2 2 4 2" xfId="39522" xr:uid="{7D49422F-6A41-49F1-AF0A-F849AE12513C}"/>
    <cellStyle name="千分位 2 4 4 2 2 5" xfId="12349" xr:uid="{E6CD233B-30F7-494D-A461-83A8D3C1D89F}"/>
    <cellStyle name="千分位 2 4 4 2 2 5 2" xfId="42304" xr:uid="{E4D4B55F-FE4F-490E-AC07-10DAB41F9341}"/>
    <cellStyle name="千分位 2 4 4 2 2 6" xfId="15084" xr:uid="{C3C6D4F2-AEC8-476A-AE7D-D637A308E97F}"/>
    <cellStyle name="千分位 2 4 4 2 2 6 2" xfId="45039" xr:uid="{A4108C8C-CB75-49D5-BE88-1CE503F87C88}"/>
    <cellStyle name="千分位 2 4 4 2 2 7" xfId="17832" xr:uid="{B5475322-CD43-4B9D-A296-A7BC677ABDC0}"/>
    <cellStyle name="千分位 2 4 4 2 2 7 2" xfId="47785" xr:uid="{72014422-9AAF-4AAA-9971-D4204722B5D7}"/>
    <cellStyle name="千分位 2 4 4 2 2 8" xfId="20615" xr:uid="{8AA33AE6-92D0-490B-A78A-66413F2B51F0}"/>
    <cellStyle name="千分位 2 4 4 2 2 8 2" xfId="50567" xr:uid="{5408F525-4DC5-4BB9-AD14-40C7A835D326}"/>
    <cellStyle name="千分位 2 4 4 2 2 9" xfId="23353" xr:uid="{40D16DB0-445F-4BCA-8F97-8C2026C34EB7}"/>
    <cellStyle name="千分位 2 4 4 2 2 9 2" xfId="53305" xr:uid="{8F584D25-E4AB-40A3-92C3-EC0FFE73982A}"/>
    <cellStyle name="千分位 2 4 4 2 3" xfId="4521" xr:uid="{618511F9-5FCE-4E0C-97DE-2FA953FD82B1}"/>
    <cellStyle name="千分位 2 4 4 2 3 10" xfId="34514" xr:uid="{07C3C40E-FF89-4BFD-ABBD-A87255E53D01}"/>
    <cellStyle name="千分位 2 4 4 2 3 2" xfId="7469" xr:uid="{8E9FC2B1-B0A0-4F60-A9BC-4C72E49DE344}"/>
    <cellStyle name="千分位 2 4 4 2 3 2 2" xfId="29516" xr:uid="{4CA8205A-A7A9-4716-B4D3-F7F6F121E82D}"/>
    <cellStyle name="千分位 2 4 4 2 3 2 2 2" xfId="59468" xr:uid="{BD501617-CE2C-4B2F-86A9-2D023D129CEA}"/>
    <cellStyle name="千分位 2 4 4 2 3 2 3" xfId="37424" xr:uid="{1CDE7054-0278-45BD-AA16-A5A2BDCBA8FD}"/>
    <cellStyle name="千分位 2 4 4 2 3 3" xfId="10251" xr:uid="{7CC7C3D3-C8AE-4FB6-B1FE-46C20FBEE1CB}"/>
    <cellStyle name="千分位 2 4 4 2 3 3 2" xfId="40206" xr:uid="{19329711-21AE-4B92-9492-ED867ECB5B3B}"/>
    <cellStyle name="千分位 2 4 4 2 3 4" xfId="13033" xr:uid="{D6B37AB3-EA76-41A5-9950-8D7E38DE2E6B}"/>
    <cellStyle name="千分位 2 4 4 2 3 4 2" xfId="42988" xr:uid="{B1A1D0EA-5AD7-426F-A159-582C77327611}"/>
    <cellStyle name="千分位 2 4 4 2 3 5" xfId="15768" xr:uid="{4B68CCE3-EE81-44ED-84D6-7D034934BD3D}"/>
    <cellStyle name="千分位 2 4 4 2 3 5 2" xfId="45723" xr:uid="{5884A934-1AB9-414B-84F1-19A664EC5661}"/>
    <cellStyle name="千分位 2 4 4 2 3 6" xfId="18516" xr:uid="{BED82FCD-07F3-418C-8887-3181858D15AF}"/>
    <cellStyle name="千分位 2 4 4 2 3 6 2" xfId="48469" xr:uid="{5C3540AC-5998-481B-A4CD-E7E83E7B3691}"/>
    <cellStyle name="千分位 2 4 4 2 3 7" xfId="21299" xr:uid="{BFA91C02-4DA1-40EE-879D-740F7DC5DEFA}"/>
    <cellStyle name="千分位 2 4 4 2 3 7 2" xfId="51251" xr:uid="{119BC946-E7C6-48DD-8728-2C012DD8655A}"/>
    <cellStyle name="千分位 2 4 4 2 3 8" xfId="24037" xr:uid="{A5298541-2376-4D76-A435-BB2B73969FCA}"/>
    <cellStyle name="千分位 2 4 4 2 3 8 2" xfId="53989" xr:uid="{4E90C1FD-8CCF-4A03-A249-6F4ACA80E6E1}"/>
    <cellStyle name="千分位 2 4 4 2 3 9" xfId="26773" xr:uid="{A560BDEC-E737-4525-99B9-BE19984B361C}"/>
    <cellStyle name="千分位 2 4 4 2 3 9 2" xfId="56725" xr:uid="{14D9758A-0D98-4296-9980-FA633AB7017D}"/>
    <cellStyle name="千分位 2 4 4 2 4" xfId="3153" xr:uid="{496B2490-7C12-4F80-83F5-5AFDB8E3FDE1}"/>
    <cellStyle name="千分位 2 4 4 2 4 2" xfId="28148" xr:uid="{91F37695-602A-4D23-A685-D3DDE3416791}"/>
    <cellStyle name="千分位 2 4 4 2 4 2 2" xfId="58100" xr:uid="{7DF07476-6F0F-4F40-99EB-D8EF754B1323}"/>
    <cellStyle name="千分位 2 4 4 2 4 3" xfId="33146" xr:uid="{067158DE-3AC5-4DC0-889E-BD9417CD398B}"/>
    <cellStyle name="千分位 2 4 4 2 5" xfId="6101" xr:uid="{1F3CEA26-A261-41D8-9940-829080A74EB9}"/>
    <cellStyle name="千分位 2 4 4 2 5 2" xfId="36056" xr:uid="{3F1E6C44-CE72-4FCE-8D2B-6891803CF4FC}"/>
    <cellStyle name="千分位 2 4 4 2 6" xfId="8883" xr:uid="{966599F7-0506-4451-B038-080F7CF937E1}"/>
    <cellStyle name="千分位 2 4 4 2 6 2" xfId="38838" xr:uid="{1E2D03E2-723E-4B0D-8D4C-117D3AF4C916}"/>
    <cellStyle name="千分位 2 4 4 2 7" xfId="11665" xr:uid="{88FA01B0-ACF3-4791-9917-B1E49031B645}"/>
    <cellStyle name="千分位 2 4 4 2 7 2" xfId="41620" xr:uid="{34E85850-6069-4517-977C-5B00597B3F48}"/>
    <cellStyle name="千分位 2 4 4 2 8" xfId="14400" xr:uid="{D541B76A-7F91-4E1B-B3D1-22E310249B30}"/>
    <cellStyle name="千分位 2 4 4 2 8 2" xfId="44355" xr:uid="{3AFED49B-7443-4B2A-B564-20437837ACAA}"/>
    <cellStyle name="千分位 2 4 4 2 9" xfId="17148" xr:uid="{C6D45E54-DE1A-4895-BB23-D67CFEAE0FA4}"/>
    <cellStyle name="千分位 2 4 4 2 9 2" xfId="47101" xr:uid="{5E0C6CB1-26A6-474B-A62A-2771391EDB20}"/>
    <cellStyle name="千分位 2 4 4 3" xfId="1612" xr:uid="{7AE8D254-3248-449A-9A04-1DFC92F7E545}"/>
    <cellStyle name="千分位 2 4 4 3 10" xfId="23011" xr:uid="{559A1313-6427-4985-9A92-DCFBBA6B0342}"/>
    <cellStyle name="千分位 2 4 4 3 10 2" xfId="52963" xr:uid="{32FA7D33-3B2B-4EFB-AE8E-31FC94274663}"/>
    <cellStyle name="千分位 2 4 4 3 11" xfId="25747" xr:uid="{8EDC9E8F-4422-46AE-BAC4-B997A719A94C}"/>
    <cellStyle name="千分位 2 4 4 3 11 2" xfId="55699" xr:uid="{D52E753D-E7EC-4C83-A060-48C7CB4AFF64}"/>
    <cellStyle name="千分位 2 4 4 3 12" xfId="31617" xr:uid="{E66D9186-03D5-44A7-BBD7-68D480D2B68E}"/>
    <cellStyle name="千分位 2 4 4 3 2" xfId="4863" xr:uid="{C5717F4D-117C-4F20-AD9E-ACD153EAF41C}"/>
    <cellStyle name="千分位 2 4 4 3 2 10" xfId="34856" xr:uid="{A3D726A2-6FA4-4A9F-9E28-BD36FEF2C7BB}"/>
    <cellStyle name="千分位 2 4 4 3 2 2" xfId="7811" xr:uid="{4D575856-8245-477B-AD33-6F2EE16FF18E}"/>
    <cellStyle name="千分位 2 4 4 3 2 2 2" xfId="29858" xr:uid="{DF0D7A92-C0DD-46D9-9C86-62CF9DB55D8B}"/>
    <cellStyle name="千分位 2 4 4 3 2 2 2 2" xfId="59810" xr:uid="{3D4DEDDC-04FC-437D-9986-EF8251DCDF6B}"/>
    <cellStyle name="千分位 2 4 4 3 2 2 3" xfId="37766" xr:uid="{B6640CE4-AC9F-4ADF-A1FA-3F8E157D6DBB}"/>
    <cellStyle name="千分位 2 4 4 3 2 3" xfId="10593" xr:uid="{5BF1B4EB-0621-4DF3-8DB0-A2167294BA64}"/>
    <cellStyle name="千分位 2 4 4 3 2 3 2" xfId="40548" xr:uid="{7D4DCF83-E330-42D9-B3A6-957F3957844D}"/>
    <cellStyle name="千分位 2 4 4 3 2 4" xfId="13375" xr:uid="{F2F53FEC-AE67-49F2-A3C6-22A9F459A8A2}"/>
    <cellStyle name="千分位 2 4 4 3 2 4 2" xfId="43330" xr:uid="{DE5B1331-55C0-41B4-83C3-F68937F0930F}"/>
    <cellStyle name="千分位 2 4 4 3 2 5" xfId="16110" xr:uid="{DE5A3938-9B89-4655-AFBC-9DC68A1157B1}"/>
    <cellStyle name="千分位 2 4 4 3 2 5 2" xfId="46065" xr:uid="{937F52AB-333D-4C3A-976D-B7212F81AFC5}"/>
    <cellStyle name="千分位 2 4 4 3 2 6" xfId="18858" xr:uid="{43A9D64C-AF55-4892-A8FF-9D8466097860}"/>
    <cellStyle name="千分位 2 4 4 3 2 6 2" xfId="48811" xr:uid="{E8E9EE39-A464-4816-BA37-54224B9BDA9D}"/>
    <cellStyle name="千分位 2 4 4 3 2 7" xfId="21641" xr:uid="{12CBFA8D-ADDC-49BA-8759-A90EC29EB53E}"/>
    <cellStyle name="千分位 2 4 4 3 2 7 2" xfId="51593" xr:uid="{6E0BA6C4-83F0-4044-9CF2-7DAEBE8FCB45}"/>
    <cellStyle name="千分位 2 4 4 3 2 8" xfId="24379" xr:uid="{800F6BBF-E74C-45AE-99F9-101D00E8AFBD}"/>
    <cellStyle name="千分位 2 4 4 3 2 8 2" xfId="54331" xr:uid="{709CC795-DD00-40C9-BB3A-CBDBCC07D34A}"/>
    <cellStyle name="千分位 2 4 4 3 2 9" xfId="27115" xr:uid="{373FC17E-EA84-4E04-BEC4-81E2C8EFF903}"/>
    <cellStyle name="千分位 2 4 4 3 2 9 2" xfId="57067" xr:uid="{6503B1B5-BE1F-4777-A3F8-E9BA5D28AB88}"/>
    <cellStyle name="千分位 2 4 4 3 3" xfId="3495" xr:uid="{8EAAAB56-3C6D-41BA-8F7B-12FDB3A9C9CE}"/>
    <cellStyle name="千分位 2 4 4 3 3 2" xfId="28490" xr:uid="{16ECDB20-0287-40DC-9C0F-BC46F860DB31}"/>
    <cellStyle name="千分位 2 4 4 3 3 2 2" xfId="58442" xr:uid="{8F98A782-D63D-480C-9F32-21DDF3EFB1B6}"/>
    <cellStyle name="千分位 2 4 4 3 3 3" xfId="33488" xr:uid="{5EA8A78E-4B46-4247-857F-D3BB1B813830}"/>
    <cellStyle name="千分位 2 4 4 3 4" xfId="6443" xr:uid="{2D23AD5B-C9F1-46AC-9D73-D8B1AA0F0E72}"/>
    <cellStyle name="千分位 2 4 4 3 4 2" xfId="36398" xr:uid="{61CDEE9F-5050-4B5A-8923-5B72329596C9}"/>
    <cellStyle name="千分位 2 4 4 3 5" xfId="9225" xr:uid="{0D0E45D9-4A77-48AF-BC2A-824B92A052E2}"/>
    <cellStyle name="千分位 2 4 4 3 5 2" xfId="39180" xr:uid="{7D4F1C5E-1A4B-4E60-AE9B-07AA7C6DD896}"/>
    <cellStyle name="千分位 2 4 4 3 6" xfId="12007" xr:uid="{285B00DB-F0CD-42E6-9121-71DE8D6FC8AA}"/>
    <cellStyle name="千分位 2 4 4 3 6 2" xfId="41962" xr:uid="{429775DB-AD82-4162-8F8C-264A5BD1CE42}"/>
    <cellStyle name="千分位 2 4 4 3 7" xfId="14742" xr:uid="{5284036B-1125-41B6-99CE-952E9F0A9BB4}"/>
    <cellStyle name="千分位 2 4 4 3 7 2" xfId="44697" xr:uid="{3A9E921C-FDF8-4C7F-8DD8-88DD3C77CBEE}"/>
    <cellStyle name="千分位 2 4 4 3 8" xfId="17490" xr:uid="{8DBA880F-B663-4E56-8740-F9A638F578DA}"/>
    <cellStyle name="千分位 2 4 4 3 8 2" xfId="47443" xr:uid="{02F6597A-33B8-4EE6-892B-CA0F41781C8A}"/>
    <cellStyle name="千分位 2 4 4 3 9" xfId="20273" xr:uid="{9318F6E2-41EC-4B32-AFCD-BA344AF58CF9}"/>
    <cellStyle name="千分位 2 4 4 3 9 2" xfId="50225" xr:uid="{98709A25-7359-4913-8004-8F3AA337AF72}"/>
    <cellStyle name="千分位 2 4 4 4" xfId="2374" xr:uid="{4172F725-7A02-4262-8BC1-65225008C6AB}"/>
    <cellStyle name="千分位 2 4 4 4 10" xfId="26431" xr:uid="{3934BFC1-BD26-4C56-B402-2E54CD139ADD}"/>
    <cellStyle name="千分位 2 4 4 4 10 2" xfId="56383" xr:uid="{6CE68CBB-5C6F-4E4C-BD85-80032E1870DB}"/>
    <cellStyle name="千分位 2 4 4 4 11" xfId="32373" xr:uid="{2968C03C-DBF0-479F-AB3A-4D0D509BB269}"/>
    <cellStyle name="千分位 2 4 4 4 2" xfId="4179" xr:uid="{28B4F291-2C66-48CA-9B44-3EEE552E8726}"/>
    <cellStyle name="千分位 2 4 4 4 2 2" xfId="29174" xr:uid="{7460B0E9-5A62-4D52-A0F3-14AC611C12A1}"/>
    <cellStyle name="千分位 2 4 4 4 2 2 2" xfId="59126" xr:uid="{D8779277-4A74-4341-9DAE-6A591B0C53FA}"/>
    <cellStyle name="千分位 2 4 4 4 2 3" xfId="34172" xr:uid="{BC2A7836-B036-42B6-8E93-E2EBD5F3DD01}"/>
    <cellStyle name="千分位 2 4 4 4 3" xfId="7127" xr:uid="{6F77098A-F120-4E0D-8638-9FE45278C652}"/>
    <cellStyle name="千分位 2 4 4 4 3 2" xfId="37082" xr:uid="{5B8A3333-B7C0-4B1A-B92C-B14C71F020D9}"/>
    <cellStyle name="千分位 2 4 4 4 4" xfId="9909" xr:uid="{2C352084-8695-451B-AAA5-FD1D0B0966C4}"/>
    <cellStyle name="千分位 2 4 4 4 4 2" xfId="39864" xr:uid="{CC020587-0D23-4FD9-A0D3-992951D544E6}"/>
    <cellStyle name="千分位 2 4 4 4 5" xfId="12691" xr:uid="{8C2D6C35-B676-4CFB-9E10-0F1C21B51FD9}"/>
    <cellStyle name="千分位 2 4 4 4 5 2" xfId="42646" xr:uid="{CC426DB1-CF57-4101-A66E-FF304256D5F9}"/>
    <cellStyle name="千分位 2 4 4 4 6" xfId="15426" xr:uid="{6B993BCB-87E0-47E0-9337-D3A6A6728630}"/>
    <cellStyle name="千分位 2 4 4 4 6 2" xfId="45381" xr:uid="{07AC136F-697F-456B-85AB-E5172FC3799E}"/>
    <cellStyle name="千分位 2 4 4 4 7" xfId="18174" xr:uid="{AB612261-B7AF-4A85-8DE2-20720F77345A}"/>
    <cellStyle name="千分位 2 4 4 4 7 2" xfId="48127" xr:uid="{6720B1A1-12AE-40D2-9377-2682C7527A3D}"/>
    <cellStyle name="千分位 2 4 4 4 8" xfId="20957" xr:uid="{8859B761-6B9C-4C2A-A74F-54DA69CD9142}"/>
    <cellStyle name="千分位 2 4 4 4 8 2" xfId="50909" xr:uid="{1CA83CEB-C8DE-4A28-8C24-3C61F8CFE388}"/>
    <cellStyle name="千分位 2 4 4 4 9" xfId="23695" xr:uid="{FA51D1DE-515A-4853-B041-66AA95E4D5B0}"/>
    <cellStyle name="千分位 2 4 4 4 9 2" xfId="53647" xr:uid="{BF0392B6-E657-47C1-BEE2-7BAB006D9A3E}"/>
    <cellStyle name="千分位 2 4 4 5" xfId="2811" xr:uid="{CC5DCF9D-16E9-4CF0-81A0-AA36B5E64857}"/>
    <cellStyle name="千分位 2 4 4 5 2" xfId="27806" xr:uid="{6568D139-DCFC-4B71-B202-0B65BBBF5D87}"/>
    <cellStyle name="千分位 2 4 4 5 2 2" xfId="57758" xr:uid="{036F0092-7851-492A-9704-F77CB99307A9}"/>
    <cellStyle name="千分位 2 4 4 5 3" xfId="32804" xr:uid="{2B7BFA4B-AE2B-4ADF-9EBD-7CF367A660DE}"/>
    <cellStyle name="千分位 2 4 4 6" xfId="5759" xr:uid="{F7C96041-9296-42CB-9650-E442A89CDE07}"/>
    <cellStyle name="千分位 2 4 4 6 2" xfId="35714" xr:uid="{63FA98F4-F93C-4780-A948-FA2F8CDF1836}"/>
    <cellStyle name="千分位 2 4 4 7" xfId="8541" xr:uid="{39C63A37-8CFB-421D-9B88-0213F2BAC115}"/>
    <cellStyle name="千分位 2 4 4 7 2" xfId="38496" xr:uid="{EC217B14-DC30-4493-AE27-C5B4E91C6120}"/>
    <cellStyle name="千分位 2 4 4 8" xfId="11323" xr:uid="{FB8EC0A4-5C0A-461A-8AE9-E52DF5C8E469}"/>
    <cellStyle name="千分位 2 4 4 8 2" xfId="41278" xr:uid="{2F0F977F-4775-4268-A225-A2BBF64A5A2E}"/>
    <cellStyle name="千分位 2 4 4 9" xfId="14058" xr:uid="{E05F0F04-79C0-4162-B0B1-8CD10A63B82E}"/>
    <cellStyle name="千分位 2 4 4 9 2" xfId="44013" xr:uid="{9EAA11FF-80EA-4596-8B2B-23E3ACAA105E}"/>
    <cellStyle name="千分位 2 4 5" xfId="662" xr:uid="{3DE5DB48-BE65-41B7-9804-5EE21B3EC0FD}"/>
    <cellStyle name="千分位 2 4 5 10" xfId="19760" xr:uid="{29372FAF-E210-4148-8B7B-93508B1BB172}"/>
    <cellStyle name="千分位 2 4 5 10 2" xfId="49712" xr:uid="{4BAFE6F2-DFAC-4615-A9E5-17DF4C5C6596}"/>
    <cellStyle name="千分位 2 4 5 11" xfId="22498" xr:uid="{B8A0668F-8234-458D-BB99-8DB82D77F1AC}"/>
    <cellStyle name="千分位 2 4 5 11 2" xfId="52450" xr:uid="{31E64E51-FBC4-4801-BD1A-7D61EDBA2503}"/>
    <cellStyle name="千分位 2 4 5 12" xfId="25234" xr:uid="{A7C1EE2F-4348-4279-988A-C435E4A07382}"/>
    <cellStyle name="千分位 2 4 5 12 2" xfId="55186" xr:uid="{7045887B-4DE8-4AB4-95CB-FC139397DFDA}"/>
    <cellStyle name="千分位 2 4 5 13" xfId="30672" xr:uid="{B1ECF239-9FE1-4B13-9FB2-AF492BE4004A}"/>
    <cellStyle name="千分位 2 4 5 2" xfId="1210" xr:uid="{05E2655E-4A3A-487F-A6F6-0259D5F8AB9E}"/>
    <cellStyle name="千分位 2 4 5 2 10" xfId="23182" xr:uid="{A2E7D549-43D9-43BA-9D11-BD00FB4C1D71}"/>
    <cellStyle name="千分位 2 4 5 2 10 2" xfId="53134" xr:uid="{D7F5DD4F-365F-4030-86B3-23345E0C51DC}"/>
    <cellStyle name="千分位 2 4 5 2 11" xfId="25918" xr:uid="{CEB9C3F6-7E6C-41CB-9DC5-0EBF2F25B3A4}"/>
    <cellStyle name="千分位 2 4 5 2 11 2" xfId="55870" xr:uid="{AE0B723A-EBBB-4101-B329-F74836F0DA76}"/>
    <cellStyle name="千分位 2 4 5 2 12" xfId="31215" xr:uid="{D63A9D63-1C57-4073-BCFC-BCEF34DA7E5A}"/>
    <cellStyle name="千分位 2 4 5 2 2" xfId="5034" xr:uid="{DB364368-AD2B-4905-B36C-E651B00C1B64}"/>
    <cellStyle name="千分位 2 4 5 2 2 10" xfId="35027" xr:uid="{39A56779-51B5-419B-9496-8092633219B1}"/>
    <cellStyle name="千分位 2 4 5 2 2 2" xfId="7982" xr:uid="{A9FDD18A-3E36-41A5-8747-F6C1EB7CC93F}"/>
    <cellStyle name="千分位 2 4 5 2 2 2 2" xfId="30029" xr:uid="{4B7D0904-9DF7-403E-AFB3-BFB00D78D432}"/>
    <cellStyle name="千分位 2 4 5 2 2 2 2 2" xfId="59981" xr:uid="{6D4A9315-0B7A-4B29-A23F-B799C2E9741C}"/>
    <cellStyle name="千分位 2 4 5 2 2 2 3" xfId="37937" xr:uid="{1F7ECD08-434E-4B50-BB5A-6986754448E0}"/>
    <cellStyle name="千分位 2 4 5 2 2 3" xfId="10764" xr:uid="{C79216C3-F35C-4EBC-83CD-FD8CAF0B7A9B}"/>
    <cellStyle name="千分位 2 4 5 2 2 3 2" xfId="40719" xr:uid="{1C134198-0ADC-410E-A300-43974D484AD3}"/>
    <cellStyle name="千分位 2 4 5 2 2 4" xfId="13546" xr:uid="{A6F58407-D59E-4F73-B05F-95DF24C3E81B}"/>
    <cellStyle name="千分位 2 4 5 2 2 4 2" xfId="43501" xr:uid="{45E52C36-6EA2-4788-877B-43C60CA7A998}"/>
    <cellStyle name="千分位 2 4 5 2 2 5" xfId="16281" xr:uid="{BB9B40DE-7CCE-4685-B3D0-3DE20B598593}"/>
    <cellStyle name="千分位 2 4 5 2 2 5 2" xfId="46236" xr:uid="{19009675-5CF2-4194-9989-D67CA31559A5}"/>
    <cellStyle name="千分位 2 4 5 2 2 6" xfId="19029" xr:uid="{B42A5124-F37D-4F25-974F-30FC980B3C9B}"/>
    <cellStyle name="千分位 2 4 5 2 2 6 2" xfId="48982" xr:uid="{7E7F0E6E-900F-4FAF-B082-2CEF2DD6BD33}"/>
    <cellStyle name="千分位 2 4 5 2 2 7" xfId="21812" xr:uid="{440E148B-DE5F-4DE1-854B-F640CDF4FC58}"/>
    <cellStyle name="千分位 2 4 5 2 2 7 2" xfId="51764" xr:uid="{3725A545-220F-4351-9FB5-CF3941AD45C7}"/>
    <cellStyle name="千分位 2 4 5 2 2 8" xfId="24550" xr:uid="{650E9564-8DE6-45E9-A2D2-0AABC6EE1EF4}"/>
    <cellStyle name="千分位 2 4 5 2 2 8 2" xfId="54502" xr:uid="{DA910C6C-08B5-4845-8296-B87357C3CBAD}"/>
    <cellStyle name="千分位 2 4 5 2 2 9" xfId="27286" xr:uid="{E8302453-EDA4-48F5-B79C-3CEE08077EB5}"/>
    <cellStyle name="千分位 2 4 5 2 2 9 2" xfId="57238" xr:uid="{196B9A9E-7076-4382-B942-DD7346717257}"/>
    <cellStyle name="千分位 2 4 5 2 3" xfId="3666" xr:uid="{5C639FF6-FE04-4B41-ACBE-07E4A4AFC032}"/>
    <cellStyle name="千分位 2 4 5 2 3 2" xfId="28661" xr:uid="{3AF41233-056A-4C01-851A-B456433B4FE9}"/>
    <cellStyle name="千分位 2 4 5 2 3 2 2" xfId="58613" xr:uid="{B06B766F-9D40-4009-9332-03473529D8E0}"/>
    <cellStyle name="千分位 2 4 5 2 3 3" xfId="33659" xr:uid="{BC86E64B-7CE9-4D62-A424-29894268864B}"/>
    <cellStyle name="千分位 2 4 5 2 4" xfId="6614" xr:uid="{1A10CA84-778A-4210-B627-1172D8908DF8}"/>
    <cellStyle name="千分位 2 4 5 2 4 2" xfId="36569" xr:uid="{EDF5BA59-22F8-4148-8B3A-8B01467E0E05}"/>
    <cellStyle name="千分位 2 4 5 2 5" xfId="9396" xr:uid="{42FE8908-A65A-4884-8BB6-96544BE28D4E}"/>
    <cellStyle name="千分位 2 4 5 2 5 2" xfId="39351" xr:uid="{929C10C2-4037-4D35-BEB0-8A2790B0D820}"/>
    <cellStyle name="千分位 2 4 5 2 6" xfId="12178" xr:uid="{5AE67747-180D-4D0E-A641-BCCE93309FC0}"/>
    <cellStyle name="千分位 2 4 5 2 6 2" xfId="42133" xr:uid="{D713C287-09A1-4937-8000-3D140D4B58E7}"/>
    <cellStyle name="千分位 2 4 5 2 7" xfId="14913" xr:uid="{E3FE9F7C-9118-48AC-A19A-89FCB2E75AF9}"/>
    <cellStyle name="千分位 2 4 5 2 7 2" xfId="44868" xr:uid="{945ED8AC-FF24-4583-8A88-C13EF13C0465}"/>
    <cellStyle name="千分位 2 4 5 2 8" xfId="17661" xr:uid="{7B5AE7AC-E983-4437-89E4-0170119253BA}"/>
    <cellStyle name="千分位 2 4 5 2 8 2" xfId="47614" xr:uid="{609469C9-048A-4C01-B846-A58CB1B78466}"/>
    <cellStyle name="千分位 2 4 5 2 9" xfId="20444" xr:uid="{0818BE8D-1D7C-4D8D-8A58-A4FEF1C647A9}"/>
    <cellStyle name="千分位 2 4 5 2 9 2" xfId="50396" xr:uid="{D578DDAD-766E-4EFD-877B-1888C573D9A2}"/>
    <cellStyle name="千分位 2 4 5 3" xfId="1752" xr:uid="{90D76415-1B34-4940-94E6-FFC3DFD50BCC}"/>
    <cellStyle name="千分位 2 4 5 3 10" xfId="26602" xr:uid="{87D691B0-03FE-494C-AC0E-07D79E524257}"/>
    <cellStyle name="千分位 2 4 5 3 10 2" xfId="56554" xr:uid="{CD1F0FBE-5885-45D1-B286-26572635D6F0}"/>
    <cellStyle name="千分位 2 4 5 3 11" xfId="31757" xr:uid="{6B975203-FD65-418C-A84B-8A7F7BC97BE6}"/>
    <cellStyle name="千分位 2 4 5 3 2" xfId="4350" xr:uid="{62C2385B-8C16-4255-AF04-CFF088C68793}"/>
    <cellStyle name="千分位 2 4 5 3 2 2" xfId="29345" xr:uid="{E7AA9495-8D67-4762-B6A1-094F8D2D8896}"/>
    <cellStyle name="千分位 2 4 5 3 2 2 2" xfId="59297" xr:uid="{6390A94F-3F82-4606-B3E8-881903A7C723}"/>
    <cellStyle name="千分位 2 4 5 3 2 3" xfId="34343" xr:uid="{C592FCD1-1148-4B88-A3CE-88BC2452ACC5}"/>
    <cellStyle name="千分位 2 4 5 3 3" xfId="7298" xr:uid="{ADEBD890-FE7B-4E1C-815F-BCA9B8E797C0}"/>
    <cellStyle name="千分位 2 4 5 3 3 2" xfId="37253" xr:uid="{21DA00F3-FF97-4E4C-906A-1EF6E20E2C1A}"/>
    <cellStyle name="千分位 2 4 5 3 4" xfId="10080" xr:uid="{1F01DE25-FA2E-4D72-9A1D-4347E70142E6}"/>
    <cellStyle name="千分位 2 4 5 3 4 2" xfId="40035" xr:uid="{22AE5EDD-D3A4-4167-B1CE-214CDCBD9D41}"/>
    <cellStyle name="千分位 2 4 5 3 5" xfId="12862" xr:uid="{D320F58E-4D9D-43B6-8121-57299217ED69}"/>
    <cellStyle name="千分位 2 4 5 3 5 2" xfId="42817" xr:uid="{80706B7B-ACCB-4BC6-BFB1-F9E3484B3C11}"/>
    <cellStyle name="千分位 2 4 5 3 6" xfId="15597" xr:uid="{A6049A84-6BCC-4B1B-AD73-B6E6D939C96A}"/>
    <cellStyle name="千分位 2 4 5 3 6 2" xfId="45552" xr:uid="{CBD7BFA2-CE4E-4A2C-A5FF-19F856581821}"/>
    <cellStyle name="千分位 2 4 5 3 7" xfId="18345" xr:uid="{41C22AF5-0397-4D67-968D-4F6A02788C1C}"/>
    <cellStyle name="千分位 2 4 5 3 7 2" xfId="48298" xr:uid="{175378CE-DE7C-4365-8793-AF7A41653270}"/>
    <cellStyle name="千分位 2 4 5 3 8" xfId="21128" xr:uid="{46E18EE2-458C-4ED8-AFA5-7222F922DD4F}"/>
    <cellStyle name="千分位 2 4 5 3 8 2" xfId="51080" xr:uid="{F2C4A401-62FB-43B3-A3DC-603FD2948292}"/>
    <cellStyle name="千分位 2 4 5 3 9" xfId="23866" xr:uid="{A86B1D98-A616-4140-BEAC-7F3A29044EDC}"/>
    <cellStyle name="千分位 2 4 5 3 9 2" xfId="53818" xr:uid="{8A8D496A-635C-4F96-9DD8-6CAA79827239}"/>
    <cellStyle name="千分位 2 4 5 4" xfId="2982" xr:uid="{BB7A9C9C-3186-4050-A483-4ABB7534802F}"/>
    <cellStyle name="千分位 2 4 5 4 2" xfId="27977" xr:uid="{D39FF761-B83D-4744-926C-0F3077F28421}"/>
    <cellStyle name="千分位 2 4 5 4 2 2" xfId="57929" xr:uid="{93D337C5-D24C-4B1A-939C-D216E283A2B6}"/>
    <cellStyle name="千分位 2 4 5 4 3" xfId="32975" xr:uid="{4221F31E-15A7-47AD-B918-CC39D55C1528}"/>
    <cellStyle name="千分位 2 4 5 5" xfId="5930" xr:uid="{DC7C5915-85BB-4C62-A880-8EAC26E54315}"/>
    <cellStyle name="千分位 2 4 5 5 2" xfId="35885" xr:uid="{50D5B813-21E7-4342-905C-4EA1D29F906B}"/>
    <cellStyle name="千分位 2 4 5 6" xfId="8712" xr:uid="{5EABB231-F368-4BB3-BC90-279E6AD9EA46}"/>
    <cellStyle name="千分位 2 4 5 6 2" xfId="38667" xr:uid="{D2D22DED-856B-4FCB-8066-1F3EDF9BF60D}"/>
    <cellStyle name="千分位 2 4 5 7" xfId="11494" xr:uid="{899309E1-AA0C-4DEF-8B3F-5907485DF7BE}"/>
    <cellStyle name="千分位 2 4 5 7 2" xfId="41449" xr:uid="{07524877-3C20-42AE-9C7B-A9AAAC9B688D}"/>
    <cellStyle name="千分位 2 4 5 8" xfId="14229" xr:uid="{805A8524-DFEB-4AD3-B245-3A7BEA6C2EFC}"/>
    <cellStyle name="千分位 2 4 5 8 2" xfId="44184" xr:uid="{DEE9FAD2-A095-455E-AFF8-B60925719998}"/>
    <cellStyle name="千分位 2 4 5 9" xfId="16977" xr:uid="{E8939F88-6DE5-41B4-9EB3-EF28E7FAF5A9}"/>
    <cellStyle name="千分位 2 4 5 9 2" xfId="46930" xr:uid="{920CC038-66EA-4109-A92E-B760C126C5DE}"/>
    <cellStyle name="千分位 2 4 6" xfId="712" xr:uid="{EEEC31BB-6BA0-455B-866B-058071B92E70}"/>
    <cellStyle name="千分位 2 4 6 10" xfId="20102" xr:uid="{DC047B87-E617-4AC5-B7ED-F3A557FB52FF}"/>
    <cellStyle name="千分位 2 4 6 10 2" xfId="50054" xr:uid="{79226984-0A3E-4FFA-92AD-3A720FC80B70}"/>
    <cellStyle name="千分位 2 4 6 11" xfId="22840" xr:uid="{A9C19D73-2883-42A7-9908-F5E4F7D29D5C}"/>
    <cellStyle name="千分位 2 4 6 11 2" xfId="52792" xr:uid="{A15B98B1-32FF-49F7-8F70-E3DACE866232}"/>
    <cellStyle name="千分位 2 4 6 12" xfId="25576" xr:uid="{AE228074-1763-4361-A0A5-1C230F55EFB5}"/>
    <cellStyle name="千分位 2 4 6 12 2" xfId="55528" xr:uid="{ECF5C116-F40F-4EF0-A220-2FA857732A8A}"/>
    <cellStyle name="千分位 2 4 6 13" xfId="30717" xr:uid="{CCD364B4-7B53-4D24-B625-79F521078B54}"/>
    <cellStyle name="千分位 2 4 6 2" xfId="1255" xr:uid="{D9AD5F85-D8C6-4CCC-9FEF-E821AD475C05}"/>
    <cellStyle name="千分位 2 4 6 2 10" xfId="26944" xr:uid="{F8FC9347-17B4-433A-9444-8728C403A38D}"/>
    <cellStyle name="千分位 2 4 6 2 10 2" xfId="56896" xr:uid="{D4823626-31C9-4BBD-9621-A86EEB6B0CC1}"/>
    <cellStyle name="千分位 2 4 6 2 11" xfId="31260" xr:uid="{8679083C-5DC7-4CB4-BD18-642420C34244}"/>
    <cellStyle name="千分位 2 4 6 2 2" xfId="4692" xr:uid="{64CACE02-0829-4FB4-8024-BBBAC98638F0}"/>
    <cellStyle name="千分位 2 4 6 2 2 2" xfId="29687" xr:uid="{D29D4071-8033-40CB-B357-ED9353C3CC3E}"/>
    <cellStyle name="千分位 2 4 6 2 2 2 2" xfId="59639" xr:uid="{7C659257-DB57-4FD3-93E7-F5A6C8FBCC50}"/>
    <cellStyle name="千分位 2 4 6 2 2 3" xfId="34685" xr:uid="{238FC916-9F39-4355-A6E4-D222F31E3128}"/>
    <cellStyle name="千分位 2 4 6 2 3" xfId="7640" xr:uid="{C1B08274-E23C-443F-986E-CF883A821144}"/>
    <cellStyle name="千分位 2 4 6 2 3 2" xfId="37595" xr:uid="{A3838C42-32A1-4EE8-B353-6B443062878D}"/>
    <cellStyle name="千分位 2 4 6 2 4" xfId="10422" xr:uid="{E59E7EF8-1154-4EF3-AFD1-1BEF29F4E25D}"/>
    <cellStyle name="千分位 2 4 6 2 4 2" xfId="40377" xr:uid="{FE9FFCDB-E5B1-4D56-92E7-4E81EB12DC58}"/>
    <cellStyle name="千分位 2 4 6 2 5" xfId="13204" xr:uid="{FB5982E1-C7C4-4524-83EC-CC2E9C8DE6DD}"/>
    <cellStyle name="千分位 2 4 6 2 5 2" xfId="43159" xr:uid="{4B7E4048-1EBC-47A8-A310-BBFAE1BC606B}"/>
    <cellStyle name="千分位 2 4 6 2 6" xfId="15939" xr:uid="{BBC29669-2F3D-4F3C-A2AE-5F556EB55517}"/>
    <cellStyle name="千分位 2 4 6 2 6 2" xfId="45894" xr:uid="{ABFA4772-2727-46B6-8595-AC62DBBC5307}"/>
    <cellStyle name="千分位 2 4 6 2 7" xfId="18687" xr:uid="{18FAA49C-BCF4-49A0-B7EA-DE84933AC785}"/>
    <cellStyle name="千分位 2 4 6 2 7 2" xfId="48640" xr:uid="{B51BC0C8-D767-410B-8C2D-D1C6C572F7A8}"/>
    <cellStyle name="千分位 2 4 6 2 8" xfId="21470" xr:uid="{5D560B79-29C9-40F8-B5D5-59F868449CE0}"/>
    <cellStyle name="千分位 2 4 6 2 8 2" xfId="51422" xr:uid="{C90591D0-5AA5-43D9-9B78-720BBADA0FE9}"/>
    <cellStyle name="千分位 2 4 6 2 9" xfId="24208" xr:uid="{C4DFD42E-EE31-49A6-AB83-9E4724516EF7}"/>
    <cellStyle name="千分位 2 4 6 2 9 2" xfId="54160" xr:uid="{0829240D-02C2-43BE-BA86-55484AD6ED8A}"/>
    <cellStyle name="千分位 2 4 6 3" xfId="1797" xr:uid="{C958CF2E-7D07-4E16-AC6C-CD0B21CD4C97}"/>
    <cellStyle name="千分位 2 4 6 3 2" xfId="28319" xr:uid="{DE84DD2C-370F-41D4-AF64-EFD48D748C4B}"/>
    <cellStyle name="千分位 2 4 6 3 2 2" xfId="58271" xr:uid="{BE92307D-4BB7-48C1-B212-D7CB874E2D65}"/>
    <cellStyle name="千分位 2 4 6 3 3" xfId="31802" xr:uid="{291BE479-8312-4C85-9A6A-07E75CBAED51}"/>
    <cellStyle name="千分位 2 4 6 4" xfId="3324" xr:uid="{DEEBB071-F59D-4FDE-9D18-30801300E7CA}"/>
    <cellStyle name="千分位 2 4 6 4 2" xfId="33317" xr:uid="{6B8999FA-C70A-4362-B8A5-2A72DA9FF9BF}"/>
    <cellStyle name="千分位 2 4 6 5" xfId="6272" xr:uid="{093539AE-3AC2-40BF-BF26-E18F780C7A29}"/>
    <cellStyle name="千分位 2 4 6 5 2" xfId="36227" xr:uid="{DBFEAFED-B29B-491B-828E-F7B02D5D0981}"/>
    <cellStyle name="千分位 2 4 6 6" xfId="9054" xr:uid="{952A8A5D-034D-4FB5-BC6C-67492AFDA71C}"/>
    <cellStyle name="千分位 2 4 6 6 2" xfId="39009" xr:uid="{AD3C8718-621F-447C-BEB3-2F19C7BA2A34}"/>
    <cellStyle name="千分位 2 4 6 7" xfId="11836" xr:uid="{8D3BAEAA-20B6-4034-81D6-139FA8B543C6}"/>
    <cellStyle name="千分位 2 4 6 7 2" xfId="41791" xr:uid="{5F2D6C7B-539B-4E14-AA3A-8848111C5D6B}"/>
    <cellStyle name="千分位 2 4 6 8" xfId="14571" xr:uid="{FE1D60BE-B9FF-4C8F-975C-FD8CB1642C3D}"/>
    <cellStyle name="千分位 2 4 6 8 2" xfId="44526" xr:uid="{B1293534-3147-4816-9212-345C4558E8DC}"/>
    <cellStyle name="千分位 2 4 6 9" xfId="17319" xr:uid="{6FC981C3-DD66-4CF1-99DA-2682B162D055}"/>
    <cellStyle name="千分位 2 4 6 9 2" xfId="47272" xr:uid="{D1FFB6B0-B799-4985-B5AC-1AC3B427847F}"/>
    <cellStyle name="千分位 2 4 7" xfId="758" xr:uid="{0022DF6D-6C0C-4AFB-9D18-8D399EDDFEF0}"/>
    <cellStyle name="千分位 2 4 7 10" xfId="20786" xr:uid="{6ECEE9A8-A42D-497F-B522-222E6277D385}"/>
    <cellStyle name="千分位 2 4 7 10 2" xfId="50738" xr:uid="{E51EBD85-EC0E-4438-880B-9A4B7243183A}"/>
    <cellStyle name="千分位 2 4 7 11" xfId="23524" xr:uid="{9797B6B8-8FC0-4F03-B1B5-F36179E772AC}"/>
    <cellStyle name="千分位 2 4 7 11 2" xfId="53476" xr:uid="{63582E0E-D47D-4D59-B89F-4553859932C8}"/>
    <cellStyle name="千分位 2 4 7 12" xfId="26260" xr:uid="{630A0BA1-0CF6-4119-B6BD-8710E35B7587}"/>
    <cellStyle name="千分位 2 4 7 12 2" xfId="56212" xr:uid="{67097650-8482-48AA-BE46-E6156EF455E0}"/>
    <cellStyle name="千分位 2 4 7 13" xfId="30763" xr:uid="{D78970F8-CEE7-46B2-B404-A4FD999E2B99}"/>
    <cellStyle name="千分位 2 4 7 2" xfId="1301" xr:uid="{4942E5A2-FDDC-489D-8A3C-607D766FAA13}"/>
    <cellStyle name="千分位 2 4 7 2 2" xfId="29003" xr:uid="{C0A75B1D-F804-4B1C-9EF8-26F4CA5DC283}"/>
    <cellStyle name="千分位 2 4 7 2 2 2" xfId="58955" xr:uid="{680AFE66-4CC6-4B53-98FB-629CADAEFD0D}"/>
    <cellStyle name="千分位 2 4 7 2 3" xfId="31306" xr:uid="{18ACBDD1-2F4C-4EEB-A84D-C312F2F7CAB0}"/>
    <cellStyle name="千分位 2 4 7 3" xfId="1843" xr:uid="{F2401585-50C3-4514-8B42-701361823586}"/>
    <cellStyle name="千分位 2 4 7 3 2" xfId="31848" xr:uid="{D7043C09-4057-4393-AD20-70EA9F709A5B}"/>
    <cellStyle name="千分位 2 4 7 4" xfId="4008" xr:uid="{016734A9-5827-4D30-B2A9-E0C512330147}"/>
    <cellStyle name="千分位 2 4 7 4 2" xfId="34001" xr:uid="{523E0E9C-4E58-4381-A634-D25B638DBAC3}"/>
    <cellStyle name="千分位 2 4 7 5" xfId="6956" xr:uid="{61A9BBB2-9F14-4F13-A522-4A374DB719DF}"/>
    <cellStyle name="千分位 2 4 7 5 2" xfId="36911" xr:uid="{E1A99233-14A0-4E6D-A7D8-B8B4F0CA33B0}"/>
    <cellStyle name="千分位 2 4 7 6" xfId="9738" xr:uid="{728DA8E3-79E9-44D5-B34E-5653580FCB39}"/>
    <cellStyle name="千分位 2 4 7 6 2" xfId="39693" xr:uid="{4FA6B3DD-C373-4B4D-B6C4-5228BF086367}"/>
    <cellStyle name="千分位 2 4 7 7" xfId="12520" xr:uid="{847FE876-D71D-4F46-996D-79F5496724F3}"/>
    <cellStyle name="千分位 2 4 7 7 2" xfId="42475" xr:uid="{5CB260A0-3749-4C77-B2DC-2B5CB6813E96}"/>
    <cellStyle name="千分位 2 4 7 8" xfId="15255" xr:uid="{6D75D46E-531D-4BC4-9AB2-74CC7FBBEC3F}"/>
    <cellStyle name="千分位 2 4 7 8 2" xfId="45210" xr:uid="{38C01B1D-5D6B-4480-98D7-1982EDED0E34}"/>
    <cellStyle name="千分位 2 4 7 9" xfId="18003" xr:uid="{22B4EA6C-B622-4AE8-AE37-82DC4E52DFDA}"/>
    <cellStyle name="千分位 2 4 7 9 2" xfId="47956" xr:uid="{53D972C8-858A-4AE7-B4BA-5EF610F1D125}"/>
    <cellStyle name="千分位 2 4 8" xfId="931" xr:uid="{9E535B1F-8F99-4F4A-94DD-B9DFA509C44A}"/>
    <cellStyle name="千分位 2 4 8 2" xfId="27635" xr:uid="{712A2432-D856-4A27-9E08-6924B29D8DB3}"/>
    <cellStyle name="千分位 2 4 8 2 2" xfId="57587" xr:uid="{5EE6EDA5-AF10-4D7F-98C8-2AD6C96C1491}"/>
    <cellStyle name="千分位 2 4 8 3" xfId="30936" xr:uid="{FA153A14-B332-41CF-8A45-4C3ACBA47939}"/>
    <cellStyle name="千分位 2 4 9" xfId="1473" xr:uid="{9F8E0DD2-7B6F-459D-A188-D19A15A43DD4}"/>
    <cellStyle name="千分位 2 4 9 2" xfId="31478" xr:uid="{AC02DCC1-8B3D-4924-BC5C-406E682A37DC}"/>
    <cellStyle name="千分位 2 5" xfId="388" xr:uid="{D0C8E240-643A-4CE0-890F-99A32874A6B0}"/>
    <cellStyle name="千分位 2 5 10" xfId="5598" xr:uid="{3318FE55-1CFE-4E10-A100-81A4AABC29C6}"/>
    <cellStyle name="千分位 2 5 10 2" xfId="35553" xr:uid="{E709AEC8-B47A-43E3-BC8C-C106C5C9827C}"/>
    <cellStyle name="千分位 2 5 11" xfId="8380" xr:uid="{632349F1-AC89-47C4-9E5F-424466BA8091}"/>
    <cellStyle name="千分位 2 5 11 2" xfId="38335" xr:uid="{42FBD271-7CD4-42D1-A5CA-C5387A9E0E81}"/>
    <cellStyle name="千分位 2 5 12" xfId="11162" xr:uid="{015FFA85-A948-45B6-BC17-BBFD8A40FA64}"/>
    <cellStyle name="千分位 2 5 12 2" xfId="41117" xr:uid="{52AF8DF0-CD91-45D7-BEA6-86D057008A55}"/>
    <cellStyle name="千分位 2 5 13" xfId="13897" xr:uid="{264BACEA-C320-463E-91E0-A7BDE5CE4817}"/>
    <cellStyle name="千分位 2 5 13 2" xfId="43852" xr:uid="{0BA4BE2F-2F55-466B-9290-8B2B65CBF295}"/>
    <cellStyle name="千分位 2 5 14" xfId="16645" xr:uid="{2AD92AE7-11E7-43AB-8F3F-9ACE2277C027}"/>
    <cellStyle name="千分位 2 5 14 2" xfId="46598" xr:uid="{6FD9EBC4-5AFC-4AE0-BD66-4B7ABF2DD6CB}"/>
    <cellStyle name="千分位 2 5 15" xfId="19428" xr:uid="{434682B3-9A74-4945-871A-76275F6BFF56}"/>
    <cellStyle name="千分位 2 5 15 2" xfId="49380" xr:uid="{3722BE7E-FB96-4A6B-BB9D-A80EEA65AC61}"/>
    <cellStyle name="千分位 2 5 16" xfId="22166" xr:uid="{3C07F590-7241-4FC1-B333-659C7C371C05}"/>
    <cellStyle name="千分位 2 5 16 2" xfId="52118" xr:uid="{C75A49B4-92F1-4E93-919F-BDDDEC861E84}"/>
    <cellStyle name="千分位 2 5 17" xfId="24902" xr:uid="{8A2D9913-7F9D-4641-A52B-6CD21F68EF00}"/>
    <cellStyle name="千分位 2 5 17 2" xfId="54854" xr:uid="{724A3E8A-9AB2-4706-922B-D630FE5AB00F}"/>
    <cellStyle name="千分位 2 5 18" xfId="30403" xr:uid="{AE416346-563A-4BFE-964A-D3FB253B2175}"/>
    <cellStyle name="千分位 2 5 2" xfId="532" xr:uid="{CA37A1F2-D353-4E83-BACF-1EA3A729FC61}"/>
    <cellStyle name="千分位 2 5 2 10" xfId="11247" xr:uid="{E248182E-2A83-4275-BE4F-67EEB63799E8}"/>
    <cellStyle name="千分位 2 5 2 10 2" xfId="41202" xr:uid="{3788F4D7-F404-43FD-BF0E-C0178861EB65}"/>
    <cellStyle name="千分位 2 5 2 11" xfId="13982" xr:uid="{5FE11815-DFF6-4983-9114-57AA042AAA7F}"/>
    <cellStyle name="千分位 2 5 2 11 2" xfId="43937" xr:uid="{664F6B30-1AAD-4498-971D-E7003B6181F0}"/>
    <cellStyle name="千分位 2 5 2 12" xfId="16730" xr:uid="{6FBF799C-C157-4AC0-B578-FD1E9762097C}"/>
    <cellStyle name="千分位 2 5 2 12 2" xfId="46683" xr:uid="{DFCAF55E-F662-44FD-B329-A6A9F61BBE7D}"/>
    <cellStyle name="千分位 2 5 2 13" xfId="19513" xr:uid="{93E30D73-10B8-48D7-B660-0086C53653C7}"/>
    <cellStyle name="千分位 2 5 2 13 2" xfId="49465" xr:uid="{6E24406D-CDC2-4EA0-8991-B0B21E00B628}"/>
    <cellStyle name="千分位 2 5 2 14" xfId="22251" xr:uid="{CD1C10E6-3527-4AF5-BDAB-661C09D98213}"/>
    <cellStyle name="千分位 2 5 2 14 2" xfId="52203" xr:uid="{815E9840-AE8E-47EB-A086-A9D827DF568D}"/>
    <cellStyle name="千分位 2 5 2 15" xfId="24987" xr:uid="{64C4D0D3-B982-48C5-93B3-604A7E343A38}"/>
    <cellStyle name="千分位 2 5 2 15 2" xfId="54939" xr:uid="{9C498960-EEBF-470A-B3A6-7E537B75A265}"/>
    <cellStyle name="千分位 2 5 2 16" xfId="30542" xr:uid="{E30328C8-F565-4269-9DD8-629F6ACBA7C6}"/>
    <cellStyle name="千分位 2 5 2 2" xfId="853" xr:uid="{8DB69A2D-19A7-4517-BBA8-6EE2AFC730C4}"/>
    <cellStyle name="千分位 2 5 2 2 10" xfId="16901" xr:uid="{CFA405EA-A58E-4546-BE9E-5D00712EDE9F}"/>
    <cellStyle name="千分位 2 5 2 2 10 2" xfId="46854" xr:uid="{4B08EF91-25B4-40B6-B0B2-9E8BEF05A25C}"/>
    <cellStyle name="千分位 2 5 2 2 11" xfId="19684" xr:uid="{C90DCF1B-AC92-45A0-B413-0518A101BB00}"/>
    <cellStyle name="千分位 2 5 2 2 11 2" xfId="49636" xr:uid="{8A438161-F953-4DA4-9554-D5C21A0032CE}"/>
    <cellStyle name="千分位 2 5 2 2 12" xfId="22422" xr:uid="{F186F235-1680-43E9-AC72-8E3DA5AFEBD0}"/>
    <cellStyle name="千分位 2 5 2 2 12 2" xfId="52374" xr:uid="{0E2C0F8A-A5B0-4FF1-AC2C-A60E8F232906}"/>
    <cellStyle name="千分位 2 5 2 2 13" xfId="25158" xr:uid="{A9217A1A-CCF8-4E03-AE12-9E5E2FA99378}"/>
    <cellStyle name="千分位 2 5 2 2 13 2" xfId="55110" xr:uid="{2E40A4B3-CC8D-4B30-9868-F711071C254E}"/>
    <cellStyle name="千分位 2 5 2 2 14" xfId="30858" xr:uid="{F29BD962-3A6B-412D-A99D-4C052BD92282}"/>
    <cellStyle name="千分位 2 5 2 2 2" xfId="1396" xr:uid="{DA1C7F67-193D-474F-B9FD-85E6B6C68E4B}"/>
    <cellStyle name="千分位 2 5 2 2 2 10" xfId="20026" xr:uid="{70C5A024-E537-47A6-AE43-06314B66F042}"/>
    <cellStyle name="千分位 2 5 2 2 2 10 2" xfId="49978" xr:uid="{13A1A1FA-E62F-4797-BC71-54C28698A700}"/>
    <cellStyle name="千分位 2 5 2 2 2 11" xfId="22764" xr:uid="{24F92F9A-B4B0-43CF-A18C-6B99813533F5}"/>
    <cellStyle name="千分位 2 5 2 2 2 11 2" xfId="52716" xr:uid="{3CBDEC83-F21D-4A00-BBF4-6CD10B242B53}"/>
    <cellStyle name="千分位 2 5 2 2 2 12" xfId="25500" xr:uid="{9C307F7B-F823-46B2-A469-EA9CE6D432D3}"/>
    <cellStyle name="千分位 2 5 2 2 2 12 2" xfId="55452" xr:uid="{466C739E-C2F9-43BA-B5A3-99A87B59F7EC}"/>
    <cellStyle name="千分位 2 5 2 2 2 13" xfId="31401" xr:uid="{85BBB90F-DC58-4C79-BA33-FB7BA88DB947}"/>
    <cellStyle name="千分位 2 5 2 2 2 2" xfId="3932" xr:uid="{F23BD443-9868-4E02-B4E9-C27F93C0653C}"/>
    <cellStyle name="千分位 2 5 2 2 2 2 10" xfId="26184" xr:uid="{BA942D18-8EAE-4B58-A5CD-FA52E1BCBD3D}"/>
    <cellStyle name="千分位 2 5 2 2 2 2 10 2" xfId="56136" xr:uid="{2A6C884E-506F-4995-AD1D-0E640E6E6CF6}"/>
    <cellStyle name="千分位 2 5 2 2 2 2 11" xfId="33925" xr:uid="{478C6504-5C49-44C2-BC02-7011109BE5A1}"/>
    <cellStyle name="千分位 2 5 2 2 2 2 2" xfId="5300" xr:uid="{6B4C7D35-DB9E-4DB5-A595-56C130687D4A}"/>
    <cellStyle name="千分位 2 5 2 2 2 2 2 10" xfId="35293" xr:uid="{41DCDCFF-42D0-48C5-99BE-C858111C6C4A}"/>
    <cellStyle name="千分位 2 5 2 2 2 2 2 2" xfId="8248" xr:uid="{14290367-A0F6-42EE-801E-9E3515180012}"/>
    <cellStyle name="千分位 2 5 2 2 2 2 2 2 2" xfId="30295" xr:uid="{6E474222-08BB-4A0B-AA91-E29A46DCEB97}"/>
    <cellStyle name="千分位 2 5 2 2 2 2 2 2 2 2" xfId="60247" xr:uid="{4F2472EF-23E5-4BC4-AA79-AABC2A69A507}"/>
    <cellStyle name="千分位 2 5 2 2 2 2 2 2 3" xfId="38203" xr:uid="{94FE6F0F-3231-44D5-A497-945DFD11BD36}"/>
    <cellStyle name="千分位 2 5 2 2 2 2 2 3" xfId="11030" xr:uid="{8AC73537-9EB3-441F-8B72-2F54652384D0}"/>
    <cellStyle name="千分位 2 5 2 2 2 2 2 3 2" xfId="40985" xr:uid="{3E824F8D-ADF5-4171-BC24-9E1194068920}"/>
    <cellStyle name="千分位 2 5 2 2 2 2 2 4" xfId="13812" xr:uid="{357B2577-C520-4877-BDC8-8E341F199210}"/>
    <cellStyle name="千分位 2 5 2 2 2 2 2 4 2" xfId="43767" xr:uid="{F23AE81A-A1E7-4D3B-BA4C-7EC08227864F}"/>
    <cellStyle name="千分位 2 5 2 2 2 2 2 5" xfId="16547" xr:uid="{4870E199-DB58-41F6-A305-16239CD43998}"/>
    <cellStyle name="千分位 2 5 2 2 2 2 2 5 2" xfId="46502" xr:uid="{28E15FE8-67CF-45D0-B25E-B7ED3422ECDF}"/>
    <cellStyle name="千分位 2 5 2 2 2 2 2 6" xfId="19295" xr:uid="{7F662D04-00C2-4B5D-AC25-8255F8A71C3A}"/>
    <cellStyle name="千分位 2 5 2 2 2 2 2 6 2" xfId="49248" xr:uid="{B8BDAB57-2581-45BF-9E45-3622495F79D8}"/>
    <cellStyle name="千分位 2 5 2 2 2 2 2 7" xfId="22078" xr:uid="{3133E9FD-3741-4A29-B7F4-1E3E9BEB17C2}"/>
    <cellStyle name="千分位 2 5 2 2 2 2 2 7 2" xfId="52030" xr:uid="{FCAC4FE5-1B07-4B6D-BF05-D4C200630929}"/>
    <cellStyle name="千分位 2 5 2 2 2 2 2 8" xfId="24816" xr:uid="{E339B0E4-CB19-479E-8C7C-C60F1BC4C782}"/>
    <cellStyle name="千分位 2 5 2 2 2 2 2 8 2" xfId="54768" xr:uid="{AFC656BA-DC61-4C62-8B7E-CB9825194B23}"/>
    <cellStyle name="千分位 2 5 2 2 2 2 2 9" xfId="27552" xr:uid="{009B1736-BA0C-44C0-A97B-284CD75399D8}"/>
    <cellStyle name="千分位 2 5 2 2 2 2 2 9 2" xfId="57504" xr:uid="{8AFB0639-277A-4290-82F2-D6B3861C92BF}"/>
    <cellStyle name="千分位 2 5 2 2 2 2 3" xfId="6880" xr:uid="{21CCAB1A-E29F-420A-95D3-DDCB9E06F3ED}"/>
    <cellStyle name="千分位 2 5 2 2 2 2 3 2" xfId="28927" xr:uid="{01E5494D-8177-4DE6-A986-45B26E25F671}"/>
    <cellStyle name="千分位 2 5 2 2 2 2 3 2 2" xfId="58879" xr:uid="{8817885B-AF4E-4D96-B00D-6DBA45193E56}"/>
    <cellStyle name="千分位 2 5 2 2 2 2 3 3" xfId="36835" xr:uid="{07D555EB-71B4-4AA5-A2A0-64F4152460BF}"/>
    <cellStyle name="千分位 2 5 2 2 2 2 4" xfId="9662" xr:uid="{B974D05E-A275-4676-97A8-FFBCE802AE08}"/>
    <cellStyle name="千分位 2 5 2 2 2 2 4 2" xfId="39617" xr:uid="{FCEB8A67-A8F8-435D-A8C1-9CB868E97AD9}"/>
    <cellStyle name="千分位 2 5 2 2 2 2 5" xfId="12444" xr:uid="{4ECF5B1E-F926-45EF-B2BB-046C34041E55}"/>
    <cellStyle name="千分位 2 5 2 2 2 2 5 2" xfId="42399" xr:uid="{248F580F-D1F7-4385-84D4-A33E44B1821B}"/>
    <cellStyle name="千分位 2 5 2 2 2 2 6" xfId="15179" xr:uid="{0FD75AF2-A7C8-4481-963D-9AC88697DF4A}"/>
    <cellStyle name="千分位 2 5 2 2 2 2 6 2" xfId="45134" xr:uid="{90E7BFBE-3F33-46CC-8831-E932584956CD}"/>
    <cellStyle name="千分位 2 5 2 2 2 2 7" xfId="17927" xr:uid="{FA77EA08-76B3-45F0-8551-95CCE1BCF951}"/>
    <cellStyle name="千分位 2 5 2 2 2 2 7 2" xfId="47880" xr:uid="{93A51C2C-35B7-4961-8E45-B1514E4B68AC}"/>
    <cellStyle name="千分位 2 5 2 2 2 2 8" xfId="20710" xr:uid="{15251424-A60C-4B4E-B671-0B83998C36FF}"/>
    <cellStyle name="千分位 2 5 2 2 2 2 8 2" xfId="50662" xr:uid="{AE409C50-703A-4812-B243-888C05501B40}"/>
    <cellStyle name="千分位 2 5 2 2 2 2 9" xfId="23448" xr:uid="{EF6BF297-8893-4B8E-931C-C65DF520DBCA}"/>
    <cellStyle name="千分位 2 5 2 2 2 2 9 2" xfId="53400" xr:uid="{851A71FB-C669-4AF4-A872-ECA8EE371C90}"/>
    <cellStyle name="千分位 2 5 2 2 2 3" xfId="4616" xr:uid="{3AC0D10A-EBD8-4CC4-A39A-CCE3B66F9C85}"/>
    <cellStyle name="千分位 2 5 2 2 2 3 10" xfId="34609" xr:uid="{944D890E-4856-4151-BB04-9C57385F5200}"/>
    <cellStyle name="千分位 2 5 2 2 2 3 2" xfId="7564" xr:uid="{D9005C83-2DAE-4040-99F3-78415EA81CB0}"/>
    <cellStyle name="千分位 2 5 2 2 2 3 2 2" xfId="29611" xr:uid="{764E986B-D6A4-452E-A5BA-B6CF5706E9B3}"/>
    <cellStyle name="千分位 2 5 2 2 2 3 2 2 2" xfId="59563" xr:uid="{864FF8FF-C2FC-4376-B83F-7EBA42DB013C}"/>
    <cellStyle name="千分位 2 5 2 2 2 3 2 3" xfId="37519" xr:uid="{6EA32612-B1E7-4A8E-9345-3E127AF2DEE4}"/>
    <cellStyle name="千分位 2 5 2 2 2 3 3" xfId="10346" xr:uid="{B124AD2C-407F-44E1-9C04-011DF2A5302D}"/>
    <cellStyle name="千分位 2 5 2 2 2 3 3 2" xfId="40301" xr:uid="{13C0ABE7-4AC7-482F-863C-7ADD0356E134}"/>
    <cellStyle name="千分位 2 5 2 2 2 3 4" xfId="13128" xr:uid="{0F1E2ACA-C543-460E-A85F-95030D0C0CB8}"/>
    <cellStyle name="千分位 2 5 2 2 2 3 4 2" xfId="43083" xr:uid="{F526A1E2-D66E-4382-B785-2D6A1F4C9D77}"/>
    <cellStyle name="千分位 2 5 2 2 2 3 5" xfId="15863" xr:uid="{FDC2A9EE-3265-4862-BD9D-8772F840E525}"/>
    <cellStyle name="千分位 2 5 2 2 2 3 5 2" xfId="45818" xr:uid="{823A8F41-D0AD-4CDE-B2CC-5689E6DC4083}"/>
    <cellStyle name="千分位 2 5 2 2 2 3 6" xfId="18611" xr:uid="{63845E37-FBAB-473C-B3AA-52AFB6962464}"/>
    <cellStyle name="千分位 2 5 2 2 2 3 6 2" xfId="48564" xr:uid="{2651CBA4-34AF-4594-BAFD-FF12C5FBB30B}"/>
    <cellStyle name="千分位 2 5 2 2 2 3 7" xfId="21394" xr:uid="{1B479DC2-8AE0-430C-983D-F4DDC8DE76DD}"/>
    <cellStyle name="千分位 2 5 2 2 2 3 7 2" xfId="51346" xr:uid="{294E2215-D8FF-4337-8425-BD5FEBCC52B6}"/>
    <cellStyle name="千分位 2 5 2 2 2 3 8" xfId="24132" xr:uid="{38C2A488-3325-49FE-ADF7-6E7A1754E7A8}"/>
    <cellStyle name="千分位 2 5 2 2 2 3 8 2" xfId="54084" xr:uid="{076463DA-EE17-46A2-A3A8-0D4B610E267D}"/>
    <cellStyle name="千分位 2 5 2 2 2 3 9" xfId="26868" xr:uid="{1F5106D5-1DB9-4608-80BB-BD5DE8585538}"/>
    <cellStyle name="千分位 2 5 2 2 2 3 9 2" xfId="56820" xr:uid="{30185788-D166-4001-8234-487C5533940C}"/>
    <cellStyle name="千分位 2 5 2 2 2 4" xfId="3248" xr:uid="{EF5CA04A-EFB9-40CD-BF53-858FA5BBD38D}"/>
    <cellStyle name="千分位 2 5 2 2 2 4 2" xfId="28243" xr:uid="{6ED4C12F-E738-46E6-9B79-8659073B91F4}"/>
    <cellStyle name="千分位 2 5 2 2 2 4 2 2" xfId="58195" xr:uid="{15143ABE-570C-478A-A5D4-282ED982201E}"/>
    <cellStyle name="千分位 2 5 2 2 2 4 3" xfId="33241" xr:uid="{10827DAE-BEF3-4F75-BA06-E253D64A9BBD}"/>
    <cellStyle name="千分位 2 5 2 2 2 5" xfId="6196" xr:uid="{DBEAF5BE-790F-4F4B-826F-D0EA75F05FD3}"/>
    <cellStyle name="千分位 2 5 2 2 2 5 2" xfId="36151" xr:uid="{EE093733-8124-4861-8DAC-07BA447D9FEC}"/>
    <cellStyle name="千分位 2 5 2 2 2 6" xfId="8978" xr:uid="{8E27213F-7C9A-4A34-9A12-715FAF6BB4E0}"/>
    <cellStyle name="千分位 2 5 2 2 2 6 2" xfId="38933" xr:uid="{A0FC351F-521D-4E93-9864-8E6E7DDFB047}"/>
    <cellStyle name="千分位 2 5 2 2 2 7" xfId="11760" xr:uid="{B32C3E58-1D91-4327-83A4-0B6B2EC987BC}"/>
    <cellStyle name="千分位 2 5 2 2 2 7 2" xfId="41715" xr:uid="{8C17961C-F050-4546-8838-06CA2BBFDC4B}"/>
    <cellStyle name="千分位 2 5 2 2 2 8" xfId="14495" xr:uid="{410FBBB7-1E65-40D1-AD04-1CC6267A6006}"/>
    <cellStyle name="千分位 2 5 2 2 2 8 2" xfId="44450" xr:uid="{1BE32209-D9FF-48D1-A49C-A621D3614AB3}"/>
    <cellStyle name="千分位 2 5 2 2 2 9" xfId="17243" xr:uid="{C428B8E2-C319-410A-AA79-7CDB4ED703F6}"/>
    <cellStyle name="千分位 2 5 2 2 2 9 2" xfId="47196" xr:uid="{FA99284C-D3AF-44EE-B4F1-4BCB4D6C2383}"/>
    <cellStyle name="千分位 2 5 2 2 3" xfId="1938" xr:uid="{34FC0A6E-655C-46C4-83FE-6072EFC9C006}"/>
    <cellStyle name="千分位 2 5 2 2 3 10" xfId="23106" xr:uid="{C794232B-08F0-46E5-84CB-AB77CD5EB813}"/>
    <cellStyle name="千分位 2 5 2 2 3 10 2" xfId="53058" xr:uid="{0F2481B0-418B-4E26-BE9E-13B0CE7374DA}"/>
    <cellStyle name="千分位 2 5 2 2 3 11" xfId="25842" xr:uid="{C5B5DECA-C116-42A1-BA47-E2CD0C50CDFA}"/>
    <cellStyle name="千分位 2 5 2 2 3 11 2" xfId="55794" xr:uid="{23997D7A-AEC2-4A7D-9E25-E9B8B2D9DDC6}"/>
    <cellStyle name="千分位 2 5 2 2 3 12" xfId="31943" xr:uid="{8F7DEEE0-1D01-4496-9222-BD77603820F1}"/>
    <cellStyle name="千分位 2 5 2 2 3 2" xfId="4958" xr:uid="{C9B72D33-D7A2-4606-9FA5-0CFECEA77DED}"/>
    <cellStyle name="千分位 2 5 2 2 3 2 10" xfId="34951" xr:uid="{1F538E45-B2B1-400B-8221-273EE25CF891}"/>
    <cellStyle name="千分位 2 5 2 2 3 2 2" xfId="7906" xr:uid="{135B0BE3-2936-49FF-BAAB-0E957C1D1751}"/>
    <cellStyle name="千分位 2 5 2 2 3 2 2 2" xfId="29953" xr:uid="{077DBCE9-657E-4EEE-A9AB-455F8F22FB4C}"/>
    <cellStyle name="千分位 2 5 2 2 3 2 2 2 2" xfId="59905" xr:uid="{EA74F007-1059-482A-B951-C2D58E40A26F}"/>
    <cellStyle name="千分位 2 5 2 2 3 2 2 3" xfId="37861" xr:uid="{885E5EB4-50D1-4697-83ED-989AB36F3E79}"/>
    <cellStyle name="千分位 2 5 2 2 3 2 3" xfId="10688" xr:uid="{97503425-AC79-4B9D-9DA8-67A4F42FD992}"/>
    <cellStyle name="千分位 2 5 2 2 3 2 3 2" xfId="40643" xr:uid="{9C238BF5-D770-4C1D-A10F-743575447757}"/>
    <cellStyle name="千分位 2 5 2 2 3 2 4" xfId="13470" xr:uid="{5E8F0549-9365-4A75-91B1-3D4CB1ADDCED}"/>
    <cellStyle name="千分位 2 5 2 2 3 2 4 2" xfId="43425" xr:uid="{3F2413EE-2F1C-4263-A34B-0D6CFD8C9D3B}"/>
    <cellStyle name="千分位 2 5 2 2 3 2 5" xfId="16205" xr:uid="{58D2021C-4398-4497-8528-A36678054240}"/>
    <cellStyle name="千分位 2 5 2 2 3 2 5 2" xfId="46160" xr:uid="{E99B4667-F54B-4570-A4A3-4353790D0705}"/>
    <cellStyle name="千分位 2 5 2 2 3 2 6" xfId="18953" xr:uid="{11A2FC35-D029-4332-A0C7-4C55F0EAFDBB}"/>
    <cellStyle name="千分位 2 5 2 2 3 2 6 2" xfId="48906" xr:uid="{CF0B6E28-5409-4BBD-9A76-1B4BCFBE4250}"/>
    <cellStyle name="千分位 2 5 2 2 3 2 7" xfId="21736" xr:uid="{E6AD2416-6B1D-4048-B1FC-A249E4C24DD4}"/>
    <cellStyle name="千分位 2 5 2 2 3 2 7 2" xfId="51688" xr:uid="{828C6DD0-4ECF-4F60-A2AD-4A05452D40E3}"/>
    <cellStyle name="千分位 2 5 2 2 3 2 8" xfId="24474" xr:uid="{69FB988F-6A19-4906-A2DF-155FA7526001}"/>
    <cellStyle name="千分位 2 5 2 2 3 2 8 2" xfId="54426" xr:uid="{DF6B0879-CA03-412B-B443-4F4B4D3C82D5}"/>
    <cellStyle name="千分位 2 5 2 2 3 2 9" xfId="27210" xr:uid="{0571EF1F-69D3-4C01-A082-17F50B4E1EF5}"/>
    <cellStyle name="千分位 2 5 2 2 3 2 9 2" xfId="57162" xr:uid="{4ECC8B0D-CE41-45A4-9CDC-A5D6310B563E}"/>
    <cellStyle name="千分位 2 5 2 2 3 3" xfId="3590" xr:uid="{6188AEA3-A7DE-457D-95CB-8F62F519A8B3}"/>
    <cellStyle name="千分位 2 5 2 2 3 3 2" xfId="28585" xr:uid="{4E6372E2-F51E-442D-AD64-81FDE6A861D5}"/>
    <cellStyle name="千分位 2 5 2 2 3 3 2 2" xfId="58537" xr:uid="{184238E0-3397-433A-A44B-82C3B03CAA84}"/>
    <cellStyle name="千分位 2 5 2 2 3 3 3" xfId="33583" xr:uid="{1C97174D-5D62-481B-BF8E-0BB6A0658050}"/>
    <cellStyle name="千分位 2 5 2 2 3 4" xfId="6538" xr:uid="{6E747086-E3F6-4191-B6C9-4D8CC1E13424}"/>
    <cellStyle name="千分位 2 5 2 2 3 4 2" xfId="36493" xr:uid="{B1420594-09EF-4BD7-8140-80ECCBF14648}"/>
    <cellStyle name="千分位 2 5 2 2 3 5" xfId="9320" xr:uid="{605B9998-0767-46C1-8A9C-65AC5AEE7184}"/>
    <cellStyle name="千分位 2 5 2 2 3 5 2" xfId="39275" xr:uid="{018BA9B4-89DC-4FA7-946A-3EDF0E0AAC3F}"/>
    <cellStyle name="千分位 2 5 2 2 3 6" xfId="12102" xr:uid="{995939DE-8B60-48DD-8411-1C0282F0053E}"/>
    <cellStyle name="千分位 2 5 2 2 3 6 2" xfId="42057" xr:uid="{1A2DEA09-71D9-4A71-A35A-CFC46FF85293}"/>
    <cellStyle name="千分位 2 5 2 2 3 7" xfId="14837" xr:uid="{A316A580-651C-4DC0-BEB1-042C14E4E686}"/>
    <cellStyle name="千分位 2 5 2 2 3 7 2" xfId="44792" xr:uid="{1BE588B9-A50E-4D72-ABB5-91EDE6698C5A}"/>
    <cellStyle name="千分位 2 5 2 2 3 8" xfId="17585" xr:uid="{7E127A53-06F7-4D5B-93CA-22E9C2D9943F}"/>
    <cellStyle name="千分位 2 5 2 2 3 8 2" xfId="47538" xr:uid="{2960F92B-1043-4856-A8AF-121C0DAB6A3F}"/>
    <cellStyle name="千分位 2 5 2 2 3 9" xfId="20368" xr:uid="{F7D09744-2A8C-43C4-8535-647EBE7256BA}"/>
    <cellStyle name="千分位 2 5 2 2 3 9 2" xfId="50320" xr:uid="{2975DBC2-74A6-4D25-B63D-94F772AECB7E}"/>
    <cellStyle name="千分位 2 5 2 2 4" xfId="2469" xr:uid="{6800C24E-1603-40EF-88EF-4965E6945529}"/>
    <cellStyle name="千分位 2 5 2 2 4 10" xfId="26526" xr:uid="{D9C80A5A-6731-416D-A670-D392E0E13D0C}"/>
    <cellStyle name="千分位 2 5 2 2 4 10 2" xfId="56478" xr:uid="{048BFDC6-6526-4F40-9C4C-7D37FC6400AC}"/>
    <cellStyle name="千分位 2 5 2 2 4 11" xfId="32468" xr:uid="{480EF7EF-4947-44F4-9EAF-706D6F4FE2E2}"/>
    <cellStyle name="千分位 2 5 2 2 4 2" xfId="4274" xr:uid="{C3DE4829-CC9B-40E3-B9BD-19206C112A13}"/>
    <cellStyle name="千分位 2 5 2 2 4 2 2" xfId="29269" xr:uid="{EE36A5AF-BFAB-48D3-8A4B-E35643F9B0EB}"/>
    <cellStyle name="千分位 2 5 2 2 4 2 2 2" xfId="59221" xr:uid="{A6DFF554-69C1-4A69-95AF-0E18926AFD51}"/>
    <cellStyle name="千分位 2 5 2 2 4 2 3" xfId="34267" xr:uid="{F3D79FF6-59FF-4747-BBEC-56C05BCBF930}"/>
    <cellStyle name="千分位 2 5 2 2 4 3" xfId="7222" xr:uid="{C0AA4A75-DC74-4A21-802A-8284663E61DF}"/>
    <cellStyle name="千分位 2 5 2 2 4 3 2" xfId="37177" xr:uid="{BEEBC36E-AEBF-484E-AD4C-484994B3C4E3}"/>
    <cellStyle name="千分位 2 5 2 2 4 4" xfId="10004" xr:uid="{4D938DF8-1A97-4E2C-8A43-826FE0E3E329}"/>
    <cellStyle name="千分位 2 5 2 2 4 4 2" xfId="39959" xr:uid="{99B14B4F-1088-4B92-92CA-3936D3F98576}"/>
    <cellStyle name="千分位 2 5 2 2 4 5" xfId="12786" xr:uid="{02A0AC46-3125-4AE6-AEC6-9C70F5806960}"/>
    <cellStyle name="千分位 2 5 2 2 4 5 2" xfId="42741" xr:uid="{35AFBF10-6F7B-4A43-AA1F-280DA39F2655}"/>
    <cellStyle name="千分位 2 5 2 2 4 6" xfId="15521" xr:uid="{EE2DEFB2-B167-4026-90F7-0C329A79D8B1}"/>
    <cellStyle name="千分位 2 5 2 2 4 6 2" xfId="45476" xr:uid="{508B5994-57EE-45C6-A068-E754BD6A5BC9}"/>
    <cellStyle name="千分位 2 5 2 2 4 7" xfId="18269" xr:uid="{A58B4F9F-36AB-465F-8E03-8C7A68215DDE}"/>
    <cellStyle name="千分位 2 5 2 2 4 7 2" xfId="48222" xr:uid="{30AB4A87-7F5E-470B-A4DF-C080F4B431D8}"/>
    <cellStyle name="千分位 2 5 2 2 4 8" xfId="21052" xr:uid="{89DD34B1-7614-49DD-B6AF-5F5BFC156F6E}"/>
    <cellStyle name="千分位 2 5 2 2 4 8 2" xfId="51004" xr:uid="{61C5495F-4803-43DF-B308-289373B3C2F0}"/>
    <cellStyle name="千分位 2 5 2 2 4 9" xfId="23790" xr:uid="{21C6978D-5C11-4ACB-914F-25C33BFDBC19}"/>
    <cellStyle name="千分位 2 5 2 2 4 9 2" xfId="53742" xr:uid="{66C6BC42-14C1-4DF5-BFCE-2438319F5FC2}"/>
    <cellStyle name="千分位 2 5 2 2 5" xfId="2906" xr:uid="{76D4ACBD-7D36-465D-9D87-618BB5CBE2B3}"/>
    <cellStyle name="千分位 2 5 2 2 5 2" xfId="27901" xr:uid="{99F8829C-0243-406D-847F-FD9490F3100B}"/>
    <cellStyle name="千分位 2 5 2 2 5 2 2" xfId="57853" xr:uid="{3E1890C9-7B35-4B92-8292-B28AE17B7F49}"/>
    <cellStyle name="千分位 2 5 2 2 5 3" xfId="32899" xr:uid="{E4DEC37F-6CC0-48A5-BF37-3A1090DAAA9A}"/>
    <cellStyle name="千分位 2 5 2 2 6" xfId="5854" xr:uid="{34A051AE-46CA-4BB4-9513-5626D248C18E}"/>
    <cellStyle name="千分位 2 5 2 2 6 2" xfId="35809" xr:uid="{0E8D7F05-4FD9-47E1-8CE3-A55F967F194C}"/>
    <cellStyle name="千分位 2 5 2 2 7" xfId="8636" xr:uid="{50CA02E1-6EB6-4ECC-A45C-16244339A7BE}"/>
    <cellStyle name="千分位 2 5 2 2 7 2" xfId="38591" xr:uid="{0F67A289-7386-4028-A581-E711468498B4}"/>
    <cellStyle name="千分位 2 5 2 2 8" xfId="11418" xr:uid="{D0AD9646-4773-45C9-9C3C-AD0189640671}"/>
    <cellStyle name="千分位 2 5 2 2 8 2" xfId="41373" xr:uid="{D9E9A1DF-1629-4439-A39A-D9123D0F01EE}"/>
    <cellStyle name="千分位 2 5 2 2 9" xfId="14153" xr:uid="{24E0996D-56CE-4FE8-983D-1B9946DF6E49}"/>
    <cellStyle name="千分位 2 5 2 2 9 2" xfId="44108" xr:uid="{BD159940-54E2-489C-9A03-A7EA46CCED6D}"/>
    <cellStyle name="千分位 2 5 2 3" xfId="1080" xr:uid="{9C5C6724-B084-48D1-BC9F-E3A97E55D03A}"/>
    <cellStyle name="千分位 2 5 2 3 10" xfId="19855" xr:uid="{80A74043-9624-477F-835A-3D11D449B0F3}"/>
    <cellStyle name="千分位 2 5 2 3 10 2" xfId="49807" xr:uid="{CE83AE2E-0DD6-42A2-BE73-763364DB14BF}"/>
    <cellStyle name="千分位 2 5 2 3 11" xfId="22593" xr:uid="{102B3252-FE8C-4EEA-AEEB-06CCC06B8489}"/>
    <cellStyle name="千分位 2 5 2 3 11 2" xfId="52545" xr:uid="{4FB97C3C-A4A5-44AD-B3A6-677DAB7057F1}"/>
    <cellStyle name="千分位 2 5 2 3 12" xfId="25329" xr:uid="{CE0B5042-9473-4339-9A87-D4017296EB54}"/>
    <cellStyle name="千分位 2 5 2 3 12 2" xfId="55281" xr:uid="{C4EC29F0-7292-4533-AEDF-DFD01BCCBBC1}"/>
    <cellStyle name="千分位 2 5 2 3 13" xfId="31085" xr:uid="{06C0457D-2668-46FF-B59B-2BD710EDB967}"/>
    <cellStyle name="千分位 2 5 2 3 2" xfId="3761" xr:uid="{36A83E8F-AAB7-4969-9F87-7B969BCA1FFD}"/>
    <cellStyle name="千分位 2 5 2 3 2 10" xfId="26013" xr:uid="{749F680C-6D1D-4E39-A3DE-5D6284D8BE55}"/>
    <cellStyle name="千分位 2 5 2 3 2 10 2" xfId="55965" xr:uid="{014C8C1F-D2FD-42C4-B844-D7FD15258773}"/>
    <cellStyle name="千分位 2 5 2 3 2 11" xfId="33754" xr:uid="{871BB598-9901-4756-BD9F-5BEE45E46A82}"/>
    <cellStyle name="千分位 2 5 2 3 2 2" xfId="5129" xr:uid="{403C3334-F8A6-4841-9BA1-637358346445}"/>
    <cellStyle name="千分位 2 5 2 3 2 2 10" xfId="35122" xr:uid="{5AFF61C3-F0B4-453F-9266-94CA83BAF7F8}"/>
    <cellStyle name="千分位 2 5 2 3 2 2 2" xfId="8077" xr:uid="{1B99446B-4C35-4ECB-9BFA-61B11ADDE664}"/>
    <cellStyle name="千分位 2 5 2 3 2 2 2 2" xfId="30124" xr:uid="{B13D1877-DC9E-4136-B901-B54E3AD6CDA2}"/>
    <cellStyle name="千分位 2 5 2 3 2 2 2 2 2" xfId="60076" xr:uid="{356F58C7-4814-4623-8A68-5A52419FDD5B}"/>
    <cellStyle name="千分位 2 5 2 3 2 2 2 3" xfId="38032" xr:uid="{6CD1990B-2516-4D26-A4E0-71F0EA626D2C}"/>
    <cellStyle name="千分位 2 5 2 3 2 2 3" xfId="10859" xr:uid="{2220D483-4FA5-462B-A678-D123D57E06E5}"/>
    <cellStyle name="千分位 2 5 2 3 2 2 3 2" xfId="40814" xr:uid="{76B56E5C-6136-4127-86B3-34603F127F3A}"/>
    <cellStyle name="千分位 2 5 2 3 2 2 4" xfId="13641" xr:uid="{138336AE-D1C2-4373-BEFC-FE947CFBF42C}"/>
    <cellStyle name="千分位 2 5 2 3 2 2 4 2" xfId="43596" xr:uid="{057086F2-7163-4E5B-B4FE-9012E4CD2AC7}"/>
    <cellStyle name="千分位 2 5 2 3 2 2 5" xfId="16376" xr:uid="{33276AF8-E8C5-41B9-8E25-0E5D5EB0B1D2}"/>
    <cellStyle name="千分位 2 5 2 3 2 2 5 2" xfId="46331" xr:uid="{E634EDA8-085D-4B5A-8EB2-2EB3BCDB03ED}"/>
    <cellStyle name="千分位 2 5 2 3 2 2 6" xfId="19124" xr:uid="{8C07BC8F-6B80-49C4-854F-DD3D3BF21F29}"/>
    <cellStyle name="千分位 2 5 2 3 2 2 6 2" xfId="49077" xr:uid="{DC4F39B6-B50B-4195-AE55-27257EB71D1F}"/>
    <cellStyle name="千分位 2 5 2 3 2 2 7" xfId="21907" xr:uid="{833E94DE-A10C-4A37-B34A-E1D83710D94D}"/>
    <cellStyle name="千分位 2 5 2 3 2 2 7 2" xfId="51859" xr:uid="{F4BA09C2-0190-4E95-9DB6-6CD4388A176C}"/>
    <cellStyle name="千分位 2 5 2 3 2 2 8" xfId="24645" xr:uid="{13FE1446-810E-4F42-A521-B8C342E95C96}"/>
    <cellStyle name="千分位 2 5 2 3 2 2 8 2" xfId="54597" xr:uid="{91583535-3FEF-4D67-BBBF-E625A3630BE9}"/>
    <cellStyle name="千分位 2 5 2 3 2 2 9" xfId="27381" xr:uid="{9CCEB9EE-DAFF-4D07-A12D-A92E5B1B2329}"/>
    <cellStyle name="千分位 2 5 2 3 2 2 9 2" xfId="57333" xr:uid="{F711D7FA-4625-45D9-8818-1C6C9CE6B3E6}"/>
    <cellStyle name="千分位 2 5 2 3 2 3" xfId="6709" xr:uid="{42FFE42D-2DEC-4717-B283-C4AC680AD175}"/>
    <cellStyle name="千分位 2 5 2 3 2 3 2" xfId="28756" xr:uid="{C8DAE270-CD06-432F-B6E8-27AB0D42D91A}"/>
    <cellStyle name="千分位 2 5 2 3 2 3 2 2" xfId="58708" xr:uid="{CD362C00-F53E-4E32-85D5-F6433D47365D}"/>
    <cellStyle name="千分位 2 5 2 3 2 3 3" xfId="36664" xr:uid="{F74BD19A-27EA-445F-B51A-C86956D7A11C}"/>
    <cellStyle name="千分位 2 5 2 3 2 4" xfId="9491" xr:uid="{9F667524-BEBE-4B3B-9974-ADB8C4B7A2B3}"/>
    <cellStyle name="千分位 2 5 2 3 2 4 2" xfId="39446" xr:uid="{04B5094D-1AB9-4AD7-9257-37495E21BF24}"/>
    <cellStyle name="千分位 2 5 2 3 2 5" xfId="12273" xr:uid="{8721E14C-8D63-4528-8BB5-6267D11AEEB5}"/>
    <cellStyle name="千分位 2 5 2 3 2 5 2" xfId="42228" xr:uid="{55B6EEC6-4E9D-402A-8F17-EAEA6ACEFA14}"/>
    <cellStyle name="千分位 2 5 2 3 2 6" xfId="15008" xr:uid="{4EBB472C-AFAF-452A-BE34-CFCA0F889B7C}"/>
    <cellStyle name="千分位 2 5 2 3 2 6 2" xfId="44963" xr:uid="{75A35C99-40B8-4ED4-B074-BEF4339AA7F0}"/>
    <cellStyle name="千分位 2 5 2 3 2 7" xfId="17756" xr:uid="{F90D7C9D-5E05-45B0-94F2-ACC8BA2A1AF3}"/>
    <cellStyle name="千分位 2 5 2 3 2 7 2" xfId="47709" xr:uid="{30D1851A-AD81-43D1-B17C-905CC95F8F45}"/>
    <cellStyle name="千分位 2 5 2 3 2 8" xfId="20539" xr:uid="{C7C2BF61-4B14-4FB2-BAA3-608E08846B88}"/>
    <cellStyle name="千分位 2 5 2 3 2 8 2" xfId="50491" xr:uid="{5F200668-859B-49BD-A5DB-02092D5DE6EB}"/>
    <cellStyle name="千分位 2 5 2 3 2 9" xfId="23277" xr:uid="{1D857E7D-D9B0-4DB9-8BDE-0A911C99837A}"/>
    <cellStyle name="千分位 2 5 2 3 2 9 2" xfId="53229" xr:uid="{7A93020B-1DB2-4F63-BF16-4A770810F80A}"/>
    <cellStyle name="千分位 2 5 2 3 3" xfId="4445" xr:uid="{83DBB982-4833-489E-B5D3-0705A61CE5C1}"/>
    <cellStyle name="千分位 2 5 2 3 3 10" xfId="34438" xr:uid="{826C2CED-ACA1-4B8A-B932-E34A7655A153}"/>
    <cellStyle name="千分位 2 5 2 3 3 2" xfId="7393" xr:uid="{E2F5920C-77EC-4329-8954-529EF4B6E473}"/>
    <cellStyle name="千分位 2 5 2 3 3 2 2" xfId="29440" xr:uid="{20F461AB-A5A2-4BF3-9A8F-31CC8346C8B6}"/>
    <cellStyle name="千分位 2 5 2 3 3 2 2 2" xfId="59392" xr:uid="{C840318C-6C03-48CC-AEB8-140A15D6D389}"/>
    <cellStyle name="千分位 2 5 2 3 3 2 3" xfId="37348" xr:uid="{42575A62-801D-4AF2-B877-BD924398B7C0}"/>
    <cellStyle name="千分位 2 5 2 3 3 3" xfId="10175" xr:uid="{D24E34A1-AC48-4C28-9689-D5EE884E9974}"/>
    <cellStyle name="千分位 2 5 2 3 3 3 2" xfId="40130" xr:uid="{A94F5202-BEE8-4D4B-81A4-C2FCE0128B1A}"/>
    <cellStyle name="千分位 2 5 2 3 3 4" xfId="12957" xr:uid="{9326DC79-5DF0-4DFA-ADA7-0C4AC71C8704}"/>
    <cellStyle name="千分位 2 5 2 3 3 4 2" xfId="42912" xr:uid="{3E01170F-2D73-4A80-9021-F5A14B728211}"/>
    <cellStyle name="千分位 2 5 2 3 3 5" xfId="15692" xr:uid="{F6CEEE0D-B679-485E-88BE-728D945E5706}"/>
    <cellStyle name="千分位 2 5 2 3 3 5 2" xfId="45647" xr:uid="{28F7676C-CC00-49C9-BF9C-82B047B27F59}"/>
    <cellStyle name="千分位 2 5 2 3 3 6" xfId="18440" xr:uid="{F8091697-C8F0-46A4-9397-8457EE2AC4BA}"/>
    <cellStyle name="千分位 2 5 2 3 3 6 2" xfId="48393" xr:uid="{941E4D41-64ED-4F9E-9624-0FD53640E308}"/>
    <cellStyle name="千分位 2 5 2 3 3 7" xfId="21223" xr:uid="{F8247933-F76E-472F-AF00-D7E48AF0B5AE}"/>
    <cellStyle name="千分位 2 5 2 3 3 7 2" xfId="51175" xr:uid="{4F6D0CC0-8CE8-4AA9-BAA8-F5FDEEFDEEBE}"/>
    <cellStyle name="千分位 2 5 2 3 3 8" xfId="23961" xr:uid="{8FE266D5-5F93-4876-B26E-29F02EFBF108}"/>
    <cellStyle name="千分位 2 5 2 3 3 8 2" xfId="53913" xr:uid="{BDBD822C-159F-4ED6-B8E0-174CF2BB6D94}"/>
    <cellStyle name="千分位 2 5 2 3 3 9" xfId="26697" xr:uid="{D06C261A-0E7B-4AE7-AEEB-F9302EDBE73D}"/>
    <cellStyle name="千分位 2 5 2 3 3 9 2" xfId="56649" xr:uid="{2055F585-BC9E-4153-8153-23168D84687C}"/>
    <cellStyle name="千分位 2 5 2 3 4" xfId="3077" xr:uid="{88C9F335-2F51-450F-BC75-4F1A88ADC064}"/>
    <cellStyle name="千分位 2 5 2 3 4 2" xfId="28072" xr:uid="{F8EC4C88-F5F0-4809-A640-28F443ED4D19}"/>
    <cellStyle name="千分位 2 5 2 3 4 2 2" xfId="58024" xr:uid="{5051AE88-227B-4C11-9B7F-27E1CFD310D6}"/>
    <cellStyle name="千分位 2 5 2 3 4 3" xfId="33070" xr:uid="{FBF627C2-BA2C-4DA7-B8F1-282B6D603C08}"/>
    <cellStyle name="千分位 2 5 2 3 5" xfId="6025" xr:uid="{06B5E96E-3EFA-4002-BE95-15AE4948063E}"/>
    <cellStyle name="千分位 2 5 2 3 5 2" xfId="35980" xr:uid="{90801AD1-A452-4E1A-86F5-974B7CF281ED}"/>
    <cellStyle name="千分位 2 5 2 3 6" xfId="8807" xr:uid="{68D6505A-9E34-41EF-8023-2849CD2538E7}"/>
    <cellStyle name="千分位 2 5 2 3 6 2" xfId="38762" xr:uid="{B57BFD7E-1FCA-4A66-BC88-67F0876C70FE}"/>
    <cellStyle name="千分位 2 5 2 3 7" xfId="11589" xr:uid="{2259401A-9F49-4FB9-AA39-429DF38F64A7}"/>
    <cellStyle name="千分位 2 5 2 3 7 2" xfId="41544" xr:uid="{7DE1CAFC-501C-4CA5-9E54-DF6822FE6E14}"/>
    <cellStyle name="千分位 2 5 2 3 8" xfId="14324" xr:uid="{2E48422C-6F55-48DE-A590-24DD0E4E3F31}"/>
    <cellStyle name="千分位 2 5 2 3 8 2" xfId="44279" xr:uid="{554D77F2-6450-4770-B385-F89212D4A589}"/>
    <cellStyle name="千分位 2 5 2 3 9" xfId="17072" xr:uid="{B675B971-C549-43F2-B682-AFF32C22B357}"/>
    <cellStyle name="千分位 2 5 2 3 9 2" xfId="47025" xr:uid="{5D78AFA5-251B-4C41-A4E0-D952F8CB3FF9}"/>
    <cellStyle name="千分位 2 5 2 4" xfId="1622" xr:uid="{DC66FE47-1B7B-4BA0-A57D-99F96B5E667B}"/>
    <cellStyle name="千分位 2 5 2 4 10" xfId="22935" xr:uid="{B906BE9D-BE77-4064-8DC8-3ADFCA7C3DD1}"/>
    <cellStyle name="千分位 2 5 2 4 10 2" xfId="52887" xr:uid="{18385C55-48F4-4614-8331-64FFF2968971}"/>
    <cellStyle name="千分位 2 5 2 4 11" xfId="25671" xr:uid="{39C6F1A6-5591-4F59-BA92-81842C91EB1E}"/>
    <cellStyle name="千分位 2 5 2 4 11 2" xfId="55623" xr:uid="{54E47029-20EC-4DAD-83DE-F53774AFFF33}"/>
    <cellStyle name="千分位 2 5 2 4 12" xfId="31627" xr:uid="{CFD54293-B45A-4713-A702-D698A84D235D}"/>
    <cellStyle name="千分位 2 5 2 4 2" xfId="4787" xr:uid="{EEEFF343-19A5-4411-8970-2917FA56748F}"/>
    <cellStyle name="千分位 2 5 2 4 2 10" xfId="34780" xr:uid="{E9D2FAF7-0443-413E-8F92-378B51546810}"/>
    <cellStyle name="千分位 2 5 2 4 2 2" xfId="7735" xr:uid="{3FBE5B76-F2F2-496C-900C-6DBC3E5494E4}"/>
    <cellStyle name="千分位 2 5 2 4 2 2 2" xfId="29782" xr:uid="{5E04FD3C-DA33-499C-8EF1-61574AD9A8D3}"/>
    <cellStyle name="千分位 2 5 2 4 2 2 2 2" xfId="59734" xr:uid="{9DB40A8B-715F-4C09-AF08-C512CB224ADF}"/>
    <cellStyle name="千分位 2 5 2 4 2 2 3" xfId="37690" xr:uid="{1CFEE6FB-AC4D-40F7-B84A-11F39E0AE034}"/>
    <cellStyle name="千分位 2 5 2 4 2 3" xfId="10517" xr:uid="{6FFB1545-310D-46E1-B9A9-6F9BBE069F31}"/>
    <cellStyle name="千分位 2 5 2 4 2 3 2" xfId="40472" xr:uid="{4F38C77F-EDB0-43DB-9CB7-548B6A9C3CAD}"/>
    <cellStyle name="千分位 2 5 2 4 2 4" xfId="13299" xr:uid="{FF9A2EBA-A97B-4BAD-84E0-20FDC879C9CE}"/>
    <cellStyle name="千分位 2 5 2 4 2 4 2" xfId="43254" xr:uid="{B297A7CB-2700-442A-9F74-5EF5B789F7B8}"/>
    <cellStyle name="千分位 2 5 2 4 2 5" xfId="16034" xr:uid="{47B5F242-63A9-458B-A557-3ABF145EDDB8}"/>
    <cellStyle name="千分位 2 5 2 4 2 5 2" xfId="45989" xr:uid="{F054C545-5BDC-46AB-A090-94A935B959C3}"/>
    <cellStyle name="千分位 2 5 2 4 2 6" xfId="18782" xr:uid="{15C311E7-9EA5-45AA-B16E-118D05525D20}"/>
    <cellStyle name="千分位 2 5 2 4 2 6 2" xfId="48735" xr:uid="{9F5CA393-2758-4DEC-838D-798C3BE2E5DA}"/>
    <cellStyle name="千分位 2 5 2 4 2 7" xfId="21565" xr:uid="{A55A034C-C75A-479A-938B-4E3CDEB3C6CE}"/>
    <cellStyle name="千分位 2 5 2 4 2 7 2" xfId="51517" xr:uid="{7565BEF8-06A9-46B7-8EE9-EB6BD93BCCFF}"/>
    <cellStyle name="千分位 2 5 2 4 2 8" xfId="24303" xr:uid="{55CF3C23-9A38-4F1D-90F0-8BA992652895}"/>
    <cellStyle name="千分位 2 5 2 4 2 8 2" xfId="54255" xr:uid="{94636F65-BACE-427B-9426-D47076D8D37A}"/>
    <cellStyle name="千分位 2 5 2 4 2 9" xfId="27039" xr:uid="{11F1C77C-A0A4-4E5B-A17E-5E45FBAD548E}"/>
    <cellStyle name="千分位 2 5 2 4 2 9 2" xfId="56991" xr:uid="{52290942-4E13-4CB1-A621-8E4E998A874E}"/>
    <cellStyle name="千分位 2 5 2 4 3" xfId="3419" xr:uid="{40C70413-D11D-4AF0-89FB-1309B936BD49}"/>
    <cellStyle name="千分位 2 5 2 4 3 2" xfId="28414" xr:uid="{62CCDD14-E293-42CE-A6AD-669E1F2D8931}"/>
    <cellStyle name="千分位 2 5 2 4 3 2 2" xfId="58366" xr:uid="{B933BE78-0DF4-4109-8D70-96CFF63E1B73}"/>
    <cellStyle name="千分位 2 5 2 4 3 3" xfId="33412" xr:uid="{22AFA55B-CB01-40EF-8184-D1C898FA286B}"/>
    <cellStyle name="千分位 2 5 2 4 4" xfId="6367" xr:uid="{5052AE62-D0E2-4451-B2B7-43F05407CFC6}"/>
    <cellStyle name="千分位 2 5 2 4 4 2" xfId="36322" xr:uid="{59E91AA6-39B1-40F0-A33F-A3C4252E55C0}"/>
    <cellStyle name="千分位 2 5 2 4 5" xfId="9149" xr:uid="{BFBEA084-6642-4EDC-B77E-6A839AAE8B8A}"/>
    <cellStyle name="千分位 2 5 2 4 5 2" xfId="39104" xr:uid="{02461C31-5D82-430C-832D-0BD7499F5BC7}"/>
    <cellStyle name="千分位 2 5 2 4 6" xfId="11931" xr:uid="{0BD5D1FF-9BB0-4003-B5CE-54C8F25E413F}"/>
    <cellStyle name="千分位 2 5 2 4 6 2" xfId="41886" xr:uid="{E28F0F00-3715-44B9-A1D4-912C8B6B5A5E}"/>
    <cellStyle name="千分位 2 5 2 4 7" xfId="14666" xr:uid="{82FE5EEC-B5EE-4AD5-A78A-8674A4037867}"/>
    <cellStyle name="千分位 2 5 2 4 7 2" xfId="44621" xr:uid="{46BB5D9C-751C-456B-A9E8-E0211F0583F2}"/>
    <cellStyle name="千分位 2 5 2 4 8" xfId="17414" xr:uid="{CC6C0404-C698-4F09-8CCE-899681CDE5FD}"/>
    <cellStyle name="千分位 2 5 2 4 8 2" xfId="47367" xr:uid="{58E458D6-5AE7-438D-85B2-47437DF4828B}"/>
    <cellStyle name="千分位 2 5 2 4 9" xfId="20197" xr:uid="{AD0468E0-3F1C-424C-8781-0767970A1F1D}"/>
    <cellStyle name="千分位 2 5 2 4 9 2" xfId="50149" xr:uid="{EE1EE988-E6AD-414F-8D87-C01EEFDDBD37}"/>
    <cellStyle name="千分位 2 5 2 5" xfId="2118" xr:uid="{8A87B66E-204C-4446-9D65-1BC89960BCBB}"/>
    <cellStyle name="千分位 2 5 2 5 10" xfId="26355" xr:uid="{DD80BFDC-84E2-4AC5-BA4A-6C3B20EAEB79}"/>
    <cellStyle name="千分位 2 5 2 5 10 2" xfId="56307" xr:uid="{FE603383-7B79-488A-93CC-4FA8785A15A2}"/>
    <cellStyle name="千分位 2 5 2 5 11" xfId="32121" xr:uid="{A8289C08-35F2-48B6-988A-086CE65C0268}"/>
    <cellStyle name="千分位 2 5 2 5 2" xfId="4103" xr:uid="{2D321450-C27D-4266-8AE7-72DB330BEBC9}"/>
    <cellStyle name="千分位 2 5 2 5 2 2" xfId="29098" xr:uid="{1D119D8F-AA61-48F1-A47E-BDB3B83EEB84}"/>
    <cellStyle name="千分位 2 5 2 5 2 2 2" xfId="59050" xr:uid="{4EBDE45F-316B-4124-84AE-1BC5AF02AE6A}"/>
    <cellStyle name="千分位 2 5 2 5 2 3" xfId="34096" xr:uid="{68DAEF57-A47F-4D2C-A98D-A47A2E1772E4}"/>
    <cellStyle name="千分位 2 5 2 5 3" xfId="7051" xr:uid="{1BAC5C47-AEF1-4857-BFA1-1708F0420C79}"/>
    <cellStyle name="千分位 2 5 2 5 3 2" xfId="37006" xr:uid="{52AB5362-C442-432D-B442-1C7381CC450D}"/>
    <cellStyle name="千分位 2 5 2 5 4" xfId="9833" xr:uid="{407441DD-5085-4834-952E-AB7CFF0DCBB9}"/>
    <cellStyle name="千分位 2 5 2 5 4 2" xfId="39788" xr:uid="{A6420E87-CC85-4E4C-8F08-CE53BBE326A8}"/>
    <cellStyle name="千分位 2 5 2 5 5" xfId="12615" xr:uid="{89FE5E3C-A4A6-447F-AF3D-B1EC831E2E97}"/>
    <cellStyle name="千分位 2 5 2 5 5 2" xfId="42570" xr:uid="{150CFF6B-2E89-4684-80E7-B786AA1A43ED}"/>
    <cellStyle name="千分位 2 5 2 5 6" xfId="15350" xr:uid="{25F9A7A9-BB79-45B7-902F-96898903BE90}"/>
    <cellStyle name="千分位 2 5 2 5 6 2" xfId="45305" xr:uid="{B12F7A73-F85B-4D36-A4D5-0D329072A2B1}"/>
    <cellStyle name="千分位 2 5 2 5 7" xfId="18098" xr:uid="{203C95B5-2CC0-4097-AA7A-26F149305AAA}"/>
    <cellStyle name="千分位 2 5 2 5 7 2" xfId="48051" xr:uid="{A296AEE8-C936-4EF5-AD4D-7C90E53E9C68}"/>
    <cellStyle name="千分位 2 5 2 5 8" xfId="20881" xr:uid="{74467B87-1B3B-4F56-9A08-4A53DB2686B1}"/>
    <cellStyle name="千分位 2 5 2 5 8 2" xfId="50833" xr:uid="{3B159C02-D76B-45DC-83B0-F292176A00A4}"/>
    <cellStyle name="千分位 2 5 2 5 9" xfId="23619" xr:uid="{B87861F3-30BF-4F60-96B3-F33F03F2614D}"/>
    <cellStyle name="千分位 2 5 2 5 9 2" xfId="53571" xr:uid="{C831BFEC-98B0-492A-A9EE-776F9394B202}"/>
    <cellStyle name="千分位 2 5 2 6" xfId="2297" xr:uid="{29CD2481-E755-4126-95B7-0A90CD859346}"/>
    <cellStyle name="千分位 2 5 2 6 2" xfId="27730" xr:uid="{D76401A6-27E1-49D2-B9BA-37D901C866D2}"/>
    <cellStyle name="千分位 2 5 2 6 2 2" xfId="57682" xr:uid="{EEB61976-A267-4F0B-B2F5-28D656D0936E}"/>
    <cellStyle name="千分位 2 5 2 6 3" xfId="32297" xr:uid="{79AD0DCB-F2A5-4117-B658-4BD60065BFA2}"/>
    <cellStyle name="千分位 2 5 2 7" xfId="2735" xr:uid="{86B1EBE5-7CBC-4C99-8204-76E2626DBC39}"/>
    <cellStyle name="千分位 2 5 2 7 2" xfId="32728" xr:uid="{C1C12A98-0709-4714-B441-737D90B2F1B3}"/>
    <cellStyle name="千分位 2 5 2 8" xfId="5683" xr:uid="{FAED4374-BFDE-4E14-83FC-F274ABE84FDF}"/>
    <cellStyle name="千分位 2 5 2 8 2" xfId="35638" xr:uid="{EBDC1AEC-8732-4767-AD08-B80287307D53}"/>
    <cellStyle name="千分位 2 5 2 9" xfId="8465" xr:uid="{43FCE71C-91D1-4CA4-B6B8-CDD033F6EBFF}"/>
    <cellStyle name="千分位 2 5 2 9 2" xfId="38420" xr:uid="{9875440A-C42E-484A-9341-1465BD2B22FA}"/>
    <cellStyle name="千分位 2 5 3" xfId="768" xr:uid="{B37D90FC-F650-45BE-A802-2325176596D6}"/>
    <cellStyle name="千分位 2 5 3 10" xfId="16816" xr:uid="{EF145FE8-745B-4AFD-8D09-A83428A0369F}"/>
    <cellStyle name="千分位 2 5 3 10 2" xfId="46769" xr:uid="{8C0A3B36-E47B-4D6E-AD56-95E0E1851E87}"/>
    <cellStyle name="千分位 2 5 3 11" xfId="19599" xr:uid="{BB5D72D3-C347-4FFD-A142-4F902058341D}"/>
    <cellStyle name="千分位 2 5 3 11 2" xfId="49551" xr:uid="{4BFC06E3-A9D3-4F0D-BE2E-9E03106D46A1}"/>
    <cellStyle name="千分位 2 5 3 12" xfId="22337" xr:uid="{33F242E3-322F-4E3D-BF4C-733EB0DDBDC6}"/>
    <cellStyle name="千分位 2 5 3 12 2" xfId="52289" xr:uid="{28E813A5-CDD1-4A6A-A2E0-F4812B2DB0E1}"/>
    <cellStyle name="千分位 2 5 3 13" xfId="25073" xr:uid="{BDE45854-1952-48CE-BFF3-EAE5C94AB1B3}"/>
    <cellStyle name="千分位 2 5 3 13 2" xfId="55025" xr:uid="{24B9A5C3-2183-41F3-8D56-1B72ADFE5538}"/>
    <cellStyle name="千分位 2 5 3 14" xfId="30773" xr:uid="{60EB5788-240C-4B7F-A796-1CB6B00818D1}"/>
    <cellStyle name="千分位 2 5 3 2" xfId="1311" xr:uid="{73337340-5582-4F20-9EFC-18B176D1AADF}"/>
    <cellStyle name="千分位 2 5 3 2 10" xfId="19941" xr:uid="{959BFB78-91F3-4F6C-9608-4A24B7CE1169}"/>
    <cellStyle name="千分位 2 5 3 2 10 2" xfId="49893" xr:uid="{FFADD4BD-EBE5-484D-A536-F57C8FE4944D}"/>
    <cellStyle name="千分位 2 5 3 2 11" xfId="22679" xr:uid="{CB308B5D-FE97-42A8-A6EE-EF38E87FD8E9}"/>
    <cellStyle name="千分位 2 5 3 2 11 2" xfId="52631" xr:uid="{CE1B5F88-753F-4DAB-82CC-AD757DD45984}"/>
    <cellStyle name="千分位 2 5 3 2 12" xfId="25415" xr:uid="{7B0495C6-2A17-46D8-8C0C-2D761DB87A6B}"/>
    <cellStyle name="千分位 2 5 3 2 12 2" xfId="55367" xr:uid="{668B6716-47A9-416E-B3A8-EE104AF5D529}"/>
    <cellStyle name="千分位 2 5 3 2 13" xfId="31316" xr:uid="{FDAB6DDC-9B02-4ED2-A8EB-DBAE1E43C663}"/>
    <cellStyle name="千分位 2 5 3 2 2" xfId="3847" xr:uid="{B169555F-4D73-4DF2-A1B9-3CD60AC038F7}"/>
    <cellStyle name="千分位 2 5 3 2 2 10" xfId="26099" xr:uid="{1BF51C75-3F6F-410B-88CE-39D62FC4EA3C}"/>
    <cellStyle name="千分位 2 5 3 2 2 10 2" xfId="56051" xr:uid="{9CA716E2-CE02-4415-A321-96C57B408B3B}"/>
    <cellStyle name="千分位 2 5 3 2 2 11" xfId="33840" xr:uid="{509EF6D5-4613-4612-81C9-C273CA8F5225}"/>
    <cellStyle name="千分位 2 5 3 2 2 2" xfId="5215" xr:uid="{2B1A5020-03E7-42A1-88B2-2E785641555C}"/>
    <cellStyle name="千分位 2 5 3 2 2 2 10" xfId="35208" xr:uid="{6E277960-CDAD-4362-BF08-56166C2CD53E}"/>
    <cellStyle name="千分位 2 5 3 2 2 2 2" xfId="8163" xr:uid="{29851083-D6F6-417C-A099-E4F67AE93BDD}"/>
    <cellStyle name="千分位 2 5 3 2 2 2 2 2" xfId="30210" xr:uid="{8F57F6ED-38E0-4F93-B59B-A52C5A6ACFFF}"/>
    <cellStyle name="千分位 2 5 3 2 2 2 2 2 2" xfId="60162" xr:uid="{2DB9EBD7-14C7-4469-8D03-C1CE5883BBFA}"/>
    <cellStyle name="千分位 2 5 3 2 2 2 2 3" xfId="38118" xr:uid="{0970B754-A821-4260-B9F6-50EB530A9E61}"/>
    <cellStyle name="千分位 2 5 3 2 2 2 3" xfId="10945" xr:uid="{E8C24800-CD50-4F84-B37B-EE7A6BFA5B89}"/>
    <cellStyle name="千分位 2 5 3 2 2 2 3 2" xfId="40900" xr:uid="{0D28F2AF-151C-4319-A592-D2484C83CF3E}"/>
    <cellStyle name="千分位 2 5 3 2 2 2 4" xfId="13727" xr:uid="{9AB5E8BC-574F-4E16-B73F-88A9422B64E5}"/>
    <cellStyle name="千分位 2 5 3 2 2 2 4 2" xfId="43682" xr:uid="{7CF8FCBC-9EC4-4896-81E8-8BD33B391D97}"/>
    <cellStyle name="千分位 2 5 3 2 2 2 5" xfId="16462" xr:uid="{33063B0C-E5FF-4CFF-B5B7-97EDC69BCA59}"/>
    <cellStyle name="千分位 2 5 3 2 2 2 5 2" xfId="46417" xr:uid="{A49695FD-EA10-41EF-82E7-B6A0E4CD8900}"/>
    <cellStyle name="千分位 2 5 3 2 2 2 6" xfId="19210" xr:uid="{F7798A30-7BBE-4276-B8E8-B3076A0F3E22}"/>
    <cellStyle name="千分位 2 5 3 2 2 2 6 2" xfId="49163" xr:uid="{E1704F36-59D7-4989-821D-7A741AF4DD3B}"/>
    <cellStyle name="千分位 2 5 3 2 2 2 7" xfId="21993" xr:uid="{DBE48455-D3CE-4970-906B-1FA3FAF3E60D}"/>
    <cellStyle name="千分位 2 5 3 2 2 2 7 2" xfId="51945" xr:uid="{1143D586-039B-4DB3-B69D-1020C83C494F}"/>
    <cellStyle name="千分位 2 5 3 2 2 2 8" xfId="24731" xr:uid="{0A5A71B1-DE17-4A02-ABD0-3CF9830AFA3D}"/>
    <cellStyle name="千分位 2 5 3 2 2 2 8 2" xfId="54683" xr:uid="{251C70D0-62E9-4625-9D1F-614DBFEEAC6E}"/>
    <cellStyle name="千分位 2 5 3 2 2 2 9" xfId="27467" xr:uid="{8364855C-F9B3-455F-B240-AB1DB8F297AA}"/>
    <cellStyle name="千分位 2 5 3 2 2 2 9 2" xfId="57419" xr:uid="{8DABEC14-FA2B-4723-9C75-468230D8BAF5}"/>
    <cellStyle name="千分位 2 5 3 2 2 3" xfId="6795" xr:uid="{6EBB393C-E618-494C-92E8-4798C29A4568}"/>
    <cellStyle name="千分位 2 5 3 2 2 3 2" xfId="28842" xr:uid="{64EC9911-9864-4BD0-B180-733024D9982D}"/>
    <cellStyle name="千分位 2 5 3 2 2 3 2 2" xfId="58794" xr:uid="{9ABA3BF9-3C6C-4907-9D1F-1EA3514B8DBF}"/>
    <cellStyle name="千分位 2 5 3 2 2 3 3" xfId="36750" xr:uid="{F613E54A-3771-4796-BE4B-B98E7DC8591A}"/>
    <cellStyle name="千分位 2 5 3 2 2 4" xfId="9577" xr:uid="{6BE91477-924E-49D4-8AC4-C21152EECACD}"/>
    <cellStyle name="千分位 2 5 3 2 2 4 2" xfId="39532" xr:uid="{6E3CF7BF-99BF-46CC-B432-B4D8794E0486}"/>
    <cellStyle name="千分位 2 5 3 2 2 5" xfId="12359" xr:uid="{A0FE6A5C-051A-491A-9D61-D9C0F731FE7F}"/>
    <cellStyle name="千分位 2 5 3 2 2 5 2" xfId="42314" xr:uid="{97EB7E07-B3A3-4DC9-B8BA-FE759AD7685E}"/>
    <cellStyle name="千分位 2 5 3 2 2 6" xfId="15094" xr:uid="{1451B8B0-FF30-4961-A856-171A8EDE7F8B}"/>
    <cellStyle name="千分位 2 5 3 2 2 6 2" xfId="45049" xr:uid="{02C85972-BFE2-4FAD-8F67-516DAE8211FB}"/>
    <cellStyle name="千分位 2 5 3 2 2 7" xfId="17842" xr:uid="{916287C8-3A6E-4C61-A682-DD43BB9DB50C}"/>
    <cellStyle name="千分位 2 5 3 2 2 7 2" xfId="47795" xr:uid="{15861C00-5CB1-4763-8E4D-7C37922F0990}"/>
    <cellStyle name="千分位 2 5 3 2 2 8" xfId="20625" xr:uid="{7D17E56B-0DB4-434B-83B0-A7CD2E0523CC}"/>
    <cellStyle name="千分位 2 5 3 2 2 8 2" xfId="50577" xr:uid="{E805A0A3-687F-42F2-9646-25C92D351556}"/>
    <cellStyle name="千分位 2 5 3 2 2 9" xfId="23363" xr:uid="{24C44DED-22E0-4E59-B4E3-698B72A912D8}"/>
    <cellStyle name="千分位 2 5 3 2 2 9 2" xfId="53315" xr:uid="{D1C7D6B8-3EAA-4FD1-B22C-903993EC1F0F}"/>
    <cellStyle name="千分位 2 5 3 2 3" xfId="4531" xr:uid="{8565E91C-ED4D-4B6F-94FC-B47B6B2615AE}"/>
    <cellStyle name="千分位 2 5 3 2 3 10" xfId="34524" xr:uid="{C30CEF19-6F5B-4DCC-8B4D-160FDA79E3B8}"/>
    <cellStyle name="千分位 2 5 3 2 3 2" xfId="7479" xr:uid="{B11A4204-F585-46B7-B495-E23111D5E02B}"/>
    <cellStyle name="千分位 2 5 3 2 3 2 2" xfId="29526" xr:uid="{6245D26F-6F05-4C92-87EA-315755DD5984}"/>
    <cellStyle name="千分位 2 5 3 2 3 2 2 2" xfId="59478" xr:uid="{C57889AF-8ADD-4C83-A0FC-5427AE9FEEA0}"/>
    <cellStyle name="千分位 2 5 3 2 3 2 3" xfId="37434" xr:uid="{49D1AA52-90ED-482E-BD59-D4D7D8E07E3A}"/>
    <cellStyle name="千分位 2 5 3 2 3 3" xfId="10261" xr:uid="{49A1EC90-BF9D-466B-BC0A-470F450172F9}"/>
    <cellStyle name="千分位 2 5 3 2 3 3 2" xfId="40216" xr:uid="{8A12A3B9-576A-4FC6-AD85-6DCA62041294}"/>
    <cellStyle name="千分位 2 5 3 2 3 4" xfId="13043" xr:uid="{EC7DFFB5-2B92-4038-80C0-C83AF2544724}"/>
    <cellStyle name="千分位 2 5 3 2 3 4 2" xfId="42998" xr:uid="{D9C7D012-7327-462E-A610-535CB60B41DF}"/>
    <cellStyle name="千分位 2 5 3 2 3 5" xfId="15778" xr:uid="{D0B0FFEB-8996-4A1F-B36E-F5AAAFEA4891}"/>
    <cellStyle name="千分位 2 5 3 2 3 5 2" xfId="45733" xr:uid="{83B384D0-43C6-4074-B284-E32F77A2ED96}"/>
    <cellStyle name="千分位 2 5 3 2 3 6" xfId="18526" xr:uid="{28B019BD-A499-4525-B0BA-CADDCFE9E527}"/>
    <cellStyle name="千分位 2 5 3 2 3 6 2" xfId="48479" xr:uid="{1136D31B-3A6E-4032-9851-3CC6977CEFA1}"/>
    <cellStyle name="千分位 2 5 3 2 3 7" xfId="21309" xr:uid="{739E3F5E-B4E2-4F2E-850E-804437C27BBE}"/>
    <cellStyle name="千分位 2 5 3 2 3 7 2" xfId="51261" xr:uid="{DD7DBCC9-77BE-425E-8894-5CA97CBD934C}"/>
    <cellStyle name="千分位 2 5 3 2 3 8" xfId="24047" xr:uid="{A7787518-9B72-45F5-BAEB-D1D8ECF051DC}"/>
    <cellStyle name="千分位 2 5 3 2 3 8 2" xfId="53999" xr:uid="{AC7E4566-CD1B-4614-A707-6224CA2D4F7B}"/>
    <cellStyle name="千分位 2 5 3 2 3 9" xfId="26783" xr:uid="{26987C16-7432-4838-B09C-646895C744A2}"/>
    <cellStyle name="千分位 2 5 3 2 3 9 2" xfId="56735" xr:uid="{77219AEA-D684-4DB2-A1D0-359C1296B250}"/>
    <cellStyle name="千分位 2 5 3 2 4" xfId="3163" xr:uid="{7C89C4A8-9772-42A0-A5C8-FB3641D422F8}"/>
    <cellStyle name="千分位 2 5 3 2 4 2" xfId="28158" xr:uid="{F5EE4317-CAFE-450B-B49C-2AB10E2C2516}"/>
    <cellStyle name="千分位 2 5 3 2 4 2 2" xfId="58110" xr:uid="{596AB5FE-746F-400E-A6C8-698FB09076F7}"/>
    <cellStyle name="千分位 2 5 3 2 4 3" xfId="33156" xr:uid="{6666D62D-B10D-48B6-BEF9-8EC5757DBF07}"/>
    <cellStyle name="千分位 2 5 3 2 5" xfId="6111" xr:uid="{3A652EE1-532A-4880-AD8C-E4E65486D991}"/>
    <cellStyle name="千分位 2 5 3 2 5 2" xfId="36066" xr:uid="{A829151D-1B82-4C01-9E75-80675790B310}"/>
    <cellStyle name="千分位 2 5 3 2 6" xfId="8893" xr:uid="{14C48D3A-C261-4494-A3E9-2A66749EBB0A}"/>
    <cellStyle name="千分位 2 5 3 2 6 2" xfId="38848" xr:uid="{59B77854-3094-433F-BB20-8D0DC675CCBD}"/>
    <cellStyle name="千分位 2 5 3 2 7" xfId="11675" xr:uid="{915343E9-BCA1-4695-9275-284D88978718}"/>
    <cellStyle name="千分位 2 5 3 2 7 2" xfId="41630" xr:uid="{988A637F-D094-4804-95EF-B75695A3B67C}"/>
    <cellStyle name="千分位 2 5 3 2 8" xfId="14410" xr:uid="{4D3F16EB-45DC-4575-9C1E-D764E2516693}"/>
    <cellStyle name="千分位 2 5 3 2 8 2" xfId="44365" xr:uid="{2D817A4C-FD66-4102-A673-666CC4CA617D}"/>
    <cellStyle name="千分位 2 5 3 2 9" xfId="17158" xr:uid="{D7534478-9C5D-49F5-973B-79ACA70B3252}"/>
    <cellStyle name="千分位 2 5 3 2 9 2" xfId="47111" xr:uid="{94D454D7-FF48-4CCB-86C4-AF6C0F6308B6}"/>
    <cellStyle name="千分位 2 5 3 3" xfId="1853" xr:uid="{BE92320C-EAC2-4433-A6B2-3D5C6CCCA402}"/>
    <cellStyle name="千分位 2 5 3 3 10" xfId="23021" xr:uid="{2DD387E2-ACE6-4619-AD84-AEC5022D70D1}"/>
    <cellStyle name="千分位 2 5 3 3 10 2" xfId="52973" xr:uid="{FA4EF934-209D-468D-8F7C-9725D169201E}"/>
    <cellStyle name="千分位 2 5 3 3 11" xfId="25757" xr:uid="{8DCD1E9F-2CA6-417A-9ED1-CD7E3FC88DFB}"/>
    <cellStyle name="千分位 2 5 3 3 11 2" xfId="55709" xr:uid="{A468C824-2AE3-4C52-A4DC-4393E85397B2}"/>
    <cellStyle name="千分位 2 5 3 3 12" xfId="31858" xr:uid="{19131D11-80E9-41FB-904F-63B693DB2C3F}"/>
    <cellStyle name="千分位 2 5 3 3 2" xfId="4873" xr:uid="{C2AA51C7-09C4-48B8-8629-6CEF2824A5D2}"/>
    <cellStyle name="千分位 2 5 3 3 2 10" xfId="34866" xr:uid="{1EFF6836-9220-44E6-93E8-2F063AC9E769}"/>
    <cellStyle name="千分位 2 5 3 3 2 2" xfId="7821" xr:uid="{C2257F3A-EE36-425D-A2E0-D89655821B98}"/>
    <cellStyle name="千分位 2 5 3 3 2 2 2" xfId="29868" xr:uid="{7E2A800F-5FF1-4009-B815-0DE0E164F45F}"/>
    <cellStyle name="千分位 2 5 3 3 2 2 2 2" xfId="59820" xr:uid="{98719DC5-6FCC-4A56-9084-70CD295D1575}"/>
    <cellStyle name="千分位 2 5 3 3 2 2 3" xfId="37776" xr:uid="{296EEAC7-9F8E-4DF9-9880-2099F70DCEDA}"/>
    <cellStyle name="千分位 2 5 3 3 2 3" xfId="10603" xr:uid="{9A39CEAA-8687-4FAB-9AC8-B7B11F909F58}"/>
    <cellStyle name="千分位 2 5 3 3 2 3 2" xfId="40558" xr:uid="{D00B6371-7BDE-408A-9F88-B0B8C1D47336}"/>
    <cellStyle name="千分位 2 5 3 3 2 4" xfId="13385" xr:uid="{B2F6415D-7664-41C1-B28B-75856964E87B}"/>
    <cellStyle name="千分位 2 5 3 3 2 4 2" xfId="43340" xr:uid="{DFEB504B-5D3D-4448-B4E7-6D1BBB46B875}"/>
    <cellStyle name="千分位 2 5 3 3 2 5" xfId="16120" xr:uid="{69800AF4-17B9-4739-9522-2B90FAB02852}"/>
    <cellStyle name="千分位 2 5 3 3 2 5 2" xfId="46075" xr:uid="{F6B0E40D-460D-431C-A558-EE9CE96BF0C4}"/>
    <cellStyle name="千分位 2 5 3 3 2 6" xfId="18868" xr:uid="{D01AA431-F361-43BF-B04A-B4A10CB9F50F}"/>
    <cellStyle name="千分位 2 5 3 3 2 6 2" xfId="48821" xr:uid="{92A037E6-E384-4B06-B405-11477C870906}"/>
    <cellStyle name="千分位 2 5 3 3 2 7" xfId="21651" xr:uid="{C4DF4EB3-F648-4918-8C15-C8E284EAFE50}"/>
    <cellStyle name="千分位 2 5 3 3 2 7 2" xfId="51603" xr:uid="{74264458-1CC2-45F5-8DD3-16D95831DBEE}"/>
    <cellStyle name="千分位 2 5 3 3 2 8" xfId="24389" xr:uid="{70604EF3-C4F3-4BD1-88C5-FC00F670B767}"/>
    <cellStyle name="千分位 2 5 3 3 2 8 2" xfId="54341" xr:uid="{D9201F1F-486D-4373-BD39-135D3F6594E9}"/>
    <cellStyle name="千分位 2 5 3 3 2 9" xfId="27125" xr:uid="{BFD40E81-DDDF-436C-96A9-44817348D5FF}"/>
    <cellStyle name="千分位 2 5 3 3 2 9 2" xfId="57077" xr:uid="{C48E9629-004A-4BCF-BE31-2A3AF3A9897D}"/>
    <cellStyle name="千分位 2 5 3 3 3" xfId="3505" xr:uid="{889F4247-C817-4EC8-ADCD-475024A2EF2B}"/>
    <cellStyle name="千分位 2 5 3 3 3 2" xfId="28500" xr:uid="{5A4ABCD6-6938-40AB-B84E-33D412641DC9}"/>
    <cellStyle name="千分位 2 5 3 3 3 2 2" xfId="58452" xr:uid="{B939CF68-D6CA-417A-8185-8FF70330AC6E}"/>
    <cellStyle name="千分位 2 5 3 3 3 3" xfId="33498" xr:uid="{F98E4F5A-14B1-4D0F-941A-9EF5465EF1DD}"/>
    <cellStyle name="千分位 2 5 3 3 4" xfId="6453" xr:uid="{39666E04-4D65-4AF0-B3D1-C1283F312C0C}"/>
    <cellStyle name="千分位 2 5 3 3 4 2" xfId="36408" xr:uid="{8033B5B6-75FA-4E04-90C5-37E1F5820973}"/>
    <cellStyle name="千分位 2 5 3 3 5" xfId="9235" xr:uid="{35EED553-A6F3-48ED-9286-2D159B234B7D}"/>
    <cellStyle name="千分位 2 5 3 3 5 2" xfId="39190" xr:uid="{56E10678-D10E-4B7A-B532-B524A98B8184}"/>
    <cellStyle name="千分位 2 5 3 3 6" xfId="12017" xr:uid="{05542139-E113-480A-8DD3-CF666441D861}"/>
    <cellStyle name="千分位 2 5 3 3 6 2" xfId="41972" xr:uid="{B30A13BB-FEC4-478B-94ED-515587A932AC}"/>
    <cellStyle name="千分位 2 5 3 3 7" xfId="14752" xr:uid="{7D392C5A-425F-4A92-B5D1-842920BF6135}"/>
    <cellStyle name="千分位 2 5 3 3 7 2" xfId="44707" xr:uid="{95017E08-4B0B-42A7-AF0B-88F2116A189F}"/>
    <cellStyle name="千分位 2 5 3 3 8" xfId="17500" xr:uid="{01AA9A39-C77C-4CCA-8306-5FE9A0325F47}"/>
    <cellStyle name="千分位 2 5 3 3 8 2" xfId="47453" xr:uid="{1132C911-BFD3-4945-A97F-9E39804D4118}"/>
    <cellStyle name="千分位 2 5 3 3 9" xfId="20283" xr:uid="{C7D0C535-7BD8-4354-A313-B08F3E4F2045}"/>
    <cellStyle name="千分位 2 5 3 3 9 2" xfId="50235" xr:uid="{01393220-B464-411E-B095-8C9AB5A4285A}"/>
    <cellStyle name="千分位 2 5 3 4" xfId="2384" xr:uid="{A40A2560-98D3-4C25-B3C0-FD26DA5B42B3}"/>
    <cellStyle name="千分位 2 5 3 4 10" xfId="26441" xr:uid="{90A06D49-D4C9-48F6-B372-1C7A9231B10B}"/>
    <cellStyle name="千分位 2 5 3 4 10 2" xfId="56393" xr:uid="{2DEDCD3A-D8B2-4DC1-AFE6-6D23DC63BD75}"/>
    <cellStyle name="千分位 2 5 3 4 11" xfId="32383" xr:uid="{C300B769-8DA7-4126-84C3-37C2B7DD9897}"/>
    <cellStyle name="千分位 2 5 3 4 2" xfId="4189" xr:uid="{CCA5A0A6-6753-426B-BAE6-013AA04C5C0C}"/>
    <cellStyle name="千分位 2 5 3 4 2 2" xfId="29184" xr:uid="{5715B731-5549-4B6B-B4CE-30E4098C0B6B}"/>
    <cellStyle name="千分位 2 5 3 4 2 2 2" xfId="59136" xr:uid="{03BA3D1A-744E-43C3-9B1B-9FEF765686C4}"/>
    <cellStyle name="千分位 2 5 3 4 2 3" xfId="34182" xr:uid="{E0D5BB61-0347-46CE-9431-4BE3FE842B65}"/>
    <cellStyle name="千分位 2 5 3 4 3" xfId="7137" xr:uid="{07D17F62-EDF6-41CB-8AE7-53A25891AC89}"/>
    <cellStyle name="千分位 2 5 3 4 3 2" xfId="37092" xr:uid="{CD6E50E3-CD42-4C8F-B0A5-344405E5DF10}"/>
    <cellStyle name="千分位 2 5 3 4 4" xfId="9919" xr:uid="{FA71B82E-970D-4F1B-935C-8CF7E75677DF}"/>
    <cellStyle name="千分位 2 5 3 4 4 2" xfId="39874" xr:uid="{C74A599F-603F-44EA-A409-AB0375CFDFEA}"/>
    <cellStyle name="千分位 2 5 3 4 5" xfId="12701" xr:uid="{C0CAC676-FC5B-4E48-8DFA-36984EAC61E8}"/>
    <cellStyle name="千分位 2 5 3 4 5 2" xfId="42656" xr:uid="{42857625-8E57-469A-9BC0-EF131A58EECC}"/>
    <cellStyle name="千分位 2 5 3 4 6" xfId="15436" xr:uid="{99732577-0D0C-4FFA-B996-7CD923FCA9CB}"/>
    <cellStyle name="千分位 2 5 3 4 6 2" xfId="45391" xr:uid="{B018AE34-752D-4811-A826-68806105C3B1}"/>
    <cellStyle name="千分位 2 5 3 4 7" xfId="18184" xr:uid="{88030B59-2145-4EC7-B483-24833A7F742F}"/>
    <cellStyle name="千分位 2 5 3 4 7 2" xfId="48137" xr:uid="{53FDA9A3-9120-457F-9D05-0E68622BC672}"/>
    <cellStyle name="千分位 2 5 3 4 8" xfId="20967" xr:uid="{47290273-9F2B-48F5-8207-986434DD5581}"/>
    <cellStyle name="千分位 2 5 3 4 8 2" xfId="50919" xr:uid="{E79308B1-5CD5-4859-9CAB-74AC08E80700}"/>
    <cellStyle name="千分位 2 5 3 4 9" xfId="23705" xr:uid="{7E9B5118-CCC8-4C3B-A452-231D7F22802D}"/>
    <cellStyle name="千分位 2 5 3 4 9 2" xfId="53657" xr:uid="{C1669179-9600-4A14-8B38-D9DE0474784E}"/>
    <cellStyle name="千分位 2 5 3 5" xfId="2821" xr:uid="{2724E372-4E70-4D85-A6A7-0A1F0CCC1334}"/>
    <cellStyle name="千分位 2 5 3 5 2" xfId="27816" xr:uid="{4E04F965-9048-4167-BFA8-5EA5058B2496}"/>
    <cellStyle name="千分位 2 5 3 5 2 2" xfId="57768" xr:uid="{54668FB8-FF1E-4163-AD2B-331510992483}"/>
    <cellStyle name="千分位 2 5 3 5 3" xfId="32814" xr:uid="{70F7A2CF-6682-4D59-852B-470DEF3DBFE2}"/>
    <cellStyle name="千分位 2 5 3 6" xfId="5769" xr:uid="{FC27A6F6-E3BD-480E-B3C7-1EC5CCA9E347}"/>
    <cellStyle name="千分位 2 5 3 6 2" xfId="35724" xr:uid="{3F5525C2-AF7A-40AE-9129-01B0956575EB}"/>
    <cellStyle name="千分位 2 5 3 7" xfId="8551" xr:uid="{B4260CDD-4837-4926-A2E9-05400FACA1C7}"/>
    <cellStyle name="千分位 2 5 3 7 2" xfId="38506" xr:uid="{DA833480-6DCA-41BB-ACBF-0264EEF0EA42}"/>
    <cellStyle name="千分位 2 5 3 8" xfId="11333" xr:uid="{C91B33DC-C8B0-45C5-A069-995345151704}"/>
    <cellStyle name="千分位 2 5 3 8 2" xfId="41288" xr:uid="{F3239B47-66DC-4851-8A02-C0390781C36D}"/>
    <cellStyle name="千分位 2 5 3 9" xfId="14068" xr:uid="{09F9F25C-F19A-432E-A5C1-5373A8D74C96}"/>
    <cellStyle name="千分位 2 5 3 9 2" xfId="44023" xr:uid="{7AE02E63-E91B-4E21-BE20-D8477701CA75}"/>
    <cellStyle name="千分位 2 5 4" xfId="941" xr:uid="{E2A53A6F-054B-4FC6-BB6B-89374CF4065C}"/>
    <cellStyle name="千分位 2 5 4 10" xfId="19770" xr:uid="{65D8DDF2-AA12-40F4-8C03-86929549EDF8}"/>
    <cellStyle name="千分位 2 5 4 10 2" xfId="49722" xr:uid="{7151C1DB-65A0-412A-999F-B65A853CB523}"/>
    <cellStyle name="千分位 2 5 4 11" xfId="22508" xr:uid="{EAEE4C5E-0CF7-49B5-A315-F46E7CC9DB74}"/>
    <cellStyle name="千分位 2 5 4 11 2" xfId="52460" xr:uid="{B3E6B196-A222-4470-9CEE-04D96F4F5A0F}"/>
    <cellStyle name="千分位 2 5 4 12" xfId="25244" xr:uid="{866DCBE8-8C61-4582-8466-D7ED44B7DF8A}"/>
    <cellStyle name="千分位 2 5 4 12 2" xfId="55196" xr:uid="{0DCFA6AE-C742-439A-AA30-22051EA73D9A}"/>
    <cellStyle name="千分位 2 5 4 13" xfId="30946" xr:uid="{EDE2DC2F-D4C0-4BBD-A7AC-D0A3821264C3}"/>
    <cellStyle name="千分位 2 5 4 2" xfId="3676" xr:uid="{AB45AC43-C097-4E66-AEE3-D5F83E7A69A3}"/>
    <cellStyle name="千分位 2 5 4 2 10" xfId="25928" xr:uid="{3FC72331-F4A2-480E-A5C1-24BBB3DEC2EA}"/>
    <cellStyle name="千分位 2 5 4 2 10 2" xfId="55880" xr:uid="{BA419991-FEF0-4683-8A2E-89301EFB9EC7}"/>
    <cellStyle name="千分位 2 5 4 2 11" xfId="33669" xr:uid="{F6769141-E6D1-4D07-999E-7992213728BB}"/>
    <cellStyle name="千分位 2 5 4 2 2" xfId="5044" xr:uid="{BB11A471-DB5A-43DD-BDA4-DCBACBE36FBB}"/>
    <cellStyle name="千分位 2 5 4 2 2 10" xfId="35037" xr:uid="{6E7837D7-C7B5-4E2B-9D15-131781105C40}"/>
    <cellStyle name="千分位 2 5 4 2 2 2" xfId="7992" xr:uid="{B2F83E3A-074D-431F-AC91-859F33AA763D}"/>
    <cellStyle name="千分位 2 5 4 2 2 2 2" xfId="30039" xr:uid="{2D436C1F-0F8E-4D66-AEF8-527C2313AE64}"/>
    <cellStyle name="千分位 2 5 4 2 2 2 2 2" xfId="59991" xr:uid="{59B7E91B-8454-42B8-9998-E16D330E3194}"/>
    <cellStyle name="千分位 2 5 4 2 2 2 3" xfId="37947" xr:uid="{037D45E3-EC0D-4558-9438-A07E79B83C11}"/>
    <cellStyle name="千分位 2 5 4 2 2 3" xfId="10774" xr:uid="{943BC167-A026-4159-8D41-B37ABAA67D1C}"/>
    <cellStyle name="千分位 2 5 4 2 2 3 2" xfId="40729" xr:uid="{894AFC15-67C9-45FF-B2BB-8A854A48393E}"/>
    <cellStyle name="千分位 2 5 4 2 2 4" xfId="13556" xr:uid="{FC3BCA03-3B8A-49C7-8FAD-990F138E2593}"/>
    <cellStyle name="千分位 2 5 4 2 2 4 2" xfId="43511" xr:uid="{39A3F181-A7AD-44AF-A0DD-5AA4A09DC751}"/>
    <cellStyle name="千分位 2 5 4 2 2 5" xfId="16291" xr:uid="{5A8B76A6-3BF2-4655-9FDF-8194F18201C5}"/>
    <cellStyle name="千分位 2 5 4 2 2 5 2" xfId="46246" xr:uid="{6B35E07C-B172-433A-B147-A8968C39A5D3}"/>
    <cellStyle name="千分位 2 5 4 2 2 6" xfId="19039" xr:uid="{3D04B676-3B82-4750-AA4E-C9489B0A59D4}"/>
    <cellStyle name="千分位 2 5 4 2 2 6 2" xfId="48992" xr:uid="{34E66FFC-9966-43A8-ACB4-DD317A89C9D3}"/>
    <cellStyle name="千分位 2 5 4 2 2 7" xfId="21822" xr:uid="{00710573-B813-496C-8694-5462B4F881CD}"/>
    <cellStyle name="千分位 2 5 4 2 2 7 2" xfId="51774" xr:uid="{FB712D94-45D3-401A-AC15-B50339AC550A}"/>
    <cellStyle name="千分位 2 5 4 2 2 8" xfId="24560" xr:uid="{C802DD2D-BE17-4FCC-B856-850A23052C84}"/>
    <cellStyle name="千分位 2 5 4 2 2 8 2" xfId="54512" xr:uid="{7E7521D9-714E-44DF-A0C7-84E9417D99B1}"/>
    <cellStyle name="千分位 2 5 4 2 2 9" xfId="27296" xr:uid="{984BF9B5-5E19-4E9B-8FF8-BE332856E43C}"/>
    <cellStyle name="千分位 2 5 4 2 2 9 2" xfId="57248" xr:uid="{0F03EEAE-0A65-4B45-902C-154A411ECFD5}"/>
    <cellStyle name="千分位 2 5 4 2 3" xfId="6624" xr:uid="{C822C2C5-3E02-461C-AB0B-C47DEB700856}"/>
    <cellStyle name="千分位 2 5 4 2 3 2" xfId="28671" xr:uid="{599B8C8E-25D5-4348-9713-CD3B70258BB6}"/>
    <cellStyle name="千分位 2 5 4 2 3 2 2" xfId="58623" xr:uid="{9144D516-F1A6-4586-878E-6A3AC1024DA7}"/>
    <cellStyle name="千分位 2 5 4 2 3 3" xfId="36579" xr:uid="{B62844C1-9301-4C8C-B5C0-63936B832E61}"/>
    <cellStyle name="千分位 2 5 4 2 4" xfId="9406" xr:uid="{8ACE73A6-8D75-4DDE-A7C9-87590125DF95}"/>
    <cellStyle name="千分位 2 5 4 2 4 2" xfId="39361" xr:uid="{B85AEE72-B7D9-44E1-8604-F60034673074}"/>
    <cellStyle name="千分位 2 5 4 2 5" xfId="12188" xr:uid="{4E06FADF-338A-4848-9E6B-465EBFC4B374}"/>
    <cellStyle name="千分位 2 5 4 2 5 2" xfId="42143" xr:uid="{CF04AFC0-2C7B-491D-A29F-3BDB972F10AA}"/>
    <cellStyle name="千分位 2 5 4 2 6" xfId="14923" xr:uid="{D2CEE75D-1F91-467B-857C-B8AD465FC39D}"/>
    <cellStyle name="千分位 2 5 4 2 6 2" xfId="44878" xr:uid="{6B99559D-B129-417B-B85A-1D44DABFC8DF}"/>
    <cellStyle name="千分位 2 5 4 2 7" xfId="17671" xr:uid="{35B20B0F-6C48-4611-9E66-BF4F9BB489FB}"/>
    <cellStyle name="千分位 2 5 4 2 7 2" xfId="47624" xr:uid="{2F205F2E-4E21-4500-A0A2-0CF2670EA4BB}"/>
    <cellStyle name="千分位 2 5 4 2 8" xfId="20454" xr:uid="{8C548759-489A-4AE5-9E15-02C675600476}"/>
    <cellStyle name="千分位 2 5 4 2 8 2" xfId="50406" xr:uid="{9F3E137F-4A39-4B38-A54D-D22130F1026C}"/>
    <cellStyle name="千分位 2 5 4 2 9" xfId="23192" xr:uid="{ED7D4C2F-A815-44A6-9B37-213DBDA24C7A}"/>
    <cellStyle name="千分位 2 5 4 2 9 2" xfId="53144" xr:uid="{A3D0639D-91D7-48B1-8B22-30B6EDD1F312}"/>
    <cellStyle name="千分位 2 5 4 3" xfId="4360" xr:uid="{30DD8655-E601-40A2-B74C-5A5D708AB8C6}"/>
    <cellStyle name="千分位 2 5 4 3 10" xfId="34353" xr:uid="{2EAF1EB0-6DC4-4CA2-9777-AD5006F8F2A8}"/>
    <cellStyle name="千分位 2 5 4 3 2" xfId="7308" xr:uid="{C9225F19-EF81-4F40-BD63-B186EBC6E0CB}"/>
    <cellStyle name="千分位 2 5 4 3 2 2" xfId="29355" xr:uid="{E44E850E-7D2E-4A75-A7FE-06555578D688}"/>
    <cellStyle name="千分位 2 5 4 3 2 2 2" xfId="59307" xr:uid="{79FA34A6-D047-4573-BA80-46827C97196A}"/>
    <cellStyle name="千分位 2 5 4 3 2 3" xfId="37263" xr:uid="{8E78C225-F15F-42AE-9D27-C83501061F52}"/>
    <cellStyle name="千分位 2 5 4 3 3" xfId="10090" xr:uid="{EBCC8DB1-B739-40B8-B9AF-337C2F56DBFE}"/>
    <cellStyle name="千分位 2 5 4 3 3 2" xfId="40045" xr:uid="{1159FD7C-7C7F-4177-AD7F-E16358630A80}"/>
    <cellStyle name="千分位 2 5 4 3 4" xfId="12872" xr:uid="{69FDEFA3-6CFE-4113-9CDD-B34B79F2DF6C}"/>
    <cellStyle name="千分位 2 5 4 3 4 2" xfId="42827" xr:uid="{C999E827-8086-4CBA-B2D1-79F1D9E77191}"/>
    <cellStyle name="千分位 2 5 4 3 5" xfId="15607" xr:uid="{9CE5ED55-8344-460E-88ED-2C33870ACC73}"/>
    <cellStyle name="千分位 2 5 4 3 5 2" xfId="45562" xr:uid="{E9ADB159-9BE9-42F6-8396-98883166417D}"/>
    <cellStyle name="千分位 2 5 4 3 6" xfId="18355" xr:uid="{5137F132-D00E-4C89-84B4-11E74A584F39}"/>
    <cellStyle name="千分位 2 5 4 3 6 2" xfId="48308" xr:uid="{18474B67-2282-4F65-9C65-6C60BF8AFB2C}"/>
    <cellStyle name="千分位 2 5 4 3 7" xfId="21138" xr:uid="{210006D0-D79B-4EA5-A422-FE40C26227BC}"/>
    <cellStyle name="千分位 2 5 4 3 7 2" xfId="51090" xr:uid="{1E114569-5E65-4118-BB9E-D167F9C12C54}"/>
    <cellStyle name="千分位 2 5 4 3 8" xfId="23876" xr:uid="{DBE0D944-FD27-4E6B-91BF-FDD8EA60FD67}"/>
    <cellStyle name="千分位 2 5 4 3 8 2" xfId="53828" xr:uid="{06E0ABEF-920A-4B77-BD57-A6BF9D95DC05}"/>
    <cellStyle name="千分位 2 5 4 3 9" xfId="26612" xr:uid="{A6F6489C-977B-4157-9E22-2BB84690ECC9}"/>
    <cellStyle name="千分位 2 5 4 3 9 2" xfId="56564" xr:uid="{91D22DB7-1BFF-4523-8C29-EF41972EA716}"/>
    <cellStyle name="千分位 2 5 4 4" xfId="2992" xr:uid="{ECD673A3-AD26-4EE6-AA36-9A9E70D7F9E7}"/>
    <cellStyle name="千分位 2 5 4 4 2" xfId="27987" xr:uid="{CE598673-2711-4AC0-8BDD-4D2F4C42ECA0}"/>
    <cellStyle name="千分位 2 5 4 4 2 2" xfId="57939" xr:uid="{56C3379A-F0F1-4D60-9A44-C19119BC9340}"/>
    <cellStyle name="千分位 2 5 4 4 3" xfId="32985" xr:uid="{E5714C5C-9438-4AAB-97B1-F8E82F97DFFA}"/>
    <cellStyle name="千分位 2 5 4 5" xfId="5940" xr:uid="{68B6ECA4-760B-4620-AC5C-1D21C875847B}"/>
    <cellStyle name="千分位 2 5 4 5 2" xfId="35895" xr:uid="{0DAE25D9-78B0-4EBF-8B85-097CE898B490}"/>
    <cellStyle name="千分位 2 5 4 6" xfId="8722" xr:uid="{EF3E7805-5078-4397-B539-12C0E77E72F9}"/>
    <cellStyle name="千分位 2 5 4 6 2" xfId="38677" xr:uid="{9E1FCA06-EC73-4600-B6A9-82FC489EBF13}"/>
    <cellStyle name="千分位 2 5 4 7" xfId="11504" xr:uid="{99572260-7DAC-4AF9-ACD4-26C8E0078B86}"/>
    <cellStyle name="千分位 2 5 4 7 2" xfId="41459" xr:uid="{B82D3DF2-B14B-4C52-B5ED-25EECD77DA16}"/>
    <cellStyle name="千分位 2 5 4 8" xfId="14239" xr:uid="{90E99369-7512-494C-AE90-6B5B7B1CF659}"/>
    <cellStyle name="千分位 2 5 4 8 2" xfId="44194" xr:uid="{11019099-1C19-4BF0-8E99-B5ECF2E7E10C}"/>
    <cellStyle name="千分位 2 5 4 9" xfId="16987" xr:uid="{051C22DD-2754-407C-A3D0-E187A0B743C2}"/>
    <cellStyle name="千分位 2 5 4 9 2" xfId="46940" xr:uid="{29968F04-5344-4844-8E0E-4E48BBE0D7C3}"/>
    <cellStyle name="千分位 2 5 5" xfId="1483" xr:uid="{2CAF392D-3352-43D9-8DD7-31F1AA4EE6F2}"/>
    <cellStyle name="千分位 2 5 5 10" xfId="22850" xr:uid="{7EF548D9-EBCB-43B7-B08E-1F2ED09C8B3C}"/>
    <cellStyle name="千分位 2 5 5 10 2" xfId="52802" xr:uid="{D484A1ED-26FF-4773-94C4-824FD47A9D17}"/>
    <cellStyle name="千分位 2 5 5 11" xfId="25586" xr:uid="{BC1880E1-FAB1-4B9E-82D3-AD10CC37B7B9}"/>
    <cellStyle name="千分位 2 5 5 11 2" xfId="55538" xr:uid="{DB10A956-A78E-4460-BE47-DB879FAB6A4A}"/>
    <cellStyle name="千分位 2 5 5 12" xfId="31488" xr:uid="{F75113F6-BBDF-4F9F-B8BA-A3E028621DBF}"/>
    <cellStyle name="千分位 2 5 5 2" xfId="4702" xr:uid="{15C8C5DC-69A9-4FCB-BF46-A90E54797E3B}"/>
    <cellStyle name="千分位 2 5 5 2 10" xfId="34695" xr:uid="{429BCC28-DED1-461E-A9D1-3E301C24D541}"/>
    <cellStyle name="千分位 2 5 5 2 2" xfId="7650" xr:uid="{1A56C28F-A3C5-4EA4-BD27-BCD0557C016C}"/>
    <cellStyle name="千分位 2 5 5 2 2 2" xfId="29697" xr:uid="{0CDA034C-0A1F-4403-B9D9-EBF24ECB7784}"/>
    <cellStyle name="千分位 2 5 5 2 2 2 2" xfId="59649" xr:uid="{ECE05FFD-AC2C-4AC3-BBC4-16148DAD0B97}"/>
    <cellStyle name="千分位 2 5 5 2 2 3" xfId="37605" xr:uid="{4D2B0CEC-D8BF-48DD-8993-6A314AC1B2D4}"/>
    <cellStyle name="千分位 2 5 5 2 3" xfId="10432" xr:uid="{D67E750C-C6AE-4510-B16C-AF1195FBC00F}"/>
    <cellStyle name="千分位 2 5 5 2 3 2" xfId="40387" xr:uid="{D75037B9-1A02-4F93-91AC-D9CA87B37DB7}"/>
    <cellStyle name="千分位 2 5 5 2 4" xfId="13214" xr:uid="{E6FED54E-89A7-41B1-BB02-45F589F0236F}"/>
    <cellStyle name="千分位 2 5 5 2 4 2" xfId="43169" xr:uid="{97835AC7-E2BE-46F7-B818-D7F74A7112F0}"/>
    <cellStyle name="千分位 2 5 5 2 5" xfId="15949" xr:uid="{BB1F565C-835D-4C39-ACB4-72FB56AC158E}"/>
    <cellStyle name="千分位 2 5 5 2 5 2" xfId="45904" xr:uid="{DBE55A80-24CC-4CD3-BB1A-534735919429}"/>
    <cellStyle name="千分位 2 5 5 2 6" xfId="18697" xr:uid="{BA2EF8B2-AC57-43A3-9149-5DFD139BC01C}"/>
    <cellStyle name="千分位 2 5 5 2 6 2" xfId="48650" xr:uid="{4326C8CF-011F-42A1-A1AD-659D434B90A0}"/>
    <cellStyle name="千分位 2 5 5 2 7" xfId="21480" xr:uid="{5D1A9542-05D2-49B7-A612-C5E8072D839F}"/>
    <cellStyle name="千分位 2 5 5 2 7 2" xfId="51432" xr:uid="{DD17FDE3-4845-4B7B-A7CE-31D53E4487EC}"/>
    <cellStyle name="千分位 2 5 5 2 8" xfId="24218" xr:uid="{D811BB55-502F-4456-B8EA-3E02FDB5ADC5}"/>
    <cellStyle name="千分位 2 5 5 2 8 2" xfId="54170" xr:uid="{366D2C9A-063C-471E-9D7D-EE19B435878B}"/>
    <cellStyle name="千分位 2 5 5 2 9" xfId="26954" xr:uid="{FD41F2E5-75AD-4093-9BB2-A19B7102E404}"/>
    <cellStyle name="千分位 2 5 5 2 9 2" xfId="56906" xr:uid="{D8FC4106-9387-42B4-A790-305770277A71}"/>
    <cellStyle name="千分位 2 5 5 3" xfId="3334" xr:uid="{48E088D6-FA0E-47A4-AD78-D66013035CCC}"/>
    <cellStyle name="千分位 2 5 5 3 2" xfId="28329" xr:uid="{8AB3B751-94A5-4EFC-9130-8F387A2B67B5}"/>
    <cellStyle name="千分位 2 5 5 3 2 2" xfId="58281" xr:uid="{F6A416E0-37CB-406D-99EE-CA40DAF57448}"/>
    <cellStyle name="千分位 2 5 5 3 3" xfId="33327" xr:uid="{7F614D60-D071-4C69-8F51-9AA908AF8C70}"/>
    <cellStyle name="千分位 2 5 5 4" xfId="6282" xr:uid="{00D8FB34-C7FE-4105-8DEB-5600018A9DD9}"/>
    <cellStyle name="千分位 2 5 5 4 2" xfId="36237" xr:uid="{E36D8F6F-D6C4-4032-813B-139C5197CBCD}"/>
    <cellStyle name="千分位 2 5 5 5" xfId="9064" xr:uid="{C9FD08E3-CF99-40AA-B489-2493D09D0D0B}"/>
    <cellStyle name="千分位 2 5 5 5 2" xfId="39019" xr:uid="{EB0450B0-D99C-45AA-8F04-7EA3D0B69813}"/>
    <cellStyle name="千分位 2 5 5 6" xfId="11846" xr:uid="{438946D7-7548-4CD4-BFA4-246221CF4C60}"/>
    <cellStyle name="千分位 2 5 5 6 2" xfId="41801" xr:uid="{24E1E3A7-1743-4238-9898-F0DF1B56916E}"/>
    <cellStyle name="千分位 2 5 5 7" xfId="14581" xr:uid="{46E87ABA-5997-4227-A1EC-063D2DAF78F8}"/>
    <cellStyle name="千分位 2 5 5 7 2" xfId="44536" xr:uid="{5561AE4D-317F-4B40-AB13-CB152E895509}"/>
    <cellStyle name="千分位 2 5 5 8" xfId="17329" xr:uid="{A18A7B83-D4C6-4C16-A095-F0F3DE4169AF}"/>
    <cellStyle name="千分位 2 5 5 8 2" xfId="47282" xr:uid="{951F48F8-C21E-4FD4-8E37-9B4E5B1E938A}"/>
    <cellStyle name="千分位 2 5 5 9" xfId="20112" xr:uid="{C7380D95-62E1-4F98-BF60-2E6877F9FB27}"/>
    <cellStyle name="千分位 2 5 5 9 2" xfId="50064" xr:uid="{8FA2294F-670A-4A53-8B8F-34304CD8B020}"/>
    <cellStyle name="千分位 2 5 6" xfId="2033" xr:uid="{9A638B9C-A13B-4E2A-934A-E5BD6608AF3A}"/>
    <cellStyle name="千分位 2 5 6 10" xfId="26270" xr:uid="{327BCE1D-043C-4527-BFB2-3320071E41C7}"/>
    <cellStyle name="千分位 2 5 6 10 2" xfId="56222" xr:uid="{8D0E5EE3-8E73-4579-B321-05D0AE19E7B3}"/>
    <cellStyle name="千分位 2 5 6 11" xfId="32036" xr:uid="{0D133F43-FED5-4202-889F-1A921C07CAE0}"/>
    <cellStyle name="千分位 2 5 6 2" xfId="4018" xr:uid="{3831BB9E-0828-4319-B22D-5C4436872828}"/>
    <cellStyle name="千分位 2 5 6 2 2" xfId="29013" xr:uid="{1DB19B5D-3224-43ED-A627-852E1A475A9E}"/>
    <cellStyle name="千分位 2 5 6 2 2 2" xfId="58965" xr:uid="{0C8D0230-B6EB-40C7-B74F-83807EFC008A}"/>
    <cellStyle name="千分位 2 5 6 2 3" xfId="34011" xr:uid="{0931191E-92CC-4151-964A-293368F37AE5}"/>
    <cellStyle name="千分位 2 5 6 3" xfId="6966" xr:uid="{9BF4C57A-4DEA-4777-B20B-52C7E345E074}"/>
    <cellStyle name="千分位 2 5 6 3 2" xfId="36921" xr:uid="{1729CCFE-5C80-4C17-8B25-93439B02C37A}"/>
    <cellStyle name="千分位 2 5 6 4" xfId="9748" xr:uid="{92310BDA-EC07-4F4A-A645-82C574A678AF}"/>
    <cellStyle name="千分位 2 5 6 4 2" xfId="39703" xr:uid="{7850671C-D4C5-4E50-862F-1014F970FAD8}"/>
    <cellStyle name="千分位 2 5 6 5" xfId="12530" xr:uid="{8F9BA202-16C5-4857-9D73-5805CF2B9505}"/>
    <cellStyle name="千分位 2 5 6 5 2" xfId="42485" xr:uid="{C55A051A-F1B3-4D58-9A25-6021D7C4F69F}"/>
    <cellStyle name="千分位 2 5 6 6" xfId="15265" xr:uid="{5A32E322-D1D3-431A-AE77-5385C8A69CC9}"/>
    <cellStyle name="千分位 2 5 6 6 2" xfId="45220" xr:uid="{57CF5774-488E-4D55-9BA7-4FA012E8DBA6}"/>
    <cellStyle name="千分位 2 5 6 7" xfId="18013" xr:uid="{CE799144-7FA9-4173-B6B8-6ACF52769833}"/>
    <cellStyle name="千分位 2 5 6 7 2" xfId="47966" xr:uid="{A7665D93-05AC-4FD7-91BA-A4437695518B}"/>
    <cellStyle name="千分位 2 5 6 8" xfId="20796" xr:uid="{D44763C9-C3C3-403C-B3F9-E56C4328B462}"/>
    <cellStyle name="千分位 2 5 6 8 2" xfId="50748" xr:uid="{E3C418E2-CB1F-458A-9242-3F894598390C}"/>
    <cellStyle name="千分位 2 5 6 9" xfId="23534" xr:uid="{04706A35-A0B3-4E11-8297-3A994EB5A555}"/>
    <cellStyle name="千分位 2 5 6 9 2" xfId="53486" xr:uid="{C8C716B1-8AC1-4E63-87A4-887A62DDB555}"/>
    <cellStyle name="千分位 2 5 7" xfId="2212" xr:uid="{CC2C27A2-AAE0-4AED-A4EE-C04D14CC6C99}"/>
    <cellStyle name="千分位 2 5 7 2" xfId="27645" xr:uid="{AC21F67B-1758-40DD-8F60-41E188A70AB4}"/>
    <cellStyle name="千分位 2 5 7 2 2" xfId="57597" xr:uid="{8F76F950-2E63-44DC-B390-0D8B11F36BA2}"/>
    <cellStyle name="千分位 2 5 7 3" xfId="32212" xr:uid="{E7D35316-EB26-46AE-BDB1-71547D079AEC}"/>
    <cellStyle name="千分位 2 5 8" xfId="2650" xr:uid="{F8A372E3-417D-4C2C-81AC-0E2B16328452}"/>
    <cellStyle name="千分位 2 5 8 2" xfId="32643" xr:uid="{B323C306-6C7B-4ADD-BAA3-8F7191FEAE66}"/>
    <cellStyle name="千分位 2 5 9" xfId="5456" xr:uid="{A8BB5EC0-CDA5-4CF7-ADBD-56F152EDC08C}"/>
    <cellStyle name="千分位 2 5 9 2" xfId="35435" xr:uid="{CFC849FA-8C9E-4E05-A61A-A9757BB50B9F}"/>
    <cellStyle name="千分位 2 6" xfId="434" xr:uid="{0DBEE49B-0D23-4E67-B068-9A0D379EF1A8}"/>
    <cellStyle name="千分位 2 6 10" xfId="5641" xr:uid="{C1788236-281D-417F-8D53-48428BD8DF9F}"/>
    <cellStyle name="千分位 2 6 10 2" xfId="35596" xr:uid="{C03CBFE1-1E67-4EBF-877B-A4590258C5B8}"/>
    <cellStyle name="千分位 2 6 11" xfId="8423" xr:uid="{1C82D5E2-5608-42EF-B343-7E8936933EBA}"/>
    <cellStyle name="千分位 2 6 11 2" xfId="38378" xr:uid="{FC39B386-AEEF-4312-804E-1754C3EDFD6F}"/>
    <cellStyle name="千分位 2 6 12" xfId="11205" xr:uid="{50E68E8A-1E1B-4DBF-A7E4-239274EFC96F}"/>
    <cellStyle name="千分位 2 6 12 2" xfId="41160" xr:uid="{71938CDF-D095-40EA-B33A-920C6D3F4BF5}"/>
    <cellStyle name="千分位 2 6 13" xfId="13940" xr:uid="{B1724D34-08F0-4D4A-A3EC-7E6FF710C1EA}"/>
    <cellStyle name="千分位 2 6 13 2" xfId="43895" xr:uid="{EEE26B18-27F3-4D0F-96AD-5F5CE3006905}"/>
    <cellStyle name="千分位 2 6 14" xfId="16688" xr:uid="{E9362E6E-5BF2-4E2E-9C87-307E9720A2E0}"/>
    <cellStyle name="千分位 2 6 14 2" xfId="46641" xr:uid="{89CEF193-7F43-4DBC-9B59-23B01C4A2CD1}"/>
    <cellStyle name="千分位 2 6 15" xfId="19471" xr:uid="{AF00F944-B10A-4B2E-9C5A-969FC1D14369}"/>
    <cellStyle name="千分位 2 6 15 2" xfId="49423" xr:uid="{3012836F-BD0C-499A-87FE-3AE6883DA80A}"/>
    <cellStyle name="千分位 2 6 16" xfId="22209" xr:uid="{5D25091B-EBA6-4EC2-B9B4-47CDB0505BA9}"/>
    <cellStyle name="千分位 2 6 16 2" xfId="52161" xr:uid="{D977202E-714B-4957-9A73-AE1BAE194CFF}"/>
    <cellStyle name="千分位 2 6 17" xfId="24945" xr:uid="{F0138C93-8904-4F32-AEFE-63FCA8EEB119}"/>
    <cellStyle name="千分位 2 6 17 2" xfId="54897" xr:uid="{0D62430C-597D-4923-9551-EE0DAFC99D5C}"/>
    <cellStyle name="千分位 2 6 18" xfId="30447" xr:uid="{D7AA3C5B-5854-48DA-BAD4-F2F0CC54941D}"/>
    <cellStyle name="千分位 2 6 2" xfId="576" xr:uid="{3EC414D7-E542-4CBB-ACEB-B23F28178B15}"/>
    <cellStyle name="千分位 2 6 2 10" xfId="16859" xr:uid="{D41B14AD-BAF5-48A0-BE04-29BEB9B14469}"/>
    <cellStyle name="千分位 2 6 2 10 2" xfId="46812" xr:uid="{9388A0C6-27E7-4F87-A8F5-D557F4C41411}"/>
    <cellStyle name="千分位 2 6 2 11" xfId="19642" xr:uid="{9EC89670-2144-4D94-A31A-CEEAD0DBC3B6}"/>
    <cellStyle name="千分位 2 6 2 11 2" xfId="49594" xr:uid="{EC789483-9F6A-481E-AF67-2BF3BFFC8680}"/>
    <cellStyle name="千分位 2 6 2 12" xfId="22380" xr:uid="{7839F157-9666-4090-AE9C-98A338279444}"/>
    <cellStyle name="千分位 2 6 2 12 2" xfId="52332" xr:uid="{8494053C-2E78-41B0-8A5A-D86B3983A68E}"/>
    <cellStyle name="千分位 2 6 2 13" xfId="25116" xr:uid="{2D128968-6C9D-45E6-A73C-62E03EC6498B}"/>
    <cellStyle name="千分位 2 6 2 13 2" xfId="55068" xr:uid="{DA7744C3-4100-4C30-9BA7-EFD8D2A6AAD1}"/>
    <cellStyle name="千分位 2 6 2 14" xfId="30586" xr:uid="{1C3C6C5F-5B0C-4E28-96ED-79981E0065A6}"/>
    <cellStyle name="千分位 2 6 2 2" xfId="1124" xr:uid="{4A640495-D6D2-45F3-AA91-EDCEF439809D}"/>
    <cellStyle name="千分位 2 6 2 2 10" xfId="19984" xr:uid="{670CF993-1E36-48C7-BBC8-5F9EDAE86796}"/>
    <cellStyle name="千分位 2 6 2 2 10 2" xfId="49936" xr:uid="{A9AB8181-DF44-4DAD-9160-77820F3ACECC}"/>
    <cellStyle name="千分位 2 6 2 2 11" xfId="22722" xr:uid="{F5731D82-6436-4D43-AEEC-3772AB9BB904}"/>
    <cellStyle name="千分位 2 6 2 2 11 2" xfId="52674" xr:uid="{0018FE72-303B-4C3C-9E38-B7B74BBADCAD}"/>
    <cellStyle name="千分位 2 6 2 2 12" xfId="25458" xr:uid="{836E75C9-AC6D-4C45-A912-14D7A3F34688}"/>
    <cellStyle name="千分位 2 6 2 2 12 2" xfId="55410" xr:uid="{742A98D8-AE62-4372-9507-094F72CA5AC9}"/>
    <cellStyle name="千分位 2 6 2 2 13" xfId="31129" xr:uid="{C82F4C63-195A-4218-A194-4065F255F387}"/>
    <cellStyle name="千分位 2 6 2 2 2" xfId="3890" xr:uid="{DE86F7B2-0785-434D-9831-A1AAB0E8585E}"/>
    <cellStyle name="千分位 2 6 2 2 2 10" xfId="26142" xr:uid="{3F86C972-0410-4404-9533-7B2548AB7E88}"/>
    <cellStyle name="千分位 2 6 2 2 2 10 2" xfId="56094" xr:uid="{46C2EB3B-9990-4A49-8693-867D49EFD51A}"/>
    <cellStyle name="千分位 2 6 2 2 2 11" xfId="33883" xr:uid="{2FF811CD-33BB-470D-9D9B-35C706596CC9}"/>
    <cellStyle name="千分位 2 6 2 2 2 2" xfId="5258" xr:uid="{49E74213-31E6-464D-838A-7EAAE60F2E84}"/>
    <cellStyle name="千分位 2 6 2 2 2 2 10" xfId="35251" xr:uid="{EDBCDF2A-A5B5-42DF-B02F-D70B5C61D300}"/>
    <cellStyle name="千分位 2 6 2 2 2 2 2" xfId="8206" xr:uid="{B613F965-789B-4C49-9047-99E98F20C4D1}"/>
    <cellStyle name="千分位 2 6 2 2 2 2 2 2" xfId="30253" xr:uid="{BF544432-F9E9-40D2-B3FD-637C968C7D72}"/>
    <cellStyle name="千分位 2 6 2 2 2 2 2 2 2" xfId="60205" xr:uid="{80BAC52C-A15D-4271-818E-22B85C8B61E8}"/>
    <cellStyle name="千分位 2 6 2 2 2 2 2 3" xfId="38161" xr:uid="{23B0A7D3-940B-4C1A-979D-FA9541532318}"/>
    <cellStyle name="千分位 2 6 2 2 2 2 3" xfId="10988" xr:uid="{82FD91D7-EB64-4666-88FF-58797CB60F73}"/>
    <cellStyle name="千分位 2 6 2 2 2 2 3 2" xfId="40943" xr:uid="{73C79ADB-F675-42B5-A62B-38E8B3F39BA7}"/>
    <cellStyle name="千分位 2 6 2 2 2 2 4" xfId="13770" xr:uid="{A2E45AA0-FDA7-48D1-B0EC-4362625B94AC}"/>
    <cellStyle name="千分位 2 6 2 2 2 2 4 2" xfId="43725" xr:uid="{E5D8C824-DE25-473E-BF2B-F7753A4CC676}"/>
    <cellStyle name="千分位 2 6 2 2 2 2 5" xfId="16505" xr:uid="{55494FF4-81F5-4669-BA91-6E79AC084524}"/>
    <cellStyle name="千分位 2 6 2 2 2 2 5 2" xfId="46460" xr:uid="{3958995F-2779-45E7-ACEC-B9744710C3E1}"/>
    <cellStyle name="千分位 2 6 2 2 2 2 6" xfId="19253" xr:uid="{F5B690D5-1057-4374-A43D-9DE541B704FC}"/>
    <cellStyle name="千分位 2 6 2 2 2 2 6 2" xfId="49206" xr:uid="{699EBA7D-D818-4411-8B25-428E58D08818}"/>
    <cellStyle name="千分位 2 6 2 2 2 2 7" xfId="22036" xr:uid="{B2A81768-D257-4164-9A2F-28A9EA02146D}"/>
    <cellStyle name="千分位 2 6 2 2 2 2 7 2" xfId="51988" xr:uid="{E92D84D0-98C6-4603-94B2-D4F9AA6BC02E}"/>
    <cellStyle name="千分位 2 6 2 2 2 2 8" xfId="24774" xr:uid="{B742BA04-37F0-4079-B240-8E9A5F904FE5}"/>
    <cellStyle name="千分位 2 6 2 2 2 2 8 2" xfId="54726" xr:uid="{DDFE0539-3CFF-4DD9-84E0-29EB823AF962}"/>
    <cellStyle name="千分位 2 6 2 2 2 2 9" xfId="27510" xr:uid="{6B69B8B7-DF55-43ED-BDF8-D28F1B264680}"/>
    <cellStyle name="千分位 2 6 2 2 2 2 9 2" xfId="57462" xr:uid="{AD9594A7-8DF8-4733-90E3-55B4086506B6}"/>
    <cellStyle name="千分位 2 6 2 2 2 3" xfId="6838" xr:uid="{C3795960-CFDE-41F6-89E2-5955622703A0}"/>
    <cellStyle name="千分位 2 6 2 2 2 3 2" xfId="28885" xr:uid="{8104FA30-D569-4E12-8408-1D2DA8A85D17}"/>
    <cellStyle name="千分位 2 6 2 2 2 3 2 2" xfId="58837" xr:uid="{59F9FAF6-1A0A-4AAA-8D64-FEC65138B922}"/>
    <cellStyle name="千分位 2 6 2 2 2 3 3" xfId="36793" xr:uid="{0BB915EB-7F31-44AA-8BAB-4795B1D646BA}"/>
    <cellStyle name="千分位 2 6 2 2 2 4" xfId="9620" xr:uid="{FD7FD724-36D7-49FE-9E2F-ACD124FCD402}"/>
    <cellStyle name="千分位 2 6 2 2 2 4 2" xfId="39575" xr:uid="{557844C6-B97A-428B-A8C5-E11C0CEED7D3}"/>
    <cellStyle name="千分位 2 6 2 2 2 5" xfId="12402" xr:uid="{B4415F58-799D-4C01-A802-16FFB4583029}"/>
    <cellStyle name="千分位 2 6 2 2 2 5 2" xfId="42357" xr:uid="{88C99C2C-AB11-4B72-B153-795EC3CD1CD9}"/>
    <cellStyle name="千分位 2 6 2 2 2 6" xfId="15137" xr:uid="{DD15256A-1E6A-4316-AE22-E2D265073774}"/>
    <cellStyle name="千分位 2 6 2 2 2 6 2" xfId="45092" xr:uid="{C096B892-383E-4FEE-8654-439453D360C2}"/>
    <cellStyle name="千分位 2 6 2 2 2 7" xfId="17885" xr:uid="{990C3EDF-F982-4F30-84C2-2AA55AD0FA53}"/>
    <cellStyle name="千分位 2 6 2 2 2 7 2" xfId="47838" xr:uid="{F4B3103F-C4D2-4B4A-BB9A-B3D5A895090C}"/>
    <cellStyle name="千分位 2 6 2 2 2 8" xfId="20668" xr:uid="{72C76B99-F34C-4F5C-BCAB-B23A3D3FBF47}"/>
    <cellStyle name="千分位 2 6 2 2 2 8 2" xfId="50620" xr:uid="{1F73CF15-9849-418A-A0EA-97051998CF98}"/>
    <cellStyle name="千分位 2 6 2 2 2 9" xfId="23406" xr:uid="{79010F60-7068-4DD5-B2B0-CF2C9B2569D8}"/>
    <cellStyle name="千分位 2 6 2 2 2 9 2" xfId="53358" xr:uid="{8B6943DF-61AD-4888-AF56-99C7D20E1A2C}"/>
    <cellStyle name="千分位 2 6 2 2 3" xfId="4574" xr:uid="{1EF8FC74-32A7-48E6-95EF-85E6EB52BEB7}"/>
    <cellStyle name="千分位 2 6 2 2 3 10" xfId="34567" xr:uid="{6B86FE1F-D1D9-4D32-B4C7-4C6DBDEE1756}"/>
    <cellStyle name="千分位 2 6 2 2 3 2" xfId="7522" xr:uid="{44EEF6AC-887C-4CFB-8E45-9483B5A50D00}"/>
    <cellStyle name="千分位 2 6 2 2 3 2 2" xfId="29569" xr:uid="{E3EF7096-5193-48D2-BF57-D1F7F0ACE761}"/>
    <cellStyle name="千分位 2 6 2 2 3 2 2 2" xfId="59521" xr:uid="{B42A1F0A-3B6A-493F-B8E3-D6A91F796EFC}"/>
    <cellStyle name="千分位 2 6 2 2 3 2 3" xfId="37477" xr:uid="{0477D21B-F4E7-4C76-AC58-5A234A6A87A4}"/>
    <cellStyle name="千分位 2 6 2 2 3 3" xfId="10304" xr:uid="{AE2F6E2D-F3D5-424B-998E-66957B9624F8}"/>
    <cellStyle name="千分位 2 6 2 2 3 3 2" xfId="40259" xr:uid="{2C578154-BB70-436B-9915-82CAC36518A4}"/>
    <cellStyle name="千分位 2 6 2 2 3 4" xfId="13086" xr:uid="{F17F7F21-3E09-4678-ABE5-4E30B2EC9A3A}"/>
    <cellStyle name="千分位 2 6 2 2 3 4 2" xfId="43041" xr:uid="{B32ACDD4-46C9-4DB0-92FF-312C7A951BC5}"/>
    <cellStyle name="千分位 2 6 2 2 3 5" xfId="15821" xr:uid="{8AC89EBA-A9D4-498A-84B1-E87EE7952586}"/>
    <cellStyle name="千分位 2 6 2 2 3 5 2" xfId="45776" xr:uid="{8D877684-72DF-487C-8B44-61DB6574A032}"/>
    <cellStyle name="千分位 2 6 2 2 3 6" xfId="18569" xr:uid="{BA03ABA5-12F5-4474-9D70-4556A0D394AF}"/>
    <cellStyle name="千分位 2 6 2 2 3 6 2" xfId="48522" xr:uid="{DC06C041-0931-4816-9BA4-9256DCFBC6F9}"/>
    <cellStyle name="千分位 2 6 2 2 3 7" xfId="21352" xr:uid="{DBF5072F-8B55-4CA7-B1D8-75399105EABE}"/>
    <cellStyle name="千分位 2 6 2 2 3 7 2" xfId="51304" xr:uid="{CB1864C0-4239-447E-8040-E7C52BCF480D}"/>
    <cellStyle name="千分位 2 6 2 2 3 8" xfId="24090" xr:uid="{DA46A6B8-B4F1-489E-9892-D4910773A966}"/>
    <cellStyle name="千分位 2 6 2 2 3 8 2" xfId="54042" xr:uid="{E9117071-B6DB-455A-A6F6-EEE27CB7B3AD}"/>
    <cellStyle name="千分位 2 6 2 2 3 9" xfId="26826" xr:uid="{07713405-3CBD-4035-9ED8-5C39D5EBB856}"/>
    <cellStyle name="千分位 2 6 2 2 3 9 2" xfId="56778" xr:uid="{3E432CE7-6A37-41D5-BF33-829EFE0195F5}"/>
    <cellStyle name="千分位 2 6 2 2 4" xfId="3206" xr:uid="{0C321FF9-C1FB-44D2-8286-6C852DB36D7E}"/>
    <cellStyle name="千分位 2 6 2 2 4 2" xfId="28201" xr:uid="{8191AB65-E53C-408A-94E3-BCB68A9AC4FB}"/>
    <cellStyle name="千分位 2 6 2 2 4 2 2" xfId="58153" xr:uid="{F2C00B67-7204-41CB-A86C-372B4A1519AE}"/>
    <cellStyle name="千分位 2 6 2 2 4 3" xfId="33199" xr:uid="{B3B18688-6AE5-4C69-B9B2-9864342B8B5D}"/>
    <cellStyle name="千分位 2 6 2 2 5" xfId="6154" xr:uid="{67653F81-4C84-4530-9345-9CEA240CD38D}"/>
    <cellStyle name="千分位 2 6 2 2 5 2" xfId="36109" xr:uid="{597AE2FB-96D2-42EB-BC30-B22CAD6D8379}"/>
    <cellStyle name="千分位 2 6 2 2 6" xfId="8936" xr:uid="{326E643D-0412-475E-81E9-BEDEF2D38A7A}"/>
    <cellStyle name="千分位 2 6 2 2 6 2" xfId="38891" xr:uid="{5946982F-867C-4243-A278-CFBED3C02471}"/>
    <cellStyle name="千分位 2 6 2 2 7" xfId="11718" xr:uid="{90AB865E-BACF-4F07-96FD-749D3E836ED5}"/>
    <cellStyle name="千分位 2 6 2 2 7 2" xfId="41673" xr:uid="{15F6646B-65A6-4367-8319-A03BCF82ADDC}"/>
    <cellStyle name="千分位 2 6 2 2 8" xfId="14453" xr:uid="{1C9DE194-BD4C-4640-8733-A89AA0A924F9}"/>
    <cellStyle name="千分位 2 6 2 2 8 2" xfId="44408" xr:uid="{E34B6D87-9CD2-4AF1-ACF2-9323B0DE854A}"/>
    <cellStyle name="千分位 2 6 2 2 9" xfId="17201" xr:uid="{C0D63D89-B6D8-4E94-891F-0254FAA11A09}"/>
    <cellStyle name="千分位 2 6 2 2 9 2" xfId="47154" xr:uid="{874ADB7E-C672-4598-A462-BC903DCFAD1C}"/>
    <cellStyle name="千分位 2 6 2 3" xfId="1666" xr:uid="{BA8C6BC1-40F8-4297-85B4-0143F59A2FDA}"/>
    <cellStyle name="千分位 2 6 2 3 10" xfId="23064" xr:uid="{B9476940-9330-4C30-AFED-073069DAFA43}"/>
    <cellStyle name="千分位 2 6 2 3 10 2" xfId="53016" xr:uid="{5E9648A7-5B6E-4687-BA85-7948629B0369}"/>
    <cellStyle name="千分位 2 6 2 3 11" xfId="25800" xr:uid="{3B193207-A952-4A86-90E6-1BFF5F7AA416}"/>
    <cellStyle name="千分位 2 6 2 3 11 2" xfId="55752" xr:uid="{66BB68C3-E51A-4673-AFDD-FE0B9C02E327}"/>
    <cellStyle name="千分位 2 6 2 3 12" xfId="31671" xr:uid="{433CE20F-26F3-4BA9-B2BA-A9186C1A9A92}"/>
    <cellStyle name="千分位 2 6 2 3 2" xfId="4916" xr:uid="{94B0DB40-E59C-4D56-8C1C-9D61BF8162ED}"/>
    <cellStyle name="千分位 2 6 2 3 2 10" xfId="34909" xr:uid="{CA1803AB-D898-4A71-A035-6690ADC14CF5}"/>
    <cellStyle name="千分位 2 6 2 3 2 2" xfId="7864" xr:uid="{D6AFC3E8-620E-41DB-AE2A-983421F8CDC5}"/>
    <cellStyle name="千分位 2 6 2 3 2 2 2" xfId="29911" xr:uid="{B4F0608D-6B31-499A-9C7D-382E82090618}"/>
    <cellStyle name="千分位 2 6 2 3 2 2 2 2" xfId="59863" xr:uid="{FFA4E0F2-052E-45AB-9641-ACDCC3C538F2}"/>
    <cellStyle name="千分位 2 6 2 3 2 2 3" xfId="37819" xr:uid="{40B7F9EE-3543-4EE3-B8EE-E53A3371A8C2}"/>
    <cellStyle name="千分位 2 6 2 3 2 3" xfId="10646" xr:uid="{286402A8-7E38-4B83-A2CE-C3CFC678507A}"/>
    <cellStyle name="千分位 2 6 2 3 2 3 2" xfId="40601" xr:uid="{13975BBF-A467-4938-95D9-6EBEF8C6E9AE}"/>
    <cellStyle name="千分位 2 6 2 3 2 4" xfId="13428" xr:uid="{81F7C5E8-3435-4622-8445-D1DB89F80B18}"/>
    <cellStyle name="千分位 2 6 2 3 2 4 2" xfId="43383" xr:uid="{456129FC-8123-494A-9485-7AFB55CEFCB7}"/>
    <cellStyle name="千分位 2 6 2 3 2 5" xfId="16163" xr:uid="{A21EB46E-C43F-4B57-B9E1-E88CDD246C35}"/>
    <cellStyle name="千分位 2 6 2 3 2 5 2" xfId="46118" xr:uid="{D198FF3B-7768-413C-9817-7E8876B41545}"/>
    <cellStyle name="千分位 2 6 2 3 2 6" xfId="18911" xr:uid="{E876F769-F7B8-41FC-93B8-B465E43F1C98}"/>
    <cellStyle name="千分位 2 6 2 3 2 6 2" xfId="48864" xr:uid="{40F4ED29-08C1-4CFB-A447-454A562FA751}"/>
    <cellStyle name="千分位 2 6 2 3 2 7" xfId="21694" xr:uid="{2CBE24E9-5F46-4878-9CCE-9C2A76D4728E}"/>
    <cellStyle name="千分位 2 6 2 3 2 7 2" xfId="51646" xr:uid="{3DA12953-FE78-4232-9EBD-F7B0BBE5A8B2}"/>
    <cellStyle name="千分位 2 6 2 3 2 8" xfId="24432" xr:uid="{51CDAB1F-FBE4-4093-BABF-8D8B34C6F09D}"/>
    <cellStyle name="千分位 2 6 2 3 2 8 2" xfId="54384" xr:uid="{610921A1-5D25-410F-85C1-6B3AF02388F1}"/>
    <cellStyle name="千分位 2 6 2 3 2 9" xfId="27168" xr:uid="{EC66D803-50C3-4BAF-8F73-2CD50B0D260E}"/>
    <cellStyle name="千分位 2 6 2 3 2 9 2" xfId="57120" xr:uid="{3D977778-DAE3-4EC5-8EAA-F13E154D7548}"/>
    <cellStyle name="千分位 2 6 2 3 3" xfId="3548" xr:uid="{932E90E8-00DD-4CFA-B62A-03DF855FFA27}"/>
    <cellStyle name="千分位 2 6 2 3 3 2" xfId="28543" xr:uid="{8756F6A7-4376-43DD-80B2-190CC1A17602}"/>
    <cellStyle name="千分位 2 6 2 3 3 2 2" xfId="58495" xr:uid="{E3791E0E-48D2-4BE8-A48E-41DA646BC139}"/>
    <cellStyle name="千分位 2 6 2 3 3 3" xfId="33541" xr:uid="{1DD9A002-BA0B-483D-ADEA-48B96DE3A28A}"/>
    <cellStyle name="千分位 2 6 2 3 4" xfId="6496" xr:uid="{0359A6F2-2B0B-4650-BFED-F2D4F90753B3}"/>
    <cellStyle name="千分位 2 6 2 3 4 2" xfId="36451" xr:uid="{DFDBD0EC-6957-4D1B-A09D-221602B633C8}"/>
    <cellStyle name="千分位 2 6 2 3 5" xfId="9278" xr:uid="{6C9D659E-6B3F-4B8F-A78D-D3905BAE4596}"/>
    <cellStyle name="千分位 2 6 2 3 5 2" xfId="39233" xr:uid="{694945CA-1097-4C94-A936-7ABCB5DECCF1}"/>
    <cellStyle name="千分位 2 6 2 3 6" xfId="12060" xr:uid="{A0219D56-12A8-44B7-9A03-6515EEBF7902}"/>
    <cellStyle name="千分位 2 6 2 3 6 2" xfId="42015" xr:uid="{52A4909F-649A-4D39-8F3A-635B3D247E4A}"/>
    <cellStyle name="千分位 2 6 2 3 7" xfId="14795" xr:uid="{A8B2072E-41C1-45EB-B7A0-8B00C0CD2DF7}"/>
    <cellStyle name="千分位 2 6 2 3 7 2" xfId="44750" xr:uid="{238D496A-C779-4D20-AFE7-2BBA3D0FF932}"/>
    <cellStyle name="千分位 2 6 2 3 8" xfId="17543" xr:uid="{8F90B19A-5E97-4B56-9E3F-500801D08269}"/>
    <cellStyle name="千分位 2 6 2 3 8 2" xfId="47496" xr:uid="{F4BB4680-35B4-463A-A211-DF04170E0719}"/>
    <cellStyle name="千分位 2 6 2 3 9" xfId="20326" xr:uid="{21DCAC72-E41F-4BF3-B961-E82BCF9C1A71}"/>
    <cellStyle name="千分位 2 6 2 3 9 2" xfId="50278" xr:uid="{F5414A8D-2372-48D7-A90D-ACA890BE7BC6}"/>
    <cellStyle name="千分位 2 6 2 4" xfId="2427" xr:uid="{9B9A6ADD-7DA8-4B1B-B150-023211C34ACC}"/>
    <cellStyle name="千分位 2 6 2 4 10" xfId="26484" xr:uid="{F296B598-1FF1-437B-80E2-FACD522D2AA0}"/>
    <cellStyle name="千分位 2 6 2 4 10 2" xfId="56436" xr:uid="{10052BF5-EC9B-4132-95E5-3AA438B2D111}"/>
    <cellStyle name="千分位 2 6 2 4 11" xfId="32426" xr:uid="{59DB8F06-219E-4240-A6E7-9BEE4438044B}"/>
    <cellStyle name="千分位 2 6 2 4 2" xfId="4232" xr:uid="{541E40F3-0B14-4F3E-B2CA-E61B522E317C}"/>
    <cellStyle name="千分位 2 6 2 4 2 2" xfId="29227" xr:uid="{FDDB8237-A8E5-4BCE-A90A-C0923207583F}"/>
    <cellStyle name="千分位 2 6 2 4 2 2 2" xfId="59179" xr:uid="{25F733DD-FFE5-4CA5-8C40-DD46527A0429}"/>
    <cellStyle name="千分位 2 6 2 4 2 3" xfId="34225" xr:uid="{8A714BEF-F6BE-4C0D-8F1B-60FA5BA60768}"/>
    <cellStyle name="千分位 2 6 2 4 3" xfId="7180" xr:uid="{CBA762FC-02A9-4397-B2A8-42E0D5B25014}"/>
    <cellStyle name="千分位 2 6 2 4 3 2" xfId="37135" xr:uid="{DDF50AA3-34D8-4EB8-AAB2-063DA41B51E2}"/>
    <cellStyle name="千分位 2 6 2 4 4" xfId="9962" xr:uid="{6EE2A2F7-FF1C-4C2A-AA47-085C3844D910}"/>
    <cellStyle name="千分位 2 6 2 4 4 2" xfId="39917" xr:uid="{D5569776-4970-4BAC-B9BC-8B1C5BBCBBF5}"/>
    <cellStyle name="千分位 2 6 2 4 5" xfId="12744" xr:uid="{72F71102-6562-4416-8C54-D555256CAC9A}"/>
    <cellStyle name="千分位 2 6 2 4 5 2" xfId="42699" xr:uid="{5E76B493-75FA-41B8-A000-158941ABEBAB}"/>
    <cellStyle name="千分位 2 6 2 4 6" xfId="15479" xr:uid="{F78219DE-2E92-4BA1-9CBF-A150FC991378}"/>
    <cellStyle name="千分位 2 6 2 4 6 2" xfId="45434" xr:uid="{7ACBA88F-3C12-4454-90D7-0AA632BB54B3}"/>
    <cellStyle name="千分位 2 6 2 4 7" xfId="18227" xr:uid="{1D5D7163-CCB1-47E9-B341-3B794E92FA6E}"/>
    <cellStyle name="千分位 2 6 2 4 7 2" xfId="48180" xr:uid="{290D04B5-15FF-43C3-A500-C2BFA4CF9998}"/>
    <cellStyle name="千分位 2 6 2 4 8" xfId="21010" xr:uid="{CBA07663-7DBE-44EE-BA98-CF82E187DD07}"/>
    <cellStyle name="千分位 2 6 2 4 8 2" xfId="50962" xr:uid="{1307219A-BA8B-4C7D-A709-B025C9998783}"/>
    <cellStyle name="千分位 2 6 2 4 9" xfId="23748" xr:uid="{05043E6C-EB17-4C14-96F6-BB2C09CA7B99}"/>
    <cellStyle name="千分位 2 6 2 4 9 2" xfId="53700" xr:uid="{6B8DE474-B49F-46BA-A790-601A00CA4613}"/>
    <cellStyle name="千分位 2 6 2 5" xfId="2864" xr:uid="{2E1BF6FB-219F-4613-BE05-CD5FCFFC1CC9}"/>
    <cellStyle name="千分位 2 6 2 5 2" xfId="27859" xr:uid="{008FED6E-26E0-4D2E-9233-9522DD710A65}"/>
    <cellStyle name="千分位 2 6 2 5 2 2" xfId="57811" xr:uid="{055A7016-1DEF-4F80-AFD6-94CB1CF6CD59}"/>
    <cellStyle name="千分位 2 6 2 5 3" xfId="32857" xr:uid="{E1BA9C31-856E-4694-95A7-7D19F78AEB5E}"/>
    <cellStyle name="千分位 2 6 2 6" xfId="5812" xr:uid="{965DB30B-E3F0-498B-9F28-381FC47ACB96}"/>
    <cellStyle name="千分位 2 6 2 6 2" xfId="35767" xr:uid="{014E2627-DD70-4B1B-930B-96F49ED8EB84}"/>
    <cellStyle name="千分位 2 6 2 7" xfId="8594" xr:uid="{AE2AED45-7970-41DB-A18E-2C0C6BBFEA2C}"/>
    <cellStyle name="千分位 2 6 2 7 2" xfId="38549" xr:uid="{B87E6374-C86E-4063-9013-C365167A7E5F}"/>
    <cellStyle name="千分位 2 6 2 8" xfId="11376" xr:uid="{998F09D6-9362-4109-B8AF-5372C6EB3797}"/>
    <cellStyle name="千分位 2 6 2 8 2" xfId="41331" xr:uid="{353B7BCE-2B81-45A1-92AB-4B8DB047AFC7}"/>
    <cellStyle name="千分位 2 6 2 9" xfId="14111" xr:uid="{BFEB8BB4-13F4-489E-9A66-5AD0AA7177DF}"/>
    <cellStyle name="千分位 2 6 2 9 2" xfId="44066" xr:uid="{625F18EC-35F2-4947-9EA0-6A2190F2326A}"/>
    <cellStyle name="千分位 2 6 3" xfId="811" xr:uid="{2275ED41-4187-4277-89C6-A6772BA880D3}"/>
    <cellStyle name="千分位 2 6 3 10" xfId="19813" xr:uid="{69DD743A-5FA1-4893-ABF0-AEFA5A943948}"/>
    <cellStyle name="千分位 2 6 3 10 2" xfId="49765" xr:uid="{C6D5E86C-3619-4330-B7E3-A224F500AF98}"/>
    <cellStyle name="千分位 2 6 3 11" xfId="22551" xr:uid="{568A6728-C50B-4BB3-84F1-702AF3255477}"/>
    <cellStyle name="千分位 2 6 3 11 2" xfId="52503" xr:uid="{AFE627D7-BF12-4D5D-A12D-8BD07198AD8B}"/>
    <cellStyle name="千分位 2 6 3 12" xfId="25287" xr:uid="{30597124-04DF-4572-8A56-EF00292AD5A0}"/>
    <cellStyle name="千分位 2 6 3 12 2" xfId="55239" xr:uid="{76F4FDC5-E79C-4EDE-8375-6D12DCF57380}"/>
    <cellStyle name="千分位 2 6 3 13" xfId="30816" xr:uid="{5C020526-FEAE-4B9C-854A-23568D25EB8E}"/>
    <cellStyle name="千分位 2 6 3 2" xfId="1354" xr:uid="{F02BB2AE-00EF-48D9-8F93-8B7C3D1A6062}"/>
    <cellStyle name="千分位 2 6 3 2 10" xfId="23235" xr:uid="{E6B3C310-B7AB-4F58-8378-91814A0317D1}"/>
    <cellStyle name="千分位 2 6 3 2 10 2" xfId="53187" xr:uid="{0BC53A5E-290C-42D9-B3D4-F65AE5577D81}"/>
    <cellStyle name="千分位 2 6 3 2 11" xfId="25971" xr:uid="{30E60204-19B5-46C7-8915-798BF3184EDF}"/>
    <cellStyle name="千分位 2 6 3 2 11 2" xfId="55923" xr:uid="{D9A95E20-F955-40D3-B35D-59B959A0B897}"/>
    <cellStyle name="千分位 2 6 3 2 12" xfId="31359" xr:uid="{DF367645-24CE-4350-9285-30B0DBE41DBE}"/>
    <cellStyle name="千分位 2 6 3 2 2" xfId="5087" xr:uid="{ED794FD2-ED84-462D-8FD4-949B4ADD2097}"/>
    <cellStyle name="千分位 2 6 3 2 2 10" xfId="35080" xr:uid="{578A56EC-993B-4BED-B5CA-D1EDADAA7AE6}"/>
    <cellStyle name="千分位 2 6 3 2 2 2" xfId="8035" xr:uid="{DD02AF71-BD84-4E61-807E-6557F278CE11}"/>
    <cellStyle name="千分位 2 6 3 2 2 2 2" xfId="30082" xr:uid="{0652E693-ADC3-47C2-85A2-8DD1996EB85A}"/>
    <cellStyle name="千分位 2 6 3 2 2 2 2 2" xfId="60034" xr:uid="{EF253BF1-38D8-4782-8459-235B4EAC2400}"/>
    <cellStyle name="千分位 2 6 3 2 2 2 3" xfId="37990" xr:uid="{9699BDFC-1D22-4919-AA1C-4F849F22F3DB}"/>
    <cellStyle name="千分位 2 6 3 2 2 3" xfId="10817" xr:uid="{BB25E01A-D647-4861-BA9F-9E1B0800F2D0}"/>
    <cellStyle name="千分位 2 6 3 2 2 3 2" xfId="40772" xr:uid="{7EB6A240-7D19-4CEE-B7A1-920C9A5397C7}"/>
    <cellStyle name="千分位 2 6 3 2 2 4" xfId="13599" xr:uid="{7BBCF178-1087-4940-A40D-5488C8F2F20C}"/>
    <cellStyle name="千分位 2 6 3 2 2 4 2" xfId="43554" xr:uid="{99B61645-DC6E-4BFE-B14A-A1D803DDE296}"/>
    <cellStyle name="千分位 2 6 3 2 2 5" xfId="16334" xr:uid="{94122D55-D33A-40AC-B630-C3B1171035D5}"/>
    <cellStyle name="千分位 2 6 3 2 2 5 2" xfId="46289" xr:uid="{E2832498-BDA3-47CA-AFAB-602F23F260B1}"/>
    <cellStyle name="千分位 2 6 3 2 2 6" xfId="19082" xr:uid="{7F84D933-DFA2-4C13-8C0F-9A7456DD9EF3}"/>
    <cellStyle name="千分位 2 6 3 2 2 6 2" xfId="49035" xr:uid="{E53654BB-AF29-4FEC-BCEF-69A28429C054}"/>
    <cellStyle name="千分位 2 6 3 2 2 7" xfId="21865" xr:uid="{22F077DB-717C-423E-B8D4-5D56DF9C49FB}"/>
    <cellStyle name="千分位 2 6 3 2 2 7 2" xfId="51817" xr:uid="{4C949AE4-E81F-4817-A220-7E284C67B1D3}"/>
    <cellStyle name="千分位 2 6 3 2 2 8" xfId="24603" xr:uid="{218A6854-058C-48D6-99CF-64E3D6F61E99}"/>
    <cellStyle name="千分位 2 6 3 2 2 8 2" xfId="54555" xr:uid="{74BDB6CB-2438-4EEA-B349-74E2306187C4}"/>
    <cellStyle name="千分位 2 6 3 2 2 9" xfId="27339" xr:uid="{B71E4233-7A9B-4C6D-9B27-6E57B1542763}"/>
    <cellStyle name="千分位 2 6 3 2 2 9 2" xfId="57291" xr:uid="{06922610-3613-491D-B40D-BC85C08EAF88}"/>
    <cellStyle name="千分位 2 6 3 2 3" xfId="3719" xr:uid="{EA9DD43F-585D-4011-8801-93E59D96FF87}"/>
    <cellStyle name="千分位 2 6 3 2 3 2" xfId="28714" xr:uid="{CFEAD693-91A4-4AF7-8884-69DE48CEFF56}"/>
    <cellStyle name="千分位 2 6 3 2 3 2 2" xfId="58666" xr:uid="{554205A5-DAF6-40A7-96F8-C9193113B25F}"/>
    <cellStyle name="千分位 2 6 3 2 3 3" xfId="33712" xr:uid="{4D565A6E-0F0E-4FD5-8DDA-6AD4F73C6B09}"/>
    <cellStyle name="千分位 2 6 3 2 4" xfId="6667" xr:uid="{D2765B59-0126-4357-8BB0-B3B199A365A9}"/>
    <cellStyle name="千分位 2 6 3 2 4 2" xfId="36622" xr:uid="{F8F41EEA-9AA3-42C1-89E7-38DF2320AE46}"/>
    <cellStyle name="千分位 2 6 3 2 5" xfId="9449" xr:uid="{98933A60-1484-4A40-B860-A5955DDC27CB}"/>
    <cellStyle name="千分位 2 6 3 2 5 2" xfId="39404" xr:uid="{1106D497-F90E-4C7B-A2EB-58D682234883}"/>
    <cellStyle name="千分位 2 6 3 2 6" xfId="12231" xr:uid="{387F449B-374E-4EF8-BCEC-55BEBDE13574}"/>
    <cellStyle name="千分位 2 6 3 2 6 2" xfId="42186" xr:uid="{1F2A8D83-C553-4D14-947E-DB3CBD7E1881}"/>
    <cellStyle name="千分位 2 6 3 2 7" xfId="14966" xr:uid="{B371D69B-794D-4BFA-98E5-93130255DF38}"/>
    <cellStyle name="千分位 2 6 3 2 7 2" xfId="44921" xr:uid="{5F3B79D9-D9AA-4B0A-9677-88058B46C58D}"/>
    <cellStyle name="千分位 2 6 3 2 8" xfId="17714" xr:uid="{D7F40329-BB52-4605-B322-BC4DFFAA30F8}"/>
    <cellStyle name="千分位 2 6 3 2 8 2" xfId="47667" xr:uid="{27C6335D-B8B5-4CEA-BE69-4BE2AEF60B41}"/>
    <cellStyle name="千分位 2 6 3 2 9" xfId="20497" xr:uid="{E8C4A1E7-F83F-4582-8979-A8AF7C7302B5}"/>
    <cellStyle name="千分位 2 6 3 2 9 2" xfId="50449" xr:uid="{921F456A-9AD7-4706-BE7F-F9D7EB744D13}"/>
    <cellStyle name="千分位 2 6 3 3" xfId="1896" xr:uid="{4A16B9AE-314F-4CCC-9520-8DA4B64638E2}"/>
    <cellStyle name="千分位 2 6 3 3 10" xfId="26655" xr:uid="{7E8774DE-DFA1-4F24-BF88-90181081BF06}"/>
    <cellStyle name="千分位 2 6 3 3 10 2" xfId="56607" xr:uid="{F305088B-0A0B-4A36-AD82-0822AC39D6BA}"/>
    <cellStyle name="千分位 2 6 3 3 11" xfId="31901" xr:uid="{F4F78AC8-0BDA-43DD-993D-5775112E2A33}"/>
    <cellStyle name="千分位 2 6 3 3 2" xfId="4403" xr:uid="{5D0F6AF2-B6B4-4A67-938F-91FBD8CEDB10}"/>
    <cellStyle name="千分位 2 6 3 3 2 2" xfId="29398" xr:uid="{5C7DEFFD-2461-4E35-B9A6-1B28305F141A}"/>
    <cellStyle name="千分位 2 6 3 3 2 2 2" xfId="59350" xr:uid="{FB7F2349-59B7-4691-8390-F74B89EA0D4C}"/>
    <cellStyle name="千分位 2 6 3 3 2 3" xfId="34396" xr:uid="{7CF4B52E-D6B3-42D9-93CB-583E5DA783DE}"/>
    <cellStyle name="千分位 2 6 3 3 3" xfId="7351" xr:uid="{1CCB8C8C-4210-43F2-A074-EAC51A7604CC}"/>
    <cellStyle name="千分位 2 6 3 3 3 2" xfId="37306" xr:uid="{C97B0FCD-AD1C-43D4-A29B-D173837D3FAF}"/>
    <cellStyle name="千分位 2 6 3 3 4" xfId="10133" xr:uid="{E11AB1E6-E64A-40CF-8AB6-EC266C596C7D}"/>
    <cellStyle name="千分位 2 6 3 3 4 2" xfId="40088" xr:uid="{81DC4290-3687-4FCD-8643-D9B66ACFB8C0}"/>
    <cellStyle name="千分位 2 6 3 3 5" xfId="12915" xr:uid="{7F8EA191-8F94-4CCE-9B90-59A08AC362DC}"/>
    <cellStyle name="千分位 2 6 3 3 5 2" xfId="42870" xr:uid="{85DB24AE-D3F4-4F9B-BC12-C2EDB85CBF2E}"/>
    <cellStyle name="千分位 2 6 3 3 6" xfId="15650" xr:uid="{943CFCFF-8B41-4F51-86E4-285A6B4850B7}"/>
    <cellStyle name="千分位 2 6 3 3 6 2" xfId="45605" xr:uid="{AD06326F-2166-4D27-B454-E791E7B6A7AC}"/>
    <cellStyle name="千分位 2 6 3 3 7" xfId="18398" xr:uid="{AA2FDB9D-0594-485D-80CF-A2BC305F82BD}"/>
    <cellStyle name="千分位 2 6 3 3 7 2" xfId="48351" xr:uid="{7CAAD629-E1B2-466B-8EDC-64F3CB4357A9}"/>
    <cellStyle name="千分位 2 6 3 3 8" xfId="21181" xr:uid="{057ECD72-D2E1-4B69-9E12-EA7C64F07C6E}"/>
    <cellStyle name="千分位 2 6 3 3 8 2" xfId="51133" xr:uid="{A79E7A1F-4F17-4DEF-93C8-6647A22F8835}"/>
    <cellStyle name="千分位 2 6 3 3 9" xfId="23919" xr:uid="{985CF0EA-26E3-44B4-ADDA-56BCE73F1DE1}"/>
    <cellStyle name="千分位 2 6 3 3 9 2" xfId="53871" xr:uid="{685AEDCE-D7A2-495F-87EE-5AE6C0448E02}"/>
    <cellStyle name="千分位 2 6 3 4" xfId="3035" xr:uid="{F50F472B-4E6B-40B4-AADC-ECC92165CE51}"/>
    <cellStyle name="千分位 2 6 3 4 2" xfId="28030" xr:uid="{4F888638-4906-4D1E-BC35-FF16F013C290}"/>
    <cellStyle name="千分位 2 6 3 4 2 2" xfId="57982" xr:uid="{7359BE82-13BF-4D7F-9555-DEEDA160D9D6}"/>
    <cellStyle name="千分位 2 6 3 4 3" xfId="33028" xr:uid="{5F553E02-F67B-462D-A4F2-E2D1A9A5A606}"/>
    <cellStyle name="千分位 2 6 3 5" xfId="5983" xr:uid="{9C6E655E-CC02-4C0D-9997-881EA4FE6FC5}"/>
    <cellStyle name="千分位 2 6 3 5 2" xfId="35938" xr:uid="{A89DEA1A-EDFD-4962-9FEB-8BE1726A2C76}"/>
    <cellStyle name="千分位 2 6 3 6" xfId="8765" xr:uid="{269B5453-796B-44FA-8396-123C14F3EFF3}"/>
    <cellStyle name="千分位 2 6 3 6 2" xfId="38720" xr:uid="{00147460-5C30-4626-9CC1-8AD2545F699F}"/>
    <cellStyle name="千分位 2 6 3 7" xfId="11547" xr:uid="{33C5456E-3166-441D-B21E-364A61F6BC12}"/>
    <cellStyle name="千分位 2 6 3 7 2" xfId="41502" xr:uid="{16225CB6-D274-451E-81BD-0401D6D4443A}"/>
    <cellStyle name="千分位 2 6 3 8" xfId="14282" xr:uid="{37BC6022-216F-409D-95D8-726FDF3257F2}"/>
    <cellStyle name="千分位 2 6 3 8 2" xfId="44237" xr:uid="{261343A1-2183-4C68-AC2D-CCFE9B769493}"/>
    <cellStyle name="千分位 2 6 3 9" xfId="17030" xr:uid="{53804235-B7D6-4099-97CF-8F5DD2615B97}"/>
    <cellStyle name="千分位 2 6 3 9 2" xfId="46983" xr:uid="{A6018E59-94CA-4329-9CF9-18E1CE9D1545}"/>
    <cellStyle name="千分位 2 6 4" xfId="985" xr:uid="{EAA44779-148C-4396-8239-EFAA62CF1DCC}"/>
    <cellStyle name="千分位 2 6 4 10" xfId="22893" xr:uid="{D66EB304-7A84-45E0-9DAB-7FA72CCC924E}"/>
    <cellStyle name="千分位 2 6 4 10 2" xfId="52845" xr:uid="{B77BE8FF-33E8-45B3-95F0-DCF553227379}"/>
    <cellStyle name="千分位 2 6 4 11" xfId="25629" xr:uid="{5F64F5C3-6219-42F5-9E79-F8EE06973194}"/>
    <cellStyle name="千分位 2 6 4 11 2" xfId="55581" xr:uid="{2AF0C93D-4D4E-4941-A4C1-BA1E4B74AEE6}"/>
    <cellStyle name="千分位 2 6 4 12" xfId="30990" xr:uid="{DD4DD41C-8786-4B06-B959-483E58051D6D}"/>
    <cellStyle name="千分位 2 6 4 2" xfId="4745" xr:uid="{BC77CF7C-7674-487B-8827-C732E6A4344E}"/>
    <cellStyle name="千分位 2 6 4 2 10" xfId="34738" xr:uid="{D642D567-8C70-4C57-AC17-3FFB7FED2C0D}"/>
    <cellStyle name="千分位 2 6 4 2 2" xfId="7693" xr:uid="{28E58C36-AF39-4473-B6AB-C6F35FA4FCBA}"/>
    <cellStyle name="千分位 2 6 4 2 2 2" xfId="29740" xr:uid="{10E05D84-FFF4-4979-A63F-304E56BD07F2}"/>
    <cellStyle name="千分位 2 6 4 2 2 2 2" xfId="59692" xr:uid="{822FC374-B1D2-43B6-8899-E5D0AF91A05A}"/>
    <cellStyle name="千分位 2 6 4 2 2 3" xfId="37648" xr:uid="{89EE4994-40A2-4A05-91DB-2B2AF3AAFFA5}"/>
    <cellStyle name="千分位 2 6 4 2 3" xfId="10475" xr:uid="{D94D63B8-0459-4FDF-82AD-C5FC234899E0}"/>
    <cellStyle name="千分位 2 6 4 2 3 2" xfId="40430" xr:uid="{B32B6E57-55CB-488E-8A4C-77FD0E5F06D2}"/>
    <cellStyle name="千分位 2 6 4 2 4" xfId="13257" xr:uid="{BE873E59-AC7B-48C7-8E67-197B5CBC6382}"/>
    <cellStyle name="千分位 2 6 4 2 4 2" xfId="43212" xr:uid="{D8256E96-CDC2-42CB-B37D-C9DFF8680F87}"/>
    <cellStyle name="千分位 2 6 4 2 5" xfId="15992" xr:uid="{4CFA12DE-5A60-4A04-846F-D8DD3E8A7B2D}"/>
    <cellStyle name="千分位 2 6 4 2 5 2" xfId="45947" xr:uid="{9863D965-E20E-4197-BB32-12789500B193}"/>
    <cellStyle name="千分位 2 6 4 2 6" xfId="18740" xr:uid="{5B928DF2-F7F1-4CA5-92CD-8B727CE8FE7A}"/>
    <cellStyle name="千分位 2 6 4 2 6 2" xfId="48693" xr:uid="{BF4D7ED5-DE17-4767-AEAD-830FEC559C5B}"/>
    <cellStyle name="千分位 2 6 4 2 7" xfId="21523" xr:uid="{5DF08A7E-C9D1-4492-96F7-F56D138CB2D4}"/>
    <cellStyle name="千分位 2 6 4 2 7 2" xfId="51475" xr:uid="{A8BA920D-E267-4109-8D56-F47F24E57DDF}"/>
    <cellStyle name="千分位 2 6 4 2 8" xfId="24261" xr:uid="{B43FB4C4-E611-400A-B79A-A2A35DD7E237}"/>
    <cellStyle name="千分位 2 6 4 2 8 2" xfId="54213" xr:uid="{543FF12F-0BA0-45AA-B39E-47662C3C17F6}"/>
    <cellStyle name="千分位 2 6 4 2 9" xfId="26997" xr:uid="{02DF4C11-DD33-4192-9A93-9FFB08044F90}"/>
    <cellStyle name="千分位 2 6 4 2 9 2" xfId="56949" xr:uid="{0942ADA2-4C67-4543-B127-AFBA1131D6E3}"/>
    <cellStyle name="千分位 2 6 4 3" xfId="3377" xr:uid="{F3B154E9-A246-4A2F-8CF5-6E86B73B24EF}"/>
    <cellStyle name="千分位 2 6 4 3 2" xfId="28372" xr:uid="{CA832E3C-9215-4F1C-8FF7-7E30E92BB81F}"/>
    <cellStyle name="千分位 2 6 4 3 2 2" xfId="58324" xr:uid="{0CD440D2-CA9B-49CF-91DD-0BC731998A55}"/>
    <cellStyle name="千分位 2 6 4 3 3" xfId="33370" xr:uid="{02A2A711-F388-4957-BD57-0E23F63700E4}"/>
    <cellStyle name="千分位 2 6 4 4" xfId="6325" xr:uid="{CCC924E0-3BBB-4307-9AC5-DB877A2AD3F7}"/>
    <cellStyle name="千分位 2 6 4 4 2" xfId="36280" xr:uid="{71BAED0E-D3CB-41BD-9150-F2EA63BE3AD4}"/>
    <cellStyle name="千分位 2 6 4 5" xfId="9107" xr:uid="{2D970DA6-BB23-4352-9434-206EFC87684E}"/>
    <cellStyle name="千分位 2 6 4 5 2" xfId="39062" xr:uid="{E41ED68A-460F-4DC1-ACA2-C0C4857E4A93}"/>
    <cellStyle name="千分位 2 6 4 6" xfId="11889" xr:uid="{03C9116A-0064-4886-91A7-A1E1D3973A39}"/>
    <cellStyle name="千分位 2 6 4 6 2" xfId="41844" xr:uid="{33B5570E-53F4-4A4B-94AD-237CB630726F}"/>
    <cellStyle name="千分位 2 6 4 7" xfId="14624" xr:uid="{91E79E04-A278-475C-B328-5D385ECAFE2C}"/>
    <cellStyle name="千分位 2 6 4 7 2" xfId="44579" xr:uid="{FA30B555-91C5-4887-A5A5-9C185F3472F8}"/>
    <cellStyle name="千分位 2 6 4 8" xfId="17372" xr:uid="{21687421-FCE4-4F99-98EB-9D97386EE13C}"/>
    <cellStyle name="千分位 2 6 4 8 2" xfId="47325" xr:uid="{3EDBC08D-9A5A-431C-AAD6-404B13030D32}"/>
    <cellStyle name="千分位 2 6 4 9" xfId="20155" xr:uid="{BB4F4A65-DC09-412D-A375-0859E38380AE}"/>
    <cellStyle name="千分位 2 6 4 9 2" xfId="50107" xr:uid="{91655D8F-830E-4BE0-9BF4-5CDD7C589534}"/>
    <cellStyle name="千分位 2 6 5" xfId="1527" xr:uid="{32F9BFF0-1E52-4A73-860C-F7EF7E888046}"/>
    <cellStyle name="千分位 2 6 5 10" xfId="26313" xr:uid="{BC038444-F669-43B4-BA69-E97CF20F4486}"/>
    <cellStyle name="千分位 2 6 5 10 2" xfId="56265" xr:uid="{771ECADA-C523-4C83-A5B6-7399550E85EB}"/>
    <cellStyle name="千分位 2 6 5 11" xfId="31532" xr:uid="{F9FDAE68-FC87-4B7F-B47A-385EF2C8908B}"/>
    <cellStyle name="千分位 2 6 5 2" xfId="4061" xr:uid="{FC2FAF94-E53D-472F-8E98-7BDA65E25B8E}"/>
    <cellStyle name="千分位 2 6 5 2 2" xfId="29056" xr:uid="{BABF8831-0DF2-47E8-A508-7B2D7B0919A2}"/>
    <cellStyle name="千分位 2 6 5 2 2 2" xfId="59008" xr:uid="{9AF4E6EB-D1CF-4100-824D-8096267A986D}"/>
    <cellStyle name="千分位 2 6 5 2 3" xfId="34054" xr:uid="{7FE36A29-B0A9-4E7B-B2F1-5BFD543A1FD3}"/>
    <cellStyle name="千分位 2 6 5 3" xfId="7009" xr:uid="{02DBA611-7775-4741-9588-92FA71CDDBB0}"/>
    <cellStyle name="千分位 2 6 5 3 2" xfId="36964" xr:uid="{7B685247-57FD-4FA7-B5AE-61FB082ECB8B}"/>
    <cellStyle name="千分位 2 6 5 4" xfId="9791" xr:uid="{0BE27404-3A18-45FF-9502-283486D66FCF}"/>
    <cellStyle name="千分位 2 6 5 4 2" xfId="39746" xr:uid="{61410A97-6E44-42BA-8665-16A70BD77A07}"/>
    <cellStyle name="千分位 2 6 5 5" xfId="12573" xr:uid="{CB9965D3-9BF4-4127-93AD-48422555D6C4}"/>
    <cellStyle name="千分位 2 6 5 5 2" xfId="42528" xr:uid="{D268F919-A0F4-4A74-84FF-A790CAFD90EC}"/>
    <cellStyle name="千分位 2 6 5 6" xfId="15308" xr:uid="{D5B2BBA0-FCA5-4741-A22A-FB11482DB90B}"/>
    <cellStyle name="千分位 2 6 5 6 2" xfId="45263" xr:uid="{B5ACB1AE-83C2-4D3C-8438-3437E384174E}"/>
    <cellStyle name="千分位 2 6 5 7" xfId="18056" xr:uid="{2211026A-8D1B-4BFB-BFC9-F7B4D80DA08C}"/>
    <cellStyle name="千分位 2 6 5 7 2" xfId="48009" xr:uid="{4C94EC43-C84A-49FC-898F-EDE1359A2926}"/>
    <cellStyle name="千分位 2 6 5 8" xfId="20839" xr:uid="{926D2F54-FDC6-4559-BA35-17A1DF43B7DC}"/>
    <cellStyle name="千分位 2 6 5 8 2" xfId="50791" xr:uid="{83F6EC85-D064-4A8B-BD8B-0A539EF7B221}"/>
    <cellStyle name="千分位 2 6 5 9" xfId="23577" xr:uid="{8A15CFFF-50E9-4E49-B9FE-D9183398B97F}"/>
    <cellStyle name="千分位 2 6 5 9 2" xfId="53529" xr:uid="{F80FA2E9-2608-4EB0-B922-3A80A090E833}"/>
    <cellStyle name="千分位 2 6 6" xfId="2076" xr:uid="{3D71A886-FDC4-4F61-8239-884D415460D9}"/>
    <cellStyle name="千分位 2 6 6 2" xfId="27688" xr:uid="{8EF23E87-7AF5-40F8-A636-B3C484D17525}"/>
    <cellStyle name="千分位 2 6 6 2 2" xfId="57640" xr:uid="{CBC2D008-7AF0-4427-A6E6-9C458651F20A}"/>
    <cellStyle name="千分位 2 6 6 3" xfId="32079" xr:uid="{63FA639B-9431-4704-9DC8-5ECBBFB9294D}"/>
    <cellStyle name="千分位 2 6 7" xfId="2255" xr:uid="{6C7A985A-1A78-4CC8-BFA2-EFEABC026225}"/>
    <cellStyle name="千分位 2 6 7 2" xfId="32255" xr:uid="{E3E3A97A-DC9E-4231-8D83-F8E585969290}"/>
    <cellStyle name="千分位 2 6 8" xfId="2693" xr:uid="{C240B17F-A44C-47DB-9F16-AE68FF2829F7}"/>
    <cellStyle name="千分位 2 6 8 2" xfId="32686" xr:uid="{0881320E-E7C2-4EEB-B19A-A5664A778247}"/>
    <cellStyle name="千分位 2 6 9" xfId="5516" xr:uid="{AAFD8A20-CB4E-457F-9144-A440DB2192CF}"/>
    <cellStyle name="千分位 2 6 9 2" xfId="35478" xr:uid="{1CC8CF57-BB63-4418-A666-7CCC4100ECC5}"/>
    <cellStyle name="千分位 2 7" xfId="486" xr:uid="{CB174BFA-0408-4905-B650-8899CFE4DA17}"/>
    <cellStyle name="千分位 2 7 10" xfId="16773" xr:uid="{33B70CE1-3F3D-4B48-95D6-2C3A9A3A78E0}"/>
    <cellStyle name="千分位 2 7 10 2" xfId="46726" xr:uid="{9C648E4A-2D58-4D65-BE7F-34CDB76D2188}"/>
    <cellStyle name="千分位 2 7 11" xfId="19556" xr:uid="{FB757537-C405-4E85-93B6-0E6E7B38D5E1}"/>
    <cellStyle name="千分位 2 7 11 2" xfId="49508" xr:uid="{26BD030E-98F4-4DFB-8889-4C040F80B53B}"/>
    <cellStyle name="千分位 2 7 12" xfId="22294" xr:uid="{B9B4E764-DDBF-4B36-B647-51C8DEB91531}"/>
    <cellStyle name="千分位 2 7 12 2" xfId="52246" xr:uid="{8C7CEF14-0E9F-42C7-8707-7A8D87E21A1B}"/>
    <cellStyle name="千分位 2 7 13" xfId="25030" xr:uid="{0F80282A-F538-458B-9798-1D21B6B6311E}"/>
    <cellStyle name="千分位 2 7 13 2" xfId="54982" xr:uid="{6499CC4B-3639-4859-B32A-B601BC2741CE}"/>
    <cellStyle name="千分位 2 7 14" xfId="30496" xr:uid="{FE57D3B9-1288-431D-ACC3-92AB48EAC85D}"/>
    <cellStyle name="千分位 2 7 2" xfId="1034" xr:uid="{F3B5CD7D-9313-44AE-932F-DBE096588465}"/>
    <cellStyle name="千分位 2 7 2 10" xfId="19898" xr:uid="{9EC99A66-2F9B-4605-98CB-987C4CBF4BD7}"/>
    <cellStyle name="千分位 2 7 2 10 2" xfId="49850" xr:uid="{37A59E95-0B5B-4311-9092-646A250D7CD0}"/>
    <cellStyle name="千分位 2 7 2 11" xfId="22636" xr:uid="{1475F193-3CAF-40F6-A070-23A09DFB1E6D}"/>
    <cellStyle name="千分位 2 7 2 11 2" xfId="52588" xr:uid="{58A0C22B-451B-4A82-9324-32F59A837B8B}"/>
    <cellStyle name="千分位 2 7 2 12" xfId="25372" xr:uid="{D92FA8D6-5C18-4FA3-9726-014DC2F84196}"/>
    <cellStyle name="千分位 2 7 2 12 2" xfId="55324" xr:uid="{F308F3D8-4E5F-4A88-B6C9-CE102E5C21DF}"/>
    <cellStyle name="千分位 2 7 2 13" xfId="31039" xr:uid="{C3329DBD-4F63-4736-8151-97BFB568E6C4}"/>
    <cellStyle name="千分位 2 7 2 2" xfId="3804" xr:uid="{83637976-A5C1-4048-B137-5DE58131B0E3}"/>
    <cellStyle name="千分位 2 7 2 2 10" xfId="26056" xr:uid="{02231690-CB7D-4AF3-9D20-38E2535F9AC4}"/>
    <cellStyle name="千分位 2 7 2 2 10 2" xfId="56008" xr:uid="{04E0784A-9847-4F04-BC53-73109232D43D}"/>
    <cellStyle name="千分位 2 7 2 2 11" xfId="33797" xr:uid="{56E77AB9-090C-418C-A348-1B213A175C01}"/>
    <cellStyle name="千分位 2 7 2 2 2" xfId="5172" xr:uid="{96223C41-E9E4-4DCA-94BD-EB78DB410FBF}"/>
    <cellStyle name="千分位 2 7 2 2 2 10" xfId="35165" xr:uid="{DAB36920-F755-43A2-9BF3-7BE55C05F0D5}"/>
    <cellStyle name="千分位 2 7 2 2 2 2" xfId="8120" xr:uid="{EDC4DCE7-FF3A-4890-A4B3-028A09DBD7B7}"/>
    <cellStyle name="千分位 2 7 2 2 2 2 2" xfId="30167" xr:uid="{A0C24805-C621-478C-9D87-3ABC1280BD05}"/>
    <cellStyle name="千分位 2 7 2 2 2 2 2 2" xfId="60119" xr:uid="{5027787D-37A0-4547-BB05-ACB3B1188BED}"/>
    <cellStyle name="千分位 2 7 2 2 2 2 3" xfId="38075" xr:uid="{A4FC0BDF-781F-4E17-9F61-36CAC1910992}"/>
    <cellStyle name="千分位 2 7 2 2 2 3" xfId="10902" xr:uid="{6F38705B-9A9C-4710-9D13-BEF854056FE2}"/>
    <cellStyle name="千分位 2 7 2 2 2 3 2" xfId="40857" xr:uid="{95F432FE-72BB-4206-8C57-0454BE501BD8}"/>
    <cellStyle name="千分位 2 7 2 2 2 4" xfId="13684" xr:uid="{A4292E0A-00F1-49E8-886D-0B63CFBCAE0B}"/>
    <cellStyle name="千分位 2 7 2 2 2 4 2" xfId="43639" xr:uid="{66663B28-D3F3-4838-A922-C150A49A5EE7}"/>
    <cellStyle name="千分位 2 7 2 2 2 5" xfId="16419" xr:uid="{89575E11-4AF6-4C0D-86EF-D3F5091A0D20}"/>
    <cellStyle name="千分位 2 7 2 2 2 5 2" xfId="46374" xr:uid="{DD3C5565-EF24-4138-8D5C-2B0AD1BF67F9}"/>
    <cellStyle name="千分位 2 7 2 2 2 6" xfId="19167" xr:uid="{8C9E7029-9C0E-476F-8B2B-E2857608BE48}"/>
    <cellStyle name="千分位 2 7 2 2 2 6 2" xfId="49120" xr:uid="{F1539C11-301F-4176-9F41-64598686958B}"/>
    <cellStyle name="千分位 2 7 2 2 2 7" xfId="21950" xr:uid="{18FC5A3F-181A-4AA7-AA3B-C4EA1E47ACDA}"/>
    <cellStyle name="千分位 2 7 2 2 2 7 2" xfId="51902" xr:uid="{7CE84FA3-A81C-4306-88EB-1AA2D200579A}"/>
    <cellStyle name="千分位 2 7 2 2 2 8" xfId="24688" xr:uid="{BAAECC02-296B-419C-B1BF-86D4E256CFDB}"/>
    <cellStyle name="千分位 2 7 2 2 2 8 2" xfId="54640" xr:uid="{C365DB79-B9F4-44C0-B329-C3D4B6880B57}"/>
    <cellStyle name="千分位 2 7 2 2 2 9" xfId="27424" xr:uid="{9C614501-31C4-4B5D-AAAA-6490805C4DF3}"/>
    <cellStyle name="千分位 2 7 2 2 2 9 2" xfId="57376" xr:uid="{E9689B34-15BF-4D6E-A4AC-6D371A9B3D3E}"/>
    <cellStyle name="千分位 2 7 2 2 3" xfId="6752" xr:uid="{6BC9B3A2-0194-434B-8168-AB61B209A62C}"/>
    <cellStyle name="千分位 2 7 2 2 3 2" xfId="28799" xr:uid="{E69525B5-3EFA-4B6F-9AF6-19738A5C8C54}"/>
    <cellStyle name="千分位 2 7 2 2 3 2 2" xfId="58751" xr:uid="{345EF847-EB23-4B80-B484-597EAB57D3F2}"/>
    <cellStyle name="千分位 2 7 2 2 3 3" xfId="36707" xr:uid="{01E7344B-DDA3-4532-B117-910EBC774B5A}"/>
    <cellStyle name="千分位 2 7 2 2 4" xfId="9534" xr:uid="{22437C57-E3F1-4613-98E7-90B687EB53A1}"/>
    <cellStyle name="千分位 2 7 2 2 4 2" xfId="39489" xr:uid="{84476194-C25E-4ED5-BDBF-E2EF781526DA}"/>
    <cellStyle name="千分位 2 7 2 2 5" xfId="12316" xr:uid="{43349A0D-5F2F-4F08-A1A3-0CA012F27D66}"/>
    <cellStyle name="千分位 2 7 2 2 5 2" xfId="42271" xr:uid="{0E3F8355-402C-4688-B750-B500815B4444}"/>
    <cellStyle name="千分位 2 7 2 2 6" xfId="15051" xr:uid="{81241A0B-B6C1-46A5-AD97-70D12E8A63DB}"/>
    <cellStyle name="千分位 2 7 2 2 6 2" xfId="45006" xr:uid="{6A0AA3F1-C17D-4392-BF2B-19A164B17CCD}"/>
    <cellStyle name="千分位 2 7 2 2 7" xfId="17799" xr:uid="{4C953CC7-1851-4AB4-9654-3ACC076F19BA}"/>
    <cellStyle name="千分位 2 7 2 2 7 2" xfId="47752" xr:uid="{F2034C9D-FD78-4E95-AFCA-08A2B0B736A4}"/>
    <cellStyle name="千分位 2 7 2 2 8" xfId="20582" xr:uid="{F73FAF6E-79E4-4972-AFC4-D6D909388394}"/>
    <cellStyle name="千分位 2 7 2 2 8 2" xfId="50534" xr:uid="{AD691521-DD08-4E28-8EEF-770552221959}"/>
    <cellStyle name="千分位 2 7 2 2 9" xfId="23320" xr:uid="{12A231E5-D150-4420-BB9A-CC4B37C753A2}"/>
    <cellStyle name="千分位 2 7 2 2 9 2" xfId="53272" xr:uid="{3E2D6ED8-30CF-40C1-8466-C25C45EDC807}"/>
    <cellStyle name="千分位 2 7 2 3" xfId="4488" xr:uid="{A8D17248-841C-49C1-94EC-F9728DE7297F}"/>
    <cellStyle name="千分位 2 7 2 3 10" xfId="34481" xr:uid="{26934453-8D73-454F-AC99-E67B7E83DBE5}"/>
    <cellStyle name="千分位 2 7 2 3 2" xfId="7436" xr:uid="{9351CD9D-39DB-4B2E-B5F8-EAF13CCEF9FB}"/>
    <cellStyle name="千分位 2 7 2 3 2 2" xfId="29483" xr:uid="{388E14AA-B66F-4A21-BD06-F7AF86D875DD}"/>
    <cellStyle name="千分位 2 7 2 3 2 2 2" xfId="59435" xr:uid="{01E59D42-CE0A-47E2-A89E-0A9B84BF4DB5}"/>
    <cellStyle name="千分位 2 7 2 3 2 3" xfId="37391" xr:uid="{711E46E5-2BDB-4C24-8576-BE8167172590}"/>
    <cellStyle name="千分位 2 7 2 3 3" xfId="10218" xr:uid="{699C1298-9C0A-4A20-ACFE-BCE5A9D12269}"/>
    <cellStyle name="千分位 2 7 2 3 3 2" xfId="40173" xr:uid="{9205BDAA-42E9-462E-9FCD-06E65B440F11}"/>
    <cellStyle name="千分位 2 7 2 3 4" xfId="13000" xr:uid="{C816BC4E-3D81-4E16-BA92-04F2D1E01303}"/>
    <cellStyle name="千分位 2 7 2 3 4 2" xfId="42955" xr:uid="{9580189D-2BB5-44FE-8B1E-D115856D102A}"/>
    <cellStyle name="千分位 2 7 2 3 5" xfId="15735" xr:uid="{6A83FC68-F432-43BC-BF12-C28919EF4DA8}"/>
    <cellStyle name="千分位 2 7 2 3 5 2" xfId="45690" xr:uid="{D35595D5-848E-412A-863A-D945D72838B3}"/>
    <cellStyle name="千分位 2 7 2 3 6" xfId="18483" xr:uid="{3F55A0BF-D9E8-4D22-ACAD-3E9A4F332E66}"/>
    <cellStyle name="千分位 2 7 2 3 6 2" xfId="48436" xr:uid="{BA32C576-6B89-4BF5-A174-F36AF04388C0}"/>
    <cellStyle name="千分位 2 7 2 3 7" xfId="21266" xr:uid="{2DB89004-A1F2-4B1E-892E-AC6D5A298AA2}"/>
    <cellStyle name="千分位 2 7 2 3 7 2" xfId="51218" xr:uid="{6116B17D-88D8-4361-A54F-85111DE29BA4}"/>
    <cellStyle name="千分位 2 7 2 3 8" xfId="24004" xr:uid="{C0F4CFF5-1C1E-4E79-B446-19E53E96EE42}"/>
    <cellStyle name="千分位 2 7 2 3 8 2" xfId="53956" xr:uid="{C8897BCF-4600-4F78-9133-56D4B5F7CA98}"/>
    <cellStyle name="千分位 2 7 2 3 9" xfId="26740" xr:uid="{5D0FF070-6F85-44E7-ACCA-73E1B682DA51}"/>
    <cellStyle name="千分位 2 7 2 3 9 2" xfId="56692" xr:uid="{00B90A86-2501-4C1A-ADC8-464D753469F1}"/>
    <cellStyle name="千分位 2 7 2 4" xfId="3120" xr:uid="{276EA69F-E94D-4D0B-9B72-3293B8B9E60E}"/>
    <cellStyle name="千分位 2 7 2 4 2" xfId="28115" xr:uid="{7FC84BBD-F72D-4BA6-9543-15AB939F0FDE}"/>
    <cellStyle name="千分位 2 7 2 4 2 2" xfId="58067" xr:uid="{034C2E06-B427-47C0-A643-7AF01C2D3CC3}"/>
    <cellStyle name="千分位 2 7 2 4 3" xfId="33113" xr:uid="{C38AB7A0-286F-4E38-93C7-00CE5F01CDB9}"/>
    <cellStyle name="千分位 2 7 2 5" xfId="6068" xr:uid="{7FA0B53D-6634-4300-B422-C151FC795079}"/>
    <cellStyle name="千分位 2 7 2 5 2" xfId="36023" xr:uid="{985C1BE7-D9FF-4026-8F5B-5751D9571F46}"/>
    <cellStyle name="千分位 2 7 2 6" xfId="8850" xr:uid="{53407C78-C1A8-4C8C-9A5A-ACF17A5E898C}"/>
    <cellStyle name="千分位 2 7 2 6 2" xfId="38805" xr:uid="{4079EC23-8AC7-43A8-B46A-8FFEDD1E02F1}"/>
    <cellStyle name="千分位 2 7 2 7" xfId="11632" xr:uid="{D178DD25-A4AC-452D-BE71-9B578F7E6E19}"/>
    <cellStyle name="千分位 2 7 2 7 2" xfId="41587" xr:uid="{F6CD1AE7-4A8B-4DC7-BAF1-96723D33DBE3}"/>
    <cellStyle name="千分位 2 7 2 8" xfId="14367" xr:uid="{A15C90EB-DAFB-47CA-AE26-8E6C002E1CB2}"/>
    <cellStyle name="千分位 2 7 2 8 2" xfId="44322" xr:uid="{D7D152A1-3A46-4799-93BC-B0E18C8B0B8E}"/>
    <cellStyle name="千分位 2 7 2 9" xfId="17115" xr:uid="{56EFB282-4FD0-4E80-AB76-1E16933739AE}"/>
    <cellStyle name="千分位 2 7 2 9 2" xfId="47068" xr:uid="{35408D57-B946-4C8E-8F97-68DD3C1A8D3C}"/>
    <cellStyle name="千分位 2 7 3" xfId="1576" xr:uid="{B8FA5932-4CC3-42C0-91E9-EC1FFF3404DE}"/>
    <cellStyle name="千分位 2 7 3 10" xfId="22978" xr:uid="{ABFD6C16-5D13-4A50-B35B-EA0DC0BDDCA1}"/>
    <cellStyle name="千分位 2 7 3 10 2" xfId="52930" xr:uid="{24AA1E86-58B5-4E4E-A0B2-B51E640F0525}"/>
    <cellStyle name="千分位 2 7 3 11" xfId="25714" xr:uid="{CEADA207-1D16-43BC-BBC4-2EA739A0E293}"/>
    <cellStyle name="千分位 2 7 3 11 2" xfId="55666" xr:uid="{16A446B8-13C6-4ED6-A820-38D607AE1015}"/>
    <cellStyle name="千分位 2 7 3 12" xfId="31581" xr:uid="{8E02D851-BB72-410D-B952-F32E4CF9E2DF}"/>
    <cellStyle name="千分位 2 7 3 2" xfId="4830" xr:uid="{531089BD-2CA9-4FF9-9E68-9649CF8A15FE}"/>
    <cellStyle name="千分位 2 7 3 2 10" xfId="34823" xr:uid="{FFDFD373-6743-4A0E-9B66-DDD86CDB4DAB}"/>
    <cellStyle name="千分位 2 7 3 2 2" xfId="7778" xr:uid="{93E1F0EE-CBB6-46BC-8847-D4229D8D5CBF}"/>
    <cellStyle name="千分位 2 7 3 2 2 2" xfId="29825" xr:uid="{79E98C85-581C-4CEE-AD92-DABA8BF15EA0}"/>
    <cellStyle name="千分位 2 7 3 2 2 2 2" xfId="59777" xr:uid="{B2301106-E9D3-4864-AEAF-A555D0FA4011}"/>
    <cellStyle name="千分位 2 7 3 2 2 3" xfId="37733" xr:uid="{BB6B9935-71B0-40D4-ADA0-ED884D2BC26E}"/>
    <cellStyle name="千分位 2 7 3 2 3" xfId="10560" xr:uid="{D521211F-692A-478B-BB9C-6FEC3D332CB9}"/>
    <cellStyle name="千分位 2 7 3 2 3 2" xfId="40515" xr:uid="{BBE6CB0F-361F-4DD0-8F59-E38F462192CE}"/>
    <cellStyle name="千分位 2 7 3 2 4" xfId="13342" xr:uid="{816904AE-EA2A-4E66-B9F8-E75D24F791FA}"/>
    <cellStyle name="千分位 2 7 3 2 4 2" xfId="43297" xr:uid="{EE6CA744-B4D2-43EC-9D7A-9D737214E295}"/>
    <cellStyle name="千分位 2 7 3 2 5" xfId="16077" xr:uid="{CC5D273A-73E8-46F4-952E-9157E815D017}"/>
    <cellStyle name="千分位 2 7 3 2 5 2" xfId="46032" xr:uid="{7B9A8228-85CF-4169-9865-501766C1E4A7}"/>
    <cellStyle name="千分位 2 7 3 2 6" xfId="18825" xr:uid="{45A63A17-66F2-4CCD-997A-0328BF9450DA}"/>
    <cellStyle name="千分位 2 7 3 2 6 2" xfId="48778" xr:uid="{82664EA0-5581-4379-A802-1B26DD4DEDB0}"/>
    <cellStyle name="千分位 2 7 3 2 7" xfId="21608" xr:uid="{53061A45-3985-47EA-ACB1-8499EBAA4B74}"/>
    <cellStyle name="千分位 2 7 3 2 7 2" xfId="51560" xr:uid="{E92A4AEC-76DC-448A-9039-85E22DD59474}"/>
    <cellStyle name="千分位 2 7 3 2 8" xfId="24346" xr:uid="{83C22E55-E307-4A59-ABC7-4AB6788F7B63}"/>
    <cellStyle name="千分位 2 7 3 2 8 2" xfId="54298" xr:uid="{1028A229-21EF-4F58-9B2A-F099D341F75E}"/>
    <cellStyle name="千分位 2 7 3 2 9" xfId="27082" xr:uid="{819C88E3-50D3-4805-9381-0B2166334A88}"/>
    <cellStyle name="千分位 2 7 3 2 9 2" xfId="57034" xr:uid="{F56B8966-0628-431F-8706-A0FFF1A1A538}"/>
    <cellStyle name="千分位 2 7 3 3" xfId="3462" xr:uid="{2BB315AC-CE3D-4865-8FAE-66505CD5AA3F}"/>
    <cellStyle name="千分位 2 7 3 3 2" xfId="28457" xr:uid="{32CD92DF-75C7-45E4-9C07-69B6C16093D9}"/>
    <cellStyle name="千分位 2 7 3 3 2 2" xfId="58409" xr:uid="{6FF68278-B485-48A8-838E-B7971E86BF21}"/>
    <cellStyle name="千分位 2 7 3 3 3" xfId="33455" xr:uid="{EE73CF52-B880-4D79-A68E-6D084E9ABEB1}"/>
    <cellStyle name="千分位 2 7 3 4" xfId="6410" xr:uid="{08584E96-4643-4F68-AA1E-C5ACA2820075}"/>
    <cellStyle name="千分位 2 7 3 4 2" xfId="36365" xr:uid="{07830079-D23C-4A13-A562-56DD1A92DE5B}"/>
    <cellStyle name="千分位 2 7 3 5" xfId="9192" xr:uid="{FAE2B98E-6471-4D34-AAB8-4D355AA22C66}"/>
    <cellStyle name="千分位 2 7 3 5 2" xfId="39147" xr:uid="{96694BEC-E351-4FFC-B766-20EBD775EA56}"/>
    <cellStyle name="千分位 2 7 3 6" xfId="11974" xr:uid="{9E1F616C-F272-49F7-A444-6B27DF3880B2}"/>
    <cellStyle name="千分位 2 7 3 6 2" xfId="41929" xr:uid="{46E73CF8-CD90-4512-B6D5-8091AF0BEECB}"/>
    <cellStyle name="千分位 2 7 3 7" xfId="14709" xr:uid="{79CF5916-EFAD-4783-81D9-83CA213EB8D1}"/>
    <cellStyle name="千分位 2 7 3 7 2" xfId="44664" xr:uid="{9D3EA473-DC85-4E97-9914-337103881FA4}"/>
    <cellStyle name="千分位 2 7 3 8" xfId="17457" xr:uid="{3A78046E-E31A-44DC-8F76-0F25D2D80EDF}"/>
    <cellStyle name="千分位 2 7 3 8 2" xfId="47410" xr:uid="{03DFB1DE-5F50-450E-B8FA-6688340499E5}"/>
    <cellStyle name="千分位 2 7 3 9" xfId="20240" xr:uid="{E08CD8BF-462B-4211-A761-329B3850C667}"/>
    <cellStyle name="千分位 2 7 3 9 2" xfId="50192" xr:uid="{6738A7BB-C7F2-49F5-9357-7A3AC093C94A}"/>
    <cellStyle name="千分位 2 7 4" xfId="2340" xr:uid="{AE3F1666-C807-4F48-9DA9-BBD8DA8B8575}"/>
    <cellStyle name="千分位 2 7 4 10" xfId="26398" xr:uid="{D7A1F319-4D91-473B-A8EA-8A3E7AF9CB01}"/>
    <cellStyle name="千分位 2 7 4 10 2" xfId="56350" xr:uid="{D4522713-C950-4E6C-9E4E-9C5CB9BDDE75}"/>
    <cellStyle name="千分位 2 7 4 11" xfId="32340" xr:uid="{ACB2BD31-9F71-4DE0-A9E8-2C4D0CE82B75}"/>
    <cellStyle name="千分位 2 7 4 2" xfId="4146" xr:uid="{886219A4-CB1D-4BF0-95AF-4864F4E2E743}"/>
    <cellStyle name="千分位 2 7 4 2 2" xfId="29141" xr:uid="{9D12C2E4-8372-4A65-93D1-6027D667498E}"/>
    <cellStyle name="千分位 2 7 4 2 2 2" xfId="59093" xr:uid="{CE86C739-4000-4453-9296-58B4328A749A}"/>
    <cellStyle name="千分位 2 7 4 2 3" xfId="34139" xr:uid="{D268C150-51B0-4326-AEF3-1F271FD63792}"/>
    <cellStyle name="千分位 2 7 4 3" xfId="7094" xr:uid="{9F856F94-F5AF-4076-B6F2-5A3B6AED3EAF}"/>
    <cellStyle name="千分位 2 7 4 3 2" xfId="37049" xr:uid="{3AFFB174-A7AF-4DDC-B74E-26909E437AF2}"/>
    <cellStyle name="千分位 2 7 4 4" xfId="9876" xr:uid="{0BD6A6BE-4B81-4122-814A-F619D0E24BC5}"/>
    <cellStyle name="千分位 2 7 4 4 2" xfId="39831" xr:uid="{9936A984-0F85-4BC8-BA99-F590A90D7BB7}"/>
    <cellStyle name="千分位 2 7 4 5" xfId="12658" xr:uid="{35DAB950-DF55-4158-B3BD-BE69492062C8}"/>
    <cellStyle name="千分位 2 7 4 5 2" xfId="42613" xr:uid="{CE3B966B-85B6-41A9-9EF7-FBCF113B65C7}"/>
    <cellStyle name="千分位 2 7 4 6" xfId="15393" xr:uid="{3C42DF6D-DDC5-46C8-95A2-767668A8B363}"/>
    <cellStyle name="千分位 2 7 4 6 2" xfId="45348" xr:uid="{2AFD51F1-C772-4483-8C48-27AADCFE96AB}"/>
    <cellStyle name="千分位 2 7 4 7" xfId="18141" xr:uid="{0372C9F9-6217-43EE-B0C0-2BC44B8271D7}"/>
    <cellStyle name="千分位 2 7 4 7 2" xfId="48094" xr:uid="{2F2155D1-9818-4D90-8CA4-EBEA149317FB}"/>
    <cellStyle name="千分位 2 7 4 8" xfId="20924" xr:uid="{8420A984-8724-43B1-935F-9E7D7F925429}"/>
    <cellStyle name="千分位 2 7 4 8 2" xfId="50876" xr:uid="{787409CF-2C86-4A50-9D91-D43EE613352B}"/>
    <cellStyle name="千分位 2 7 4 9" xfId="23662" xr:uid="{08E9E52B-5ABB-47FA-8F26-9CD0C35619E7}"/>
    <cellStyle name="千分位 2 7 4 9 2" xfId="53614" xr:uid="{C388738F-61AC-4FB8-BC64-E949033F1593}"/>
    <cellStyle name="千分位 2 7 5" xfId="2778" xr:uid="{AE047938-C444-4A10-A524-EDB3AF78E834}"/>
    <cellStyle name="千分位 2 7 5 2" xfId="27773" xr:uid="{9C0CCBDB-71D6-4DCC-B8F0-86BABA9C57CE}"/>
    <cellStyle name="千分位 2 7 5 2 2" xfId="57725" xr:uid="{D0CC9799-5DFC-41D4-B258-F4FE1BC4EDFE}"/>
    <cellStyle name="千分位 2 7 5 3" xfId="32771" xr:uid="{172C0913-6B6D-454B-8814-AD762DB77B17}"/>
    <cellStyle name="千分位 2 7 6" xfId="5726" xr:uid="{F1C193E6-67C0-48A4-9BC3-BCA9EF436CDB}"/>
    <cellStyle name="千分位 2 7 6 2" xfId="35681" xr:uid="{4A555842-2E77-49DC-A98C-8CE3CE69DCDB}"/>
    <cellStyle name="千分位 2 7 7" xfId="8508" xr:uid="{9FB507C9-51FC-4D96-B959-67F0545A247D}"/>
    <cellStyle name="千分位 2 7 7 2" xfId="38463" xr:uid="{4C0612AC-8C52-41F9-BB86-2B504E4CBFE1}"/>
    <cellStyle name="千分位 2 7 8" xfId="11290" xr:uid="{5510F6E1-3BDA-4256-BF80-8B263DF24FBD}"/>
    <cellStyle name="千分位 2 7 8 2" xfId="41245" xr:uid="{F57A3EC5-C33C-4086-A039-A0FA4607360A}"/>
    <cellStyle name="千分位 2 7 9" xfId="14025" xr:uid="{0BCFEAB4-50A6-4A50-92FD-74C954DA78A2}"/>
    <cellStyle name="千分位 2 7 9 2" xfId="43980" xr:uid="{F5332AD8-5334-409E-8801-DFF2B495BD31}"/>
    <cellStyle name="千分位 2 8" xfId="627" xr:uid="{0E448F5A-B2A6-4C4F-96F3-D533B66EB390}"/>
    <cellStyle name="千分位 2 8 10" xfId="19728" xr:uid="{1E4F74C1-EE47-4EF9-831F-2D51CE258823}"/>
    <cellStyle name="千分位 2 8 10 2" xfId="49680" xr:uid="{5906C2AD-81A2-4A1C-BB55-7F0357B1883F}"/>
    <cellStyle name="千分位 2 8 11" xfId="22466" xr:uid="{01CE4E58-AE6B-4A2F-B0D4-203AA8072B5E}"/>
    <cellStyle name="千分位 2 8 11 2" xfId="52418" xr:uid="{9A7048C7-99B2-4B21-8BDE-E13CD5A7D7E1}"/>
    <cellStyle name="千分位 2 8 12" xfId="25202" xr:uid="{329E3D88-9F23-4666-B974-29C68369F2D3}"/>
    <cellStyle name="千分位 2 8 12 2" xfId="55154" xr:uid="{F0E90478-B68F-4EE4-B0DD-4074F9D91613}"/>
    <cellStyle name="千分位 2 8 13" xfId="30637" xr:uid="{F4703358-18EF-4856-ABD5-B813581EB0AD}"/>
    <cellStyle name="千分位 2 8 2" xfId="1175" xr:uid="{90AFBDEA-EDE7-449B-95EF-12569942230A}"/>
    <cellStyle name="千分位 2 8 2 10" xfId="23150" xr:uid="{D5681774-7829-40DC-BB91-579308C42D70}"/>
    <cellStyle name="千分位 2 8 2 10 2" xfId="53102" xr:uid="{36ECBAD5-A5D6-4BC5-BBE4-57E3286FA72D}"/>
    <cellStyle name="千分位 2 8 2 11" xfId="25886" xr:uid="{30002B80-AF40-4E3A-A35A-17E9AC7893BB}"/>
    <cellStyle name="千分位 2 8 2 11 2" xfId="55838" xr:uid="{5682143E-05C9-4BB9-9F2C-AEFA3673A2DC}"/>
    <cellStyle name="千分位 2 8 2 12" xfId="31180" xr:uid="{A0E4CA35-0C55-46A5-8333-278B79B6FAF5}"/>
    <cellStyle name="千分位 2 8 2 2" xfId="5002" xr:uid="{76BFCE8B-6B5C-43F0-B35D-3FD56622012C}"/>
    <cellStyle name="千分位 2 8 2 2 10" xfId="34995" xr:uid="{CDF3F0D6-0C25-42FE-BD36-33F9141C3AAD}"/>
    <cellStyle name="千分位 2 8 2 2 2" xfId="7950" xr:uid="{4359C7E4-257D-45AB-AA83-468D297932C8}"/>
    <cellStyle name="千分位 2 8 2 2 2 2" xfId="29997" xr:uid="{4897E037-9721-4854-91C3-E910D6367420}"/>
    <cellStyle name="千分位 2 8 2 2 2 2 2" xfId="59949" xr:uid="{2F2C9D8F-3E4C-4C5D-9C0C-76D0F84F2BEF}"/>
    <cellStyle name="千分位 2 8 2 2 2 3" xfId="37905" xr:uid="{42BD2B4D-A7D6-438A-BAF5-46D9BD338558}"/>
    <cellStyle name="千分位 2 8 2 2 3" xfId="10732" xr:uid="{0E324FC3-4D11-4A3A-8B70-4D2AE73A1174}"/>
    <cellStyle name="千分位 2 8 2 2 3 2" xfId="40687" xr:uid="{4B141711-6DE1-4845-9FEF-0F0A462B4D7F}"/>
    <cellStyle name="千分位 2 8 2 2 4" xfId="13514" xr:uid="{A25B1D13-7985-4E15-A6AF-26D0D7E99241}"/>
    <cellStyle name="千分位 2 8 2 2 4 2" xfId="43469" xr:uid="{92BB3910-A562-46B7-93C7-02246FBFDCEA}"/>
    <cellStyle name="千分位 2 8 2 2 5" xfId="16249" xr:uid="{29988766-CC70-4AE6-B88B-59D59B7019A1}"/>
    <cellStyle name="千分位 2 8 2 2 5 2" xfId="46204" xr:uid="{FEBE1BF0-CFE3-421B-9D18-24544CB54002}"/>
    <cellStyle name="千分位 2 8 2 2 6" xfId="18997" xr:uid="{8D89EA89-A0E8-41D2-B9B5-04025E2DD4EA}"/>
    <cellStyle name="千分位 2 8 2 2 6 2" xfId="48950" xr:uid="{954C8AB6-9602-4033-9DD2-29E58A9ED594}"/>
    <cellStyle name="千分位 2 8 2 2 7" xfId="21780" xr:uid="{D32377B6-7533-4FF4-A9DC-D3F5ABAC4028}"/>
    <cellStyle name="千分位 2 8 2 2 7 2" xfId="51732" xr:uid="{9A72DB9F-A67E-4D9D-B7BC-2BE749692276}"/>
    <cellStyle name="千分位 2 8 2 2 8" xfId="24518" xr:uid="{A9A2B6B4-827E-4439-A58E-2CBC99A7C1D5}"/>
    <cellStyle name="千分位 2 8 2 2 8 2" xfId="54470" xr:uid="{09998EFC-1889-4C96-8CE8-3EBE8C274799}"/>
    <cellStyle name="千分位 2 8 2 2 9" xfId="27254" xr:uid="{7F9ADBF9-FFDC-4BC4-8889-12E1FA650945}"/>
    <cellStyle name="千分位 2 8 2 2 9 2" xfId="57206" xr:uid="{2A204CA6-5844-4BBF-BEAD-308EDA3202D4}"/>
    <cellStyle name="千分位 2 8 2 3" xfId="3634" xr:uid="{59E38425-60CC-4B98-B2EE-E9B47A5B6198}"/>
    <cellStyle name="千分位 2 8 2 3 2" xfId="28629" xr:uid="{64E731A7-F5A7-4DA0-AE6A-B3F7D5391C30}"/>
    <cellStyle name="千分位 2 8 2 3 2 2" xfId="58581" xr:uid="{4306C7B6-23AB-4A6F-846C-D283F9B0C69E}"/>
    <cellStyle name="千分位 2 8 2 3 3" xfId="33627" xr:uid="{C86D7320-4C91-498E-A5E8-3561C490A50F}"/>
    <cellStyle name="千分位 2 8 2 4" xfId="6582" xr:uid="{F4A31693-ED30-4852-9F7C-3B62F28BE498}"/>
    <cellStyle name="千分位 2 8 2 4 2" xfId="36537" xr:uid="{6FBDAADF-64DF-473D-83E8-91C3870F70C9}"/>
    <cellStyle name="千分位 2 8 2 5" xfId="9364" xr:uid="{E3AB784C-0AE4-452D-9F15-403DA54BF33A}"/>
    <cellStyle name="千分位 2 8 2 5 2" xfId="39319" xr:uid="{0BE50586-CBBC-4A75-B155-0A6D04363814}"/>
    <cellStyle name="千分位 2 8 2 6" xfId="12146" xr:uid="{79C004A6-3C0F-4DCF-A9E3-BB19CF712D03}"/>
    <cellStyle name="千分位 2 8 2 6 2" xfId="42101" xr:uid="{8216F621-6B8F-4935-B003-F76D3CC02D44}"/>
    <cellStyle name="千分位 2 8 2 7" xfId="14881" xr:uid="{CCFFD248-6A4A-4076-967D-E35119A4E204}"/>
    <cellStyle name="千分位 2 8 2 7 2" xfId="44836" xr:uid="{3B7E2575-7E1B-4856-B7E4-87B8AA9B6D1C}"/>
    <cellStyle name="千分位 2 8 2 8" xfId="17629" xr:uid="{B62DC1BE-ECF2-45F3-9987-B473B23D03D8}"/>
    <cellStyle name="千分位 2 8 2 8 2" xfId="47582" xr:uid="{07820348-009A-4608-BE4A-E540179EFE13}"/>
    <cellStyle name="千分位 2 8 2 9" xfId="20412" xr:uid="{CF9CA9C2-22A5-419E-9FEA-8CFFA1757CE6}"/>
    <cellStyle name="千分位 2 8 2 9 2" xfId="50364" xr:uid="{7C0FA35D-BD70-4AC8-B7BE-7C3E8BCECCEE}"/>
    <cellStyle name="千分位 2 8 3" xfId="1717" xr:uid="{12E9190F-C241-4D92-AB0F-87911E01C0CD}"/>
    <cellStyle name="千分位 2 8 3 10" xfId="26570" xr:uid="{C467E124-C802-4E46-AE52-1EFB8B12C535}"/>
    <cellStyle name="千分位 2 8 3 10 2" xfId="56522" xr:uid="{EEDBFD4C-3F61-4EF4-9BB8-9448E96807D2}"/>
    <cellStyle name="千分位 2 8 3 11" xfId="31722" xr:uid="{335CAEA0-C140-4D99-A42C-CBAA6586F600}"/>
    <cellStyle name="千分位 2 8 3 2" xfId="4318" xr:uid="{29818335-7469-4E36-AC4C-A91A9966ABEF}"/>
    <cellStyle name="千分位 2 8 3 2 2" xfId="29313" xr:uid="{7C9956CA-0BD2-4CB5-9777-8ADD09C46C68}"/>
    <cellStyle name="千分位 2 8 3 2 2 2" xfId="59265" xr:uid="{09AD3134-E479-44A0-83A9-493FEB500AD2}"/>
    <cellStyle name="千分位 2 8 3 2 3" xfId="34311" xr:uid="{3116EC1F-5851-418D-AF2C-C39D828052E6}"/>
    <cellStyle name="千分位 2 8 3 3" xfId="7266" xr:uid="{32139393-8F05-43F7-9D82-135FC2859960}"/>
    <cellStyle name="千分位 2 8 3 3 2" xfId="37221" xr:uid="{3855D2CB-90BD-4A33-AC79-3CECDF8AD2D2}"/>
    <cellStyle name="千分位 2 8 3 4" xfId="10048" xr:uid="{1E944FCF-E804-47EA-9B01-863902320F36}"/>
    <cellStyle name="千分位 2 8 3 4 2" xfId="40003" xr:uid="{A7E91154-8258-40E9-B1BA-44E546FC192E}"/>
    <cellStyle name="千分位 2 8 3 5" xfId="12830" xr:uid="{30864B21-0EB4-4BAC-911E-F1FB2A70729A}"/>
    <cellStyle name="千分位 2 8 3 5 2" xfId="42785" xr:uid="{6974193E-436F-4441-8E1D-5F6CAD5292CB}"/>
    <cellStyle name="千分位 2 8 3 6" xfId="15565" xr:uid="{4377E65A-D648-445D-A837-538E35A70B08}"/>
    <cellStyle name="千分位 2 8 3 6 2" xfId="45520" xr:uid="{8C647454-3430-4DB9-B3E5-9C04B8B003B9}"/>
    <cellStyle name="千分位 2 8 3 7" xfId="18313" xr:uid="{F1D04CDF-0DB2-44B2-A58F-DACD7928098D}"/>
    <cellStyle name="千分位 2 8 3 7 2" xfId="48266" xr:uid="{913A7BAB-8FC2-47AE-B8CB-808FC6C24390}"/>
    <cellStyle name="千分位 2 8 3 8" xfId="21096" xr:uid="{D28570A3-FDCE-410D-A753-EBDF49A996ED}"/>
    <cellStyle name="千分位 2 8 3 8 2" xfId="51048" xr:uid="{C9CF6810-EB90-4B9C-8681-5DA386F2FD49}"/>
    <cellStyle name="千分位 2 8 3 9" xfId="23834" xr:uid="{674D32CA-CB73-454E-B765-B52F4E4DA76E}"/>
    <cellStyle name="千分位 2 8 3 9 2" xfId="53786" xr:uid="{86BABEA7-63E8-4FD2-855D-1F9F3AF44287}"/>
    <cellStyle name="千分位 2 8 4" xfId="2950" xr:uid="{D6295329-FA98-4E63-A05D-F545057FD7B0}"/>
    <cellStyle name="千分位 2 8 4 2" xfId="27945" xr:uid="{A93D2B2C-785A-4100-A276-C236B6A69CC2}"/>
    <cellStyle name="千分位 2 8 4 2 2" xfId="57897" xr:uid="{A35B4E86-5EAC-4D9B-97B2-DEB2B1F57E46}"/>
    <cellStyle name="千分位 2 8 4 3" xfId="32943" xr:uid="{8EB12C1F-81B7-4890-9E64-617BCF90D899}"/>
    <cellStyle name="千分位 2 8 5" xfId="5898" xr:uid="{E8829ABF-070D-4A11-ABE4-5E5496949C23}"/>
    <cellStyle name="千分位 2 8 5 2" xfId="35853" xr:uid="{3CB99F97-4376-495A-8350-25A12C173703}"/>
    <cellStyle name="千分位 2 8 6" xfId="8680" xr:uid="{8308C3E1-61BF-4187-BD22-815BF4D05906}"/>
    <cellStyle name="千分位 2 8 6 2" xfId="38635" xr:uid="{1D12E1BD-97E4-4E97-AA47-1CAF12BF7C28}"/>
    <cellStyle name="千分位 2 8 7" xfId="11462" xr:uid="{2987D696-B1E2-4BFA-95C0-DAAFC9E422C2}"/>
    <cellStyle name="千分位 2 8 7 2" xfId="41417" xr:uid="{09990337-83A0-43D0-9289-3D7BCA10CA43}"/>
    <cellStyle name="千分位 2 8 8" xfId="14197" xr:uid="{6DC474E6-46CD-4A63-AA52-3C6A3A209100}"/>
    <cellStyle name="千分位 2 8 8 2" xfId="44152" xr:uid="{9C19955A-3B53-4226-95C6-A30086439249}"/>
    <cellStyle name="千分位 2 8 9" xfId="16945" xr:uid="{EBD1A8CD-4E46-4161-BE03-3FCB9E287C58}"/>
    <cellStyle name="千分位 2 8 9 2" xfId="46898" xr:uid="{70B058FF-087A-41B7-B50E-BEE7093E8BCE}"/>
    <cellStyle name="千分位 2 9" xfId="680" xr:uid="{5E181C72-9F43-42A4-A5E6-597E1BD9FE7B}"/>
    <cellStyle name="千分位 2 9 10" xfId="20070" xr:uid="{9BB2C1E5-5544-4018-9DD6-C7B5EFEA5C6C}"/>
    <cellStyle name="千分位 2 9 10 2" xfId="50022" xr:uid="{7CF75BD9-80A2-4F69-8794-F65DBB1462B8}"/>
    <cellStyle name="千分位 2 9 11" xfId="22808" xr:uid="{5E6A3FE4-7993-47F3-B054-88BD9630B045}"/>
    <cellStyle name="千分位 2 9 11 2" xfId="52760" xr:uid="{A00CA76C-2FCF-413A-8C28-02FBAD502F0A}"/>
    <cellStyle name="千分位 2 9 12" xfId="25544" xr:uid="{6D6CF392-52C0-4951-A3AA-A4AB11BB103C}"/>
    <cellStyle name="千分位 2 9 12 2" xfId="55496" xr:uid="{EBE25D09-F2AF-4818-B678-B3247AB9A649}"/>
    <cellStyle name="千分位 2 9 13" xfId="30685" xr:uid="{5F8914AF-658E-40FC-8ADE-D1D35E3DE0CA}"/>
    <cellStyle name="千分位 2 9 2" xfId="1223" xr:uid="{57AD7FF1-7BAA-472F-A4A9-13DB8E234EE8}"/>
    <cellStyle name="千分位 2 9 2 10" xfId="26912" xr:uid="{04B75861-D18E-4060-B3EC-288083EC5336}"/>
    <cellStyle name="千分位 2 9 2 10 2" xfId="56864" xr:uid="{03AD0F6B-BC13-4138-B992-E5185F717D07}"/>
    <cellStyle name="千分位 2 9 2 11" xfId="31228" xr:uid="{B51ACF55-097B-46C0-90DC-A4D41D82101B}"/>
    <cellStyle name="千分位 2 9 2 2" xfId="4660" xr:uid="{5A478430-7A33-4E35-996B-EBA3512CD400}"/>
    <cellStyle name="千分位 2 9 2 2 2" xfId="29655" xr:uid="{301443DA-7203-488E-8B08-C5766FB7223A}"/>
    <cellStyle name="千分位 2 9 2 2 2 2" xfId="59607" xr:uid="{5C99503D-A508-4B17-B167-AE98B891B994}"/>
    <cellStyle name="千分位 2 9 2 2 3" xfId="34653" xr:uid="{5E2D8AAF-4537-491A-812F-23F14E9426C3}"/>
    <cellStyle name="千分位 2 9 2 3" xfId="7608" xr:uid="{CEAFAFB8-F5B3-4ED7-9F5C-C1C0295F0FB7}"/>
    <cellStyle name="千分位 2 9 2 3 2" xfId="37563" xr:uid="{8687B076-2EA7-4B5D-8CCC-98033D68CD0D}"/>
    <cellStyle name="千分位 2 9 2 4" xfId="10390" xr:uid="{FDF84A82-68FC-4A10-A717-1B02AE9FA1CF}"/>
    <cellStyle name="千分位 2 9 2 4 2" xfId="40345" xr:uid="{C93185E9-1CF5-48EA-B6AD-99EFCC41983C}"/>
    <cellStyle name="千分位 2 9 2 5" xfId="13172" xr:uid="{F16A3A43-472C-40E6-AF8C-A40E74DAB450}"/>
    <cellStyle name="千分位 2 9 2 5 2" xfId="43127" xr:uid="{92B7EB99-A3FB-4A34-A22F-92EF752ED377}"/>
    <cellStyle name="千分位 2 9 2 6" xfId="15907" xr:uid="{E057E991-3515-4580-9319-58BB1494E9C5}"/>
    <cellStyle name="千分位 2 9 2 6 2" xfId="45862" xr:uid="{2C6E6B40-A5EA-413E-952E-3FE4F145104E}"/>
    <cellStyle name="千分位 2 9 2 7" xfId="18655" xr:uid="{B23559E8-6EDD-4E18-9315-D4EFE783803C}"/>
    <cellStyle name="千分位 2 9 2 7 2" xfId="48608" xr:uid="{3C84EC0A-5A8B-4BFE-AFA2-27A626F46EC6}"/>
    <cellStyle name="千分位 2 9 2 8" xfId="21438" xr:uid="{DC2257DE-EB48-41DB-BA1E-4B047974194F}"/>
    <cellStyle name="千分位 2 9 2 8 2" xfId="51390" xr:uid="{CF8E8C5F-B427-4873-8603-10797C9E33C5}"/>
    <cellStyle name="千分位 2 9 2 9" xfId="24176" xr:uid="{465DC9E0-09A9-454A-A5C9-FB70A7110701}"/>
    <cellStyle name="千分位 2 9 2 9 2" xfId="54128" xr:uid="{E816B676-DD14-48F4-8E73-BB2674534E91}"/>
    <cellStyle name="千分位 2 9 3" xfId="1765" xr:uid="{ADE8E8EE-F91D-4EAE-8D2E-2FB849BE5B12}"/>
    <cellStyle name="千分位 2 9 3 2" xfId="28287" xr:uid="{8F6E2553-0411-4AF6-81BA-5A030C592298}"/>
    <cellStyle name="千分位 2 9 3 2 2" xfId="58239" xr:uid="{4C5CE986-DE99-42E6-8B67-7C986D756829}"/>
    <cellStyle name="千分位 2 9 3 3" xfId="31770" xr:uid="{E81F3AF1-56E5-437B-B550-6191EDF49A04}"/>
    <cellStyle name="千分位 2 9 4" xfId="3292" xr:uid="{D5BA2820-2EDE-4DAE-A0A0-28E82F5A94D3}"/>
    <cellStyle name="千分位 2 9 4 2" xfId="33285" xr:uid="{AFC54FB8-3EB5-403B-9C1A-7EF22C6DE96F}"/>
    <cellStyle name="千分位 2 9 5" xfId="6240" xr:uid="{BD437ABD-0BEA-42A8-B02C-196A47972CFB}"/>
    <cellStyle name="千分位 2 9 5 2" xfId="36195" xr:uid="{2257F803-5430-40E5-AC22-91BE427EA01A}"/>
    <cellStyle name="千分位 2 9 6" xfId="9022" xr:uid="{0A5349CD-BC45-48A0-AD60-1DFCE124432D}"/>
    <cellStyle name="千分位 2 9 6 2" xfId="38977" xr:uid="{DCE0AC45-E368-40E2-A01E-45235D053B56}"/>
    <cellStyle name="千分位 2 9 7" xfId="11804" xr:uid="{7CDB344A-1BF6-4A1D-9E87-B579E99960CC}"/>
    <cellStyle name="千分位 2 9 7 2" xfId="41759" xr:uid="{B7FD0514-4005-4675-AB79-DA88F72248CA}"/>
    <cellStyle name="千分位 2 9 8" xfId="14539" xr:uid="{5EA43E98-782E-4BAE-8977-D60DE3142CA0}"/>
    <cellStyle name="千分位 2 9 8 2" xfId="44494" xr:uid="{F008DCC0-6EBF-4C2E-9B6B-07E490E0BB9D}"/>
    <cellStyle name="千分位 2 9 9" xfId="17287" xr:uid="{912A5EA5-8F73-4101-ACF2-90D6B3880F89}"/>
    <cellStyle name="千分位 2 9 9 2" xfId="47240" xr:uid="{7D76461B-6E2C-4044-9396-5CA55B836002}"/>
    <cellStyle name="千分位 3" xfId="5439" xr:uid="{A2BBD3B1-E23C-41C5-A51A-EB87B005C516}"/>
    <cellStyle name="千分位 3 2" xfId="35429" xr:uid="{4F12A2CB-1E56-4EB9-AE8B-BBF5C45DCF12}"/>
    <cellStyle name="千分位 4" xfId="5445" xr:uid="{BF277A4C-177F-48BE-B842-28F59F81333E}"/>
    <cellStyle name="千分位 4 2" xfId="35433" xr:uid="{B961DD7C-C6C5-4E68-A4BA-38C01AD0DDD4}"/>
    <cellStyle name="千分位 5" xfId="5505" xr:uid="{2F1C8CFE-3F79-446F-A2A0-F6629CEC7867}"/>
    <cellStyle name="千分位 5 2" xfId="35476" xr:uid="{70F33837-D3CC-40D9-9B5A-A07483CBE1D3}"/>
    <cellStyle name="千分位[0] 2" xfId="85" xr:uid="{00A08257-F3D7-400F-8FB7-99DE731456D6}"/>
    <cellStyle name="千分位[0] 2 10" xfId="723" xr:uid="{05CEA454-0DDB-499D-B718-1FE59951175F}"/>
    <cellStyle name="千分位[0] 2 10 10" xfId="20755" xr:uid="{F524829F-6375-4A6A-9C79-66647C774A4C}"/>
    <cellStyle name="千分位[0] 2 10 10 2" xfId="50707" xr:uid="{2FB1A666-5410-416D-A091-1CF8E2D417A8}"/>
    <cellStyle name="千分位[0] 2 10 11" xfId="23493" xr:uid="{CF03BD2F-2F5F-49C9-A454-283176C293F3}"/>
    <cellStyle name="千分位[0] 2 10 11 2" xfId="53445" xr:uid="{2A803F95-D47B-4412-BD56-DC8E6135CE77}"/>
    <cellStyle name="千分位[0] 2 10 12" xfId="26229" xr:uid="{1217816F-E6F2-4F5D-BD4A-D1B864A218D8}"/>
    <cellStyle name="千分位[0] 2 10 12 2" xfId="56181" xr:uid="{4F2C5771-2DB0-482B-AA2E-BA3262515696}"/>
    <cellStyle name="千分位[0] 2 10 13" xfId="30728" xr:uid="{8F80437A-FDD1-4F42-8401-12A6791E5905}"/>
    <cellStyle name="千分位[0] 2 10 2" xfId="1266" xr:uid="{C6E0AA30-0E5C-4C42-B26C-3348CFA5EE64}"/>
    <cellStyle name="千分位[0] 2 10 2 2" xfId="28972" xr:uid="{76CA3F12-0156-4B6D-8863-EB5A720AF75C}"/>
    <cellStyle name="千分位[0] 2 10 2 2 2" xfId="58924" xr:uid="{E5E1BC5E-19A3-4111-A0CE-ECCD94459F28}"/>
    <cellStyle name="千分位[0] 2 10 2 3" xfId="31271" xr:uid="{B72DBFB3-7230-4977-8F35-DB47741E2A5A}"/>
    <cellStyle name="千分位[0] 2 10 3" xfId="1808" xr:uid="{64C1F81B-5919-436E-83B9-82A7F15C02A3}"/>
    <cellStyle name="千分位[0] 2 10 3 2" xfId="31813" xr:uid="{A7F6FD3F-3C69-4E57-8954-0C433263B20B}"/>
    <cellStyle name="千分位[0] 2 10 4" xfId="3977" xr:uid="{0C919E11-79A2-47AB-B0DA-B51FFEFC1634}"/>
    <cellStyle name="千分位[0] 2 10 4 2" xfId="33970" xr:uid="{40F184C9-A82A-4050-BD14-97FE9596B904}"/>
    <cellStyle name="千分位[0] 2 10 5" xfId="6925" xr:uid="{9BE1472D-A5C6-4DDB-A438-57EB97EAA39D}"/>
    <cellStyle name="千分位[0] 2 10 5 2" xfId="36880" xr:uid="{768EE9C0-8161-4679-B2A6-EE839472A36D}"/>
    <cellStyle name="千分位[0] 2 10 6" xfId="9707" xr:uid="{482B4DE2-042E-42EA-91D0-B3EF18DC3A04}"/>
    <cellStyle name="千分位[0] 2 10 6 2" xfId="39662" xr:uid="{2A76BBDB-CA97-4362-84AB-C5AB57BAB39F}"/>
    <cellStyle name="千分位[0] 2 10 7" xfId="12489" xr:uid="{0B49F1FC-904F-4D36-B7E7-F7600D0460F5}"/>
    <cellStyle name="千分位[0] 2 10 7 2" xfId="42444" xr:uid="{6DBBD71F-A667-4ECB-8809-A295EA889CD1}"/>
    <cellStyle name="千分位[0] 2 10 8" xfId="15224" xr:uid="{A2250EF4-558F-4E5B-83E6-4D315BB07FFB}"/>
    <cellStyle name="千分位[0] 2 10 8 2" xfId="45179" xr:uid="{07B3C991-75BF-4D7B-8C19-7E798AC46E50}"/>
    <cellStyle name="千分位[0] 2 10 9" xfId="17972" xr:uid="{840E6C57-8B66-478C-BCCE-564B3D8B1176}"/>
    <cellStyle name="千分位[0] 2 10 9 2" xfId="47925" xr:uid="{72068BFC-6AE7-4062-B309-646383163EB2}"/>
    <cellStyle name="千分位[0] 2 11" xfId="899" xr:uid="{3BAB3AB2-D70D-475E-9DC1-7610D593E7ED}"/>
    <cellStyle name="千分位[0] 2 11 2" xfId="27603" xr:uid="{FCE6913C-6FDD-49E6-803E-3E4CC9452039}"/>
    <cellStyle name="千分位[0] 2 11 2 2" xfId="57555" xr:uid="{0BD6F75C-4B7E-4959-A994-5F5DDA7FF275}"/>
    <cellStyle name="千分位[0] 2 11 3" xfId="30904" xr:uid="{7F0A2D19-D9ED-4070-ABA1-28A57A5B1BEA}"/>
    <cellStyle name="千分位[0] 2 12" xfId="1442" xr:uid="{8E6FC790-E585-4FB9-9A48-8D0A1F63C58C}"/>
    <cellStyle name="千分位[0] 2 12 2" xfId="31447" xr:uid="{7E36A3BA-7C12-43D3-ABB3-3A7D65C4272E}"/>
    <cellStyle name="千分位[0] 2 13" xfId="1984" xr:uid="{F691B25F-FB6D-4632-B699-477C20B20589}"/>
    <cellStyle name="千分位[0] 2 13 2" xfId="31989" xr:uid="{810C3692-A06B-4C75-8A62-B145DB19565E}"/>
    <cellStyle name="千分位[0] 2 14" xfId="2168" xr:uid="{6EAF697F-E7C1-46DE-9F6D-61C2FD5D98DC}"/>
    <cellStyle name="千分位[0] 2 14 2" xfId="32168" xr:uid="{8C96735D-08E5-4C87-AD74-9857AF05CFEE}"/>
    <cellStyle name="千分位[0] 2 15" xfId="2514" xr:uid="{E15D2360-EE15-46F3-93FD-82C086D50E7B}"/>
    <cellStyle name="千分位[0] 2 15 2" xfId="32513" xr:uid="{6BCF4540-BA5B-44C4-9B3B-72C519C1B24E}"/>
    <cellStyle name="千分位[0] 2 16" xfId="2560" xr:uid="{B5E185D6-DF5D-44CA-A98B-0FFECCD1BC74}"/>
    <cellStyle name="千分位[0] 2 16 2" xfId="32556" xr:uid="{F9D07D19-08C7-4C11-9A6E-F95A12D56A3E}"/>
    <cellStyle name="千分位[0] 2 17" xfId="2608" xr:uid="{CE3AE08E-42B4-4F9A-BED5-0DE8A6CEEAEC}"/>
    <cellStyle name="千分位[0] 2 17 2" xfId="32601" xr:uid="{720C75F4-2DCF-4869-BFF7-F91224287396}"/>
    <cellStyle name="千分位[0] 2 18" xfId="5345" xr:uid="{34F12F55-711D-4055-A854-9B817DA194DD}"/>
    <cellStyle name="千分位[0] 2 18 2" xfId="35338" xr:uid="{AEA1904B-5E75-4DA5-8985-F7D5C118DAF3}"/>
    <cellStyle name="千分位[0] 2 19" xfId="5387" xr:uid="{768F514B-8D94-421C-AE2A-78769714E209}"/>
    <cellStyle name="千分位[0] 2 19 2" xfId="35380" xr:uid="{8CD755A6-ADAD-4CDB-852D-BAEE1BF19F88}"/>
    <cellStyle name="千分位[0] 2 2" xfId="354" xr:uid="{8B396B68-2DB1-4B14-99A6-DF0383A02806}"/>
    <cellStyle name="千分位[0] 2 2 10" xfId="1996" xr:uid="{86F3194B-F8C3-47EE-AA69-129B86111502}"/>
    <cellStyle name="千分位[0] 2 2 10 2" xfId="32001" xr:uid="{2524E49B-0214-4893-ACED-6BBC4CD7BF55}"/>
    <cellStyle name="千分位[0] 2 2 11" xfId="2179" xr:uid="{4758BE54-5075-4E9D-8C90-6348E1DCEEB5}"/>
    <cellStyle name="千分位[0] 2 2 11 2" xfId="32179" xr:uid="{071661E4-5AA7-4E6D-AB1B-E3FDCEF8331D}"/>
    <cellStyle name="千分位[0] 2 2 12" xfId="2524" xr:uid="{89786972-F618-4359-ADA4-33032B85D1E2}"/>
    <cellStyle name="千分位[0] 2 2 12 2" xfId="32523" xr:uid="{6788FBD3-2645-4EBB-BF18-7581ADFF46C8}"/>
    <cellStyle name="千分位[0] 2 2 13" xfId="2572" xr:uid="{CA556AEA-AA41-46EA-A4C9-E64E1B893550}"/>
    <cellStyle name="千分位[0] 2 2 13 2" xfId="32567" xr:uid="{AC3F7334-F7C0-450C-9EA2-11BD7725F10D}"/>
    <cellStyle name="千分位[0] 2 2 14" xfId="2619" xr:uid="{1F4CEAB9-D0D8-4862-95CA-DB4CD9516F81}"/>
    <cellStyle name="千分位[0] 2 2 14 2" xfId="32612" xr:uid="{2036D072-DECF-455C-B80D-2C9A43A0E2AC}"/>
    <cellStyle name="千分位[0] 2 2 15" xfId="5355" xr:uid="{3BD4A4A4-65DF-4E71-90D2-6D66D6EEAB85}"/>
    <cellStyle name="千分位[0] 2 2 15 2" xfId="35348" xr:uid="{701E30E4-6D68-4144-8D90-A05F1BF7BBF0}"/>
    <cellStyle name="千分位[0] 2 2 16" xfId="5397" xr:uid="{466D5D85-1D23-4703-B156-2C163EC1BF93}"/>
    <cellStyle name="千分位[0] 2 2 16 2" xfId="35390" xr:uid="{E0B6CBEE-F0E6-4FBB-A59B-7DC4449D5D3C}"/>
    <cellStyle name="千分位[0] 2 2 17" xfId="5444" xr:uid="{3A3DC94C-CA86-4C41-AEFF-957814E11541}"/>
    <cellStyle name="千分位[0] 2 2 17 2" xfId="35432" xr:uid="{B3F8273B-F8C5-417D-A951-E7B8120A5120}"/>
    <cellStyle name="千分位[0] 2 2 18" xfId="5567" xr:uid="{88BA3995-27A1-4A3D-B693-32FE23A0AD68}"/>
    <cellStyle name="千分位[0] 2 2 18 2" xfId="35522" xr:uid="{6468AB22-983C-4657-A823-68E8527BF695}"/>
    <cellStyle name="千分位[0] 2 2 19" xfId="8304" xr:uid="{A0042615-69AC-4229-A25C-B34CEC58C42A}"/>
    <cellStyle name="千分位[0] 2 2 19 2" xfId="38259" xr:uid="{E9F12620-879D-4FC6-9350-C1B2653E2E78}"/>
    <cellStyle name="千分位[0] 2 2 2" xfId="400" xr:uid="{2C8FF8A0-D6BF-4CEE-B2EE-71308DD9748A}"/>
    <cellStyle name="千分位[0] 2 2 2 10" xfId="5609" xr:uid="{DBD825A5-EF11-4FB4-BA15-D32AE6135729}"/>
    <cellStyle name="千分位[0] 2 2 2 10 2" xfId="35564" xr:uid="{A06D1E93-0AE9-4627-9B89-AD53E36CBA6E}"/>
    <cellStyle name="千分位[0] 2 2 2 11" xfId="8391" xr:uid="{025979C0-E3E2-4016-B130-8EDA6893487B}"/>
    <cellStyle name="千分位[0] 2 2 2 11 2" xfId="38346" xr:uid="{C7801BC1-553F-48E7-8000-B20F21C85DA0}"/>
    <cellStyle name="千分位[0] 2 2 2 12" xfId="11173" xr:uid="{44D7106C-1441-4B3C-A5E6-60943FD6DE75}"/>
    <cellStyle name="千分位[0] 2 2 2 12 2" xfId="41128" xr:uid="{399C5A84-7825-42CA-8E37-67A6914FD7BD}"/>
    <cellStyle name="千分位[0] 2 2 2 13" xfId="13908" xr:uid="{64CB90F3-78F6-476E-BA27-EF522B0563BB}"/>
    <cellStyle name="千分位[0] 2 2 2 13 2" xfId="43863" xr:uid="{C81CB8F7-7F5E-4528-8067-D63DB0483D28}"/>
    <cellStyle name="千分位[0] 2 2 2 14" xfId="16656" xr:uid="{217D33CA-8BD9-4D7C-BB16-9E3B4EB154ED}"/>
    <cellStyle name="千分位[0] 2 2 2 14 2" xfId="46609" xr:uid="{2421D538-C2FA-4A7D-B39B-CC0888EDCA63}"/>
    <cellStyle name="千分位[0] 2 2 2 15" xfId="19439" xr:uid="{A19FF574-62D5-4620-8AE5-199892C265B5}"/>
    <cellStyle name="千分位[0] 2 2 2 15 2" xfId="49391" xr:uid="{0FA8A90D-6AB9-49D2-B44E-F780099F8435}"/>
    <cellStyle name="千分位[0] 2 2 2 16" xfId="22177" xr:uid="{48E02826-22F0-4A13-B1A6-4B4D529728D4}"/>
    <cellStyle name="千分位[0] 2 2 2 16 2" xfId="52129" xr:uid="{55B7CA8F-AE97-42CA-8DCF-C4500E855623}"/>
    <cellStyle name="千分位[0] 2 2 2 17" xfId="24913" xr:uid="{61136BCE-B4C9-4D3C-ADFF-E426A724F5F8}"/>
    <cellStyle name="千分位[0] 2 2 2 17 2" xfId="54865" xr:uid="{AEEC3F1A-7282-4D13-A9BE-C9956C427B66}"/>
    <cellStyle name="千分位[0] 2 2 2 18" xfId="30415" xr:uid="{00EFA8F6-86C0-4FB3-9E7F-DC7795783212}"/>
    <cellStyle name="千分位[0] 2 2 2 2" xfId="544" xr:uid="{647143CC-05E6-4B93-864A-9623A0980C17}"/>
    <cellStyle name="千分位[0] 2 2 2 2 10" xfId="11258" xr:uid="{806E11AC-7E23-4155-B091-C2C321296E0D}"/>
    <cellStyle name="千分位[0] 2 2 2 2 10 2" xfId="41213" xr:uid="{7A28D2E9-869D-4435-A639-066379B1DBE7}"/>
    <cellStyle name="千分位[0] 2 2 2 2 11" xfId="13993" xr:uid="{9561567A-40D5-424D-A2AF-AF4E977B3436}"/>
    <cellStyle name="千分位[0] 2 2 2 2 11 2" xfId="43948" xr:uid="{35673E19-E62D-4F40-9903-26A4D7CD0E39}"/>
    <cellStyle name="千分位[0] 2 2 2 2 12" xfId="16741" xr:uid="{15BDB114-2EE5-48B0-9DE0-1329AEA901E9}"/>
    <cellStyle name="千分位[0] 2 2 2 2 12 2" xfId="46694" xr:uid="{7AEC9902-935C-4459-923B-0E404366F67E}"/>
    <cellStyle name="千分位[0] 2 2 2 2 13" xfId="19524" xr:uid="{0BF3ADC9-F8A8-4CD5-8B9A-3DF8B7D4C455}"/>
    <cellStyle name="千分位[0] 2 2 2 2 13 2" xfId="49476" xr:uid="{63FC8E1A-62B8-4010-A5F0-5CC3F36DAFAA}"/>
    <cellStyle name="千分位[0] 2 2 2 2 14" xfId="22262" xr:uid="{A0630B95-FF53-4157-91B1-8D14EA6D73F5}"/>
    <cellStyle name="千分位[0] 2 2 2 2 14 2" xfId="52214" xr:uid="{618E3D91-8DA0-4844-BC6C-32402FCE7756}"/>
    <cellStyle name="千分位[0] 2 2 2 2 15" xfId="24998" xr:uid="{6BA71EF4-1720-4FDD-A342-814CD8E15809}"/>
    <cellStyle name="千分位[0] 2 2 2 2 15 2" xfId="54950" xr:uid="{3874D135-79D8-4106-A41E-CF51E6313F42}"/>
    <cellStyle name="千分位[0] 2 2 2 2 16" xfId="30554" xr:uid="{378048B9-CB73-41C4-886C-6411686106DC}"/>
    <cellStyle name="千分位[0] 2 2 2 2 2" xfId="864" xr:uid="{353A91A7-3C30-45BA-9E36-A0EC8716E263}"/>
    <cellStyle name="千分位[0] 2 2 2 2 2 10" xfId="16912" xr:uid="{A4D23FD1-4876-45EA-8FEA-13F383993FC6}"/>
    <cellStyle name="千分位[0] 2 2 2 2 2 10 2" xfId="46865" xr:uid="{30B5B84C-9F7F-40E1-82BF-74A61A289A79}"/>
    <cellStyle name="千分位[0] 2 2 2 2 2 11" xfId="19695" xr:uid="{5FE1B091-69C3-42EF-809D-D05072217E86}"/>
    <cellStyle name="千分位[0] 2 2 2 2 2 11 2" xfId="49647" xr:uid="{9B438474-4C4F-4E13-BE39-C27CA9A39CA7}"/>
    <cellStyle name="千分位[0] 2 2 2 2 2 12" xfId="22433" xr:uid="{B874EBDC-DF52-4DCE-B675-3248F4AA72F7}"/>
    <cellStyle name="千分位[0] 2 2 2 2 2 12 2" xfId="52385" xr:uid="{DD0305A2-BBC9-4020-84EB-CFC0B81733F7}"/>
    <cellStyle name="千分位[0] 2 2 2 2 2 13" xfId="25169" xr:uid="{98EEA97C-159F-41C5-873B-46D998E01BFC}"/>
    <cellStyle name="千分位[0] 2 2 2 2 2 13 2" xfId="55121" xr:uid="{4BD590DF-B062-4FAA-9D27-8AD3783FF22D}"/>
    <cellStyle name="千分位[0] 2 2 2 2 2 14" xfId="30869" xr:uid="{7BA002C8-1F3E-4F17-9579-662AEB47468C}"/>
    <cellStyle name="千分位[0] 2 2 2 2 2 2" xfId="1407" xr:uid="{C40238BA-B897-4604-92FA-901883F383E3}"/>
    <cellStyle name="千分位[0] 2 2 2 2 2 2 10" xfId="20037" xr:uid="{57634669-0DF3-4F0B-9C25-00A9FFA0F240}"/>
    <cellStyle name="千分位[0] 2 2 2 2 2 2 10 2" xfId="49989" xr:uid="{E43AE3A4-6006-4B2D-9406-683B6EF1B705}"/>
    <cellStyle name="千分位[0] 2 2 2 2 2 2 11" xfId="22775" xr:uid="{2214A063-0144-49D9-9858-467E4B1DC065}"/>
    <cellStyle name="千分位[0] 2 2 2 2 2 2 11 2" xfId="52727" xr:uid="{7C4D5987-84A4-49EA-9813-24506E2AFEA5}"/>
    <cellStyle name="千分位[0] 2 2 2 2 2 2 12" xfId="25511" xr:uid="{67B436DF-FF15-46DF-9BD8-4D1A14E31FA2}"/>
    <cellStyle name="千分位[0] 2 2 2 2 2 2 12 2" xfId="55463" xr:uid="{2B1E3FA3-3BBC-49F8-B1A1-653A60A522D0}"/>
    <cellStyle name="千分位[0] 2 2 2 2 2 2 13" xfId="31412" xr:uid="{570244FB-8D0C-4DBE-B3B6-CCDEC41A14A2}"/>
    <cellStyle name="千分位[0] 2 2 2 2 2 2 2" xfId="3943" xr:uid="{4BF1B09E-6138-425A-AE41-0B32AA0B221B}"/>
    <cellStyle name="千分位[0] 2 2 2 2 2 2 2 10" xfId="26195" xr:uid="{35C86724-5F81-44E5-8FB3-6E1DD1FD5AF2}"/>
    <cellStyle name="千分位[0] 2 2 2 2 2 2 2 10 2" xfId="56147" xr:uid="{9E32B4C0-0CC9-4A17-A40B-1545D383AFBD}"/>
    <cellStyle name="千分位[0] 2 2 2 2 2 2 2 11" xfId="33936" xr:uid="{5840D40B-234B-4140-B24D-B811DB5B995F}"/>
    <cellStyle name="千分位[0] 2 2 2 2 2 2 2 2" xfId="5311" xr:uid="{EA0D0EEC-3056-410B-945E-1CF0247F12FE}"/>
    <cellStyle name="千分位[0] 2 2 2 2 2 2 2 2 10" xfId="35304" xr:uid="{196713A3-A55C-4851-98DF-5305493D5893}"/>
    <cellStyle name="千分位[0] 2 2 2 2 2 2 2 2 2" xfId="8259" xr:uid="{975F2AEE-6D46-4B29-9DB2-8D9D24F77882}"/>
    <cellStyle name="千分位[0] 2 2 2 2 2 2 2 2 2 2" xfId="30306" xr:uid="{675240AA-66D4-425E-94E3-F9C06958DC20}"/>
    <cellStyle name="千分位[0] 2 2 2 2 2 2 2 2 2 2 2" xfId="60258" xr:uid="{BB7CFABB-7685-4D42-AEFD-DC41AE765CF7}"/>
    <cellStyle name="千分位[0] 2 2 2 2 2 2 2 2 2 3" xfId="38214" xr:uid="{FE7DA7E4-C81D-4897-87DB-E2C2BD0D3A4C}"/>
    <cellStyle name="千分位[0] 2 2 2 2 2 2 2 2 3" xfId="11041" xr:uid="{F44EE2AE-9BE0-435B-9AB8-77E5F230B27E}"/>
    <cellStyle name="千分位[0] 2 2 2 2 2 2 2 2 3 2" xfId="40996" xr:uid="{F0958706-59BE-4149-A092-53EE8B510F2E}"/>
    <cellStyle name="千分位[0] 2 2 2 2 2 2 2 2 4" xfId="13823" xr:uid="{BCCE3C0D-DA01-49D2-9AF4-5E612C7FB3A2}"/>
    <cellStyle name="千分位[0] 2 2 2 2 2 2 2 2 4 2" xfId="43778" xr:uid="{FAEA946F-7E67-400A-A339-99852689984D}"/>
    <cellStyle name="千分位[0] 2 2 2 2 2 2 2 2 5" xfId="16558" xr:uid="{FDDBBA31-A052-4F1C-AC2B-0A13E65E9423}"/>
    <cellStyle name="千分位[0] 2 2 2 2 2 2 2 2 5 2" xfId="46513" xr:uid="{C820958A-6FCF-4299-8577-111D239D6252}"/>
    <cellStyle name="千分位[0] 2 2 2 2 2 2 2 2 6" xfId="19306" xr:uid="{033CB576-FEC4-4019-A80C-EC8A099065F7}"/>
    <cellStyle name="千分位[0] 2 2 2 2 2 2 2 2 6 2" xfId="49259" xr:uid="{737BE1C6-7444-46FC-AB2F-165C0E9D93E5}"/>
    <cellStyle name="千分位[0] 2 2 2 2 2 2 2 2 7" xfId="22089" xr:uid="{151718D8-B5A1-4E75-8C31-5917CCBEE9B3}"/>
    <cellStyle name="千分位[0] 2 2 2 2 2 2 2 2 7 2" xfId="52041" xr:uid="{EF7B96B2-6697-4C4F-A85B-6D456138BDD0}"/>
    <cellStyle name="千分位[0] 2 2 2 2 2 2 2 2 8" xfId="24827" xr:uid="{B881A3DB-C161-45F6-A8FB-3077647B7828}"/>
    <cellStyle name="千分位[0] 2 2 2 2 2 2 2 2 8 2" xfId="54779" xr:uid="{EAF7E2FD-54C0-4603-AEA1-106C676CA543}"/>
    <cellStyle name="千分位[0] 2 2 2 2 2 2 2 2 9" xfId="27563" xr:uid="{BDC33DFF-03F6-4AD1-B3F8-5F68E383F2DC}"/>
    <cellStyle name="千分位[0] 2 2 2 2 2 2 2 2 9 2" xfId="57515" xr:uid="{0A037269-A8A6-4DBB-8D77-75D650F5174C}"/>
    <cellStyle name="千分位[0] 2 2 2 2 2 2 2 3" xfId="6891" xr:uid="{661971B0-8A9C-4D02-A955-A5FB6AB6D9C3}"/>
    <cellStyle name="千分位[0] 2 2 2 2 2 2 2 3 2" xfId="28938" xr:uid="{B7062476-02F4-485C-9095-3AE06B5C88F1}"/>
    <cellStyle name="千分位[0] 2 2 2 2 2 2 2 3 2 2" xfId="58890" xr:uid="{67986BAB-5B53-4106-8B7B-E552A966707E}"/>
    <cellStyle name="千分位[0] 2 2 2 2 2 2 2 3 3" xfId="36846" xr:uid="{CFEE4442-9D3B-43D0-A4E1-66C69691EC3E}"/>
    <cellStyle name="千分位[0] 2 2 2 2 2 2 2 4" xfId="9673" xr:uid="{DDB8439C-1548-4821-A9D4-2161DF4A8F80}"/>
    <cellStyle name="千分位[0] 2 2 2 2 2 2 2 4 2" xfId="39628" xr:uid="{D04549E2-5D32-4D93-A298-6C2631B6357A}"/>
    <cellStyle name="千分位[0] 2 2 2 2 2 2 2 5" xfId="12455" xr:uid="{AD3E67E9-FE05-42BF-9EBF-8296097A8CC7}"/>
    <cellStyle name="千分位[0] 2 2 2 2 2 2 2 5 2" xfId="42410" xr:uid="{1E00F46D-559D-4EE1-A383-0E1D9FA682E9}"/>
    <cellStyle name="千分位[0] 2 2 2 2 2 2 2 6" xfId="15190" xr:uid="{A5B40A38-1FA9-4879-B92B-70EE7EF457FD}"/>
    <cellStyle name="千分位[0] 2 2 2 2 2 2 2 6 2" xfId="45145" xr:uid="{C5C7AF26-5A92-48D5-8750-4B8C14B7627C}"/>
    <cellStyle name="千分位[0] 2 2 2 2 2 2 2 7" xfId="17938" xr:uid="{41E1148D-3F6F-4D0C-906E-FBDEEDB4D39B}"/>
    <cellStyle name="千分位[0] 2 2 2 2 2 2 2 7 2" xfId="47891" xr:uid="{6B1D3565-8FFA-4DB3-87B9-D3CAD60D3084}"/>
    <cellStyle name="千分位[0] 2 2 2 2 2 2 2 8" xfId="20721" xr:uid="{312435DB-9EF0-4148-9108-A62CDFE17D76}"/>
    <cellStyle name="千分位[0] 2 2 2 2 2 2 2 8 2" xfId="50673" xr:uid="{B8E9BBC6-0779-4427-A16A-501DBEAAA297}"/>
    <cellStyle name="千分位[0] 2 2 2 2 2 2 2 9" xfId="23459" xr:uid="{CA46F3AC-222C-4C53-AFC3-BD0AFC9DDDFB}"/>
    <cellStyle name="千分位[0] 2 2 2 2 2 2 2 9 2" xfId="53411" xr:uid="{F8703038-7F07-4856-95B4-E9ECA76B4431}"/>
    <cellStyle name="千分位[0] 2 2 2 2 2 2 3" xfId="4627" xr:uid="{AE964D4D-D9D9-409F-920F-323DEC5A9B0A}"/>
    <cellStyle name="千分位[0] 2 2 2 2 2 2 3 10" xfId="34620" xr:uid="{B52FE004-2F46-47FA-B395-BFF5214D4D8B}"/>
    <cellStyle name="千分位[0] 2 2 2 2 2 2 3 2" xfId="7575" xr:uid="{C88B65E1-A5E0-465A-9609-0F64D18577A3}"/>
    <cellStyle name="千分位[0] 2 2 2 2 2 2 3 2 2" xfId="29622" xr:uid="{A52510A5-1A16-4E0B-B5A3-5978818ED175}"/>
    <cellStyle name="千分位[0] 2 2 2 2 2 2 3 2 2 2" xfId="59574" xr:uid="{2090F8D2-192D-4526-A011-F237D142EC02}"/>
    <cellStyle name="千分位[0] 2 2 2 2 2 2 3 2 3" xfId="37530" xr:uid="{5F7A3C95-12D2-4063-A28D-5E45441D112A}"/>
    <cellStyle name="千分位[0] 2 2 2 2 2 2 3 3" xfId="10357" xr:uid="{C9A9A72A-0175-42DB-B6F2-D6CBFFB03CC4}"/>
    <cellStyle name="千分位[0] 2 2 2 2 2 2 3 3 2" xfId="40312" xr:uid="{D571BD71-AAFF-434F-8D9D-6362070ACC57}"/>
    <cellStyle name="千分位[0] 2 2 2 2 2 2 3 4" xfId="13139" xr:uid="{2FFA9388-644D-4305-8053-EB53E2C92B53}"/>
    <cellStyle name="千分位[0] 2 2 2 2 2 2 3 4 2" xfId="43094" xr:uid="{DE3E1A98-3035-40C6-B280-FC681FE64FEC}"/>
    <cellStyle name="千分位[0] 2 2 2 2 2 2 3 5" xfId="15874" xr:uid="{7B42FD56-2028-4313-AB0D-80D243A5AEA1}"/>
    <cellStyle name="千分位[0] 2 2 2 2 2 2 3 5 2" xfId="45829" xr:uid="{14711996-B75E-4E4F-BD73-8B28C01AD68B}"/>
    <cellStyle name="千分位[0] 2 2 2 2 2 2 3 6" xfId="18622" xr:uid="{A889E4E1-45C7-4ECD-ADC7-C36C6BB4BC7D}"/>
    <cellStyle name="千分位[0] 2 2 2 2 2 2 3 6 2" xfId="48575" xr:uid="{B7078AA7-EC78-4DD5-A2B7-0C0F7A67E888}"/>
    <cellStyle name="千分位[0] 2 2 2 2 2 2 3 7" xfId="21405" xr:uid="{47F21761-216E-457A-BD52-B53AC0B9E34B}"/>
    <cellStyle name="千分位[0] 2 2 2 2 2 2 3 7 2" xfId="51357" xr:uid="{5A502146-2F86-44D4-93F6-DEE3CE98E80F}"/>
    <cellStyle name="千分位[0] 2 2 2 2 2 2 3 8" xfId="24143" xr:uid="{BBA49E09-F50E-4035-ABF6-B6FD6FBFB4CA}"/>
    <cellStyle name="千分位[0] 2 2 2 2 2 2 3 8 2" xfId="54095" xr:uid="{1557544D-58B6-41DA-8C44-A11AE364C4E3}"/>
    <cellStyle name="千分位[0] 2 2 2 2 2 2 3 9" xfId="26879" xr:uid="{12617A30-D2D5-4D61-899F-3A5FBB2201EA}"/>
    <cellStyle name="千分位[0] 2 2 2 2 2 2 3 9 2" xfId="56831" xr:uid="{6E0D156B-C7A9-4614-AB91-3231A51961C4}"/>
    <cellStyle name="千分位[0] 2 2 2 2 2 2 4" xfId="3259" xr:uid="{C054CE0E-9732-4E57-882A-09CA27A8C80B}"/>
    <cellStyle name="千分位[0] 2 2 2 2 2 2 4 2" xfId="28254" xr:uid="{0561792F-90C1-43F7-9D98-C644C4EEEB44}"/>
    <cellStyle name="千分位[0] 2 2 2 2 2 2 4 2 2" xfId="58206" xr:uid="{EC6B761C-C703-480F-995A-F460ACDD54EF}"/>
    <cellStyle name="千分位[0] 2 2 2 2 2 2 4 3" xfId="33252" xr:uid="{BDAE3E13-E9DB-44F5-BC44-5AE21754E731}"/>
    <cellStyle name="千分位[0] 2 2 2 2 2 2 5" xfId="6207" xr:uid="{2285BDB8-1055-49E0-9139-4D89F3186B39}"/>
    <cellStyle name="千分位[0] 2 2 2 2 2 2 5 2" xfId="36162" xr:uid="{9C3C4228-0D8A-4C9B-8A8E-CD29357131BE}"/>
    <cellStyle name="千分位[0] 2 2 2 2 2 2 6" xfId="8989" xr:uid="{85752268-9A74-4DF5-A65F-0CFD150D702D}"/>
    <cellStyle name="千分位[0] 2 2 2 2 2 2 6 2" xfId="38944" xr:uid="{299B1F61-5BBA-410F-B631-ABDEF537ECE2}"/>
    <cellStyle name="千分位[0] 2 2 2 2 2 2 7" xfId="11771" xr:uid="{F9624883-0A4C-4D8F-8E40-34E2A2BE72B9}"/>
    <cellStyle name="千分位[0] 2 2 2 2 2 2 7 2" xfId="41726" xr:uid="{3EE50B4C-F7AE-49C2-9D27-557E8E26D666}"/>
    <cellStyle name="千分位[0] 2 2 2 2 2 2 8" xfId="14506" xr:uid="{4519FDFC-5CDB-4624-9251-4BF8235ACA33}"/>
    <cellStyle name="千分位[0] 2 2 2 2 2 2 8 2" xfId="44461" xr:uid="{A4159BE9-5192-41E6-9F40-9639771C3628}"/>
    <cellStyle name="千分位[0] 2 2 2 2 2 2 9" xfId="17254" xr:uid="{CB1FDBDE-FD6F-4640-86C4-9DA58FDF1BC4}"/>
    <cellStyle name="千分位[0] 2 2 2 2 2 2 9 2" xfId="47207" xr:uid="{41009010-2A87-4867-9222-30F802CAB338}"/>
    <cellStyle name="千分位[0] 2 2 2 2 2 3" xfId="1949" xr:uid="{13B59AA7-886F-4591-8FC3-DBC3520F7F3B}"/>
    <cellStyle name="千分位[0] 2 2 2 2 2 3 10" xfId="23117" xr:uid="{8F2FA745-5875-43F4-8198-113438B133BA}"/>
    <cellStyle name="千分位[0] 2 2 2 2 2 3 10 2" xfId="53069" xr:uid="{E6D6CF56-E678-48A5-BE74-FBC6BE9679CC}"/>
    <cellStyle name="千分位[0] 2 2 2 2 2 3 11" xfId="25853" xr:uid="{8B9D2496-47C2-4E42-A58D-99B24D8B87C4}"/>
    <cellStyle name="千分位[0] 2 2 2 2 2 3 11 2" xfId="55805" xr:uid="{CE3C2236-789E-48DF-8ADA-DFB3A605B404}"/>
    <cellStyle name="千分位[0] 2 2 2 2 2 3 12" xfId="31954" xr:uid="{013B0324-0F99-4634-8133-A3477E912DD6}"/>
    <cellStyle name="千分位[0] 2 2 2 2 2 3 2" xfId="4969" xr:uid="{D5D3FF8E-4AED-4425-A00D-CF0E43C42142}"/>
    <cellStyle name="千分位[0] 2 2 2 2 2 3 2 10" xfId="34962" xr:uid="{BBF9BAAF-1556-4559-9017-F0146090B8ED}"/>
    <cellStyle name="千分位[0] 2 2 2 2 2 3 2 2" xfId="7917" xr:uid="{0A9267D3-3C7F-4BFD-BE61-1C57AAE2209A}"/>
    <cellStyle name="千分位[0] 2 2 2 2 2 3 2 2 2" xfId="29964" xr:uid="{EA0BC404-C527-42CB-94FB-24F634F6CE52}"/>
    <cellStyle name="千分位[0] 2 2 2 2 2 3 2 2 2 2" xfId="59916" xr:uid="{371C44D5-42FE-4F90-9B3F-FA4F062CD4E2}"/>
    <cellStyle name="千分位[0] 2 2 2 2 2 3 2 2 3" xfId="37872" xr:uid="{A214E794-4A44-4197-82D7-8A774BE92701}"/>
    <cellStyle name="千分位[0] 2 2 2 2 2 3 2 3" xfId="10699" xr:uid="{5B0C9927-DBE7-4A08-B315-117E794A01FA}"/>
    <cellStyle name="千分位[0] 2 2 2 2 2 3 2 3 2" xfId="40654" xr:uid="{9817F315-6CB9-4862-9025-9BEEB2C65A01}"/>
    <cellStyle name="千分位[0] 2 2 2 2 2 3 2 4" xfId="13481" xr:uid="{079CF26A-8C8B-4BFF-A439-A116BC7E1AC8}"/>
    <cellStyle name="千分位[0] 2 2 2 2 2 3 2 4 2" xfId="43436" xr:uid="{DDCEFD0B-BE87-4B3C-9F43-4A7F65A6F2C0}"/>
    <cellStyle name="千分位[0] 2 2 2 2 2 3 2 5" xfId="16216" xr:uid="{DECEA928-8102-4C29-BB34-C7E7DBABD4EB}"/>
    <cellStyle name="千分位[0] 2 2 2 2 2 3 2 5 2" xfId="46171" xr:uid="{44362035-79AD-49F0-AA0C-A5E10D510B90}"/>
    <cellStyle name="千分位[0] 2 2 2 2 2 3 2 6" xfId="18964" xr:uid="{4B338E5B-130B-4AE1-9866-7BBC89C7D84D}"/>
    <cellStyle name="千分位[0] 2 2 2 2 2 3 2 6 2" xfId="48917" xr:uid="{5299C938-ABEB-4892-AE90-7E52B7F744F7}"/>
    <cellStyle name="千分位[0] 2 2 2 2 2 3 2 7" xfId="21747" xr:uid="{E33BB67F-F383-42CE-A548-4ED1A16587AC}"/>
    <cellStyle name="千分位[0] 2 2 2 2 2 3 2 7 2" xfId="51699" xr:uid="{8A7B9EC8-5873-48AA-B709-470990ACDADD}"/>
    <cellStyle name="千分位[0] 2 2 2 2 2 3 2 8" xfId="24485" xr:uid="{82405876-9EB8-4CFC-B686-D47AADD76BC9}"/>
    <cellStyle name="千分位[0] 2 2 2 2 2 3 2 8 2" xfId="54437" xr:uid="{0E0361E0-E62A-40E2-85B3-F2A9C4A5D58F}"/>
    <cellStyle name="千分位[0] 2 2 2 2 2 3 2 9" xfId="27221" xr:uid="{44CE3B7B-8FBB-4C17-B361-16C41F427F48}"/>
    <cellStyle name="千分位[0] 2 2 2 2 2 3 2 9 2" xfId="57173" xr:uid="{6C9189A3-FF90-4B9F-A0F6-EEA4CD826992}"/>
    <cellStyle name="千分位[0] 2 2 2 2 2 3 3" xfId="3601" xr:uid="{14AF8093-95B8-448B-AEB5-CD688120E1FE}"/>
    <cellStyle name="千分位[0] 2 2 2 2 2 3 3 2" xfId="28596" xr:uid="{4CA41B74-621B-4D7B-84D2-5037ADBEEDAB}"/>
    <cellStyle name="千分位[0] 2 2 2 2 2 3 3 2 2" xfId="58548" xr:uid="{E7690053-84DE-4F8C-988B-5AF2C87D1EE9}"/>
    <cellStyle name="千分位[0] 2 2 2 2 2 3 3 3" xfId="33594" xr:uid="{6944DBEB-18F3-4019-9AFC-1DBD25CD126B}"/>
    <cellStyle name="千分位[0] 2 2 2 2 2 3 4" xfId="6549" xr:uid="{69D069E9-9D8C-477C-95CF-D0962C46B50F}"/>
    <cellStyle name="千分位[0] 2 2 2 2 2 3 4 2" xfId="36504" xr:uid="{3B3A2354-7D32-4F1C-B4A5-24C67E2393F8}"/>
    <cellStyle name="千分位[0] 2 2 2 2 2 3 5" xfId="9331" xr:uid="{D271514B-FBC6-4805-AE3B-069D200238A1}"/>
    <cellStyle name="千分位[0] 2 2 2 2 2 3 5 2" xfId="39286" xr:uid="{320CCBF0-A05E-4E75-8B00-C3F40908EFF2}"/>
    <cellStyle name="千分位[0] 2 2 2 2 2 3 6" xfId="12113" xr:uid="{4A84A8B0-1285-4D1D-95E1-E59003832461}"/>
    <cellStyle name="千分位[0] 2 2 2 2 2 3 6 2" xfId="42068" xr:uid="{74CFA092-F752-40BC-8F49-FED86F34B8F5}"/>
    <cellStyle name="千分位[0] 2 2 2 2 2 3 7" xfId="14848" xr:uid="{B3579B11-9EC9-4973-94BC-9CB00A6B7C21}"/>
    <cellStyle name="千分位[0] 2 2 2 2 2 3 7 2" xfId="44803" xr:uid="{AE46954A-2CB3-4F89-BFED-D7F5FBD09D9F}"/>
    <cellStyle name="千分位[0] 2 2 2 2 2 3 8" xfId="17596" xr:uid="{D7FDC95C-7076-403D-B425-9CC615CD3C91}"/>
    <cellStyle name="千分位[0] 2 2 2 2 2 3 8 2" xfId="47549" xr:uid="{1710C4F4-925A-490C-BC48-6128E44650F6}"/>
    <cellStyle name="千分位[0] 2 2 2 2 2 3 9" xfId="20379" xr:uid="{A1BBE95B-28A8-4773-B9D3-B63911351E9D}"/>
    <cellStyle name="千分位[0] 2 2 2 2 2 3 9 2" xfId="50331" xr:uid="{5F4D5870-5D0E-42C6-93BA-A28C37E681D6}"/>
    <cellStyle name="千分位[0] 2 2 2 2 2 4" xfId="2480" xr:uid="{8E27EB5B-7CD8-48FA-B9BA-01822CE5C396}"/>
    <cellStyle name="千分位[0] 2 2 2 2 2 4 10" xfId="26537" xr:uid="{FD16D5D1-8EC6-40FC-852A-4A138C320951}"/>
    <cellStyle name="千分位[0] 2 2 2 2 2 4 10 2" xfId="56489" xr:uid="{D0782555-E374-4C66-A562-DD5E86EA91C7}"/>
    <cellStyle name="千分位[0] 2 2 2 2 2 4 11" xfId="32479" xr:uid="{9DDD7AED-B784-438D-B2FB-C54706785B41}"/>
    <cellStyle name="千分位[0] 2 2 2 2 2 4 2" xfId="4285" xr:uid="{B2910423-A030-45EF-ACDD-0375DD883F55}"/>
    <cellStyle name="千分位[0] 2 2 2 2 2 4 2 2" xfId="29280" xr:uid="{AED22D91-A91C-4987-AD4A-96929BFD77FC}"/>
    <cellStyle name="千分位[0] 2 2 2 2 2 4 2 2 2" xfId="59232" xr:uid="{B6BB249B-A185-4063-8EA4-AFE84D9DF657}"/>
    <cellStyle name="千分位[0] 2 2 2 2 2 4 2 3" xfId="34278" xr:uid="{2C69C1CE-41F3-45BC-A1CC-5297948DBE0A}"/>
    <cellStyle name="千分位[0] 2 2 2 2 2 4 3" xfId="7233" xr:uid="{599C08B0-3E26-4AA0-878C-431DB0EB9B95}"/>
    <cellStyle name="千分位[0] 2 2 2 2 2 4 3 2" xfId="37188" xr:uid="{48236EBD-065D-4E39-969C-B2970EE320EC}"/>
    <cellStyle name="千分位[0] 2 2 2 2 2 4 4" xfId="10015" xr:uid="{3F7F7069-C7D4-4D33-8EAE-049D0AA1A9F6}"/>
    <cellStyle name="千分位[0] 2 2 2 2 2 4 4 2" xfId="39970" xr:uid="{32FA4FF5-BC9B-498C-9B7C-54BCC33BEAD5}"/>
    <cellStyle name="千分位[0] 2 2 2 2 2 4 5" xfId="12797" xr:uid="{EFD97B9E-2709-475C-AE93-2B9CF769F836}"/>
    <cellStyle name="千分位[0] 2 2 2 2 2 4 5 2" xfId="42752" xr:uid="{56F53AF3-9F35-4DEF-9273-53A2AD573E6C}"/>
    <cellStyle name="千分位[0] 2 2 2 2 2 4 6" xfId="15532" xr:uid="{FF0CE53C-DB80-4D50-BEAB-5AB8F6A6E991}"/>
    <cellStyle name="千分位[0] 2 2 2 2 2 4 6 2" xfId="45487" xr:uid="{9D1BA3D8-8155-4F1A-B39B-5BA75EFCFAC4}"/>
    <cellStyle name="千分位[0] 2 2 2 2 2 4 7" xfId="18280" xr:uid="{FBA2EF90-2051-4E8B-80D3-38F204FB45B2}"/>
    <cellStyle name="千分位[0] 2 2 2 2 2 4 7 2" xfId="48233" xr:uid="{2E79CC11-9BB3-4F94-A549-AF4E435425AD}"/>
    <cellStyle name="千分位[0] 2 2 2 2 2 4 8" xfId="21063" xr:uid="{48149AC5-1D04-4E21-AE68-868713E527DF}"/>
    <cellStyle name="千分位[0] 2 2 2 2 2 4 8 2" xfId="51015" xr:uid="{2EBD466D-0322-46C0-A77D-043A11C1F832}"/>
    <cellStyle name="千分位[0] 2 2 2 2 2 4 9" xfId="23801" xr:uid="{2A1D9F58-84E5-4A8F-B785-ABA9FA20B663}"/>
    <cellStyle name="千分位[0] 2 2 2 2 2 4 9 2" xfId="53753" xr:uid="{C9B85FC3-83B4-4DA3-868D-001ABF09EE05}"/>
    <cellStyle name="千分位[0] 2 2 2 2 2 5" xfId="2917" xr:uid="{E63FE20E-D0C9-4E59-B8C6-524A12B5B43E}"/>
    <cellStyle name="千分位[0] 2 2 2 2 2 5 2" xfId="27912" xr:uid="{53F7A4C2-4A3F-4080-8EC1-CC5F9B72CFB4}"/>
    <cellStyle name="千分位[0] 2 2 2 2 2 5 2 2" xfId="57864" xr:uid="{1B056F1D-D066-4949-B941-11B5394E07D5}"/>
    <cellStyle name="千分位[0] 2 2 2 2 2 5 3" xfId="32910" xr:uid="{20745EE6-E983-4F42-9123-3287CEE8C47F}"/>
    <cellStyle name="千分位[0] 2 2 2 2 2 6" xfId="5865" xr:uid="{7C23D5FF-20A5-4E3E-97B9-C8B48085F2D8}"/>
    <cellStyle name="千分位[0] 2 2 2 2 2 6 2" xfId="35820" xr:uid="{3F727385-DE9A-43FC-824D-CB5B1D50E6CD}"/>
    <cellStyle name="千分位[0] 2 2 2 2 2 7" xfId="8647" xr:uid="{16738BBA-7359-4379-904C-76DCFF7E1463}"/>
    <cellStyle name="千分位[0] 2 2 2 2 2 7 2" xfId="38602" xr:uid="{1D4B1157-A7EE-4F15-9D53-6E2F6285A87C}"/>
    <cellStyle name="千分位[0] 2 2 2 2 2 8" xfId="11429" xr:uid="{94C764D7-8103-4CB3-93B9-A6CC8F563FF4}"/>
    <cellStyle name="千分位[0] 2 2 2 2 2 8 2" xfId="41384" xr:uid="{331D922C-FABE-4546-BC2E-983F2C384075}"/>
    <cellStyle name="千分位[0] 2 2 2 2 2 9" xfId="14164" xr:uid="{32077ECF-E26C-44E3-902B-4C4B365AB020}"/>
    <cellStyle name="千分位[0] 2 2 2 2 2 9 2" xfId="44119" xr:uid="{BAE8F60E-A8F3-481B-AD4B-A68261A9A5C4}"/>
    <cellStyle name="千分位[0] 2 2 2 2 3" xfId="1092" xr:uid="{50E8736E-1F0E-4B63-A319-27D280F8E375}"/>
    <cellStyle name="千分位[0] 2 2 2 2 3 10" xfId="19866" xr:uid="{F84B8A06-475E-45A3-844E-940137F669F6}"/>
    <cellStyle name="千分位[0] 2 2 2 2 3 10 2" xfId="49818" xr:uid="{FDAECB69-B1E7-40CB-8E83-753FF97B4B20}"/>
    <cellStyle name="千分位[0] 2 2 2 2 3 11" xfId="22604" xr:uid="{8CA3E5AF-91C9-4412-8461-55FE629A15F7}"/>
    <cellStyle name="千分位[0] 2 2 2 2 3 11 2" xfId="52556" xr:uid="{EE011BAB-DCC2-42DD-96B3-0B8DF98CE3EF}"/>
    <cellStyle name="千分位[0] 2 2 2 2 3 12" xfId="25340" xr:uid="{683872B2-BF49-4E72-8E6B-ACAFF1C78298}"/>
    <cellStyle name="千分位[0] 2 2 2 2 3 12 2" xfId="55292" xr:uid="{2CA74B65-B86B-4AA1-A1E6-FE9071E7DF09}"/>
    <cellStyle name="千分位[0] 2 2 2 2 3 13" xfId="31097" xr:uid="{F145295F-4ACB-4E3B-BFB1-D35ECF839B8E}"/>
    <cellStyle name="千分位[0] 2 2 2 2 3 2" xfId="3772" xr:uid="{5C8F7599-2D14-4800-9C32-803B034F419E}"/>
    <cellStyle name="千分位[0] 2 2 2 2 3 2 10" xfId="26024" xr:uid="{B4D2FB00-2796-4E99-B78A-1FD33DF60AD7}"/>
    <cellStyle name="千分位[0] 2 2 2 2 3 2 10 2" xfId="55976" xr:uid="{F7521584-CC5A-439C-96C8-B10BD92A6E87}"/>
    <cellStyle name="千分位[0] 2 2 2 2 3 2 11" xfId="33765" xr:uid="{AC728512-F0FF-49E7-B821-AB70383C08EF}"/>
    <cellStyle name="千分位[0] 2 2 2 2 3 2 2" xfId="5140" xr:uid="{10DD7195-DE60-4EA6-AC8D-ABCC9C59F2E6}"/>
    <cellStyle name="千分位[0] 2 2 2 2 3 2 2 10" xfId="35133" xr:uid="{F8236A8E-8CD5-46B1-B13E-3AD28FA05E3A}"/>
    <cellStyle name="千分位[0] 2 2 2 2 3 2 2 2" xfId="8088" xr:uid="{F5D23241-2052-4FA7-BD55-148F4F605963}"/>
    <cellStyle name="千分位[0] 2 2 2 2 3 2 2 2 2" xfId="30135" xr:uid="{2527FA03-393A-47DF-8ED3-159CDD873137}"/>
    <cellStyle name="千分位[0] 2 2 2 2 3 2 2 2 2 2" xfId="60087" xr:uid="{EC30876E-121C-486F-BAD2-4EFD266A2F4D}"/>
    <cellStyle name="千分位[0] 2 2 2 2 3 2 2 2 3" xfId="38043" xr:uid="{D4891149-1FAA-48B7-AFD1-D10988EC709D}"/>
    <cellStyle name="千分位[0] 2 2 2 2 3 2 2 3" xfId="10870" xr:uid="{74F5D40E-593B-4345-B0C4-158C3CAD1ED1}"/>
    <cellStyle name="千分位[0] 2 2 2 2 3 2 2 3 2" xfId="40825" xr:uid="{F767FBB4-EB6D-4FA5-A6F9-B16DBD96CF48}"/>
    <cellStyle name="千分位[0] 2 2 2 2 3 2 2 4" xfId="13652" xr:uid="{516B64BB-5C33-4B32-AEB3-34D071C0DBF8}"/>
    <cellStyle name="千分位[0] 2 2 2 2 3 2 2 4 2" xfId="43607" xr:uid="{E90E969A-D8E4-48DA-A33A-1360FA3E0A01}"/>
    <cellStyle name="千分位[0] 2 2 2 2 3 2 2 5" xfId="16387" xr:uid="{4C235F32-FB26-47BB-98D6-2FAC201E70C4}"/>
    <cellStyle name="千分位[0] 2 2 2 2 3 2 2 5 2" xfId="46342" xr:uid="{E92104DD-088A-4F1F-A87F-E931AF687075}"/>
    <cellStyle name="千分位[0] 2 2 2 2 3 2 2 6" xfId="19135" xr:uid="{E0A33923-7F89-474F-9872-0845D2852E39}"/>
    <cellStyle name="千分位[0] 2 2 2 2 3 2 2 6 2" xfId="49088" xr:uid="{1CF38943-15D4-472A-AD82-6BFC65A8B5A4}"/>
    <cellStyle name="千分位[0] 2 2 2 2 3 2 2 7" xfId="21918" xr:uid="{2CD91F24-2ACC-4D66-9B77-A3913F2E4FC8}"/>
    <cellStyle name="千分位[0] 2 2 2 2 3 2 2 7 2" xfId="51870" xr:uid="{9B7FCC85-CA7F-44A0-BE36-D1977559E620}"/>
    <cellStyle name="千分位[0] 2 2 2 2 3 2 2 8" xfId="24656" xr:uid="{4F7E7C9F-6C63-4DEA-BE95-479E1C5A7CA7}"/>
    <cellStyle name="千分位[0] 2 2 2 2 3 2 2 8 2" xfId="54608" xr:uid="{61AE9EA6-296B-48C9-9F04-75BFD9580CD5}"/>
    <cellStyle name="千分位[0] 2 2 2 2 3 2 2 9" xfId="27392" xr:uid="{FC645B3C-CBA7-458C-BE1E-7BF05F54CBEE}"/>
    <cellStyle name="千分位[0] 2 2 2 2 3 2 2 9 2" xfId="57344" xr:uid="{7FD55559-F0E3-4367-AA91-4C74DD290E81}"/>
    <cellStyle name="千分位[0] 2 2 2 2 3 2 3" xfId="6720" xr:uid="{82C565CD-742E-4E67-9487-B320411CEAFF}"/>
    <cellStyle name="千分位[0] 2 2 2 2 3 2 3 2" xfId="28767" xr:uid="{8028AEB3-A581-4CCC-9FF3-D8B9CF3CC189}"/>
    <cellStyle name="千分位[0] 2 2 2 2 3 2 3 2 2" xfId="58719" xr:uid="{F849B300-B2B5-4300-8E89-205FFE3347CE}"/>
    <cellStyle name="千分位[0] 2 2 2 2 3 2 3 3" xfId="36675" xr:uid="{30E01D38-CE8D-4EC2-9573-5C58EA95824E}"/>
    <cellStyle name="千分位[0] 2 2 2 2 3 2 4" xfId="9502" xr:uid="{9C191BE5-44F0-45E9-AF23-8DBD190074E5}"/>
    <cellStyle name="千分位[0] 2 2 2 2 3 2 4 2" xfId="39457" xr:uid="{AE7730AB-E82E-433C-888E-7C4DE66B0809}"/>
    <cellStyle name="千分位[0] 2 2 2 2 3 2 5" xfId="12284" xr:uid="{D4064E4C-2034-4409-A611-73FA3C3867A5}"/>
    <cellStyle name="千分位[0] 2 2 2 2 3 2 5 2" xfId="42239" xr:uid="{AB875DAF-CE89-435A-ABB8-8116453492F3}"/>
    <cellStyle name="千分位[0] 2 2 2 2 3 2 6" xfId="15019" xr:uid="{F0EA84A0-124E-4C59-BBE7-5DBD3C7DD16B}"/>
    <cellStyle name="千分位[0] 2 2 2 2 3 2 6 2" xfId="44974" xr:uid="{1F0FB74B-AF32-4F46-BCFF-20ED113627D3}"/>
    <cellStyle name="千分位[0] 2 2 2 2 3 2 7" xfId="17767" xr:uid="{FC9DC356-9657-4324-A4CB-BE86F6AE744A}"/>
    <cellStyle name="千分位[0] 2 2 2 2 3 2 7 2" xfId="47720" xr:uid="{D30E1C4E-9BD6-4030-8EE3-6A70D3CF49E6}"/>
    <cellStyle name="千分位[0] 2 2 2 2 3 2 8" xfId="20550" xr:uid="{0D779402-34E7-498B-A862-98B9C25BF3DC}"/>
    <cellStyle name="千分位[0] 2 2 2 2 3 2 8 2" xfId="50502" xr:uid="{E7DD8236-92B5-4F89-90AF-2329BC54E58B}"/>
    <cellStyle name="千分位[0] 2 2 2 2 3 2 9" xfId="23288" xr:uid="{27D081AE-56A6-4FE8-BFE5-FBC67C84107A}"/>
    <cellStyle name="千分位[0] 2 2 2 2 3 2 9 2" xfId="53240" xr:uid="{418BACAF-A95F-4D08-A45C-326DAEAC03C2}"/>
    <cellStyle name="千分位[0] 2 2 2 2 3 3" xfId="4456" xr:uid="{0E41207D-EECC-4EAB-A958-72DC06D5C39C}"/>
    <cellStyle name="千分位[0] 2 2 2 2 3 3 10" xfId="34449" xr:uid="{5DC2E563-4D2E-4860-B019-967BF6483E10}"/>
    <cellStyle name="千分位[0] 2 2 2 2 3 3 2" xfId="7404" xr:uid="{2FE5B7E8-5A62-466D-804F-883DDB2CD33F}"/>
    <cellStyle name="千分位[0] 2 2 2 2 3 3 2 2" xfId="29451" xr:uid="{056E0486-8750-4B2C-A1FE-AB73DA2900F6}"/>
    <cellStyle name="千分位[0] 2 2 2 2 3 3 2 2 2" xfId="59403" xr:uid="{C3ECEF34-7888-4BAC-81CD-77E0199AB000}"/>
    <cellStyle name="千分位[0] 2 2 2 2 3 3 2 3" xfId="37359" xr:uid="{7C782E0F-5AFC-4F3B-BBC5-885EDF68F6F9}"/>
    <cellStyle name="千分位[0] 2 2 2 2 3 3 3" xfId="10186" xr:uid="{50817D2D-B0A6-475A-AECE-9F6B696CFEFF}"/>
    <cellStyle name="千分位[0] 2 2 2 2 3 3 3 2" xfId="40141" xr:uid="{490D3B5A-4965-40AA-A795-29D6F84112EB}"/>
    <cellStyle name="千分位[0] 2 2 2 2 3 3 4" xfId="12968" xr:uid="{CDED7BB2-A123-4FE9-B522-D9FAE92E153F}"/>
    <cellStyle name="千分位[0] 2 2 2 2 3 3 4 2" xfId="42923" xr:uid="{A1F50735-9752-4AE7-8EF2-029030C71136}"/>
    <cellStyle name="千分位[0] 2 2 2 2 3 3 5" xfId="15703" xr:uid="{EA1D227F-0124-4554-BCE2-C5C5728A8463}"/>
    <cellStyle name="千分位[0] 2 2 2 2 3 3 5 2" xfId="45658" xr:uid="{F7335C89-1C96-48D0-952A-CEB625A3D84F}"/>
    <cellStyle name="千分位[0] 2 2 2 2 3 3 6" xfId="18451" xr:uid="{D657189C-79E7-4CEA-95E6-AB7133A5F240}"/>
    <cellStyle name="千分位[0] 2 2 2 2 3 3 6 2" xfId="48404" xr:uid="{B287FFD1-3B01-4242-974A-B57D8D00F75A}"/>
    <cellStyle name="千分位[0] 2 2 2 2 3 3 7" xfId="21234" xr:uid="{9FFD75AF-8E28-4198-A78D-DD85E1C04BEE}"/>
    <cellStyle name="千分位[0] 2 2 2 2 3 3 7 2" xfId="51186" xr:uid="{F639D642-760B-4A6B-8577-AF6D0926FA09}"/>
    <cellStyle name="千分位[0] 2 2 2 2 3 3 8" xfId="23972" xr:uid="{11DE2EF4-C5B4-4E4A-9833-3C660F2E1069}"/>
    <cellStyle name="千分位[0] 2 2 2 2 3 3 8 2" xfId="53924" xr:uid="{F743A639-96EB-4E48-AB9C-C97B047DBCAE}"/>
    <cellStyle name="千分位[0] 2 2 2 2 3 3 9" xfId="26708" xr:uid="{0D8925E8-A281-461E-A670-F0C3B738B83B}"/>
    <cellStyle name="千分位[0] 2 2 2 2 3 3 9 2" xfId="56660" xr:uid="{1F484B71-9E23-479A-B6BA-EF2FC3611230}"/>
    <cellStyle name="千分位[0] 2 2 2 2 3 4" xfId="3088" xr:uid="{DCCE19DC-6CE0-4830-9B3F-F838086EB76E}"/>
    <cellStyle name="千分位[0] 2 2 2 2 3 4 2" xfId="28083" xr:uid="{2F76D33E-9900-4438-9E65-9BCB3169BE2C}"/>
    <cellStyle name="千分位[0] 2 2 2 2 3 4 2 2" xfId="58035" xr:uid="{C5C23806-0FBF-4B99-A54D-DC69A1A04D75}"/>
    <cellStyle name="千分位[0] 2 2 2 2 3 4 3" xfId="33081" xr:uid="{05F4158B-67CC-491C-9551-96E15C10E5C5}"/>
    <cellStyle name="千分位[0] 2 2 2 2 3 5" xfId="6036" xr:uid="{E343AE4A-082C-456B-814C-DE8EA38FAC5B}"/>
    <cellStyle name="千分位[0] 2 2 2 2 3 5 2" xfId="35991" xr:uid="{AB51F042-170A-4C06-BCD7-34AC46DE906D}"/>
    <cellStyle name="千分位[0] 2 2 2 2 3 6" xfId="8818" xr:uid="{576C86CA-ABF8-4666-851D-0CB77A7F8D77}"/>
    <cellStyle name="千分位[0] 2 2 2 2 3 6 2" xfId="38773" xr:uid="{6A4C3881-A0D3-4EF3-AE19-E7E1F9C94522}"/>
    <cellStyle name="千分位[0] 2 2 2 2 3 7" xfId="11600" xr:uid="{14885D0D-07E2-463E-A25F-0DAAE71BF5C7}"/>
    <cellStyle name="千分位[0] 2 2 2 2 3 7 2" xfId="41555" xr:uid="{D0B72BC6-183C-43EA-9F7B-0E5B6C1C89B6}"/>
    <cellStyle name="千分位[0] 2 2 2 2 3 8" xfId="14335" xr:uid="{47478673-0AA3-4ED0-B3F9-A55BC215CEE1}"/>
    <cellStyle name="千分位[0] 2 2 2 2 3 8 2" xfId="44290" xr:uid="{C0B84EBE-BBC9-4CD6-8DE5-B1F6C6728A15}"/>
    <cellStyle name="千分位[0] 2 2 2 2 3 9" xfId="17083" xr:uid="{A2B5DE06-1827-4213-BA77-AFF7CCB21453}"/>
    <cellStyle name="千分位[0] 2 2 2 2 3 9 2" xfId="47036" xr:uid="{C43BC943-D6B3-418A-BBA3-0C71253723A6}"/>
    <cellStyle name="千分位[0] 2 2 2 2 4" xfId="1634" xr:uid="{E18304E0-2EDE-445F-910A-0BDAD66A58D0}"/>
    <cellStyle name="千分位[0] 2 2 2 2 4 10" xfId="22946" xr:uid="{44F0B0DF-6159-4FAA-A149-42600D0C22F3}"/>
    <cellStyle name="千分位[0] 2 2 2 2 4 10 2" xfId="52898" xr:uid="{BF6BC900-5DEF-4E3A-BEEC-0D89E09CB2D2}"/>
    <cellStyle name="千分位[0] 2 2 2 2 4 11" xfId="25682" xr:uid="{8B751C56-FC1C-45A9-8A77-F7A0A9FFBC86}"/>
    <cellStyle name="千分位[0] 2 2 2 2 4 11 2" xfId="55634" xr:uid="{05819676-BEAC-4E37-A963-E2B5C21C36CB}"/>
    <cellStyle name="千分位[0] 2 2 2 2 4 12" xfId="31639" xr:uid="{B71CCB95-73F5-49FF-A557-7E9AB4F8198A}"/>
    <cellStyle name="千分位[0] 2 2 2 2 4 2" xfId="4798" xr:uid="{FC8E6466-6F76-4922-B51C-4DD0D1F11FEC}"/>
    <cellStyle name="千分位[0] 2 2 2 2 4 2 10" xfId="34791" xr:uid="{6109EE9A-1F2B-40BD-8718-E5D5AD252334}"/>
    <cellStyle name="千分位[0] 2 2 2 2 4 2 2" xfId="7746" xr:uid="{FD604C25-EE48-4D4C-8FC3-58D5A81064DD}"/>
    <cellStyle name="千分位[0] 2 2 2 2 4 2 2 2" xfId="29793" xr:uid="{08849457-A22E-4C4F-A485-BA7A478105DD}"/>
    <cellStyle name="千分位[0] 2 2 2 2 4 2 2 2 2" xfId="59745" xr:uid="{8BCD8DFC-CABB-42D2-8784-F0B320DE3837}"/>
    <cellStyle name="千分位[0] 2 2 2 2 4 2 2 3" xfId="37701" xr:uid="{2D021309-B587-4962-90F1-2C264F1FFDCA}"/>
    <cellStyle name="千分位[0] 2 2 2 2 4 2 3" xfId="10528" xr:uid="{838361B4-3DBD-4EC3-A4E5-FFA51721B055}"/>
    <cellStyle name="千分位[0] 2 2 2 2 4 2 3 2" xfId="40483" xr:uid="{4A2C09B2-D4FC-4EA9-9AAC-F3C84FCB7502}"/>
    <cellStyle name="千分位[0] 2 2 2 2 4 2 4" xfId="13310" xr:uid="{7B5AC6C1-B057-4C21-9C4A-3FBCCD29DA99}"/>
    <cellStyle name="千分位[0] 2 2 2 2 4 2 4 2" xfId="43265" xr:uid="{D6F6723C-89E8-4E03-B7C2-89B1CAEC616C}"/>
    <cellStyle name="千分位[0] 2 2 2 2 4 2 5" xfId="16045" xr:uid="{6C8E8551-AFC7-4CCA-A669-9767033A266D}"/>
    <cellStyle name="千分位[0] 2 2 2 2 4 2 5 2" xfId="46000" xr:uid="{1ACADBB6-C48A-41E6-BE0E-752976EA0469}"/>
    <cellStyle name="千分位[0] 2 2 2 2 4 2 6" xfId="18793" xr:uid="{DFB276DB-EB92-4B58-8021-BBA6BC55EEBB}"/>
    <cellStyle name="千分位[0] 2 2 2 2 4 2 6 2" xfId="48746" xr:uid="{C3B9305B-D89C-4789-9307-DD0D15B1E0E3}"/>
    <cellStyle name="千分位[0] 2 2 2 2 4 2 7" xfId="21576" xr:uid="{9ACB83E4-6BD2-46A0-A32D-7B848B27B427}"/>
    <cellStyle name="千分位[0] 2 2 2 2 4 2 7 2" xfId="51528" xr:uid="{AA226C14-DFAE-4310-93F7-EAB7D4040EE4}"/>
    <cellStyle name="千分位[0] 2 2 2 2 4 2 8" xfId="24314" xr:uid="{1A98E746-A229-4088-BC4A-4A627B1971A1}"/>
    <cellStyle name="千分位[0] 2 2 2 2 4 2 8 2" xfId="54266" xr:uid="{05206562-4EF4-417C-BAF7-005B96A53144}"/>
    <cellStyle name="千分位[0] 2 2 2 2 4 2 9" xfId="27050" xr:uid="{C8B6F96E-F59A-4E84-8DA5-E3016ECA45DF}"/>
    <cellStyle name="千分位[0] 2 2 2 2 4 2 9 2" xfId="57002" xr:uid="{B912A9CD-9229-43AC-A377-C5112B64CAE7}"/>
    <cellStyle name="千分位[0] 2 2 2 2 4 3" xfId="3430" xr:uid="{7B1178AE-525D-442B-8C3E-CBB2F4CF6E75}"/>
    <cellStyle name="千分位[0] 2 2 2 2 4 3 2" xfId="28425" xr:uid="{D5789817-9E21-491C-BEFA-C2B72AEB6B09}"/>
    <cellStyle name="千分位[0] 2 2 2 2 4 3 2 2" xfId="58377" xr:uid="{A3466155-A858-4F45-A10A-AC6A0AF9110D}"/>
    <cellStyle name="千分位[0] 2 2 2 2 4 3 3" xfId="33423" xr:uid="{74FBC581-7D12-4BF2-9EEB-C3E783505B2A}"/>
    <cellStyle name="千分位[0] 2 2 2 2 4 4" xfId="6378" xr:uid="{E87F80C5-0FA2-4776-ADF4-E42FEE64BB23}"/>
    <cellStyle name="千分位[0] 2 2 2 2 4 4 2" xfId="36333" xr:uid="{44CB2CC6-30E6-470F-8411-61BE1C287FF8}"/>
    <cellStyle name="千分位[0] 2 2 2 2 4 5" xfId="9160" xr:uid="{D4AD0916-7ED6-488D-A3C1-46A90469A908}"/>
    <cellStyle name="千分位[0] 2 2 2 2 4 5 2" xfId="39115" xr:uid="{4783D401-8FD3-4584-8CAE-FFCDD67AC0A9}"/>
    <cellStyle name="千分位[0] 2 2 2 2 4 6" xfId="11942" xr:uid="{82390240-9C3E-4E7B-A5B0-17ABF3051CA3}"/>
    <cellStyle name="千分位[0] 2 2 2 2 4 6 2" xfId="41897" xr:uid="{6609542F-98F6-40C4-8CB0-1D95F22267E9}"/>
    <cellStyle name="千分位[0] 2 2 2 2 4 7" xfId="14677" xr:uid="{EB878CE5-1BBF-428C-BF98-A1134C8BC1F7}"/>
    <cellStyle name="千分位[0] 2 2 2 2 4 7 2" xfId="44632" xr:uid="{3DC88B6A-9E16-4ADF-9481-B2965D9BE320}"/>
    <cellStyle name="千分位[0] 2 2 2 2 4 8" xfId="17425" xr:uid="{F624E21D-9BB3-4B73-8C42-54D7E4E81FA0}"/>
    <cellStyle name="千分位[0] 2 2 2 2 4 8 2" xfId="47378" xr:uid="{68ED79A3-6800-474D-8D33-166BA716482E}"/>
    <cellStyle name="千分位[0] 2 2 2 2 4 9" xfId="20208" xr:uid="{07F0E506-5C82-4BE1-8AF3-2CF85A5795BB}"/>
    <cellStyle name="千分位[0] 2 2 2 2 4 9 2" xfId="50160" xr:uid="{2F488072-9162-47A1-8E67-57498C0C8F74}"/>
    <cellStyle name="千分位[0] 2 2 2 2 5" xfId="2129" xr:uid="{2B068248-A7CF-41E2-9A15-318C86C9CDCA}"/>
    <cellStyle name="千分位[0] 2 2 2 2 5 10" xfId="26366" xr:uid="{09D1B57E-AA6A-4F00-9C09-EDD1EB67B4D0}"/>
    <cellStyle name="千分位[0] 2 2 2 2 5 10 2" xfId="56318" xr:uid="{55FC6B24-45D3-40D2-948B-C878A3D44832}"/>
    <cellStyle name="千分位[0] 2 2 2 2 5 11" xfId="32132" xr:uid="{C1BD4B2A-62EC-4C85-8D6E-08C48F5D3826}"/>
    <cellStyle name="千分位[0] 2 2 2 2 5 2" xfId="4114" xr:uid="{B78ADE29-82E3-45EA-B527-D292571B54F2}"/>
    <cellStyle name="千分位[0] 2 2 2 2 5 2 2" xfId="29109" xr:uid="{E9AA60C0-2D6C-446D-A371-9C30E09FCA86}"/>
    <cellStyle name="千分位[0] 2 2 2 2 5 2 2 2" xfId="59061" xr:uid="{4139A896-076A-4D26-8B9A-1E4F80644355}"/>
    <cellStyle name="千分位[0] 2 2 2 2 5 2 3" xfId="34107" xr:uid="{0625C43C-9E16-4887-8FD2-54CBA66607AC}"/>
    <cellStyle name="千分位[0] 2 2 2 2 5 3" xfId="7062" xr:uid="{49F922B6-9A62-4B2D-869C-9964F960728B}"/>
    <cellStyle name="千分位[0] 2 2 2 2 5 3 2" xfId="37017" xr:uid="{55C3B4A2-AEC1-4768-9437-7831E69C05E5}"/>
    <cellStyle name="千分位[0] 2 2 2 2 5 4" xfId="9844" xr:uid="{5F40416D-C809-4742-BA70-8E1D45F9D866}"/>
    <cellStyle name="千分位[0] 2 2 2 2 5 4 2" xfId="39799" xr:uid="{D3FC162D-DE50-4AF0-8309-614C57C08096}"/>
    <cellStyle name="千分位[0] 2 2 2 2 5 5" xfId="12626" xr:uid="{0641B7E6-CF0C-4A9C-8428-224708392749}"/>
    <cellStyle name="千分位[0] 2 2 2 2 5 5 2" xfId="42581" xr:uid="{8BA04425-DAD6-4ACE-9A74-4349377A31E4}"/>
    <cellStyle name="千分位[0] 2 2 2 2 5 6" xfId="15361" xr:uid="{60C3757F-ED4D-49CC-B05D-5DF94BB5CAE8}"/>
    <cellStyle name="千分位[0] 2 2 2 2 5 6 2" xfId="45316" xr:uid="{F057FA65-0D8A-4FF9-847B-44D9418BFEFE}"/>
    <cellStyle name="千分位[0] 2 2 2 2 5 7" xfId="18109" xr:uid="{898135E9-4167-4DA8-B431-12BE2F83E5B4}"/>
    <cellStyle name="千分位[0] 2 2 2 2 5 7 2" xfId="48062" xr:uid="{1709B609-6D87-466F-ADB9-83CB7C63BD98}"/>
    <cellStyle name="千分位[0] 2 2 2 2 5 8" xfId="20892" xr:uid="{F8503769-3AEC-4305-8104-2261A5F1EDC9}"/>
    <cellStyle name="千分位[0] 2 2 2 2 5 8 2" xfId="50844" xr:uid="{63FC229F-EAFA-4660-85F6-17526235624D}"/>
    <cellStyle name="千分位[0] 2 2 2 2 5 9" xfId="23630" xr:uid="{3FF1DC8E-9A15-4513-82EC-B399A2BA941A}"/>
    <cellStyle name="千分位[0] 2 2 2 2 5 9 2" xfId="53582" xr:uid="{3D11E757-C96C-43BB-935E-7054E0B69166}"/>
    <cellStyle name="千分位[0] 2 2 2 2 6" xfId="2308" xr:uid="{208108E2-8741-4EEC-9094-70FDE52D37DD}"/>
    <cellStyle name="千分位[0] 2 2 2 2 6 2" xfId="27741" xr:uid="{62DA6C46-9B80-4DC0-B911-67953CBC7908}"/>
    <cellStyle name="千分位[0] 2 2 2 2 6 2 2" xfId="57693" xr:uid="{96478012-4D4D-42CC-BF31-C0A7052EAAB9}"/>
    <cellStyle name="千分位[0] 2 2 2 2 6 3" xfId="32308" xr:uid="{D43EB0F5-B520-4CFC-92EE-218619D72F2F}"/>
    <cellStyle name="千分位[0] 2 2 2 2 7" xfId="2746" xr:uid="{8120C6B0-51DC-4401-B4DF-CD562718E0EE}"/>
    <cellStyle name="千分位[0] 2 2 2 2 7 2" xfId="32739" xr:uid="{CB3CBEC4-0503-45D9-B210-2AE0BF3BC4D0}"/>
    <cellStyle name="千分位[0] 2 2 2 2 8" xfId="5694" xr:uid="{8593861B-9C89-4C49-9009-941196932F0C}"/>
    <cellStyle name="千分位[0] 2 2 2 2 8 2" xfId="35649" xr:uid="{D2F919A6-F934-4EB3-A2BA-2581B25E7CC4}"/>
    <cellStyle name="千分位[0] 2 2 2 2 9" xfId="8476" xr:uid="{8CB75269-DDCF-4090-B9B0-AD2E9E7CCF92}"/>
    <cellStyle name="千分位[0] 2 2 2 2 9 2" xfId="38431" xr:uid="{94555C91-92D2-4614-B7D7-1865846470B9}"/>
    <cellStyle name="千分位[0] 2 2 2 3" xfId="779" xr:uid="{D9C87191-EF0E-4B88-BCF9-0318678024C9}"/>
    <cellStyle name="千分位[0] 2 2 2 3 10" xfId="16827" xr:uid="{3284E693-54F6-465C-8A61-301C0A00C77B}"/>
    <cellStyle name="千分位[0] 2 2 2 3 10 2" xfId="46780" xr:uid="{72D66AF5-CF82-47DE-9A5C-C66B0B71DD9E}"/>
    <cellStyle name="千分位[0] 2 2 2 3 11" xfId="19610" xr:uid="{FB72097F-E0DD-4D85-8540-A3B073400D4A}"/>
    <cellStyle name="千分位[0] 2 2 2 3 11 2" xfId="49562" xr:uid="{3D23EB93-50A3-49F3-9F0D-305278CF553A}"/>
    <cellStyle name="千分位[0] 2 2 2 3 12" xfId="22348" xr:uid="{913895AE-0111-410F-935C-649264EC38E8}"/>
    <cellStyle name="千分位[0] 2 2 2 3 12 2" xfId="52300" xr:uid="{3081E496-2B87-45EE-95C7-F0017145635C}"/>
    <cellStyle name="千分位[0] 2 2 2 3 13" xfId="25084" xr:uid="{ECCB5ACD-1A43-4035-9CE1-A670540EEE10}"/>
    <cellStyle name="千分位[0] 2 2 2 3 13 2" xfId="55036" xr:uid="{48A47A8D-41B0-4F86-B08B-DC3F1648B92A}"/>
    <cellStyle name="千分位[0] 2 2 2 3 14" xfId="30784" xr:uid="{688BF42F-8EEA-4E68-8698-3915741043D1}"/>
    <cellStyle name="千分位[0] 2 2 2 3 2" xfId="1322" xr:uid="{D96008EC-34E6-442D-B896-8B206E1166A4}"/>
    <cellStyle name="千分位[0] 2 2 2 3 2 10" xfId="19952" xr:uid="{8578602B-3F9A-4894-BE4A-FB8F3367E0D9}"/>
    <cellStyle name="千分位[0] 2 2 2 3 2 10 2" xfId="49904" xr:uid="{6FB38305-94FE-40A2-A1C5-E2A2814E0F3C}"/>
    <cellStyle name="千分位[0] 2 2 2 3 2 11" xfId="22690" xr:uid="{24436676-2CDF-4625-AF86-E6655F7BB225}"/>
    <cellStyle name="千分位[0] 2 2 2 3 2 11 2" xfId="52642" xr:uid="{3AC88D74-86F6-4D9A-A0C9-046365834008}"/>
    <cellStyle name="千分位[0] 2 2 2 3 2 12" xfId="25426" xr:uid="{4B877DBA-3491-4129-A964-1DFB90E8D97F}"/>
    <cellStyle name="千分位[0] 2 2 2 3 2 12 2" xfId="55378" xr:uid="{B6C39D28-B775-4978-8A90-C27C7361E3C4}"/>
    <cellStyle name="千分位[0] 2 2 2 3 2 13" xfId="31327" xr:uid="{EEBEA9B3-3118-484C-B91D-1EAB8CA2366D}"/>
    <cellStyle name="千分位[0] 2 2 2 3 2 2" xfId="3858" xr:uid="{15C79764-68CC-449E-95C2-A8B76BABDE6A}"/>
    <cellStyle name="千分位[0] 2 2 2 3 2 2 10" xfId="26110" xr:uid="{3131C3C4-96B5-455E-9FB6-0910C3E2AB90}"/>
    <cellStyle name="千分位[0] 2 2 2 3 2 2 10 2" xfId="56062" xr:uid="{F81DAA4A-F60D-4F59-923B-55F460498B43}"/>
    <cellStyle name="千分位[0] 2 2 2 3 2 2 11" xfId="33851" xr:uid="{9D7D11A3-A131-4890-97F3-0AC4D651BE96}"/>
    <cellStyle name="千分位[0] 2 2 2 3 2 2 2" xfId="5226" xr:uid="{F48C7EEC-743C-4D64-9765-6D370BE9F95A}"/>
    <cellStyle name="千分位[0] 2 2 2 3 2 2 2 10" xfId="35219" xr:uid="{DD013A2A-4A59-4EAA-9DE5-40D21E22730E}"/>
    <cellStyle name="千分位[0] 2 2 2 3 2 2 2 2" xfId="8174" xr:uid="{6ED5904A-6777-4EEB-A2DA-B502D6E54617}"/>
    <cellStyle name="千分位[0] 2 2 2 3 2 2 2 2 2" xfId="30221" xr:uid="{9EFE0749-AD56-4E17-8BCD-81868C4C6DB4}"/>
    <cellStyle name="千分位[0] 2 2 2 3 2 2 2 2 2 2" xfId="60173" xr:uid="{BE94D97D-9A62-4B59-B584-634C4A043758}"/>
    <cellStyle name="千分位[0] 2 2 2 3 2 2 2 2 3" xfId="38129" xr:uid="{5A121B03-3812-46EC-8F8D-92BB83D58828}"/>
    <cellStyle name="千分位[0] 2 2 2 3 2 2 2 3" xfId="10956" xr:uid="{C4710B8E-352A-43AC-85CB-9008D92A0D29}"/>
    <cellStyle name="千分位[0] 2 2 2 3 2 2 2 3 2" xfId="40911" xr:uid="{4C861E19-8684-40BD-9E18-E8CB47535F71}"/>
    <cellStyle name="千分位[0] 2 2 2 3 2 2 2 4" xfId="13738" xr:uid="{72D7852F-4E24-4AE2-8BBC-DF46FF7A1DBA}"/>
    <cellStyle name="千分位[0] 2 2 2 3 2 2 2 4 2" xfId="43693" xr:uid="{0CE11543-9AAB-498D-9242-C94F11916EA0}"/>
    <cellStyle name="千分位[0] 2 2 2 3 2 2 2 5" xfId="16473" xr:uid="{60ACCB97-6E52-4AB8-852F-03AAA114C18F}"/>
    <cellStyle name="千分位[0] 2 2 2 3 2 2 2 5 2" xfId="46428" xr:uid="{6E98328B-A64B-4915-948B-0975D5684AA5}"/>
    <cellStyle name="千分位[0] 2 2 2 3 2 2 2 6" xfId="19221" xr:uid="{199BECF3-FBD8-4396-8189-05C891500D8D}"/>
    <cellStyle name="千分位[0] 2 2 2 3 2 2 2 6 2" xfId="49174" xr:uid="{F7D71E21-22C1-4063-BDD4-F7CC98B5779C}"/>
    <cellStyle name="千分位[0] 2 2 2 3 2 2 2 7" xfId="22004" xr:uid="{A5A5DFAF-F7D8-42BF-B969-C0FAB61F06AD}"/>
    <cellStyle name="千分位[0] 2 2 2 3 2 2 2 7 2" xfId="51956" xr:uid="{41F7B68B-4681-438D-9BE8-6A8DA869C48E}"/>
    <cellStyle name="千分位[0] 2 2 2 3 2 2 2 8" xfId="24742" xr:uid="{1074384C-42EB-497E-A3D0-AF22D652E6C7}"/>
    <cellStyle name="千分位[0] 2 2 2 3 2 2 2 8 2" xfId="54694" xr:uid="{6D50F71D-161A-41F9-A88F-EB82F310D7A7}"/>
    <cellStyle name="千分位[0] 2 2 2 3 2 2 2 9" xfId="27478" xr:uid="{BD6A3E1A-270F-43BB-AACC-9F373BF7FE0A}"/>
    <cellStyle name="千分位[0] 2 2 2 3 2 2 2 9 2" xfId="57430" xr:uid="{C0115186-9192-4AD8-8247-41F6B1EB117C}"/>
    <cellStyle name="千分位[0] 2 2 2 3 2 2 3" xfId="6806" xr:uid="{FA5FB710-6CCD-4B1E-BA27-3B6C62ED08A1}"/>
    <cellStyle name="千分位[0] 2 2 2 3 2 2 3 2" xfId="28853" xr:uid="{A530F481-6DCE-4564-BD84-ACDF58B772DE}"/>
    <cellStyle name="千分位[0] 2 2 2 3 2 2 3 2 2" xfId="58805" xr:uid="{E6B2FE15-8CDC-4BEA-867C-6518773BF015}"/>
    <cellStyle name="千分位[0] 2 2 2 3 2 2 3 3" xfId="36761" xr:uid="{F28A9D3C-9F35-4E47-A606-42922411B901}"/>
    <cellStyle name="千分位[0] 2 2 2 3 2 2 4" xfId="9588" xr:uid="{4CDA7182-9125-490B-99C1-22EDE8739F89}"/>
    <cellStyle name="千分位[0] 2 2 2 3 2 2 4 2" xfId="39543" xr:uid="{290F2256-9276-4E25-83D9-FD34EF99A6C5}"/>
    <cellStyle name="千分位[0] 2 2 2 3 2 2 5" xfId="12370" xr:uid="{472529EE-1BDC-442C-B978-778C7FDA67D5}"/>
    <cellStyle name="千分位[0] 2 2 2 3 2 2 5 2" xfId="42325" xr:uid="{AA99DB2C-EB07-4813-85E1-922482EDE9F8}"/>
    <cellStyle name="千分位[0] 2 2 2 3 2 2 6" xfId="15105" xr:uid="{594C9AAA-5E4D-402D-A513-5C10E9C46B13}"/>
    <cellStyle name="千分位[0] 2 2 2 3 2 2 6 2" xfId="45060" xr:uid="{28816BE7-D6F4-45A8-B7B8-E1C6A37E2742}"/>
    <cellStyle name="千分位[0] 2 2 2 3 2 2 7" xfId="17853" xr:uid="{7937646D-4196-4091-8A6E-344E5E6E51DE}"/>
    <cellStyle name="千分位[0] 2 2 2 3 2 2 7 2" xfId="47806" xr:uid="{ED325E9E-16A1-432B-87B1-052B3DD1B894}"/>
    <cellStyle name="千分位[0] 2 2 2 3 2 2 8" xfId="20636" xr:uid="{DD4E4F35-5974-4990-8031-6C9135D41901}"/>
    <cellStyle name="千分位[0] 2 2 2 3 2 2 8 2" xfId="50588" xr:uid="{DB084EBE-51E4-47E9-9C6A-EDA61FEF13F6}"/>
    <cellStyle name="千分位[0] 2 2 2 3 2 2 9" xfId="23374" xr:uid="{233317D8-3613-478F-8F3E-CC1089F81A45}"/>
    <cellStyle name="千分位[0] 2 2 2 3 2 2 9 2" xfId="53326" xr:uid="{5E63627B-B60C-4884-BC97-81737A027724}"/>
    <cellStyle name="千分位[0] 2 2 2 3 2 3" xfId="4542" xr:uid="{F62F0E9E-BD73-4550-B7D0-E4C495CF5C20}"/>
    <cellStyle name="千分位[0] 2 2 2 3 2 3 10" xfId="34535" xr:uid="{370B8634-F2C4-46FB-847E-753CD8451FF2}"/>
    <cellStyle name="千分位[0] 2 2 2 3 2 3 2" xfId="7490" xr:uid="{FDA7D0B8-CDC8-4FFF-A235-E9ED81120972}"/>
    <cellStyle name="千分位[0] 2 2 2 3 2 3 2 2" xfId="29537" xr:uid="{7EA697CF-3ACB-4198-A9A1-A033FFF5F33F}"/>
    <cellStyle name="千分位[0] 2 2 2 3 2 3 2 2 2" xfId="59489" xr:uid="{D863C5D2-A28B-44C8-9FA1-0D6FAC19AB30}"/>
    <cellStyle name="千分位[0] 2 2 2 3 2 3 2 3" xfId="37445" xr:uid="{313E0824-2C59-43FE-AF62-BBD1A3035A61}"/>
    <cellStyle name="千分位[0] 2 2 2 3 2 3 3" xfId="10272" xr:uid="{BD918966-32D5-4CA4-ADA3-2FC1E14E82BA}"/>
    <cellStyle name="千分位[0] 2 2 2 3 2 3 3 2" xfId="40227" xr:uid="{2F89EE6C-736A-421C-B58E-0DB1D93D63EC}"/>
    <cellStyle name="千分位[0] 2 2 2 3 2 3 4" xfId="13054" xr:uid="{03B144EC-E9FF-4F96-B1DE-4D6D87387A48}"/>
    <cellStyle name="千分位[0] 2 2 2 3 2 3 4 2" xfId="43009" xr:uid="{746314E1-761A-4724-8394-FD706B833885}"/>
    <cellStyle name="千分位[0] 2 2 2 3 2 3 5" xfId="15789" xr:uid="{E1D97000-E58D-456A-91F4-10CA53A635EE}"/>
    <cellStyle name="千分位[0] 2 2 2 3 2 3 5 2" xfId="45744" xr:uid="{AB018AE0-2BFB-4CCB-BCB6-20C68E97DC1D}"/>
    <cellStyle name="千分位[0] 2 2 2 3 2 3 6" xfId="18537" xr:uid="{A5D51F43-D17E-4D64-8C51-4CA6CACF833C}"/>
    <cellStyle name="千分位[0] 2 2 2 3 2 3 6 2" xfId="48490" xr:uid="{E2B67716-0FD0-4014-8872-798DD6364E11}"/>
    <cellStyle name="千分位[0] 2 2 2 3 2 3 7" xfId="21320" xr:uid="{7F23032B-0109-42DE-ACBE-F3F12A4D8353}"/>
    <cellStyle name="千分位[0] 2 2 2 3 2 3 7 2" xfId="51272" xr:uid="{BD7B9727-05BC-4161-94D9-1A13D028A868}"/>
    <cellStyle name="千分位[0] 2 2 2 3 2 3 8" xfId="24058" xr:uid="{CBD05F1D-BE82-4098-A3DB-64B688BE2EC5}"/>
    <cellStyle name="千分位[0] 2 2 2 3 2 3 8 2" xfId="54010" xr:uid="{581B1991-2650-4F10-AA16-9132A9E9FE5C}"/>
    <cellStyle name="千分位[0] 2 2 2 3 2 3 9" xfId="26794" xr:uid="{B16C20BC-D8A7-4031-B5B4-BD555CC091A3}"/>
    <cellStyle name="千分位[0] 2 2 2 3 2 3 9 2" xfId="56746" xr:uid="{8A68427D-4959-4203-BC9E-65F91225EF3C}"/>
    <cellStyle name="千分位[0] 2 2 2 3 2 4" xfId="3174" xr:uid="{1F5F139F-C1F0-4391-AE0D-68A36EB4DD31}"/>
    <cellStyle name="千分位[0] 2 2 2 3 2 4 2" xfId="28169" xr:uid="{72F1FBE0-A22B-415E-903B-7B38ECDC6C0C}"/>
    <cellStyle name="千分位[0] 2 2 2 3 2 4 2 2" xfId="58121" xr:uid="{E3030BE6-5831-4D5A-877F-75610365A7C1}"/>
    <cellStyle name="千分位[0] 2 2 2 3 2 4 3" xfId="33167" xr:uid="{F258243B-4A1C-4BBF-BBF7-E220D8828658}"/>
    <cellStyle name="千分位[0] 2 2 2 3 2 5" xfId="6122" xr:uid="{D661632E-75D2-4994-8876-7EA0B9F343D1}"/>
    <cellStyle name="千分位[0] 2 2 2 3 2 5 2" xfId="36077" xr:uid="{63618349-6332-4377-9C1F-F235F72928C4}"/>
    <cellStyle name="千分位[0] 2 2 2 3 2 6" xfId="8904" xr:uid="{7FE84A15-0869-4ED7-A0D8-D23E9B9F08B2}"/>
    <cellStyle name="千分位[0] 2 2 2 3 2 6 2" xfId="38859" xr:uid="{295AA309-7815-44E7-B7E8-99CBB039109B}"/>
    <cellStyle name="千分位[0] 2 2 2 3 2 7" xfId="11686" xr:uid="{E0518986-94DC-4B7C-A58D-8F504A3911A5}"/>
    <cellStyle name="千分位[0] 2 2 2 3 2 7 2" xfId="41641" xr:uid="{5D816191-A683-44EB-85FA-03B64976FA21}"/>
    <cellStyle name="千分位[0] 2 2 2 3 2 8" xfId="14421" xr:uid="{42108E37-655D-4504-898E-CA5FE68CB4C7}"/>
    <cellStyle name="千分位[0] 2 2 2 3 2 8 2" xfId="44376" xr:uid="{0D9D603C-F19E-431C-8387-E00B815EC3B3}"/>
    <cellStyle name="千分位[0] 2 2 2 3 2 9" xfId="17169" xr:uid="{29D12B1E-66F6-418D-888E-502D6D5D63D8}"/>
    <cellStyle name="千分位[0] 2 2 2 3 2 9 2" xfId="47122" xr:uid="{1EDFEF3F-AF59-4E3F-9C07-555E70038EB4}"/>
    <cellStyle name="千分位[0] 2 2 2 3 3" xfId="1864" xr:uid="{FD0BD1DD-700F-487B-93ED-B9A86DD7063F}"/>
    <cellStyle name="千分位[0] 2 2 2 3 3 10" xfId="23032" xr:uid="{EB53F8A7-5009-420F-AACB-EDC598EAB901}"/>
    <cellStyle name="千分位[0] 2 2 2 3 3 10 2" xfId="52984" xr:uid="{C59E1351-BC66-44E3-96BA-6CF25742FF49}"/>
    <cellStyle name="千分位[0] 2 2 2 3 3 11" xfId="25768" xr:uid="{7ECA63D9-23E8-4C9D-87D5-F0C03272F7EF}"/>
    <cellStyle name="千分位[0] 2 2 2 3 3 11 2" xfId="55720" xr:uid="{69D758E5-BF86-4AC1-8207-1F12EDFE1418}"/>
    <cellStyle name="千分位[0] 2 2 2 3 3 12" xfId="31869" xr:uid="{874BF7AD-B4FE-4C55-85FF-A54743EA91FB}"/>
    <cellStyle name="千分位[0] 2 2 2 3 3 2" xfId="4884" xr:uid="{C6A2E984-4608-4C3E-A808-78757AE6919E}"/>
    <cellStyle name="千分位[0] 2 2 2 3 3 2 10" xfId="34877" xr:uid="{77B36C8A-C417-4E10-81CC-312CD7626A5C}"/>
    <cellStyle name="千分位[0] 2 2 2 3 3 2 2" xfId="7832" xr:uid="{6D506B14-395C-45D4-9F67-7005C76BCC64}"/>
    <cellStyle name="千分位[0] 2 2 2 3 3 2 2 2" xfId="29879" xr:uid="{8349093D-64F6-4C7A-AEAC-0E4C68048EEA}"/>
    <cellStyle name="千分位[0] 2 2 2 3 3 2 2 2 2" xfId="59831" xr:uid="{218AC9C8-D466-4AAA-8DDF-38AE5BD5AFE4}"/>
    <cellStyle name="千分位[0] 2 2 2 3 3 2 2 3" xfId="37787" xr:uid="{76A5409A-4C11-46C9-BB4D-04589932C239}"/>
    <cellStyle name="千分位[0] 2 2 2 3 3 2 3" xfId="10614" xr:uid="{3CE9A775-71EB-4D09-8CC6-C5334EF7425B}"/>
    <cellStyle name="千分位[0] 2 2 2 3 3 2 3 2" xfId="40569" xr:uid="{DB7E18EA-3F39-4556-9E9E-004B68A576AE}"/>
    <cellStyle name="千分位[0] 2 2 2 3 3 2 4" xfId="13396" xr:uid="{2D524CD3-6F87-4E08-B7F8-A3475349607A}"/>
    <cellStyle name="千分位[0] 2 2 2 3 3 2 4 2" xfId="43351" xr:uid="{7CB9B2D0-1086-4AD9-98F7-1A521BD15629}"/>
    <cellStyle name="千分位[0] 2 2 2 3 3 2 5" xfId="16131" xr:uid="{C86259BB-67C8-440A-AA75-37D7C975A163}"/>
    <cellStyle name="千分位[0] 2 2 2 3 3 2 5 2" xfId="46086" xr:uid="{E8F3B44B-60F1-4880-99FB-BC499B6A3A40}"/>
    <cellStyle name="千分位[0] 2 2 2 3 3 2 6" xfId="18879" xr:uid="{A0F61C41-39B8-40B2-BC52-C80D5328520D}"/>
    <cellStyle name="千分位[0] 2 2 2 3 3 2 6 2" xfId="48832" xr:uid="{6A32D66A-8D3D-49D5-A2BA-B33ABBBDDD6E}"/>
    <cellStyle name="千分位[0] 2 2 2 3 3 2 7" xfId="21662" xr:uid="{BB084DA1-B05C-4AB4-9E0B-50BE06AF9EE1}"/>
    <cellStyle name="千分位[0] 2 2 2 3 3 2 7 2" xfId="51614" xr:uid="{346D7006-A439-41E2-B467-A668BAE283A9}"/>
    <cellStyle name="千分位[0] 2 2 2 3 3 2 8" xfId="24400" xr:uid="{D5D2E1E9-CCA8-4DFB-8437-7AB4A672A32D}"/>
    <cellStyle name="千分位[0] 2 2 2 3 3 2 8 2" xfId="54352" xr:uid="{088B786D-3850-497A-90FE-A2A8436D6E95}"/>
    <cellStyle name="千分位[0] 2 2 2 3 3 2 9" xfId="27136" xr:uid="{BEAE7BD8-D7DB-4444-B4C0-288518901393}"/>
    <cellStyle name="千分位[0] 2 2 2 3 3 2 9 2" xfId="57088" xr:uid="{FAC5C0C9-F54B-4E80-8D84-4BC211F4DF4A}"/>
    <cellStyle name="千分位[0] 2 2 2 3 3 3" xfId="3516" xr:uid="{02692156-BFE1-489C-B11B-FAC089C3B9B8}"/>
    <cellStyle name="千分位[0] 2 2 2 3 3 3 2" xfId="28511" xr:uid="{3EBC6140-18BF-498A-87C9-09517EC3B629}"/>
    <cellStyle name="千分位[0] 2 2 2 3 3 3 2 2" xfId="58463" xr:uid="{BB9AF984-EB44-4C76-AD84-C40EB2469E1B}"/>
    <cellStyle name="千分位[0] 2 2 2 3 3 3 3" xfId="33509" xr:uid="{67846DC3-5D65-4488-A281-BB318C8BB226}"/>
    <cellStyle name="千分位[0] 2 2 2 3 3 4" xfId="6464" xr:uid="{B5D9D81F-FB77-4890-A856-C3D9C7152775}"/>
    <cellStyle name="千分位[0] 2 2 2 3 3 4 2" xfId="36419" xr:uid="{82BED89D-9A7C-4FFC-B3D6-990E47D8F415}"/>
    <cellStyle name="千分位[0] 2 2 2 3 3 5" xfId="9246" xr:uid="{68ED29AF-F2BF-43E7-9209-9F85CD199C94}"/>
    <cellStyle name="千分位[0] 2 2 2 3 3 5 2" xfId="39201" xr:uid="{4F3478E8-8D03-4E6E-A88D-6C1670C8C5D2}"/>
    <cellStyle name="千分位[0] 2 2 2 3 3 6" xfId="12028" xr:uid="{3B2DAA39-240E-480F-941F-FA0BABEF290F}"/>
    <cellStyle name="千分位[0] 2 2 2 3 3 6 2" xfId="41983" xr:uid="{F740028B-521D-4809-AF32-FB58C1D1A67C}"/>
    <cellStyle name="千分位[0] 2 2 2 3 3 7" xfId="14763" xr:uid="{95849C7E-20F8-4EAC-8F57-6FEDC94C90E1}"/>
    <cellStyle name="千分位[0] 2 2 2 3 3 7 2" xfId="44718" xr:uid="{6419863F-AC1D-4C50-81DE-971757DABFE2}"/>
    <cellStyle name="千分位[0] 2 2 2 3 3 8" xfId="17511" xr:uid="{502C428A-63AF-4241-8529-66A449AF93FA}"/>
    <cellStyle name="千分位[0] 2 2 2 3 3 8 2" xfId="47464" xr:uid="{B6A1DB0F-1428-4929-A6A5-34172F59C07B}"/>
    <cellStyle name="千分位[0] 2 2 2 3 3 9" xfId="20294" xr:uid="{4B121296-65A4-4DD5-8A98-D4F213EE17F4}"/>
    <cellStyle name="千分位[0] 2 2 2 3 3 9 2" xfId="50246" xr:uid="{840D1263-0724-4BDF-BE8C-199C37E041EC}"/>
    <cellStyle name="千分位[0] 2 2 2 3 4" xfId="2395" xr:uid="{0D83C8B9-E7F4-44C4-AED2-6177127257CA}"/>
    <cellStyle name="千分位[0] 2 2 2 3 4 10" xfId="26452" xr:uid="{030FFB52-D89E-479F-94D9-2BBD711BAD43}"/>
    <cellStyle name="千分位[0] 2 2 2 3 4 10 2" xfId="56404" xr:uid="{04C232DF-C8DC-4C44-9A8C-9707999E441B}"/>
    <cellStyle name="千分位[0] 2 2 2 3 4 11" xfId="32394" xr:uid="{02BC5330-0E0D-46E0-92CF-EA98E84A92A7}"/>
    <cellStyle name="千分位[0] 2 2 2 3 4 2" xfId="4200" xr:uid="{AD019EB7-0825-429A-96A3-AD40BE8E46AE}"/>
    <cellStyle name="千分位[0] 2 2 2 3 4 2 2" xfId="29195" xr:uid="{A2910A30-7C1E-480E-96F5-4C017445C0E0}"/>
    <cellStyle name="千分位[0] 2 2 2 3 4 2 2 2" xfId="59147" xr:uid="{E6976166-F9E1-48D3-8E7F-9BA0AAC6C91B}"/>
    <cellStyle name="千分位[0] 2 2 2 3 4 2 3" xfId="34193" xr:uid="{E1AEE568-0981-412A-902D-68C4A9769E76}"/>
    <cellStyle name="千分位[0] 2 2 2 3 4 3" xfId="7148" xr:uid="{62ADD529-5F7D-4718-AB8C-B7151F0E48FC}"/>
    <cellStyle name="千分位[0] 2 2 2 3 4 3 2" xfId="37103" xr:uid="{D02F6C15-049C-4D01-9187-9888AB2859FD}"/>
    <cellStyle name="千分位[0] 2 2 2 3 4 4" xfId="9930" xr:uid="{18725978-96D5-4A64-A273-F823A637CDEC}"/>
    <cellStyle name="千分位[0] 2 2 2 3 4 4 2" xfId="39885" xr:uid="{A35EBFC0-E7A6-4E50-93A7-D558BF0D3E58}"/>
    <cellStyle name="千分位[0] 2 2 2 3 4 5" xfId="12712" xr:uid="{6E37B7CB-1D6F-4930-B043-0B932D87D52E}"/>
    <cellStyle name="千分位[0] 2 2 2 3 4 5 2" xfId="42667" xr:uid="{9E9FDAA7-5984-42AC-B6D3-DA05CDA96E45}"/>
    <cellStyle name="千分位[0] 2 2 2 3 4 6" xfId="15447" xr:uid="{483E1666-C51F-436A-8382-CA5B6AE6F33C}"/>
    <cellStyle name="千分位[0] 2 2 2 3 4 6 2" xfId="45402" xr:uid="{0B0FCCBB-0B4B-494F-A7C6-157A2040112E}"/>
    <cellStyle name="千分位[0] 2 2 2 3 4 7" xfId="18195" xr:uid="{171E7142-18C5-41F3-B319-2618362208B0}"/>
    <cellStyle name="千分位[0] 2 2 2 3 4 7 2" xfId="48148" xr:uid="{9CB3B0ED-6529-4F93-BFA8-997890C1F1A2}"/>
    <cellStyle name="千分位[0] 2 2 2 3 4 8" xfId="20978" xr:uid="{F5BF95F3-7605-4223-8AB6-34DBC4ABDEF6}"/>
    <cellStyle name="千分位[0] 2 2 2 3 4 8 2" xfId="50930" xr:uid="{3ECA4E1C-EFF7-4190-A819-75C5CEB9E2E9}"/>
    <cellStyle name="千分位[0] 2 2 2 3 4 9" xfId="23716" xr:uid="{5C4407F1-48D1-4D44-BA14-71A36EC67362}"/>
    <cellStyle name="千分位[0] 2 2 2 3 4 9 2" xfId="53668" xr:uid="{CF92CC07-1098-4D63-9C86-74F167287E9F}"/>
    <cellStyle name="千分位[0] 2 2 2 3 5" xfId="2832" xr:uid="{B6E920DF-20CB-488B-8C6E-7987D4D80406}"/>
    <cellStyle name="千分位[0] 2 2 2 3 5 2" xfId="27827" xr:uid="{AB8F66CA-0A9C-4357-83F2-13DC86C181D0}"/>
    <cellStyle name="千分位[0] 2 2 2 3 5 2 2" xfId="57779" xr:uid="{9AF8431B-E8CB-47FF-A7A1-6F74C6F0B032}"/>
    <cellStyle name="千分位[0] 2 2 2 3 5 3" xfId="32825" xr:uid="{9B796339-A563-4F5B-89B5-D1E7014D2AAB}"/>
    <cellStyle name="千分位[0] 2 2 2 3 6" xfId="5780" xr:uid="{531227BB-40DA-4596-B2A5-63A8F42E7698}"/>
    <cellStyle name="千分位[0] 2 2 2 3 6 2" xfId="35735" xr:uid="{A09E4E37-16A5-41C8-AE94-D7FE065542D8}"/>
    <cellStyle name="千分位[0] 2 2 2 3 7" xfId="8562" xr:uid="{A8D8205E-5607-4BAB-8250-AA388ED32555}"/>
    <cellStyle name="千分位[0] 2 2 2 3 7 2" xfId="38517" xr:uid="{4841FD81-6DAB-40CF-9923-8D21F3F4B50B}"/>
    <cellStyle name="千分位[0] 2 2 2 3 8" xfId="11344" xr:uid="{C683F42A-0A05-464C-B477-4775C080294C}"/>
    <cellStyle name="千分位[0] 2 2 2 3 8 2" xfId="41299" xr:uid="{708B89FC-7B3B-4E07-AAC3-A13E74A93177}"/>
    <cellStyle name="千分位[0] 2 2 2 3 9" xfId="14079" xr:uid="{011304AE-7931-42FC-BF60-C6AE0489035B}"/>
    <cellStyle name="千分位[0] 2 2 2 3 9 2" xfId="44034" xr:uid="{42FAB687-C2A1-4927-A2C7-D0C9524A4FD3}"/>
    <cellStyle name="千分位[0] 2 2 2 4" xfId="953" xr:uid="{30F31012-BC28-47FB-8AEE-AAC0F10047FA}"/>
    <cellStyle name="千分位[0] 2 2 2 4 10" xfId="19781" xr:uid="{213B513B-5609-464D-85D3-483111CE4851}"/>
    <cellStyle name="千分位[0] 2 2 2 4 10 2" xfId="49733" xr:uid="{900DE19F-2717-4A6C-B2B5-B162205521C6}"/>
    <cellStyle name="千分位[0] 2 2 2 4 11" xfId="22519" xr:uid="{8B8F7734-A4E6-4D88-902A-50046D0D5785}"/>
    <cellStyle name="千分位[0] 2 2 2 4 11 2" xfId="52471" xr:uid="{B27F771C-6F69-4252-A34C-01ECC92112D2}"/>
    <cellStyle name="千分位[0] 2 2 2 4 12" xfId="25255" xr:uid="{B9165B4E-73E8-4226-9D4B-C43C83F7918B}"/>
    <cellStyle name="千分位[0] 2 2 2 4 12 2" xfId="55207" xr:uid="{DEA13582-F83D-4A31-8558-9E84B0262A92}"/>
    <cellStyle name="千分位[0] 2 2 2 4 13" xfId="30958" xr:uid="{A7087767-5306-44B3-91B9-DDD10729AC92}"/>
    <cellStyle name="千分位[0] 2 2 2 4 2" xfId="3687" xr:uid="{1764AB02-7FCB-4E28-9B28-3C684CB5D2B8}"/>
    <cellStyle name="千分位[0] 2 2 2 4 2 10" xfId="25939" xr:uid="{429A2754-5ADF-4C01-BE7B-DA9C3FDA8BCE}"/>
    <cellStyle name="千分位[0] 2 2 2 4 2 10 2" xfId="55891" xr:uid="{B62D9BD9-B7D0-470F-A856-A3C7434F7D4B}"/>
    <cellStyle name="千分位[0] 2 2 2 4 2 11" xfId="33680" xr:uid="{E02C8D44-75D7-46B9-86AF-B83424C79499}"/>
    <cellStyle name="千分位[0] 2 2 2 4 2 2" xfId="5055" xr:uid="{16628EB4-3B3C-4C82-9954-6CFDE12E025A}"/>
    <cellStyle name="千分位[0] 2 2 2 4 2 2 10" xfId="35048" xr:uid="{3C2A38CB-9946-47DD-A97A-7C55C54E54A6}"/>
    <cellStyle name="千分位[0] 2 2 2 4 2 2 2" xfId="8003" xr:uid="{99FEA03E-BF20-4AF5-822E-6E6BA7B56485}"/>
    <cellStyle name="千分位[0] 2 2 2 4 2 2 2 2" xfId="30050" xr:uid="{42460E7A-C6C8-4597-92E9-21AA9E5493F3}"/>
    <cellStyle name="千分位[0] 2 2 2 4 2 2 2 2 2" xfId="60002" xr:uid="{E9FC892A-49EC-406F-B8CE-7A9292985CB1}"/>
    <cellStyle name="千分位[0] 2 2 2 4 2 2 2 3" xfId="37958" xr:uid="{0904C509-7FB3-4898-AEEE-5C04282B16C5}"/>
    <cellStyle name="千分位[0] 2 2 2 4 2 2 3" xfId="10785" xr:uid="{4E201E8B-720C-4FC1-8072-D333E752236D}"/>
    <cellStyle name="千分位[0] 2 2 2 4 2 2 3 2" xfId="40740" xr:uid="{35888862-3E0F-410B-BCA4-A9A0A4485FDF}"/>
    <cellStyle name="千分位[0] 2 2 2 4 2 2 4" xfId="13567" xr:uid="{4A942401-E148-4656-A486-A70C98B5973E}"/>
    <cellStyle name="千分位[0] 2 2 2 4 2 2 4 2" xfId="43522" xr:uid="{8720D357-9089-4116-B7A4-1CAD6E662A1A}"/>
    <cellStyle name="千分位[0] 2 2 2 4 2 2 5" xfId="16302" xr:uid="{50102E7C-3576-4FEB-BB7A-12595E571F59}"/>
    <cellStyle name="千分位[0] 2 2 2 4 2 2 5 2" xfId="46257" xr:uid="{C9D404F7-9BD7-4833-9C0B-9EC82CA754AA}"/>
    <cellStyle name="千分位[0] 2 2 2 4 2 2 6" xfId="19050" xr:uid="{B9DA33C0-5614-47FD-9803-48F95457A353}"/>
    <cellStyle name="千分位[0] 2 2 2 4 2 2 6 2" xfId="49003" xr:uid="{46D060E4-DAA5-48C2-AA20-2F801A1B5AC6}"/>
    <cellStyle name="千分位[0] 2 2 2 4 2 2 7" xfId="21833" xr:uid="{0989BD75-D938-41F7-AD6F-E99E58E68A40}"/>
    <cellStyle name="千分位[0] 2 2 2 4 2 2 7 2" xfId="51785" xr:uid="{C84EA31D-5611-4611-9367-0E78EB5F5DEF}"/>
    <cellStyle name="千分位[0] 2 2 2 4 2 2 8" xfId="24571" xr:uid="{96AE46D2-5CF0-4470-9F7F-6CAF1680E98A}"/>
    <cellStyle name="千分位[0] 2 2 2 4 2 2 8 2" xfId="54523" xr:uid="{5C84E847-14BE-4C29-8DD5-A4D08AD6C5D5}"/>
    <cellStyle name="千分位[0] 2 2 2 4 2 2 9" xfId="27307" xr:uid="{C20C93B0-7FE5-4F65-B972-0F95CA1BBA06}"/>
    <cellStyle name="千分位[0] 2 2 2 4 2 2 9 2" xfId="57259" xr:uid="{24C4A77A-735C-4189-9362-5BBD3BFC25A6}"/>
    <cellStyle name="千分位[0] 2 2 2 4 2 3" xfId="6635" xr:uid="{C8512401-659A-45B5-8E8A-7CE9A4BF115A}"/>
    <cellStyle name="千分位[0] 2 2 2 4 2 3 2" xfId="28682" xr:uid="{2111B16E-4F81-45E1-BE71-BE10D39949B5}"/>
    <cellStyle name="千分位[0] 2 2 2 4 2 3 2 2" xfId="58634" xr:uid="{CFE43E03-BDF4-4B54-957C-4F40E169D3F2}"/>
    <cellStyle name="千分位[0] 2 2 2 4 2 3 3" xfId="36590" xr:uid="{A7E920E7-8363-4EA5-B0B8-61D3708F8940}"/>
    <cellStyle name="千分位[0] 2 2 2 4 2 4" xfId="9417" xr:uid="{48CC69D5-43E6-4B3D-AD35-1404FA3BDADA}"/>
    <cellStyle name="千分位[0] 2 2 2 4 2 4 2" xfId="39372" xr:uid="{6278051F-C3E9-4850-9D44-9C0CD89D3D6B}"/>
    <cellStyle name="千分位[0] 2 2 2 4 2 5" xfId="12199" xr:uid="{3B48CE18-BBE3-4A3B-B906-54E572D5DA52}"/>
    <cellStyle name="千分位[0] 2 2 2 4 2 5 2" xfId="42154" xr:uid="{249614FC-0396-44D5-BD30-3BAA1A3BD5B8}"/>
    <cellStyle name="千分位[0] 2 2 2 4 2 6" xfId="14934" xr:uid="{0959C34C-77D8-4EE0-AB03-AF645F3F599F}"/>
    <cellStyle name="千分位[0] 2 2 2 4 2 6 2" xfId="44889" xr:uid="{C77EE0CA-6133-458D-85A5-3C105093E9BD}"/>
    <cellStyle name="千分位[0] 2 2 2 4 2 7" xfId="17682" xr:uid="{FD95A93A-66A6-473A-B482-8B24C8437E52}"/>
    <cellStyle name="千分位[0] 2 2 2 4 2 7 2" xfId="47635" xr:uid="{773F62C0-28DE-4EFF-B89B-C469C9E94E95}"/>
    <cellStyle name="千分位[0] 2 2 2 4 2 8" xfId="20465" xr:uid="{BB759A64-BEEB-4C98-AFBB-34481097CB0D}"/>
    <cellStyle name="千分位[0] 2 2 2 4 2 8 2" xfId="50417" xr:uid="{C94E8230-2C41-491A-B97D-0C62DE1B7BA5}"/>
    <cellStyle name="千分位[0] 2 2 2 4 2 9" xfId="23203" xr:uid="{B1655496-C56A-4DE7-85F9-32B5B5947407}"/>
    <cellStyle name="千分位[0] 2 2 2 4 2 9 2" xfId="53155" xr:uid="{ACFC792C-BB96-444D-89C5-C29BD36249BC}"/>
    <cellStyle name="千分位[0] 2 2 2 4 3" xfId="4371" xr:uid="{882A1C41-3309-451E-8FFB-8565C5D61599}"/>
    <cellStyle name="千分位[0] 2 2 2 4 3 10" xfId="34364" xr:uid="{9FF95339-D337-4CE5-A9A3-7C40CFE83F78}"/>
    <cellStyle name="千分位[0] 2 2 2 4 3 2" xfId="7319" xr:uid="{A63684DD-1DEB-48A4-BFE4-BD0CFAD22ED6}"/>
    <cellStyle name="千分位[0] 2 2 2 4 3 2 2" xfId="29366" xr:uid="{91989A85-2137-4EB9-8EE8-F08897D44554}"/>
    <cellStyle name="千分位[0] 2 2 2 4 3 2 2 2" xfId="59318" xr:uid="{D3CC25E5-48C1-46E6-AEAA-5C572FF37683}"/>
    <cellStyle name="千分位[0] 2 2 2 4 3 2 3" xfId="37274" xr:uid="{D0E12270-F841-4408-9167-79648DBF2C39}"/>
    <cellStyle name="千分位[0] 2 2 2 4 3 3" xfId="10101" xr:uid="{9E6E054B-23DB-4E08-8251-049033E1D569}"/>
    <cellStyle name="千分位[0] 2 2 2 4 3 3 2" xfId="40056" xr:uid="{0996A6F5-26D8-4FBE-9B92-F48DEC39190B}"/>
    <cellStyle name="千分位[0] 2 2 2 4 3 4" xfId="12883" xr:uid="{5884A701-394E-42BF-BECE-DE436E7CE2D0}"/>
    <cellStyle name="千分位[0] 2 2 2 4 3 4 2" xfId="42838" xr:uid="{226E4194-A5CC-4BA0-9118-09AECCFF8F59}"/>
    <cellStyle name="千分位[0] 2 2 2 4 3 5" xfId="15618" xr:uid="{736B91B0-3403-4A26-ADAF-FAF1794BD3FD}"/>
    <cellStyle name="千分位[0] 2 2 2 4 3 5 2" xfId="45573" xr:uid="{5BA61499-D713-46FD-A84B-E152805A2E77}"/>
    <cellStyle name="千分位[0] 2 2 2 4 3 6" xfId="18366" xr:uid="{0629AC77-ABB2-4D0F-9425-D5DE759D2724}"/>
    <cellStyle name="千分位[0] 2 2 2 4 3 6 2" xfId="48319" xr:uid="{CFD2A50D-F135-41A7-97B3-6104977F18BE}"/>
    <cellStyle name="千分位[0] 2 2 2 4 3 7" xfId="21149" xr:uid="{3021A9BB-F15B-4DAE-B1D7-A0915893D114}"/>
    <cellStyle name="千分位[0] 2 2 2 4 3 7 2" xfId="51101" xr:uid="{2D8D80A4-C400-43E5-9561-EB22AE779D61}"/>
    <cellStyle name="千分位[0] 2 2 2 4 3 8" xfId="23887" xr:uid="{89978408-6C4E-4EC8-ADB1-75E3BEA2B30D}"/>
    <cellStyle name="千分位[0] 2 2 2 4 3 8 2" xfId="53839" xr:uid="{D279D022-5EE0-4652-AB53-4BA52E8B5C24}"/>
    <cellStyle name="千分位[0] 2 2 2 4 3 9" xfId="26623" xr:uid="{B12D0885-D5F4-4FA8-8825-A133BD0D8D1F}"/>
    <cellStyle name="千分位[0] 2 2 2 4 3 9 2" xfId="56575" xr:uid="{3923F2E3-4401-4FBF-9240-84B2939C9129}"/>
    <cellStyle name="千分位[0] 2 2 2 4 4" xfId="3003" xr:uid="{9DC5D4BD-6E94-44D8-89AD-9B66DC83BA42}"/>
    <cellStyle name="千分位[0] 2 2 2 4 4 2" xfId="27998" xr:uid="{6DCE254A-AB45-48A4-8FB7-132E3CC635CE}"/>
    <cellStyle name="千分位[0] 2 2 2 4 4 2 2" xfId="57950" xr:uid="{C1344C78-0A70-4055-BD78-7E1236D512BC}"/>
    <cellStyle name="千分位[0] 2 2 2 4 4 3" xfId="32996" xr:uid="{AD110C28-50EF-4AA5-A151-EB677A9BD2FB}"/>
    <cellStyle name="千分位[0] 2 2 2 4 5" xfId="5951" xr:uid="{BE928E2F-E7FB-4931-A35E-989FC4C02FCF}"/>
    <cellStyle name="千分位[0] 2 2 2 4 5 2" xfId="35906" xr:uid="{08886D34-418C-41CA-8AAC-D59A71DC842C}"/>
    <cellStyle name="千分位[0] 2 2 2 4 6" xfId="8733" xr:uid="{B6DB23C0-6639-40BB-B4BD-13E36ACD62E6}"/>
    <cellStyle name="千分位[0] 2 2 2 4 6 2" xfId="38688" xr:uid="{9DB2D8DF-101B-4D17-AA92-05E46352517E}"/>
    <cellStyle name="千分位[0] 2 2 2 4 7" xfId="11515" xr:uid="{C4F2ABBF-00B0-4D5F-855E-10BCC1B0E54C}"/>
    <cellStyle name="千分位[0] 2 2 2 4 7 2" xfId="41470" xr:uid="{EEB2282F-5930-4CFA-BC13-AF898711C9FF}"/>
    <cellStyle name="千分位[0] 2 2 2 4 8" xfId="14250" xr:uid="{73E6AD4E-1E5C-4F2C-B931-4B39682DB8FC}"/>
    <cellStyle name="千分位[0] 2 2 2 4 8 2" xfId="44205" xr:uid="{6E3BCF1A-B338-4AEE-A712-155349934210}"/>
    <cellStyle name="千分位[0] 2 2 2 4 9" xfId="16998" xr:uid="{569DE934-4175-4008-846D-BA691F6D00DC}"/>
    <cellStyle name="千分位[0] 2 2 2 4 9 2" xfId="46951" xr:uid="{52851C1E-07F6-442A-9690-4CBD4D6B245A}"/>
    <cellStyle name="千分位[0] 2 2 2 5" xfId="1495" xr:uid="{08BD5F31-06B3-4E08-89BA-9FA9797ADFEA}"/>
    <cellStyle name="千分位[0] 2 2 2 5 10" xfId="22861" xr:uid="{F2B0D062-B056-4914-8E99-24821D1AF5C4}"/>
    <cellStyle name="千分位[0] 2 2 2 5 10 2" xfId="52813" xr:uid="{D906FEA6-2C7E-4C4F-9795-304FE1F0F758}"/>
    <cellStyle name="千分位[0] 2 2 2 5 11" xfId="25597" xr:uid="{2A44B013-3DAD-42C9-B8E9-48D7204CE6CF}"/>
    <cellStyle name="千分位[0] 2 2 2 5 11 2" xfId="55549" xr:uid="{4C1B53EF-2FE3-4754-925B-04486B6892B6}"/>
    <cellStyle name="千分位[0] 2 2 2 5 12" xfId="31500" xr:uid="{15A2D50F-B298-4980-96B9-31779B6698D0}"/>
    <cellStyle name="千分位[0] 2 2 2 5 2" xfId="4713" xr:uid="{F123A53A-5379-4A83-95A5-F3A135A87C10}"/>
    <cellStyle name="千分位[0] 2 2 2 5 2 10" xfId="34706" xr:uid="{10A0A02A-5FBB-45CE-B7F9-7FFEC1A2BA73}"/>
    <cellStyle name="千分位[0] 2 2 2 5 2 2" xfId="7661" xr:uid="{47A34A57-F3AA-4485-91B4-A42AEC946D55}"/>
    <cellStyle name="千分位[0] 2 2 2 5 2 2 2" xfId="29708" xr:uid="{189986C2-0528-4E79-A288-099CB505CB99}"/>
    <cellStyle name="千分位[0] 2 2 2 5 2 2 2 2" xfId="59660" xr:uid="{9B950BCD-5C8F-4DCD-B06F-BB409861D3E5}"/>
    <cellStyle name="千分位[0] 2 2 2 5 2 2 3" xfId="37616" xr:uid="{A73E2B21-F02B-4055-9424-02638B73ED04}"/>
    <cellStyle name="千分位[0] 2 2 2 5 2 3" xfId="10443" xr:uid="{528CE6E8-426D-4696-8B60-5E551A04C029}"/>
    <cellStyle name="千分位[0] 2 2 2 5 2 3 2" xfId="40398" xr:uid="{D43D56D6-434B-400B-9FB0-BF2C2A62EDBC}"/>
    <cellStyle name="千分位[0] 2 2 2 5 2 4" xfId="13225" xr:uid="{1DE8CEF3-798B-4A04-BDC0-2CFA25519786}"/>
    <cellStyle name="千分位[0] 2 2 2 5 2 4 2" xfId="43180" xr:uid="{4CE21BED-59AD-465B-853A-77F6ADD98627}"/>
    <cellStyle name="千分位[0] 2 2 2 5 2 5" xfId="15960" xr:uid="{229B7442-31AB-4FAE-8C94-AEA1296411CF}"/>
    <cellStyle name="千分位[0] 2 2 2 5 2 5 2" xfId="45915" xr:uid="{8D4683C3-166B-47B0-BE96-7659BE82F702}"/>
    <cellStyle name="千分位[0] 2 2 2 5 2 6" xfId="18708" xr:uid="{B19A2AA9-B7A6-4633-84CC-A54C3490B1BA}"/>
    <cellStyle name="千分位[0] 2 2 2 5 2 6 2" xfId="48661" xr:uid="{EC6BA7CF-F0C5-40F2-8DEC-4D4D240AD00D}"/>
    <cellStyle name="千分位[0] 2 2 2 5 2 7" xfId="21491" xr:uid="{4F42F0E0-2828-4CFC-9710-CC43E69FBCAD}"/>
    <cellStyle name="千分位[0] 2 2 2 5 2 7 2" xfId="51443" xr:uid="{71370AB2-174D-4547-8941-C228B4E9AB37}"/>
    <cellStyle name="千分位[0] 2 2 2 5 2 8" xfId="24229" xr:uid="{2C5FE194-11DB-4B13-A8EB-CAFCEF932EA3}"/>
    <cellStyle name="千分位[0] 2 2 2 5 2 8 2" xfId="54181" xr:uid="{5001A67E-118F-4875-97A7-B80D50869AB3}"/>
    <cellStyle name="千分位[0] 2 2 2 5 2 9" xfId="26965" xr:uid="{204FE872-FFA4-4D73-9561-DBA81B2B5CAA}"/>
    <cellStyle name="千分位[0] 2 2 2 5 2 9 2" xfId="56917" xr:uid="{8EB1B882-F317-448A-AC01-1B93464EDC81}"/>
    <cellStyle name="千分位[0] 2 2 2 5 3" xfId="3345" xr:uid="{0CA79E4D-D9FE-4124-AECE-62C768D3E6D3}"/>
    <cellStyle name="千分位[0] 2 2 2 5 3 2" xfId="28340" xr:uid="{46DC981B-28F3-4519-A704-42AE3EC35810}"/>
    <cellStyle name="千分位[0] 2 2 2 5 3 2 2" xfId="58292" xr:uid="{68D5DE2F-D717-4B3D-8A19-700A2F7179E4}"/>
    <cellStyle name="千分位[0] 2 2 2 5 3 3" xfId="33338" xr:uid="{CEE9061A-1A4C-48F5-ADCC-8007D31E0832}"/>
    <cellStyle name="千分位[0] 2 2 2 5 4" xfId="6293" xr:uid="{135D8A89-22BE-43C4-ACED-62FEBAF344A7}"/>
    <cellStyle name="千分位[0] 2 2 2 5 4 2" xfId="36248" xr:uid="{307C8A4E-628B-4A30-9BB6-B81122AABA75}"/>
    <cellStyle name="千分位[0] 2 2 2 5 5" xfId="9075" xr:uid="{12CF14E7-B74B-4F1F-AB0A-AA57EA9692D2}"/>
    <cellStyle name="千分位[0] 2 2 2 5 5 2" xfId="39030" xr:uid="{B71433D1-FFBA-4D13-AA3E-C7E1AC933C76}"/>
    <cellStyle name="千分位[0] 2 2 2 5 6" xfId="11857" xr:uid="{7D7909C2-53A0-48CF-B35D-8E83783089FB}"/>
    <cellStyle name="千分位[0] 2 2 2 5 6 2" xfId="41812" xr:uid="{DD8DECB3-5DA3-43FD-8263-765548270B62}"/>
    <cellStyle name="千分位[0] 2 2 2 5 7" xfId="14592" xr:uid="{00A68C3A-E2C4-4FCB-8C0A-E30E54C1EB4E}"/>
    <cellStyle name="千分位[0] 2 2 2 5 7 2" xfId="44547" xr:uid="{AE77A266-8BC1-4E14-8555-E8B9A0440D0C}"/>
    <cellStyle name="千分位[0] 2 2 2 5 8" xfId="17340" xr:uid="{710B2427-572C-43B6-8AA6-BF17033E0494}"/>
    <cellStyle name="千分位[0] 2 2 2 5 8 2" xfId="47293" xr:uid="{4254C702-F3F7-4738-839A-CD18E89E1D88}"/>
    <cellStyle name="千分位[0] 2 2 2 5 9" xfId="20123" xr:uid="{CCB9C384-153D-488C-9D69-F040668B0C73}"/>
    <cellStyle name="千分位[0] 2 2 2 5 9 2" xfId="50075" xr:uid="{4C6B80C8-4663-4986-AC75-E7820E0F0F9C}"/>
    <cellStyle name="千分位[0] 2 2 2 6" xfId="2044" xr:uid="{393E2900-D3C2-4FF7-81F6-E56178EC47E5}"/>
    <cellStyle name="千分位[0] 2 2 2 6 10" xfId="26281" xr:uid="{60C8392E-516F-4E39-BFA4-C74462E02770}"/>
    <cellStyle name="千分位[0] 2 2 2 6 10 2" xfId="56233" xr:uid="{8851E1C3-B116-413D-AC4C-5F0B0E3EA76D}"/>
    <cellStyle name="千分位[0] 2 2 2 6 11" xfId="32047" xr:uid="{648E434F-F5C0-469C-B659-D0E2EF5711AA}"/>
    <cellStyle name="千分位[0] 2 2 2 6 2" xfId="4029" xr:uid="{115C8927-CCFD-45C8-82B8-4041E2A91917}"/>
    <cellStyle name="千分位[0] 2 2 2 6 2 2" xfId="29024" xr:uid="{93832697-C2F2-40D4-8166-A037AFC7E182}"/>
    <cellStyle name="千分位[0] 2 2 2 6 2 2 2" xfId="58976" xr:uid="{96D12774-C0A5-4892-A158-0979A869EE46}"/>
    <cellStyle name="千分位[0] 2 2 2 6 2 3" xfId="34022" xr:uid="{F4044234-EDF2-49B4-AF67-B04DFBCA346A}"/>
    <cellStyle name="千分位[0] 2 2 2 6 3" xfId="6977" xr:uid="{B175AAE0-6854-42BE-BC07-F4E5F94C15B6}"/>
    <cellStyle name="千分位[0] 2 2 2 6 3 2" xfId="36932" xr:uid="{6F084473-07E7-4D92-99A6-5FD62E281575}"/>
    <cellStyle name="千分位[0] 2 2 2 6 4" xfId="9759" xr:uid="{690CB32D-09B2-47C1-8E3D-4AA5FC84CFAC}"/>
    <cellStyle name="千分位[0] 2 2 2 6 4 2" xfId="39714" xr:uid="{343389FA-915C-4AAE-924A-8724EBBFD661}"/>
    <cellStyle name="千分位[0] 2 2 2 6 5" xfId="12541" xr:uid="{819899D8-B1ED-4524-A8A7-E857F1D8D812}"/>
    <cellStyle name="千分位[0] 2 2 2 6 5 2" xfId="42496" xr:uid="{A9D9A959-54FA-4DAD-8712-DDB33B81EE03}"/>
    <cellStyle name="千分位[0] 2 2 2 6 6" xfId="15276" xr:uid="{8E577EF3-8EF4-4E98-88B6-7E8FA3EFF184}"/>
    <cellStyle name="千分位[0] 2 2 2 6 6 2" xfId="45231" xr:uid="{D06382DF-3855-44C6-9BC5-9C47DE944484}"/>
    <cellStyle name="千分位[0] 2 2 2 6 7" xfId="18024" xr:uid="{A8A128D3-BB8C-4DED-9041-6F3FCE790DA0}"/>
    <cellStyle name="千分位[0] 2 2 2 6 7 2" xfId="47977" xr:uid="{1871C5E5-9F4C-4399-AACF-0809C7FAABDB}"/>
    <cellStyle name="千分位[0] 2 2 2 6 8" xfId="20807" xr:uid="{6D14F791-1A8A-4E34-822A-A6CCAF83DC8D}"/>
    <cellStyle name="千分位[0] 2 2 2 6 8 2" xfId="50759" xr:uid="{870DF0DB-FCEE-4F44-99F5-8D52DF7C6C36}"/>
    <cellStyle name="千分位[0] 2 2 2 6 9" xfId="23545" xr:uid="{CBACCE0D-6875-4A86-9774-4C7E9F2A3A9D}"/>
    <cellStyle name="千分位[0] 2 2 2 6 9 2" xfId="53497" xr:uid="{84FAAEF6-246D-4CBB-92EC-591112ED579B}"/>
    <cellStyle name="千分位[0] 2 2 2 7" xfId="2223" xr:uid="{611B20DE-F36B-4A33-A8E7-D44DEADECB5D}"/>
    <cellStyle name="千分位[0] 2 2 2 7 2" xfId="27656" xr:uid="{056F0042-B722-4D91-A91B-1AB6E23A84B4}"/>
    <cellStyle name="千分位[0] 2 2 2 7 2 2" xfId="57608" xr:uid="{A21EECC3-64C5-4ECE-B998-D78470A0B120}"/>
    <cellStyle name="千分位[0] 2 2 2 7 3" xfId="32223" xr:uid="{9598077C-DB92-4197-A802-4C1B5A9DFAF3}"/>
    <cellStyle name="千分位[0] 2 2 2 8" xfId="2661" xr:uid="{B872F8B4-F51F-4AC8-A748-E011C628AD9D}"/>
    <cellStyle name="千分位[0] 2 2 2 8 2" xfId="32654" xr:uid="{2A36A61F-A801-4A18-AF4D-683BFD5146C8}"/>
    <cellStyle name="千分位[0] 2 2 2 9" xfId="5476" xr:uid="{DBD79DB2-9133-4546-9B8F-AB9C20E503F2}"/>
    <cellStyle name="千分位[0] 2 2 2 9 2" xfId="35447" xr:uid="{164F7CE9-24CD-486F-A6FB-BBFD1319D642}"/>
    <cellStyle name="千分位[0] 2 2 20" xfId="8349" xr:uid="{7889C593-1FAD-41BE-B1E5-2410EE0F639D}"/>
    <cellStyle name="千分位[0] 2 2 20 2" xfId="38304" xr:uid="{F0FEAD1A-1AD3-4094-8476-822323AFBED4}"/>
    <cellStyle name="千分位[0] 2 2 21" xfId="11087" xr:uid="{AEDE0CB1-A75A-4FFD-95B6-92825A02CF4F}"/>
    <cellStyle name="千分位[0] 2 2 21 2" xfId="41042" xr:uid="{85C4CB97-802D-4D54-957F-45E0CA72EFE3}"/>
    <cellStyle name="千分位[0] 2 2 22" xfId="11131" xr:uid="{DFC5C41F-9D31-40D9-98B3-DA83846569B0}"/>
    <cellStyle name="千分位[0] 2 2 22 2" xfId="41086" xr:uid="{5AF8C2B1-124B-4556-85B1-66D61D567D7D}"/>
    <cellStyle name="千分位[0] 2 2 23" xfId="13866" xr:uid="{E6BA1C6B-7067-4BAB-8454-00A0951F616B}"/>
    <cellStyle name="千分位[0] 2 2 23 2" xfId="43821" xr:uid="{100B50CD-C925-45AE-85B9-6D8374C44B8E}"/>
    <cellStyle name="千分位[0] 2 2 24" xfId="16612" xr:uid="{DF976BEA-CF49-4948-834D-E7E545CFA047}"/>
    <cellStyle name="千分位[0] 2 2 24 2" xfId="46565" xr:uid="{1BAE54A4-06FC-4649-8081-3493C463E318}"/>
    <cellStyle name="千分位[0] 2 2 25" xfId="19350" xr:uid="{31FE14F9-278A-42B1-AE39-2E0074BBB8EB}"/>
    <cellStyle name="千分位[0] 2 2 25 2" xfId="49303" xr:uid="{280217D6-D900-42E5-A584-56BC0D620280}"/>
    <cellStyle name="千分位[0] 2 2 26" xfId="19395" xr:uid="{08903C84-6691-4058-9AA8-2CB9C88EB76F}"/>
    <cellStyle name="千分位[0] 2 2 26 2" xfId="49347" xr:uid="{508D949B-CCFE-4CFD-B935-ED43279537A6}"/>
    <cellStyle name="千分位[0] 2 2 27" xfId="22135" xr:uid="{B13633D9-D768-4744-A9AD-FB6E315F9913}"/>
    <cellStyle name="千分位[0] 2 2 27 2" xfId="52087" xr:uid="{3DB9C75E-753C-4DAD-ACAC-D7A87EDB8AE5}"/>
    <cellStyle name="千分位[0] 2 2 28" xfId="24871" xr:uid="{FBD77228-39F5-4EF5-9330-8A3E064757A2}"/>
    <cellStyle name="千分位[0] 2 2 28 2" xfId="54823" xr:uid="{52BAB7DA-5FAD-4BB9-8325-442C1CB402E4}"/>
    <cellStyle name="千分位[0] 2 2 29" xfId="30371" xr:uid="{8ABCECF3-B900-4516-9401-7A5B2791EEC2}"/>
    <cellStyle name="千分位[0] 2 2 3" xfId="447" xr:uid="{FEA78B23-A6F9-4E7B-B18F-3D855991E9D7}"/>
    <cellStyle name="千分位[0] 2 2 3 10" xfId="5652" xr:uid="{5564F640-2F14-46D2-B2B2-A20BF67BC62B}"/>
    <cellStyle name="千分位[0] 2 2 3 10 2" xfId="35607" xr:uid="{F004A95A-5442-43AA-A07F-DA1DBE027654}"/>
    <cellStyle name="千分位[0] 2 2 3 11" xfId="8434" xr:uid="{FF0D223D-8E5A-404D-8453-1BA68AABD93E}"/>
    <cellStyle name="千分位[0] 2 2 3 11 2" xfId="38389" xr:uid="{3F9AC9FD-8168-443C-AAEA-7924D0644B59}"/>
    <cellStyle name="千分位[0] 2 2 3 12" xfId="11216" xr:uid="{11A544F8-BCC9-4F1F-8D84-4EFAA738D7FF}"/>
    <cellStyle name="千分位[0] 2 2 3 12 2" xfId="41171" xr:uid="{4967DA6E-62ED-4978-BC34-A59CE70DE75D}"/>
    <cellStyle name="千分位[0] 2 2 3 13" xfId="13951" xr:uid="{87AB180D-9666-441C-84E5-5EA82AE3FC92}"/>
    <cellStyle name="千分位[0] 2 2 3 13 2" xfId="43906" xr:uid="{429F187E-D021-4BB9-9F46-9B32399FC4AE}"/>
    <cellStyle name="千分位[0] 2 2 3 14" xfId="16699" xr:uid="{718EEE3F-BBE9-4B01-BFF7-A20638A2FF85}"/>
    <cellStyle name="千分位[0] 2 2 3 14 2" xfId="46652" xr:uid="{DFB8E3EF-AA0D-450D-AA73-754038FC5A5D}"/>
    <cellStyle name="千分位[0] 2 2 3 15" xfId="19482" xr:uid="{FA34420A-3B09-4D99-9B3D-1EAEE802771A}"/>
    <cellStyle name="千分位[0] 2 2 3 15 2" xfId="49434" xr:uid="{8B866646-FC2B-40FA-B497-189528136A94}"/>
    <cellStyle name="千分位[0] 2 2 3 16" xfId="22220" xr:uid="{C74B9246-EA40-4B13-909E-AE76E0745E42}"/>
    <cellStyle name="千分位[0] 2 2 3 16 2" xfId="52172" xr:uid="{ACCAE393-1D56-41AD-B047-763B1734B3E9}"/>
    <cellStyle name="千分位[0] 2 2 3 17" xfId="24956" xr:uid="{7C6F713E-0C65-4656-9B90-2BA5781BE25A}"/>
    <cellStyle name="千分位[0] 2 2 3 17 2" xfId="54908" xr:uid="{D37A54DD-74BE-4989-BF8C-F4D8FDEAEE68}"/>
    <cellStyle name="千分位[0] 2 2 3 18" xfId="30460" xr:uid="{435999DE-3B4A-4516-BEE6-297019500D3C}"/>
    <cellStyle name="千分位[0] 2 2 3 2" xfId="589" xr:uid="{98D8E329-59B2-42F4-8096-5CE308D61F74}"/>
    <cellStyle name="千分位[0] 2 2 3 2 10" xfId="16870" xr:uid="{1A1C52C2-25D9-4764-B407-4381DA381060}"/>
    <cellStyle name="千分位[0] 2 2 3 2 10 2" xfId="46823" xr:uid="{23DA6DF9-DBA1-4133-83D6-AEB69E0E31CE}"/>
    <cellStyle name="千分位[0] 2 2 3 2 11" xfId="19653" xr:uid="{B4A7C51F-B23F-41AB-9418-FCD7BF3858A6}"/>
    <cellStyle name="千分位[0] 2 2 3 2 11 2" xfId="49605" xr:uid="{46860BCB-F7A1-4203-9127-68D71954B342}"/>
    <cellStyle name="千分位[0] 2 2 3 2 12" xfId="22391" xr:uid="{C3AED1E8-7E75-4FE1-8378-FCC81630E7E7}"/>
    <cellStyle name="千分位[0] 2 2 3 2 12 2" xfId="52343" xr:uid="{12F8EBE4-E04F-4531-A2A5-21FFF340FA91}"/>
    <cellStyle name="千分位[0] 2 2 3 2 13" xfId="25127" xr:uid="{A371CB94-32F4-4B0E-A6D6-5E0F50647B72}"/>
    <cellStyle name="千分位[0] 2 2 3 2 13 2" xfId="55079" xr:uid="{21CF99B2-33E4-4D7D-9EF3-22239A987422}"/>
    <cellStyle name="千分位[0] 2 2 3 2 14" xfId="30599" xr:uid="{5488C6E6-77B3-4764-9E56-6FD509C8BCEE}"/>
    <cellStyle name="千分位[0] 2 2 3 2 2" xfId="1137" xr:uid="{EE9B127F-70A9-4124-A1C7-2C2A94F7536D}"/>
    <cellStyle name="千分位[0] 2 2 3 2 2 10" xfId="19995" xr:uid="{1840F75E-40D9-43B1-B3B6-E4E2EE803534}"/>
    <cellStyle name="千分位[0] 2 2 3 2 2 10 2" xfId="49947" xr:uid="{7F2A1274-8C89-4891-87C3-4521164A1C18}"/>
    <cellStyle name="千分位[0] 2 2 3 2 2 11" xfId="22733" xr:uid="{B25D21EA-9396-4B09-9BA6-93E18DB9E4C9}"/>
    <cellStyle name="千分位[0] 2 2 3 2 2 11 2" xfId="52685" xr:uid="{DC38A73D-E6D3-4901-A4CD-663ED1611BB6}"/>
    <cellStyle name="千分位[0] 2 2 3 2 2 12" xfId="25469" xr:uid="{B5D6A61B-D4D9-42DC-8F7D-E0617A16E0A0}"/>
    <cellStyle name="千分位[0] 2 2 3 2 2 12 2" xfId="55421" xr:uid="{803D4310-DEC9-4680-A2AE-9D5DE3724AFB}"/>
    <cellStyle name="千分位[0] 2 2 3 2 2 13" xfId="31142" xr:uid="{0B9E7DB8-C8EA-412A-88E6-36577C9ADCCC}"/>
    <cellStyle name="千分位[0] 2 2 3 2 2 2" xfId="3901" xr:uid="{7D87799B-2DD4-459B-96E6-96AB502DA48C}"/>
    <cellStyle name="千分位[0] 2 2 3 2 2 2 10" xfId="26153" xr:uid="{503462F3-5C10-4759-AB81-D8A0C13E0AE6}"/>
    <cellStyle name="千分位[0] 2 2 3 2 2 2 10 2" xfId="56105" xr:uid="{3CEA8A3D-D69F-48AA-B60E-63E5E14682F9}"/>
    <cellStyle name="千分位[0] 2 2 3 2 2 2 11" xfId="33894" xr:uid="{F0284C63-CF05-4FD7-8984-E67E272C53AF}"/>
    <cellStyle name="千分位[0] 2 2 3 2 2 2 2" xfId="5269" xr:uid="{E5F235E0-83A3-4DC6-89FE-804573D563D1}"/>
    <cellStyle name="千分位[0] 2 2 3 2 2 2 2 10" xfId="35262" xr:uid="{22E5A010-52DF-4386-8E0B-361A004103B9}"/>
    <cellStyle name="千分位[0] 2 2 3 2 2 2 2 2" xfId="8217" xr:uid="{1B2C497B-A939-4FB7-97D7-9E516CA2AB12}"/>
    <cellStyle name="千分位[0] 2 2 3 2 2 2 2 2 2" xfId="30264" xr:uid="{CDC51C73-A2A6-423D-B67B-AD268C52B924}"/>
    <cellStyle name="千分位[0] 2 2 3 2 2 2 2 2 2 2" xfId="60216" xr:uid="{3E57747B-6211-4834-A61E-5584469E8EEA}"/>
    <cellStyle name="千分位[0] 2 2 3 2 2 2 2 2 3" xfId="38172" xr:uid="{802FE707-9862-41B7-89A3-B00A97518276}"/>
    <cellStyle name="千分位[0] 2 2 3 2 2 2 2 3" xfId="10999" xr:uid="{0DA2BD2E-AF12-4BA6-BD6B-C8D0073DD281}"/>
    <cellStyle name="千分位[0] 2 2 3 2 2 2 2 3 2" xfId="40954" xr:uid="{1F6E0CF9-53FF-45C5-961C-F912274DE0A4}"/>
    <cellStyle name="千分位[0] 2 2 3 2 2 2 2 4" xfId="13781" xr:uid="{D5C104AA-A01A-4C46-A523-C8174060B81B}"/>
    <cellStyle name="千分位[0] 2 2 3 2 2 2 2 4 2" xfId="43736" xr:uid="{158C7C21-D799-4AA9-8DB8-8D5EA14A977D}"/>
    <cellStyle name="千分位[0] 2 2 3 2 2 2 2 5" xfId="16516" xr:uid="{5C630C57-E5CB-4A9D-9DA9-DB4E69403C7E}"/>
    <cellStyle name="千分位[0] 2 2 3 2 2 2 2 5 2" xfId="46471" xr:uid="{FD7D8022-02DC-404A-A631-D38115F89E9B}"/>
    <cellStyle name="千分位[0] 2 2 3 2 2 2 2 6" xfId="19264" xr:uid="{80911ED9-8C31-47F9-9C0F-80464719B02C}"/>
    <cellStyle name="千分位[0] 2 2 3 2 2 2 2 6 2" xfId="49217" xr:uid="{7BF2318C-C8BB-4A7F-8AD3-CB808E504453}"/>
    <cellStyle name="千分位[0] 2 2 3 2 2 2 2 7" xfId="22047" xr:uid="{AF8BEDFA-7371-4B5F-B7ED-E314C04F36FE}"/>
    <cellStyle name="千分位[0] 2 2 3 2 2 2 2 7 2" xfId="51999" xr:uid="{FD72AFBB-D2E2-440A-BC1C-D7AA77AD8877}"/>
    <cellStyle name="千分位[0] 2 2 3 2 2 2 2 8" xfId="24785" xr:uid="{8DE46D0F-CECD-4B24-AAB0-A49D8CAA8A5D}"/>
    <cellStyle name="千分位[0] 2 2 3 2 2 2 2 8 2" xfId="54737" xr:uid="{21F91245-EA41-4EAA-8747-4944BAE7C3D0}"/>
    <cellStyle name="千分位[0] 2 2 3 2 2 2 2 9" xfId="27521" xr:uid="{CF205780-CA75-4F5D-83CD-03F5AE705BB0}"/>
    <cellStyle name="千分位[0] 2 2 3 2 2 2 2 9 2" xfId="57473" xr:uid="{D8561D4F-587D-4E11-BC31-87CA4794FBDF}"/>
    <cellStyle name="千分位[0] 2 2 3 2 2 2 3" xfId="6849" xr:uid="{93897035-2459-4472-A900-943E6BE9B811}"/>
    <cellStyle name="千分位[0] 2 2 3 2 2 2 3 2" xfId="28896" xr:uid="{BD244F5E-964F-4B3C-AC9F-DD0099C149FB}"/>
    <cellStyle name="千分位[0] 2 2 3 2 2 2 3 2 2" xfId="58848" xr:uid="{DD0F99EE-EB40-4C73-A832-B58EA35B8FFB}"/>
    <cellStyle name="千分位[0] 2 2 3 2 2 2 3 3" xfId="36804" xr:uid="{90138118-6F48-489E-8101-136732DA0745}"/>
    <cellStyle name="千分位[0] 2 2 3 2 2 2 4" xfId="9631" xr:uid="{2DF91695-8CBF-4478-8FB0-A9069A1D53CE}"/>
    <cellStyle name="千分位[0] 2 2 3 2 2 2 4 2" xfId="39586" xr:uid="{E3BAEB82-BBCD-4F42-8B22-42C58B6B48AC}"/>
    <cellStyle name="千分位[0] 2 2 3 2 2 2 5" xfId="12413" xr:uid="{E6072C62-615B-434E-839E-20B3EBE6FE78}"/>
    <cellStyle name="千分位[0] 2 2 3 2 2 2 5 2" xfId="42368" xr:uid="{EBBEB5FA-83AA-4878-9F6A-9C7F9441403D}"/>
    <cellStyle name="千分位[0] 2 2 3 2 2 2 6" xfId="15148" xr:uid="{C3199AE2-EB7E-4892-863F-00BD55389FBF}"/>
    <cellStyle name="千分位[0] 2 2 3 2 2 2 6 2" xfId="45103" xr:uid="{3A18E4C3-70DC-4F29-B816-644D42B48890}"/>
    <cellStyle name="千分位[0] 2 2 3 2 2 2 7" xfId="17896" xr:uid="{C6C79E5D-57F3-49DD-B9C6-23E0BDC33D15}"/>
    <cellStyle name="千分位[0] 2 2 3 2 2 2 7 2" xfId="47849" xr:uid="{7862DB72-FC65-4F85-A590-AAD1436A108B}"/>
    <cellStyle name="千分位[0] 2 2 3 2 2 2 8" xfId="20679" xr:uid="{081D193F-0E67-4BA7-A66D-B1BA48295CA2}"/>
    <cellStyle name="千分位[0] 2 2 3 2 2 2 8 2" xfId="50631" xr:uid="{3C0873B2-83E8-41DE-B917-A5E3AC2B68B3}"/>
    <cellStyle name="千分位[0] 2 2 3 2 2 2 9" xfId="23417" xr:uid="{DFE5C35F-A0A4-4EAF-9099-F7C2388C0E4B}"/>
    <cellStyle name="千分位[0] 2 2 3 2 2 2 9 2" xfId="53369" xr:uid="{97F203F8-3BD7-4A94-9BCF-F95893D3B079}"/>
    <cellStyle name="千分位[0] 2 2 3 2 2 3" xfId="4585" xr:uid="{967AE717-18FD-494F-A628-93C7B9F05958}"/>
    <cellStyle name="千分位[0] 2 2 3 2 2 3 10" xfId="34578" xr:uid="{818130FC-AAD6-45D4-9C2C-B9C303E17B0F}"/>
    <cellStyle name="千分位[0] 2 2 3 2 2 3 2" xfId="7533" xr:uid="{DE1DC465-EB94-49FB-AA46-288C4C097583}"/>
    <cellStyle name="千分位[0] 2 2 3 2 2 3 2 2" xfId="29580" xr:uid="{4664BE0B-D2F6-4F13-8199-F2B45C70A7DB}"/>
    <cellStyle name="千分位[0] 2 2 3 2 2 3 2 2 2" xfId="59532" xr:uid="{47C9D8CF-5E82-47F7-B2BB-98DB689A48C0}"/>
    <cellStyle name="千分位[0] 2 2 3 2 2 3 2 3" xfId="37488" xr:uid="{4B5CB0A1-EBDD-46CE-AE7D-CB343E2194A5}"/>
    <cellStyle name="千分位[0] 2 2 3 2 2 3 3" xfId="10315" xr:uid="{78A5AB1C-750C-4C90-8B32-2CDED8A21FEE}"/>
    <cellStyle name="千分位[0] 2 2 3 2 2 3 3 2" xfId="40270" xr:uid="{81340B9C-85F4-4388-B709-C8DEB34AA342}"/>
    <cellStyle name="千分位[0] 2 2 3 2 2 3 4" xfId="13097" xr:uid="{9A5E9A62-1C49-4DC1-B2BC-78995F0A1CF4}"/>
    <cellStyle name="千分位[0] 2 2 3 2 2 3 4 2" xfId="43052" xr:uid="{052E1FF8-FBEC-4D45-AA9C-DF36D10CFEC4}"/>
    <cellStyle name="千分位[0] 2 2 3 2 2 3 5" xfId="15832" xr:uid="{C693AF82-73B5-4C54-96AF-3FCBEDA11F2E}"/>
    <cellStyle name="千分位[0] 2 2 3 2 2 3 5 2" xfId="45787" xr:uid="{FD177AED-D191-44A9-B87C-9216A0075EA5}"/>
    <cellStyle name="千分位[0] 2 2 3 2 2 3 6" xfId="18580" xr:uid="{B94A27ED-F2C9-40AF-BD98-B923A767849A}"/>
    <cellStyle name="千分位[0] 2 2 3 2 2 3 6 2" xfId="48533" xr:uid="{6E995AB5-2575-471F-885E-79FA3A34E5B2}"/>
    <cellStyle name="千分位[0] 2 2 3 2 2 3 7" xfId="21363" xr:uid="{1E2EB9BC-8D30-4004-B9D5-7C90BEA4720A}"/>
    <cellStyle name="千分位[0] 2 2 3 2 2 3 7 2" xfId="51315" xr:uid="{DEB24B41-7F92-4241-BBCB-B63E5A861559}"/>
    <cellStyle name="千分位[0] 2 2 3 2 2 3 8" xfId="24101" xr:uid="{B361C59A-7CB2-4C60-87F0-A5F1A93CEC24}"/>
    <cellStyle name="千分位[0] 2 2 3 2 2 3 8 2" xfId="54053" xr:uid="{D49E616E-D656-46F6-AA63-8935F3AF009C}"/>
    <cellStyle name="千分位[0] 2 2 3 2 2 3 9" xfId="26837" xr:uid="{63318838-FFE7-4762-9121-EB81307065A0}"/>
    <cellStyle name="千分位[0] 2 2 3 2 2 3 9 2" xfId="56789" xr:uid="{A1365487-26C9-4817-9FAE-F342AEEFD176}"/>
    <cellStyle name="千分位[0] 2 2 3 2 2 4" xfId="3217" xr:uid="{5616D995-59A5-46E7-8BEF-88BB4D8A9342}"/>
    <cellStyle name="千分位[0] 2 2 3 2 2 4 2" xfId="28212" xr:uid="{FB3D088C-448E-4C42-978E-6973D5D7B24A}"/>
    <cellStyle name="千分位[0] 2 2 3 2 2 4 2 2" xfId="58164" xr:uid="{7F48CBBB-8CD6-46E6-B3F7-AC69D572D84E}"/>
    <cellStyle name="千分位[0] 2 2 3 2 2 4 3" xfId="33210" xr:uid="{0ECD8550-E1B0-452D-83D9-188C1B6CF383}"/>
    <cellStyle name="千分位[0] 2 2 3 2 2 5" xfId="6165" xr:uid="{4DEB3298-CBA3-4022-8473-2FAAE69306A9}"/>
    <cellStyle name="千分位[0] 2 2 3 2 2 5 2" xfId="36120" xr:uid="{C5B7313B-FF3E-4E03-8940-148EF52FB446}"/>
    <cellStyle name="千分位[0] 2 2 3 2 2 6" xfId="8947" xr:uid="{CD7612EF-2E70-4248-9766-5E3673CC5F33}"/>
    <cellStyle name="千分位[0] 2 2 3 2 2 6 2" xfId="38902" xr:uid="{EEA4683C-4EA8-4F98-B706-A428FCAAB470}"/>
    <cellStyle name="千分位[0] 2 2 3 2 2 7" xfId="11729" xr:uid="{11231157-7981-49BF-86C1-6F88CCAE09EB}"/>
    <cellStyle name="千分位[0] 2 2 3 2 2 7 2" xfId="41684" xr:uid="{A4D94C55-2D1F-451E-B787-D178B201A3EF}"/>
    <cellStyle name="千分位[0] 2 2 3 2 2 8" xfId="14464" xr:uid="{86FA300C-7793-4378-8566-3E27E3CDFEB4}"/>
    <cellStyle name="千分位[0] 2 2 3 2 2 8 2" xfId="44419" xr:uid="{6D0238D6-CDCE-4538-952A-3FB2F5767C37}"/>
    <cellStyle name="千分位[0] 2 2 3 2 2 9" xfId="17212" xr:uid="{9E730BCB-8F22-44B7-B471-D51C0E754E35}"/>
    <cellStyle name="千分位[0] 2 2 3 2 2 9 2" xfId="47165" xr:uid="{25D7DDCD-D3EE-4317-999D-A28F5DC28C2F}"/>
    <cellStyle name="千分位[0] 2 2 3 2 3" xfId="1679" xr:uid="{877AA472-3303-4B78-B62E-B68052073A74}"/>
    <cellStyle name="千分位[0] 2 2 3 2 3 10" xfId="23075" xr:uid="{02E75AD2-7DAB-4FD2-8D38-2566D1CC4297}"/>
    <cellStyle name="千分位[0] 2 2 3 2 3 10 2" xfId="53027" xr:uid="{63D365CB-D620-4EE6-B2FD-2E3F4A4C3365}"/>
    <cellStyle name="千分位[0] 2 2 3 2 3 11" xfId="25811" xr:uid="{17F9FC83-4301-42DF-AA3C-48D4CEE6D10D}"/>
    <cellStyle name="千分位[0] 2 2 3 2 3 11 2" xfId="55763" xr:uid="{B52A25E3-1690-4BF1-9C1F-37E77557D227}"/>
    <cellStyle name="千分位[0] 2 2 3 2 3 12" xfId="31684" xr:uid="{4659D29F-E8E5-4175-A3E7-CFA9238F9A29}"/>
    <cellStyle name="千分位[0] 2 2 3 2 3 2" xfId="4927" xr:uid="{EFE664CB-F690-44D1-9039-5E22E9C65457}"/>
    <cellStyle name="千分位[0] 2 2 3 2 3 2 10" xfId="34920" xr:uid="{15B30AAF-7749-4AF6-9E2C-79348A8B5742}"/>
    <cellStyle name="千分位[0] 2 2 3 2 3 2 2" xfId="7875" xr:uid="{EE357634-B800-4C24-82B1-E9DDF2217237}"/>
    <cellStyle name="千分位[0] 2 2 3 2 3 2 2 2" xfId="29922" xr:uid="{958F1294-22A2-40F4-8414-3DC5DA5D9E1C}"/>
    <cellStyle name="千分位[0] 2 2 3 2 3 2 2 2 2" xfId="59874" xr:uid="{252869C1-93FA-415B-80DF-9463942745AB}"/>
    <cellStyle name="千分位[0] 2 2 3 2 3 2 2 3" xfId="37830" xr:uid="{3F5C0904-3BCF-4503-BD68-34572E4C6EB9}"/>
    <cellStyle name="千分位[0] 2 2 3 2 3 2 3" xfId="10657" xr:uid="{CEB5C7BE-85EB-42E4-84DC-6C19297C7112}"/>
    <cellStyle name="千分位[0] 2 2 3 2 3 2 3 2" xfId="40612" xr:uid="{88B36384-4D63-4A43-A3BC-26A7E81876EF}"/>
    <cellStyle name="千分位[0] 2 2 3 2 3 2 4" xfId="13439" xr:uid="{BCC3C082-21DF-41CD-98F8-21530C5965A2}"/>
    <cellStyle name="千分位[0] 2 2 3 2 3 2 4 2" xfId="43394" xr:uid="{1B902C92-73A4-4978-B403-3F2686E8953D}"/>
    <cellStyle name="千分位[0] 2 2 3 2 3 2 5" xfId="16174" xr:uid="{B968BD51-2224-41E2-8468-5ADDB6099721}"/>
    <cellStyle name="千分位[0] 2 2 3 2 3 2 5 2" xfId="46129" xr:uid="{4D41E6EA-547F-40F1-9D6D-3C2B1D0C5052}"/>
    <cellStyle name="千分位[0] 2 2 3 2 3 2 6" xfId="18922" xr:uid="{58AF0E70-764A-4CEE-9119-E9D54DD83DF6}"/>
    <cellStyle name="千分位[0] 2 2 3 2 3 2 6 2" xfId="48875" xr:uid="{3136EB62-55AD-48DF-80FE-A8DB23F0AC23}"/>
    <cellStyle name="千分位[0] 2 2 3 2 3 2 7" xfId="21705" xr:uid="{93D0F3B8-78F7-4CF3-8EAB-7D556304565E}"/>
    <cellStyle name="千分位[0] 2 2 3 2 3 2 7 2" xfId="51657" xr:uid="{08B054D8-F877-4D38-BA81-E41F1316E2DF}"/>
    <cellStyle name="千分位[0] 2 2 3 2 3 2 8" xfId="24443" xr:uid="{B625556D-A70B-4903-B5B6-24CF3AF418A9}"/>
    <cellStyle name="千分位[0] 2 2 3 2 3 2 8 2" xfId="54395" xr:uid="{F80F8FC6-000C-4978-AB92-69EEF33002F7}"/>
    <cellStyle name="千分位[0] 2 2 3 2 3 2 9" xfId="27179" xr:uid="{339BD17C-0A44-48BD-B30B-138814513BAC}"/>
    <cellStyle name="千分位[0] 2 2 3 2 3 2 9 2" xfId="57131" xr:uid="{32B93DF8-400E-4DF7-8896-2925377C285B}"/>
    <cellStyle name="千分位[0] 2 2 3 2 3 3" xfId="3559" xr:uid="{3BA87BF0-5171-437E-AC98-366114A7947A}"/>
    <cellStyle name="千分位[0] 2 2 3 2 3 3 2" xfId="28554" xr:uid="{C34A6AF3-58DF-4CC5-9A12-0934DA603FF6}"/>
    <cellStyle name="千分位[0] 2 2 3 2 3 3 2 2" xfId="58506" xr:uid="{28B5C4AA-5E72-4F00-97D0-214BA2F0C251}"/>
    <cellStyle name="千分位[0] 2 2 3 2 3 3 3" xfId="33552" xr:uid="{E8682EE4-2170-4F4C-9196-A64D7FD03EC4}"/>
    <cellStyle name="千分位[0] 2 2 3 2 3 4" xfId="6507" xr:uid="{EB75ACB1-B7FE-44CF-AB24-3D19F2E2C439}"/>
    <cellStyle name="千分位[0] 2 2 3 2 3 4 2" xfId="36462" xr:uid="{C348541B-95F8-4E53-BA17-B1C2427A42E5}"/>
    <cellStyle name="千分位[0] 2 2 3 2 3 5" xfId="9289" xr:uid="{19B49825-1F39-4692-AE59-038052EA567E}"/>
    <cellStyle name="千分位[0] 2 2 3 2 3 5 2" xfId="39244" xr:uid="{7F0EFE1A-A31F-4F01-8F0D-4017F17DA48D}"/>
    <cellStyle name="千分位[0] 2 2 3 2 3 6" xfId="12071" xr:uid="{C074F805-5B49-43A7-88A3-7FD67B05FB09}"/>
    <cellStyle name="千分位[0] 2 2 3 2 3 6 2" xfId="42026" xr:uid="{04646473-6C2C-4403-8CE6-65C75538D5CF}"/>
    <cellStyle name="千分位[0] 2 2 3 2 3 7" xfId="14806" xr:uid="{FD969AF7-518C-4CED-A216-8193B160E3F6}"/>
    <cellStyle name="千分位[0] 2 2 3 2 3 7 2" xfId="44761" xr:uid="{7FBAD7E5-A277-4DE1-B846-493A1B85101B}"/>
    <cellStyle name="千分位[0] 2 2 3 2 3 8" xfId="17554" xr:uid="{1824EC7E-F054-440C-807C-CADE6D1F853B}"/>
    <cellStyle name="千分位[0] 2 2 3 2 3 8 2" xfId="47507" xr:uid="{9B1DA134-B998-4BCB-8BF5-046539FA1C5C}"/>
    <cellStyle name="千分位[0] 2 2 3 2 3 9" xfId="20337" xr:uid="{056F5A48-293D-44D2-BF1D-222864E322FB}"/>
    <cellStyle name="千分位[0] 2 2 3 2 3 9 2" xfId="50289" xr:uid="{CC0729E9-AD8E-47F7-8560-F8959708A169}"/>
    <cellStyle name="千分位[0] 2 2 3 2 4" xfId="2438" xr:uid="{BAE307EA-5A05-43FC-9B22-FCC5EEC37966}"/>
    <cellStyle name="千分位[0] 2 2 3 2 4 10" xfId="26495" xr:uid="{7976243E-02E4-4D05-B3EF-732CDD14290C}"/>
    <cellStyle name="千分位[0] 2 2 3 2 4 10 2" xfId="56447" xr:uid="{0FDF0415-E0F7-4DF7-810E-B09335F660A6}"/>
    <cellStyle name="千分位[0] 2 2 3 2 4 11" xfId="32437" xr:uid="{D8283F92-D1C4-4D10-B94D-04F42F342AEB}"/>
    <cellStyle name="千分位[0] 2 2 3 2 4 2" xfId="4243" xr:uid="{406C62F7-91B3-4392-9B11-69F9ABE286FE}"/>
    <cellStyle name="千分位[0] 2 2 3 2 4 2 2" xfId="29238" xr:uid="{EE84129E-D24C-4459-B65C-E2BF2196B984}"/>
    <cellStyle name="千分位[0] 2 2 3 2 4 2 2 2" xfId="59190" xr:uid="{554DDD49-B969-4FF4-B6E9-25693A191943}"/>
    <cellStyle name="千分位[0] 2 2 3 2 4 2 3" xfId="34236" xr:uid="{C56662AF-4BE8-474A-B198-5E7D682997C9}"/>
    <cellStyle name="千分位[0] 2 2 3 2 4 3" xfId="7191" xr:uid="{C2B75994-B008-44F6-BD9D-5A0934DE524E}"/>
    <cellStyle name="千分位[0] 2 2 3 2 4 3 2" xfId="37146" xr:uid="{BE77728D-F082-449D-A5AF-2117E949CD91}"/>
    <cellStyle name="千分位[0] 2 2 3 2 4 4" xfId="9973" xr:uid="{5452CB0D-3653-4644-B0CC-AAB42409092B}"/>
    <cellStyle name="千分位[0] 2 2 3 2 4 4 2" xfId="39928" xr:uid="{C4DCB936-02CD-43FA-8CF6-5081520645E8}"/>
    <cellStyle name="千分位[0] 2 2 3 2 4 5" xfId="12755" xr:uid="{323005B2-9C94-44FB-B678-5DAEFBBA3C44}"/>
    <cellStyle name="千分位[0] 2 2 3 2 4 5 2" xfId="42710" xr:uid="{F8F7B02B-4547-4928-9D24-F903460F6AFA}"/>
    <cellStyle name="千分位[0] 2 2 3 2 4 6" xfId="15490" xr:uid="{A5489D9F-046B-445F-B5A0-AB6854BC9CA8}"/>
    <cellStyle name="千分位[0] 2 2 3 2 4 6 2" xfId="45445" xr:uid="{1DAB35FF-DE69-4E25-A2F6-C6DF96116BD2}"/>
    <cellStyle name="千分位[0] 2 2 3 2 4 7" xfId="18238" xr:uid="{D19EAE78-C56A-492B-BBD7-0354BDE52871}"/>
    <cellStyle name="千分位[0] 2 2 3 2 4 7 2" xfId="48191" xr:uid="{EFC14944-014B-4688-83A5-11BB71BF1D14}"/>
    <cellStyle name="千分位[0] 2 2 3 2 4 8" xfId="21021" xr:uid="{9463A34C-A565-4EE8-9838-5075CAF6184B}"/>
    <cellStyle name="千分位[0] 2 2 3 2 4 8 2" xfId="50973" xr:uid="{40F6859B-6DA6-4181-A7DF-0C1A93C9F6DA}"/>
    <cellStyle name="千分位[0] 2 2 3 2 4 9" xfId="23759" xr:uid="{0EECDF05-DCC8-4D2D-9663-9E02A00FACF2}"/>
    <cellStyle name="千分位[0] 2 2 3 2 4 9 2" xfId="53711" xr:uid="{17C9DE5B-F8F0-437F-87CE-951247D385EE}"/>
    <cellStyle name="千分位[0] 2 2 3 2 5" xfId="2875" xr:uid="{F38E61B6-E469-4397-B9CB-C7849C55F3AB}"/>
    <cellStyle name="千分位[0] 2 2 3 2 5 2" xfId="27870" xr:uid="{73D3A90C-8841-402B-A468-E0CDFA7E2F62}"/>
    <cellStyle name="千分位[0] 2 2 3 2 5 2 2" xfId="57822" xr:uid="{590F6D39-3EE1-44D1-A28A-B6470254F035}"/>
    <cellStyle name="千分位[0] 2 2 3 2 5 3" xfId="32868" xr:uid="{4C9CE7F0-8B31-412B-829C-161489F2768D}"/>
    <cellStyle name="千分位[0] 2 2 3 2 6" xfId="5823" xr:uid="{302A935A-3216-4084-85AB-20EB0FB4BBB8}"/>
    <cellStyle name="千分位[0] 2 2 3 2 6 2" xfId="35778" xr:uid="{445DEB75-8ACC-42FF-B17D-D3E61C8A807F}"/>
    <cellStyle name="千分位[0] 2 2 3 2 7" xfId="8605" xr:uid="{039BB0C4-A62B-4744-9CF7-83BF8684FF3F}"/>
    <cellStyle name="千分位[0] 2 2 3 2 7 2" xfId="38560" xr:uid="{C0FA0876-8AF4-4ED9-BF5A-8C81252CC15C}"/>
    <cellStyle name="千分位[0] 2 2 3 2 8" xfId="11387" xr:uid="{077CB9C8-42B6-4C8F-8908-7A164EDA4E2D}"/>
    <cellStyle name="千分位[0] 2 2 3 2 8 2" xfId="41342" xr:uid="{BD254AA0-D37B-430D-B76C-0D1632735D5B}"/>
    <cellStyle name="千分位[0] 2 2 3 2 9" xfId="14122" xr:uid="{7BA1E308-139A-4E39-B8CD-7C98D10C757B}"/>
    <cellStyle name="千分位[0] 2 2 3 2 9 2" xfId="44077" xr:uid="{FF01BD5E-8D9B-4786-A104-87A4F6AB1B8E}"/>
    <cellStyle name="千分位[0] 2 2 3 3" xfId="822" xr:uid="{35A3BB45-9B57-412F-A5C4-E2D4638B703E}"/>
    <cellStyle name="千分位[0] 2 2 3 3 10" xfId="19824" xr:uid="{C1993AD4-799F-4397-B1F9-B4162D4B77F2}"/>
    <cellStyle name="千分位[0] 2 2 3 3 10 2" xfId="49776" xr:uid="{427AB23A-8BF9-4D0E-980D-67C1D494667C}"/>
    <cellStyle name="千分位[0] 2 2 3 3 11" xfId="22562" xr:uid="{35BD8B5C-9F39-497F-B093-F439425D1768}"/>
    <cellStyle name="千分位[0] 2 2 3 3 11 2" xfId="52514" xr:uid="{A7A0A500-27E0-47F5-80D0-215A5978E9F3}"/>
    <cellStyle name="千分位[0] 2 2 3 3 12" xfId="25298" xr:uid="{B3087F09-EF07-4270-AEF0-6BBB93096559}"/>
    <cellStyle name="千分位[0] 2 2 3 3 12 2" xfId="55250" xr:uid="{716B58D6-9256-489D-8913-4BA9453CBA07}"/>
    <cellStyle name="千分位[0] 2 2 3 3 13" xfId="30827" xr:uid="{30605582-46C9-4CF0-A2A6-D55AAE2CF502}"/>
    <cellStyle name="千分位[0] 2 2 3 3 2" xfId="1365" xr:uid="{BB9D6F3F-4817-409B-8262-F4845F483951}"/>
    <cellStyle name="千分位[0] 2 2 3 3 2 10" xfId="23246" xr:uid="{93310B84-25B0-463A-A385-E2F1A5A7C165}"/>
    <cellStyle name="千分位[0] 2 2 3 3 2 10 2" xfId="53198" xr:uid="{4DD65E14-37F4-409F-B37F-88EB6E9B93E0}"/>
    <cellStyle name="千分位[0] 2 2 3 3 2 11" xfId="25982" xr:uid="{379571E1-FEB9-4BEA-AA6A-AD8AC4E9A891}"/>
    <cellStyle name="千分位[0] 2 2 3 3 2 11 2" xfId="55934" xr:uid="{E80596D3-7611-4EAF-A430-381F6894B9DF}"/>
    <cellStyle name="千分位[0] 2 2 3 3 2 12" xfId="31370" xr:uid="{D623D5D1-6359-415E-A1CF-3C9031B56A69}"/>
    <cellStyle name="千分位[0] 2 2 3 3 2 2" xfId="5098" xr:uid="{6BC989C0-2159-41AF-AD9B-F370A0C6227D}"/>
    <cellStyle name="千分位[0] 2 2 3 3 2 2 10" xfId="35091" xr:uid="{A77B2746-DC35-489D-B501-E0828F7D5AB1}"/>
    <cellStyle name="千分位[0] 2 2 3 3 2 2 2" xfId="8046" xr:uid="{1A1E2F68-7DBB-483C-B4AA-0B50E6C1FA6C}"/>
    <cellStyle name="千分位[0] 2 2 3 3 2 2 2 2" xfId="30093" xr:uid="{8EFF3813-1F1D-40DF-BCF4-27912B50399D}"/>
    <cellStyle name="千分位[0] 2 2 3 3 2 2 2 2 2" xfId="60045" xr:uid="{E2C58B15-638C-4C3B-9690-FC9200B1D1C0}"/>
    <cellStyle name="千分位[0] 2 2 3 3 2 2 2 3" xfId="38001" xr:uid="{9048B5F0-74C9-4A1C-9A2E-0DCC3766A0DA}"/>
    <cellStyle name="千分位[0] 2 2 3 3 2 2 3" xfId="10828" xr:uid="{FE33EA67-BF23-42E6-A260-364C255DAB3C}"/>
    <cellStyle name="千分位[0] 2 2 3 3 2 2 3 2" xfId="40783" xr:uid="{304C1FDF-4A8E-487B-91D3-0A10BBF6D344}"/>
    <cellStyle name="千分位[0] 2 2 3 3 2 2 4" xfId="13610" xr:uid="{8329E866-D28A-4535-A666-AAD69F3C4F3F}"/>
    <cellStyle name="千分位[0] 2 2 3 3 2 2 4 2" xfId="43565" xr:uid="{39B0633F-B9B3-461F-BFC7-7392AC57C88F}"/>
    <cellStyle name="千分位[0] 2 2 3 3 2 2 5" xfId="16345" xr:uid="{C8288828-1DAD-4A21-9E21-8B7D4D6BEB75}"/>
    <cellStyle name="千分位[0] 2 2 3 3 2 2 5 2" xfId="46300" xr:uid="{CC2FE1D1-1E90-49E0-A706-FFCE8DA9CDEE}"/>
    <cellStyle name="千分位[0] 2 2 3 3 2 2 6" xfId="19093" xr:uid="{AA5FFDDE-1212-47D8-990D-ED8168A3AAF4}"/>
    <cellStyle name="千分位[0] 2 2 3 3 2 2 6 2" xfId="49046" xr:uid="{60880503-527A-4138-8B94-2B946268BBF5}"/>
    <cellStyle name="千分位[0] 2 2 3 3 2 2 7" xfId="21876" xr:uid="{7E7498E2-39F2-4733-8922-375B4C7B6E72}"/>
    <cellStyle name="千分位[0] 2 2 3 3 2 2 7 2" xfId="51828" xr:uid="{12EA01B2-843F-4015-A435-AF747E8B6722}"/>
    <cellStyle name="千分位[0] 2 2 3 3 2 2 8" xfId="24614" xr:uid="{A755CCA4-18B7-4E70-A118-D4BD452C3170}"/>
    <cellStyle name="千分位[0] 2 2 3 3 2 2 8 2" xfId="54566" xr:uid="{5A263C92-C76D-45BF-9C7D-3D6B172A7EB3}"/>
    <cellStyle name="千分位[0] 2 2 3 3 2 2 9" xfId="27350" xr:uid="{65E986F1-BF72-4269-9033-88F980AB10D8}"/>
    <cellStyle name="千分位[0] 2 2 3 3 2 2 9 2" xfId="57302" xr:uid="{FFF368D5-6850-4FA1-9D9A-E21E0A1E34CB}"/>
    <cellStyle name="千分位[0] 2 2 3 3 2 3" xfId="3730" xr:uid="{33A68958-D2BD-4B9A-8E4D-974C1A3D0A4F}"/>
    <cellStyle name="千分位[0] 2 2 3 3 2 3 2" xfId="28725" xr:uid="{FE6DECC5-5289-413D-88D3-7E61B23B5095}"/>
    <cellStyle name="千分位[0] 2 2 3 3 2 3 2 2" xfId="58677" xr:uid="{A4CA8AAF-030B-45B5-8F97-8E9E8DAC06EF}"/>
    <cellStyle name="千分位[0] 2 2 3 3 2 3 3" xfId="33723" xr:uid="{8378762B-997D-4B4C-912F-964D4601CB46}"/>
    <cellStyle name="千分位[0] 2 2 3 3 2 4" xfId="6678" xr:uid="{0A9EA06B-37B3-4FB2-AB29-54FB31EF0EDA}"/>
    <cellStyle name="千分位[0] 2 2 3 3 2 4 2" xfId="36633" xr:uid="{AA15CD74-9DBE-4029-A468-70BB22F4C7E1}"/>
    <cellStyle name="千分位[0] 2 2 3 3 2 5" xfId="9460" xr:uid="{B6AFB699-49A2-41D0-9D08-E6A4FB2B7C35}"/>
    <cellStyle name="千分位[0] 2 2 3 3 2 5 2" xfId="39415" xr:uid="{8D9EA766-3573-421F-9550-A03D03E63F73}"/>
    <cellStyle name="千分位[0] 2 2 3 3 2 6" xfId="12242" xr:uid="{F4FC4874-D928-4CB0-BD9E-EDC5F1D4F4D1}"/>
    <cellStyle name="千分位[0] 2 2 3 3 2 6 2" xfId="42197" xr:uid="{381C0002-5B6F-45AA-8EB5-5E566EA010A3}"/>
    <cellStyle name="千分位[0] 2 2 3 3 2 7" xfId="14977" xr:uid="{EBC7E4E3-F428-45D0-B562-099FDDE097FD}"/>
    <cellStyle name="千分位[0] 2 2 3 3 2 7 2" xfId="44932" xr:uid="{470B7045-00C9-4047-99E7-2B25C9F76D79}"/>
    <cellStyle name="千分位[0] 2 2 3 3 2 8" xfId="17725" xr:uid="{0D62E626-90C8-43D7-AA97-9DA28081E017}"/>
    <cellStyle name="千分位[0] 2 2 3 3 2 8 2" xfId="47678" xr:uid="{208742BB-711E-4BD4-B37F-0AC1927E1177}"/>
    <cellStyle name="千分位[0] 2 2 3 3 2 9" xfId="20508" xr:uid="{E6981E69-628B-497C-8BF9-CF743549AD8C}"/>
    <cellStyle name="千分位[0] 2 2 3 3 2 9 2" xfId="50460" xr:uid="{CA88F809-86DF-45AD-A32E-DC9FE84F37ED}"/>
    <cellStyle name="千分位[0] 2 2 3 3 3" xfId="1907" xr:uid="{C21C595A-2E74-4525-89F7-AD273ACB2365}"/>
    <cellStyle name="千分位[0] 2 2 3 3 3 10" xfId="26666" xr:uid="{D9297204-9813-4BAE-8669-1A3D4F1E5734}"/>
    <cellStyle name="千分位[0] 2 2 3 3 3 10 2" xfId="56618" xr:uid="{F8570CC3-B00B-44E0-AA2E-6B1056EA79C7}"/>
    <cellStyle name="千分位[0] 2 2 3 3 3 11" xfId="31912" xr:uid="{E1B85660-A7BC-4786-A68C-9FFC167B12DA}"/>
    <cellStyle name="千分位[0] 2 2 3 3 3 2" xfId="4414" xr:uid="{07CA2291-8ACA-4CE7-B625-BCC4780B37B2}"/>
    <cellStyle name="千分位[0] 2 2 3 3 3 2 2" xfId="29409" xr:uid="{83EB56B0-FD70-45E9-BE17-0FECDAC61C2E}"/>
    <cellStyle name="千分位[0] 2 2 3 3 3 2 2 2" xfId="59361" xr:uid="{213DCB91-E7B9-43C7-A7E6-484B9B04699E}"/>
    <cellStyle name="千分位[0] 2 2 3 3 3 2 3" xfId="34407" xr:uid="{3C334BBB-6D65-4728-869B-1AFE633C9519}"/>
    <cellStyle name="千分位[0] 2 2 3 3 3 3" xfId="7362" xr:uid="{5F6280E9-37F0-4C21-B828-BF610FD200C9}"/>
    <cellStyle name="千分位[0] 2 2 3 3 3 3 2" xfId="37317" xr:uid="{07FFCAEE-ABC4-477F-830E-E27C28A72CE2}"/>
    <cellStyle name="千分位[0] 2 2 3 3 3 4" xfId="10144" xr:uid="{E218FFEF-5CA8-4138-B453-2085943AFB7C}"/>
    <cellStyle name="千分位[0] 2 2 3 3 3 4 2" xfId="40099" xr:uid="{78021A01-04D8-49DA-AB33-5AE49D545C93}"/>
    <cellStyle name="千分位[0] 2 2 3 3 3 5" xfId="12926" xr:uid="{B5840B92-34CC-4982-83CA-9B27007A6B51}"/>
    <cellStyle name="千分位[0] 2 2 3 3 3 5 2" xfId="42881" xr:uid="{44E5965A-DEB0-482E-905C-0410BE10F965}"/>
    <cellStyle name="千分位[0] 2 2 3 3 3 6" xfId="15661" xr:uid="{78F9E639-45CF-4583-9D5B-099C3AFABADA}"/>
    <cellStyle name="千分位[0] 2 2 3 3 3 6 2" xfId="45616" xr:uid="{34B6F420-87D3-4564-BAF1-53BD1A34FBBA}"/>
    <cellStyle name="千分位[0] 2 2 3 3 3 7" xfId="18409" xr:uid="{C7F097C2-9E43-477E-9BFA-CCA69FC33F61}"/>
    <cellStyle name="千分位[0] 2 2 3 3 3 7 2" xfId="48362" xr:uid="{BD606A93-8292-4A7C-94F1-155E006E5A12}"/>
    <cellStyle name="千分位[0] 2 2 3 3 3 8" xfId="21192" xr:uid="{1293AF2C-CDA0-4E25-91AB-09D452637EB2}"/>
    <cellStyle name="千分位[0] 2 2 3 3 3 8 2" xfId="51144" xr:uid="{57DE8845-83A7-4610-83C1-E4BE26C51AA8}"/>
    <cellStyle name="千分位[0] 2 2 3 3 3 9" xfId="23930" xr:uid="{3B0616EC-966A-4A27-A86F-BCE4E4AAE4CF}"/>
    <cellStyle name="千分位[0] 2 2 3 3 3 9 2" xfId="53882" xr:uid="{877ED602-BC8B-474C-8293-7056378E1CE2}"/>
    <cellStyle name="千分位[0] 2 2 3 3 4" xfId="3046" xr:uid="{DEB1265A-855B-483C-AF39-3A2857FBA4ED}"/>
    <cellStyle name="千分位[0] 2 2 3 3 4 2" xfId="28041" xr:uid="{900F77C0-E7A3-4F46-BE3E-8BCA4988054B}"/>
    <cellStyle name="千分位[0] 2 2 3 3 4 2 2" xfId="57993" xr:uid="{06326E20-1E3F-41BA-8F76-F2338E1B7148}"/>
    <cellStyle name="千分位[0] 2 2 3 3 4 3" xfId="33039" xr:uid="{B31B1034-3DF2-49B8-82FC-4EA4AB002CD6}"/>
    <cellStyle name="千分位[0] 2 2 3 3 5" xfId="5994" xr:uid="{FA85F4FC-61EF-4263-89A8-A14A047151E5}"/>
    <cellStyle name="千分位[0] 2 2 3 3 5 2" xfId="35949" xr:uid="{D6901EA6-E8F8-4DD2-999B-0A1D85F1CAB4}"/>
    <cellStyle name="千分位[0] 2 2 3 3 6" xfId="8776" xr:uid="{8397C641-A5BC-4E47-8AEB-6B2F494F364E}"/>
    <cellStyle name="千分位[0] 2 2 3 3 6 2" xfId="38731" xr:uid="{EAEFF012-AB91-487F-A23B-A342E26BCB24}"/>
    <cellStyle name="千分位[0] 2 2 3 3 7" xfId="11558" xr:uid="{CBA2EF69-5753-4553-A09F-93F50F789495}"/>
    <cellStyle name="千分位[0] 2 2 3 3 7 2" xfId="41513" xr:uid="{8D31EE43-FFBF-4EA7-8A98-77C5B9B8C616}"/>
    <cellStyle name="千分位[0] 2 2 3 3 8" xfId="14293" xr:uid="{D62D0774-FF10-4351-9AFA-D6E08779D563}"/>
    <cellStyle name="千分位[0] 2 2 3 3 8 2" xfId="44248" xr:uid="{CAE52C72-CC9A-4286-A5D4-43492803A18E}"/>
    <cellStyle name="千分位[0] 2 2 3 3 9" xfId="17041" xr:uid="{4DCD4F66-17CD-43D3-A100-6BC51E50F252}"/>
    <cellStyle name="千分位[0] 2 2 3 3 9 2" xfId="46994" xr:uid="{F2256DB7-011A-405B-B66F-72C9856329C8}"/>
    <cellStyle name="千分位[0] 2 2 3 4" xfId="998" xr:uid="{64DF348D-0626-4A13-8B5A-E30685C32720}"/>
    <cellStyle name="千分位[0] 2 2 3 4 10" xfId="22904" xr:uid="{8CDF9D4C-8881-4594-90CB-354D16E08E2C}"/>
    <cellStyle name="千分位[0] 2 2 3 4 10 2" xfId="52856" xr:uid="{C7841CAF-F817-42D5-A69D-719BB8636CA2}"/>
    <cellStyle name="千分位[0] 2 2 3 4 11" xfId="25640" xr:uid="{5E3922DF-57F1-4D2E-9913-AAE6D0B665D9}"/>
    <cellStyle name="千分位[0] 2 2 3 4 11 2" xfId="55592" xr:uid="{2695861D-B12C-4B25-A05C-65307740FBFE}"/>
    <cellStyle name="千分位[0] 2 2 3 4 12" xfId="31003" xr:uid="{BCF693F8-4F25-49FB-AF21-F5379988A6CF}"/>
    <cellStyle name="千分位[0] 2 2 3 4 2" xfId="4756" xr:uid="{E0A8A466-5232-4D37-AA9D-D7182041645D}"/>
    <cellStyle name="千分位[0] 2 2 3 4 2 10" xfId="34749" xr:uid="{224C6151-9251-45AD-BDF7-6CAB2E05E0E0}"/>
    <cellStyle name="千分位[0] 2 2 3 4 2 2" xfId="7704" xr:uid="{5CDE5A98-AF15-4360-99E6-981AFC7D6FAC}"/>
    <cellStyle name="千分位[0] 2 2 3 4 2 2 2" xfId="29751" xr:uid="{EAB931F5-CB27-4F93-83EA-3423734D2357}"/>
    <cellStyle name="千分位[0] 2 2 3 4 2 2 2 2" xfId="59703" xr:uid="{2B140C6A-76E4-4B2A-9E16-65494A53C38A}"/>
    <cellStyle name="千分位[0] 2 2 3 4 2 2 3" xfId="37659" xr:uid="{947AE662-B5EB-4DBA-BAA4-779E622D28F7}"/>
    <cellStyle name="千分位[0] 2 2 3 4 2 3" xfId="10486" xr:uid="{C8BDD88B-C89F-496F-A8C3-FF7EEB04E912}"/>
    <cellStyle name="千分位[0] 2 2 3 4 2 3 2" xfId="40441" xr:uid="{E6444388-0C40-4C38-9139-1BD224081ECA}"/>
    <cellStyle name="千分位[0] 2 2 3 4 2 4" xfId="13268" xr:uid="{1C1FF393-67CC-4444-A67B-D1561D40EDE7}"/>
    <cellStyle name="千分位[0] 2 2 3 4 2 4 2" xfId="43223" xr:uid="{01891F10-57D4-4246-B0D2-952CCD955DDD}"/>
    <cellStyle name="千分位[0] 2 2 3 4 2 5" xfId="16003" xr:uid="{549973A2-1ACC-417D-B4B1-681F472E16A6}"/>
    <cellStyle name="千分位[0] 2 2 3 4 2 5 2" xfId="45958" xr:uid="{3B666705-9CD4-42B7-B97F-910381DB1C71}"/>
    <cellStyle name="千分位[0] 2 2 3 4 2 6" xfId="18751" xr:uid="{CD2658E2-D87C-4AC8-94F3-BCA69A749A67}"/>
    <cellStyle name="千分位[0] 2 2 3 4 2 6 2" xfId="48704" xr:uid="{F0E089D6-44CB-4B05-B9DD-674A11D58131}"/>
    <cellStyle name="千分位[0] 2 2 3 4 2 7" xfId="21534" xr:uid="{C73276F9-3864-47E4-912E-EF50B487350A}"/>
    <cellStyle name="千分位[0] 2 2 3 4 2 7 2" xfId="51486" xr:uid="{EF1BAFB6-006A-40C0-B7CF-415195855F3E}"/>
    <cellStyle name="千分位[0] 2 2 3 4 2 8" xfId="24272" xr:uid="{69F73153-9F13-4D51-85B0-1A0120326923}"/>
    <cellStyle name="千分位[0] 2 2 3 4 2 8 2" xfId="54224" xr:uid="{4A9B3EDF-9238-46B3-876B-335E0C34E7C6}"/>
    <cellStyle name="千分位[0] 2 2 3 4 2 9" xfId="27008" xr:uid="{133AB743-5FD7-4D52-8A2F-6017528C8CF5}"/>
    <cellStyle name="千分位[0] 2 2 3 4 2 9 2" xfId="56960" xr:uid="{AB09BAE9-341D-413A-99AC-8C5E800875F9}"/>
    <cellStyle name="千分位[0] 2 2 3 4 3" xfId="3388" xr:uid="{7933CA66-2722-4199-9F19-286BCC762E46}"/>
    <cellStyle name="千分位[0] 2 2 3 4 3 2" xfId="28383" xr:uid="{3ED1B53F-BA2B-4531-8005-52F14837609B}"/>
    <cellStyle name="千分位[0] 2 2 3 4 3 2 2" xfId="58335" xr:uid="{358E79F2-A3E8-4D3C-82C9-5DD13E2AA959}"/>
    <cellStyle name="千分位[0] 2 2 3 4 3 3" xfId="33381" xr:uid="{BFE3E2F3-3401-44C6-8FA6-4BAFA598DD9A}"/>
    <cellStyle name="千分位[0] 2 2 3 4 4" xfId="6336" xr:uid="{D93B11D2-3B42-4DCD-902F-620D6ED2D04E}"/>
    <cellStyle name="千分位[0] 2 2 3 4 4 2" xfId="36291" xr:uid="{C03F91F3-29AF-42EA-AA75-554AA5CACA0B}"/>
    <cellStyle name="千分位[0] 2 2 3 4 5" xfId="9118" xr:uid="{73E2FDB7-C131-478A-AD17-B2181F122AF8}"/>
    <cellStyle name="千分位[0] 2 2 3 4 5 2" xfId="39073" xr:uid="{DA174BD9-C266-4B01-99B7-1930CE7A9235}"/>
    <cellStyle name="千分位[0] 2 2 3 4 6" xfId="11900" xr:uid="{236D4ED1-BC74-420C-A456-2C358A8D3369}"/>
    <cellStyle name="千分位[0] 2 2 3 4 6 2" xfId="41855" xr:uid="{40D23346-1B9F-45F5-AA78-A0CFF2386789}"/>
    <cellStyle name="千分位[0] 2 2 3 4 7" xfId="14635" xr:uid="{B0B84AA6-46C8-4136-AED6-D030D8F84636}"/>
    <cellStyle name="千分位[0] 2 2 3 4 7 2" xfId="44590" xr:uid="{68988F7E-B469-4F70-AB68-0B8BCCB2932B}"/>
    <cellStyle name="千分位[0] 2 2 3 4 8" xfId="17383" xr:uid="{03F8BE24-D562-4EA9-B8F4-F2EBE5310194}"/>
    <cellStyle name="千分位[0] 2 2 3 4 8 2" xfId="47336" xr:uid="{61C60E06-404E-447B-B363-1AF1A49929F3}"/>
    <cellStyle name="千分位[0] 2 2 3 4 9" xfId="20166" xr:uid="{FD159ADA-935D-480E-8894-34D52357129E}"/>
    <cellStyle name="千分位[0] 2 2 3 4 9 2" xfId="50118" xr:uid="{D06D5A44-8AE4-436C-9F22-F89A9E7DBCEA}"/>
    <cellStyle name="千分位[0] 2 2 3 5" xfId="1540" xr:uid="{BF9D50E2-013B-451E-BE61-6DF9AB204459}"/>
    <cellStyle name="千分位[0] 2 2 3 5 10" xfId="26324" xr:uid="{CBA58D55-2DD5-4E39-A3F3-CBB3AF331693}"/>
    <cellStyle name="千分位[0] 2 2 3 5 10 2" xfId="56276" xr:uid="{05E3733B-9A93-48FD-AA58-63FDECE06A42}"/>
    <cellStyle name="千分位[0] 2 2 3 5 11" xfId="31545" xr:uid="{53DD716F-EF01-438F-A45C-48F5DDD0A85A}"/>
    <cellStyle name="千分位[0] 2 2 3 5 2" xfId="4072" xr:uid="{CE81A05D-6394-4293-81A5-6754846D759E}"/>
    <cellStyle name="千分位[0] 2 2 3 5 2 2" xfId="29067" xr:uid="{856C9064-74C3-45ED-931F-AE7779E14D98}"/>
    <cellStyle name="千分位[0] 2 2 3 5 2 2 2" xfId="59019" xr:uid="{A26CBDF8-F53E-4014-8F95-34301D8122DA}"/>
    <cellStyle name="千分位[0] 2 2 3 5 2 3" xfId="34065" xr:uid="{F65F0D5A-7F83-43EE-BF17-84AC5A149AA5}"/>
    <cellStyle name="千分位[0] 2 2 3 5 3" xfId="7020" xr:uid="{1FB9AE00-F9A1-4BE8-B873-849C83F82F95}"/>
    <cellStyle name="千分位[0] 2 2 3 5 3 2" xfId="36975" xr:uid="{1327D4DC-3741-492D-9CAE-356BAB61A8EE}"/>
    <cellStyle name="千分位[0] 2 2 3 5 4" xfId="9802" xr:uid="{61E68CF8-BF3A-4F32-A03A-236CC1CEB405}"/>
    <cellStyle name="千分位[0] 2 2 3 5 4 2" xfId="39757" xr:uid="{1703BDC7-5AF5-471D-BB90-8CF27E4AB13A}"/>
    <cellStyle name="千分位[0] 2 2 3 5 5" xfId="12584" xr:uid="{1BF73D2C-549C-4D27-8BE1-E91BCCC4A820}"/>
    <cellStyle name="千分位[0] 2 2 3 5 5 2" xfId="42539" xr:uid="{85121EE8-EEA7-4F00-852D-B8118C3608E9}"/>
    <cellStyle name="千分位[0] 2 2 3 5 6" xfId="15319" xr:uid="{98C2CCAC-2D61-4F03-8BF4-2A841ED8714A}"/>
    <cellStyle name="千分位[0] 2 2 3 5 6 2" xfId="45274" xr:uid="{49B0C425-6379-4040-8A9D-9A0930AFAA67}"/>
    <cellStyle name="千分位[0] 2 2 3 5 7" xfId="18067" xr:uid="{88D24DD7-E555-4C5E-899D-94553FFD6E28}"/>
    <cellStyle name="千分位[0] 2 2 3 5 7 2" xfId="48020" xr:uid="{5C15E9C5-C5AE-49BE-A005-5C736FA4538A}"/>
    <cellStyle name="千分位[0] 2 2 3 5 8" xfId="20850" xr:uid="{23A26843-7844-4F7B-967F-784AF14AFE24}"/>
    <cellStyle name="千分位[0] 2 2 3 5 8 2" xfId="50802" xr:uid="{0CD50968-0695-4D1E-BCEF-E38194DDC3C6}"/>
    <cellStyle name="千分位[0] 2 2 3 5 9" xfId="23588" xr:uid="{31973693-2DCA-4617-82A7-42CEA7992B58}"/>
    <cellStyle name="千分位[0] 2 2 3 5 9 2" xfId="53540" xr:uid="{E6E7FD6A-3684-4903-A000-C7BE0263BC92}"/>
    <cellStyle name="千分位[0] 2 2 3 6" xfId="2087" xr:uid="{CA54839F-06EC-47D9-B0F8-A82BF45C880E}"/>
    <cellStyle name="千分位[0] 2 2 3 6 2" xfId="27699" xr:uid="{A26A573A-7B08-48B5-BB1D-3B2A0899B5B2}"/>
    <cellStyle name="千分位[0] 2 2 3 6 2 2" xfId="57651" xr:uid="{C5971F16-7FB9-41F4-84B8-E2A3DC7F755E}"/>
    <cellStyle name="千分位[0] 2 2 3 6 3" xfId="32090" xr:uid="{0065F846-1F46-4A18-A332-5E150F005B91}"/>
    <cellStyle name="千分位[0] 2 2 3 7" xfId="2266" xr:uid="{2B670FF7-00B7-473B-A9AF-A4583479DAA5}"/>
    <cellStyle name="千分位[0] 2 2 3 7 2" xfId="32266" xr:uid="{98CDDB84-344C-4478-8AD0-D58D20E64933}"/>
    <cellStyle name="千分位[0] 2 2 3 8" xfId="2704" xr:uid="{0259229B-58F5-42B8-B4C9-A00645FC4A30}"/>
    <cellStyle name="千分位[0] 2 2 3 8 2" xfId="32697" xr:uid="{50C741B9-90B6-4E49-896A-AA380AE93B86}"/>
    <cellStyle name="千分位[0] 2 2 3 9" xfId="5530" xr:uid="{5FFE0C4E-5B67-4621-B492-D0998761A114}"/>
    <cellStyle name="千分位[0] 2 2 3 9 2" xfId="35486" xr:uid="{6BB2EA62-C7C1-459C-8D53-FE91FE77A72F}"/>
    <cellStyle name="千分位[0] 2 2 4" xfId="500" xr:uid="{7571D8AA-3ABF-46EF-BBFF-C9507CDA6C64}"/>
    <cellStyle name="千分位[0] 2 2 4 10" xfId="16785" xr:uid="{EF39CBD1-F373-4851-A241-7D4E76AE600E}"/>
    <cellStyle name="千分位[0] 2 2 4 10 2" xfId="46738" xr:uid="{5A77938D-64FB-457E-A7BE-B70DEA18887B}"/>
    <cellStyle name="千分位[0] 2 2 4 11" xfId="19568" xr:uid="{50310A1B-E56B-4F3E-9DF1-D0E4D7D68B2C}"/>
    <cellStyle name="千分位[0] 2 2 4 11 2" xfId="49520" xr:uid="{D94FB583-DD7A-4A52-8E96-14CA85940F5E}"/>
    <cellStyle name="千分位[0] 2 2 4 12" xfId="22306" xr:uid="{2FD0D9CA-3E1A-4A38-B734-4673E5D6233D}"/>
    <cellStyle name="千分位[0] 2 2 4 12 2" xfId="52258" xr:uid="{19BA31FF-9D49-44B8-9985-04B2E9BA657A}"/>
    <cellStyle name="千分位[0] 2 2 4 13" xfId="25042" xr:uid="{A6541429-C01A-44AD-8200-C5443E199EF9}"/>
    <cellStyle name="千分位[0] 2 2 4 13 2" xfId="54994" xr:uid="{68BE8D49-C3B2-4709-9613-23ABAD2BC409}"/>
    <cellStyle name="千分位[0] 2 2 4 14" xfId="30510" xr:uid="{0539E1D6-32E6-4433-9EE8-ECAD526AAF42}"/>
    <cellStyle name="千分位[0] 2 2 4 2" xfId="1048" xr:uid="{C2B06504-8201-4A0D-A7A6-DA4DC8C645CD}"/>
    <cellStyle name="千分位[0] 2 2 4 2 10" xfId="19910" xr:uid="{0B3D3455-17ED-44D2-890B-3F040C23EEBD}"/>
    <cellStyle name="千分位[0] 2 2 4 2 10 2" xfId="49862" xr:uid="{717EB8A7-42D1-4FF6-8313-24C9CCB3A5BF}"/>
    <cellStyle name="千分位[0] 2 2 4 2 11" xfId="22648" xr:uid="{59B07E26-1D95-4E10-89A5-97DED0EF3EA9}"/>
    <cellStyle name="千分位[0] 2 2 4 2 11 2" xfId="52600" xr:uid="{692A9D9D-F854-4FA3-9686-90E18A01C7AE}"/>
    <cellStyle name="千分位[0] 2 2 4 2 12" xfId="25384" xr:uid="{D1A9C94A-9D9A-4F7C-A1E2-430CF0860D5E}"/>
    <cellStyle name="千分位[0] 2 2 4 2 12 2" xfId="55336" xr:uid="{C08FA753-1726-4E79-B732-083E6BDE2D3B}"/>
    <cellStyle name="千分位[0] 2 2 4 2 13" xfId="31053" xr:uid="{4D65F9F6-AA00-417D-AD9E-80182628CF75}"/>
    <cellStyle name="千分位[0] 2 2 4 2 2" xfId="3816" xr:uid="{B2AB58EA-9681-41BF-9FA6-FE7C2A1A3A3C}"/>
    <cellStyle name="千分位[0] 2 2 4 2 2 10" xfId="26068" xr:uid="{EDEC9F9A-0222-4BB7-94D8-C061F519426F}"/>
    <cellStyle name="千分位[0] 2 2 4 2 2 10 2" xfId="56020" xr:uid="{DBE86839-13F8-4F1A-BC79-1DAAE821C4ED}"/>
    <cellStyle name="千分位[0] 2 2 4 2 2 11" xfId="33809" xr:uid="{D749FB8B-19BB-4C56-9570-73FFFA2F0FF3}"/>
    <cellStyle name="千分位[0] 2 2 4 2 2 2" xfId="5184" xr:uid="{67393B8F-5E97-489C-BC57-0841205FADD5}"/>
    <cellStyle name="千分位[0] 2 2 4 2 2 2 10" xfId="35177" xr:uid="{CC2B3802-708C-40BD-BD4D-2A895A1233BD}"/>
    <cellStyle name="千分位[0] 2 2 4 2 2 2 2" xfId="8132" xr:uid="{6D138493-4296-4349-99DC-55195BF97FB7}"/>
    <cellStyle name="千分位[0] 2 2 4 2 2 2 2 2" xfId="30179" xr:uid="{CC6204C8-4CCC-4669-884E-95CDBA872C15}"/>
    <cellStyle name="千分位[0] 2 2 4 2 2 2 2 2 2" xfId="60131" xr:uid="{BCC27B52-4348-4A1E-9F7F-BC7DAF0A94DA}"/>
    <cellStyle name="千分位[0] 2 2 4 2 2 2 2 3" xfId="38087" xr:uid="{51CA4ABE-44D3-4855-80AE-14B816512BF8}"/>
    <cellStyle name="千分位[0] 2 2 4 2 2 2 3" xfId="10914" xr:uid="{E1A8E25D-F43A-4B04-9EFC-007D3B5A4178}"/>
    <cellStyle name="千分位[0] 2 2 4 2 2 2 3 2" xfId="40869" xr:uid="{27C85467-C578-4739-97AB-FC54DE8C3FB1}"/>
    <cellStyle name="千分位[0] 2 2 4 2 2 2 4" xfId="13696" xr:uid="{40A006D5-A2AE-4106-BF1D-E8B5B172D809}"/>
    <cellStyle name="千分位[0] 2 2 4 2 2 2 4 2" xfId="43651" xr:uid="{34E677D7-AC23-48C5-A825-1A9F9B25F979}"/>
    <cellStyle name="千分位[0] 2 2 4 2 2 2 5" xfId="16431" xr:uid="{C9B45630-7626-4B50-A2CC-7127DB4966EC}"/>
    <cellStyle name="千分位[0] 2 2 4 2 2 2 5 2" xfId="46386" xr:uid="{3CA7773D-5625-4655-8336-C20CC351DE3F}"/>
    <cellStyle name="千分位[0] 2 2 4 2 2 2 6" xfId="19179" xr:uid="{862591B5-E35E-4D6A-A195-0C7DF5E64CE2}"/>
    <cellStyle name="千分位[0] 2 2 4 2 2 2 6 2" xfId="49132" xr:uid="{37A2C0FC-5641-47C4-9F72-2BAB6D65706F}"/>
    <cellStyle name="千分位[0] 2 2 4 2 2 2 7" xfId="21962" xr:uid="{2F47029D-3D1D-4FA6-BC05-966CEEA60C98}"/>
    <cellStyle name="千分位[0] 2 2 4 2 2 2 7 2" xfId="51914" xr:uid="{B4B8EA0F-81AC-4925-8E20-5094E95A66DF}"/>
    <cellStyle name="千分位[0] 2 2 4 2 2 2 8" xfId="24700" xr:uid="{6FC3E00A-D77E-447F-B248-7EA41792A171}"/>
    <cellStyle name="千分位[0] 2 2 4 2 2 2 8 2" xfId="54652" xr:uid="{E0471EE0-5C96-48AF-86D6-81DEECECD673}"/>
    <cellStyle name="千分位[0] 2 2 4 2 2 2 9" xfId="27436" xr:uid="{D7456729-E8CE-4DF8-A493-35FCCCE57AC1}"/>
    <cellStyle name="千分位[0] 2 2 4 2 2 2 9 2" xfId="57388" xr:uid="{CBEC7B6E-D51B-446E-97FA-184BD5AB5D81}"/>
    <cellStyle name="千分位[0] 2 2 4 2 2 3" xfId="6764" xr:uid="{71C52592-7190-460C-8616-829C5243FEAA}"/>
    <cellStyle name="千分位[0] 2 2 4 2 2 3 2" xfId="28811" xr:uid="{3EBBBE6F-26D2-43D3-8145-86CC61631573}"/>
    <cellStyle name="千分位[0] 2 2 4 2 2 3 2 2" xfId="58763" xr:uid="{46BEA4D8-F354-462F-AB6D-660769D0C14D}"/>
    <cellStyle name="千分位[0] 2 2 4 2 2 3 3" xfId="36719" xr:uid="{A8E80093-5542-4893-975D-D3800B919773}"/>
    <cellStyle name="千分位[0] 2 2 4 2 2 4" xfId="9546" xr:uid="{7D3F8DE2-AB70-40A1-9674-5A668A2952C4}"/>
    <cellStyle name="千分位[0] 2 2 4 2 2 4 2" xfId="39501" xr:uid="{D1DEF4F8-16D2-4D03-8366-4BD12AC95F23}"/>
    <cellStyle name="千分位[0] 2 2 4 2 2 5" xfId="12328" xr:uid="{67A536BA-83B2-43A8-854D-8F2B9407F9C2}"/>
    <cellStyle name="千分位[0] 2 2 4 2 2 5 2" xfId="42283" xr:uid="{F4845C7F-252E-4BB1-9F6F-52407106B93A}"/>
    <cellStyle name="千分位[0] 2 2 4 2 2 6" xfId="15063" xr:uid="{5D07A28C-ABE1-44D8-BD8E-1E8F0DDF6323}"/>
    <cellStyle name="千分位[0] 2 2 4 2 2 6 2" xfId="45018" xr:uid="{BC9E2C61-3DE7-49F6-A03E-6B4956193D58}"/>
    <cellStyle name="千分位[0] 2 2 4 2 2 7" xfId="17811" xr:uid="{5E435178-B9E1-4E11-82E0-37AEC0212039}"/>
    <cellStyle name="千分位[0] 2 2 4 2 2 7 2" xfId="47764" xr:uid="{8B1072C6-0F2E-4CFE-806A-6EEC32FF93AC}"/>
    <cellStyle name="千分位[0] 2 2 4 2 2 8" xfId="20594" xr:uid="{124E210C-7456-4E69-AEAE-892B013AF4E2}"/>
    <cellStyle name="千分位[0] 2 2 4 2 2 8 2" xfId="50546" xr:uid="{C0770DC2-AFF2-4269-AE6B-AD9BC70C573B}"/>
    <cellStyle name="千分位[0] 2 2 4 2 2 9" xfId="23332" xr:uid="{57E33AB4-D89D-43AE-8EF4-FDAD7FD1BA6C}"/>
    <cellStyle name="千分位[0] 2 2 4 2 2 9 2" xfId="53284" xr:uid="{4C33D7CE-179F-43DA-93D4-AC509A15ECC6}"/>
    <cellStyle name="千分位[0] 2 2 4 2 3" xfId="4500" xr:uid="{4863FB6D-2633-4A88-B02B-C5B017E97A97}"/>
    <cellStyle name="千分位[0] 2 2 4 2 3 10" xfId="34493" xr:uid="{8F47FB52-BFFF-4DD7-8FA7-205254B10596}"/>
    <cellStyle name="千分位[0] 2 2 4 2 3 2" xfId="7448" xr:uid="{91288C61-3B47-4F6A-ABFF-A775FDCD3D6D}"/>
    <cellStyle name="千分位[0] 2 2 4 2 3 2 2" xfId="29495" xr:uid="{FD2A692A-50E0-4314-A0E1-7AF08783CF02}"/>
    <cellStyle name="千分位[0] 2 2 4 2 3 2 2 2" xfId="59447" xr:uid="{A348C95D-6EC5-464A-B78C-BA0DCB5CF73D}"/>
    <cellStyle name="千分位[0] 2 2 4 2 3 2 3" xfId="37403" xr:uid="{DD44F1E4-23FD-4C2C-BE67-1DBFA3CF563D}"/>
    <cellStyle name="千分位[0] 2 2 4 2 3 3" xfId="10230" xr:uid="{AD58AF83-8830-49A2-A106-030BF891B35F}"/>
    <cellStyle name="千分位[0] 2 2 4 2 3 3 2" xfId="40185" xr:uid="{BC23FDB3-C412-4E23-9AF4-4020BB69687B}"/>
    <cellStyle name="千分位[0] 2 2 4 2 3 4" xfId="13012" xr:uid="{70B5879D-BF08-4DC7-9ABC-3A6FF847A43B}"/>
    <cellStyle name="千分位[0] 2 2 4 2 3 4 2" xfId="42967" xr:uid="{047ABCBE-7C14-4205-9165-F7D3EE0BF64B}"/>
    <cellStyle name="千分位[0] 2 2 4 2 3 5" xfId="15747" xr:uid="{A502E9D7-A9C5-4BBC-BBA5-2BCF6B29C3DD}"/>
    <cellStyle name="千分位[0] 2 2 4 2 3 5 2" xfId="45702" xr:uid="{33A55C1F-7AD8-4236-A20F-7BD75E02FF83}"/>
    <cellStyle name="千分位[0] 2 2 4 2 3 6" xfId="18495" xr:uid="{46DA51B2-516F-4F02-B8F2-F68C8907E6AE}"/>
    <cellStyle name="千分位[0] 2 2 4 2 3 6 2" xfId="48448" xr:uid="{5EFB2B1E-AC5C-4EB2-8E65-320A5BE63A75}"/>
    <cellStyle name="千分位[0] 2 2 4 2 3 7" xfId="21278" xr:uid="{5FDF2F4A-6940-4A8B-AFDA-179D52C9679D}"/>
    <cellStyle name="千分位[0] 2 2 4 2 3 7 2" xfId="51230" xr:uid="{4747917B-89FD-4CCC-B523-B939DB2458AD}"/>
    <cellStyle name="千分位[0] 2 2 4 2 3 8" xfId="24016" xr:uid="{700A6FCD-E1BB-4A58-A08A-24745409B093}"/>
    <cellStyle name="千分位[0] 2 2 4 2 3 8 2" xfId="53968" xr:uid="{1A083646-3BC7-4152-9068-96E7D569F3B3}"/>
    <cellStyle name="千分位[0] 2 2 4 2 3 9" xfId="26752" xr:uid="{AE1DF174-EC18-4E29-8098-9AF72152AFF1}"/>
    <cellStyle name="千分位[0] 2 2 4 2 3 9 2" xfId="56704" xr:uid="{28D897F2-63CC-4C3C-A76C-1112751303DD}"/>
    <cellStyle name="千分位[0] 2 2 4 2 4" xfId="3132" xr:uid="{F3A03CE3-F990-45EE-9F81-6F328EA12CB6}"/>
    <cellStyle name="千分位[0] 2 2 4 2 4 2" xfId="28127" xr:uid="{D90FB8FB-281B-4CB3-9842-2C926EC4B539}"/>
    <cellStyle name="千分位[0] 2 2 4 2 4 2 2" xfId="58079" xr:uid="{6B663A1C-4BD6-474A-A0BE-1762066CB267}"/>
    <cellStyle name="千分位[0] 2 2 4 2 4 3" xfId="33125" xr:uid="{C22539F5-BE64-4684-AE39-AD35AB2DBCDD}"/>
    <cellStyle name="千分位[0] 2 2 4 2 5" xfId="6080" xr:uid="{6151AD4B-99C3-4558-9115-A767E026371D}"/>
    <cellStyle name="千分位[0] 2 2 4 2 5 2" xfId="36035" xr:uid="{940FBF3D-E2F2-4F27-BC73-CABDA8E6C3A4}"/>
    <cellStyle name="千分位[0] 2 2 4 2 6" xfId="8862" xr:uid="{12BA44A8-0239-430E-AD4F-AC0DA95814A9}"/>
    <cellStyle name="千分位[0] 2 2 4 2 6 2" xfId="38817" xr:uid="{3CBE7673-783B-454C-975E-F68598478F0C}"/>
    <cellStyle name="千分位[0] 2 2 4 2 7" xfId="11644" xr:uid="{8BD772B6-B7DF-4671-9804-80347557EC95}"/>
    <cellStyle name="千分位[0] 2 2 4 2 7 2" xfId="41599" xr:uid="{7397B48C-A88E-4ACB-8317-397520354029}"/>
    <cellStyle name="千分位[0] 2 2 4 2 8" xfId="14379" xr:uid="{C21D403B-79B9-436E-85A1-E5032F3C1E68}"/>
    <cellStyle name="千分位[0] 2 2 4 2 8 2" xfId="44334" xr:uid="{CF474219-6601-498A-B2ED-CD6DF1E9A464}"/>
    <cellStyle name="千分位[0] 2 2 4 2 9" xfId="17127" xr:uid="{7C15DBDA-4CD5-4C2C-8FAC-7DB4B3A426F1}"/>
    <cellStyle name="千分位[0] 2 2 4 2 9 2" xfId="47080" xr:uid="{8A4F82EB-5054-44FD-9669-C195F04858FB}"/>
    <cellStyle name="千分位[0] 2 2 4 3" xfId="1590" xr:uid="{D82CAEF0-2128-4B78-81B7-F735FE62D0BC}"/>
    <cellStyle name="千分位[0] 2 2 4 3 10" xfId="22990" xr:uid="{849AA921-7509-4FFE-B316-F49E0C935EB7}"/>
    <cellStyle name="千分位[0] 2 2 4 3 10 2" xfId="52942" xr:uid="{B4AF91E2-75E5-4802-A8F0-9D5944F82573}"/>
    <cellStyle name="千分位[0] 2 2 4 3 11" xfId="25726" xr:uid="{6E924B48-C036-4FFB-AC4F-BA705B19B3AC}"/>
    <cellStyle name="千分位[0] 2 2 4 3 11 2" xfId="55678" xr:uid="{27626924-E845-451C-A5CB-99188344AA22}"/>
    <cellStyle name="千分位[0] 2 2 4 3 12" xfId="31595" xr:uid="{C5652B4A-940A-4506-8623-BCE493B18A7E}"/>
    <cellStyle name="千分位[0] 2 2 4 3 2" xfId="4842" xr:uid="{F605C599-9700-4F4C-B1AF-60BE7FB14BB8}"/>
    <cellStyle name="千分位[0] 2 2 4 3 2 10" xfId="34835" xr:uid="{3429FA5A-2C93-4404-8676-B8B71DFC366E}"/>
    <cellStyle name="千分位[0] 2 2 4 3 2 2" xfId="7790" xr:uid="{A4BA0720-AD00-42EE-A295-AB3BCC507443}"/>
    <cellStyle name="千分位[0] 2 2 4 3 2 2 2" xfId="29837" xr:uid="{14CC1F5E-9591-4A7E-AF62-06FDDAF46F24}"/>
    <cellStyle name="千分位[0] 2 2 4 3 2 2 2 2" xfId="59789" xr:uid="{38A691F8-DAF6-415B-B552-A198792F8803}"/>
    <cellStyle name="千分位[0] 2 2 4 3 2 2 3" xfId="37745" xr:uid="{9FEFC52C-AFDF-47A8-B487-20FAC39BE4A7}"/>
    <cellStyle name="千分位[0] 2 2 4 3 2 3" xfId="10572" xr:uid="{43F58E7A-0F0C-40D1-8161-270CAA8DF76A}"/>
    <cellStyle name="千分位[0] 2 2 4 3 2 3 2" xfId="40527" xr:uid="{416E6A2D-63C5-4631-B5CE-54A6F0F2CD68}"/>
    <cellStyle name="千分位[0] 2 2 4 3 2 4" xfId="13354" xr:uid="{E292CDB9-B45A-4DC2-80E4-1843ED3969B0}"/>
    <cellStyle name="千分位[0] 2 2 4 3 2 4 2" xfId="43309" xr:uid="{C71770FB-6214-4F60-ACB0-2DAE47E7EDA5}"/>
    <cellStyle name="千分位[0] 2 2 4 3 2 5" xfId="16089" xr:uid="{66AE4E2B-2D3C-4C77-99E4-8A18B23E0CD1}"/>
    <cellStyle name="千分位[0] 2 2 4 3 2 5 2" xfId="46044" xr:uid="{64848161-2884-4D5F-BC6D-AD5031B1B29F}"/>
    <cellStyle name="千分位[0] 2 2 4 3 2 6" xfId="18837" xr:uid="{26D2DD76-04D3-4332-9037-AA8312C5422A}"/>
    <cellStyle name="千分位[0] 2 2 4 3 2 6 2" xfId="48790" xr:uid="{AB493249-9C98-4A94-AA24-2F57338A5D33}"/>
    <cellStyle name="千分位[0] 2 2 4 3 2 7" xfId="21620" xr:uid="{8915D67F-6454-4F36-8C8F-F5315EBD0A92}"/>
    <cellStyle name="千分位[0] 2 2 4 3 2 7 2" xfId="51572" xr:uid="{C12430B8-2E4C-44AC-B09B-4C8488B6A779}"/>
    <cellStyle name="千分位[0] 2 2 4 3 2 8" xfId="24358" xr:uid="{D97E3EEF-2F30-45DB-A706-8AC21B000B0C}"/>
    <cellStyle name="千分位[0] 2 2 4 3 2 8 2" xfId="54310" xr:uid="{24250FC8-B9BB-42A9-9D9C-4E2DF404B6C4}"/>
    <cellStyle name="千分位[0] 2 2 4 3 2 9" xfId="27094" xr:uid="{9D9D4EF0-E019-4894-87AD-71C432BD6C07}"/>
    <cellStyle name="千分位[0] 2 2 4 3 2 9 2" xfId="57046" xr:uid="{024E2C39-36D0-4903-8EBF-0F7475C2F237}"/>
    <cellStyle name="千分位[0] 2 2 4 3 3" xfId="3474" xr:uid="{CC83B07F-363D-4BB4-81C2-27B4543446AA}"/>
    <cellStyle name="千分位[0] 2 2 4 3 3 2" xfId="28469" xr:uid="{F0686F62-BD24-4984-AE89-A271DBA69F1B}"/>
    <cellStyle name="千分位[0] 2 2 4 3 3 2 2" xfId="58421" xr:uid="{4714698B-DB57-46B1-A361-9D647CA0F1AF}"/>
    <cellStyle name="千分位[0] 2 2 4 3 3 3" xfId="33467" xr:uid="{DFBA485E-263F-4263-AB8E-F19DC690D1D9}"/>
    <cellStyle name="千分位[0] 2 2 4 3 4" xfId="6422" xr:uid="{38DD323C-F4E5-4CAA-9A0C-17FFD4A6BE6C}"/>
    <cellStyle name="千分位[0] 2 2 4 3 4 2" xfId="36377" xr:uid="{29DEF9D3-7BF9-4378-BC9A-8F3D7078A982}"/>
    <cellStyle name="千分位[0] 2 2 4 3 5" xfId="9204" xr:uid="{CABECE43-A291-45B6-ADAD-100288EB7A06}"/>
    <cellStyle name="千分位[0] 2 2 4 3 5 2" xfId="39159" xr:uid="{88AB42B4-9EEC-485E-8744-2BC04CEA3FFB}"/>
    <cellStyle name="千分位[0] 2 2 4 3 6" xfId="11986" xr:uid="{AF1675BF-F6DD-4F79-A6BA-52163E0BAEF7}"/>
    <cellStyle name="千分位[0] 2 2 4 3 6 2" xfId="41941" xr:uid="{3173B21E-79FD-4A54-9FAD-16819A32B743}"/>
    <cellStyle name="千分位[0] 2 2 4 3 7" xfId="14721" xr:uid="{1522AC79-0615-4A53-BBB6-1BED6CBD9AD2}"/>
    <cellStyle name="千分位[0] 2 2 4 3 7 2" xfId="44676" xr:uid="{48D84D54-C3E9-4505-A5E1-5E577347CD98}"/>
    <cellStyle name="千分位[0] 2 2 4 3 8" xfId="17469" xr:uid="{2ECBAE66-573E-4345-967B-1B639277F3C2}"/>
    <cellStyle name="千分位[0] 2 2 4 3 8 2" xfId="47422" xr:uid="{8D0D198D-FA5B-4270-8C5E-163DEFFDF0A4}"/>
    <cellStyle name="千分位[0] 2 2 4 3 9" xfId="20252" xr:uid="{526FD222-F14B-4A12-89B2-5A10678E705D}"/>
    <cellStyle name="千分位[0] 2 2 4 3 9 2" xfId="50204" xr:uid="{1768EDD3-74CB-4766-A1DC-1CA91C880941}"/>
    <cellStyle name="千分位[0] 2 2 4 4" xfId="2353" xr:uid="{F6090113-5E13-4E9A-995A-631BCBE39F4A}"/>
    <cellStyle name="千分位[0] 2 2 4 4 10" xfId="26410" xr:uid="{4F6DDB14-7185-4216-873F-42CE3A0AC590}"/>
    <cellStyle name="千分位[0] 2 2 4 4 10 2" xfId="56362" xr:uid="{13C98593-7F7C-4450-B326-4D65EF40F555}"/>
    <cellStyle name="千分位[0] 2 2 4 4 11" xfId="32352" xr:uid="{FD054404-9255-41A8-926B-6F8086322723}"/>
    <cellStyle name="千分位[0] 2 2 4 4 2" xfId="4158" xr:uid="{4FF326F6-B6A2-4518-B832-BE6F8FD68A20}"/>
    <cellStyle name="千分位[0] 2 2 4 4 2 2" xfId="29153" xr:uid="{5229DF07-4AD1-446E-B602-3584E371AC07}"/>
    <cellStyle name="千分位[0] 2 2 4 4 2 2 2" xfId="59105" xr:uid="{71515282-2A8D-4705-A963-22B1FAE2AAD8}"/>
    <cellStyle name="千分位[0] 2 2 4 4 2 3" xfId="34151" xr:uid="{07FF6434-6FB1-412C-93C5-4C90FA2CDEB4}"/>
    <cellStyle name="千分位[0] 2 2 4 4 3" xfId="7106" xr:uid="{E2E9B34D-FE5C-4611-AAD1-E264DC2D0681}"/>
    <cellStyle name="千分位[0] 2 2 4 4 3 2" xfId="37061" xr:uid="{718E15BA-9D57-4A1D-AD00-17712860AFC7}"/>
    <cellStyle name="千分位[0] 2 2 4 4 4" xfId="9888" xr:uid="{233C2DC7-4279-4158-87E0-F812FAE75DE0}"/>
    <cellStyle name="千分位[0] 2 2 4 4 4 2" xfId="39843" xr:uid="{76F69451-4750-40AE-8408-F14B9CA4E42F}"/>
    <cellStyle name="千分位[0] 2 2 4 4 5" xfId="12670" xr:uid="{B3BEBCA6-6301-4ED0-92B9-3BD741DD91CA}"/>
    <cellStyle name="千分位[0] 2 2 4 4 5 2" xfId="42625" xr:uid="{95723626-16B1-463F-96E4-C59195438944}"/>
    <cellStyle name="千分位[0] 2 2 4 4 6" xfId="15405" xr:uid="{9B3338A9-320A-4769-9CAC-5F7E05FA8762}"/>
    <cellStyle name="千分位[0] 2 2 4 4 6 2" xfId="45360" xr:uid="{6DB42E5B-858B-4508-9374-39D5EA99C2A5}"/>
    <cellStyle name="千分位[0] 2 2 4 4 7" xfId="18153" xr:uid="{B477477E-DAA9-4399-81A3-BC435AD61BDE}"/>
    <cellStyle name="千分位[0] 2 2 4 4 7 2" xfId="48106" xr:uid="{47906675-B24D-4ECB-B640-A86963B5B6FE}"/>
    <cellStyle name="千分位[0] 2 2 4 4 8" xfId="20936" xr:uid="{4B24809E-15AA-4ED7-BCB6-FBBBA2B51891}"/>
    <cellStyle name="千分位[0] 2 2 4 4 8 2" xfId="50888" xr:uid="{72DE3C1C-5891-4337-92AD-702C3547F0DD}"/>
    <cellStyle name="千分位[0] 2 2 4 4 9" xfId="23674" xr:uid="{B12E41E4-E041-464B-9EF6-046042F233B9}"/>
    <cellStyle name="千分位[0] 2 2 4 4 9 2" xfId="53626" xr:uid="{B555DCC7-7F2D-407E-A2AF-F01029224458}"/>
    <cellStyle name="千分位[0] 2 2 4 5" xfId="2790" xr:uid="{2C10AF93-F7E9-4942-AC6D-3720DA473D3D}"/>
    <cellStyle name="千分位[0] 2 2 4 5 2" xfId="27785" xr:uid="{3186DEDB-723D-4AE0-A75E-D9CD54837B4C}"/>
    <cellStyle name="千分位[0] 2 2 4 5 2 2" xfId="57737" xr:uid="{A3D9925E-294C-4EC2-9AE8-E1CB7AF1A7A5}"/>
    <cellStyle name="千分位[0] 2 2 4 5 3" xfId="32783" xr:uid="{0A263C8C-1C52-4026-BA61-E99C1B5CCB57}"/>
    <cellStyle name="千分位[0] 2 2 4 6" xfId="5738" xr:uid="{9CC81222-657F-45C7-A458-5D8A993108AB}"/>
    <cellStyle name="千分位[0] 2 2 4 6 2" xfId="35693" xr:uid="{A0C30C06-F575-468C-B1A6-FDD6C5F789B0}"/>
    <cellStyle name="千分位[0] 2 2 4 7" xfId="8520" xr:uid="{7737F7F3-59B0-4849-BD0B-132B5DCEDBB4}"/>
    <cellStyle name="千分位[0] 2 2 4 7 2" xfId="38475" xr:uid="{546DB5E3-83EA-40DA-8AA1-2D80A5FB3B1E}"/>
    <cellStyle name="千分位[0] 2 2 4 8" xfId="11302" xr:uid="{4E662120-F55C-4CA7-A9CF-CBD45D813D57}"/>
    <cellStyle name="千分位[0] 2 2 4 8 2" xfId="41257" xr:uid="{082AFF12-37AF-4391-8092-39CB1D5146CE}"/>
    <cellStyle name="千分位[0] 2 2 4 9" xfId="14037" xr:uid="{16B65C53-5D68-4D61-AFF8-50936A3712DC}"/>
    <cellStyle name="千分位[0] 2 2 4 9 2" xfId="43992" xr:uid="{D73819B7-3D2C-4D8E-BD7F-6BA9A16E6276}"/>
    <cellStyle name="千分位[0] 2 2 5" xfId="641" xr:uid="{2D2CB62D-4BE5-4BA7-9028-2D212990AD83}"/>
    <cellStyle name="千分位[0] 2 2 5 10" xfId="19739" xr:uid="{76736EFC-07E2-4CB8-9FA4-3D9B17F5B33C}"/>
    <cellStyle name="千分位[0] 2 2 5 10 2" xfId="49691" xr:uid="{783E28C1-14BC-4B72-87DE-98E5C189BBB3}"/>
    <cellStyle name="千分位[0] 2 2 5 11" xfId="22477" xr:uid="{FB642C38-7A0C-4C9F-B1DB-C58A3D04E9C2}"/>
    <cellStyle name="千分位[0] 2 2 5 11 2" xfId="52429" xr:uid="{A335FE36-2F4F-4242-8B99-844B12534C0D}"/>
    <cellStyle name="千分位[0] 2 2 5 12" xfId="25213" xr:uid="{9035EAE1-02E2-4993-9501-B8D36D700B34}"/>
    <cellStyle name="千分位[0] 2 2 5 12 2" xfId="55165" xr:uid="{433FD3A2-1A43-473F-A3D7-3D40FB4F8F71}"/>
    <cellStyle name="千分位[0] 2 2 5 13" xfId="30651" xr:uid="{21CDB33A-B468-49CE-A566-F1A9F2262A63}"/>
    <cellStyle name="千分位[0] 2 2 5 2" xfId="1189" xr:uid="{FC9DD200-5567-4220-99D2-4C1FAC965FF2}"/>
    <cellStyle name="千分位[0] 2 2 5 2 10" xfId="23161" xr:uid="{B61AD732-16DE-45DC-864A-0463122253E1}"/>
    <cellStyle name="千分位[0] 2 2 5 2 10 2" xfId="53113" xr:uid="{A92EC3B9-61AF-49E8-842C-F6FCDD498E0F}"/>
    <cellStyle name="千分位[0] 2 2 5 2 11" xfId="25897" xr:uid="{E893A8E0-6615-4CAC-94A3-F8134C064956}"/>
    <cellStyle name="千分位[0] 2 2 5 2 11 2" xfId="55849" xr:uid="{6353E706-549E-4F2A-A994-DBA46BADF07A}"/>
    <cellStyle name="千分位[0] 2 2 5 2 12" xfId="31194" xr:uid="{3D039901-E407-4857-8E23-951025D9EB85}"/>
    <cellStyle name="千分位[0] 2 2 5 2 2" xfId="5013" xr:uid="{6C8BC028-4B5A-404F-9B01-995D91E97E12}"/>
    <cellStyle name="千分位[0] 2 2 5 2 2 10" xfId="35006" xr:uid="{53EBC9C0-A202-4BD6-8269-FF5BDCD26C25}"/>
    <cellStyle name="千分位[0] 2 2 5 2 2 2" xfId="7961" xr:uid="{6238C603-5390-4861-9A8E-EA586A0C6F6C}"/>
    <cellStyle name="千分位[0] 2 2 5 2 2 2 2" xfId="30008" xr:uid="{649A13C9-118A-4D7B-8354-0C7865706529}"/>
    <cellStyle name="千分位[0] 2 2 5 2 2 2 2 2" xfId="59960" xr:uid="{98F54F18-03F3-4DA6-9EF5-8F850BBD8B4E}"/>
    <cellStyle name="千分位[0] 2 2 5 2 2 2 3" xfId="37916" xr:uid="{881F7AAD-5FC1-43F3-89A8-C040107B1E08}"/>
    <cellStyle name="千分位[0] 2 2 5 2 2 3" xfId="10743" xr:uid="{C5DD2135-FF05-4A08-A908-9572EFBC4A0A}"/>
    <cellStyle name="千分位[0] 2 2 5 2 2 3 2" xfId="40698" xr:uid="{15127F9C-0AA4-43C0-9EC9-851E2C4342A2}"/>
    <cellStyle name="千分位[0] 2 2 5 2 2 4" xfId="13525" xr:uid="{AD9DB396-323E-4B42-9CB4-1E022628248E}"/>
    <cellStyle name="千分位[0] 2 2 5 2 2 4 2" xfId="43480" xr:uid="{E26D0B70-9150-460E-A19E-505D054F0B92}"/>
    <cellStyle name="千分位[0] 2 2 5 2 2 5" xfId="16260" xr:uid="{CA5B9814-C667-4F7D-83CC-5F82268E7961}"/>
    <cellStyle name="千分位[0] 2 2 5 2 2 5 2" xfId="46215" xr:uid="{E33EB85D-7025-4169-A1F9-DCD30F4BC995}"/>
    <cellStyle name="千分位[0] 2 2 5 2 2 6" xfId="19008" xr:uid="{8DD2037C-CCC1-473A-83BE-D427585086F5}"/>
    <cellStyle name="千分位[0] 2 2 5 2 2 6 2" xfId="48961" xr:uid="{722D5455-D8F7-4404-9D4C-C20FE30A695C}"/>
    <cellStyle name="千分位[0] 2 2 5 2 2 7" xfId="21791" xr:uid="{3302C356-B544-42D1-9FA3-59B878BB1492}"/>
    <cellStyle name="千分位[0] 2 2 5 2 2 7 2" xfId="51743" xr:uid="{CE7C7525-4ACC-47C0-8690-3394633636D7}"/>
    <cellStyle name="千分位[0] 2 2 5 2 2 8" xfId="24529" xr:uid="{7313DFE1-78ED-4975-9D88-D560AFCE2D22}"/>
    <cellStyle name="千分位[0] 2 2 5 2 2 8 2" xfId="54481" xr:uid="{55FE4F3B-F7AF-4CE5-A42F-59320FFD810A}"/>
    <cellStyle name="千分位[0] 2 2 5 2 2 9" xfId="27265" xr:uid="{459F5F1C-3E68-45BE-A1E2-D26A21A1287F}"/>
    <cellStyle name="千分位[0] 2 2 5 2 2 9 2" xfId="57217" xr:uid="{87CD70EA-0FDB-432C-8710-AAC76E72E0FA}"/>
    <cellStyle name="千分位[0] 2 2 5 2 3" xfId="3645" xr:uid="{068BDFD0-BC27-433F-8C11-A16AF09A5D41}"/>
    <cellStyle name="千分位[0] 2 2 5 2 3 2" xfId="28640" xr:uid="{C7AD3E14-447A-431E-BA33-28249F9FE288}"/>
    <cellStyle name="千分位[0] 2 2 5 2 3 2 2" xfId="58592" xr:uid="{5AD44474-81F0-4834-AD8D-B3D9E568E726}"/>
    <cellStyle name="千分位[0] 2 2 5 2 3 3" xfId="33638" xr:uid="{576E2F54-A984-4AFF-90D1-D1E17716FD43}"/>
    <cellStyle name="千分位[0] 2 2 5 2 4" xfId="6593" xr:uid="{2D3A11D7-8DA1-4E6F-8F08-6215173A449A}"/>
    <cellStyle name="千分位[0] 2 2 5 2 4 2" xfId="36548" xr:uid="{B230F4A0-2A4A-4158-863B-990F4241C7F9}"/>
    <cellStyle name="千分位[0] 2 2 5 2 5" xfId="9375" xr:uid="{BE0DC1A7-0943-4F28-8AF9-A0FC14D2090E}"/>
    <cellStyle name="千分位[0] 2 2 5 2 5 2" xfId="39330" xr:uid="{CDEB9E4E-4596-4664-83EA-6F7A573B190B}"/>
    <cellStyle name="千分位[0] 2 2 5 2 6" xfId="12157" xr:uid="{5BE80B17-A6B1-4B5D-AB6B-0AF7097FECC1}"/>
    <cellStyle name="千分位[0] 2 2 5 2 6 2" xfId="42112" xr:uid="{AE4B0D5D-E903-401B-946B-3B4E0474FAEB}"/>
    <cellStyle name="千分位[0] 2 2 5 2 7" xfId="14892" xr:uid="{15A4EE4B-ED6F-41F3-8851-B8EE000D9932}"/>
    <cellStyle name="千分位[0] 2 2 5 2 7 2" xfId="44847" xr:uid="{7B60FFF2-0DBF-4AC1-9345-771C6C0CA6DD}"/>
    <cellStyle name="千分位[0] 2 2 5 2 8" xfId="17640" xr:uid="{C901F0FD-F1FF-4BA4-BE15-8D4EC233C787}"/>
    <cellStyle name="千分位[0] 2 2 5 2 8 2" xfId="47593" xr:uid="{5A1AA671-65A9-4845-BDF5-020DC7A0FAD3}"/>
    <cellStyle name="千分位[0] 2 2 5 2 9" xfId="20423" xr:uid="{D735B541-76D5-4E9F-A5FE-4816696B21AE}"/>
    <cellStyle name="千分位[0] 2 2 5 2 9 2" xfId="50375" xr:uid="{EB2C8071-1CA6-49D9-9418-2C9AFA480B3F}"/>
    <cellStyle name="千分位[0] 2 2 5 3" xfId="1731" xr:uid="{70FFD065-D775-4482-8CE7-81E0AD86331B}"/>
    <cellStyle name="千分位[0] 2 2 5 3 10" xfId="26581" xr:uid="{00E941C3-FB8C-4FC4-AC53-9C388B1278E5}"/>
    <cellStyle name="千分位[0] 2 2 5 3 10 2" xfId="56533" xr:uid="{769E714A-D465-4EE6-B4CC-2841FBFE7286}"/>
    <cellStyle name="千分位[0] 2 2 5 3 11" xfId="31736" xr:uid="{DAC0B9AB-80EE-489E-A2CF-B33DCEF589DB}"/>
    <cellStyle name="千分位[0] 2 2 5 3 2" xfId="4329" xr:uid="{87BCEE89-2063-4663-AEEB-6E05CF561084}"/>
    <cellStyle name="千分位[0] 2 2 5 3 2 2" xfId="29324" xr:uid="{37E55168-2883-4E9B-90D5-50256056FE1B}"/>
    <cellStyle name="千分位[0] 2 2 5 3 2 2 2" xfId="59276" xr:uid="{2BCE09B9-302D-49E6-AC16-9BEB5A2A66F0}"/>
    <cellStyle name="千分位[0] 2 2 5 3 2 3" xfId="34322" xr:uid="{D161214C-6DC1-4E06-99F6-9CBEF6A1B2E7}"/>
    <cellStyle name="千分位[0] 2 2 5 3 3" xfId="7277" xr:uid="{E071B7E5-5914-4436-8166-45F637421B10}"/>
    <cellStyle name="千分位[0] 2 2 5 3 3 2" xfId="37232" xr:uid="{C5F0E395-4CCF-42E9-B316-E8E6996EC524}"/>
    <cellStyle name="千分位[0] 2 2 5 3 4" xfId="10059" xr:uid="{6721CEF8-41E2-4904-AFA9-E6D17CCBAF88}"/>
    <cellStyle name="千分位[0] 2 2 5 3 4 2" xfId="40014" xr:uid="{F76CEE7B-8885-44A2-8CC4-15ED13356968}"/>
    <cellStyle name="千分位[0] 2 2 5 3 5" xfId="12841" xr:uid="{43978D58-144F-4902-82F7-58ED14E2565E}"/>
    <cellStyle name="千分位[0] 2 2 5 3 5 2" xfId="42796" xr:uid="{F7B0029C-FDF7-451B-B4D7-9C1B984C33BF}"/>
    <cellStyle name="千分位[0] 2 2 5 3 6" xfId="15576" xr:uid="{06B85D93-85E9-4369-9ADA-DF179CEBBEF1}"/>
    <cellStyle name="千分位[0] 2 2 5 3 6 2" xfId="45531" xr:uid="{87B3A48C-80A4-4199-B5F2-191F4E1EA356}"/>
    <cellStyle name="千分位[0] 2 2 5 3 7" xfId="18324" xr:uid="{783DC1A0-258E-47F0-845D-8D58B1CF1386}"/>
    <cellStyle name="千分位[0] 2 2 5 3 7 2" xfId="48277" xr:uid="{ED963213-CC1C-411B-9AF6-BFCEECC5E3AD}"/>
    <cellStyle name="千分位[0] 2 2 5 3 8" xfId="21107" xr:uid="{1972E7D6-FFE3-4AB2-902D-DD94FC285ACD}"/>
    <cellStyle name="千分位[0] 2 2 5 3 8 2" xfId="51059" xr:uid="{4A50F84E-59E4-44CD-93D2-303EB1EC0083}"/>
    <cellStyle name="千分位[0] 2 2 5 3 9" xfId="23845" xr:uid="{AB555DA6-5963-42C3-8D64-B313990D09D1}"/>
    <cellStyle name="千分位[0] 2 2 5 3 9 2" xfId="53797" xr:uid="{8F0FBB37-CE15-4D10-A0ED-88D8DB4BFD00}"/>
    <cellStyle name="千分位[0] 2 2 5 4" xfId="2961" xr:uid="{9CA95072-1219-486A-AEF3-3985659FDF76}"/>
    <cellStyle name="千分位[0] 2 2 5 4 2" xfId="27956" xr:uid="{6C53576D-738D-4B1B-AD09-50B4BCAD6C4E}"/>
    <cellStyle name="千分位[0] 2 2 5 4 2 2" xfId="57908" xr:uid="{B67923FB-21FF-4E5E-92F0-690C91E6CB1F}"/>
    <cellStyle name="千分位[0] 2 2 5 4 3" xfId="32954" xr:uid="{64314BB8-9368-4293-B5B0-B51C2C181746}"/>
    <cellStyle name="千分位[0] 2 2 5 5" xfId="5909" xr:uid="{5C9583D3-3DEC-4EE0-9156-6FC22968524A}"/>
    <cellStyle name="千分位[0] 2 2 5 5 2" xfId="35864" xr:uid="{3FC32A12-F90F-4136-887E-72DDDD9E9874}"/>
    <cellStyle name="千分位[0] 2 2 5 6" xfId="8691" xr:uid="{38687575-49A1-4B2B-9024-9CF49967844B}"/>
    <cellStyle name="千分位[0] 2 2 5 6 2" xfId="38646" xr:uid="{BB8A8B7D-D2D6-44F6-87E9-CE67A63A2E57}"/>
    <cellStyle name="千分位[0] 2 2 5 7" xfId="11473" xr:uid="{2608010F-F3A6-47AC-8AF6-FFE85B2FA811}"/>
    <cellStyle name="千分位[0] 2 2 5 7 2" xfId="41428" xr:uid="{76465D17-A967-401D-B625-836929861087}"/>
    <cellStyle name="千分位[0] 2 2 5 8" xfId="14208" xr:uid="{D8D7B8A1-A4C1-4A8F-9BAF-E07AAA516DC0}"/>
    <cellStyle name="千分位[0] 2 2 5 8 2" xfId="44163" xr:uid="{2C00C677-1A09-477F-B266-151B5F9408B5}"/>
    <cellStyle name="千分位[0] 2 2 5 9" xfId="16956" xr:uid="{4E4BD7A1-467C-4628-8F07-85E14D51EA61}"/>
    <cellStyle name="千分位[0] 2 2 5 9 2" xfId="46909" xr:uid="{75ADB881-8074-4899-8091-D4C2C60C7715}"/>
    <cellStyle name="千分位[0] 2 2 6" xfId="691" xr:uid="{934B6334-D8EB-4497-98A0-CD30DC3DCE8C}"/>
    <cellStyle name="千分位[0] 2 2 6 10" xfId="20081" xr:uid="{EC398937-7F1E-48AD-A5B7-79810C9E09AE}"/>
    <cellStyle name="千分位[0] 2 2 6 10 2" xfId="50033" xr:uid="{F686FBCC-7E33-4B93-8E57-A7EBE2D5D762}"/>
    <cellStyle name="千分位[0] 2 2 6 11" xfId="22819" xr:uid="{811590F8-A2D2-4442-A5BA-1FE33107F9E5}"/>
    <cellStyle name="千分位[0] 2 2 6 11 2" xfId="52771" xr:uid="{09893B36-7479-44AF-847C-C6DF3E21B737}"/>
    <cellStyle name="千分位[0] 2 2 6 12" xfId="25555" xr:uid="{C7CE710D-276A-4101-99B8-A84B60B9A9CE}"/>
    <cellStyle name="千分位[0] 2 2 6 12 2" xfId="55507" xr:uid="{17C1FBD9-9B1A-423C-9C49-963025B644B3}"/>
    <cellStyle name="千分位[0] 2 2 6 13" xfId="30696" xr:uid="{86113629-9B12-468F-849E-B31113A20A92}"/>
    <cellStyle name="千分位[0] 2 2 6 2" xfId="1234" xr:uid="{3719046F-6321-40BD-AB8C-906349022EB5}"/>
    <cellStyle name="千分位[0] 2 2 6 2 10" xfId="26923" xr:uid="{260E2B7E-F50D-475A-926E-1CA0E8168B24}"/>
    <cellStyle name="千分位[0] 2 2 6 2 10 2" xfId="56875" xr:uid="{29672AA8-8B7A-43BA-9ECF-8292A4265184}"/>
    <cellStyle name="千分位[0] 2 2 6 2 11" xfId="31239" xr:uid="{4964FFA7-A3F2-4F49-95FF-E1A294793729}"/>
    <cellStyle name="千分位[0] 2 2 6 2 2" xfId="4671" xr:uid="{78BB465F-9E03-4329-9ACA-4F5CCBED2486}"/>
    <cellStyle name="千分位[0] 2 2 6 2 2 2" xfId="29666" xr:uid="{4EF82AEB-7517-4CE7-B447-9B5E8EE1DFBC}"/>
    <cellStyle name="千分位[0] 2 2 6 2 2 2 2" xfId="59618" xr:uid="{AAAE61FF-918D-4A44-9C44-487C7E761623}"/>
    <cellStyle name="千分位[0] 2 2 6 2 2 3" xfId="34664" xr:uid="{09BD14A7-A5FC-4879-AB49-16D145662EB9}"/>
    <cellStyle name="千分位[0] 2 2 6 2 3" xfId="7619" xr:uid="{14F88CA0-79B9-4022-BF22-6AA2B9294C72}"/>
    <cellStyle name="千分位[0] 2 2 6 2 3 2" xfId="37574" xr:uid="{3009AF9B-BC35-4E80-AC24-1FB2BA3B0DD4}"/>
    <cellStyle name="千分位[0] 2 2 6 2 4" xfId="10401" xr:uid="{7F264D25-7463-411F-ADF1-DFA75C89F485}"/>
    <cellStyle name="千分位[0] 2 2 6 2 4 2" xfId="40356" xr:uid="{B4F21299-9D8A-45BA-9259-AB5B7627A5D9}"/>
    <cellStyle name="千分位[0] 2 2 6 2 5" xfId="13183" xr:uid="{5DDDE03A-1BBB-4759-AFCB-D9199A1D3BE4}"/>
    <cellStyle name="千分位[0] 2 2 6 2 5 2" xfId="43138" xr:uid="{FAC8910A-3DA8-4A27-9AE4-BAF2B4CD5EA5}"/>
    <cellStyle name="千分位[0] 2 2 6 2 6" xfId="15918" xr:uid="{5E4736E3-2CCD-46E6-9F76-A955DE305EC6}"/>
    <cellStyle name="千分位[0] 2 2 6 2 6 2" xfId="45873" xr:uid="{6E5B55E5-9554-4452-AAEA-A976AC09FB71}"/>
    <cellStyle name="千分位[0] 2 2 6 2 7" xfId="18666" xr:uid="{E09CC4E9-9EF3-42B6-8280-1475153D7673}"/>
    <cellStyle name="千分位[0] 2 2 6 2 7 2" xfId="48619" xr:uid="{26BE4E09-3702-4293-83A3-DFEF7FA9BA9A}"/>
    <cellStyle name="千分位[0] 2 2 6 2 8" xfId="21449" xr:uid="{20112DA2-E4AE-4F96-94B5-0604993821E7}"/>
    <cellStyle name="千分位[0] 2 2 6 2 8 2" xfId="51401" xr:uid="{4806B133-EA4E-4062-ACF5-E6530B7C66F2}"/>
    <cellStyle name="千分位[0] 2 2 6 2 9" xfId="24187" xr:uid="{09449C5C-F006-4230-BE47-FB22BF2D8E1C}"/>
    <cellStyle name="千分位[0] 2 2 6 2 9 2" xfId="54139" xr:uid="{18437FF2-D45D-41A2-B867-17024A146929}"/>
    <cellStyle name="千分位[0] 2 2 6 3" xfId="1776" xr:uid="{060B457C-0A55-4A6C-9446-CBB3B2422C67}"/>
    <cellStyle name="千分位[0] 2 2 6 3 2" xfId="28298" xr:uid="{19B08716-90F5-4AF3-A689-00A880CAD92C}"/>
    <cellStyle name="千分位[0] 2 2 6 3 2 2" xfId="58250" xr:uid="{423CDAAF-787A-4B2C-AFE6-9EAA0E6654DE}"/>
    <cellStyle name="千分位[0] 2 2 6 3 3" xfId="31781" xr:uid="{D2927BBE-DE4A-4EA5-8305-492C221F1933}"/>
    <cellStyle name="千分位[0] 2 2 6 4" xfId="3303" xr:uid="{D25A5B15-79CB-44DF-A539-0FFE78C3541B}"/>
    <cellStyle name="千分位[0] 2 2 6 4 2" xfId="33296" xr:uid="{70ECDD1C-7D9A-4E23-891D-6D0FEF3CB96E}"/>
    <cellStyle name="千分位[0] 2 2 6 5" xfId="6251" xr:uid="{06AE2AA7-152C-4B5E-BF5C-28980B1FFB9C}"/>
    <cellStyle name="千分位[0] 2 2 6 5 2" xfId="36206" xr:uid="{2373F957-CF63-43B4-9E9E-34D6E16B99D4}"/>
    <cellStyle name="千分位[0] 2 2 6 6" xfId="9033" xr:uid="{6588AD36-7DB0-4E85-B469-4D15CF021B10}"/>
    <cellStyle name="千分位[0] 2 2 6 6 2" xfId="38988" xr:uid="{8761317F-4684-43BB-A914-CAEA37EE5B4D}"/>
    <cellStyle name="千分位[0] 2 2 6 7" xfId="11815" xr:uid="{DDD8CCE6-CA16-4B7D-A06C-6FAB9FCA7B22}"/>
    <cellStyle name="千分位[0] 2 2 6 7 2" xfId="41770" xr:uid="{66B20804-E0B9-45C6-9CE1-61AA6B139F04}"/>
    <cellStyle name="千分位[0] 2 2 6 8" xfId="14550" xr:uid="{B56FF67B-53A4-4F0F-9EE3-283C5986DD37}"/>
    <cellStyle name="千分位[0] 2 2 6 8 2" xfId="44505" xr:uid="{7056AE20-9243-495A-95E3-15C867FA909F}"/>
    <cellStyle name="千分位[0] 2 2 6 9" xfId="17298" xr:uid="{3C52EA03-7FCA-491C-B460-A0C0F0FD2C6F}"/>
    <cellStyle name="千分位[0] 2 2 6 9 2" xfId="47251" xr:uid="{D8F4FB2E-952D-43A5-8A95-A8A6B1224E8D}"/>
    <cellStyle name="千分位[0] 2 2 7" xfId="737" xr:uid="{F355AEF3-6C21-4A2B-A6DA-88FFB8DE81D8}"/>
    <cellStyle name="千分位[0] 2 2 7 10" xfId="20765" xr:uid="{00A1D892-E4D1-4590-A681-2E8F963507FE}"/>
    <cellStyle name="千分位[0] 2 2 7 10 2" xfId="50717" xr:uid="{AC75C8BB-040B-4D52-AAAC-6C223D04436E}"/>
    <cellStyle name="千分位[0] 2 2 7 11" xfId="23503" xr:uid="{2D8F4603-AD4D-4D87-A1E0-F916D3BB2361}"/>
    <cellStyle name="千分位[0] 2 2 7 11 2" xfId="53455" xr:uid="{764FE7F2-CA6D-4776-BE9E-F85155C657D8}"/>
    <cellStyle name="千分位[0] 2 2 7 12" xfId="26239" xr:uid="{566B7061-F19A-40C0-9D93-C0C735EF0FA1}"/>
    <cellStyle name="千分位[0] 2 2 7 12 2" xfId="56191" xr:uid="{39B8BBAE-EE3E-43A4-8556-C2EA18B9CB8D}"/>
    <cellStyle name="千分位[0] 2 2 7 13" xfId="30742" xr:uid="{6A4F1190-05D6-454D-9D4F-CF330FE27598}"/>
    <cellStyle name="千分位[0] 2 2 7 2" xfId="1280" xr:uid="{FD2E2DEF-05E8-4653-8695-0C7872BE6F00}"/>
    <cellStyle name="千分位[0] 2 2 7 2 2" xfId="28982" xr:uid="{56D7BE7F-EB0E-4B12-B991-B52547B5C7D7}"/>
    <cellStyle name="千分位[0] 2 2 7 2 2 2" xfId="58934" xr:uid="{FFC7E01C-7888-4EE5-AA17-E0F9C2037DE3}"/>
    <cellStyle name="千分位[0] 2 2 7 2 3" xfId="31285" xr:uid="{668C2578-4674-444D-8B55-73B918676993}"/>
    <cellStyle name="千分位[0] 2 2 7 3" xfId="1822" xr:uid="{0EA1EC4E-C25E-4C0F-AF0C-2665194EF0A6}"/>
    <cellStyle name="千分位[0] 2 2 7 3 2" xfId="31827" xr:uid="{AD087131-05B1-48D3-9DF3-093DFE7C4114}"/>
    <cellStyle name="千分位[0] 2 2 7 4" xfId="3987" xr:uid="{D01A03CD-7E3E-4EBC-B999-D5C38464193E}"/>
    <cellStyle name="千分位[0] 2 2 7 4 2" xfId="33980" xr:uid="{E645D368-21EC-4220-8C01-A3E07DEAB959}"/>
    <cellStyle name="千分位[0] 2 2 7 5" xfId="6935" xr:uid="{71F65B23-CC00-4509-AB46-6A410B12C3DD}"/>
    <cellStyle name="千分位[0] 2 2 7 5 2" xfId="36890" xr:uid="{BA1F2DD9-9725-4993-975F-970243E36DC4}"/>
    <cellStyle name="千分位[0] 2 2 7 6" xfId="9717" xr:uid="{44161BDD-80DB-4552-B3E0-1DDDC5C24121}"/>
    <cellStyle name="千分位[0] 2 2 7 6 2" xfId="39672" xr:uid="{77A2CCDC-332D-4888-8C0E-CEDDF04614EF}"/>
    <cellStyle name="千分位[0] 2 2 7 7" xfId="12499" xr:uid="{F4B95089-CD0E-45DA-88E8-216756C8344D}"/>
    <cellStyle name="千分位[0] 2 2 7 7 2" xfId="42454" xr:uid="{1743537D-C8B4-4F21-AE99-585383C0BED6}"/>
    <cellStyle name="千分位[0] 2 2 7 8" xfId="15234" xr:uid="{7AC5F8B2-F3C5-46B5-85A1-0ACE5138147B}"/>
    <cellStyle name="千分位[0] 2 2 7 8 2" xfId="45189" xr:uid="{F7A5F640-D660-43BD-8E86-586AAFF6A6CB}"/>
    <cellStyle name="千分位[0] 2 2 7 9" xfId="17982" xr:uid="{DDB06B07-F496-4DFE-9573-8BD81583C935}"/>
    <cellStyle name="千分位[0] 2 2 7 9 2" xfId="47935" xr:uid="{8D7483B8-38E6-44E5-86FB-56D097966735}"/>
    <cellStyle name="千分位[0] 2 2 8" xfId="910" xr:uid="{FF23CF42-8CD8-44AA-A537-739FD941C04B}"/>
    <cellStyle name="千分位[0] 2 2 8 2" xfId="27614" xr:uid="{CB4D625D-5FC6-4BA9-A091-4CAB5E1049F0}"/>
    <cellStyle name="千分位[0] 2 2 8 2 2" xfId="57566" xr:uid="{55DB0F4D-7CDE-4F88-A26C-D4741D71E9DB}"/>
    <cellStyle name="千分位[0] 2 2 8 3" xfId="30915" xr:uid="{47295E61-9B86-4C67-A90A-12194CA65E85}"/>
    <cellStyle name="千分位[0] 2 2 9" xfId="1452" xr:uid="{E606EAF9-0916-4CB7-9755-38665DC1F657}"/>
    <cellStyle name="千分位[0] 2 2 9 2" xfId="31457" xr:uid="{B97FCBCE-0275-4F17-890A-244510F18CAF}"/>
    <cellStyle name="千分位[0] 2 20" xfId="5432" xr:uid="{01DE767B-7DF5-4179-A3B6-DDFDDD4CA53F}"/>
    <cellStyle name="千分位[0] 2 20 2" xfId="35424" xr:uid="{B8FF6F19-0B43-48D4-95ED-6526A9B6C852}"/>
    <cellStyle name="千分位[0] 2 21" xfId="5556" xr:uid="{A3070EEE-6762-40D6-979B-A739637B8D1D}"/>
    <cellStyle name="千分位[0] 2 21 2" xfId="35511" xr:uid="{2023CC07-6B04-4B40-A860-897C4D99159B}"/>
    <cellStyle name="千分位[0] 2 22" xfId="8293" xr:uid="{10822D66-B9E8-413D-BB6B-62C120DAD5F0}"/>
    <cellStyle name="千分位[0] 2 22 2" xfId="38248" xr:uid="{CE63807C-4B05-4E1D-8D8C-CB84196E7973}"/>
    <cellStyle name="千分位[0] 2 23" xfId="8336" xr:uid="{5ACF0FE4-4151-49C9-8CFF-562668A3895B}"/>
    <cellStyle name="千分位[0] 2 23 2" xfId="38291" xr:uid="{255F7FF7-0EB5-4CF2-9769-9639F0A01A9F}"/>
    <cellStyle name="千分位[0] 2 24" xfId="11077" xr:uid="{7B74FBDC-36A1-4558-8CCC-4C9B93186E3D}"/>
    <cellStyle name="千分位[0] 2 24 2" xfId="41032" xr:uid="{01A580A8-601D-48D7-B86C-357B3B816FB6}"/>
    <cellStyle name="千分位[0] 2 25" xfId="11121" xr:uid="{48EC8A7D-43FC-40F0-88DB-62C7552BD84B}"/>
    <cellStyle name="千分位[0] 2 25 2" xfId="41076" xr:uid="{8F910EEB-DFA0-4767-911C-8C56C29E105E}"/>
    <cellStyle name="千分位[0] 2 26" xfId="13856" xr:uid="{3C41BC14-5160-42C5-904F-DDDCCB6C3F85}"/>
    <cellStyle name="千分位[0] 2 26 2" xfId="43811" xr:uid="{C01C5F4B-CF88-4A0D-A8EB-4399C2032F7E}"/>
    <cellStyle name="千分位[0] 2 27" xfId="16600" xr:uid="{5F00D57E-71DF-4374-90BD-BE880ABA0089}"/>
    <cellStyle name="千分位[0] 2 27 2" xfId="46553" xr:uid="{6C77D4BA-DB14-4334-B422-65CD7C0699E7}"/>
    <cellStyle name="千分位[0] 2 28" xfId="19340" xr:uid="{1149FDB6-0F30-4E6C-81A6-0E5DE408B4F7}"/>
    <cellStyle name="千分位[0] 2 28 2" xfId="49293" xr:uid="{16BF10F5-9113-4CA8-880B-8BB59FD17CBF}"/>
    <cellStyle name="千分位[0] 2 29" xfId="19384" xr:uid="{555E2B4F-61BC-4572-9995-96450C16B99A}"/>
    <cellStyle name="千分位[0] 2 29 2" xfId="49336" xr:uid="{9D23151F-D3D5-4215-89A3-9A2AD81AFC96}"/>
    <cellStyle name="千分位[0] 2 3" xfId="365" xr:uid="{9AAF22A2-8C4A-4E5D-BD00-7864F7BFC6AA}"/>
    <cellStyle name="千分位[0] 2 3 10" xfId="2007" xr:uid="{081A6D7F-3E66-4DB5-B1A5-A2CC4EE4A92F}"/>
    <cellStyle name="千分位[0] 2 3 10 2" xfId="32012" xr:uid="{AF7AEA38-EA59-45A6-99A3-0AE93B1E0C32}"/>
    <cellStyle name="千分位[0] 2 3 11" xfId="2190" xr:uid="{AB7636BC-CAB1-4011-BEC9-3CD80736C3BA}"/>
    <cellStyle name="千分位[0] 2 3 11 2" xfId="32190" xr:uid="{13C5A533-5B89-454F-AE86-4F82AAB8A798}"/>
    <cellStyle name="千分位[0] 2 3 12" xfId="2535" xr:uid="{B1BF17FB-E5CD-40FB-8FC0-FE9B9513D89A}"/>
    <cellStyle name="千分位[0] 2 3 12 2" xfId="32534" xr:uid="{E62B8DCA-0873-4F12-8856-C3C7D2B8B2B9}"/>
    <cellStyle name="千分位[0] 2 3 13" xfId="2583" xr:uid="{1EFE6805-5DA1-456F-B68E-11ABA70A8DDC}"/>
    <cellStyle name="千分位[0] 2 3 13 2" xfId="32578" xr:uid="{8A64C5C3-B3A8-4CA9-9230-FE3C5AF61C58}"/>
    <cellStyle name="千分位[0] 2 3 14" xfId="2630" xr:uid="{B65CD61B-376D-43C9-9E78-83870DD1ADBC}"/>
    <cellStyle name="千分位[0] 2 3 14 2" xfId="32623" xr:uid="{28A47E3D-D189-4D58-8964-0CAF3461B653}"/>
    <cellStyle name="千分位[0] 2 3 15" xfId="5366" xr:uid="{2FA626B9-29E0-4BA2-B32D-8A0C950A54E8}"/>
    <cellStyle name="千分位[0] 2 3 15 2" xfId="35359" xr:uid="{17463F38-6729-4B3C-A59D-2C5AF11128DA}"/>
    <cellStyle name="千分位[0] 2 3 16" xfId="5408" xr:uid="{85671286-83CE-4ACF-A235-0F300DB7A86B}"/>
    <cellStyle name="千分位[0] 2 3 16 2" xfId="35401" xr:uid="{DEA5FE81-A88E-49D5-A9D2-9891FE5D7185}"/>
    <cellStyle name="千分位[0] 2 3 17" xfId="5487" xr:uid="{5BD989BF-D0EA-44B5-9F6D-8483BCE25EB1}"/>
    <cellStyle name="千分位[0] 2 3 17 2" xfId="35458" xr:uid="{17F163AE-0982-488A-BC94-627BD9D14579}"/>
    <cellStyle name="千分位[0] 2 3 18" xfId="5578" xr:uid="{6ACC7478-808E-4EEE-A06D-54492494A670}"/>
    <cellStyle name="千分位[0] 2 3 18 2" xfId="35533" xr:uid="{1AD4F652-2F39-4E72-A33F-60B5FEBECAE5}"/>
    <cellStyle name="千分位[0] 2 3 19" xfId="8315" xr:uid="{83D15F9C-F27F-444E-88DE-0A92C6981485}"/>
    <cellStyle name="千分位[0] 2 3 19 2" xfId="38270" xr:uid="{878A547C-A27B-40DD-87C8-1D41978A16C7}"/>
    <cellStyle name="千分位[0] 2 3 2" xfId="411" xr:uid="{5793E3BE-18EA-4AC0-BA1E-DF6B3E92A642}"/>
    <cellStyle name="千分位[0] 2 3 2 10" xfId="5620" xr:uid="{F2887F6C-580A-4588-A701-4E5D7115752F}"/>
    <cellStyle name="千分位[0] 2 3 2 10 2" xfId="35575" xr:uid="{A3D8AB8D-1442-4EFF-9221-E13211FF3140}"/>
    <cellStyle name="千分位[0] 2 3 2 11" xfId="8402" xr:uid="{F64812FF-EEF0-46E2-B446-0FAF9D656DE2}"/>
    <cellStyle name="千分位[0] 2 3 2 11 2" xfId="38357" xr:uid="{DC62974A-FDF7-449E-B980-2A1D0C2A8A08}"/>
    <cellStyle name="千分位[0] 2 3 2 12" xfId="11184" xr:uid="{74349D44-D2D4-4783-A01D-838C75827714}"/>
    <cellStyle name="千分位[0] 2 3 2 12 2" xfId="41139" xr:uid="{E4AF1F97-D081-47BA-9970-3ADFFB86D46F}"/>
    <cellStyle name="千分位[0] 2 3 2 13" xfId="13919" xr:uid="{87E69F02-FB2A-4983-8F8E-3994BE0A4A6C}"/>
    <cellStyle name="千分位[0] 2 3 2 13 2" xfId="43874" xr:uid="{0FD7C7A4-849A-4995-ABEF-F25404D9BE9D}"/>
    <cellStyle name="千分位[0] 2 3 2 14" xfId="16667" xr:uid="{0836E9B4-A1F9-4A63-9C7F-4A9D75A5E13A}"/>
    <cellStyle name="千分位[0] 2 3 2 14 2" xfId="46620" xr:uid="{CC6C9758-63D5-4210-B545-F040A4D67B55}"/>
    <cellStyle name="千分位[0] 2 3 2 15" xfId="19450" xr:uid="{3278B84C-E1AB-4BB4-8DC2-4B47F0F5CDE9}"/>
    <cellStyle name="千分位[0] 2 3 2 15 2" xfId="49402" xr:uid="{A740A26C-3715-49BC-84A4-AF1E75F90CF3}"/>
    <cellStyle name="千分位[0] 2 3 2 16" xfId="22188" xr:uid="{D1F88CFB-6F54-4D1A-9B26-5F636A7F6BDD}"/>
    <cellStyle name="千分位[0] 2 3 2 16 2" xfId="52140" xr:uid="{55F1AC56-3821-4CA5-87C2-157D0CE5B28A}"/>
    <cellStyle name="千分位[0] 2 3 2 17" xfId="24924" xr:uid="{BD73D39D-9EF9-4E33-B78F-756BEC8F0616}"/>
    <cellStyle name="千分位[0] 2 3 2 17 2" xfId="54876" xr:uid="{E4C4C165-EDDF-4CCD-9C93-E67FD9A2082C}"/>
    <cellStyle name="千分位[0] 2 3 2 18" xfId="30426" xr:uid="{01BC56EF-3052-49A9-AAEB-CF39D150BE5A}"/>
    <cellStyle name="千分位[0] 2 3 2 2" xfId="555" xr:uid="{5CCDD8DB-CE6B-4BC6-B4DD-4F38759320A1}"/>
    <cellStyle name="千分位[0] 2 3 2 2 10" xfId="11269" xr:uid="{CB18FF9C-D1AF-46D4-9D2C-983D46316BB0}"/>
    <cellStyle name="千分位[0] 2 3 2 2 10 2" xfId="41224" xr:uid="{E1BB64EB-C095-4248-8E3C-DF310582CFAF}"/>
    <cellStyle name="千分位[0] 2 3 2 2 11" xfId="14004" xr:uid="{E4F727D7-10A3-4C52-93AB-5DB38B623A84}"/>
    <cellStyle name="千分位[0] 2 3 2 2 11 2" xfId="43959" xr:uid="{B1AA2210-5AC2-4899-88E7-28870E05A8BC}"/>
    <cellStyle name="千分位[0] 2 3 2 2 12" xfId="16752" xr:uid="{85CC62D4-E5E3-4FF8-8920-6CE1078CBA0E}"/>
    <cellStyle name="千分位[0] 2 3 2 2 12 2" xfId="46705" xr:uid="{7DE934D4-9694-49BA-8303-669E6942DB05}"/>
    <cellStyle name="千分位[0] 2 3 2 2 13" xfId="19535" xr:uid="{833E5495-BFB3-479F-9A46-946ABCF1F8F7}"/>
    <cellStyle name="千分位[0] 2 3 2 2 13 2" xfId="49487" xr:uid="{E87700D7-AA81-402E-87C6-9B9D79C54900}"/>
    <cellStyle name="千分位[0] 2 3 2 2 14" xfId="22273" xr:uid="{10921E18-657C-4197-B985-11181500091A}"/>
    <cellStyle name="千分位[0] 2 3 2 2 14 2" xfId="52225" xr:uid="{87959A1A-7665-46FD-B972-D918DC2CA4F1}"/>
    <cellStyle name="千分位[0] 2 3 2 2 15" xfId="25009" xr:uid="{B3DC587A-1317-4C5E-89C8-E9C00E378654}"/>
    <cellStyle name="千分位[0] 2 3 2 2 15 2" xfId="54961" xr:uid="{F5B3C367-1F7F-418F-87BE-CEE9230B8CE6}"/>
    <cellStyle name="千分位[0] 2 3 2 2 16" xfId="30565" xr:uid="{37051409-1884-4ED5-B558-D27DFDD58234}"/>
    <cellStyle name="千分位[0] 2 3 2 2 2" xfId="875" xr:uid="{ACB61953-EEFC-407A-BFAA-84C0B5EAA4E8}"/>
    <cellStyle name="千分位[0] 2 3 2 2 2 10" xfId="16923" xr:uid="{01E3A66D-0F48-4F0E-AB4D-AE05EE9249A9}"/>
    <cellStyle name="千分位[0] 2 3 2 2 2 10 2" xfId="46876" xr:uid="{893121A9-A388-4B9F-A6FE-180AF3538EB8}"/>
    <cellStyle name="千分位[0] 2 3 2 2 2 11" xfId="19706" xr:uid="{140BEA9D-EACD-4D81-A6E3-E8F1AA28766C}"/>
    <cellStyle name="千分位[0] 2 3 2 2 2 11 2" xfId="49658" xr:uid="{1C22BC93-6C1B-467F-B7B4-0EB8351A9588}"/>
    <cellStyle name="千分位[0] 2 3 2 2 2 12" xfId="22444" xr:uid="{BBD26963-13E5-45DE-B788-9C967C5DFB76}"/>
    <cellStyle name="千分位[0] 2 3 2 2 2 12 2" xfId="52396" xr:uid="{D59E5668-9C70-4A8E-9DA9-31E5EBBE1B22}"/>
    <cellStyle name="千分位[0] 2 3 2 2 2 13" xfId="25180" xr:uid="{68B4A9C1-EB5A-4B2B-995C-0EA97E06CFA1}"/>
    <cellStyle name="千分位[0] 2 3 2 2 2 13 2" xfId="55132" xr:uid="{28C49A16-9EC7-48DF-B540-A17BA05426FB}"/>
    <cellStyle name="千分位[0] 2 3 2 2 2 14" xfId="30880" xr:uid="{90DAF7E2-BBF4-4F28-8715-F75945603670}"/>
    <cellStyle name="千分位[0] 2 3 2 2 2 2" xfId="1418" xr:uid="{B0C20CE6-5471-4849-886B-605CA6F4262C}"/>
    <cellStyle name="千分位[0] 2 3 2 2 2 2 10" xfId="20048" xr:uid="{748B8934-1C54-402A-A7B7-7549CEB8BA50}"/>
    <cellStyle name="千分位[0] 2 3 2 2 2 2 10 2" xfId="50000" xr:uid="{A90DD718-2B3D-4174-9E18-57A5F4917727}"/>
    <cellStyle name="千分位[0] 2 3 2 2 2 2 11" xfId="22786" xr:uid="{84C9DD83-5E8E-4947-B0FD-4B118397286E}"/>
    <cellStyle name="千分位[0] 2 3 2 2 2 2 11 2" xfId="52738" xr:uid="{6D5824A9-8D69-4D14-B73B-F9B9CF44194A}"/>
    <cellStyle name="千分位[0] 2 3 2 2 2 2 12" xfId="25522" xr:uid="{7D76B088-3B37-4602-ABC1-F7A929D1FABF}"/>
    <cellStyle name="千分位[0] 2 3 2 2 2 2 12 2" xfId="55474" xr:uid="{E88811AE-D8E0-486D-B7CA-47BE22E67C47}"/>
    <cellStyle name="千分位[0] 2 3 2 2 2 2 13" xfId="31423" xr:uid="{58EB8131-F129-4B6A-A18B-DE35D2CF5FF4}"/>
    <cellStyle name="千分位[0] 2 3 2 2 2 2 2" xfId="3954" xr:uid="{2D18FDDD-1F50-490B-8437-14B03F77862C}"/>
    <cellStyle name="千分位[0] 2 3 2 2 2 2 2 10" xfId="26206" xr:uid="{004834BD-A6B4-419D-85D3-A84280089FD8}"/>
    <cellStyle name="千分位[0] 2 3 2 2 2 2 2 10 2" xfId="56158" xr:uid="{488E35F0-F1FE-4244-94B7-D991DDD49240}"/>
    <cellStyle name="千分位[0] 2 3 2 2 2 2 2 11" xfId="33947" xr:uid="{A243507D-A155-423A-AC4D-192E1EF5BD1D}"/>
    <cellStyle name="千分位[0] 2 3 2 2 2 2 2 2" xfId="5322" xr:uid="{2B242017-2B32-4D59-8FD1-671728F702F8}"/>
    <cellStyle name="千分位[0] 2 3 2 2 2 2 2 2 10" xfId="35315" xr:uid="{09A90049-BD94-4124-8668-0A0BDC43337A}"/>
    <cellStyle name="千分位[0] 2 3 2 2 2 2 2 2 2" xfId="8270" xr:uid="{DF3DBE6F-3F53-4856-9B0B-1EDB298A2378}"/>
    <cellStyle name="千分位[0] 2 3 2 2 2 2 2 2 2 2" xfId="30317" xr:uid="{8CBF5DD3-8148-4FEB-B9AC-DEA6801F484E}"/>
    <cellStyle name="千分位[0] 2 3 2 2 2 2 2 2 2 2 2" xfId="60269" xr:uid="{37C6213A-EBF1-4E2E-8F48-4BFE78C74405}"/>
    <cellStyle name="千分位[0] 2 3 2 2 2 2 2 2 2 3" xfId="38225" xr:uid="{E9A632F2-A567-4BE6-8B07-DD8D98100CF8}"/>
    <cellStyle name="千分位[0] 2 3 2 2 2 2 2 2 3" xfId="11052" xr:uid="{B7CFA600-F7CB-4D25-908A-072164A16509}"/>
    <cellStyle name="千分位[0] 2 3 2 2 2 2 2 2 3 2" xfId="41007" xr:uid="{8C107432-EB69-4FB7-959A-647F8F68D936}"/>
    <cellStyle name="千分位[0] 2 3 2 2 2 2 2 2 4" xfId="13834" xr:uid="{AED0D25F-A1CD-4095-B676-322316DAD3C9}"/>
    <cellStyle name="千分位[0] 2 3 2 2 2 2 2 2 4 2" xfId="43789" xr:uid="{3D64B25C-0A7F-40CE-A06C-E600B17B2E07}"/>
    <cellStyle name="千分位[0] 2 3 2 2 2 2 2 2 5" xfId="16569" xr:uid="{AD4DAD34-C3B9-4195-B5B8-CDD2362B6898}"/>
    <cellStyle name="千分位[0] 2 3 2 2 2 2 2 2 5 2" xfId="46524" xr:uid="{EDE7BFE4-3406-4D2D-BEB9-2D13CD9373C1}"/>
    <cellStyle name="千分位[0] 2 3 2 2 2 2 2 2 6" xfId="19317" xr:uid="{A71BDE20-C1B7-4951-8C3E-D893E712FD78}"/>
    <cellStyle name="千分位[0] 2 3 2 2 2 2 2 2 6 2" xfId="49270" xr:uid="{427187C1-6855-42CD-B8F9-03F0939549AD}"/>
    <cellStyle name="千分位[0] 2 3 2 2 2 2 2 2 7" xfId="22100" xr:uid="{0976685A-A39E-46B4-9E20-BC99541B72FB}"/>
    <cellStyle name="千分位[0] 2 3 2 2 2 2 2 2 7 2" xfId="52052" xr:uid="{479CD486-E5F9-4B93-AAE1-223D18DB532D}"/>
    <cellStyle name="千分位[0] 2 3 2 2 2 2 2 2 8" xfId="24838" xr:uid="{D39D25A7-ACBA-4AA7-A820-6FA62F9FD671}"/>
    <cellStyle name="千分位[0] 2 3 2 2 2 2 2 2 8 2" xfId="54790" xr:uid="{ED5F6847-8213-4BDE-A52B-D1EADC4A8B6D}"/>
    <cellStyle name="千分位[0] 2 3 2 2 2 2 2 2 9" xfId="27574" xr:uid="{A6F1454D-E135-40EA-BD35-D09E8AA7D59F}"/>
    <cellStyle name="千分位[0] 2 3 2 2 2 2 2 2 9 2" xfId="57526" xr:uid="{EA23B077-67B3-41CE-BC66-38AA4E83E43E}"/>
    <cellStyle name="千分位[0] 2 3 2 2 2 2 2 3" xfId="6902" xr:uid="{B4FDA6A9-3EA3-415A-AE32-715C6A546D32}"/>
    <cellStyle name="千分位[0] 2 3 2 2 2 2 2 3 2" xfId="28949" xr:uid="{944B480F-46E8-41F8-9412-48F916E97C33}"/>
    <cellStyle name="千分位[0] 2 3 2 2 2 2 2 3 2 2" xfId="58901" xr:uid="{A375A04A-7F3C-4589-94D2-7543E8BF11EF}"/>
    <cellStyle name="千分位[0] 2 3 2 2 2 2 2 3 3" xfId="36857" xr:uid="{FE87D0A5-BEC1-4CF8-8C11-C8388E5827AF}"/>
    <cellStyle name="千分位[0] 2 3 2 2 2 2 2 4" xfId="9684" xr:uid="{D05BA124-1E94-4377-81A5-6F4FED1E7248}"/>
    <cellStyle name="千分位[0] 2 3 2 2 2 2 2 4 2" xfId="39639" xr:uid="{DC69150C-E0DC-4A84-A722-EB945F70FAA0}"/>
    <cellStyle name="千分位[0] 2 3 2 2 2 2 2 5" xfId="12466" xr:uid="{FDE6DDB2-45BF-4D60-8817-9B98A95862A3}"/>
    <cellStyle name="千分位[0] 2 3 2 2 2 2 2 5 2" xfId="42421" xr:uid="{AB0AFCA0-0D68-46D2-9311-DBD3F5BAB2FD}"/>
    <cellStyle name="千分位[0] 2 3 2 2 2 2 2 6" xfId="15201" xr:uid="{CBCE31D4-5EF3-4F0F-A7A5-C3044DAEC081}"/>
    <cellStyle name="千分位[0] 2 3 2 2 2 2 2 6 2" xfId="45156" xr:uid="{0BA0E316-8ED0-4B6C-B917-21D76DB8ECAE}"/>
    <cellStyle name="千分位[0] 2 3 2 2 2 2 2 7" xfId="17949" xr:uid="{ED4BE4AE-0B0B-423F-9149-346AC5B55F75}"/>
    <cellStyle name="千分位[0] 2 3 2 2 2 2 2 7 2" xfId="47902" xr:uid="{B9EE5258-7268-4C6C-8C23-81A5707DF922}"/>
    <cellStyle name="千分位[0] 2 3 2 2 2 2 2 8" xfId="20732" xr:uid="{90961413-082F-48EC-B4FB-E090E5E5FF03}"/>
    <cellStyle name="千分位[0] 2 3 2 2 2 2 2 8 2" xfId="50684" xr:uid="{753326BC-0BFF-4C9E-B371-A4EAEB676390}"/>
    <cellStyle name="千分位[0] 2 3 2 2 2 2 2 9" xfId="23470" xr:uid="{E31D55E8-85CB-4BB9-93AC-1400CF307A8F}"/>
    <cellStyle name="千分位[0] 2 3 2 2 2 2 2 9 2" xfId="53422" xr:uid="{CF6F2EF3-9A34-462D-ACBB-B5B8C54B804D}"/>
    <cellStyle name="千分位[0] 2 3 2 2 2 2 3" xfId="4638" xr:uid="{7AED91A7-D1A3-4DA2-A9BE-E16B1FA923F2}"/>
    <cellStyle name="千分位[0] 2 3 2 2 2 2 3 10" xfId="34631" xr:uid="{DC0AC206-DB1B-48B2-9190-3F7B2156A0B5}"/>
    <cellStyle name="千分位[0] 2 3 2 2 2 2 3 2" xfId="7586" xr:uid="{F0AC04B7-8CC7-49F3-9574-8DD1B8A92042}"/>
    <cellStyle name="千分位[0] 2 3 2 2 2 2 3 2 2" xfId="29633" xr:uid="{3B6FF5AB-199C-40B1-AFA7-FF13116978D1}"/>
    <cellStyle name="千分位[0] 2 3 2 2 2 2 3 2 2 2" xfId="59585" xr:uid="{59DC8DC7-C06F-4DE5-870A-F30BAFA465F4}"/>
    <cellStyle name="千分位[0] 2 3 2 2 2 2 3 2 3" xfId="37541" xr:uid="{7ACB65E7-8D50-4928-A6D4-FC00E04020AD}"/>
    <cellStyle name="千分位[0] 2 3 2 2 2 2 3 3" xfId="10368" xr:uid="{5470A308-3387-42E3-A6DE-3F47BDA60563}"/>
    <cellStyle name="千分位[0] 2 3 2 2 2 2 3 3 2" xfId="40323" xr:uid="{6FE67727-5E79-4C2D-A563-4ED059CD73FA}"/>
    <cellStyle name="千分位[0] 2 3 2 2 2 2 3 4" xfId="13150" xr:uid="{FCD97315-FD8C-4C02-9A3B-49C6375A9FA2}"/>
    <cellStyle name="千分位[0] 2 3 2 2 2 2 3 4 2" xfId="43105" xr:uid="{C23DDE5E-DC48-44CA-B5E8-AF97CA806A5C}"/>
    <cellStyle name="千分位[0] 2 3 2 2 2 2 3 5" xfId="15885" xr:uid="{DAE0BB10-4063-4250-B8A8-A26F17B44315}"/>
    <cellStyle name="千分位[0] 2 3 2 2 2 2 3 5 2" xfId="45840" xr:uid="{5316D419-92D4-46D7-A6C9-A67D0836DB06}"/>
    <cellStyle name="千分位[0] 2 3 2 2 2 2 3 6" xfId="18633" xr:uid="{C45D7E50-A5D3-40A9-B820-9C50C5EABEBD}"/>
    <cellStyle name="千分位[0] 2 3 2 2 2 2 3 6 2" xfId="48586" xr:uid="{4DE878BC-BD15-4E56-A898-DC572F27FF60}"/>
    <cellStyle name="千分位[0] 2 3 2 2 2 2 3 7" xfId="21416" xr:uid="{F6F81DB3-143E-4D64-9D85-D3CE97549F7B}"/>
    <cellStyle name="千分位[0] 2 3 2 2 2 2 3 7 2" xfId="51368" xr:uid="{3C8A591F-CE9E-4EC2-B644-86DEB0F415C9}"/>
    <cellStyle name="千分位[0] 2 3 2 2 2 2 3 8" xfId="24154" xr:uid="{73669993-0F72-4677-A6B3-3C8917DC725F}"/>
    <cellStyle name="千分位[0] 2 3 2 2 2 2 3 8 2" xfId="54106" xr:uid="{D69CC558-9852-4919-86AF-7A9A49ECDD92}"/>
    <cellStyle name="千分位[0] 2 3 2 2 2 2 3 9" xfId="26890" xr:uid="{2266A771-E2FB-4E8C-AC07-85C49549EB2C}"/>
    <cellStyle name="千分位[0] 2 3 2 2 2 2 3 9 2" xfId="56842" xr:uid="{46D740D3-E198-4090-867E-7AE35BB19B7E}"/>
    <cellStyle name="千分位[0] 2 3 2 2 2 2 4" xfId="3270" xr:uid="{0C127886-921A-49D6-B11D-E577364E4CE8}"/>
    <cellStyle name="千分位[0] 2 3 2 2 2 2 4 2" xfId="28265" xr:uid="{C22B9EB2-A016-420E-8798-78AB1FB3783A}"/>
    <cellStyle name="千分位[0] 2 3 2 2 2 2 4 2 2" xfId="58217" xr:uid="{89DE4CC3-9C45-43ED-8C1E-2505ABD11E08}"/>
    <cellStyle name="千分位[0] 2 3 2 2 2 2 4 3" xfId="33263" xr:uid="{5EE2E37F-016E-4C1F-8561-6485C8055AE0}"/>
    <cellStyle name="千分位[0] 2 3 2 2 2 2 5" xfId="6218" xr:uid="{726E1B06-C520-4673-8C0E-2C28496FF049}"/>
    <cellStyle name="千分位[0] 2 3 2 2 2 2 5 2" xfId="36173" xr:uid="{4464720B-D7D5-417B-A517-BDACA1A1028B}"/>
    <cellStyle name="千分位[0] 2 3 2 2 2 2 6" xfId="9000" xr:uid="{BA7BFCFD-7E84-4FC5-B536-4BD634B016BD}"/>
    <cellStyle name="千分位[0] 2 3 2 2 2 2 6 2" xfId="38955" xr:uid="{A78982BA-E77F-4BDD-BB51-66C6E3E0A697}"/>
    <cellStyle name="千分位[0] 2 3 2 2 2 2 7" xfId="11782" xr:uid="{B87C508A-3C49-48C5-A2E3-95E6F750ECA7}"/>
    <cellStyle name="千分位[0] 2 3 2 2 2 2 7 2" xfId="41737" xr:uid="{7E3DFB2D-907C-4C8C-88CD-DA270070F874}"/>
    <cellStyle name="千分位[0] 2 3 2 2 2 2 8" xfId="14517" xr:uid="{238F18EB-CDD5-437D-B686-17FD7118C5AD}"/>
    <cellStyle name="千分位[0] 2 3 2 2 2 2 8 2" xfId="44472" xr:uid="{89FAE87C-AD62-4A49-BBD3-530A22A1068E}"/>
    <cellStyle name="千分位[0] 2 3 2 2 2 2 9" xfId="17265" xr:uid="{A3616FCE-2267-44E0-9FAB-B6AE53301771}"/>
    <cellStyle name="千分位[0] 2 3 2 2 2 2 9 2" xfId="47218" xr:uid="{CAAF6604-5DE7-407F-83E2-59D3A64A67CE}"/>
    <cellStyle name="千分位[0] 2 3 2 2 2 3" xfId="1960" xr:uid="{002C4800-D3D5-4179-BD4C-2986FAAAC93A}"/>
    <cellStyle name="千分位[0] 2 3 2 2 2 3 10" xfId="23128" xr:uid="{B55BEB9F-F349-4498-893E-32638B7C1D80}"/>
    <cellStyle name="千分位[0] 2 3 2 2 2 3 10 2" xfId="53080" xr:uid="{3AF0EC39-8CCB-451E-8B84-7604AA1EC496}"/>
    <cellStyle name="千分位[0] 2 3 2 2 2 3 11" xfId="25864" xr:uid="{E77A60AD-155D-4047-8747-3754FA636195}"/>
    <cellStyle name="千分位[0] 2 3 2 2 2 3 11 2" xfId="55816" xr:uid="{DC80C9BA-8404-429D-8D0E-ADC6B705776F}"/>
    <cellStyle name="千分位[0] 2 3 2 2 2 3 12" xfId="31965" xr:uid="{9EE38496-5B4B-4689-A74C-B5B3EB170242}"/>
    <cellStyle name="千分位[0] 2 3 2 2 2 3 2" xfId="4980" xr:uid="{57BBF77D-1326-4F0F-A9C1-FABBD8B16B7C}"/>
    <cellStyle name="千分位[0] 2 3 2 2 2 3 2 10" xfId="34973" xr:uid="{1D85ED08-62FB-4E43-BA09-76D7CB66AD7E}"/>
    <cellStyle name="千分位[0] 2 3 2 2 2 3 2 2" xfId="7928" xr:uid="{AEE7AFC0-22A2-4389-8860-F70817E638FE}"/>
    <cellStyle name="千分位[0] 2 3 2 2 2 3 2 2 2" xfId="29975" xr:uid="{1717917C-1C50-45B1-8BF2-45E7DB4E165A}"/>
    <cellStyle name="千分位[0] 2 3 2 2 2 3 2 2 2 2" xfId="59927" xr:uid="{71BD5AEA-87CF-40E5-87C1-B78C25B0995F}"/>
    <cellStyle name="千分位[0] 2 3 2 2 2 3 2 2 3" xfId="37883" xr:uid="{CF24D192-A1AA-4E66-985C-24F3A49A83A1}"/>
    <cellStyle name="千分位[0] 2 3 2 2 2 3 2 3" xfId="10710" xr:uid="{64E53EE0-E128-4AD2-B586-AFF20E53435C}"/>
    <cellStyle name="千分位[0] 2 3 2 2 2 3 2 3 2" xfId="40665" xr:uid="{A68215BE-DD12-497C-9AA1-7DAB6E726D2C}"/>
    <cellStyle name="千分位[0] 2 3 2 2 2 3 2 4" xfId="13492" xr:uid="{D04D82B4-9C4F-47A3-A612-02BD2A3B546B}"/>
    <cellStyle name="千分位[0] 2 3 2 2 2 3 2 4 2" xfId="43447" xr:uid="{1E079585-B4BA-41DA-B621-164131A52EB5}"/>
    <cellStyle name="千分位[0] 2 3 2 2 2 3 2 5" xfId="16227" xr:uid="{CC21AA49-87AA-445F-B9A0-B5AFDBC191E2}"/>
    <cellStyle name="千分位[0] 2 3 2 2 2 3 2 5 2" xfId="46182" xr:uid="{F8670E11-DFF1-4951-9A62-E5A060E00B3B}"/>
    <cellStyle name="千分位[0] 2 3 2 2 2 3 2 6" xfId="18975" xr:uid="{A298F41C-E4E3-4C57-B71C-6BDF26F1935B}"/>
    <cellStyle name="千分位[0] 2 3 2 2 2 3 2 6 2" xfId="48928" xr:uid="{221AEC68-FA52-4B50-B062-8EF412A3B428}"/>
    <cellStyle name="千分位[0] 2 3 2 2 2 3 2 7" xfId="21758" xr:uid="{075091AE-119D-46C3-8E65-E7BA59984DAF}"/>
    <cellStyle name="千分位[0] 2 3 2 2 2 3 2 7 2" xfId="51710" xr:uid="{38394A8F-36C4-4ABD-AC42-0EE86C47FD42}"/>
    <cellStyle name="千分位[0] 2 3 2 2 2 3 2 8" xfId="24496" xr:uid="{52AADBAE-70EF-42A9-A88C-BAFD945FA802}"/>
    <cellStyle name="千分位[0] 2 3 2 2 2 3 2 8 2" xfId="54448" xr:uid="{4850E9D3-C34C-4328-9D8C-8AF05B618359}"/>
    <cellStyle name="千分位[0] 2 3 2 2 2 3 2 9" xfId="27232" xr:uid="{61F4C87A-DA4C-40EC-86C3-DC7B18D00A36}"/>
    <cellStyle name="千分位[0] 2 3 2 2 2 3 2 9 2" xfId="57184" xr:uid="{3EA03B53-8BA7-4E49-AB58-99110EDE7F8C}"/>
    <cellStyle name="千分位[0] 2 3 2 2 2 3 3" xfId="3612" xr:uid="{C3067FFD-4E29-425C-AAAD-014DA97CBC7F}"/>
    <cellStyle name="千分位[0] 2 3 2 2 2 3 3 2" xfId="28607" xr:uid="{11B521B8-A9BE-4CE9-BD52-E11F600BF80A}"/>
    <cellStyle name="千分位[0] 2 3 2 2 2 3 3 2 2" xfId="58559" xr:uid="{CBBE91A6-BB20-45C7-8B21-72F0900E5718}"/>
    <cellStyle name="千分位[0] 2 3 2 2 2 3 3 3" xfId="33605" xr:uid="{F971C22E-3926-4642-AE91-0833CF60595A}"/>
    <cellStyle name="千分位[0] 2 3 2 2 2 3 4" xfId="6560" xr:uid="{B542964E-EB1D-4174-818B-5DAAB30C4ED5}"/>
    <cellStyle name="千分位[0] 2 3 2 2 2 3 4 2" xfId="36515" xr:uid="{02C34B6C-89F2-4E0A-96F6-FD38FBDD8A7C}"/>
    <cellStyle name="千分位[0] 2 3 2 2 2 3 5" xfId="9342" xr:uid="{AD21C53A-F760-4FC2-9BD6-8B0744BC72BD}"/>
    <cellStyle name="千分位[0] 2 3 2 2 2 3 5 2" xfId="39297" xr:uid="{5C68C4E1-DF54-40A7-98FB-65D1F45DAA77}"/>
    <cellStyle name="千分位[0] 2 3 2 2 2 3 6" xfId="12124" xr:uid="{82DFF397-300A-4A7E-916B-19E7296C5556}"/>
    <cellStyle name="千分位[0] 2 3 2 2 2 3 6 2" xfId="42079" xr:uid="{46CFFC3E-4025-48C0-8766-7448A0E2CA54}"/>
    <cellStyle name="千分位[0] 2 3 2 2 2 3 7" xfId="14859" xr:uid="{7EE04663-CB08-486E-9B91-9B952066FF99}"/>
    <cellStyle name="千分位[0] 2 3 2 2 2 3 7 2" xfId="44814" xr:uid="{7A566A49-598E-4294-9FC6-3A1FB74A1709}"/>
    <cellStyle name="千分位[0] 2 3 2 2 2 3 8" xfId="17607" xr:uid="{FE0028D5-1C37-4DE4-A0F5-848B82CF82B9}"/>
    <cellStyle name="千分位[0] 2 3 2 2 2 3 8 2" xfId="47560" xr:uid="{1985820A-26CE-481D-B9EB-372406EFBB57}"/>
    <cellStyle name="千分位[0] 2 3 2 2 2 3 9" xfId="20390" xr:uid="{231C370B-550B-40DF-9082-9752E3E7CF3C}"/>
    <cellStyle name="千分位[0] 2 3 2 2 2 3 9 2" xfId="50342" xr:uid="{5348AB56-8F82-41B5-841F-8940AA449270}"/>
    <cellStyle name="千分位[0] 2 3 2 2 2 4" xfId="2491" xr:uid="{5CE34791-09A6-4176-91AA-CDBF3E8DAAA4}"/>
    <cellStyle name="千分位[0] 2 3 2 2 2 4 10" xfId="26548" xr:uid="{63A29690-7490-473E-92A7-4B9CD6433ECD}"/>
    <cellStyle name="千分位[0] 2 3 2 2 2 4 10 2" xfId="56500" xr:uid="{6F16A02D-3633-4661-AC6F-799EE8EB1DD1}"/>
    <cellStyle name="千分位[0] 2 3 2 2 2 4 11" xfId="32490" xr:uid="{9A1B8945-95A1-47EB-9F95-E06BAA6E41C8}"/>
    <cellStyle name="千分位[0] 2 3 2 2 2 4 2" xfId="4296" xr:uid="{D40F0C83-5B2A-4551-AF43-39E2062D6F54}"/>
    <cellStyle name="千分位[0] 2 3 2 2 2 4 2 2" xfId="29291" xr:uid="{8D1C44B8-CB72-411C-90D5-0D38E0E6FC01}"/>
    <cellStyle name="千分位[0] 2 3 2 2 2 4 2 2 2" xfId="59243" xr:uid="{E5A32C15-CC4C-4002-8560-BCDBCF3885EE}"/>
    <cellStyle name="千分位[0] 2 3 2 2 2 4 2 3" xfId="34289" xr:uid="{39C0DB4B-7456-4CF4-B093-5D288054821C}"/>
    <cellStyle name="千分位[0] 2 3 2 2 2 4 3" xfId="7244" xr:uid="{0C6872AF-239A-42B8-B6E4-719BB27D4133}"/>
    <cellStyle name="千分位[0] 2 3 2 2 2 4 3 2" xfId="37199" xr:uid="{337BF312-8C82-4CA4-8E77-D62B7CDBC55D}"/>
    <cellStyle name="千分位[0] 2 3 2 2 2 4 4" xfId="10026" xr:uid="{B59B5262-DCD9-4AA7-A055-B9D2E33C0913}"/>
    <cellStyle name="千分位[0] 2 3 2 2 2 4 4 2" xfId="39981" xr:uid="{DF0F91EF-FEEB-46AC-BABA-7E0767A2C062}"/>
    <cellStyle name="千分位[0] 2 3 2 2 2 4 5" xfId="12808" xr:uid="{7FF2FEED-CEF4-4B3D-82FF-19DD4E18FA75}"/>
    <cellStyle name="千分位[0] 2 3 2 2 2 4 5 2" xfId="42763" xr:uid="{C00FE156-979A-4F8D-8893-EE64543C4C68}"/>
    <cellStyle name="千分位[0] 2 3 2 2 2 4 6" xfId="15543" xr:uid="{C05B3A14-4CC0-4061-BA91-39EC2511447A}"/>
    <cellStyle name="千分位[0] 2 3 2 2 2 4 6 2" xfId="45498" xr:uid="{838AB98D-F1EC-4DA8-A73B-3C5D6AA82D44}"/>
    <cellStyle name="千分位[0] 2 3 2 2 2 4 7" xfId="18291" xr:uid="{FB334860-6B8D-45DC-814D-F4D510AB6A07}"/>
    <cellStyle name="千分位[0] 2 3 2 2 2 4 7 2" xfId="48244" xr:uid="{D14294E5-94DD-4182-8F65-79FF81BCD83D}"/>
    <cellStyle name="千分位[0] 2 3 2 2 2 4 8" xfId="21074" xr:uid="{31A1DC66-40E7-47C0-91A7-53B2E419617F}"/>
    <cellStyle name="千分位[0] 2 3 2 2 2 4 8 2" xfId="51026" xr:uid="{DF2C838F-5E54-4359-B25D-6B0CD36E799F}"/>
    <cellStyle name="千分位[0] 2 3 2 2 2 4 9" xfId="23812" xr:uid="{859897B7-4EDF-449E-BC3A-FBC72DB647C3}"/>
    <cellStyle name="千分位[0] 2 3 2 2 2 4 9 2" xfId="53764" xr:uid="{2E019A12-6F4F-459F-8C59-B519ADB1C115}"/>
    <cellStyle name="千分位[0] 2 3 2 2 2 5" xfId="2928" xr:uid="{524AD750-B3B1-409E-8080-7DAC55CE8FC0}"/>
    <cellStyle name="千分位[0] 2 3 2 2 2 5 2" xfId="27923" xr:uid="{05D4E95C-A551-468A-8899-B04A3E962A70}"/>
    <cellStyle name="千分位[0] 2 3 2 2 2 5 2 2" xfId="57875" xr:uid="{349E4987-D6E7-45CC-BC7A-EBA6D85BF7AF}"/>
    <cellStyle name="千分位[0] 2 3 2 2 2 5 3" xfId="32921" xr:uid="{521CEE5A-7E61-4EFE-A1DF-9EE7F323B307}"/>
    <cellStyle name="千分位[0] 2 3 2 2 2 6" xfId="5876" xr:uid="{2034221F-E3A6-4F48-AF97-02642AB83712}"/>
    <cellStyle name="千分位[0] 2 3 2 2 2 6 2" xfId="35831" xr:uid="{EC3BE0B1-41FC-4AA3-99DE-A2AB3137C420}"/>
    <cellStyle name="千分位[0] 2 3 2 2 2 7" xfId="8658" xr:uid="{A52CABC2-7754-4011-B3D4-FD9AE276102A}"/>
    <cellStyle name="千分位[0] 2 3 2 2 2 7 2" xfId="38613" xr:uid="{3D212A6C-18A1-4529-BE9A-C3DAF53430FB}"/>
    <cellStyle name="千分位[0] 2 3 2 2 2 8" xfId="11440" xr:uid="{BD9896D8-6924-4419-A772-E76BA41B6E21}"/>
    <cellStyle name="千分位[0] 2 3 2 2 2 8 2" xfId="41395" xr:uid="{D98F90A4-3376-42C9-B302-0CC2A44EE523}"/>
    <cellStyle name="千分位[0] 2 3 2 2 2 9" xfId="14175" xr:uid="{97781AEA-C16A-47AB-ABB1-12078787C238}"/>
    <cellStyle name="千分位[0] 2 3 2 2 2 9 2" xfId="44130" xr:uid="{2A136C06-A9C5-4D62-A393-6899D8967863}"/>
    <cellStyle name="千分位[0] 2 3 2 2 3" xfId="1103" xr:uid="{9C0D9501-92B1-4C4B-BB5E-4C96CDD413BA}"/>
    <cellStyle name="千分位[0] 2 3 2 2 3 10" xfId="19877" xr:uid="{F5FC0F0B-6BD6-4D40-8229-D5F13F4AC3E3}"/>
    <cellStyle name="千分位[0] 2 3 2 2 3 10 2" xfId="49829" xr:uid="{50C1E518-929E-4C63-A265-460DF8D686B3}"/>
    <cellStyle name="千分位[0] 2 3 2 2 3 11" xfId="22615" xr:uid="{358680BB-D32A-4A31-97A0-F70555364D2F}"/>
    <cellStyle name="千分位[0] 2 3 2 2 3 11 2" xfId="52567" xr:uid="{8E7AD797-B8D5-4ACD-B351-04DF9701C0AE}"/>
    <cellStyle name="千分位[0] 2 3 2 2 3 12" xfId="25351" xr:uid="{7BD05C16-F6DF-440E-B8D0-AFA9DCB439E9}"/>
    <cellStyle name="千分位[0] 2 3 2 2 3 12 2" xfId="55303" xr:uid="{1D3DC756-4306-4507-B60D-FABE1AB8A5A8}"/>
    <cellStyle name="千分位[0] 2 3 2 2 3 13" xfId="31108" xr:uid="{99DAE419-B758-4386-A224-378BA15E5E91}"/>
    <cellStyle name="千分位[0] 2 3 2 2 3 2" xfId="3783" xr:uid="{F1B88EDD-3084-4987-9F1A-5E2AA2949AF1}"/>
    <cellStyle name="千分位[0] 2 3 2 2 3 2 10" xfId="26035" xr:uid="{CC0E4447-4B9D-467F-8181-A5E250D69A25}"/>
    <cellStyle name="千分位[0] 2 3 2 2 3 2 10 2" xfId="55987" xr:uid="{9B7EC4CF-F848-43BF-BCA6-A496B94E7C4C}"/>
    <cellStyle name="千分位[0] 2 3 2 2 3 2 11" xfId="33776" xr:uid="{C337A4BF-53CC-4C15-83A7-ADF252DC6F5A}"/>
    <cellStyle name="千分位[0] 2 3 2 2 3 2 2" xfId="5151" xr:uid="{37EA9FBB-5172-4182-8BFA-E9D4CF3B655D}"/>
    <cellStyle name="千分位[0] 2 3 2 2 3 2 2 10" xfId="35144" xr:uid="{409DFD11-9801-44DA-B30F-0FE7D6E29ECA}"/>
    <cellStyle name="千分位[0] 2 3 2 2 3 2 2 2" xfId="8099" xr:uid="{C1190A9C-2A46-4EBB-902E-0F0499351700}"/>
    <cellStyle name="千分位[0] 2 3 2 2 3 2 2 2 2" xfId="30146" xr:uid="{EF6FA6FD-DF90-43D3-9E89-BEBDC9A51994}"/>
    <cellStyle name="千分位[0] 2 3 2 2 3 2 2 2 2 2" xfId="60098" xr:uid="{04C8AEF5-E3FE-4BD1-8802-C9C1BEF83C16}"/>
    <cellStyle name="千分位[0] 2 3 2 2 3 2 2 2 3" xfId="38054" xr:uid="{604501B0-F67E-45F9-950F-C750D55B5A23}"/>
    <cellStyle name="千分位[0] 2 3 2 2 3 2 2 3" xfId="10881" xr:uid="{B298EB02-2C7A-4FC3-A654-59D0DD40FF1F}"/>
    <cellStyle name="千分位[0] 2 3 2 2 3 2 2 3 2" xfId="40836" xr:uid="{8DDFE612-42E0-48AA-A766-9BB255F3E814}"/>
    <cellStyle name="千分位[0] 2 3 2 2 3 2 2 4" xfId="13663" xr:uid="{263C8006-55B7-4F57-BFF7-61BD2C419C5E}"/>
    <cellStyle name="千分位[0] 2 3 2 2 3 2 2 4 2" xfId="43618" xr:uid="{90E33D3D-3967-4E32-A73C-BBD1B92F645E}"/>
    <cellStyle name="千分位[0] 2 3 2 2 3 2 2 5" xfId="16398" xr:uid="{18B1267B-612C-48D9-8679-933CE3FE96FD}"/>
    <cellStyle name="千分位[0] 2 3 2 2 3 2 2 5 2" xfId="46353" xr:uid="{2731490F-3756-4E3C-A39F-4BD08A94B14D}"/>
    <cellStyle name="千分位[0] 2 3 2 2 3 2 2 6" xfId="19146" xr:uid="{92432003-7B27-4DAB-9066-7184B68EA10E}"/>
    <cellStyle name="千分位[0] 2 3 2 2 3 2 2 6 2" xfId="49099" xr:uid="{B57A8996-26F4-4256-BBFA-1323D0DBE23A}"/>
    <cellStyle name="千分位[0] 2 3 2 2 3 2 2 7" xfId="21929" xr:uid="{A51D189B-3035-4518-9C20-C80D41A54F60}"/>
    <cellStyle name="千分位[0] 2 3 2 2 3 2 2 7 2" xfId="51881" xr:uid="{4479ABFE-710E-41F7-9981-EAB4797F5048}"/>
    <cellStyle name="千分位[0] 2 3 2 2 3 2 2 8" xfId="24667" xr:uid="{A2267E4A-92AC-4FB5-ACF4-C860373F0A72}"/>
    <cellStyle name="千分位[0] 2 3 2 2 3 2 2 8 2" xfId="54619" xr:uid="{E0C4E1B0-3506-410F-9DAC-73E5E4EC7AB7}"/>
    <cellStyle name="千分位[0] 2 3 2 2 3 2 2 9" xfId="27403" xr:uid="{0970EBF9-5677-4E57-8A81-A58C632DF4FA}"/>
    <cellStyle name="千分位[0] 2 3 2 2 3 2 2 9 2" xfId="57355" xr:uid="{4F7FF2D9-8F76-4000-B957-DD7CD431FB2E}"/>
    <cellStyle name="千分位[0] 2 3 2 2 3 2 3" xfId="6731" xr:uid="{1D27E087-B40C-4521-87EC-10FE85C6A7D9}"/>
    <cellStyle name="千分位[0] 2 3 2 2 3 2 3 2" xfId="28778" xr:uid="{2FE52990-638B-4C85-84ED-B75BD60ED9E1}"/>
    <cellStyle name="千分位[0] 2 3 2 2 3 2 3 2 2" xfId="58730" xr:uid="{AF545B9B-9293-4D09-9505-336EF72A2215}"/>
    <cellStyle name="千分位[0] 2 3 2 2 3 2 3 3" xfId="36686" xr:uid="{487BE48F-F76A-451C-BD1D-B244507DB674}"/>
    <cellStyle name="千分位[0] 2 3 2 2 3 2 4" xfId="9513" xr:uid="{3755D1BC-B4F5-420E-B9EE-3DB6CA9347AF}"/>
    <cellStyle name="千分位[0] 2 3 2 2 3 2 4 2" xfId="39468" xr:uid="{433F6322-BF5F-4748-B52B-CF0244F31C77}"/>
    <cellStyle name="千分位[0] 2 3 2 2 3 2 5" xfId="12295" xr:uid="{8204CC92-1D0D-41BC-9B7A-879883844700}"/>
    <cellStyle name="千分位[0] 2 3 2 2 3 2 5 2" xfId="42250" xr:uid="{A055C87B-BC46-46BC-9A79-113C2D4024CD}"/>
    <cellStyle name="千分位[0] 2 3 2 2 3 2 6" xfId="15030" xr:uid="{6961A1F9-5B65-480D-A298-E7E71F5AC5D5}"/>
    <cellStyle name="千分位[0] 2 3 2 2 3 2 6 2" xfId="44985" xr:uid="{AFBA3F7F-0221-4BBA-A539-9290FBEE41E0}"/>
    <cellStyle name="千分位[0] 2 3 2 2 3 2 7" xfId="17778" xr:uid="{F864AAEC-960A-4B03-9C1F-8A565DAFE873}"/>
    <cellStyle name="千分位[0] 2 3 2 2 3 2 7 2" xfId="47731" xr:uid="{5C382D00-3A74-4EC0-BE0B-24D6AE72E5D2}"/>
    <cellStyle name="千分位[0] 2 3 2 2 3 2 8" xfId="20561" xr:uid="{8D53C8C3-EAE8-4FB9-857B-5B2F4B5D039F}"/>
    <cellStyle name="千分位[0] 2 3 2 2 3 2 8 2" xfId="50513" xr:uid="{8BB699F3-62A0-4D4B-BAB8-11E9DD304622}"/>
    <cellStyle name="千分位[0] 2 3 2 2 3 2 9" xfId="23299" xr:uid="{D1B89E48-8B98-4982-A725-269999BEBD50}"/>
    <cellStyle name="千分位[0] 2 3 2 2 3 2 9 2" xfId="53251" xr:uid="{35D6DE96-B27C-4BF9-BAAF-1A11853DC4A4}"/>
    <cellStyle name="千分位[0] 2 3 2 2 3 3" xfId="4467" xr:uid="{9BB065CD-2CA3-48FD-9146-AE16B6CF3570}"/>
    <cellStyle name="千分位[0] 2 3 2 2 3 3 10" xfId="34460" xr:uid="{6720F33C-19B5-4B26-9065-F41F9307E6F7}"/>
    <cellStyle name="千分位[0] 2 3 2 2 3 3 2" xfId="7415" xr:uid="{B98AA3CB-3342-4AD8-BEEB-80F4764F7D55}"/>
    <cellStyle name="千分位[0] 2 3 2 2 3 3 2 2" xfId="29462" xr:uid="{458CC08A-AE60-45E0-9795-72AE07E067F5}"/>
    <cellStyle name="千分位[0] 2 3 2 2 3 3 2 2 2" xfId="59414" xr:uid="{F9605FD3-FDEE-41E9-814B-98D367D7EB36}"/>
    <cellStyle name="千分位[0] 2 3 2 2 3 3 2 3" xfId="37370" xr:uid="{7D62DC55-1F32-481B-AD45-AE8C1E640F75}"/>
    <cellStyle name="千分位[0] 2 3 2 2 3 3 3" xfId="10197" xr:uid="{8538A952-7FC4-43C6-A19D-98F0ADCB3564}"/>
    <cellStyle name="千分位[0] 2 3 2 2 3 3 3 2" xfId="40152" xr:uid="{96610AFC-AC5A-4A6A-BD45-E1CBF13A65C8}"/>
    <cellStyle name="千分位[0] 2 3 2 2 3 3 4" xfId="12979" xr:uid="{65C93EE7-D434-4AE3-9776-FD4A0583BEAF}"/>
    <cellStyle name="千分位[0] 2 3 2 2 3 3 4 2" xfId="42934" xr:uid="{626CE6BC-40B9-4EB5-88FD-B442635C1C34}"/>
    <cellStyle name="千分位[0] 2 3 2 2 3 3 5" xfId="15714" xr:uid="{8227559D-E1C3-4D0A-B9B6-9F6FF3FE9AA4}"/>
    <cellStyle name="千分位[0] 2 3 2 2 3 3 5 2" xfId="45669" xr:uid="{9B12DF06-DA56-45A9-BA1C-28921DED8044}"/>
    <cellStyle name="千分位[0] 2 3 2 2 3 3 6" xfId="18462" xr:uid="{3314AC8B-D1DE-4291-BC08-0D605592A5AF}"/>
    <cellStyle name="千分位[0] 2 3 2 2 3 3 6 2" xfId="48415" xr:uid="{F5BF1EF8-DBF4-4480-97D4-79E614B8C686}"/>
    <cellStyle name="千分位[0] 2 3 2 2 3 3 7" xfId="21245" xr:uid="{072D9354-E948-446A-B9F3-4BE0BF5BC353}"/>
    <cellStyle name="千分位[0] 2 3 2 2 3 3 7 2" xfId="51197" xr:uid="{88250D42-450B-4860-8ACD-3F32854B8986}"/>
    <cellStyle name="千分位[0] 2 3 2 2 3 3 8" xfId="23983" xr:uid="{C87DEB2C-A9A2-4444-9F4E-F7C3489AFA2D}"/>
    <cellStyle name="千分位[0] 2 3 2 2 3 3 8 2" xfId="53935" xr:uid="{13C97D31-F171-43CF-A1A5-F1F58207AD96}"/>
    <cellStyle name="千分位[0] 2 3 2 2 3 3 9" xfId="26719" xr:uid="{3E7445C7-45FF-483F-AEA8-0F165646A2B8}"/>
    <cellStyle name="千分位[0] 2 3 2 2 3 3 9 2" xfId="56671" xr:uid="{7D4EB1BB-2851-4884-B683-DDD18CAA9960}"/>
    <cellStyle name="千分位[0] 2 3 2 2 3 4" xfId="3099" xr:uid="{95711062-FBC1-4EC3-87D0-A060E8898FAF}"/>
    <cellStyle name="千分位[0] 2 3 2 2 3 4 2" xfId="28094" xr:uid="{F254A0CA-6AE8-450A-A33E-DF8E2ACC2247}"/>
    <cellStyle name="千分位[0] 2 3 2 2 3 4 2 2" xfId="58046" xr:uid="{60CE28CA-37F0-4A85-B5E7-0651E95B13A7}"/>
    <cellStyle name="千分位[0] 2 3 2 2 3 4 3" xfId="33092" xr:uid="{2AB304F2-50FC-4D67-8D72-B3880E28F367}"/>
    <cellStyle name="千分位[0] 2 3 2 2 3 5" xfId="6047" xr:uid="{B91142D4-3168-46F0-8D8B-40F4EF3641D2}"/>
    <cellStyle name="千分位[0] 2 3 2 2 3 5 2" xfId="36002" xr:uid="{3F843F7E-A806-4658-B3D9-65B678BB795A}"/>
    <cellStyle name="千分位[0] 2 3 2 2 3 6" xfId="8829" xr:uid="{8E8B0336-88A5-4E94-9B14-11BFEF6F4EDD}"/>
    <cellStyle name="千分位[0] 2 3 2 2 3 6 2" xfId="38784" xr:uid="{428B17D3-1773-4745-84BA-228D4FA22F1D}"/>
    <cellStyle name="千分位[0] 2 3 2 2 3 7" xfId="11611" xr:uid="{6A759B89-4DB0-4C49-9E55-3133A166AE94}"/>
    <cellStyle name="千分位[0] 2 3 2 2 3 7 2" xfId="41566" xr:uid="{76C8CC6F-E1D9-43A8-9251-8F36457A2959}"/>
    <cellStyle name="千分位[0] 2 3 2 2 3 8" xfId="14346" xr:uid="{6ACF9156-03B7-43A2-998D-0DA35C70295E}"/>
    <cellStyle name="千分位[0] 2 3 2 2 3 8 2" xfId="44301" xr:uid="{84E9396B-4486-43FC-82B4-FEF5B75902C6}"/>
    <cellStyle name="千分位[0] 2 3 2 2 3 9" xfId="17094" xr:uid="{6CF4FE02-1B6F-46B1-97F3-999A646D1021}"/>
    <cellStyle name="千分位[0] 2 3 2 2 3 9 2" xfId="47047" xr:uid="{25576C0E-DD9D-48C5-98F0-911BD30CA185}"/>
    <cellStyle name="千分位[0] 2 3 2 2 4" xfId="1645" xr:uid="{85E4CE4D-AB9F-418E-8DE7-EEB4CE439EF7}"/>
    <cellStyle name="千分位[0] 2 3 2 2 4 10" xfId="22957" xr:uid="{951AE159-0ED2-4250-BB46-DB539D02544F}"/>
    <cellStyle name="千分位[0] 2 3 2 2 4 10 2" xfId="52909" xr:uid="{E33E1DD0-EACA-4C7A-9A83-F5CA6B81EE11}"/>
    <cellStyle name="千分位[0] 2 3 2 2 4 11" xfId="25693" xr:uid="{FB02337A-A7DB-4DE4-912F-1660E1DF37CB}"/>
    <cellStyle name="千分位[0] 2 3 2 2 4 11 2" xfId="55645" xr:uid="{9251BFB4-9E40-47A9-A9D4-148739C614DE}"/>
    <cellStyle name="千分位[0] 2 3 2 2 4 12" xfId="31650" xr:uid="{CBF4374B-8732-44A9-A5DF-B0F47420975F}"/>
    <cellStyle name="千分位[0] 2 3 2 2 4 2" xfId="4809" xr:uid="{C032970C-D363-42B4-8197-1777EB902D9C}"/>
    <cellStyle name="千分位[0] 2 3 2 2 4 2 10" xfId="34802" xr:uid="{8EA2CF0E-0F34-4C9E-BB23-A1BB8D59C575}"/>
    <cellStyle name="千分位[0] 2 3 2 2 4 2 2" xfId="7757" xr:uid="{7F2A7891-2D59-478E-997C-18D5F70D6358}"/>
    <cellStyle name="千分位[0] 2 3 2 2 4 2 2 2" xfId="29804" xr:uid="{34A1E2F1-BA50-4AB7-9A00-DE97C9C7CDA8}"/>
    <cellStyle name="千分位[0] 2 3 2 2 4 2 2 2 2" xfId="59756" xr:uid="{85BEB8EA-0DB9-4F90-8EEE-AE3A35CCAC6B}"/>
    <cellStyle name="千分位[0] 2 3 2 2 4 2 2 3" xfId="37712" xr:uid="{7077852E-9BA9-4BAF-A4FC-7D5B899BE818}"/>
    <cellStyle name="千分位[0] 2 3 2 2 4 2 3" xfId="10539" xr:uid="{C02E7B23-84C8-4D3D-8A73-839CCF7CD50F}"/>
    <cellStyle name="千分位[0] 2 3 2 2 4 2 3 2" xfId="40494" xr:uid="{9EDC6578-62B1-434E-9567-3F9E1E1D4DC5}"/>
    <cellStyle name="千分位[0] 2 3 2 2 4 2 4" xfId="13321" xr:uid="{95D0EA96-936C-49E8-89BA-7B3F61DE3A63}"/>
    <cellStyle name="千分位[0] 2 3 2 2 4 2 4 2" xfId="43276" xr:uid="{D10E7555-FD17-42D2-9759-F231B5CEE982}"/>
    <cellStyle name="千分位[0] 2 3 2 2 4 2 5" xfId="16056" xr:uid="{F98F080C-D924-45C9-92BC-0A3E4611FF99}"/>
    <cellStyle name="千分位[0] 2 3 2 2 4 2 5 2" xfId="46011" xr:uid="{AC8B98D3-A4F3-4807-A5BA-6FE35C896461}"/>
    <cellStyle name="千分位[0] 2 3 2 2 4 2 6" xfId="18804" xr:uid="{8987CCA2-E4C6-4F02-B1DB-EB8B812570AC}"/>
    <cellStyle name="千分位[0] 2 3 2 2 4 2 6 2" xfId="48757" xr:uid="{D807279C-047E-40FB-A0C8-316F891F931F}"/>
    <cellStyle name="千分位[0] 2 3 2 2 4 2 7" xfId="21587" xr:uid="{DC9A1FD9-4C50-4E53-BA78-4CE886261B63}"/>
    <cellStyle name="千分位[0] 2 3 2 2 4 2 7 2" xfId="51539" xr:uid="{224ADDAB-E4FA-436D-AE10-2FFC30F54BA0}"/>
    <cellStyle name="千分位[0] 2 3 2 2 4 2 8" xfId="24325" xr:uid="{32686716-A702-4D6A-85B1-83F53DF85781}"/>
    <cellStyle name="千分位[0] 2 3 2 2 4 2 8 2" xfId="54277" xr:uid="{46B5AD3F-BDE5-4867-B1A6-07A6BCEB34DE}"/>
    <cellStyle name="千分位[0] 2 3 2 2 4 2 9" xfId="27061" xr:uid="{68EB5A31-11A3-4317-82FA-B250EF817257}"/>
    <cellStyle name="千分位[0] 2 3 2 2 4 2 9 2" xfId="57013" xr:uid="{447DE222-5DA7-453D-A2D0-DA24C33A0250}"/>
    <cellStyle name="千分位[0] 2 3 2 2 4 3" xfId="3441" xr:uid="{E15E5233-27D9-4CC1-891B-19E6E20CE1C9}"/>
    <cellStyle name="千分位[0] 2 3 2 2 4 3 2" xfId="28436" xr:uid="{786BD99F-43F0-4CC4-BCF9-DD36A23F6A31}"/>
    <cellStyle name="千分位[0] 2 3 2 2 4 3 2 2" xfId="58388" xr:uid="{764699E5-13D6-4188-8A94-2527E13AE274}"/>
    <cellStyle name="千分位[0] 2 3 2 2 4 3 3" xfId="33434" xr:uid="{6D5DE94A-B277-4CA2-85CD-2D6964007772}"/>
    <cellStyle name="千分位[0] 2 3 2 2 4 4" xfId="6389" xr:uid="{F1A21E84-F98A-4890-8217-27D05DB08843}"/>
    <cellStyle name="千分位[0] 2 3 2 2 4 4 2" xfId="36344" xr:uid="{9E0A5E48-3A78-4C60-980D-7B0FAE652F26}"/>
    <cellStyle name="千分位[0] 2 3 2 2 4 5" xfId="9171" xr:uid="{DB06E8EB-AF83-4737-90C8-D81D375F8D3D}"/>
    <cellStyle name="千分位[0] 2 3 2 2 4 5 2" xfId="39126" xr:uid="{0B625EAE-B80E-4E2E-80A0-3642E4E5D270}"/>
    <cellStyle name="千分位[0] 2 3 2 2 4 6" xfId="11953" xr:uid="{19811453-B055-4A74-B188-959D32E2F40F}"/>
    <cellStyle name="千分位[0] 2 3 2 2 4 6 2" xfId="41908" xr:uid="{C4BE841C-7297-40D5-BA29-1A9C92FAF5D5}"/>
    <cellStyle name="千分位[0] 2 3 2 2 4 7" xfId="14688" xr:uid="{C32125BD-1119-4534-847F-6E214FED068F}"/>
    <cellStyle name="千分位[0] 2 3 2 2 4 7 2" xfId="44643" xr:uid="{7919378F-D2AF-466F-8DC0-8929A5BCFC7D}"/>
    <cellStyle name="千分位[0] 2 3 2 2 4 8" xfId="17436" xr:uid="{2FC1D7EB-ADD4-4E1C-B492-FDB7EA423B34}"/>
    <cellStyle name="千分位[0] 2 3 2 2 4 8 2" xfId="47389" xr:uid="{4B68BDE0-9DB3-48D5-9120-7E6F07C0CAFE}"/>
    <cellStyle name="千分位[0] 2 3 2 2 4 9" xfId="20219" xr:uid="{67129BF0-24A6-41FF-B3F2-01E648079903}"/>
    <cellStyle name="千分位[0] 2 3 2 2 4 9 2" xfId="50171" xr:uid="{3A345DCD-7062-44FB-894A-56D7D141C144}"/>
    <cellStyle name="千分位[0] 2 3 2 2 5" xfId="2140" xr:uid="{14F957ED-435B-4514-A545-D29E05112EC8}"/>
    <cellStyle name="千分位[0] 2 3 2 2 5 10" xfId="26377" xr:uid="{84FF8A2A-BBC6-4746-A081-F4B82B131D36}"/>
    <cellStyle name="千分位[0] 2 3 2 2 5 10 2" xfId="56329" xr:uid="{ACD7DF42-8E55-4845-B0CE-19CFD8EEBEB4}"/>
    <cellStyle name="千分位[0] 2 3 2 2 5 11" xfId="32143" xr:uid="{C04BDFC0-F023-40AD-BEDF-0F1FE60816A1}"/>
    <cellStyle name="千分位[0] 2 3 2 2 5 2" xfId="4125" xr:uid="{DEC85F8E-BD7B-4684-B0F3-49A8A6C6692F}"/>
    <cellStyle name="千分位[0] 2 3 2 2 5 2 2" xfId="29120" xr:uid="{2D642383-C3F3-434C-9A90-0183D53CBD2D}"/>
    <cellStyle name="千分位[0] 2 3 2 2 5 2 2 2" xfId="59072" xr:uid="{7E9CEE78-278D-4866-A39B-0D8A2058D96A}"/>
    <cellStyle name="千分位[0] 2 3 2 2 5 2 3" xfId="34118" xr:uid="{C4020028-3E14-47DC-BE84-E0F470DF59CB}"/>
    <cellStyle name="千分位[0] 2 3 2 2 5 3" xfId="7073" xr:uid="{AC0E4EFE-09D9-46FD-B3BB-66AD42EC420E}"/>
    <cellStyle name="千分位[0] 2 3 2 2 5 3 2" xfId="37028" xr:uid="{1AE6E372-246F-47DA-ADE1-1E984DF12094}"/>
    <cellStyle name="千分位[0] 2 3 2 2 5 4" xfId="9855" xr:uid="{B49D6BA5-1DB5-4F83-89B9-BE9A76F40A8C}"/>
    <cellStyle name="千分位[0] 2 3 2 2 5 4 2" xfId="39810" xr:uid="{479B0A46-AE09-4089-9F8E-00CAB8E7B7E4}"/>
    <cellStyle name="千分位[0] 2 3 2 2 5 5" xfId="12637" xr:uid="{A3B777D7-D1A7-43E7-A1CC-C9765C1E4A50}"/>
    <cellStyle name="千分位[0] 2 3 2 2 5 5 2" xfId="42592" xr:uid="{1F5E4B6E-5BED-47CF-909D-B271F1441F8B}"/>
    <cellStyle name="千分位[0] 2 3 2 2 5 6" xfId="15372" xr:uid="{445BF39B-B5B2-43E9-8E77-024F84A3D5AA}"/>
    <cellStyle name="千分位[0] 2 3 2 2 5 6 2" xfId="45327" xr:uid="{6BB41272-EF02-44FD-A16D-17856D2A3CE9}"/>
    <cellStyle name="千分位[0] 2 3 2 2 5 7" xfId="18120" xr:uid="{CEA0E387-E9F7-48D5-83DA-5978C483E170}"/>
    <cellStyle name="千分位[0] 2 3 2 2 5 7 2" xfId="48073" xr:uid="{327E076C-6C20-4D10-9497-CD8C4728ADC4}"/>
    <cellStyle name="千分位[0] 2 3 2 2 5 8" xfId="20903" xr:uid="{8E696700-E0DC-4E93-97E8-7C8B1AA68763}"/>
    <cellStyle name="千分位[0] 2 3 2 2 5 8 2" xfId="50855" xr:uid="{614EC240-EB04-4F8B-8314-88EFDB247EEB}"/>
    <cellStyle name="千分位[0] 2 3 2 2 5 9" xfId="23641" xr:uid="{FCA542A3-DFF8-41A7-90EC-2C3C748F4F11}"/>
    <cellStyle name="千分位[0] 2 3 2 2 5 9 2" xfId="53593" xr:uid="{7B8C7676-C454-4057-BD04-D2FBFA97B094}"/>
    <cellStyle name="千分位[0] 2 3 2 2 6" xfId="2319" xr:uid="{78F69E45-6975-4625-8B12-651E565CFA04}"/>
    <cellStyle name="千分位[0] 2 3 2 2 6 2" xfId="27752" xr:uid="{248EE2C3-8F72-490E-97A9-1B6DD5C41802}"/>
    <cellStyle name="千分位[0] 2 3 2 2 6 2 2" xfId="57704" xr:uid="{42BB609D-F265-4942-B235-12342F122671}"/>
    <cellStyle name="千分位[0] 2 3 2 2 6 3" xfId="32319" xr:uid="{1DC59932-0BB7-4941-BD21-D72D8A49D3D5}"/>
    <cellStyle name="千分位[0] 2 3 2 2 7" xfId="2757" xr:uid="{C54C85B2-519A-4F81-8AC1-E6250FA176CE}"/>
    <cellStyle name="千分位[0] 2 3 2 2 7 2" xfId="32750" xr:uid="{3199C6B4-C0B2-480F-A5CE-F13ACC44135B}"/>
    <cellStyle name="千分位[0] 2 3 2 2 8" xfId="5705" xr:uid="{5AC202F1-87A8-42D1-B7E7-E4976157DA34}"/>
    <cellStyle name="千分位[0] 2 3 2 2 8 2" xfId="35660" xr:uid="{56E14B88-E766-4206-A0D3-D72B0A97CEF2}"/>
    <cellStyle name="千分位[0] 2 3 2 2 9" xfId="8487" xr:uid="{B1245533-1723-4049-AEE4-4B3FD2F99E92}"/>
    <cellStyle name="千分位[0] 2 3 2 2 9 2" xfId="38442" xr:uid="{5ECB152F-4150-44E6-A86E-B664D14B53A5}"/>
    <cellStyle name="千分位[0] 2 3 2 3" xfId="790" xr:uid="{8DB0A728-912B-4BBB-937E-4E221B39243D}"/>
    <cellStyle name="千分位[0] 2 3 2 3 10" xfId="16838" xr:uid="{16AD145F-0C6A-4FF9-A4AB-BE96498261AB}"/>
    <cellStyle name="千分位[0] 2 3 2 3 10 2" xfId="46791" xr:uid="{90BFC7E3-9084-439C-9C2F-AA9F232764D9}"/>
    <cellStyle name="千分位[0] 2 3 2 3 11" xfId="19621" xr:uid="{DA2008C5-DE09-4856-A03D-50C84B4B9CEB}"/>
    <cellStyle name="千分位[0] 2 3 2 3 11 2" xfId="49573" xr:uid="{89525BC9-309B-4AEB-84B4-1C6FAA970153}"/>
    <cellStyle name="千分位[0] 2 3 2 3 12" xfId="22359" xr:uid="{C67F1EE0-1FEF-467E-92A2-5E2CC8A5CAE5}"/>
    <cellStyle name="千分位[0] 2 3 2 3 12 2" xfId="52311" xr:uid="{AE3BE0B3-F113-46DA-81C7-B749ED48A04E}"/>
    <cellStyle name="千分位[0] 2 3 2 3 13" xfId="25095" xr:uid="{84BDEC7A-D8ED-4311-A5AD-9C8541EF9F5F}"/>
    <cellStyle name="千分位[0] 2 3 2 3 13 2" xfId="55047" xr:uid="{4D937BE4-E4DB-4B77-B6D1-70BA9EB30184}"/>
    <cellStyle name="千分位[0] 2 3 2 3 14" xfId="30795" xr:uid="{5340A9E7-0073-4CF9-9C66-B4D9151FFAEE}"/>
    <cellStyle name="千分位[0] 2 3 2 3 2" xfId="1333" xr:uid="{EC48ED18-A911-4C9C-8B52-A3F42E1A473B}"/>
    <cellStyle name="千分位[0] 2 3 2 3 2 10" xfId="19963" xr:uid="{47BD749B-1A97-419C-B698-DF482206C4BB}"/>
    <cellStyle name="千分位[0] 2 3 2 3 2 10 2" xfId="49915" xr:uid="{309F6A9F-60D5-4AAD-AC89-27E4BFE7CA7E}"/>
    <cellStyle name="千分位[0] 2 3 2 3 2 11" xfId="22701" xr:uid="{32E5D76A-38D3-44DC-AF19-A5799E403606}"/>
    <cellStyle name="千分位[0] 2 3 2 3 2 11 2" xfId="52653" xr:uid="{F45D3212-B7FC-43A6-BA8C-4A8457D9C53E}"/>
    <cellStyle name="千分位[0] 2 3 2 3 2 12" xfId="25437" xr:uid="{382E969B-2FBF-47DC-A061-038D62DDA139}"/>
    <cellStyle name="千分位[0] 2 3 2 3 2 12 2" xfId="55389" xr:uid="{007F5705-BAF6-4F39-8BDE-4F9B4ECC88CE}"/>
    <cellStyle name="千分位[0] 2 3 2 3 2 13" xfId="31338" xr:uid="{E8F8B9DA-48DF-4F2F-924C-824C62A69E1D}"/>
    <cellStyle name="千分位[0] 2 3 2 3 2 2" xfId="3869" xr:uid="{5A019672-4C6B-435F-AFEC-0986A5090E2E}"/>
    <cellStyle name="千分位[0] 2 3 2 3 2 2 10" xfId="26121" xr:uid="{26958074-FE0C-4D6F-9F51-9758CFAF0DD7}"/>
    <cellStyle name="千分位[0] 2 3 2 3 2 2 10 2" xfId="56073" xr:uid="{B664AA16-6E6D-4CF3-AECC-8F624AE92490}"/>
    <cellStyle name="千分位[0] 2 3 2 3 2 2 11" xfId="33862" xr:uid="{57EE23C7-797F-4D27-8241-47BACE49A14C}"/>
    <cellStyle name="千分位[0] 2 3 2 3 2 2 2" xfId="5237" xr:uid="{F5B30191-B8F0-4EF1-BAEC-B83B046FD895}"/>
    <cellStyle name="千分位[0] 2 3 2 3 2 2 2 10" xfId="35230" xr:uid="{2AA80A8E-3A6D-45B5-AD78-5EABE7777523}"/>
    <cellStyle name="千分位[0] 2 3 2 3 2 2 2 2" xfId="8185" xr:uid="{3F38F35F-6C33-4631-8177-41F8C87DA253}"/>
    <cellStyle name="千分位[0] 2 3 2 3 2 2 2 2 2" xfId="30232" xr:uid="{DA35EC7F-997F-4489-A00D-F1143C8317F4}"/>
    <cellStyle name="千分位[0] 2 3 2 3 2 2 2 2 2 2" xfId="60184" xr:uid="{791A364D-EC26-4F08-A0B4-F421CB6D266F}"/>
    <cellStyle name="千分位[0] 2 3 2 3 2 2 2 2 3" xfId="38140" xr:uid="{EEF12562-0EC6-4314-875C-7820C89783D6}"/>
    <cellStyle name="千分位[0] 2 3 2 3 2 2 2 3" xfId="10967" xr:uid="{728DEE70-72B9-424F-8367-68619DDBE6FA}"/>
    <cellStyle name="千分位[0] 2 3 2 3 2 2 2 3 2" xfId="40922" xr:uid="{B562E402-3ABA-4386-B22B-BDEBFE9A1692}"/>
    <cellStyle name="千分位[0] 2 3 2 3 2 2 2 4" xfId="13749" xr:uid="{D97572AD-F849-4D03-BE3F-FC085F4A7154}"/>
    <cellStyle name="千分位[0] 2 3 2 3 2 2 2 4 2" xfId="43704" xr:uid="{66C81753-63C6-461F-889A-23D1226AE023}"/>
    <cellStyle name="千分位[0] 2 3 2 3 2 2 2 5" xfId="16484" xr:uid="{7C024111-C409-425C-B39E-17A06BB2F96B}"/>
    <cellStyle name="千分位[0] 2 3 2 3 2 2 2 5 2" xfId="46439" xr:uid="{81A29B53-559D-4972-9E35-705AE9B62FEA}"/>
    <cellStyle name="千分位[0] 2 3 2 3 2 2 2 6" xfId="19232" xr:uid="{3E2312E3-5F2E-4365-99DB-CCC0355AF444}"/>
    <cellStyle name="千分位[0] 2 3 2 3 2 2 2 6 2" xfId="49185" xr:uid="{DC748514-C5D0-40DE-A5DA-8866158C5CF8}"/>
    <cellStyle name="千分位[0] 2 3 2 3 2 2 2 7" xfId="22015" xr:uid="{8F39B9D8-2B81-45D6-8F25-F86443E92E8B}"/>
    <cellStyle name="千分位[0] 2 3 2 3 2 2 2 7 2" xfId="51967" xr:uid="{C892496B-CFE4-4EEE-97C5-3EA689CB77CA}"/>
    <cellStyle name="千分位[0] 2 3 2 3 2 2 2 8" xfId="24753" xr:uid="{04D1CAFA-819E-425F-B756-A87E5B83402B}"/>
    <cellStyle name="千分位[0] 2 3 2 3 2 2 2 8 2" xfId="54705" xr:uid="{709D9CA0-97C4-4F30-BE06-06C0A27C1CD4}"/>
    <cellStyle name="千分位[0] 2 3 2 3 2 2 2 9" xfId="27489" xr:uid="{FC463078-F57D-49A3-88B4-E38BF6804AB5}"/>
    <cellStyle name="千分位[0] 2 3 2 3 2 2 2 9 2" xfId="57441" xr:uid="{E80BE7DE-122A-412A-A5F7-F8F5EC1C881C}"/>
    <cellStyle name="千分位[0] 2 3 2 3 2 2 3" xfId="6817" xr:uid="{84CC90EE-F4FF-42F0-905B-E600E64E85DD}"/>
    <cellStyle name="千分位[0] 2 3 2 3 2 2 3 2" xfId="28864" xr:uid="{B94DF9C5-566C-4F22-8F76-21582CEB7184}"/>
    <cellStyle name="千分位[0] 2 3 2 3 2 2 3 2 2" xfId="58816" xr:uid="{D460466D-1AC6-43F5-BD70-72DD70FD887E}"/>
    <cellStyle name="千分位[0] 2 3 2 3 2 2 3 3" xfId="36772" xr:uid="{430F8A3B-B0D5-4F5F-9196-B04E8012433C}"/>
    <cellStyle name="千分位[0] 2 3 2 3 2 2 4" xfId="9599" xr:uid="{481479DA-65CD-4C77-BB21-23B8E5993043}"/>
    <cellStyle name="千分位[0] 2 3 2 3 2 2 4 2" xfId="39554" xr:uid="{8A7C06AC-388A-4CBA-B894-DF5C1993A4FB}"/>
    <cellStyle name="千分位[0] 2 3 2 3 2 2 5" xfId="12381" xr:uid="{0EBB855B-618E-4290-BFCF-32A5D5F01EDC}"/>
    <cellStyle name="千分位[0] 2 3 2 3 2 2 5 2" xfId="42336" xr:uid="{3C64B478-B3D2-4D84-AFF9-AFADED1EA7F6}"/>
    <cellStyle name="千分位[0] 2 3 2 3 2 2 6" xfId="15116" xr:uid="{66B7F7D6-8564-493D-83B3-079A6CDC0DC4}"/>
    <cellStyle name="千分位[0] 2 3 2 3 2 2 6 2" xfId="45071" xr:uid="{7BD70208-FD17-4473-9814-D28E7D4FC140}"/>
    <cellStyle name="千分位[0] 2 3 2 3 2 2 7" xfId="17864" xr:uid="{FB6E20EB-0CC1-42ED-9FAE-34F54B32143E}"/>
    <cellStyle name="千分位[0] 2 3 2 3 2 2 7 2" xfId="47817" xr:uid="{15C82B04-2D9E-44AE-8D43-DB080C6EDDD0}"/>
    <cellStyle name="千分位[0] 2 3 2 3 2 2 8" xfId="20647" xr:uid="{92126970-7A8E-4BD3-9EF9-8A94ECAFE101}"/>
    <cellStyle name="千分位[0] 2 3 2 3 2 2 8 2" xfId="50599" xr:uid="{666B940C-C42B-4D1F-98F4-6EA2517BDEC6}"/>
    <cellStyle name="千分位[0] 2 3 2 3 2 2 9" xfId="23385" xr:uid="{ECB94B66-01CA-441A-8DCB-503C009117F9}"/>
    <cellStyle name="千分位[0] 2 3 2 3 2 2 9 2" xfId="53337" xr:uid="{85AB0E81-97A0-4E85-B60D-D3FACD664E68}"/>
    <cellStyle name="千分位[0] 2 3 2 3 2 3" xfId="4553" xr:uid="{3E928DB8-F227-4EDB-8BC1-AD20CC22E89B}"/>
    <cellStyle name="千分位[0] 2 3 2 3 2 3 10" xfId="34546" xr:uid="{25C995D0-8DC2-4644-AAC8-10EF9C11AA29}"/>
    <cellStyle name="千分位[0] 2 3 2 3 2 3 2" xfId="7501" xr:uid="{E18C8431-807F-44CD-814C-B81C831C06B5}"/>
    <cellStyle name="千分位[0] 2 3 2 3 2 3 2 2" xfId="29548" xr:uid="{2BDD644A-90F2-4F5E-B31A-7C6BD0495EAB}"/>
    <cellStyle name="千分位[0] 2 3 2 3 2 3 2 2 2" xfId="59500" xr:uid="{DF20B743-5090-46B8-BDA2-E25E3883D673}"/>
    <cellStyle name="千分位[0] 2 3 2 3 2 3 2 3" xfId="37456" xr:uid="{232238C8-0C20-449A-8877-57264B962542}"/>
    <cellStyle name="千分位[0] 2 3 2 3 2 3 3" xfId="10283" xr:uid="{5CE8A289-E00E-455C-A201-E921BFABDFDA}"/>
    <cellStyle name="千分位[0] 2 3 2 3 2 3 3 2" xfId="40238" xr:uid="{95696CA0-E5F9-421C-B331-15F8FA7B8D91}"/>
    <cellStyle name="千分位[0] 2 3 2 3 2 3 4" xfId="13065" xr:uid="{E919A575-0DA7-4571-8D32-0C7F540E9431}"/>
    <cellStyle name="千分位[0] 2 3 2 3 2 3 4 2" xfId="43020" xr:uid="{778B9096-833C-4E99-BE80-32A0B3BB9A91}"/>
    <cellStyle name="千分位[0] 2 3 2 3 2 3 5" xfId="15800" xr:uid="{EADD3592-BF2A-4DAE-B571-FACA0440A1B5}"/>
    <cellStyle name="千分位[0] 2 3 2 3 2 3 5 2" xfId="45755" xr:uid="{B8C023CF-C482-4C23-BBE8-A761604CA975}"/>
    <cellStyle name="千分位[0] 2 3 2 3 2 3 6" xfId="18548" xr:uid="{716B7CC3-EE89-4362-A682-07520519F544}"/>
    <cellStyle name="千分位[0] 2 3 2 3 2 3 6 2" xfId="48501" xr:uid="{009409CD-4F00-4E77-BBD4-566F9DE1B0EB}"/>
    <cellStyle name="千分位[0] 2 3 2 3 2 3 7" xfId="21331" xr:uid="{40794620-4BED-430E-A320-EF77DDD61D4B}"/>
    <cellStyle name="千分位[0] 2 3 2 3 2 3 7 2" xfId="51283" xr:uid="{E8F4A6CB-809B-48C7-A576-2D8BCA0983A8}"/>
    <cellStyle name="千分位[0] 2 3 2 3 2 3 8" xfId="24069" xr:uid="{03EF3BE8-D574-4DE3-A78E-1B633B04BD71}"/>
    <cellStyle name="千分位[0] 2 3 2 3 2 3 8 2" xfId="54021" xr:uid="{B7755326-0880-4CB8-B55C-EEB38182717E}"/>
    <cellStyle name="千分位[0] 2 3 2 3 2 3 9" xfId="26805" xr:uid="{D13E71C7-1BD7-4901-BD24-B10A17F336A5}"/>
    <cellStyle name="千分位[0] 2 3 2 3 2 3 9 2" xfId="56757" xr:uid="{66BBEEC7-DA22-4C59-BC16-F87B940A99E8}"/>
    <cellStyle name="千分位[0] 2 3 2 3 2 4" xfId="3185" xr:uid="{380BC827-DAE4-40AE-A444-557B5BB0843B}"/>
    <cellStyle name="千分位[0] 2 3 2 3 2 4 2" xfId="28180" xr:uid="{54DC3D1F-FAED-4133-98DF-E31270C76C00}"/>
    <cellStyle name="千分位[0] 2 3 2 3 2 4 2 2" xfId="58132" xr:uid="{C4485D3B-3786-45E0-9F80-6EF7095CD384}"/>
    <cellStyle name="千分位[0] 2 3 2 3 2 4 3" xfId="33178" xr:uid="{709E51C0-03B4-4432-9963-0E98355C6D58}"/>
    <cellStyle name="千分位[0] 2 3 2 3 2 5" xfId="6133" xr:uid="{2BF81DB1-5BCD-4EB6-88E3-567778503099}"/>
    <cellStyle name="千分位[0] 2 3 2 3 2 5 2" xfId="36088" xr:uid="{ACFCDB34-A13B-4FBA-A5B1-EBB4B16F30CB}"/>
    <cellStyle name="千分位[0] 2 3 2 3 2 6" xfId="8915" xr:uid="{66CB38AA-B7F9-4C74-A411-39B1C976F42A}"/>
    <cellStyle name="千分位[0] 2 3 2 3 2 6 2" xfId="38870" xr:uid="{0E2BB27E-21A4-49A6-B9A6-C33AFB1E5B4C}"/>
    <cellStyle name="千分位[0] 2 3 2 3 2 7" xfId="11697" xr:uid="{6CCA7089-61C9-42FF-8E6F-F3635BF4CEDF}"/>
    <cellStyle name="千分位[0] 2 3 2 3 2 7 2" xfId="41652" xr:uid="{2D92651C-786E-4613-B629-8247C48C4E97}"/>
    <cellStyle name="千分位[0] 2 3 2 3 2 8" xfId="14432" xr:uid="{5A132786-485B-4686-913A-1BC252D6510B}"/>
    <cellStyle name="千分位[0] 2 3 2 3 2 8 2" xfId="44387" xr:uid="{61025334-9D1E-4407-A2A5-9FBAF78A7087}"/>
    <cellStyle name="千分位[0] 2 3 2 3 2 9" xfId="17180" xr:uid="{FE688829-E626-4ACB-B4A0-A375A72CD171}"/>
    <cellStyle name="千分位[0] 2 3 2 3 2 9 2" xfId="47133" xr:uid="{828F638F-B8DC-4F11-B862-1064F78C6CC6}"/>
    <cellStyle name="千分位[0] 2 3 2 3 3" xfId="1875" xr:uid="{293C95F8-0A82-470A-9E16-2809F009E2A2}"/>
    <cellStyle name="千分位[0] 2 3 2 3 3 10" xfId="23043" xr:uid="{91530D5D-375E-41A2-BA1A-50CBEA7DC393}"/>
    <cellStyle name="千分位[0] 2 3 2 3 3 10 2" xfId="52995" xr:uid="{69F0D2F3-2C3B-42A2-BAAE-4233FF4A5F96}"/>
    <cellStyle name="千分位[0] 2 3 2 3 3 11" xfId="25779" xr:uid="{91FBCEE8-3ED2-46D6-AAE1-C853D102F40B}"/>
    <cellStyle name="千分位[0] 2 3 2 3 3 11 2" xfId="55731" xr:uid="{FA54A4F4-7624-4A23-8D2F-4EC871F1387F}"/>
    <cellStyle name="千分位[0] 2 3 2 3 3 12" xfId="31880" xr:uid="{DE799B38-3F2A-4B0A-9DB2-398A35EAA523}"/>
    <cellStyle name="千分位[0] 2 3 2 3 3 2" xfId="4895" xr:uid="{6D32EE91-07D0-47C9-A41F-E500DE43BD1F}"/>
    <cellStyle name="千分位[0] 2 3 2 3 3 2 10" xfId="34888" xr:uid="{48AF6C12-9A20-462B-9843-EE64CFF5CD1E}"/>
    <cellStyle name="千分位[0] 2 3 2 3 3 2 2" xfId="7843" xr:uid="{EAD01086-92E2-444A-9F32-F03E2CE4E1CE}"/>
    <cellStyle name="千分位[0] 2 3 2 3 3 2 2 2" xfId="29890" xr:uid="{2DE2A55D-E515-408B-BCBB-CF683B426799}"/>
    <cellStyle name="千分位[0] 2 3 2 3 3 2 2 2 2" xfId="59842" xr:uid="{87BFB13F-ADAD-40E2-8957-97E5E9F42CB0}"/>
    <cellStyle name="千分位[0] 2 3 2 3 3 2 2 3" xfId="37798" xr:uid="{5BBD891D-9960-46A3-80BC-8B51BB9DC6B3}"/>
    <cellStyle name="千分位[0] 2 3 2 3 3 2 3" xfId="10625" xr:uid="{4163F9DC-4E36-4CAB-8D94-EB3764180EFA}"/>
    <cellStyle name="千分位[0] 2 3 2 3 3 2 3 2" xfId="40580" xr:uid="{77FB92F8-821A-4765-AE0B-811E19258641}"/>
    <cellStyle name="千分位[0] 2 3 2 3 3 2 4" xfId="13407" xr:uid="{4DC06BA0-2F2D-4822-AC32-66438805E232}"/>
    <cellStyle name="千分位[0] 2 3 2 3 3 2 4 2" xfId="43362" xr:uid="{21B11B2E-ECDE-40AE-AB26-5D07F06396CE}"/>
    <cellStyle name="千分位[0] 2 3 2 3 3 2 5" xfId="16142" xr:uid="{1E44421E-D0C9-4895-9122-AF8A1E80070F}"/>
    <cellStyle name="千分位[0] 2 3 2 3 3 2 5 2" xfId="46097" xr:uid="{E311D8BD-9A53-4647-9008-9F23EC7E5666}"/>
    <cellStyle name="千分位[0] 2 3 2 3 3 2 6" xfId="18890" xr:uid="{DB0D4C0E-FF1C-4373-AFAB-5625481EAF4F}"/>
    <cellStyle name="千分位[0] 2 3 2 3 3 2 6 2" xfId="48843" xr:uid="{2B4EA3E6-BB52-4D1A-B5DF-4349BA3BBDE6}"/>
    <cellStyle name="千分位[0] 2 3 2 3 3 2 7" xfId="21673" xr:uid="{4854DC0F-9A0F-4533-AA3D-0C74A55F8E20}"/>
    <cellStyle name="千分位[0] 2 3 2 3 3 2 7 2" xfId="51625" xr:uid="{EEF31F21-03ED-4004-B4B6-4088EEE06B28}"/>
    <cellStyle name="千分位[0] 2 3 2 3 3 2 8" xfId="24411" xr:uid="{C08C2BA4-06D4-4B47-BE89-79677E473F03}"/>
    <cellStyle name="千分位[0] 2 3 2 3 3 2 8 2" xfId="54363" xr:uid="{2E0D2E1D-E13E-4CB3-BB12-098825311362}"/>
    <cellStyle name="千分位[0] 2 3 2 3 3 2 9" xfId="27147" xr:uid="{A0FD94D6-5ACF-46D1-9BDA-1F94C0975234}"/>
    <cellStyle name="千分位[0] 2 3 2 3 3 2 9 2" xfId="57099" xr:uid="{A943C4A0-3F30-4150-913F-82875E80035A}"/>
    <cellStyle name="千分位[0] 2 3 2 3 3 3" xfId="3527" xr:uid="{CDF6D2F3-2CFD-49FD-86F1-96B39A8B3F52}"/>
    <cellStyle name="千分位[0] 2 3 2 3 3 3 2" xfId="28522" xr:uid="{C1B81406-0C5E-4E12-B36B-1A564BDD9F8B}"/>
    <cellStyle name="千分位[0] 2 3 2 3 3 3 2 2" xfId="58474" xr:uid="{03BC8AFA-5E26-4083-AC42-23DADB2D2019}"/>
    <cellStyle name="千分位[0] 2 3 2 3 3 3 3" xfId="33520" xr:uid="{123871B8-DFAC-4644-940F-F1119472C61E}"/>
    <cellStyle name="千分位[0] 2 3 2 3 3 4" xfId="6475" xr:uid="{CA6AD590-8920-46A7-B3D3-7610CFE453AF}"/>
    <cellStyle name="千分位[0] 2 3 2 3 3 4 2" xfId="36430" xr:uid="{1810037D-9673-4779-A6D7-165482ACD221}"/>
    <cellStyle name="千分位[0] 2 3 2 3 3 5" xfId="9257" xr:uid="{5F3F17B9-B494-4A76-921D-625F42DBBF84}"/>
    <cellStyle name="千分位[0] 2 3 2 3 3 5 2" xfId="39212" xr:uid="{4C7DD0FE-D3A5-4205-9993-6BA1824C940B}"/>
    <cellStyle name="千分位[0] 2 3 2 3 3 6" xfId="12039" xr:uid="{B461294B-720C-46AC-AB7F-0F8F55C7B2B3}"/>
    <cellStyle name="千分位[0] 2 3 2 3 3 6 2" xfId="41994" xr:uid="{758C607F-950A-4955-AD26-F073FF177F0A}"/>
    <cellStyle name="千分位[0] 2 3 2 3 3 7" xfId="14774" xr:uid="{4DADEBF3-61A6-4C81-AAAE-44F5F35B7D83}"/>
    <cellStyle name="千分位[0] 2 3 2 3 3 7 2" xfId="44729" xr:uid="{0B699101-F920-4940-A3A7-2B0A9E94C491}"/>
    <cellStyle name="千分位[0] 2 3 2 3 3 8" xfId="17522" xr:uid="{615522D3-88F8-4CF1-BFDE-95D0ADCE76B5}"/>
    <cellStyle name="千分位[0] 2 3 2 3 3 8 2" xfId="47475" xr:uid="{0C573E1C-5321-480A-A72D-028FAFB7AD81}"/>
    <cellStyle name="千分位[0] 2 3 2 3 3 9" xfId="20305" xr:uid="{509DBF46-CD01-4C6A-973C-4089C178E982}"/>
    <cellStyle name="千分位[0] 2 3 2 3 3 9 2" xfId="50257" xr:uid="{D72D2F46-459D-4635-B07E-EED4EB5956DB}"/>
    <cellStyle name="千分位[0] 2 3 2 3 4" xfId="2406" xr:uid="{3FA71BB0-450C-4E38-A902-C0BABC51BD3B}"/>
    <cellStyle name="千分位[0] 2 3 2 3 4 10" xfId="26463" xr:uid="{0D1F9677-9221-4F70-AB8A-41CA9F06BBD7}"/>
    <cellStyle name="千分位[0] 2 3 2 3 4 10 2" xfId="56415" xr:uid="{64F5B788-015B-4737-BDA4-820CCCA30BBB}"/>
    <cellStyle name="千分位[0] 2 3 2 3 4 11" xfId="32405" xr:uid="{7CBBAADC-E420-4905-BE6A-3CC079CF2B58}"/>
    <cellStyle name="千分位[0] 2 3 2 3 4 2" xfId="4211" xr:uid="{3A796BD5-C2EC-44CE-A92F-EA26EEC292AE}"/>
    <cellStyle name="千分位[0] 2 3 2 3 4 2 2" xfId="29206" xr:uid="{AC5B392D-5696-43D8-A5E3-01DAD7311B60}"/>
    <cellStyle name="千分位[0] 2 3 2 3 4 2 2 2" xfId="59158" xr:uid="{BF92537C-A6AE-4AAE-A3FB-B9131132AAEA}"/>
    <cellStyle name="千分位[0] 2 3 2 3 4 2 3" xfId="34204" xr:uid="{C567FF1A-E85B-4AFD-8D88-2664BE020672}"/>
    <cellStyle name="千分位[0] 2 3 2 3 4 3" xfId="7159" xr:uid="{8485E7FD-B198-4D6A-B912-6A9463D312F5}"/>
    <cellStyle name="千分位[0] 2 3 2 3 4 3 2" xfId="37114" xr:uid="{AE2877F6-0668-4CFA-84D6-4BEA02A4D0F9}"/>
    <cellStyle name="千分位[0] 2 3 2 3 4 4" xfId="9941" xr:uid="{FAE8168A-5691-4ED1-9BA4-741F59CDDA52}"/>
    <cellStyle name="千分位[0] 2 3 2 3 4 4 2" xfId="39896" xr:uid="{9906B269-35D9-4743-8083-6CF7F0036648}"/>
    <cellStyle name="千分位[0] 2 3 2 3 4 5" xfId="12723" xr:uid="{8ADC8B17-70F3-439D-B86E-95B85A5ECF6D}"/>
    <cellStyle name="千分位[0] 2 3 2 3 4 5 2" xfId="42678" xr:uid="{AEE3BA4C-132B-4DEA-9006-A742A7B855DD}"/>
    <cellStyle name="千分位[0] 2 3 2 3 4 6" xfId="15458" xr:uid="{F38F552F-B113-4830-BD8C-BDA1E9D8E12A}"/>
    <cellStyle name="千分位[0] 2 3 2 3 4 6 2" xfId="45413" xr:uid="{7A17DB49-67B9-41AB-8B35-7EC8F89C155D}"/>
    <cellStyle name="千分位[0] 2 3 2 3 4 7" xfId="18206" xr:uid="{2247B730-4956-4E3C-A911-410535BA40D0}"/>
    <cellStyle name="千分位[0] 2 3 2 3 4 7 2" xfId="48159" xr:uid="{AC982B79-5A23-4CED-81EB-BDD18FCE1EC7}"/>
    <cellStyle name="千分位[0] 2 3 2 3 4 8" xfId="20989" xr:uid="{2DDB38AD-8DF8-415A-B37A-BC8C03A07D73}"/>
    <cellStyle name="千分位[0] 2 3 2 3 4 8 2" xfId="50941" xr:uid="{F8D1F865-2098-4494-AC83-924AAE997B9B}"/>
    <cellStyle name="千分位[0] 2 3 2 3 4 9" xfId="23727" xr:uid="{EDC06E89-1DE5-4B98-9FAE-66645A41AD86}"/>
    <cellStyle name="千分位[0] 2 3 2 3 4 9 2" xfId="53679" xr:uid="{06CB7864-6CE3-4599-BE57-1C24C9954AB1}"/>
    <cellStyle name="千分位[0] 2 3 2 3 5" xfId="2843" xr:uid="{EDF3A4E6-1D97-453D-B597-7EEB79FCE557}"/>
    <cellStyle name="千分位[0] 2 3 2 3 5 2" xfId="27838" xr:uid="{67156E63-326C-45C5-B409-6A683467311C}"/>
    <cellStyle name="千分位[0] 2 3 2 3 5 2 2" xfId="57790" xr:uid="{DBE7AE02-A7EF-46F8-9547-D8A2F22F3965}"/>
    <cellStyle name="千分位[0] 2 3 2 3 5 3" xfId="32836" xr:uid="{97ADAAF9-8249-4650-B2FA-41724230F209}"/>
    <cellStyle name="千分位[0] 2 3 2 3 6" xfId="5791" xr:uid="{4A473360-808B-489F-9264-1B3CB74E6D72}"/>
    <cellStyle name="千分位[0] 2 3 2 3 6 2" xfId="35746" xr:uid="{90FCF3EB-BD82-4C04-84D6-F3151B2F74B2}"/>
    <cellStyle name="千分位[0] 2 3 2 3 7" xfId="8573" xr:uid="{7CFF72F0-4634-4C20-AB25-6251B9EFFFC6}"/>
    <cellStyle name="千分位[0] 2 3 2 3 7 2" xfId="38528" xr:uid="{13CB31E2-CCDF-48E7-ADB7-FBE8E4F59209}"/>
    <cellStyle name="千分位[0] 2 3 2 3 8" xfId="11355" xr:uid="{958979E9-7DF4-45E7-A600-121D5597E902}"/>
    <cellStyle name="千分位[0] 2 3 2 3 8 2" xfId="41310" xr:uid="{0F430CA7-5621-4561-9E1E-2877D69A8E64}"/>
    <cellStyle name="千分位[0] 2 3 2 3 9" xfId="14090" xr:uid="{DA2AE1EF-65C8-4FFB-829B-BC68A917F95D}"/>
    <cellStyle name="千分位[0] 2 3 2 3 9 2" xfId="44045" xr:uid="{FCEBDB88-9789-43D5-A696-B206968313DE}"/>
    <cellStyle name="千分位[0] 2 3 2 4" xfId="964" xr:uid="{D1F8DC05-5AC0-41E9-A5B4-61129EDFCFB8}"/>
    <cellStyle name="千分位[0] 2 3 2 4 10" xfId="19792" xr:uid="{AEFCFF90-0F60-4AC6-8D53-0D726D15BFD6}"/>
    <cellStyle name="千分位[0] 2 3 2 4 10 2" xfId="49744" xr:uid="{7BADF232-B298-4D49-927D-70520CF57363}"/>
    <cellStyle name="千分位[0] 2 3 2 4 11" xfId="22530" xr:uid="{25155519-5B33-454F-B26A-4B1D855DDB1D}"/>
    <cellStyle name="千分位[0] 2 3 2 4 11 2" xfId="52482" xr:uid="{D1429A28-9AAB-4ACE-A594-BB992CC00503}"/>
    <cellStyle name="千分位[0] 2 3 2 4 12" xfId="25266" xr:uid="{C8D864A6-E3F0-4291-8317-062FB4490239}"/>
    <cellStyle name="千分位[0] 2 3 2 4 12 2" xfId="55218" xr:uid="{CDAFC47E-8FFA-4293-9FD5-CB69422BED02}"/>
    <cellStyle name="千分位[0] 2 3 2 4 13" xfId="30969" xr:uid="{7D07E7ED-FDE8-40CD-A206-A5E99A841465}"/>
    <cellStyle name="千分位[0] 2 3 2 4 2" xfId="3698" xr:uid="{DCACAB58-8897-42BB-9FF2-503B33625A1B}"/>
    <cellStyle name="千分位[0] 2 3 2 4 2 10" xfId="25950" xr:uid="{0833D58A-7DDF-483F-96C4-112BC025A7DF}"/>
    <cellStyle name="千分位[0] 2 3 2 4 2 10 2" xfId="55902" xr:uid="{86FEA281-6C80-4751-A998-285C910B7998}"/>
    <cellStyle name="千分位[0] 2 3 2 4 2 11" xfId="33691" xr:uid="{9F24FE7A-A90F-48A4-B722-70C67873BEE7}"/>
    <cellStyle name="千分位[0] 2 3 2 4 2 2" xfId="5066" xr:uid="{0CC93765-5C23-457B-AA08-9755C3F535D7}"/>
    <cellStyle name="千分位[0] 2 3 2 4 2 2 10" xfId="35059" xr:uid="{FDFDFC05-5805-40BA-A083-4FDED47724D0}"/>
    <cellStyle name="千分位[0] 2 3 2 4 2 2 2" xfId="8014" xr:uid="{96981F24-AFB1-45C6-AFD7-FA7F867B12BC}"/>
    <cellStyle name="千分位[0] 2 3 2 4 2 2 2 2" xfId="30061" xr:uid="{05D51B7F-B294-4331-A4FC-284F72D6300D}"/>
    <cellStyle name="千分位[0] 2 3 2 4 2 2 2 2 2" xfId="60013" xr:uid="{8D7E6295-6E86-4ECA-837A-6A786A3C897E}"/>
    <cellStyle name="千分位[0] 2 3 2 4 2 2 2 3" xfId="37969" xr:uid="{6FB19551-FF14-4B53-8FD3-C6FE92BF3A22}"/>
    <cellStyle name="千分位[0] 2 3 2 4 2 2 3" xfId="10796" xr:uid="{AF73138D-0447-4AA7-9D9B-D85088514111}"/>
    <cellStyle name="千分位[0] 2 3 2 4 2 2 3 2" xfId="40751" xr:uid="{0CD08A9C-DD6C-4103-94D3-36501D4CA2E5}"/>
    <cellStyle name="千分位[0] 2 3 2 4 2 2 4" xfId="13578" xr:uid="{8B980580-C7BF-4907-BFB5-2B2BFEEE53DE}"/>
    <cellStyle name="千分位[0] 2 3 2 4 2 2 4 2" xfId="43533" xr:uid="{49165030-B8CD-449A-AEC8-3D6EC4A789EF}"/>
    <cellStyle name="千分位[0] 2 3 2 4 2 2 5" xfId="16313" xr:uid="{C8A67311-947B-401D-BFED-5091C4729B3E}"/>
    <cellStyle name="千分位[0] 2 3 2 4 2 2 5 2" xfId="46268" xr:uid="{74F9EAF5-1CAE-491B-8210-217C0A87520F}"/>
    <cellStyle name="千分位[0] 2 3 2 4 2 2 6" xfId="19061" xr:uid="{E14A0700-218C-46E2-AE99-80F4A7C1A1D5}"/>
    <cellStyle name="千分位[0] 2 3 2 4 2 2 6 2" xfId="49014" xr:uid="{6D992C75-B78C-40DB-934F-8097F333046E}"/>
    <cellStyle name="千分位[0] 2 3 2 4 2 2 7" xfId="21844" xr:uid="{E8F5DEEA-2FC3-4542-BC38-14293D6561FE}"/>
    <cellStyle name="千分位[0] 2 3 2 4 2 2 7 2" xfId="51796" xr:uid="{76D7F7A6-00F0-4B26-98ED-C07380AA6C52}"/>
    <cellStyle name="千分位[0] 2 3 2 4 2 2 8" xfId="24582" xr:uid="{0FAC16FC-08BF-42AB-A345-0ACC67D1E188}"/>
    <cellStyle name="千分位[0] 2 3 2 4 2 2 8 2" xfId="54534" xr:uid="{E3FCA13F-2D72-4870-8029-01318CEAB4B4}"/>
    <cellStyle name="千分位[0] 2 3 2 4 2 2 9" xfId="27318" xr:uid="{B5971EAF-7560-404F-A65A-53E56E356A70}"/>
    <cellStyle name="千分位[0] 2 3 2 4 2 2 9 2" xfId="57270" xr:uid="{0B9ABFDD-E194-4CEB-ABA2-D6855BAAA25A}"/>
    <cellStyle name="千分位[0] 2 3 2 4 2 3" xfId="6646" xr:uid="{55F0736E-5648-4795-9904-A2C61ECC76F1}"/>
    <cellStyle name="千分位[0] 2 3 2 4 2 3 2" xfId="28693" xr:uid="{4723B335-6995-41DF-A506-856F1034856F}"/>
    <cellStyle name="千分位[0] 2 3 2 4 2 3 2 2" xfId="58645" xr:uid="{520DD6A8-040B-414C-A636-2DDD61A46168}"/>
    <cellStyle name="千分位[0] 2 3 2 4 2 3 3" xfId="36601" xr:uid="{976F6954-DD62-405F-98AD-F4820A569405}"/>
    <cellStyle name="千分位[0] 2 3 2 4 2 4" xfId="9428" xr:uid="{EA025A24-12A9-4859-BEED-65346E74F8EE}"/>
    <cellStyle name="千分位[0] 2 3 2 4 2 4 2" xfId="39383" xr:uid="{CA16F027-496D-4C54-A835-2D263F95BC94}"/>
    <cellStyle name="千分位[0] 2 3 2 4 2 5" xfId="12210" xr:uid="{A54D15A4-3343-4288-941C-2DABD865A608}"/>
    <cellStyle name="千分位[0] 2 3 2 4 2 5 2" xfId="42165" xr:uid="{E185F120-A64D-4D94-9842-B77B35321FB4}"/>
    <cellStyle name="千分位[0] 2 3 2 4 2 6" xfId="14945" xr:uid="{9EC28E8B-356A-4833-97A8-834A767CCB4E}"/>
    <cellStyle name="千分位[0] 2 3 2 4 2 6 2" xfId="44900" xr:uid="{0C7F3F5E-9539-49EC-833F-2F50B6F45F37}"/>
    <cellStyle name="千分位[0] 2 3 2 4 2 7" xfId="17693" xr:uid="{9135E22F-7AEA-438B-A9A8-F198E1BBD50A}"/>
    <cellStyle name="千分位[0] 2 3 2 4 2 7 2" xfId="47646" xr:uid="{8A7E71DC-9394-4A60-BFA8-25B1B8EFF858}"/>
    <cellStyle name="千分位[0] 2 3 2 4 2 8" xfId="20476" xr:uid="{9A0EB4E1-8568-4920-A3D6-CF551F322A11}"/>
    <cellStyle name="千分位[0] 2 3 2 4 2 8 2" xfId="50428" xr:uid="{14248084-B086-485A-B522-449C5BFCC5D3}"/>
    <cellStyle name="千分位[0] 2 3 2 4 2 9" xfId="23214" xr:uid="{27EF57C1-6766-4687-BA4F-A4A33CFB4C2C}"/>
    <cellStyle name="千分位[0] 2 3 2 4 2 9 2" xfId="53166" xr:uid="{0BE0EE3B-E2DF-4CF9-BF7F-960293925E3B}"/>
    <cellStyle name="千分位[0] 2 3 2 4 3" xfId="4382" xr:uid="{49CF986F-402D-48C9-A249-58A1B577D3FD}"/>
    <cellStyle name="千分位[0] 2 3 2 4 3 10" xfId="34375" xr:uid="{5B52C0EB-A907-4744-8CE5-D5BB7BC1A600}"/>
    <cellStyle name="千分位[0] 2 3 2 4 3 2" xfId="7330" xr:uid="{55963A42-479E-4B84-8ECE-ED6B8D10B733}"/>
    <cellStyle name="千分位[0] 2 3 2 4 3 2 2" xfId="29377" xr:uid="{13EA39AE-79C4-4658-B607-F5C345261C95}"/>
    <cellStyle name="千分位[0] 2 3 2 4 3 2 2 2" xfId="59329" xr:uid="{F3B5499B-2851-4784-938E-14510D65DEBE}"/>
    <cellStyle name="千分位[0] 2 3 2 4 3 2 3" xfId="37285" xr:uid="{679CED96-DFD2-456A-9E73-3437BD29241B}"/>
    <cellStyle name="千分位[0] 2 3 2 4 3 3" xfId="10112" xr:uid="{20202D05-05E5-4F24-A1BB-3629F6C136F1}"/>
    <cellStyle name="千分位[0] 2 3 2 4 3 3 2" xfId="40067" xr:uid="{17FD6987-B77B-4AD7-AE48-3D9C91DEE320}"/>
    <cellStyle name="千分位[0] 2 3 2 4 3 4" xfId="12894" xr:uid="{335B1CE4-E851-4A66-A671-A836B0131E5B}"/>
    <cellStyle name="千分位[0] 2 3 2 4 3 4 2" xfId="42849" xr:uid="{82547E1B-2962-4473-86DD-90F0D896099F}"/>
    <cellStyle name="千分位[0] 2 3 2 4 3 5" xfId="15629" xr:uid="{849CBFED-2A43-40F1-9DB6-735590E95BF2}"/>
    <cellStyle name="千分位[0] 2 3 2 4 3 5 2" xfId="45584" xr:uid="{B11E947E-2C64-4744-BF62-7816EBA71192}"/>
    <cellStyle name="千分位[0] 2 3 2 4 3 6" xfId="18377" xr:uid="{596BE17C-5853-415F-A774-D3D40F56B909}"/>
    <cellStyle name="千分位[0] 2 3 2 4 3 6 2" xfId="48330" xr:uid="{D73F1AF0-19A4-46F9-8A71-C8C0F82D96B8}"/>
    <cellStyle name="千分位[0] 2 3 2 4 3 7" xfId="21160" xr:uid="{00AB382E-9627-4D89-BB0D-B09BC82F6BBE}"/>
    <cellStyle name="千分位[0] 2 3 2 4 3 7 2" xfId="51112" xr:uid="{D78F9906-3A50-4039-974E-779E83C88B08}"/>
    <cellStyle name="千分位[0] 2 3 2 4 3 8" xfId="23898" xr:uid="{B70C8304-A630-459C-B6F8-16928C24721B}"/>
    <cellStyle name="千分位[0] 2 3 2 4 3 8 2" xfId="53850" xr:uid="{EF6C6F15-D26A-4451-8787-1C3E7DC631CE}"/>
    <cellStyle name="千分位[0] 2 3 2 4 3 9" xfId="26634" xr:uid="{8D7D6ECD-051A-4907-BEC0-65AB27D160E9}"/>
    <cellStyle name="千分位[0] 2 3 2 4 3 9 2" xfId="56586" xr:uid="{9C410576-6410-4012-B6E3-474AF5BB7DFE}"/>
    <cellStyle name="千分位[0] 2 3 2 4 4" xfId="3014" xr:uid="{D6C5CD8C-4007-40E6-A843-0814C5DD078D}"/>
    <cellStyle name="千分位[0] 2 3 2 4 4 2" xfId="28009" xr:uid="{CA3FB5F9-2CD9-477A-8F6B-AE40214DE673}"/>
    <cellStyle name="千分位[0] 2 3 2 4 4 2 2" xfId="57961" xr:uid="{8F4959CA-FF25-4A3F-AF99-29F9EF432642}"/>
    <cellStyle name="千分位[0] 2 3 2 4 4 3" xfId="33007" xr:uid="{207F20B7-3C01-405A-BCFA-D11ABD5EC633}"/>
    <cellStyle name="千分位[0] 2 3 2 4 5" xfId="5962" xr:uid="{1E5EDC3B-6962-4559-84CF-D54D1B7BBF7C}"/>
    <cellStyle name="千分位[0] 2 3 2 4 5 2" xfId="35917" xr:uid="{C3493E3A-0F23-46D4-85C1-C8180FB981BF}"/>
    <cellStyle name="千分位[0] 2 3 2 4 6" xfId="8744" xr:uid="{55E18DBF-0C95-4626-AC0F-A60C6367E12B}"/>
    <cellStyle name="千分位[0] 2 3 2 4 6 2" xfId="38699" xr:uid="{BDD7EE00-B7B3-467B-9DF3-D356A5C47465}"/>
    <cellStyle name="千分位[0] 2 3 2 4 7" xfId="11526" xr:uid="{1A4F1F48-765C-4EAC-B919-B7022FC33EEB}"/>
    <cellStyle name="千分位[0] 2 3 2 4 7 2" xfId="41481" xr:uid="{A8EEDCE0-A788-433D-B337-28A78E4C34F8}"/>
    <cellStyle name="千分位[0] 2 3 2 4 8" xfId="14261" xr:uid="{BE2D6447-295E-4946-892D-49256841580B}"/>
    <cellStyle name="千分位[0] 2 3 2 4 8 2" xfId="44216" xr:uid="{A88DE70C-DAD1-4059-8B26-38CA1161DC70}"/>
    <cellStyle name="千分位[0] 2 3 2 4 9" xfId="17009" xr:uid="{9BEF7A5C-881E-42C8-9E48-9D7104A811B1}"/>
    <cellStyle name="千分位[0] 2 3 2 4 9 2" xfId="46962" xr:uid="{ABA3B072-207C-4350-8001-2D87D18AFAE7}"/>
    <cellStyle name="千分位[0] 2 3 2 5" xfId="1506" xr:uid="{FEA3BA40-D1A4-477E-8821-FD7494EFBC97}"/>
    <cellStyle name="千分位[0] 2 3 2 5 10" xfId="22872" xr:uid="{71ED571F-0999-4818-B525-F98524A0AF8F}"/>
    <cellStyle name="千分位[0] 2 3 2 5 10 2" xfId="52824" xr:uid="{820D9FF5-F82D-4170-BFC2-64E89594B176}"/>
    <cellStyle name="千分位[0] 2 3 2 5 11" xfId="25608" xr:uid="{8144E55F-99E2-42B4-9771-596B912EB675}"/>
    <cellStyle name="千分位[0] 2 3 2 5 11 2" xfId="55560" xr:uid="{BEAB9922-B604-4246-9816-4B88D3908BBE}"/>
    <cellStyle name="千分位[0] 2 3 2 5 12" xfId="31511" xr:uid="{AEBBAD41-EABD-417B-9D85-72C6ED6A54CE}"/>
    <cellStyle name="千分位[0] 2 3 2 5 2" xfId="4724" xr:uid="{6160D106-5C1C-4E46-94B5-66DEA220F929}"/>
    <cellStyle name="千分位[0] 2 3 2 5 2 10" xfId="34717" xr:uid="{CB2BF74C-927A-4AAF-9BD7-6AF86DD74CCE}"/>
    <cellStyle name="千分位[0] 2 3 2 5 2 2" xfId="7672" xr:uid="{4B357705-37BD-4E74-B9A3-A195F7B40FF8}"/>
    <cellStyle name="千分位[0] 2 3 2 5 2 2 2" xfId="29719" xr:uid="{23EA9EE4-B4EE-4DB3-92C0-4FE42C65BD0E}"/>
    <cellStyle name="千分位[0] 2 3 2 5 2 2 2 2" xfId="59671" xr:uid="{C96D1C2C-BA72-4C3A-A3A6-A904BA560358}"/>
    <cellStyle name="千分位[0] 2 3 2 5 2 2 3" xfId="37627" xr:uid="{64F10F59-7FB2-4893-A69B-165BBC75317D}"/>
    <cellStyle name="千分位[0] 2 3 2 5 2 3" xfId="10454" xr:uid="{6A3A6A4A-C8DA-44D6-ABE9-ADEA351BA368}"/>
    <cellStyle name="千分位[0] 2 3 2 5 2 3 2" xfId="40409" xr:uid="{3E2A42AD-FB18-4801-95E2-70ECBD2E6A48}"/>
    <cellStyle name="千分位[0] 2 3 2 5 2 4" xfId="13236" xr:uid="{11196F38-6C1A-42CE-A07F-C8C99EEA7818}"/>
    <cellStyle name="千分位[0] 2 3 2 5 2 4 2" xfId="43191" xr:uid="{A278217A-6DC1-46C3-B828-29577BBC465F}"/>
    <cellStyle name="千分位[0] 2 3 2 5 2 5" xfId="15971" xr:uid="{CDF00A52-2CB6-4068-8C6E-9FE0181B8BAA}"/>
    <cellStyle name="千分位[0] 2 3 2 5 2 5 2" xfId="45926" xr:uid="{36AD4CD8-B90E-4E4E-908A-0B9F1AADB35A}"/>
    <cellStyle name="千分位[0] 2 3 2 5 2 6" xfId="18719" xr:uid="{897B60ED-5468-4C33-8B8D-666CB55074CA}"/>
    <cellStyle name="千分位[0] 2 3 2 5 2 6 2" xfId="48672" xr:uid="{B3A77BC0-A45B-41D1-BDF1-CE4A269B5ED9}"/>
    <cellStyle name="千分位[0] 2 3 2 5 2 7" xfId="21502" xr:uid="{E74DF0A9-7AF6-4322-9E30-3549B88F8AB0}"/>
    <cellStyle name="千分位[0] 2 3 2 5 2 7 2" xfId="51454" xr:uid="{E240C726-421C-4A5F-BE7F-80602BC4F732}"/>
    <cellStyle name="千分位[0] 2 3 2 5 2 8" xfId="24240" xr:uid="{3F46D0D0-F9AD-418A-B31F-1473CCE77681}"/>
    <cellStyle name="千分位[0] 2 3 2 5 2 8 2" xfId="54192" xr:uid="{EE6F02B3-0B3E-4860-9AE9-003978DDBBB5}"/>
    <cellStyle name="千分位[0] 2 3 2 5 2 9" xfId="26976" xr:uid="{8991A20F-22F7-4D3F-B61A-0B1EE76B740D}"/>
    <cellStyle name="千分位[0] 2 3 2 5 2 9 2" xfId="56928" xr:uid="{829E200B-B1BD-403D-95F1-E7533FEBDB5D}"/>
    <cellStyle name="千分位[0] 2 3 2 5 3" xfId="3356" xr:uid="{A8BEDC20-3D37-4F4E-B82D-26265490A661}"/>
    <cellStyle name="千分位[0] 2 3 2 5 3 2" xfId="28351" xr:uid="{A0387DBF-5F90-4D33-B4A6-DF258DB6D7D6}"/>
    <cellStyle name="千分位[0] 2 3 2 5 3 2 2" xfId="58303" xr:uid="{9553440C-BB0E-43B3-AAFC-345383151B71}"/>
    <cellStyle name="千分位[0] 2 3 2 5 3 3" xfId="33349" xr:uid="{18804302-5273-4A50-AFD6-9395B8DAEAED}"/>
    <cellStyle name="千分位[0] 2 3 2 5 4" xfId="6304" xr:uid="{CDE514B9-A8FF-4A40-80FC-D52E68CA6E63}"/>
    <cellStyle name="千分位[0] 2 3 2 5 4 2" xfId="36259" xr:uid="{00581C8F-59DA-43F0-BC1D-598BB53E360A}"/>
    <cellStyle name="千分位[0] 2 3 2 5 5" xfId="9086" xr:uid="{CC25AB7A-D75D-4605-AEF7-645D50445D43}"/>
    <cellStyle name="千分位[0] 2 3 2 5 5 2" xfId="39041" xr:uid="{736D1369-BC62-42C4-9069-88053BBFC27A}"/>
    <cellStyle name="千分位[0] 2 3 2 5 6" xfId="11868" xr:uid="{C866BAAE-31A5-4BDA-8319-1A9BD6626E1F}"/>
    <cellStyle name="千分位[0] 2 3 2 5 6 2" xfId="41823" xr:uid="{32730DEC-ACA8-4422-AAC2-BE0F2E3EF968}"/>
    <cellStyle name="千分位[0] 2 3 2 5 7" xfId="14603" xr:uid="{E7725EB7-4964-4F13-8086-69F6AF12FBDC}"/>
    <cellStyle name="千分位[0] 2 3 2 5 7 2" xfId="44558" xr:uid="{586EA3CA-0EAB-4BCD-B5BE-A8804F697112}"/>
    <cellStyle name="千分位[0] 2 3 2 5 8" xfId="17351" xr:uid="{084A5D01-A253-416D-A83C-56DD5812D705}"/>
    <cellStyle name="千分位[0] 2 3 2 5 8 2" xfId="47304" xr:uid="{369354A1-DF33-4668-8F7F-6BABEDBD0CD9}"/>
    <cellStyle name="千分位[0] 2 3 2 5 9" xfId="20134" xr:uid="{68BA8223-C0AB-4F26-8269-AA0FFB5A22E7}"/>
    <cellStyle name="千分位[0] 2 3 2 5 9 2" xfId="50086" xr:uid="{F02A8FC9-A239-4284-AE65-4FC49616552E}"/>
    <cellStyle name="千分位[0] 2 3 2 6" xfId="2055" xr:uid="{DF8BC53F-BAEC-4018-8ED5-C347031EF196}"/>
    <cellStyle name="千分位[0] 2 3 2 6 10" xfId="26292" xr:uid="{064EA1E0-CDEC-495A-B897-642315FF6444}"/>
    <cellStyle name="千分位[0] 2 3 2 6 10 2" xfId="56244" xr:uid="{18F92845-8369-4C89-BB8D-7A0B8BA2591B}"/>
    <cellStyle name="千分位[0] 2 3 2 6 11" xfId="32058" xr:uid="{E12F5E0A-BB9A-41A5-9717-41FADE8FA911}"/>
    <cellStyle name="千分位[0] 2 3 2 6 2" xfId="4040" xr:uid="{FC08B5B8-CC2D-48AE-9B09-4F56EE00995C}"/>
    <cellStyle name="千分位[0] 2 3 2 6 2 2" xfId="29035" xr:uid="{090644F4-3C22-47BD-A5E3-4AA925E1D517}"/>
    <cellStyle name="千分位[0] 2 3 2 6 2 2 2" xfId="58987" xr:uid="{E4D179CC-2B9B-4853-B805-0884F3E33D1D}"/>
    <cellStyle name="千分位[0] 2 3 2 6 2 3" xfId="34033" xr:uid="{6F45A7D4-B73F-457C-8A5D-D2E5C4DCF697}"/>
    <cellStyle name="千分位[0] 2 3 2 6 3" xfId="6988" xr:uid="{EDECDD37-E44A-488F-8482-BAACF12CC745}"/>
    <cellStyle name="千分位[0] 2 3 2 6 3 2" xfId="36943" xr:uid="{AF07AA36-05ED-4764-997C-F7182817F6B5}"/>
    <cellStyle name="千分位[0] 2 3 2 6 4" xfId="9770" xr:uid="{D5FE0281-20ED-44F8-84A2-2EE41540107F}"/>
    <cellStyle name="千分位[0] 2 3 2 6 4 2" xfId="39725" xr:uid="{7669EE08-A4CB-4FC2-9779-5E78EAD77CA9}"/>
    <cellStyle name="千分位[0] 2 3 2 6 5" xfId="12552" xr:uid="{06143B1F-8548-4798-8165-D0596765F8B5}"/>
    <cellStyle name="千分位[0] 2 3 2 6 5 2" xfId="42507" xr:uid="{73C3B5B1-6046-43CB-838B-DB34D3470413}"/>
    <cellStyle name="千分位[0] 2 3 2 6 6" xfId="15287" xr:uid="{5D8FD227-95E1-4F40-BD6A-E911D54DA4BE}"/>
    <cellStyle name="千分位[0] 2 3 2 6 6 2" xfId="45242" xr:uid="{5AABB185-2110-4605-A8AB-0DEB04CB1EBD}"/>
    <cellStyle name="千分位[0] 2 3 2 6 7" xfId="18035" xr:uid="{BEF45400-D690-4CFA-BBA4-2D7E4D0AC6AF}"/>
    <cellStyle name="千分位[0] 2 3 2 6 7 2" xfId="47988" xr:uid="{BEAF67F5-68BF-487A-989E-06B1FDD7D76E}"/>
    <cellStyle name="千分位[0] 2 3 2 6 8" xfId="20818" xr:uid="{698B53FF-02A7-4C63-9A39-329620658BCC}"/>
    <cellStyle name="千分位[0] 2 3 2 6 8 2" xfId="50770" xr:uid="{6F911B85-AE68-4479-AFC3-3BFE1472F1D3}"/>
    <cellStyle name="千分位[0] 2 3 2 6 9" xfId="23556" xr:uid="{7D94E491-6ABB-4D67-A46A-E99111217D4A}"/>
    <cellStyle name="千分位[0] 2 3 2 6 9 2" xfId="53508" xr:uid="{4B71EEB2-3887-471C-B1C9-6488FF41BDC1}"/>
    <cellStyle name="千分位[0] 2 3 2 7" xfId="2234" xr:uid="{ADA3AAEE-D9BB-4979-99B9-FFAC2DA97154}"/>
    <cellStyle name="千分位[0] 2 3 2 7 2" xfId="27667" xr:uid="{531D8B7D-0EA7-43B0-B7EF-E031BA87B219}"/>
    <cellStyle name="千分位[0] 2 3 2 7 2 2" xfId="57619" xr:uid="{CF8C718F-690B-450A-AA8B-EB5ACABC35F7}"/>
    <cellStyle name="千分位[0] 2 3 2 7 3" xfId="32234" xr:uid="{EE71B0EF-F1C7-4420-B257-E2C535E9C469}"/>
    <cellStyle name="千分位[0] 2 3 2 8" xfId="2672" xr:uid="{4B9B76CE-770E-4782-9286-97DD4DF0EF1A}"/>
    <cellStyle name="千分位[0] 2 3 2 8 2" xfId="32665" xr:uid="{BFD64B2E-8C90-41ED-8736-C6A31F84D65D}"/>
    <cellStyle name="千分位[0] 2 3 2 9" xfId="5538" xr:uid="{A9341C0B-B270-468B-BE77-95139EB77B02}"/>
    <cellStyle name="千分位[0] 2 3 2 9 2" xfId="35494" xr:uid="{BED71C02-8B27-4342-829E-5BC2FE74AFCE}"/>
    <cellStyle name="千分位[0] 2 3 20" xfId="8360" xr:uid="{C1B76EFD-43F5-4464-B387-B79C22A1F4B3}"/>
    <cellStyle name="千分位[0] 2 3 20 2" xfId="38315" xr:uid="{62D68364-C0AA-4991-8417-1DA2ED73D6E9}"/>
    <cellStyle name="千分位[0] 2 3 21" xfId="11098" xr:uid="{8E471FF5-E11E-48FF-901E-3C952ED9A31A}"/>
    <cellStyle name="千分位[0] 2 3 21 2" xfId="41053" xr:uid="{5755AF8D-F682-48A2-9A07-853FAD9B40EC}"/>
    <cellStyle name="千分位[0] 2 3 22" xfId="11142" xr:uid="{6CB0ABD1-32A5-4209-B1EB-829E149B3A27}"/>
    <cellStyle name="千分位[0] 2 3 22 2" xfId="41097" xr:uid="{6F5E03CD-595C-4586-9E03-E93100095701}"/>
    <cellStyle name="千分位[0] 2 3 23" xfId="13877" xr:uid="{C4B98DBD-D1CA-4528-9FD1-8D94CAEBA791}"/>
    <cellStyle name="千分位[0] 2 3 23 2" xfId="43832" xr:uid="{FA08494C-2B3B-45A1-964C-A2E3F3804CAC}"/>
    <cellStyle name="千分位[0] 2 3 24" xfId="16623" xr:uid="{1318F286-5298-43E2-9689-3FF359FF8D95}"/>
    <cellStyle name="千分位[0] 2 3 24 2" xfId="46576" xr:uid="{BF77A28A-9FBC-46A5-8593-C64B98099267}"/>
    <cellStyle name="千分位[0] 2 3 25" xfId="19361" xr:uid="{D20569A0-9B11-48B9-9082-79E8734E514C}"/>
    <cellStyle name="千分位[0] 2 3 25 2" xfId="49314" xr:uid="{6AE807E7-8C9B-42FC-A51A-E401DDB1A7CE}"/>
    <cellStyle name="千分位[0] 2 3 26" xfId="19406" xr:uid="{B334EE2F-6E41-45CF-BE05-9C575F21D0F2}"/>
    <cellStyle name="千分位[0] 2 3 26 2" xfId="49358" xr:uid="{56B46AB7-87E2-4845-B1D4-041F92503636}"/>
    <cellStyle name="千分位[0] 2 3 27" xfId="22146" xr:uid="{924A912B-7E58-4552-8A21-F3456082A4F8}"/>
    <cellStyle name="千分位[0] 2 3 27 2" xfId="52098" xr:uid="{B92CC194-6864-495F-BC79-F4ADC31E3D7C}"/>
    <cellStyle name="千分位[0] 2 3 28" xfId="24882" xr:uid="{A590C5FA-741E-4C9F-BB20-45670318D6B8}"/>
    <cellStyle name="千分位[0] 2 3 28 2" xfId="54834" xr:uid="{436B2600-5539-4070-87D1-4F3E33BE5228}"/>
    <cellStyle name="千分位[0] 2 3 29" xfId="30382" xr:uid="{B2DCF64E-6428-4D6E-80DC-29BF585FBE2B}"/>
    <cellStyle name="千分位[0] 2 3 3" xfId="458" xr:uid="{A3A86889-CD28-4F4C-9EAF-CCAE579CDF7B}"/>
    <cellStyle name="千分位[0] 2 3 3 10" xfId="8445" xr:uid="{862FE15D-D85D-4F0A-85C2-8C22D6F07D74}"/>
    <cellStyle name="千分位[0] 2 3 3 10 2" xfId="38400" xr:uid="{71245C94-0CE8-4783-84FE-B36EDE32F87F}"/>
    <cellStyle name="千分位[0] 2 3 3 11" xfId="11227" xr:uid="{A43F4CFB-05AA-494C-A74F-C7851A01A5A2}"/>
    <cellStyle name="千分位[0] 2 3 3 11 2" xfId="41182" xr:uid="{28E559D4-1B46-4FEF-A48E-461B492E0123}"/>
    <cellStyle name="千分位[0] 2 3 3 12" xfId="13962" xr:uid="{124F0476-1AE0-4538-A53B-9005E67AD8C8}"/>
    <cellStyle name="千分位[0] 2 3 3 12 2" xfId="43917" xr:uid="{C40B99C6-62B1-46C4-93A3-A1CFB4EB678D}"/>
    <cellStyle name="千分位[0] 2 3 3 13" xfId="16710" xr:uid="{3525C0E6-2459-49DC-90FF-F3DAC8ECDF2F}"/>
    <cellStyle name="千分位[0] 2 3 3 13 2" xfId="46663" xr:uid="{70A172F1-84BE-47E6-893E-0AEF41B8D126}"/>
    <cellStyle name="千分位[0] 2 3 3 14" xfId="19493" xr:uid="{BDA9EC48-8D0F-44F9-905E-12E3CBC29DA3}"/>
    <cellStyle name="千分位[0] 2 3 3 14 2" xfId="49445" xr:uid="{C65870B3-72B8-4706-8780-B8BAEDE331D8}"/>
    <cellStyle name="千分位[0] 2 3 3 15" xfId="22231" xr:uid="{908D3430-11EE-4683-8FF8-5916DB1488E9}"/>
    <cellStyle name="千分位[0] 2 3 3 15 2" xfId="52183" xr:uid="{4DEA91F3-4B8F-46DA-8F8E-09A6B410C3B0}"/>
    <cellStyle name="千分位[0] 2 3 3 16" xfId="24967" xr:uid="{7B702704-D3D2-410C-9837-40898D174215}"/>
    <cellStyle name="千分位[0] 2 3 3 16 2" xfId="54919" xr:uid="{06ACC606-0879-495D-BF32-27EC6485E12F}"/>
    <cellStyle name="千分位[0] 2 3 3 17" xfId="30471" xr:uid="{6B0B3874-D56A-4EC5-B1EA-8B8A35FF284B}"/>
    <cellStyle name="千分位[0] 2 3 3 2" xfId="600" xr:uid="{1238CB7D-0274-482F-8257-3DEC6A5ECDAB}"/>
    <cellStyle name="千分位[0] 2 3 3 2 10" xfId="16881" xr:uid="{A46F44DA-3621-4FC2-A10F-AE5028056D0B}"/>
    <cellStyle name="千分位[0] 2 3 3 2 10 2" xfId="46834" xr:uid="{E42C3C27-5AAB-42FD-8047-7F6BC2160280}"/>
    <cellStyle name="千分位[0] 2 3 3 2 11" xfId="19664" xr:uid="{6E543E64-35A4-4265-A33F-97FE3178E1CF}"/>
    <cellStyle name="千分位[0] 2 3 3 2 11 2" xfId="49616" xr:uid="{0AEA5932-A919-44F4-A317-3241F1F6B2C7}"/>
    <cellStyle name="千分位[0] 2 3 3 2 12" xfId="22402" xr:uid="{0A012F6B-4361-4B8C-8E2E-6EC5DB0BD464}"/>
    <cellStyle name="千分位[0] 2 3 3 2 12 2" xfId="52354" xr:uid="{E85651F7-E579-4031-99F8-1B8F886BD11F}"/>
    <cellStyle name="千分位[0] 2 3 3 2 13" xfId="25138" xr:uid="{D85BA9F1-C09D-4851-9C21-F683D935102B}"/>
    <cellStyle name="千分位[0] 2 3 3 2 13 2" xfId="55090" xr:uid="{798E446D-F98A-4A4B-BE35-83610B515764}"/>
    <cellStyle name="千分位[0] 2 3 3 2 14" xfId="30610" xr:uid="{EA23E5C3-039F-4FB5-AB36-EB2D1AB6A2AF}"/>
    <cellStyle name="千分位[0] 2 3 3 2 2" xfId="1148" xr:uid="{612D1668-8C30-4907-9C90-3C6AFFC813D2}"/>
    <cellStyle name="千分位[0] 2 3 3 2 2 10" xfId="20006" xr:uid="{D5460205-D1B4-4A0B-B959-7B516BA9AEA3}"/>
    <cellStyle name="千分位[0] 2 3 3 2 2 10 2" xfId="49958" xr:uid="{DA007411-2F94-4B13-A7B7-F1D71E4B4DAB}"/>
    <cellStyle name="千分位[0] 2 3 3 2 2 11" xfId="22744" xr:uid="{0A6CE028-6076-4A74-B85C-1CED404BEE5C}"/>
    <cellStyle name="千分位[0] 2 3 3 2 2 11 2" xfId="52696" xr:uid="{529803CD-574F-420E-A9B6-EE2652FE8A2E}"/>
    <cellStyle name="千分位[0] 2 3 3 2 2 12" xfId="25480" xr:uid="{205E916A-B342-4BCE-97F8-71BCF5273546}"/>
    <cellStyle name="千分位[0] 2 3 3 2 2 12 2" xfId="55432" xr:uid="{28B96E38-8AA4-4F27-8A6F-EF3F6E4B815B}"/>
    <cellStyle name="千分位[0] 2 3 3 2 2 13" xfId="31153" xr:uid="{A484919F-F5AC-4A31-949A-B9EFBD053D2E}"/>
    <cellStyle name="千分位[0] 2 3 3 2 2 2" xfId="3912" xr:uid="{E8E444C3-73B6-4EE5-AE82-111D056B0871}"/>
    <cellStyle name="千分位[0] 2 3 3 2 2 2 10" xfId="26164" xr:uid="{734461AD-361B-42A0-8CE2-A974503ECC7F}"/>
    <cellStyle name="千分位[0] 2 3 3 2 2 2 10 2" xfId="56116" xr:uid="{CEB97DD0-72A5-49CE-869C-ED90C3906C0F}"/>
    <cellStyle name="千分位[0] 2 3 3 2 2 2 11" xfId="33905" xr:uid="{7BC18684-B94A-4E6A-98CD-CB2A69D8730B}"/>
    <cellStyle name="千分位[0] 2 3 3 2 2 2 2" xfId="5280" xr:uid="{B898BD82-BB6F-4104-8DDD-44E884A98074}"/>
    <cellStyle name="千分位[0] 2 3 3 2 2 2 2 10" xfId="35273" xr:uid="{3BFFFED2-1215-4B17-8382-14B73A0F8F20}"/>
    <cellStyle name="千分位[0] 2 3 3 2 2 2 2 2" xfId="8228" xr:uid="{3993C161-2A8D-49C4-86C3-ED91AB9C3F88}"/>
    <cellStyle name="千分位[0] 2 3 3 2 2 2 2 2 2" xfId="30275" xr:uid="{E32EAE61-0E41-49BC-8E57-E632159E3827}"/>
    <cellStyle name="千分位[0] 2 3 3 2 2 2 2 2 2 2" xfId="60227" xr:uid="{75841F66-9C45-4ACF-800F-A094CB00DAD3}"/>
    <cellStyle name="千分位[0] 2 3 3 2 2 2 2 2 3" xfId="38183" xr:uid="{D0940BD6-2361-489E-A3F8-16604E0BD303}"/>
    <cellStyle name="千分位[0] 2 3 3 2 2 2 2 3" xfId="11010" xr:uid="{DCEBF05D-14E7-4E49-AB54-AA511EDB150B}"/>
    <cellStyle name="千分位[0] 2 3 3 2 2 2 2 3 2" xfId="40965" xr:uid="{2BE89C85-D132-4C43-8BFE-6DCE647AED90}"/>
    <cellStyle name="千分位[0] 2 3 3 2 2 2 2 4" xfId="13792" xr:uid="{781C6B10-6E1E-4ED3-B014-A4F1C5DBB948}"/>
    <cellStyle name="千分位[0] 2 3 3 2 2 2 2 4 2" xfId="43747" xr:uid="{C47D6603-FFFF-48B8-8E91-2546E2214A32}"/>
    <cellStyle name="千分位[0] 2 3 3 2 2 2 2 5" xfId="16527" xr:uid="{32C40CF7-08E5-4AD5-8B47-08C3AED30291}"/>
    <cellStyle name="千分位[0] 2 3 3 2 2 2 2 5 2" xfId="46482" xr:uid="{9CC3040F-8A25-445D-A4EE-1188608554C1}"/>
    <cellStyle name="千分位[0] 2 3 3 2 2 2 2 6" xfId="19275" xr:uid="{427C0AC4-3EFF-4D70-89E3-81F3610722BC}"/>
    <cellStyle name="千分位[0] 2 3 3 2 2 2 2 6 2" xfId="49228" xr:uid="{7FBC36D0-6EB7-4597-B5C2-0D21BF7FE35B}"/>
    <cellStyle name="千分位[0] 2 3 3 2 2 2 2 7" xfId="22058" xr:uid="{0B533DCF-11C2-4C49-86C1-56BCCD9AD795}"/>
    <cellStyle name="千分位[0] 2 3 3 2 2 2 2 7 2" xfId="52010" xr:uid="{73EA29DB-14DF-4316-822F-B9DA6A8F0B82}"/>
    <cellStyle name="千分位[0] 2 3 3 2 2 2 2 8" xfId="24796" xr:uid="{F96DAED8-2365-4E2F-AFA1-8C8516BD8545}"/>
    <cellStyle name="千分位[0] 2 3 3 2 2 2 2 8 2" xfId="54748" xr:uid="{0588CAB4-D9D5-4D88-861E-49EB14E69189}"/>
    <cellStyle name="千分位[0] 2 3 3 2 2 2 2 9" xfId="27532" xr:uid="{EFC89CD1-8AAB-44A1-A806-ED9D83C62065}"/>
    <cellStyle name="千分位[0] 2 3 3 2 2 2 2 9 2" xfId="57484" xr:uid="{0160418C-BD19-44E2-86FD-15E6DC086256}"/>
    <cellStyle name="千分位[0] 2 3 3 2 2 2 3" xfId="6860" xr:uid="{97E31EB6-6040-4B1E-8308-C7BA9E71C228}"/>
    <cellStyle name="千分位[0] 2 3 3 2 2 2 3 2" xfId="28907" xr:uid="{1E4FCC9A-6C4F-4C2B-B111-D3B321511345}"/>
    <cellStyle name="千分位[0] 2 3 3 2 2 2 3 2 2" xfId="58859" xr:uid="{FB8426BB-5208-4EBA-B83F-AC84E778C282}"/>
    <cellStyle name="千分位[0] 2 3 3 2 2 2 3 3" xfId="36815" xr:uid="{2F6A1C78-F078-4DAC-92C1-29B01DF409DA}"/>
    <cellStyle name="千分位[0] 2 3 3 2 2 2 4" xfId="9642" xr:uid="{DFF0F148-CC84-44FF-A709-CD9826715395}"/>
    <cellStyle name="千分位[0] 2 3 3 2 2 2 4 2" xfId="39597" xr:uid="{DA960C6B-7CAA-40CD-B7E7-D53EE1D35A98}"/>
    <cellStyle name="千分位[0] 2 3 3 2 2 2 5" xfId="12424" xr:uid="{631FBEE7-BD9A-476A-8AB2-40D076D5E8D1}"/>
    <cellStyle name="千分位[0] 2 3 3 2 2 2 5 2" xfId="42379" xr:uid="{A5265EF6-EB41-4B37-9192-B8D9D1E404BF}"/>
    <cellStyle name="千分位[0] 2 3 3 2 2 2 6" xfId="15159" xr:uid="{F78F3271-259C-4D82-BAB9-8AA96FA4B267}"/>
    <cellStyle name="千分位[0] 2 3 3 2 2 2 6 2" xfId="45114" xr:uid="{9301283B-13B8-451F-8299-5F62D4C26B59}"/>
    <cellStyle name="千分位[0] 2 3 3 2 2 2 7" xfId="17907" xr:uid="{59874121-4C16-46F0-8D4F-73B461350C0C}"/>
    <cellStyle name="千分位[0] 2 3 3 2 2 2 7 2" xfId="47860" xr:uid="{CEC6EED3-F92A-4997-A12B-4A6E4F635AFD}"/>
    <cellStyle name="千分位[0] 2 3 3 2 2 2 8" xfId="20690" xr:uid="{85ED67C5-8447-4987-B3ED-7766408E34D1}"/>
    <cellStyle name="千分位[0] 2 3 3 2 2 2 8 2" xfId="50642" xr:uid="{ED4014A2-2298-4368-9C15-82BEF26E8204}"/>
    <cellStyle name="千分位[0] 2 3 3 2 2 2 9" xfId="23428" xr:uid="{7784D9FA-AE87-4554-B8C1-CA8E4F257AC7}"/>
    <cellStyle name="千分位[0] 2 3 3 2 2 2 9 2" xfId="53380" xr:uid="{77952D1C-424B-4E0E-9184-7A056288146C}"/>
    <cellStyle name="千分位[0] 2 3 3 2 2 3" xfId="4596" xr:uid="{4CB1FFA9-C591-4F7D-A313-E6C1540E89C5}"/>
    <cellStyle name="千分位[0] 2 3 3 2 2 3 10" xfId="34589" xr:uid="{0C87D053-E2EA-4C71-A7A3-B18BEADC54ED}"/>
    <cellStyle name="千分位[0] 2 3 3 2 2 3 2" xfId="7544" xr:uid="{44364120-E946-4918-8B59-5A6FD633AF23}"/>
    <cellStyle name="千分位[0] 2 3 3 2 2 3 2 2" xfId="29591" xr:uid="{E59037A5-3688-4EF1-AA7D-E7BA931EE7CE}"/>
    <cellStyle name="千分位[0] 2 3 3 2 2 3 2 2 2" xfId="59543" xr:uid="{FE7FC5C7-D343-4072-B708-BDCF507150F4}"/>
    <cellStyle name="千分位[0] 2 3 3 2 2 3 2 3" xfId="37499" xr:uid="{6CCAC240-A0DC-44A8-8286-F86737717157}"/>
    <cellStyle name="千分位[0] 2 3 3 2 2 3 3" xfId="10326" xr:uid="{2400AA1A-ACDC-4CD1-9FEC-D15E5B65CB1E}"/>
    <cellStyle name="千分位[0] 2 3 3 2 2 3 3 2" xfId="40281" xr:uid="{47A1207F-0EB1-459F-926F-37DE407AD1F5}"/>
    <cellStyle name="千分位[0] 2 3 3 2 2 3 4" xfId="13108" xr:uid="{AB7BBDA2-C9F3-423F-B420-6EB25DAB9CFA}"/>
    <cellStyle name="千分位[0] 2 3 3 2 2 3 4 2" xfId="43063" xr:uid="{B232C357-0666-4220-A7CA-5ED5809A622F}"/>
    <cellStyle name="千分位[0] 2 3 3 2 2 3 5" xfId="15843" xr:uid="{31C51504-2C2C-4F47-8E7D-769DA7680BBD}"/>
    <cellStyle name="千分位[0] 2 3 3 2 2 3 5 2" xfId="45798" xr:uid="{50633801-3783-428C-B0E0-461CA9AFFE19}"/>
    <cellStyle name="千分位[0] 2 3 3 2 2 3 6" xfId="18591" xr:uid="{FFB0E334-FF2E-4FE5-AB95-89B5BB675A36}"/>
    <cellStyle name="千分位[0] 2 3 3 2 2 3 6 2" xfId="48544" xr:uid="{590F0225-3680-4EE3-B902-A8447A5C07EB}"/>
    <cellStyle name="千分位[0] 2 3 3 2 2 3 7" xfId="21374" xr:uid="{507526EF-6088-4A5B-B8B1-0C56152F42C0}"/>
    <cellStyle name="千分位[0] 2 3 3 2 2 3 7 2" xfId="51326" xr:uid="{872658FE-0E8D-4C37-BF28-056A7C130BDA}"/>
    <cellStyle name="千分位[0] 2 3 3 2 2 3 8" xfId="24112" xr:uid="{5241E9BA-B803-4401-A92A-BABBFE8010FF}"/>
    <cellStyle name="千分位[0] 2 3 3 2 2 3 8 2" xfId="54064" xr:uid="{B5009CAB-4EF1-41FA-8E9A-8D5C1EF627F2}"/>
    <cellStyle name="千分位[0] 2 3 3 2 2 3 9" xfId="26848" xr:uid="{A9C85584-CCC4-48F5-892D-057F5151F573}"/>
    <cellStyle name="千分位[0] 2 3 3 2 2 3 9 2" xfId="56800" xr:uid="{EE5DD74E-9D89-47C4-BEF6-B74CA6B704C5}"/>
    <cellStyle name="千分位[0] 2 3 3 2 2 4" xfId="3228" xr:uid="{E0F0B862-50D7-4DA2-8AED-2BAE03922A2E}"/>
    <cellStyle name="千分位[0] 2 3 3 2 2 4 2" xfId="28223" xr:uid="{4335B2EE-164B-4933-939E-765DAEC8C95B}"/>
    <cellStyle name="千分位[0] 2 3 3 2 2 4 2 2" xfId="58175" xr:uid="{104813BA-C120-4D44-AD13-A47F92EF5B8A}"/>
    <cellStyle name="千分位[0] 2 3 3 2 2 4 3" xfId="33221" xr:uid="{BADE7D87-DE53-48CC-B631-150B232D4AB9}"/>
    <cellStyle name="千分位[0] 2 3 3 2 2 5" xfId="6176" xr:uid="{072C20D9-2164-43CD-BF83-E19A308EC478}"/>
    <cellStyle name="千分位[0] 2 3 3 2 2 5 2" xfId="36131" xr:uid="{8F9439BA-5D84-4511-AD84-53DE0FF265DF}"/>
    <cellStyle name="千分位[0] 2 3 3 2 2 6" xfId="8958" xr:uid="{83963C8C-86C0-404C-A0D0-263CAAC0B706}"/>
    <cellStyle name="千分位[0] 2 3 3 2 2 6 2" xfId="38913" xr:uid="{13635203-ED75-43F2-B1CE-B88DE0F65AEE}"/>
    <cellStyle name="千分位[0] 2 3 3 2 2 7" xfId="11740" xr:uid="{AA8B2501-8074-4B7A-9924-C7111BEA4D7A}"/>
    <cellStyle name="千分位[0] 2 3 3 2 2 7 2" xfId="41695" xr:uid="{DE74258D-D268-459F-8E84-B5EF8CA492A6}"/>
    <cellStyle name="千分位[0] 2 3 3 2 2 8" xfId="14475" xr:uid="{87F54BA4-2762-40AA-9A4C-8F51C55A3861}"/>
    <cellStyle name="千分位[0] 2 3 3 2 2 8 2" xfId="44430" xr:uid="{CDD168F3-65A4-41A4-A351-21274894EA8A}"/>
    <cellStyle name="千分位[0] 2 3 3 2 2 9" xfId="17223" xr:uid="{9EDF9405-536E-4E73-9BB8-B9F208E17BEC}"/>
    <cellStyle name="千分位[0] 2 3 3 2 2 9 2" xfId="47176" xr:uid="{642E5FC8-57C4-48C1-B412-0EE28F72E7B8}"/>
    <cellStyle name="千分位[0] 2 3 3 2 3" xfId="1690" xr:uid="{7E354E07-778C-4ECF-A9C0-8AE6B673BDAC}"/>
    <cellStyle name="千分位[0] 2 3 3 2 3 10" xfId="23086" xr:uid="{64B109A1-701B-458C-A1DC-5900488D6A03}"/>
    <cellStyle name="千分位[0] 2 3 3 2 3 10 2" xfId="53038" xr:uid="{5D5213CB-4D01-402E-9D45-94FFB5684EEC}"/>
    <cellStyle name="千分位[0] 2 3 3 2 3 11" xfId="25822" xr:uid="{C516A627-04CC-4B02-8AF3-E58B359B35AB}"/>
    <cellStyle name="千分位[0] 2 3 3 2 3 11 2" xfId="55774" xr:uid="{B12D3665-ABDA-4AD1-AA0F-8490BD6957C7}"/>
    <cellStyle name="千分位[0] 2 3 3 2 3 12" xfId="31695" xr:uid="{722EEE97-7C56-4BB3-9ACF-E444C3232862}"/>
    <cellStyle name="千分位[0] 2 3 3 2 3 2" xfId="4938" xr:uid="{BFEAD478-662E-4FC4-B86E-C150D19CD83E}"/>
    <cellStyle name="千分位[0] 2 3 3 2 3 2 10" xfId="34931" xr:uid="{36F91B76-F6BE-4FD5-B9B7-7925A832588A}"/>
    <cellStyle name="千分位[0] 2 3 3 2 3 2 2" xfId="7886" xr:uid="{1FF5FA82-07A9-4AB4-A93F-E821E7B0A941}"/>
    <cellStyle name="千分位[0] 2 3 3 2 3 2 2 2" xfId="29933" xr:uid="{3C975D23-50BE-41A2-8316-9E4AD396D368}"/>
    <cellStyle name="千分位[0] 2 3 3 2 3 2 2 2 2" xfId="59885" xr:uid="{6F7250BE-0BCF-480B-B3F6-BD01DA63E2E1}"/>
    <cellStyle name="千分位[0] 2 3 3 2 3 2 2 3" xfId="37841" xr:uid="{A2B7A50D-9DE2-4A17-8E7C-C4AA136AAABA}"/>
    <cellStyle name="千分位[0] 2 3 3 2 3 2 3" xfId="10668" xr:uid="{3EBB4A71-11C0-4F2C-A84A-D4BDBC1B5D1A}"/>
    <cellStyle name="千分位[0] 2 3 3 2 3 2 3 2" xfId="40623" xr:uid="{B067EC2F-68D8-4D30-BE15-AB573FE4E0B4}"/>
    <cellStyle name="千分位[0] 2 3 3 2 3 2 4" xfId="13450" xr:uid="{9F4F7712-2E6F-470B-804A-9A1EC1C1D9E4}"/>
    <cellStyle name="千分位[0] 2 3 3 2 3 2 4 2" xfId="43405" xr:uid="{2CE00E1E-2513-4062-9FE4-8D753D569472}"/>
    <cellStyle name="千分位[0] 2 3 3 2 3 2 5" xfId="16185" xr:uid="{514049C2-D64D-4391-9568-7F4779C6AF46}"/>
    <cellStyle name="千分位[0] 2 3 3 2 3 2 5 2" xfId="46140" xr:uid="{229009CC-250D-45E2-A1CA-F32F4C475E37}"/>
    <cellStyle name="千分位[0] 2 3 3 2 3 2 6" xfId="18933" xr:uid="{1BBECD8C-4F4E-4D91-B492-C56B095A66BC}"/>
    <cellStyle name="千分位[0] 2 3 3 2 3 2 6 2" xfId="48886" xr:uid="{6F10AA22-9E50-485B-B668-F4E42EF0471D}"/>
    <cellStyle name="千分位[0] 2 3 3 2 3 2 7" xfId="21716" xr:uid="{A1312EF8-178D-41C7-9A3D-9C51F93DE6B7}"/>
    <cellStyle name="千分位[0] 2 3 3 2 3 2 7 2" xfId="51668" xr:uid="{6F6D2163-567F-4C2B-9234-211CB874DA1E}"/>
    <cellStyle name="千分位[0] 2 3 3 2 3 2 8" xfId="24454" xr:uid="{FAEB174F-DB60-4CD1-BC00-9EE2921E877D}"/>
    <cellStyle name="千分位[0] 2 3 3 2 3 2 8 2" xfId="54406" xr:uid="{C16F3010-45BC-49F7-9B7A-F7CADC0B2734}"/>
    <cellStyle name="千分位[0] 2 3 3 2 3 2 9" xfId="27190" xr:uid="{165F26B1-4769-4EB2-AF49-D0E5594820B4}"/>
    <cellStyle name="千分位[0] 2 3 3 2 3 2 9 2" xfId="57142" xr:uid="{F2E97419-DC31-4940-BCC7-BE773818D301}"/>
    <cellStyle name="千分位[0] 2 3 3 2 3 3" xfId="3570" xr:uid="{FE172926-DB87-4D62-88FA-52E9774F6218}"/>
    <cellStyle name="千分位[0] 2 3 3 2 3 3 2" xfId="28565" xr:uid="{D889A5A2-479C-4A4A-A0B3-EC3C0B07B175}"/>
    <cellStyle name="千分位[0] 2 3 3 2 3 3 2 2" xfId="58517" xr:uid="{E991540E-D392-4422-87FD-CF5EF547E1FB}"/>
    <cellStyle name="千分位[0] 2 3 3 2 3 3 3" xfId="33563" xr:uid="{1B1C2363-FA3F-4BD5-B81E-6ECD1F1F6DED}"/>
    <cellStyle name="千分位[0] 2 3 3 2 3 4" xfId="6518" xr:uid="{EE4F5902-CA66-42C0-A9B0-06A6B622ECF8}"/>
    <cellStyle name="千分位[0] 2 3 3 2 3 4 2" xfId="36473" xr:uid="{53B24FF8-E634-416C-B1A3-37FC745043F8}"/>
    <cellStyle name="千分位[0] 2 3 3 2 3 5" xfId="9300" xr:uid="{7B3AAD36-9699-45CE-A129-1EC0AF9F26F7}"/>
    <cellStyle name="千分位[0] 2 3 3 2 3 5 2" xfId="39255" xr:uid="{31421DAF-64EF-439B-9C7E-487FDA1C774F}"/>
    <cellStyle name="千分位[0] 2 3 3 2 3 6" xfId="12082" xr:uid="{D4EDFB96-788C-425D-9730-E1A43B035C04}"/>
    <cellStyle name="千分位[0] 2 3 3 2 3 6 2" xfId="42037" xr:uid="{C59ECAF3-7125-4E42-8175-E2484722842E}"/>
    <cellStyle name="千分位[0] 2 3 3 2 3 7" xfId="14817" xr:uid="{F5F8FF3C-DB26-43A6-B899-612B329EF329}"/>
    <cellStyle name="千分位[0] 2 3 3 2 3 7 2" xfId="44772" xr:uid="{811D6FAC-8793-4AF9-8ED8-896C867D71E2}"/>
    <cellStyle name="千分位[0] 2 3 3 2 3 8" xfId="17565" xr:uid="{C18F4FA5-8BFF-4E1C-B9D0-7D2A81C07B20}"/>
    <cellStyle name="千分位[0] 2 3 3 2 3 8 2" xfId="47518" xr:uid="{E85A56D9-B332-4BE2-B98E-68F348BD1ADA}"/>
    <cellStyle name="千分位[0] 2 3 3 2 3 9" xfId="20348" xr:uid="{605E745C-F661-4354-8D03-6364A4D61CF7}"/>
    <cellStyle name="千分位[0] 2 3 3 2 3 9 2" xfId="50300" xr:uid="{F9383DAA-0862-416E-B36F-177AFE54F80E}"/>
    <cellStyle name="千分位[0] 2 3 3 2 4" xfId="2449" xr:uid="{68082795-EBCE-4602-A003-2CF0F2AF7C1D}"/>
    <cellStyle name="千分位[0] 2 3 3 2 4 10" xfId="26506" xr:uid="{C005DCAD-2154-409B-BE79-73C591042654}"/>
    <cellStyle name="千分位[0] 2 3 3 2 4 10 2" xfId="56458" xr:uid="{7D8971E1-F615-4A1E-AC13-264577AB6428}"/>
    <cellStyle name="千分位[0] 2 3 3 2 4 11" xfId="32448" xr:uid="{5574936E-8D35-4935-B933-1D7D0EE7E44B}"/>
    <cellStyle name="千分位[0] 2 3 3 2 4 2" xfId="4254" xr:uid="{FDF79F7C-AED3-49CD-A9F4-57380323F095}"/>
    <cellStyle name="千分位[0] 2 3 3 2 4 2 2" xfId="29249" xr:uid="{8ABF1D73-BAB1-4E46-AAA5-C5737F2E5F70}"/>
    <cellStyle name="千分位[0] 2 3 3 2 4 2 2 2" xfId="59201" xr:uid="{A812ABF7-BBEE-4999-B825-055091106272}"/>
    <cellStyle name="千分位[0] 2 3 3 2 4 2 3" xfId="34247" xr:uid="{A872EECA-4FB2-4CFC-BDA2-FDBCA29E07E3}"/>
    <cellStyle name="千分位[0] 2 3 3 2 4 3" xfId="7202" xr:uid="{5CAE19A3-782C-485E-8D80-B4857AFA7DDF}"/>
    <cellStyle name="千分位[0] 2 3 3 2 4 3 2" xfId="37157" xr:uid="{944FF34E-7F33-4AE5-85C3-E67919B156C9}"/>
    <cellStyle name="千分位[0] 2 3 3 2 4 4" xfId="9984" xr:uid="{7BD06B28-9F07-4E6F-A0BE-DFDED7E9E92C}"/>
    <cellStyle name="千分位[0] 2 3 3 2 4 4 2" xfId="39939" xr:uid="{D490744F-0524-4DC1-9648-28AF0270ED60}"/>
    <cellStyle name="千分位[0] 2 3 3 2 4 5" xfId="12766" xr:uid="{ADF2894D-86FC-490C-B7B4-780868819BA3}"/>
    <cellStyle name="千分位[0] 2 3 3 2 4 5 2" xfId="42721" xr:uid="{A8F54002-CD80-4D7A-A4EF-904AEBE16473}"/>
    <cellStyle name="千分位[0] 2 3 3 2 4 6" xfId="15501" xr:uid="{8E3510E0-3009-4135-AA70-7D4389C06900}"/>
    <cellStyle name="千分位[0] 2 3 3 2 4 6 2" xfId="45456" xr:uid="{2BAD3415-DF72-405F-ACFD-542CB6E28125}"/>
    <cellStyle name="千分位[0] 2 3 3 2 4 7" xfId="18249" xr:uid="{AEA0F83E-89E8-4E89-93C2-279E0BF0CEBC}"/>
    <cellStyle name="千分位[0] 2 3 3 2 4 7 2" xfId="48202" xr:uid="{1C27F197-4D9A-4C79-B455-05FFEDD3504B}"/>
    <cellStyle name="千分位[0] 2 3 3 2 4 8" xfId="21032" xr:uid="{3FD2C2A8-5B2F-4DB7-871C-0C745B15A117}"/>
    <cellStyle name="千分位[0] 2 3 3 2 4 8 2" xfId="50984" xr:uid="{8342C5E1-DDC4-4FA0-A190-63683DF35526}"/>
    <cellStyle name="千分位[0] 2 3 3 2 4 9" xfId="23770" xr:uid="{E9C0E00A-5B7F-4099-A1B9-2CC1AA68F729}"/>
    <cellStyle name="千分位[0] 2 3 3 2 4 9 2" xfId="53722" xr:uid="{4D81B4E0-0114-4E59-BFF3-DDBC3E73BC9A}"/>
    <cellStyle name="千分位[0] 2 3 3 2 5" xfId="2886" xr:uid="{0166AEFE-0841-43CF-B44A-8078F012BD7F}"/>
    <cellStyle name="千分位[0] 2 3 3 2 5 2" xfId="27881" xr:uid="{8FDED6E5-2674-4101-9E80-3FA4691EA875}"/>
    <cellStyle name="千分位[0] 2 3 3 2 5 2 2" xfId="57833" xr:uid="{3D621C68-9B9B-40A9-BEBB-47B0E10AC741}"/>
    <cellStyle name="千分位[0] 2 3 3 2 5 3" xfId="32879" xr:uid="{8DB1802A-5019-45BC-9333-66C2A96A8E74}"/>
    <cellStyle name="千分位[0] 2 3 3 2 6" xfId="5834" xr:uid="{CBB8B00A-687E-4BD6-B0C9-3486712B8EAC}"/>
    <cellStyle name="千分位[0] 2 3 3 2 6 2" xfId="35789" xr:uid="{26A8C050-BBA2-41E3-A393-52FFA10CB1CA}"/>
    <cellStyle name="千分位[0] 2 3 3 2 7" xfId="8616" xr:uid="{D50A17FD-3A93-4074-9778-DF4EE4A299BD}"/>
    <cellStyle name="千分位[0] 2 3 3 2 7 2" xfId="38571" xr:uid="{9B03CE8E-8B3B-47D3-AB9B-4FF498A7D98F}"/>
    <cellStyle name="千分位[0] 2 3 3 2 8" xfId="11398" xr:uid="{BE396755-55D6-43C7-819D-229F1B89B8AF}"/>
    <cellStyle name="千分位[0] 2 3 3 2 8 2" xfId="41353" xr:uid="{62EACABF-C663-49C8-B8E4-0963C9DF9FD7}"/>
    <cellStyle name="千分位[0] 2 3 3 2 9" xfId="14133" xr:uid="{6175E4F4-4F34-464D-A65E-68E3B009DB34}"/>
    <cellStyle name="千分位[0] 2 3 3 2 9 2" xfId="44088" xr:uid="{14838C54-68BC-46A6-BCF9-7ED46D23C878}"/>
    <cellStyle name="千分位[0] 2 3 3 3" xfId="833" xr:uid="{7F9488B4-AC3E-45A1-B335-859B791C9D1A}"/>
    <cellStyle name="千分位[0] 2 3 3 3 10" xfId="19835" xr:uid="{0F2A430F-6BCA-4627-82BB-378342E91933}"/>
    <cellStyle name="千分位[0] 2 3 3 3 10 2" xfId="49787" xr:uid="{3BC1D818-E58A-4EBE-9A8B-E43E3F20455E}"/>
    <cellStyle name="千分位[0] 2 3 3 3 11" xfId="22573" xr:uid="{CE071754-2316-4C41-B32E-2515CF8A59C8}"/>
    <cellStyle name="千分位[0] 2 3 3 3 11 2" xfId="52525" xr:uid="{1CB5B067-E99C-49C3-BCF0-79201BD8F862}"/>
    <cellStyle name="千分位[0] 2 3 3 3 12" xfId="25309" xr:uid="{9E215856-0FA5-442F-A3C1-A2483539EC40}"/>
    <cellStyle name="千分位[0] 2 3 3 3 12 2" xfId="55261" xr:uid="{F21B2FF2-EE59-4F2F-8C34-9E6D5D717418}"/>
    <cellStyle name="千分位[0] 2 3 3 3 13" xfId="30838" xr:uid="{AA4A01C3-2907-49A8-85CA-0A7516E34E3C}"/>
    <cellStyle name="千分位[0] 2 3 3 3 2" xfId="1376" xr:uid="{7EB28056-03B5-4A51-881D-75A75B314B97}"/>
    <cellStyle name="千分位[0] 2 3 3 3 2 10" xfId="23257" xr:uid="{F8F92C4A-0F5D-453D-8819-7C80D4C212F5}"/>
    <cellStyle name="千分位[0] 2 3 3 3 2 10 2" xfId="53209" xr:uid="{B0D43CA1-DFED-41D0-9517-1279DCE82703}"/>
    <cellStyle name="千分位[0] 2 3 3 3 2 11" xfId="25993" xr:uid="{864159C0-46F0-46AD-9166-B7D6BEE6FDA9}"/>
    <cellStyle name="千分位[0] 2 3 3 3 2 11 2" xfId="55945" xr:uid="{8586CB11-0B81-4F2F-805B-DCF653291E4E}"/>
    <cellStyle name="千分位[0] 2 3 3 3 2 12" xfId="31381" xr:uid="{4D76477B-687F-4A05-923B-F61B1B6BF48E}"/>
    <cellStyle name="千分位[0] 2 3 3 3 2 2" xfId="5109" xr:uid="{136557AF-5010-4C8B-9E36-41406B666D3A}"/>
    <cellStyle name="千分位[0] 2 3 3 3 2 2 10" xfId="35102" xr:uid="{77B71446-C0ED-4CCB-B116-604662A8593C}"/>
    <cellStyle name="千分位[0] 2 3 3 3 2 2 2" xfId="8057" xr:uid="{8E705F12-6E7D-4CF2-8D87-3ADE7529143B}"/>
    <cellStyle name="千分位[0] 2 3 3 3 2 2 2 2" xfId="30104" xr:uid="{5FE0C500-DB65-4725-9C3D-8A24C39870D6}"/>
    <cellStyle name="千分位[0] 2 3 3 3 2 2 2 2 2" xfId="60056" xr:uid="{5BA38230-C6B6-4789-B9BD-A1786009983A}"/>
    <cellStyle name="千分位[0] 2 3 3 3 2 2 2 3" xfId="38012" xr:uid="{95431596-189B-4C87-A128-75F9F7EC4D65}"/>
    <cellStyle name="千分位[0] 2 3 3 3 2 2 3" xfId="10839" xr:uid="{AA9C2897-B3D9-4331-980E-8999DB259B3D}"/>
    <cellStyle name="千分位[0] 2 3 3 3 2 2 3 2" xfId="40794" xr:uid="{2F130DB7-B015-476F-A4D6-7B8B7A320DAE}"/>
    <cellStyle name="千分位[0] 2 3 3 3 2 2 4" xfId="13621" xr:uid="{946C37D6-DBC2-47CB-873A-1AA58CEC17D9}"/>
    <cellStyle name="千分位[0] 2 3 3 3 2 2 4 2" xfId="43576" xr:uid="{E3AE2C4C-2B5B-44D5-BFE5-7E10EF3271D4}"/>
    <cellStyle name="千分位[0] 2 3 3 3 2 2 5" xfId="16356" xr:uid="{5891AA53-4D51-4005-95BF-0FD19BC67D74}"/>
    <cellStyle name="千分位[0] 2 3 3 3 2 2 5 2" xfId="46311" xr:uid="{77CB3958-4253-449A-B57C-D3D3D7C401BC}"/>
    <cellStyle name="千分位[0] 2 3 3 3 2 2 6" xfId="19104" xr:uid="{03920D69-316A-47AD-99BC-46C88796FD7D}"/>
    <cellStyle name="千分位[0] 2 3 3 3 2 2 6 2" xfId="49057" xr:uid="{7C198658-3281-40C0-8E21-A601B6A85A4E}"/>
    <cellStyle name="千分位[0] 2 3 3 3 2 2 7" xfId="21887" xr:uid="{6B10D9AE-4986-45ED-B537-F5E0ACBA2FC3}"/>
    <cellStyle name="千分位[0] 2 3 3 3 2 2 7 2" xfId="51839" xr:uid="{7C972B7F-C073-413E-8D53-DEC74A34D966}"/>
    <cellStyle name="千分位[0] 2 3 3 3 2 2 8" xfId="24625" xr:uid="{4584BD91-7D73-49AF-B6C7-29C30E6508EB}"/>
    <cellStyle name="千分位[0] 2 3 3 3 2 2 8 2" xfId="54577" xr:uid="{04FCF13B-7249-4C36-B7AA-D398CF135DCC}"/>
    <cellStyle name="千分位[0] 2 3 3 3 2 2 9" xfId="27361" xr:uid="{CE4FE786-B38C-4121-8A33-A2200A75D29C}"/>
    <cellStyle name="千分位[0] 2 3 3 3 2 2 9 2" xfId="57313" xr:uid="{0D035334-6192-4F50-8808-5FFB5CF321B0}"/>
    <cellStyle name="千分位[0] 2 3 3 3 2 3" xfId="3741" xr:uid="{3C318061-1F44-4C97-B2DA-F160FFB13157}"/>
    <cellStyle name="千分位[0] 2 3 3 3 2 3 2" xfId="28736" xr:uid="{D3C36554-38BE-480A-A8A0-C9FA601C2D7C}"/>
    <cellStyle name="千分位[0] 2 3 3 3 2 3 2 2" xfId="58688" xr:uid="{6BAC07C4-3134-4C12-B60A-5320853A0E3A}"/>
    <cellStyle name="千分位[0] 2 3 3 3 2 3 3" xfId="33734" xr:uid="{147893BF-2460-4D76-83FD-8E9C59E052A1}"/>
    <cellStyle name="千分位[0] 2 3 3 3 2 4" xfId="6689" xr:uid="{33959D1A-740A-44A9-A2CC-57FCC5D27773}"/>
    <cellStyle name="千分位[0] 2 3 3 3 2 4 2" xfId="36644" xr:uid="{D2BBE676-399B-4127-BABE-E42F41DDF9FB}"/>
    <cellStyle name="千分位[0] 2 3 3 3 2 5" xfId="9471" xr:uid="{6EC95877-9AFD-40E8-A99E-E4847725B2E3}"/>
    <cellStyle name="千分位[0] 2 3 3 3 2 5 2" xfId="39426" xr:uid="{CE639CA0-8D1A-4C18-B4E3-67B89D7800D6}"/>
    <cellStyle name="千分位[0] 2 3 3 3 2 6" xfId="12253" xr:uid="{D82BC5BF-4742-4A9B-A4F3-3AB2A52C6E85}"/>
    <cellStyle name="千分位[0] 2 3 3 3 2 6 2" xfId="42208" xr:uid="{81758D5C-EDD1-464C-96B1-578936371973}"/>
    <cellStyle name="千分位[0] 2 3 3 3 2 7" xfId="14988" xr:uid="{77E106E8-3449-4993-BB4A-D7491B92958A}"/>
    <cellStyle name="千分位[0] 2 3 3 3 2 7 2" xfId="44943" xr:uid="{F99B255B-2D37-49CC-A1C4-C53279A038BA}"/>
    <cellStyle name="千分位[0] 2 3 3 3 2 8" xfId="17736" xr:uid="{BA8FE348-F534-421F-B34D-7E5A26489DDD}"/>
    <cellStyle name="千分位[0] 2 3 3 3 2 8 2" xfId="47689" xr:uid="{5CBF9CF8-D435-4306-8019-A61704667FD0}"/>
    <cellStyle name="千分位[0] 2 3 3 3 2 9" xfId="20519" xr:uid="{57D889F3-5067-43C9-836F-A6A1BA79098B}"/>
    <cellStyle name="千分位[0] 2 3 3 3 2 9 2" xfId="50471" xr:uid="{E924D229-8533-42B4-92A2-CF97B0D0CDC8}"/>
    <cellStyle name="千分位[0] 2 3 3 3 3" xfId="1918" xr:uid="{96FC3E25-F697-4A80-8B0C-40F2C735A43E}"/>
    <cellStyle name="千分位[0] 2 3 3 3 3 10" xfId="26677" xr:uid="{1A6AD501-66A6-40D9-9EB9-6E3C8FDA8937}"/>
    <cellStyle name="千分位[0] 2 3 3 3 3 10 2" xfId="56629" xr:uid="{CED056CC-A2A5-4A9F-91BD-6CF76FF51E99}"/>
    <cellStyle name="千分位[0] 2 3 3 3 3 11" xfId="31923" xr:uid="{01ECF2A2-9D1F-48F9-A495-A9E3C0B8F90F}"/>
    <cellStyle name="千分位[0] 2 3 3 3 3 2" xfId="4425" xr:uid="{FF558E47-9FCA-4D49-B348-63334948ABF9}"/>
    <cellStyle name="千分位[0] 2 3 3 3 3 2 2" xfId="29420" xr:uid="{97689630-2B3E-4D3A-8C6F-A2F6F2851389}"/>
    <cellStyle name="千分位[0] 2 3 3 3 3 2 2 2" xfId="59372" xr:uid="{63C586DD-A4A3-497F-A82F-7AE1DA1CF218}"/>
    <cellStyle name="千分位[0] 2 3 3 3 3 2 3" xfId="34418" xr:uid="{6CABFDA1-831B-4372-A46C-C7B03B6D61E5}"/>
    <cellStyle name="千分位[0] 2 3 3 3 3 3" xfId="7373" xr:uid="{F9958F27-81AE-46AF-B6CC-8510335FEA36}"/>
    <cellStyle name="千分位[0] 2 3 3 3 3 3 2" xfId="37328" xr:uid="{F2B36D93-36B0-4D10-B7E7-06AF12C1E780}"/>
    <cellStyle name="千分位[0] 2 3 3 3 3 4" xfId="10155" xr:uid="{B9132920-2FDB-4948-97EF-1B6B95144635}"/>
    <cellStyle name="千分位[0] 2 3 3 3 3 4 2" xfId="40110" xr:uid="{C40D6222-F5C8-4D13-947B-B8B975FE46EF}"/>
    <cellStyle name="千分位[0] 2 3 3 3 3 5" xfId="12937" xr:uid="{88B34341-9097-4148-B7D5-CDB335A49A1A}"/>
    <cellStyle name="千分位[0] 2 3 3 3 3 5 2" xfId="42892" xr:uid="{F1CF5E1B-6641-4C4E-AEEA-FD9C1EADFF90}"/>
    <cellStyle name="千分位[0] 2 3 3 3 3 6" xfId="15672" xr:uid="{2B8AFDD0-74B2-4C34-8328-DF1833A34FBC}"/>
    <cellStyle name="千分位[0] 2 3 3 3 3 6 2" xfId="45627" xr:uid="{360F8B22-81B4-49C4-9682-29DEE14F7F40}"/>
    <cellStyle name="千分位[0] 2 3 3 3 3 7" xfId="18420" xr:uid="{D6394877-CF94-4A7D-B724-56382ABE453F}"/>
    <cellStyle name="千分位[0] 2 3 3 3 3 7 2" xfId="48373" xr:uid="{2D05261E-D19D-498D-9FD5-451445671BAC}"/>
    <cellStyle name="千分位[0] 2 3 3 3 3 8" xfId="21203" xr:uid="{7228D489-0B41-4367-A67F-88F18657CDEE}"/>
    <cellStyle name="千分位[0] 2 3 3 3 3 8 2" xfId="51155" xr:uid="{4DBCDA22-6589-4355-B47C-8D652F081A8A}"/>
    <cellStyle name="千分位[0] 2 3 3 3 3 9" xfId="23941" xr:uid="{0AC50AD4-1520-4058-8BDA-612AE386769A}"/>
    <cellStyle name="千分位[0] 2 3 3 3 3 9 2" xfId="53893" xr:uid="{23EAC77F-209D-463C-B791-53F08E2BB920}"/>
    <cellStyle name="千分位[0] 2 3 3 3 4" xfId="3057" xr:uid="{6448D4BB-9693-41BA-87FB-85360E14A96A}"/>
    <cellStyle name="千分位[0] 2 3 3 3 4 2" xfId="28052" xr:uid="{1B0EBF64-31EA-480C-83ED-ADE4DD4AD2B0}"/>
    <cellStyle name="千分位[0] 2 3 3 3 4 2 2" xfId="58004" xr:uid="{D26C5A5E-C585-4007-81FB-3362677198CD}"/>
    <cellStyle name="千分位[0] 2 3 3 3 4 3" xfId="33050" xr:uid="{7D89A2B9-7A6B-45E5-A0FB-0E64774C6DBA}"/>
    <cellStyle name="千分位[0] 2 3 3 3 5" xfId="6005" xr:uid="{4489AAAC-A395-40AD-AF0A-6C1D59CEB3EC}"/>
    <cellStyle name="千分位[0] 2 3 3 3 5 2" xfId="35960" xr:uid="{A56A0668-BB24-40DC-85C7-18A4CDF6B33E}"/>
    <cellStyle name="千分位[0] 2 3 3 3 6" xfId="8787" xr:uid="{91737E12-8B0A-440E-8F18-D03FE0E23B54}"/>
    <cellStyle name="千分位[0] 2 3 3 3 6 2" xfId="38742" xr:uid="{4A3BEC22-3BDD-4A98-BF95-00D063A47843}"/>
    <cellStyle name="千分位[0] 2 3 3 3 7" xfId="11569" xr:uid="{42F7F4A0-238C-4EB9-A969-DBEFEC50EC39}"/>
    <cellStyle name="千分位[0] 2 3 3 3 7 2" xfId="41524" xr:uid="{12F77982-6E08-4117-8FD3-AAA41F0CF44C}"/>
    <cellStyle name="千分位[0] 2 3 3 3 8" xfId="14304" xr:uid="{F99D1B46-3C8C-474E-9BC2-D20B9A42B506}"/>
    <cellStyle name="千分位[0] 2 3 3 3 8 2" xfId="44259" xr:uid="{3F640950-AFED-4E3C-9014-8CF8AA0249E2}"/>
    <cellStyle name="千分位[0] 2 3 3 3 9" xfId="17052" xr:uid="{B4659D6E-F63C-4412-AE7D-BF73ED0773F2}"/>
    <cellStyle name="千分位[0] 2 3 3 3 9 2" xfId="47005" xr:uid="{52D26549-EB30-43CA-BEB6-EEDA93A75E4F}"/>
    <cellStyle name="千分位[0] 2 3 3 4" xfId="1009" xr:uid="{632E01B6-EE5A-4E2D-A03C-D90B4274F639}"/>
    <cellStyle name="千分位[0] 2 3 3 4 10" xfId="22915" xr:uid="{68725567-14E3-4016-9AB6-BD2E5DBF7CD7}"/>
    <cellStyle name="千分位[0] 2 3 3 4 10 2" xfId="52867" xr:uid="{A78BBC8D-2850-4BE7-8EBF-5B9F8834AD59}"/>
    <cellStyle name="千分位[0] 2 3 3 4 11" xfId="25651" xr:uid="{5FFFA35C-F743-49D5-AFC0-82FC3EEFA387}"/>
    <cellStyle name="千分位[0] 2 3 3 4 11 2" xfId="55603" xr:uid="{068F61C5-5E61-49A8-80E9-84FC17478118}"/>
    <cellStyle name="千分位[0] 2 3 3 4 12" xfId="31014" xr:uid="{0221423F-AA46-47C5-A0FB-BB1032C62E33}"/>
    <cellStyle name="千分位[0] 2 3 3 4 2" xfId="4767" xr:uid="{8116EEB5-B027-43B3-9DED-FD0CC6D0FB81}"/>
    <cellStyle name="千分位[0] 2 3 3 4 2 10" xfId="34760" xr:uid="{35488534-6B33-4E9C-911C-2E591F2151E6}"/>
    <cellStyle name="千分位[0] 2 3 3 4 2 2" xfId="7715" xr:uid="{4914FE2F-A59F-4592-A152-D02CDE57D0D5}"/>
    <cellStyle name="千分位[0] 2 3 3 4 2 2 2" xfId="29762" xr:uid="{0B75E3AA-CB92-48F0-8116-34FA9C1A5365}"/>
    <cellStyle name="千分位[0] 2 3 3 4 2 2 2 2" xfId="59714" xr:uid="{3EE828B7-DAB5-4D2C-9DD2-60001E2D0237}"/>
    <cellStyle name="千分位[0] 2 3 3 4 2 2 3" xfId="37670" xr:uid="{77CF0587-CAB6-4BA3-B345-7C3A36DB3F05}"/>
    <cellStyle name="千分位[0] 2 3 3 4 2 3" xfId="10497" xr:uid="{5D54B21D-E5B9-4588-9744-7039A7EE161F}"/>
    <cellStyle name="千分位[0] 2 3 3 4 2 3 2" xfId="40452" xr:uid="{C22A78B6-546E-4F0D-8BC2-A8FD255F90E2}"/>
    <cellStyle name="千分位[0] 2 3 3 4 2 4" xfId="13279" xr:uid="{A756D99F-38AE-4B4D-9AF8-BA9CDF2AF30B}"/>
    <cellStyle name="千分位[0] 2 3 3 4 2 4 2" xfId="43234" xr:uid="{1EC1AA56-B1E7-43EF-9F90-7F4F4C1BB5D3}"/>
    <cellStyle name="千分位[0] 2 3 3 4 2 5" xfId="16014" xr:uid="{7506E648-A6DA-45BD-8230-C518AD3ACC9A}"/>
    <cellStyle name="千分位[0] 2 3 3 4 2 5 2" xfId="45969" xr:uid="{E02600F1-7377-4168-89A4-382BD999ABE0}"/>
    <cellStyle name="千分位[0] 2 3 3 4 2 6" xfId="18762" xr:uid="{3F91507D-8E8A-4E11-B6FB-EB9D30224914}"/>
    <cellStyle name="千分位[0] 2 3 3 4 2 6 2" xfId="48715" xr:uid="{0A407C58-03C0-4222-98FB-5BD9112F78D9}"/>
    <cellStyle name="千分位[0] 2 3 3 4 2 7" xfId="21545" xr:uid="{A8D0EACC-4432-490E-8BF5-858406760890}"/>
    <cellStyle name="千分位[0] 2 3 3 4 2 7 2" xfId="51497" xr:uid="{63D2E1D4-A7C9-4E27-8BAF-9A7CF2E4AC80}"/>
    <cellStyle name="千分位[0] 2 3 3 4 2 8" xfId="24283" xr:uid="{64614E02-797F-4172-979C-3606C77B4062}"/>
    <cellStyle name="千分位[0] 2 3 3 4 2 8 2" xfId="54235" xr:uid="{8FEB2478-B301-4AA7-A2B4-AA4D69094CB7}"/>
    <cellStyle name="千分位[0] 2 3 3 4 2 9" xfId="27019" xr:uid="{BDDAB213-4432-4EE0-80C9-83F33FB0E7B8}"/>
    <cellStyle name="千分位[0] 2 3 3 4 2 9 2" xfId="56971" xr:uid="{A7C56DA5-2CE0-47B5-85FD-32744F0267FE}"/>
    <cellStyle name="千分位[0] 2 3 3 4 3" xfId="3399" xr:uid="{AB059A7F-D952-46EA-870E-AE4215BD4FA7}"/>
    <cellStyle name="千分位[0] 2 3 3 4 3 2" xfId="28394" xr:uid="{737DB40D-5A02-49C6-A591-A50A7A82D23D}"/>
    <cellStyle name="千分位[0] 2 3 3 4 3 2 2" xfId="58346" xr:uid="{508083E3-DE85-41A2-83DE-958B0E64A9FA}"/>
    <cellStyle name="千分位[0] 2 3 3 4 3 3" xfId="33392" xr:uid="{D6383773-2305-4883-97E9-B4F72645FC12}"/>
    <cellStyle name="千分位[0] 2 3 3 4 4" xfId="6347" xr:uid="{5E713461-548F-4CE5-A627-D570A3AEF881}"/>
    <cellStyle name="千分位[0] 2 3 3 4 4 2" xfId="36302" xr:uid="{95E7C166-D443-4480-A868-C01FD9E4E05A}"/>
    <cellStyle name="千分位[0] 2 3 3 4 5" xfId="9129" xr:uid="{0DF02A09-4F1D-4487-B8FD-2B26560ECBC2}"/>
    <cellStyle name="千分位[0] 2 3 3 4 5 2" xfId="39084" xr:uid="{C73EAFC3-79DB-45F2-BB6C-6970E9B03F93}"/>
    <cellStyle name="千分位[0] 2 3 3 4 6" xfId="11911" xr:uid="{74247C27-85CF-43D3-AA9F-8B502A4DA1B9}"/>
    <cellStyle name="千分位[0] 2 3 3 4 6 2" xfId="41866" xr:uid="{CD1C2BB7-D5BA-4F85-B533-B6A5E4D7089F}"/>
    <cellStyle name="千分位[0] 2 3 3 4 7" xfId="14646" xr:uid="{617217E6-FF96-4CD6-90AA-E18EF6B6E125}"/>
    <cellStyle name="千分位[0] 2 3 3 4 7 2" xfId="44601" xr:uid="{5931D117-00D7-4207-B80E-07017448D649}"/>
    <cellStyle name="千分位[0] 2 3 3 4 8" xfId="17394" xr:uid="{0D797354-AD39-4E3F-AD80-CC0E02A0F56F}"/>
    <cellStyle name="千分位[0] 2 3 3 4 8 2" xfId="47347" xr:uid="{163E2EC3-8255-4428-8F1F-8B74102D6D86}"/>
    <cellStyle name="千分位[0] 2 3 3 4 9" xfId="20177" xr:uid="{5999F8C1-1FC1-49FD-A687-4CD1221C717D}"/>
    <cellStyle name="千分位[0] 2 3 3 4 9 2" xfId="50129" xr:uid="{F367FC2D-6FAB-41C1-A99B-261CEB03312E}"/>
    <cellStyle name="千分位[0] 2 3 3 5" xfId="1551" xr:uid="{CDD9650E-FBA8-4882-A76F-FD85DDEB09C7}"/>
    <cellStyle name="千分位[0] 2 3 3 5 10" xfId="26335" xr:uid="{F643A8F1-D4DB-4216-93E2-83735C7C98EF}"/>
    <cellStyle name="千分位[0] 2 3 3 5 10 2" xfId="56287" xr:uid="{54F59BD5-C4DD-4976-9EF6-7B817D26F7A3}"/>
    <cellStyle name="千分位[0] 2 3 3 5 11" xfId="31556" xr:uid="{14A6CA73-97E0-470A-A6FC-1803B04C4D3E}"/>
    <cellStyle name="千分位[0] 2 3 3 5 2" xfId="4083" xr:uid="{FF9FA2B5-27E7-42C0-B348-F0BEA5866681}"/>
    <cellStyle name="千分位[0] 2 3 3 5 2 2" xfId="29078" xr:uid="{C6A85102-55A3-44F2-83B4-C6B50685F2B3}"/>
    <cellStyle name="千分位[0] 2 3 3 5 2 2 2" xfId="59030" xr:uid="{4DD78821-7606-423D-9E05-1017FBC9570B}"/>
    <cellStyle name="千分位[0] 2 3 3 5 2 3" xfId="34076" xr:uid="{60F596B4-F49C-4550-82D0-65823C9C3979}"/>
    <cellStyle name="千分位[0] 2 3 3 5 3" xfId="7031" xr:uid="{7F027628-31AF-4E8B-8905-40122837CE18}"/>
    <cellStyle name="千分位[0] 2 3 3 5 3 2" xfId="36986" xr:uid="{0A067314-B51B-41D1-9432-0B5BD4B38C23}"/>
    <cellStyle name="千分位[0] 2 3 3 5 4" xfId="9813" xr:uid="{5E7E0772-750B-4507-8D3E-43BC42D3710D}"/>
    <cellStyle name="千分位[0] 2 3 3 5 4 2" xfId="39768" xr:uid="{666C2F14-F656-4301-BEFD-0486EAC94882}"/>
    <cellStyle name="千分位[0] 2 3 3 5 5" xfId="12595" xr:uid="{0845E2B7-5C7F-452D-950A-55C30608104E}"/>
    <cellStyle name="千分位[0] 2 3 3 5 5 2" xfId="42550" xr:uid="{2F47FE08-3CD9-4DD1-9A4F-DC0CFC446560}"/>
    <cellStyle name="千分位[0] 2 3 3 5 6" xfId="15330" xr:uid="{69B124D7-5EE3-4CA8-AD5A-92F7FDBB73D2}"/>
    <cellStyle name="千分位[0] 2 3 3 5 6 2" xfId="45285" xr:uid="{5088481E-E955-4077-885F-212408AF97F7}"/>
    <cellStyle name="千分位[0] 2 3 3 5 7" xfId="18078" xr:uid="{437973E7-B67E-473C-9653-F256C5210DFE}"/>
    <cellStyle name="千分位[0] 2 3 3 5 7 2" xfId="48031" xr:uid="{FE3F0E53-9384-43E9-B34E-85756FE0C37F}"/>
    <cellStyle name="千分位[0] 2 3 3 5 8" xfId="20861" xr:uid="{ED575ABB-6DBE-462C-AF72-B987D1CB651B}"/>
    <cellStyle name="千分位[0] 2 3 3 5 8 2" xfId="50813" xr:uid="{0CDDA509-7EBA-4FC3-86E3-9C737E5AE66A}"/>
    <cellStyle name="千分位[0] 2 3 3 5 9" xfId="23599" xr:uid="{F1C2112E-49DF-43AB-96E8-F38DDF5B180D}"/>
    <cellStyle name="千分位[0] 2 3 3 5 9 2" xfId="53551" xr:uid="{4E67EED5-A03F-425C-BE59-16D0A594A2C1}"/>
    <cellStyle name="千分位[0] 2 3 3 6" xfId="2098" xr:uid="{0772EFC4-4CFF-435F-8FFD-30493F6AB52A}"/>
    <cellStyle name="千分位[0] 2 3 3 6 2" xfId="27710" xr:uid="{F56F2DFA-2C7D-4B4A-A85B-53B73CED01E6}"/>
    <cellStyle name="千分位[0] 2 3 3 6 2 2" xfId="57662" xr:uid="{7774A71B-4B29-4D3D-AD59-7B97E4B7FFF0}"/>
    <cellStyle name="千分位[0] 2 3 3 6 3" xfId="32101" xr:uid="{040CB71F-9312-4E5A-8F1C-8059D5F90590}"/>
    <cellStyle name="千分位[0] 2 3 3 7" xfId="2277" xr:uid="{33DDBF04-B315-403D-9558-ECEB576B4282}"/>
    <cellStyle name="千分位[0] 2 3 3 7 2" xfId="32277" xr:uid="{FCA8F5B2-857C-4E9C-9281-88AB56065742}"/>
    <cellStyle name="千分位[0] 2 3 3 8" xfId="2715" xr:uid="{DA330898-8AB4-4447-9A2B-06544339133C}"/>
    <cellStyle name="千分位[0] 2 3 3 8 2" xfId="32708" xr:uid="{0A8D99FF-E04E-4F1E-A412-04F42F26F635}"/>
    <cellStyle name="千分位[0] 2 3 3 9" xfId="5663" xr:uid="{87FE1B1F-1936-48E7-AF64-7F6BA2F5F74D}"/>
    <cellStyle name="千分位[0] 2 3 3 9 2" xfId="35618" xr:uid="{7809F517-D297-40AA-BEF1-0CC273F52593}"/>
    <cellStyle name="千分位[0] 2 3 4" xfId="511" xr:uid="{B82A32B7-A48C-4FEC-9EB2-4A1B2E3E8F87}"/>
    <cellStyle name="千分位[0] 2 3 4 10" xfId="16796" xr:uid="{F53CEAFB-5E66-4FC6-A5FD-E7C7D95C4E5F}"/>
    <cellStyle name="千分位[0] 2 3 4 10 2" xfId="46749" xr:uid="{100CE8AA-B194-4971-ADCE-CF0884C0A926}"/>
    <cellStyle name="千分位[0] 2 3 4 11" xfId="19579" xr:uid="{4196B36A-5E32-4FE4-8AF7-3106C574AD4E}"/>
    <cellStyle name="千分位[0] 2 3 4 11 2" xfId="49531" xr:uid="{026E0D7D-00CA-4A2F-A1DB-8FC2F9CA8813}"/>
    <cellStyle name="千分位[0] 2 3 4 12" xfId="22317" xr:uid="{86DA67B2-17C7-41AB-9BF1-A354AF02EE21}"/>
    <cellStyle name="千分位[0] 2 3 4 12 2" xfId="52269" xr:uid="{CD639B13-7CA7-4AA6-B587-6451E4383555}"/>
    <cellStyle name="千分位[0] 2 3 4 13" xfId="25053" xr:uid="{00EF39EB-F032-4226-B627-C7A2848BE699}"/>
    <cellStyle name="千分位[0] 2 3 4 13 2" xfId="55005" xr:uid="{8E46504A-41EC-4564-BD91-6C836EDC6CFA}"/>
    <cellStyle name="千分位[0] 2 3 4 14" xfId="30521" xr:uid="{C2A5E281-CBC0-49C1-B513-49DE4E20EAAF}"/>
    <cellStyle name="千分位[0] 2 3 4 2" xfId="1059" xr:uid="{89AE329B-711F-4FD4-BC44-D38223A2D333}"/>
    <cellStyle name="千分位[0] 2 3 4 2 10" xfId="19921" xr:uid="{6802D95F-FF09-4610-A437-9F8886C72809}"/>
    <cellStyle name="千分位[0] 2 3 4 2 10 2" xfId="49873" xr:uid="{360FBB28-585B-4CBE-9AB5-9119D4504B20}"/>
    <cellStyle name="千分位[0] 2 3 4 2 11" xfId="22659" xr:uid="{8FF353E0-4BA7-45A3-8442-05CE351EB3F6}"/>
    <cellStyle name="千分位[0] 2 3 4 2 11 2" xfId="52611" xr:uid="{0C6B5A57-8901-47B5-968F-552E29196206}"/>
    <cellStyle name="千分位[0] 2 3 4 2 12" xfId="25395" xr:uid="{D66BAFEF-39DC-46C5-BD70-0386EEBFE9F8}"/>
    <cellStyle name="千分位[0] 2 3 4 2 12 2" xfId="55347" xr:uid="{BCB1E5B2-8357-4C85-92FD-60665C41A57B}"/>
    <cellStyle name="千分位[0] 2 3 4 2 13" xfId="31064" xr:uid="{C20D4F1B-F4C3-4565-AA00-22E443885FA3}"/>
    <cellStyle name="千分位[0] 2 3 4 2 2" xfId="3827" xr:uid="{80F53312-4E60-48A8-830B-D305FC2AC42E}"/>
    <cellStyle name="千分位[0] 2 3 4 2 2 10" xfId="26079" xr:uid="{57A92A8C-E0C2-423E-92CE-48A5F47CC40D}"/>
    <cellStyle name="千分位[0] 2 3 4 2 2 10 2" xfId="56031" xr:uid="{1EB87A7A-475F-440F-9CB1-031C37EB4366}"/>
    <cellStyle name="千分位[0] 2 3 4 2 2 11" xfId="33820" xr:uid="{B7492C90-C503-4F8D-9A90-D68F2BF0860E}"/>
    <cellStyle name="千分位[0] 2 3 4 2 2 2" xfId="5195" xr:uid="{ABBF0783-8065-4686-A9F8-D3CBE7FC1E4F}"/>
    <cellStyle name="千分位[0] 2 3 4 2 2 2 10" xfId="35188" xr:uid="{568324A4-39B7-4095-A171-44B42E33A539}"/>
    <cellStyle name="千分位[0] 2 3 4 2 2 2 2" xfId="8143" xr:uid="{872A31F5-DDD6-4C53-90AC-C5DF9AD3B598}"/>
    <cellStyle name="千分位[0] 2 3 4 2 2 2 2 2" xfId="30190" xr:uid="{C1D57D8E-35DD-47E9-9454-D5E1A08DB480}"/>
    <cellStyle name="千分位[0] 2 3 4 2 2 2 2 2 2" xfId="60142" xr:uid="{7C6E11C9-326A-4D4A-8734-0601842433F1}"/>
    <cellStyle name="千分位[0] 2 3 4 2 2 2 2 3" xfId="38098" xr:uid="{20358433-C50B-444F-80E6-C646C12D0C2D}"/>
    <cellStyle name="千分位[0] 2 3 4 2 2 2 3" xfId="10925" xr:uid="{C465F85A-971E-4713-A0FD-738F4F7F9445}"/>
    <cellStyle name="千分位[0] 2 3 4 2 2 2 3 2" xfId="40880" xr:uid="{7455A6DE-2238-4295-AC57-107D3484FF97}"/>
    <cellStyle name="千分位[0] 2 3 4 2 2 2 4" xfId="13707" xr:uid="{492A76CB-6A79-4F6C-B635-BC78F703487F}"/>
    <cellStyle name="千分位[0] 2 3 4 2 2 2 4 2" xfId="43662" xr:uid="{ACA38443-DB57-4E44-A0CB-AB57C68EBDB2}"/>
    <cellStyle name="千分位[0] 2 3 4 2 2 2 5" xfId="16442" xr:uid="{3855C2D6-14FA-4E74-BC34-CB1027F0BA70}"/>
    <cellStyle name="千分位[0] 2 3 4 2 2 2 5 2" xfId="46397" xr:uid="{B827CBEB-44F2-4993-9EED-4DE0623C6425}"/>
    <cellStyle name="千分位[0] 2 3 4 2 2 2 6" xfId="19190" xr:uid="{7CD18AAD-F414-43DC-8EC2-2325D603A0D4}"/>
    <cellStyle name="千分位[0] 2 3 4 2 2 2 6 2" xfId="49143" xr:uid="{EFF8C848-2F75-406C-81F9-264C126AA928}"/>
    <cellStyle name="千分位[0] 2 3 4 2 2 2 7" xfId="21973" xr:uid="{7445C20B-2B98-4286-AB75-B8A0E1C5D5A4}"/>
    <cellStyle name="千分位[0] 2 3 4 2 2 2 7 2" xfId="51925" xr:uid="{B2792432-857F-463A-9912-4D609AE33D69}"/>
    <cellStyle name="千分位[0] 2 3 4 2 2 2 8" xfId="24711" xr:uid="{9DF7B064-B2FC-46B8-9584-E00808318A42}"/>
    <cellStyle name="千分位[0] 2 3 4 2 2 2 8 2" xfId="54663" xr:uid="{B015F8FF-7FA9-4AAB-B538-57C832A8AC5F}"/>
    <cellStyle name="千分位[0] 2 3 4 2 2 2 9" xfId="27447" xr:uid="{4958EA41-522B-49C1-B4C3-E47A68E57F88}"/>
    <cellStyle name="千分位[0] 2 3 4 2 2 2 9 2" xfId="57399" xr:uid="{E8861CBB-4845-4CF2-94BC-82725AFF7BEA}"/>
    <cellStyle name="千分位[0] 2 3 4 2 2 3" xfId="6775" xr:uid="{8E729947-AA1A-4A87-BBCA-B8955A908EDC}"/>
    <cellStyle name="千分位[0] 2 3 4 2 2 3 2" xfId="28822" xr:uid="{1AAEF8B7-EE1C-4DFD-9A76-89BB3B0B54C5}"/>
    <cellStyle name="千分位[0] 2 3 4 2 2 3 2 2" xfId="58774" xr:uid="{2A3B95D8-5159-4494-BBFD-1010E7BE0ED3}"/>
    <cellStyle name="千分位[0] 2 3 4 2 2 3 3" xfId="36730" xr:uid="{A4827C59-DCD0-4C8A-825B-E38D585151A0}"/>
    <cellStyle name="千分位[0] 2 3 4 2 2 4" xfId="9557" xr:uid="{B0CB4994-75CD-4CAD-9D8C-445D71B5B932}"/>
    <cellStyle name="千分位[0] 2 3 4 2 2 4 2" xfId="39512" xr:uid="{A6BB5443-851C-4D75-A8D3-E912C4480866}"/>
    <cellStyle name="千分位[0] 2 3 4 2 2 5" xfId="12339" xr:uid="{9D82AA05-D075-4398-BCB2-808F379D9FEA}"/>
    <cellStyle name="千分位[0] 2 3 4 2 2 5 2" xfId="42294" xr:uid="{B2B7BB87-C04D-4A4D-A8DF-4A89D8D624CD}"/>
    <cellStyle name="千分位[0] 2 3 4 2 2 6" xfId="15074" xr:uid="{7A5500FC-DD21-408A-80CA-220BF1973751}"/>
    <cellStyle name="千分位[0] 2 3 4 2 2 6 2" xfId="45029" xr:uid="{64CE23E5-5AB3-4A78-9366-795A624824E9}"/>
    <cellStyle name="千分位[0] 2 3 4 2 2 7" xfId="17822" xr:uid="{7DC99068-8738-458E-9CEE-8CC4DDDB87D1}"/>
    <cellStyle name="千分位[0] 2 3 4 2 2 7 2" xfId="47775" xr:uid="{65B933AE-B9EC-439F-883B-C50D38252F3B}"/>
    <cellStyle name="千分位[0] 2 3 4 2 2 8" xfId="20605" xr:uid="{9B9FFDF7-8CE8-42D2-B637-1D5B141E35D5}"/>
    <cellStyle name="千分位[0] 2 3 4 2 2 8 2" xfId="50557" xr:uid="{5EF2A726-8649-48C9-8E2E-E3BB906B5285}"/>
    <cellStyle name="千分位[0] 2 3 4 2 2 9" xfId="23343" xr:uid="{6C1650F3-D841-4D12-889B-9CAEC5D64399}"/>
    <cellStyle name="千分位[0] 2 3 4 2 2 9 2" xfId="53295" xr:uid="{58A02E9B-1384-45AD-B790-E78BD7205056}"/>
    <cellStyle name="千分位[0] 2 3 4 2 3" xfId="4511" xr:uid="{DD544BED-69B5-4A7E-AA6A-F1E8EB2BA21E}"/>
    <cellStyle name="千分位[0] 2 3 4 2 3 10" xfId="34504" xr:uid="{66365E47-4223-41C4-A4A8-6462EFC62A91}"/>
    <cellStyle name="千分位[0] 2 3 4 2 3 2" xfId="7459" xr:uid="{25F3AC0C-2229-47C1-BA73-79258D07696B}"/>
    <cellStyle name="千分位[0] 2 3 4 2 3 2 2" xfId="29506" xr:uid="{DBE0E7C7-D45E-49D6-AAAF-62E48CD6FD60}"/>
    <cellStyle name="千分位[0] 2 3 4 2 3 2 2 2" xfId="59458" xr:uid="{23B7D407-9201-4300-B7FC-47B156A58288}"/>
    <cellStyle name="千分位[0] 2 3 4 2 3 2 3" xfId="37414" xr:uid="{0FF78ECF-ED1F-4FB2-B4EE-E6D001C876EC}"/>
    <cellStyle name="千分位[0] 2 3 4 2 3 3" xfId="10241" xr:uid="{602AE1D1-5F97-422D-A044-5B91A666902F}"/>
    <cellStyle name="千分位[0] 2 3 4 2 3 3 2" xfId="40196" xr:uid="{D4A78009-F963-4DDF-988F-204AA4811046}"/>
    <cellStyle name="千分位[0] 2 3 4 2 3 4" xfId="13023" xr:uid="{E764E129-0BD0-4F0B-9D77-D03497265156}"/>
    <cellStyle name="千分位[0] 2 3 4 2 3 4 2" xfId="42978" xr:uid="{088C447A-AAAB-456C-AEA6-4578E43E679D}"/>
    <cellStyle name="千分位[0] 2 3 4 2 3 5" xfId="15758" xr:uid="{499269F8-BB06-4A4F-9EFE-3082CC1B17EF}"/>
    <cellStyle name="千分位[0] 2 3 4 2 3 5 2" xfId="45713" xr:uid="{007B3877-83A9-487E-9FD3-31E0CAA9DF87}"/>
    <cellStyle name="千分位[0] 2 3 4 2 3 6" xfId="18506" xr:uid="{B2A547B0-6B9E-48D3-804C-A55A2A6329B4}"/>
    <cellStyle name="千分位[0] 2 3 4 2 3 6 2" xfId="48459" xr:uid="{F9280480-079E-4F5F-A310-D2EFDFB244D4}"/>
    <cellStyle name="千分位[0] 2 3 4 2 3 7" xfId="21289" xr:uid="{75358EB8-EC7D-4753-874E-B1326A8DB789}"/>
    <cellStyle name="千分位[0] 2 3 4 2 3 7 2" xfId="51241" xr:uid="{4D1ECDE6-1216-4C5F-B227-4DF180EBC7E4}"/>
    <cellStyle name="千分位[0] 2 3 4 2 3 8" xfId="24027" xr:uid="{0EC5EA43-2671-454B-B895-D1472407A916}"/>
    <cellStyle name="千分位[0] 2 3 4 2 3 8 2" xfId="53979" xr:uid="{22D48D79-232A-4BF0-9807-D845001CBC81}"/>
    <cellStyle name="千分位[0] 2 3 4 2 3 9" xfId="26763" xr:uid="{F7CC1D45-2FB0-4C66-B4D4-510DCAFC179E}"/>
    <cellStyle name="千分位[0] 2 3 4 2 3 9 2" xfId="56715" xr:uid="{5CB97BD0-DC29-4433-891F-060B7CF84918}"/>
    <cellStyle name="千分位[0] 2 3 4 2 4" xfId="3143" xr:uid="{18A67989-DB92-4856-8704-03C3A241F987}"/>
    <cellStyle name="千分位[0] 2 3 4 2 4 2" xfId="28138" xr:uid="{93A5E324-41AC-4C30-A54F-BDE102DEB579}"/>
    <cellStyle name="千分位[0] 2 3 4 2 4 2 2" xfId="58090" xr:uid="{EC9A1F1A-4C19-4180-A7F8-0F2A5EA8488F}"/>
    <cellStyle name="千分位[0] 2 3 4 2 4 3" xfId="33136" xr:uid="{7D8DD80F-B05D-4598-93D3-F4C27F56FD12}"/>
    <cellStyle name="千分位[0] 2 3 4 2 5" xfId="6091" xr:uid="{146C35D5-B9AC-411D-93DC-B6C9E3AB3BD1}"/>
    <cellStyle name="千分位[0] 2 3 4 2 5 2" xfId="36046" xr:uid="{8E49BD91-3A30-4B07-B25A-456539BDEA2E}"/>
    <cellStyle name="千分位[0] 2 3 4 2 6" xfId="8873" xr:uid="{DEF7804E-1E07-4D64-9F26-71F508F5ECCA}"/>
    <cellStyle name="千分位[0] 2 3 4 2 6 2" xfId="38828" xr:uid="{6EA68FD6-1A64-4108-89BF-05329C74E1C2}"/>
    <cellStyle name="千分位[0] 2 3 4 2 7" xfId="11655" xr:uid="{202C5F7B-E325-4E91-B52A-BFBB846AC9D3}"/>
    <cellStyle name="千分位[0] 2 3 4 2 7 2" xfId="41610" xr:uid="{40616334-412F-45DA-AE11-3771BC08DA9B}"/>
    <cellStyle name="千分位[0] 2 3 4 2 8" xfId="14390" xr:uid="{48184B45-1BC9-452F-8B77-712E6368EFE5}"/>
    <cellStyle name="千分位[0] 2 3 4 2 8 2" xfId="44345" xr:uid="{A3F1C810-8A88-423C-95C7-4AEDA40EECED}"/>
    <cellStyle name="千分位[0] 2 3 4 2 9" xfId="17138" xr:uid="{E6AAF62E-889B-4665-9A6F-1E54C3177CF5}"/>
    <cellStyle name="千分位[0] 2 3 4 2 9 2" xfId="47091" xr:uid="{E06A2E58-F1EE-4FDA-8A34-DC2A1E7F4C9E}"/>
    <cellStyle name="千分位[0] 2 3 4 3" xfId="1601" xr:uid="{EECED21D-348D-471B-80D3-D7626B0A523B}"/>
    <cellStyle name="千分位[0] 2 3 4 3 10" xfId="23001" xr:uid="{6DBC08FD-8E11-436B-AAC4-E5FC12FC173D}"/>
    <cellStyle name="千分位[0] 2 3 4 3 10 2" xfId="52953" xr:uid="{09724F4E-A5BF-4B45-A538-72BC090DC16C}"/>
    <cellStyle name="千分位[0] 2 3 4 3 11" xfId="25737" xr:uid="{B26594AA-10C5-44A3-B568-EA53F4E89535}"/>
    <cellStyle name="千分位[0] 2 3 4 3 11 2" xfId="55689" xr:uid="{B047A86E-76CB-42A3-8D01-282D7D5080D8}"/>
    <cellStyle name="千分位[0] 2 3 4 3 12" xfId="31606" xr:uid="{E9F9C0C0-F989-4397-A783-357037B40858}"/>
    <cellStyle name="千分位[0] 2 3 4 3 2" xfId="4853" xr:uid="{DBEA875C-5871-445A-AE01-713DFAACBEF2}"/>
    <cellStyle name="千分位[0] 2 3 4 3 2 10" xfId="34846" xr:uid="{C2AD8BF4-E01D-475A-A088-5861AEF85DF7}"/>
    <cellStyle name="千分位[0] 2 3 4 3 2 2" xfId="7801" xr:uid="{FDB75D9E-5A05-42B4-90BA-04A2BF654222}"/>
    <cellStyle name="千分位[0] 2 3 4 3 2 2 2" xfId="29848" xr:uid="{83DE1BEA-EC69-47CE-B9F6-890CC8ABFEFD}"/>
    <cellStyle name="千分位[0] 2 3 4 3 2 2 2 2" xfId="59800" xr:uid="{E307D17E-E0C9-444D-98CA-60A0ED71E722}"/>
    <cellStyle name="千分位[0] 2 3 4 3 2 2 3" xfId="37756" xr:uid="{C0CB6D9C-A92C-4846-9030-1F7E63DF8659}"/>
    <cellStyle name="千分位[0] 2 3 4 3 2 3" xfId="10583" xr:uid="{86602F69-8EDE-4852-A634-0A280A0EC22D}"/>
    <cellStyle name="千分位[0] 2 3 4 3 2 3 2" xfId="40538" xr:uid="{DFD6E4D1-0CB0-408E-AE46-33F1DBF05BE8}"/>
    <cellStyle name="千分位[0] 2 3 4 3 2 4" xfId="13365" xr:uid="{09F6A648-1183-45C2-8CFA-FA1142FBEBA7}"/>
    <cellStyle name="千分位[0] 2 3 4 3 2 4 2" xfId="43320" xr:uid="{6D358EAD-9422-4492-9165-E029ABB66C6D}"/>
    <cellStyle name="千分位[0] 2 3 4 3 2 5" xfId="16100" xr:uid="{263F3586-D1AC-4690-B561-76A4E2450CAD}"/>
    <cellStyle name="千分位[0] 2 3 4 3 2 5 2" xfId="46055" xr:uid="{91E6E4E4-C543-4A9A-9446-F05ED3C69F7C}"/>
    <cellStyle name="千分位[0] 2 3 4 3 2 6" xfId="18848" xr:uid="{F86913B2-C2A7-4123-B0DA-E89B57452C9C}"/>
    <cellStyle name="千分位[0] 2 3 4 3 2 6 2" xfId="48801" xr:uid="{34437A6D-8738-465A-8337-620A8E65C790}"/>
    <cellStyle name="千分位[0] 2 3 4 3 2 7" xfId="21631" xr:uid="{F2563600-CAFE-4F2B-99E7-41F3A6229D2C}"/>
    <cellStyle name="千分位[0] 2 3 4 3 2 7 2" xfId="51583" xr:uid="{87672A00-4038-4065-8440-508DB5A8829B}"/>
    <cellStyle name="千分位[0] 2 3 4 3 2 8" xfId="24369" xr:uid="{236CCE5B-1CE2-4F6A-BB7D-4714AB49F41C}"/>
    <cellStyle name="千分位[0] 2 3 4 3 2 8 2" xfId="54321" xr:uid="{2C57C027-A048-4EA6-965C-EE0ABDD78E9F}"/>
    <cellStyle name="千分位[0] 2 3 4 3 2 9" xfId="27105" xr:uid="{BE8CEC92-8CD9-429B-AEE6-F945A7970315}"/>
    <cellStyle name="千分位[0] 2 3 4 3 2 9 2" xfId="57057" xr:uid="{2A72536C-9098-4931-BF9B-E56565C55574}"/>
    <cellStyle name="千分位[0] 2 3 4 3 3" xfId="3485" xr:uid="{DF080F21-3A24-4247-8532-CC1E94A653FF}"/>
    <cellStyle name="千分位[0] 2 3 4 3 3 2" xfId="28480" xr:uid="{881685FC-A122-4625-BEBF-AE65515EE6ED}"/>
    <cellStyle name="千分位[0] 2 3 4 3 3 2 2" xfId="58432" xr:uid="{67644DAF-E2F6-42E7-AAD5-70C662FAF031}"/>
    <cellStyle name="千分位[0] 2 3 4 3 3 3" xfId="33478" xr:uid="{6A3D7606-603F-490B-85D2-29BC039B8E5F}"/>
    <cellStyle name="千分位[0] 2 3 4 3 4" xfId="6433" xr:uid="{18F876EE-88F3-4EE8-B68E-2384BD3A5B81}"/>
    <cellStyle name="千分位[0] 2 3 4 3 4 2" xfId="36388" xr:uid="{1F56ED1C-B532-4CB3-9305-590F710834A7}"/>
    <cellStyle name="千分位[0] 2 3 4 3 5" xfId="9215" xr:uid="{B93DED03-62DF-4531-B665-7AA221B9F84C}"/>
    <cellStyle name="千分位[0] 2 3 4 3 5 2" xfId="39170" xr:uid="{B9C2D2F7-CE37-4B76-874C-B4DC76422E18}"/>
    <cellStyle name="千分位[0] 2 3 4 3 6" xfId="11997" xr:uid="{C537834D-F83B-4B95-81AE-A70A2CA8CF06}"/>
    <cellStyle name="千分位[0] 2 3 4 3 6 2" xfId="41952" xr:uid="{E1602F60-8AC9-457D-AA54-9C253A40F1F4}"/>
    <cellStyle name="千分位[0] 2 3 4 3 7" xfId="14732" xr:uid="{299B1E60-7EE6-4A6E-B6A2-DC77E6915536}"/>
    <cellStyle name="千分位[0] 2 3 4 3 7 2" xfId="44687" xr:uid="{8CB12EB5-1497-4228-9874-2A291B26C6E8}"/>
    <cellStyle name="千分位[0] 2 3 4 3 8" xfId="17480" xr:uid="{4B1ED3CB-1ADC-40A3-88D7-AA29FE9E961D}"/>
    <cellStyle name="千分位[0] 2 3 4 3 8 2" xfId="47433" xr:uid="{D682DFBA-B28C-4EE2-8F44-E5B8EC2889D7}"/>
    <cellStyle name="千分位[0] 2 3 4 3 9" xfId="20263" xr:uid="{18D8CB0A-08A4-4F11-A9F9-AC56ECC9ABCD}"/>
    <cellStyle name="千分位[0] 2 3 4 3 9 2" xfId="50215" xr:uid="{C89D8B1B-6E9D-410A-AC0B-3AB45CC26A66}"/>
    <cellStyle name="千分位[0] 2 3 4 4" xfId="2364" xr:uid="{DBFAF5BA-0775-4BBC-AAF0-2712FB5FD9A3}"/>
    <cellStyle name="千分位[0] 2 3 4 4 10" xfId="26421" xr:uid="{3AF4BD4F-CAB9-460B-AEC7-673D4FC3B76B}"/>
    <cellStyle name="千分位[0] 2 3 4 4 10 2" xfId="56373" xr:uid="{3A8B2FD5-C179-49B6-A3D8-96164136AE34}"/>
    <cellStyle name="千分位[0] 2 3 4 4 11" xfId="32363" xr:uid="{466959F6-ABBB-41CE-BC06-FF966BAA0007}"/>
    <cellStyle name="千分位[0] 2 3 4 4 2" xfId="4169" xr:uid="{540DD0EF-8C68-425B-BC4D-B78C98EC5E3C}"/>
    <cellStyle name="千分位[0] 2 3 4 4 2 2" xfId="29164" xr:uid="{5CBFD8AF-E742-4173-97E0-875D0183BF48}"/>
    <cellStyle name="千分位[0] 2 3 4 4 2 2 2" xfId="59116" xr:uid="{0B4B75FC-9B7C-4064-8BE4-3DA38296C7E6}"/>
    <cellStyle name="千分位[0] 2 3 4 4 2 3" xfId="34162" xr:uid="{0C726020-7972-4D44-83CF-1B77E4391466}"/>
    <cellStyle name="千分位[0] 2 3 4 4 3" xfId="7117" xr:uid="{B7F17E95-858C-4A1C-9F84-B0CA4AB8FF3C}"/>
    <cellStyle name="千分位[0] 2 3 4 4 3 2" xfId="37072" xr:uid="{BBA267F3-C3AE-4DF9-AC2E-92F64439C380}"/>
    <cellStyle name="千分位[0] 2 3 4 4 4" xfId="9899" xr:uid="{A9FCE5A8-C523-4196-AC3B-F00E3B1E550E}"/>
    <cellStyle name="千分位[0] 2 3 4 4 4 2" xfId="39854" xr:uid="{C36AE9C9-18E3-4AF3-ABD4-872879FF35B8}"/>
    <cellStyle name="千分位[0] 2 3 4 4 5" xfId="12681" xr:uid="{D2F334F7-3386-4556-9FF9-35587CBE171D}"/>
    <cellStyle name="千分位[0] 2 3 4 4 5 2" xfId="42636" xr:uid="{DB2BAA9D-4C0E-4567-B2A2-DCDC5BC77988}"/>
    <cellStyle name="千分位[0] 2 3 4 4 6" xfId="15416" xr:uid="{313806A4-8EF5-46E6-99AA-BA8D40FF4A49}"/>
    <cellStyle name="千分位[0] 2 3 4 4 6 2" xfId="45371" xr:uid="{EFE24E5F-CE8B-41B7-8914-41C06E034C30}"/>
    <cellStyle name="千分位[0] 2 3 4 4 7" xfId="18164" xr:uid="{541D88B9-880C-41D1-A8E3-1751C811C6CA}"/>
    <cellStyle name="千分位[0] 2 3 4 4 7 2" xfId="48117" xr:uid="{B9D38DD2-284F-41E4-9090-B0AE0D33CB1F}"/>
    <cellStyle name="千分位[0] 2 3 4 4 8" xfId="20947" xr:uid="{C96CC7B8-B519-4047-8798-C0547A98D475}"/>
    <cellStyle name="千分位[0] 2 3 4 4 8 2" xfId="50899" xr:uid="{1535F8C1-3EB4-461E-9547-BBCB894C306D}"/>
    <cellStyle name="千分位[0] 2 3 4 4 9" xfId="23685" xr:uid="{1A870D97-556F-4E9C-8B68-4EDA26EDD7F9}"/>
    <cellStyle name="千分位[0] 2 3 4 4 9 2" xfId="53637" xr:uid="{FF6DD3E2-E967-4E69-8AB3-7B71A6A80881}"/>
    <cellStyle name="千分位[0] 2 3 4 5" xfId="2801" xr:uid="{E093F156-23C9-4333-AE4F-502D246C2B80}"/>
    <cellStyle name="千分位[0] 2 3 4 5 2" xfId="27796" xr:uid="{D0501702-EAE3-4F18-A59E-4F3789126FDA}"/>
    <cellStyle name="千分位[0] 2 3 4 5 2 2" xfId="57748" xr:uid="{D7151B28-DCFD-4E5E-B397-54AE865D5CC7}"/>
    <cellStyle name="千分位[0] 2 3 4 5 3" xfId="32794" xr:uid="{0F55180E-C0E2-4F66-80DD-C8219DAE3505}"/>
    <cellStyle name="千分位[0] 2 3 4 6" xfId="5749" xr:uid="{DA2B7C94-AADA-49C6-A830-3E0BF7EB5164}"/>
    <cellStyle name="千分位[0] 2 3 4 6 2" xfId="35704" xr:uid="{01D4642F-FF71-4C11-A97B-839549ABFC21}"/>
    <cellStyle name="千分位[0] 2 3 4 7" xfId="8531" xr:uid="{8501769B-F851-4F5C-964D-63D913ABA412}"/>
    <cellStyle name="千分位[0] 2 3 4 7 2" xfId="38486" xr:uid="{E1390023-CCE8-4ECC-9287-D84AEBFD1806}"/>
    <cellStyle name="千分位[0] 2 3 4 8" xfId="11313" xr:uid="{9489EB06-9BA9-4057-8A8B-5E3E5633CAE7}"/>
    <cellStyle name="千分位[0] 2 3 4 8 2" xfId="41268" xr:uid="{D76ED2D7-0729-4C1D-9BC8-16A19FC1284A}"/>
    <cellStyle name="千分位[0] 2 3 4 9" xfId="14048" xr:uid="{0F6A41C0-0C97-47AA-9C5F-ECD268CE0C6E}"/>
    <cellStyle name="千分位[0] 2 3 4 9 2" xfId="44003" xr:uid="{92085EEC-2FB8-492C-9621-BD07D52D60A5}"/>
    <cellStyle name="千分位[0] 2 3 5" xfId="652" xr:uid="{7F58B77E-6324-437E-902A-C2DF4E683FA3}"/>
    <cellStyle name="千分位[0] 2 3 5 10" xfId="19750" xr:uid="{93ED76D2-69E5-4591-9847-05E9C4B838C5}"/>
    <cellStyle name="千分位[0] 2 3 5 10 2" xfId="49702" xr:uid="{E22B12E7-0864-4647-BF9E-446839ADBC0F}"/>
    <cellStyle name="千分位[0] 2 3 5 11" xfId="22488" xr:uid="{FB3A41CF-634C-4613-A26C-46218330C0C4}"/>
    <cellStyle name="千分位[0] 2 3 5 11 2" xfId="52440" xr:uid="{3D67EBC3-330A-4FC7-9373-C17A983F7E86}"/>
    <cellStyle name="千分位[0] 2 3 5 12" xfId="25224" xr:uid="{1E660358-B040-4298-B077-C7259AA7CE86}"/>
    <cellStyle name="千分位[0] 2 3 5 12 2" xfId="55176" xr:uid="{6DE631C1-3DBC-41B7-A312-8BA319FE7AD4}"/>
    <cellStyle name="千分位[0] 2 3 5 13" xfId="30662" xr:uid="{B95EECF7-1983-40FB-9706-6C653A9E6096}"/>
    <cellStyle name="千分位[0] 2 3 5 2" xfId="1200" xr:uid="{85F1785F-2174-475B-899E-06125341779A}"/>
    <cellStyle name="千分位[0] 2 3 5 2 10" xfId="23172" xr:uid="{B340C937-958D-4F93-A7F9-7ECF7EA288A9}"/>
    <cellStyle name="千分位[0] 2 3 5 2 10 2" xfId="53124" xr:uid="{01A9FD8F-F66B-4201-B1C8-5B292D7C852C}"/>
    <cellStyle name="千分位[0] 2 3 5 2 11" xfId="25908" xr:uid="{5619FEA2-C4F2-4063-9FC1-C83DC85A07AD}"/>
    <cellStyle name="千分位[0] 2 3 5 2 11 2" xfId="55860" xr:uid="{40ED1B6B-A196-4FCA-9803-8B98FC0CC387}"/>
    <cellStyle name="千分位[0] 2 3 5 2 12" xfId="31205" xr:uid="{A0C5C1DB-4336-48D8-B655-94DD4D5DC5F7}"/>
    <cellStyle name="千分位[0] 2 3 5 2 2" xfId="5024" xr:uid="{F2A4A4A4-3885-4587-8AD7-655A9E74DD0F}"/>
    <cellStyle name="千分位[0] 2 3 5 2 2 10" xfId="35017" xr:uid="{3728E4D8-D7C2-4761-A643-1380A0CB3403}"/>
    <cellStyle name="千分位[0] 2 3 5 2 2 2" xfId="7972" xr:uid="{F67F1EE3-A32E-40F5-992C-F629BFEB73FD}"/>
    <cellStyle name="千分位[0] 2 3 5 2 2 2 2" xfId="30019" xr:uid="{A83F599E-FFA0-4AA0-B453-B323D7E06D27}"/>
    <cellStyle name="千分位[0] 2 3 5 2 2 2 2 2" xfId="59971" xr:uid="{AEDDEE47-5723-412F-9405-C74DF74B3A0E}"/>
    <cellStyle name="千分位[0] 2 3 5 2 2 2 3" xfId="37927" xr:uid="{0978142B-3979-4A3B-9D2B-E4641607FD0B}"/>
    <cellStyle name="千分位[0] 2 3 5 2 2 3" xfId="10754" xr:uid="{0853404A-E9E4-46A2-972A-3833F91C4FE0}"/>
    <cellStyle name="千分位[0] 2 3 5 2 2 3 2" xfId="40709" xr:uid="{73839995-61A6-41AF-974B-624F1190FA57}"/>
    <cellStyle name="千分位[0] 2 3 5 2 2 4" xfId="13536" xr:uid="{A62DE5CC-7DDE-4E96-BA3E-264B603C050A}"/>
    <cellStyle name="千分位[0] 2 3 5 2 2 4 2" xfId="43491" xr:uid="{9DCCB550-28C6-4579-A650-D9115F04AF8E}"/>
    <cellStyle name="千分位[0] 2 3 5 2 2 5" xfId="16271" xr:uid="{E76106A5-D643-44C9-A176-9D039B389BF9}"/>
    <cellStyle name="千分位[0] 2 3 5 2 2 5 2" xfId="46226" xr:uid="{7ADA67E8-181E-4C70-97D7-6167C1B138AE}"/>
    <cellStyle name="千分位[0] 2 3 5 2 2 6" xfId="19019" xr:uid="{7C3166D8-C3D4-4A7D-9E88-A666A2F9032A}"/>
    <cellStyle name="千分位[0] 2 3 5 2 2 6 2" xfId="48972" xr:uid="{1B42513D-79EE-423F-8FA0-A6FF619D0E9D}"/>
    <cellStyle name="千分位[0] 2 3 5 2 2 7" xfId="21802" xr:uid="{123C4C61-A9DA-49EC-8E36-67C90FCC5BE2}"/>
    <cellStyle name="千分位[0] 2 3 5 2 2 7 2" xfId="51754" xr:uid="{2EDF1F31-8C01-4E3D-896D-BC1B80B65487}"/>
    <cellStyle name="千分位[0] 2 3 5 2 2 8" xfId="24540" xr:uid="{C15DD6AE-BBE6-4DE1-AD81-966D78A8219F}"/>
    <cellStyle name="千分位[0] 2 3 5 2 2 8 2" xfId="54492" xr:uid="{52800D5D-8755-43DD-B548-C9B58A39DF80}"/>
    <cellStyle name="千分位[0] 2 3 5 2 2 9" xfId="27276" xr:uid="{8CD3E820-7B95-4844-8AF4-A02A16416020}"/>
    <cellStyle name="千分位[0] 2 3 5 2 2 9 2" xfId="57228" xr:uid="{ADF878E4-52CD-4E9B-A8D9-41D90A592929}"/>
    <cellStyle name="千分位[0] 2 3 5 2 3" xfId="3656" xr:uid="{CF5D8D1A-923B-43A4-AB5E-218871BCBCE8}"/>
    <cellStyle name="千分位[0] 2 3 5 2 3 2" xfId="28651" xr:uid="{3C94A0BF-9855-4716-8873-83B385D8BABD}"/>
    <cellStyle name="千分位[0] 2 3 5 2 3 2 2" xfId="58603" xr:uid="{AD41AEFB-0F81-4BCD-A126-63A73E8C0B6C}"/>
    <cellStyle name="千分位[0] 2 3 5 2 3 3" xfId="33649" xr:uid="{F2F57EFD-5ED8-4713-9547-377142EE634D}"/>
    <cellStyle name="千分位[0] 2 3 5 2 4" xfId="6604" xr:uid="{3D68A7B8-CCE3-48EB-9F9E-BACD30CFA9D6}"/>
    <cellStyle name="千分位[0] 2 3 5 2 4 2" xfId="36559" xr:uid="{0F3D4BAF-4FC9-4F26-86F0-34CEBEF61540}"/>
    <cellStyle name="千分位[0] 2 3 5 2 5" xfId="9386" xr:uid="{565AD9CA-D82A-4A50-9A01-313DA1D9EC49}"/>
    <cellStyle name="千分位[0] 2 3 5 2 5 2" xfId="39341" xr:uid="{9957869D-D126-49CB-964D-F8583316BAC4}"/>
    <cellStyle name="千分位[0] 2 3 5 2 6" xfId="12168" xr:uid="{AA37FEBA-4255-47D8-9D12-5F019C72BDAA}"/>
    <cellStyle name="千分位[0] 2 3 5 2 6 2" xfId="42123" xr:uid="{58D20229-0C9F-4EB5-BA14-E512CEBF8FE6}"/>
    <cellStyle name="千分位[0] 2 3 5 2 7" xfId="14903" xr:uid="{79CDBD9B-3584-4F38-9116-309D1458332E}"/>
    <cellStyle name="千分位[0] 2 3 5 2 7 2" xfId="44858" xr:uid="{6C395F9F-8114-45EE-86F4-0EFBCC557219}"/>
    <cellStyle name="千分位[0] 2 3 5 2 8" xfId="17651" xr:uid="{EFD900F0-5D64-476C-8904-744C1D51077A}"/>
    <cellStyle name="千分位[0] 2 3 5 2 8 2" xfId="47604" xr:uid="{A1B37173-6A98-49F5-A812-A7F4C5451F77}"/>
    <cellStyle name="千分位[0] 2 3 5 2 9" xfId="20434" xr:uid="{EBD4880E-1EDC-4648-B54B-765B128E0F80}"/>
    <cellStyle name="千分位[0] 2 3 5 2 9 2" xfId="50386" xr:uid="{5832D4BA-B996-44DD-BACA-E9E12338276B}"/>
    <cellStyle name="千分位[0] 2 3 5 3" xfId="1742" xr:uid="{60800AAB-6DE1-4517-AA45-9B505C6F5FFE}"/>
    <cellStyle name="千分位[0] 2 3 5 3 10" xfId="26592" xr:uid="{AB28513F-302C-42C7-BEF8-B2D199AF632F}"/>
    <cellStyle name="千分位[0] 2 3 5 3 10 2" xfId="56544" xr:uid="{BA70285D-7A09-4918-BFBB-ACC1B31C1CF9}"/>
    <cellStyle name="千分位[0] 2 3 5 3 11" xfId="31747" xr:uid="{3C84EDF4-7387-411B-A3C8-2248B9574F88}"/>
    <cellStyle name="千分位[0] 2 3 5 3 2" xfId="4340" xr:uid="{09C311D0-ADA7-4AE3-84F9-BA1DC20ED74A}"/>
    <cellStyle name="千分位[0] 2 3 5 3 2 2" xfId="29335" xr:uid="{6B8AD9E1-7AE2-4A32-8554-D6640E186D07}"/>
    <cellStyle name="千分位[0] 2 3 5 3 2 2 2" xfId="59287" xr:uid="{AFBBA588-F8BC-4890-96A4-5A433AE57088}"/>
    <cellStyle name="千分位[0] 2 3 5 3 2 3" xfId="34333" xr:uid="{8D57621A-FBA0-4F82-91F9-9BB0C6640D6F}"/>
    <cellStyle name="千分位[0] 2 3 5 3 3" xfId="7288" xr:uid="{1F083E28-361B-490F-9227-E9041C9FBF5C}"/>
    <cellStyle name="千分位[0] 2 3 5 3 3 2" xfId="37243" xr:uid="{37F897C3-637B-490C-9DAB-B957CA6379B1}"/>
    <cellStyle name="千分位[0] 2 3 5 3 4" xfId="10070" xr:uid="{80EF4E3B-7CA7-46EE-A1B5-ACF8FBE72393}"/>
    <cellStyle name="千分位[0] 2 3 5 3 4 2" xfId="40025" xr:uid="{DA4CEE31-AC2B-4D56-B319-5407F456E532}"/>
    <cellStyle name="千分位[0] 2 3 5 3 5" xfId="12852" xr:uid="{14F8DAFE-EC89-47C1-8EDB-F643CEB61102}"/>
    <cellStyle name="千分位[0] 2 3 5 3 5 2" xfId="42807" xr:uid="{26F95DE8-2312-4CC5-B42E-8D925E4D56EA}"/>
    <cellStyle name="千分位[0] 2 3 5 3 6" xfId="15587" xr:uid="{F588A774-8BA9-4309-B724-3B686CF53914}"/>
    <cellStyle name="千分位[0] 2 3 5 3 6 2" xfId="45542" xr:uid="{43F16063-BAFD-49A6-887D-538613EA0595}"/>
    <cellStyle name="千分位[0] 2 3 5 3 7" xfId="18335" xr:uid="{ED4E4EDB-C569-4467-917F-9A47A689CF95}"/>
    <cellStyle name="千分位[0] 2 3 5 3 7 2" xfId="48288" xr:uid="{3565B002-D238-4375-A2B4-EEBEE1E181AD}"/>
    <cellStyle name="千分位[0] 2 3 5 3 8" xfId="21118" xr:uid="{AA6BB93C-DC32-4570-9409-36EE3FEF337B}"/>
    <cellStyle name="千分位[0] 2 3 5 3 8 2" xfId="51070" xr:uid="{89DB1ED9-04CF-4BFF-8806-7D0030B107EA}"/>
    <cellStyle name="千分位[0] 2 3 5 3 9" xfId="23856" xr:uid="{2740A841-76A0-4B4A-9E65-10AEDDBE4930}"/>
    <cellStyle name="千分位[0] 2 3 5 3 9 2" xfId="53808" xr:uid="{80D6D020-6533-4582-BCCA-172C90A69C15}"/>
    <cellStyle name="千分位[0] 2 3 5 4" xfId="2972" xr:uid="{324AC998-BA8A-4BCE-A0CA-A33BE0F95C66}"/>
    <cellStyle name="千分位[0] 2 3 5 4 2" xfId="27967" xr:uid="{6BF7D3B7-AEE9-4A32-B591-6C31B37E0F23}"/>
    <cellStyle name="千分位[0] 2 3 5 4 2 2" xfId="57919" xr:uid="{C7A9A41A-033D-4A9D-83C3-EDAFC87AEE3F}"/>
    <cellStyle name="千分位[0] 2 3 5 4 3" xfId="32965" xr:uid="{BD12F940-0996-4B6A-A69E-104C94C1B559}"/>
    <cellStyle name="千分位[0] 2 3 5 5" xfId="5920" xr:uid="{04856BAC-4377-487B-850A-D51B01058305}"/>
    <cellStyle name="千分位[0] 2 3 5 5 2" xfId="35875" xr:uid="{3B8138DA-AFB8-4D78-85D6-1D3BCBA9F03D}"/>
    <cellStyle name="千分位[0] 2 3 5 6" xfId="8702" xr:uid="{D4CB8FB0-5251-44E0-A85A-2F2F2405E5DF}"/>
    <cellStyle name="千分位[0] 2 3 5 6 2" xfId="38657" xr:uid="{4A88C361-A630-4F49-AB3A-E2B23345AB7D}"/>
    <cellStyle name="千分位[0] 2 3 5 7" xfId="11484" xr:uid="{661DF7E1-92C3-4E03-A56F-9B500FBC80A5}"/>
    <cellStyle name="千分位[0] 2 3 5 7 2" xfId="41439" xr:uid="{C3BD44AF-21F0-4455-82BA-5A08CFE20A52}"/>
    <cellStyle name="千分位[0] 2 3 5 8" xfId="14219" xr:uid="{04800032-C146-4905-9568-7543708B4B97}"/>
    <cellStyle name="千分位[0] 2 3 5 8 2" xfId="44174" xr:uid="{8860FFC8-6325-4501-A16C-AF25C03631C5}"/>
    <cellStyle name="千分位[0] 2 3 5 9" xfId="16967" xr:uid="{D1E7A694-6989-4987-9D38-A4810FBA91FA}"/>
    <cellStyle name="千分位[0] 2 3 5 9 2" xfId="46920" xr:uid="{77773CDD-924E-4B14-B182-DD05C115218C}"/>
    <cellStyle name="千分位[0] 2 3 6" xfId="702" xr:uid="{BBD7F9D2-4B22-479B-A36B-F46FFAE5AD65}"/>
    <cellStyle name="千分位[0] 2 3 6 10" xfId="20092" xr:uid="{12D59B84-3E97-4FA5-A86C-741200DE0AB5}"/>
    <cellStyle name="千分位[0] 2 3 6 10 2" xfId="50044" xr:uid="{F725E761-2480-466D-AC5C-B6E7AD122D53}"/>
    <cellStyle name="千分位[0] 2 3 6 11" xfId="22830" xr:uid="{BB1FA8B9-2ACE-4F61-BC36-342AA7C98F85}"/>
    <cellStyle name="千分位[0] 2 3 6 11 2" xfId="52782" xr:uid="{061E76D3-5CB5-4622-97DE-6D5FC80EE5FC}"/>
    <cellStyle name="千分位[0] 2 3 6 12" xfId="25566" xr:uid="{F33A896E-C656-4FFC-BB2B-74D1562EDA66}"/>
    <cellStyle name="千分位[0] 2 3 6 12 2" xfId="55518" xr:uid="{E45966E4-5D99-4346-B00C-3194846893C5}"/>
    <cellStyle name="千分位[0] 2 3 6 13" xfId="30707" xr:uid="{941B3F6C-578C-4162-ACBD-EDACFBD1CA66}"/>
    <cellStyle name="千分位[0] 2 3 6 2" xfId="1245" xr:uid="{CC7A6A22-6DC0-44BF-A226-F003B18B3067}"/>
    <cellStyle name="千分位[0] 2 3 6 2 10" xfId="26934" xr:uid="{D2B62219-2D02-43D1-A8EB-71EB4AFB6736}"/>
    <cellStyle name="千分位[0] 2 3 6 2 10 2" xfId="56886" xr:uid="{073C0F35-2124-4A8A-A9F2-8949E081E408}"/>
    <cellStyle name="千分位[0] 2 3 6 2 11" xfId="31250" xr:uid="{91AF3C36-8092-4FF4-8C3C-244DB28DAF40}"/>
    <cellStyle name="千分位[0] 2 3 6 2 2" xfId="4682" xr:uid="{224349DB-C600-4E1C-89B6-1427506E71CE}"/>
    <cellStyle name="千分位[0] 2 3 6 2 2 2" xfId="29677" xr:uid="{4CDCECAF-AE7F-44FD-93D0-917F7065B1A7}"/>
    <cellStyle name="千分位[0] 2 3 6 2 2 2 2" xfId="59629" xr:uid="{6066133B-5CB4-4F0C-8295-4BF8B757EF3C}"/>
    <cellStyle name="千分位[0] 2 3 6 2 2 3" xfId="34675" xr:uid="{CA88BAD1-992A-4417-B27C-E24083DAD542}"/>
    <cellStyle name="千分位[0] 2 3 6 2 3" xfId="7630" xr:uid="{9FE89165-99FA-43CD-9436-5FB27C344691}"/>
    <cellStyle name="千分位[0] 2 3 6 2 3 2" xfId="37585" xr:uid="{105C8C21-CB40-445C-BC5A-A4236A932DE4}"/>
    <cellStyle name="千分位[0] 2 3 6 2 4" xfId="10412" xr:uid="{3E6BFBF1-84E8-4D48-9246-5BDF6BE7E477}"/>
    <cellStyle name="千分位[0] 2 3 6 2 4 2" xfId="40367" xr:uid="{1D8B16B6-B914-4B2A-9D42-6815D75F9657}"/>
    <cellStyle name="千分位[0] 2 3 6 2 5" xfId="13194" xr:uid="{8F0DCF40-1C89-4795-BD83-C96F9E27BB0B}"/>
    <cellStyle name="千分位[0] 2 3 6 2 5 2" xfId="43149" xr:uid="{65FA0A20-0883-4EBA-94CC-5761A9062355}"/>
    <cellStyle name="千分位[0] 2 3 6 2 6" xfId="15929" xr:uid="{79750D20-C808-4DD1-A138-0B8C91B01AC6}"/>
    <cellStyle name="千分位[0] 2 3 6 2 6 2" xfId="45884" xr:uid="{622074C8-0545-48CE-B4CD-4A8CBAEA994B}"/>
    <cellStyle name="千分位[0] 2 3 6 2 7" xfId="18677" xr:uid="{B2D9305E-3B8E-4C38-AAD2-420035647F65}"/>
    <cellStyle name="千分位[0] 2 3 6 2 7 2" xfId="48630" xr:uid="{66868329-20B4-4575-A6E0-9F63EA62C343}"/>
    <cellStyle name="千分位[0] 2 3 6 2 8" xfId="21460" xr:uid="{8D0F22D1-97EB-4DFF-B170-57B483847268}"/>
    <cellStyle name="千分位[0] 2 3 6 2 8 2" xfId="51412" xr:uid="{9B8F9123-F752-4309-A5CA-4AF50EF0D93C}"/>
    <cellStyle name="千分位[0] 2 3 6 2 9" xfId="24198" xr:uid="{F35CE9DA-EFFC-4698-B3DD-E70FD168AAFE}"/>
    <cellStyle name="千分位[0] 2 3 6 2 9 2" xfId="54150" xr:uid="{465F1DA4-019F-4E89-B406-54FE02D88E14}"/>
    <cellStyle name="千分位[0] 2 3 6 3" xfId="1787" xr:uid="{4426E1A8-6C3E-4C3C-9AC6-981DF5D96172}"/>
    <cellStyle name="千分位[0] 2 3 6 3 2" xfId="28309" xr:uid="{2A2CEED0-7484-41EE-BFE9-7D3B7B111C36}"/>
    <cellStyle name="千分位[0] 2 3 6 3 2 2" xfId="58261" xr:uid="{08B06267-2A50-46E3-A74A-B0A1837A1AA5}"/>
    <cellStyle name="千分位[0] 2 3 6 3 3" xfId="31792" xr:uid="{E8449D65-E145-496A-99BC-3CE1422BFC9F}"/>
    <cellStyle name="千分位[0] 2 3 6 4" xfId="3314" xr:uid="{62AED32C-D690-4B7C-BC86-141AFEEDDE56}"/>
    <cellStyle name="千分位[0] 2 3 6 4 2" xfId="33307" xr:uid="{65EE4115-9F15-4F4D-8C02-87D6EC8DE9C0}"/>
    <cellStyle name="千分位[0] 2 3 6 5" xfId="6262" xr:uid="{5D346800-D133-4C49-9A4F-EFBAB77E8805}"/>
    <cellStyle name="千分位[0] 2 3 6 5 2" xfId="36217" xr:uid="{38DE4C80-A0F1-4BE7-B8E2-AFAA18868EC4}"/>
    <cellStyle name="千分位[0] 2 3 6 6" xfId="9044" xr:uid="{142B3562-8673-4BE6-814F-FC21ED294BE3}"/>
    <cellStyle name="千分位[0] 2 3 6 6 2" xfId="38999" xr:uid="{7F71EF4D-CC11-4657-A187-4BAEFCCC7B37}"/>
    <cellStyle name="千分位[0] 2 3 6 7" xfId="11826" xr:uid="{5EC1B563-D0DD-4D5E-96FD-4931E91E8CFA}"/>
    <cellStyle name="千分位[0] 2 3 6 7 2" xfId="41781" xr:uid="{8358D62B-6AA1-4994-97BB-8A96295EF0CE}"/>
    <cellStyle name="千分位[0] 2 3 6 8" xfId="14561" xr:uid="{4613C3A4-8592-40E8-AE2C-A2B6C72C6EB8}"/>
    <cellStyle name="千分位[0] 2 3 6 8 2" xfId="44516" xr:uid="{027CC038-0FDB-4AD3-9189-F37B45E46680}"/>
    <cellStyle name="千分位[0] 2 3 6 9" xfId="17309" xr:uid="{07E46D9E-5F49-43BC-A85C-F2E3D4317C1B}"/>
    <cellStyle name="千分位[0] 2 3 6 9 2" xfId="47262" xr:uid="{11DFFB15-59A8-483E-9FD4-B542A20ED6FC}"/>
    <cellStyle name="千分位[0] 2 3 7" xfId="748" xr:uid="{277191E4-8312-4E79-A8DB-2C0CA3937C68}"/>
    <cellStyle name="千分位[0] 2 3 7 10" xfId="20776" xr:uid="{26A02C71-F74E-47FF-B786-1F36C6D14F05}"/>
    <cellStyle name="千分位[0] 2 3 7 10 2" xfId="50728" xr:uid="{F56BF4C0-5381-40BC-8F5F-06999D86C0B5}"/>
    <cellStyle name="千分位[0] 2 3 7 11" xfId="23514" xr:uid="{B879579C-9D08-4879-8527-7DDC2847FB92}"/>
    <cellStyle name="千分位[0] 2 3 7 11 2" xfId="53466" xr:uid="{4F37DC88-D96E-46D7-8C6E-06F05AE35B34}"/>
    <cellStyle name="千分位[0] 2 3 7 12" xfId="26250" xr:uid="{C738D5ED-1B96-4221-9C2A-B9A4AAAA9E28}"/>
    <cellStyle name="千分位[0] 2 3 7 12 2" xfId="56202" xr:uid="{B788F33B-99B1-4379-BD19-377A9ABCBB89}"/>
    <cellStyle name="千分位[0] 2 3 7 13" xfId="30753" xr:uid="{43ABB2E7-AB8C-42C6-BB93-7E99469EFCF5}"/>
    <cellStyle name="千分位[0] 2 3 7 2" xfId="1291" xr:uid="{D08A643F-4715-44F2-B457-FA712E5EAFF4}"/>
    <cellStyle name="千分位[0] 2 3 7 2 2" xfId="28993" xr:uid="{8259B5C9-1289-43DC-8FF3-8C940D671B24}"/>
    <cellStyle name="千分位[0] 2 3 7 2 2 2" xfId="58945" xr:uid="{17CCD3DC-A1A1-4F45-975A-C4F69AB45E55}"/>
    <cellStyle name="千分位[0] 2 3 7 2 3" xfId="31296" xr:uid="{F242587C-1A54-4CFE-8689-A1F71F198BCC}"/>
    <cellStyle name="千分位[0] 2 3 7 3" xfId="1833" xr:uid="{B8A54B90-FB95-4914-9C2C-E51A4B1A01C8}"/>
    <cellStyle name="千分位[0] 2 3 7 3 2" xfId="31838" xr:uid="{B40051F1-73FC-48B1-AE12-679EE20199FC}"/>
    <cellStyle name="千分位[0] 2 3 7 4" xfId="3998" xr:uid="{ABF15DD5-2CF3-47CD-AB54-5573267203FD}"/>
    <cellStyle name="千分位[0] 2 3 7 4 2" xfId="33991" xr:uid="{C4095D35-B4FF-4EF9-9456-E6B2010799BE}"/>
    <cellStyle name="千分位[0] 2 3 7 5" xfId="6946" xr:uid="{E792E62D-062D-49E2-9023-8C13B949A41B}"/>
    <cellStyle name="千分位[0] 2 3 7 5 2" xfId="36901" xr:uid="{D669A281-1C5E-4D10-B49C-99B149418BD8}"/>
    <cellStyle name="千分位[0] 2 3 7 6" xfId="9728" xr:uid="{278C7F12-0D57-4590-9497-6BAE80DB4660}"/>
    <cellStyle name="千分位[0] 2 3 7 6 2" xfId="39683" xr:uid="{5EB5BAD6-37E4-47EF-8B09-3BFAE94C9536}"/>
    <cellStyle name="千分位[0] 2 3 7 7" xfId="12510" xr:uid="{B2FEA499-23FD-4B36-B7F4-CCA191CEDD64}"/>
    <cellStyle name="千分位[0] 2 3 7 7 2" xfId="42465" xr:uid="{5D52D11A-F738-425E-9858-84196D7A0C4D}"/>
    <cellStyle name="千分位[0] 2 3 7 8" xfId="15245" xr:uid="{F3811847-9A2A-4872-83BD-36661458B3BA}"/>
    <cellStyle name="千分位[0] 2 3 7 8 2" xfId="45200" xr:uid="{D20D51F1-BA85-4328-BB7D-3A62531EC953}"/>
    <cellStyle name="千分位[0] 2 3 7 9" xfId="17993" xr:uid="{FB820876-928B-439C-B57C-0A3F26B5B6B7}"/>
    <cellStyle name="千分位[0] 2 3 7 9 2" xfId="47946" xr:uid="{5365E29C-47F4-430B-B37E-270451DC2F4F}"/>
    <cellStyle name="千分位[0] 2 3 8" xfId="921" xr:uid="{6AF5429F-609C-4528-B623-B63FA2788A4F}"/>
    <cellStyle name="千分位[0] 2 3 8 2" xfId="27625" xr:uid="{46E8E318-1BEA-44A1-A3B2-CAC9A0776214}"/>
    <cellStyle name="千分位[0] 2 3 8 2 2" xfId="57577" xr:uid="{E446CEFA-29AD-430F-A850-A8101682C21F}"/>
    <cellStyle name="千分位[0] 2 3 8 3" xfId="30926" xr:uid="{3D826CD9-E735-48D0-A2ED-456067EF21BF}"/>
    <cellStyle name="千分位[0] 2 3 9" xfId="1463" xr:uid="{F56F119C-9674-4DCB-838C-9B0CD1AD6222}"/>
    <cellStyle name="千分位[0] 2 3 9 2" xfId="31468" xr:uid="{0479BDAA-290A-4A37-8C1C-C1509F7D9675}"/>
    <cellStyle name="千分位[0] 2 30" xfId="22125" xr:uid="{354308A7-8559-4277-B9E1-373FBFE65904}"/>
    <cellStyle name="千分位[0] 2 30 2" xfId="52077" xr:uid="{E759B6F0-303C-4549-99CA-3FD2AD32FFF7}"/>
    <cellStyle name="千分位[0] 2 31" xfId="24860" xr:uid="{4E468E6C-CC2D-4EF5-9934-E55467D908ED}"/>
    <cellStyle name="千分位[0] 2 31 2" xfId="54812" xr:uid="{9E2A9C2C-731D-4E4D-B371-5ACC72B98648}"/>
    <cellStyle name="千分位[0] 2 32" xfId="30359" xr:uid="{5949222D-AADF-4375-9F49-9D2B79197421}"/>
    <cellStyle name="千分位[0] 2 4" xfId="377" xr:uid="{CE983CEC-AAE4-41A9-B6FB-93FDE3BF86A3}"/>
    <cellStyle name="千分位[0] 2 4 10" xfId="2019" xr:uid="{1A3D1473-7358-4AE9-8595-B6E5FF1D7D7C}"/>
    <cellStyle name="千分位[0] 2 4 10 2" xfId="32024" xr:uid="{2AE373F7-89B4-4A23-B9C7-31AE70C48709}"/>
    <cellStyle name="千分位[0] 2 4 11" xfId="2202" xr:uid="{422B21CE-CF57-4F28-83DF-6F6BC5BDC710}"/>
    <cellStyle name="千分位[0] 2 4 11 2" xfId="32202" xr:uid="{FD669F93-785C-47C8-A0A7-C2F16C3F4AE4}"/>
    <cellStyle name="千分位[0] 2 4 12" xfId="2546" xr:uid="{1BA39929-F42B-4DDE-A760-618FF2B2A04B}"/>
    <cellStyle name="千分位[0] 2 4 12 2" xfId="32545" xr:uid="{27C59CC1-D0A4-478A-B30C-4121CC7DD3B7}"/>
    <cellStyle name="千分位[0] 2 4 13" xfId="2594" xr:uid="{00D549E8-53D2-437C-AA64-31A032E4093C}"/>
    <cellStyle name="千分位[0] 2 4 13 2" xfId="32589" xr:uid="{14575100-040C-47C9-B3B0-C5BAAD1E82C4}"/>
    <cellStyle name="千分位[0] 2 4 14" xfId="2641" xr:uid="{01B9C70D-5BC6-4683-ABBD-A004ED30D78D}"/>
    <cellStyle name="千分位[0] 2 4 14 2" xfId="32634" xr:uid="{7FBCEBEB-C2BD-4E44-9863-A9E848E5C40E}"/>
    <cellStyle name="千分位[0] 2 4 15" xfId="5377" xr:uid="{15C19159-2529-42B2-B212-1BBB0BB55598}"/>
    <cellStyle name="千分位[0] 2 4 15 2" xfId="35370" xr:uid="{A0E02DE4-C040-40B0-ADEA-B030B9ADC8BD}"/>
    <cellStyle name="千分位[0] 2 4 16" xfId="5419" xr:uid="{99E00951-BEA3-42C1-99B9-417FA0D9EFD4}"/>
    <cellStyle name="千分位[0] 2 4 16 2" xfId="35412" xr:uid="{8AE8ECD2-7E61-4737-90FE-5CD337643476}"/>
    <cellStyle name="千分位[0] 2 4 17" xfId="5498" xr:uid="{B2459033-3B5E-4A8E-AEB8-9C8012542BF8}"/>
    <cellStyle name="千分位[0] 2 4 17 2" xfId="35469" xr:uid="{393D6CF3-FF82-4422-B71E-0FB0BB1CDC11}"/>
    <cellStyle name="千分位[0] 2 4 18" xfId="5589" xr:uid="{BB67654D-1BCC-4F0D-A18B-E69905FA2CCF}"/>
    <cellStyle name="千分位[0] 2 4 18 2" xfId="35544" xr:uid="{7F3A81B1-6D31-43E6-9964-81ED7DD48F39}"/>
    <cellStyle name="千分位[0] 2 4 19" xfId="8326" xr:uid="{B5A1499B-EDC2-4539-BA3E-D1C996C6B91C}"/>
    <cellStyle name="千分位[0] 2 4 19 2" xfId="38281" xr:uid="{074CF9AA-F360-4C3D-97C4-5D528C5609CC}"/>
    <cellStyle name="千分位[0] 2 4 2" xfId="422" xr:uid="{CEC7F183-19E9-4FD8-ABD5-2A2A444ECF3B}"/>
    <cellStyle name="千分位[0] 2 4 2 10" xfId="5632" xr:uid="{0F2B28A9-D867-4CCA-8C50-F98C0D6EDC4D}"/>
    <cellStyle name="千分位[0] 2 4 2 10 2" xfId="35587" xr:uid="{EA25C510-73DA-46A9-8BDE-D85D7A85A156}"/>
    <cellStyle name="千分位[0] 2 4 2 11" xfId="8414" xr:uid="{34B008FA-AFB6-4098-841E-CD1BE566D76B}"/>
    <cellStyle name="千分位[0] 2 4 2 11 2" xfId="38369" xr:uid="{E0F2138E-71BA-4EBC-AB6D-5A561CA215A9}"/>
    <cellStyle name="千分位[0] 2 4 2 12" xfId="11196" xr:uid="{0A45B55D-9429-4304-8C5C-F258658CF9EB}"/>
    <cellStyle name="千分位[0] 2 4 2 12 2" xfId="41151" xr:uid="{EFFF7369-1E78-45B3-9E51-051BD21C3763}"/>
    <cellStyle name="千分位[0] 2 4 2 13" xfId="13931" xr:uid="{5B72097E-11CD-4995-AD73-0215B84D57A4}"/>
    <cellStyle name="千分位[0] 2 4 2 13 2" xfId="43886" xr:uid="{66802130-B481-4502-8EA1-7F416141C102}"/>
    <cellStyle name="千分位[0] 2 4 2 14" xfId="16679" xr:uid="{1D1B7685-5B22-4C69-B898-4B3011FBAA16}"/>
    <cellStyle name="千分位[0] 2 4 2 14 2" xfId="46632" xr:uid="{EE27624C-87B7-46F2-91BC-8D0413B9D6DB}"/>
    <cellStyle name="千分位[0] 2 4 2 15" xfId="19462" xr:uid="{2079E745-F5BC-48B6-8384-90267435314D}"/>
    <cellStyle name="千分位[0] 2 4 2 15 2" xfId="49414" xr:uid="{55D57E4B-B583-49C2-8724-571FA2D2F136}"/>
    <cellStyle name="千分位[0] 2 4 2 16" xfId="22200" xr:uid="{0F40489F-6C07-4BBF-ACF4-1480DA5D9F56}"/>
    <cellStyle name="千分位[0] 2 4 2 16 2" xfId="52152" xr:uid="{95CED967-C8AE-4810-8035-F257B41C1A7F}"/>
    <cellStyle name="千分位[0] 2 4 2 17" xfId="24936" xr:uid="{24F36CBA-32D4-4279-B013-C51B8705B5B1}"/>
    <cellStyle name="千分位[0] 2 4 2 17 2" xfId="54888" xr:uid="{1C9221E4-3444-4598-8C9B-1FFEE871309E}"/>
    <cellStyle name="千分位[0] 2 4 2 18" xfId="30437" xr:uid="{C4BF8746-2734-48DD-B8A6-1E435A1B9A35}"/>
    <cellStyle name="千分位[0] 2 4 2 2" xfId="566" xr:uid="{C11C07E5-126E-49CF-B64F-C6BE361122AD}"/>
    <cellStyle name="千分位[0] 2 4 2 2 10" xfId="11281" xr:uid="{BB188D52-90E2-4797-9A62-91905658C211}"/>
    <cellStyle name="千分位[0] 2 4 2 2 10 2" xfId="41236" xr:uid="{2E4B54E2-1CD8-4DB7-8E83-618777C337C6}"/>
    <cellStyle name="千分位[0] 2 4 2 2 11" xfId="14016" xr:uid="{11837695-DB9A-4EE2-9CAB-65849C97FE67}"/>
    <cellStyle name="千分位[0] 2 4 2 2 11 2" xfId="43971" xr:uid="{4097CB9D-2B64-459E-862C-0A16C191B2E3}"/>
    <cellStyle name="千分位[0] 2 4 2 2 12" xfId="16764" xr:uid="{D43B9F25-4498-450C-9059-F9F80BC81D71}"/>
    <cellStyle name="千分位[0] 2 4 2 2 12 2" xfId="46717" xr:uid="{1A70B4DC-C92D-41BA-A929-FB8EFFBA3BD4}"/>
    <cellStyle name="千分位[0] 2 4 2 2 13" xfId="19547" xr:uid="{C293A8E1-445A-4AC0-8F19-302164EB5A85}"/>
    <cellStyle name="千分位[0] 2 4 2 2 13 2" xfId="49499" xr:uid="{C1436E9F-F827-430B-9E18-7BDFD8EBEE64}"/>
    <cellStyle name="千分位[0] 2 4 2 2 14" xfId="22285" xr:uid="{DBA3E511-5FC8-41D2-9927-0189CA984C95}"/>
    <cellStyle name="千分位[0] 2 4 2 2 14 2" xfId="52237" xr:uid="{0A40658B-7A6F-4D76-8C2E-C67711E28C0E}"/>
    <cellStyle name="千分位[0] 2 4 2 2 15" xfId="25021" xr:uid="{7C8E4D4F-598F-43DC-A59F-C323AC5315AD}"/>
    <cellStyle name="千分位[0] 2 4 2 2 15 2" xfId="54973" xr:uid="{963C81EC-4EB9-451D-AD9E-28B30EEACE53}"/>
    <cellStyle name="千分位[0] 2 4 2 2 16" xfId="30576" xr:uid="{B77AE877-5C6D-4727-8EC8-44464C2E00EB}"/>
    <cellStyle name="千分位[0] 2 4 2 2 2" xfId="887" xr:uid="{2590909D-C7D3-470A-9853-18C7F0D09D4D}"/>
    <cellStyle name="千分位[0] 2 4 2 2 2 10" xfId="16935" xr:uid="{8A3A18E6-27FA-446A-9B27-7A1EB8C90EAB}"/>
    <cellStyle name="千分位[0] 2 4 2 2 2 10 2" xfId="46888" xr:uid="{4C8B1631-C2AB-413E-974C-07ADB040BF02}"/>
    <cellStyle name="千分位[0] 2 4 2 2 2 11" xfId="19718" xr:uid="{55C9A3B4-3862-4D41-8D1B-F2F13913DAD0}"/>
    <cellStyle name="千分位[0] 2 4 2 2 2 11 2" xfId="49670" xr:uid="{3468D55A-84B3-4D93-BE65-3FAB76C440CF}"/>
    <cellStyle name="千分位[0] 2 4 2 2 2 12" xfId="22456" xr:uid="{F7E03E1C-58FB-4786-A9D8-2332D5066938}"/>
    <cellStyle name="千分位[0] 2 4 2 2 2 12 2" xfId="52408" xr:uid="{B888323C-C463-4F40-B162-B03705633FF0}"/>
    <cellStyle name="千分位[0] 2 4 2 2 2 13" xfId="25192" xr:uid="{240EDDAD-DBB1-4E59-88B8-DA25F665BD24}"/>
    <cellStyle name="千分位[0] 2 4 2 2 2 13 2" xfId="55144" xr:uid="{B0AE5FF7-7A47-4D20-9BAA-FD04AFEB2715}"/>
    <cellStyle name="千分位[0] 2 4 2 2 2 14" xfId="30892" xr:uid="{23DAE6D4-1B8E-424E-BD50-910873CB0C00}"/>
    <cellStyle name="千分位[0] 2 4 2 2 2 2" xfId="1430" xr:uid="{2C9ED8E7-A8ED-4906-9CE9-C3F2AC5124E2}"/>
    <cellStyle name="千分位[0] 2 4 2 2 2 2 10" xfId="20060" xr:uid="{9627C9BA-DE07-4BC1-B4D3-F8A24BD1E723}"/>
    <cellStyle name="千分位[0] 2 4 2 2 2 2 10 2" xfId="50012" xr:uid="{049A120C-8B6B-451C-8C4A-458D9E313CC0}"/>
    <cellStyle name="千分位[0] 2 4 2 2 2 2 11" xfId="22798" xr:uid="{E09AA1C3-1274-43D1-B463-7E5C58B2CA07}"/>
    <cellStyle name="千分位[0] 2 4 2 2 2 2 11 2" xfId="52750" xr:uid="{FE15755D-39BD-471C-BCEB-3534EE5CA05F}"/>
    <cellStyle name="千分位[0] 2 4 2 2 2 2 12" xfId="25534" xr:uid="{D8A2D0CE-1180-40DD-A054-3A3322A6DDA0}"/>
    <cellStyle name="千分位[0] 2 4 2 2 2 2 12 2" xfId="55486" xr:uid="{31B0A62A-6673-4BB8-89D1-BBCE5E9FF8BC}"/>
    <cellStyle name="千分位[0] 2 4 2 2 2 2 13" xfId="31435" xr:uid="{C697AFA4-A676-4137-B002-C2EBB98FB433}"/>
    <cellStyle name="千分位[0] 2 4 2 2 2 2 2" xfId="3966" xr:uid="{48E015BC-58DE-4933-B431-C70F9F9837BB}"/>
    <cellStyle name="千分位[0] 2 4 2 2 2 2 2 10" xfId="26218" xr:uid="{0E11C788-9156-4634-A86C-E192C5FFBE2D}"/>
    <cellStyle name="千分位[0] 2 4 2 2 2 2 2 10 2" xfId="56170" xr:uid="{A4718084-88A0-4645-8A50-93AC1E75F2A7}"/>
    <cellStyle name="千分位[0] 2 4 2 2 2 2 2 11" xfId="33959" xr:uid="{637E7651-B637-4E2A-BEBF-7D24ADE5D8CC}"/>
    <cellStyle name="千分位[0] 2 4 2 2 2 2 2 2" xfId="5334" xr:uid="{C628F91C-C55A-474D-AC19-FCB1FCF2B5EE}"/>
    <cellStyle name="千分位[0] 2 4 2 2 2 2 2 2 10" xfId="35327" xr:uid="{FA847288-8D0A-4922-9AFF-34BE2D66703E}"/>
    <cellStyle name="千分位[0] 2 4 2 2 2 2 2 2 2" xfId="8282" xr:uid="{766B7083-225B-43CC-B41C-84578E6E9A8A}"/>
    <cellStyle name="千分位[0] 2 4 2 2 2 2 2 2 2 2" xfId="30329" xr:uid="{AAB21DED-31D5-4A86-8D97-A0EA8AB141E9}"/>
    <cellStyle name="千分位[0] 2 4 2 2 2 2 2 2 2 2 2" xfId="60281" xr:uid="{675002AD-472D-46A4-A0DB-583FD557370B}"/>
    <cellStyle name="千分位[0] 2 4 2 2 2 2 2 2 2 3" xfId="38237" xr:uid="{68FEE9ED-3ED4-451D-8F59-DA2F6F01782B}"/>
    <cellStyle name="千分位[0] 2 4 2 2 2 2 2 2 3" xfId="11064" xr:uid="{CC99F745-E631-407C-994D-DBBE543E4D34}"/>
    <cellStyle name="千分位[0] 2 4 2 2 2 2 2 2 3 2" xfId="41019" xr:uid="{AB1EAA3D-BD69-4E08-B20D-ADE3E0474263}"/>
    <cellStyle name="千分位[0] 2 4 2 2 2 2 2 2 4" xfId="13846" xr:uid="{A3D69893-F6D3-4E98-BF15-925ADE573A01}"/>
    <cellStyle name="千分位[0] 2 4 2 2 2 2 2 2 4 2" xfId="43801" xr:uid="{93ABE415-14F6-4EED-9DBA-F196D9979F0A}"/>
    <cellStyle name="千分位[0] 2 4 2 2 2 2 2 2 5" xfId="16581" xr:uid="{B12EF298-BBCA-4ECF-A954-9B10F4A79802}"/>
    <cellStyle name="千分位[0] 2 4 2 2 2 2 2 2 5 2" xfId="46536" xr:uid="{9992436F-B0AB-4A47-9C46-2DCCC068A1D6}"/>
    <cellStyle name="千分位[0] 2 4 2 2 2 2 2 2 6" xfId="19329" xr:uid="{A1238B3C-A952-4907-BB3B-2C745A147B31}"/>
    <cellStyle name="千分位[0] 2 4 2 2 2 2 2 2 6 2" xfId="49282" xr:uid="{623FD712-D12E-41FD-89F2-540563E72C3C}"/>
    <cellStyle name="千分位[0] 2 4 2 2 2 2 2 2 7" xfId="22112" xr:uid="{23294FCD-9A9A-4B6D-8072-C4B759498D82}"/>
    <cellStyle name="千分位[0] 2 4 2 2 2 2 2 2 7 2" xfId="52064" xr:uid="{2AB79B52-21E4-47BE-A30C-C829141821FF}"/>
    <cellStyle name="千分位[0] 2 4 2 2 2 2 2 2 8" xfId="24850" xr:uid="{FE877467-3CC0-49F5-94D4-62405CDAE79B}"/>
    <cellStyle name="千分位[0] 2 4 2 2 2 2 2 2 8 2" xfId="54802" xr:uid="{B9B3B1D2-66B8-4F11-9422-70263C67E495}"/>
    <cellStyle name="千分位[0] 2 4 2 2 2 2 2 2 9" xfId="27586" xr:uid="{AA6D5089-3638-42EA-914A-425390E01233}"/>
    <cellStyle name="千分位[0] 2 4 2 2 2 2 2 2 9 2" xfId="57538" xr:uid="{41FF031A-8804-4B90-AD3A-A206DD901B0D}"/>
    <cellStyle name="千分位[0] 2 4 2 2 2 2 2 3" xfId="6914" xr:uid="{CFC05DD0-08AB-4C30-A2C1-A0ED6C4B546E}"/>
    <cellStyle name="千分位[0] 2 4 2 2 2 2 2 3 2" xfId="28961" xr:uid="{BEE1E089-1CFC-4E82-AED0-E636D983F5F2}"/>
    <cellStyle name="千分位[0] 2 4 2 2 2 2 2 3 2 2" xfId="58913" xr:uid="{6A708245-028F-47C0-8F34-639C54BEE08F}"/>
    <cellStyle name="千分位[0] 2 4 2 2 2 2 2 3 3" xfId="36869" xr:uid="{2D252272-4F45-4D4F-A878-1D5FC5881528}"/>
    <cellStyle name="千分位[0] 2 4 2 2 2 2 2 4" xfId="9696" xr:uid="{62C79B03-E7B8-49BC-936F-0C1B91909D45}"/>
    <cellStyle name="千分位[0] 2 4 2 2 2 2 2 4 2" xfId="39651" xr:uid="{CE947387-29B6-4630-AB8D-B25F684521F3}"/>
    <cellStyle name="千分位[0] 2 4 2 2 2 2 2 5" xfId="12478" xr:uid="{FFA6AEF9-0CC6-4628-B3EF-FB3F736312D6}"/>
    <cellStyle name="千分位[0] 2 4 2 2 2 2 2 5 2" xfId="42433" xr:uid="{D1D0C7AE-0474-449D-81AF-FBDEFEBE2BEE}"/>
    <cellStyle name="千分位[0] 2 4 2 2 2 2 2 6" xfId="15213" xr:uid="{542CC11E-7936-4186-AF04-F8893B263BFD}"/>
    <cellStyle name="千分位[0] 2 4 2 2 2 2 2 6 2" xfId="45168" xr:uid="{4A7E20AD-B7AD-4FD7-9A4F-DABCF7780500}"/>
    <cellStyle name="千分位[0] 2 4 2 2 2 2 2 7" xfId="17961" xr:uid="{D8478267-BD51-470E-B82B-8BA016F32A75}"/>
    <cellStyle name="千分位[0] 2 4 2 2 2 2 2 7 2" xfId="47914" xr:uid="{6DDAE4E9-B226-4DC6-A34E-DDBCC3AEEF04}"/>
    <cellStyle name="千分位[0] 2 4 2 2 2 2 2 8" xfId="20744" xr:uid="{30D1BA1B-1010-4EB3-A432-C72476A82B0F}"/>
    <cellStyle name="千分位[0] 2 4 2 2 2 2 2 8 2" xfId="50696" xr:uid="{3E85CAA1-D441-4F7A-A42A-B035F9511091}"/>
    <cellStyle name="千分位[0] 2 4 2 2 2 2 2 9" xfId="23482" xr:uid="{17CE7555-88A8-4E39-B3B1-EC7FC8AE2157}"/>
    <cellStyle name="千分位[0] 2 4 2 2 2 2 2 9 2" xfId="53434" xr:uid="{21C9544C-21DD-4F18-A19C-E754FA980006}"/>
    <cellStyle name="千分位[0] 2 4 2 2 2 2 3" xfId="4650" xr:uid="{F60B171E-48C6-4A0A-8A97-23DF8C30CE0A}"/>
    <cellStyle name="千分位[0] 2 4 2 2 2 2 3 10" xfId="34643" xr:uid="{D3400B4D-BD07-4274-B7BE-6A5CF76FF7CA}"/>
    <cellStyle name="千分位[0] 2 4 2 2 2 2 3 2" xfId="7598" xr:uid="{5965122F-BFC7-47A7-A01D-BAF880D72601}"/>
    <cellStyle name="千分位[0] 2 4 2 2 2 2 3 2 2" xfId="29645" xr:uid="{165AFE38-8E51-4994-B7F4-D52AB7FF2E7B}"/>
    <cellStyle name="千分位[0] 2 4 2 2 2 2 3 2 2 2" xfId="59597" xr:uid="{9CC408E9-FA09-4B11-8702-C8F56B9E0E6D}"/>
    <cellStyle name="千分位[0] 2 4 2 2 2 2 3 2 3" xfId="37553" xr:uid="{3C1ABE52-7397-4A83-809E-BDDE852A4252}"/>
    <cellStyle name="千分位[0] 2 4 2 2 2 2 3 3" xfId="10380" xr:uid="{B9A76446-CB9B-4D0C-B1B9-2B94996362F9}"/>
    <cellStyle name="千分位[0] 2 4 2 2 2 2 3 3 2" xfId="40335" xr:uid="{DECB181E-7791-4153-B0F5-332CF02AA3E8}"/>
    <cellStyle name="千分位[0] 2 4 2 2 2 2 3 4" xfId="13162" xr:uid="{BE10C9E8-61E6-47DB-9258-DF46BCD97D33}"/>
    <cellStyle name="千分位[0] 2 4 2 2 2 2 3 4 2" xfId="43117" xr:uid="{DC4DF889-F39D-4455-9A39-008AA09FBC00}"/>
    <cellStyle name="千分位[0] 2 4 2 2 2 2 3 5" xfId="15897" xr:uid="{0C52B616-7CF7-4314-8D15-A46B8B895FE6}"/>
    <cellStyle name="千分位[0] 2 4 2 2 2 2 3 5 2" xfId="45852" xr:uid="{A4757259-EBB7-4C3E-A762-2D5CAF1C9150}"/>
    <cellStyle name="千分位[0] 2 4 2 2 2 2 3 6" xfId="18645" xr:uid="{2B980827-37C9-487E-8F3A-D71F0DE28B29}"/>
    <cellStyle name="千分位[0] 2 4 2 2 2 2 3 6 2" xfId="48598" xr:uid="{1ABEF336-A900-4C3C-A621-1711884E393F}"/>
    <cellStyle name="千分位[0] 2 4 2 2 2 2 3 7" xfId="21428" xr:uid="{E9763378-FF3B-4C5D-96DD-044C9DE7B061}"/>
    <cellStyle name="千分位[0] 2 4 2 2 2 2 3 7 2" xfId="51380" xr:uid="{EF604468-B409-4448-A752-CF385EB7EFB5}"/>
    <cellStyle name="千分位[0] 2 4 2 2 2 2 3 8" xfId="24166" xr:uid="{2699AD00-A190-4B6A-A068-CED40B249872}"/>
    <cellStyle name="千分位[0] 2 4 2 2 2 2 3 8 2" xfId="54118" xr:uid="{D33CA686-6BFB-4893-8594-4C75C8D0479A}"/>
    <cellStyle name="千分位[0] 2 4 2 2 2 2 3 9" xfId="26902" xr:uid="{02713605-29DA-408B-A53A-E48393BA78DC}"/>
    <cellStyle name="千分位[0] 2 4 2 2 2 2 3 9 2" xfId="56854" xr:uid="{5E47FF99-726D-43C0-B5E5-266BB66270F5}"/>
    <cellStyle name="千分位[0] 2 4 2 2 2 2 4" xfId="3282" xr:uid="{598366F9-B259-4E2F-807B-2106BDADC935}"/>
    <cellStyle name="千分位[0] 2 4 2 2 2 2 4 2" xfId="28277" xr:uid="{EB549385-F855-4E9A-9060-D54659C197FD}"/>
    <cellStyle name="千分位[0] 2 4 2 2 2 2 4 2 2" xfId="58229" xr:uid="{22BBE99D-55AE-4EA9-8C2F-44A2CD6FE12D}"/>
    <cellStyle name="千分位[0] 2 4 2 2 2 2 4 3" xfId="33275" xr:uid="{8F23E94D-01F3-4986-B5C1-14EAFC7AF876}"/>
    <cellStyle name="千分位[0] 2 4 2 2 2 2 5" xfId="6230" xr:uid="{91FBB2F6-53D6-4230-9213-4C6514B183DF}"/>
    <cellStyle name="千分位[0] 2 4 2 2 2 2 5 2" xfId="36185" xr:uid="{75761FEF-D281-4791-B523-9CB579CDB7E0}"/>
    <cellStyle name="千分位[0] 2 4 2 2 2 2 6" xfId="9012" xr:uid="{5E80721C-C0E2-4534-AE8B-D98B6AAA1AB6}"/>
    <cellStyle name="千分位[0] 2 4 2 2 2 2 6 2" xfId="38967" xr:uid="{9F6BACA6-B398-4EC5-A2D0-024BBBC94107}"/>
    <cellStyle name="千分位[0] 2 4 2 2 2 2 7" xfId="11794" xr:uid="{0DD77CB1-A93E-454C-A313-B82081204DA7}"/>
    <cellStyle name="千分位[0] 2 4 2 2 2 2 7 2" xfId="41749" xr:uid="{A284E7A9-76D0-4B98-A8DC-340D361CE596}"/>
    <cellStyle name="千分位[0] 2 4 2 2 2 2 8" xfId="14529" xr:uid="{474E5F78-9A71-4A1D-B94E-61AA5E0D0F9C}"/>
    <cellStyle name="千分位[0] 2 4 2 2 2 2 8 2" xfId="44484" xr:uid="{3F3F0D52-046C-4DBE-BD45-7FFFD04BE896}"/>
    <cellStyle name="千分位[0] 2 4 2 2 2 2 9" xfId="17277" xr:uid="{A93C54C8-C576-437C-B359-A7F01D31700C}"/>
    <cellStyle name="千分位[0] 2 4 2 2 2 2 9 2" xfId="47230" xr:uid="{62E1DB3F-B159-4574-AA7A-CABB2725F900}"/>
    <cellStyle name="千分位[0] 2 4 2 2 2 3" xfId="1972" xr:uid="{C0216608-70C2-404E-A342-32156D8A24DC}"/>
    <cellStyle name="千分位[0] 2 4 2 2 2 3 10" xfId="23140" xr:uid="{59307869-3B81-4677-9825-E0CC2CA0432C}"/>
    <cellStyle name="千分位[0] 2 4 2 2 2 3 10 2" xfId="53092" xr:uid="{225FC959-9CF1-4261-A9EB-90D961FDFEC7}"/>
    <cellStyle name="千分位[0] 2 4 2 2 2 3 11" xfId="25876" xr:uid="{D66EEEB9-F999-4E23-B98B-5D033A8C7FEA}"/>
    <cellStyle name="千分位[0] 2 4 2 2 2 3 11 2" xfId="55828" xr:uid="{E29DABB4-75FB-4926-84C4-53253CF1C5A8}"/>
    <cellStyle name="千分位[0] 2 4 2 2 2 3 12" xfId="31977" xr:uid="{CED8AB94-D6EE-4494-88BF-52F45625D4A8}"/>
    <cellStyle name="千分位[0] 2 4 2 2 2 3 2" xfId="4992" xr:uid="{EBC882AC-E7DA-4AA2-83E3-4AD8EBAFDD3D}"/>
    <cellStyle name="千分位[0] 2 4 2 2 2 3 2 10" xfId="34985" xr:uid="{966158CA-891F-430D-80DF-23CF33BD201F}"/>
    <cellStyle name="千分位[0] 2 4 2 2 2 3 2 2" xfId="7940" xr:uid="{80597E1F-5E90-4A6A-8C3C-80491C607BEC}"/>
    <cellStyle name="千分位[0] 2 4 2 2 2 3 2 2 2" xfId="29987" xr:uid="{146B870B-851C-4283-A066-A3854BCBB935}"/>
    <cellStyle name="千分位[0] 2 4 2 2 2 3 2 2 2 2" xfId="59939" xr:uid="{9181AC7F-3377-42BA-91E1-F6CBB2ADA063}"/>
    <cellStyle name="千分位[0] 2 4 2 2 2 3 2 2 3" xfId="37895" xr:uid="{E2886610-C428-47AC-A486-42D5A1569926}"/>
    <cellStyle name="千分位[0] 2 4 2 2 2 3 2 3" xfId="10722" xr:uid="{1E2F3241-89C6-4970-A6CC-8CCE0E00BF77}"/>
    <cellStyle name="千分位[0] 2 4 2 2 2 3 2 3 2" xfId="40677" xr:uid="{5EE8D29F-3FA7-4BD0-AE60-E851405092F5}"/>
    <cellStyle name="千分位[0] 2 4 2 2 2 3 2 4" xfId="13504" xr:uid="{00B82C4F-D138-48B2-9FAF-8BB459DD6B0C}"/>
    <cellStyle name="千分位[0] 2 4 2 2 2 3 2 4 2" xfId="43459" xr:uid="{9608F1EC-41EB-460E-B200-4CBAB096FDC1}"/>
    <cellStyle name="千分位[0] 2 4 2 2 2 3 2 5" xfId="16239" xr:uid="{16D10FA5-6FF2-4886-9A77-65ACE5D1B268}"/>
    <cellStyle name="千分位[0] 2 4 2 2 2 3 2 5 2" xfId="46194" xr:uid="{FBE5D16A-0D6B-4961-B99C-284132071237}"/>
    <cellStyle name="千分位[0] 2 4 2 2 2 3 2 6" xfId="18987" xr:uid="{54A36567-A183-4408-AF99-74DEE0CE4A65}"/>
    <cellStyle name="千分位[0] 2 4 2 2 2 3 2 6 2" xfId="48940" xr:uid="{C89AAA76-518B-47BD-9A6A-A3AAC77EB4E0}"/>
    <cellStyle name="千分位[0] 2 4 2 2 2 3 2 7" xfId="21770" xr:uid="{C02B3856-7C86-4CE0-81E1-B0D6C3280DBC}"/>
    <cellStyle name="千分位[0] 2 4 2 2 2 3 2 7 2" xfId="51722" xr:uid="{6EEEF232-7FDE-4C4C-8237-549BE20A0585}"/>
    <cellStyle name="千分位[0] 2 4 2 2 2 3 2 8" xfId="24508" xr:uid="{F699349A-98E3-4632-AFA1-A4C669B1A395}"/>
    <cellStyle name="千分位[0] 2 4 2 2 2 3 2 8 2" xfId="54460" xr:uid="{F5C591E7-4DA6-4C0E-81E7-A5B54784478D}"/>
    <cellStyle name="千分位[0] 2 4 2 2 2 3 2 9" xfId="27244" xr:uid="{2404CBC8-A4F3-4F2C-BA95-A181DBBC17CF}"/>
    <cellStyle name="千分位[0] 2 4 2 2 2 3 2 9 2" xfId="57196" xr:uid="{5D9B1CD0-7DB2-4CBC-8F6C-3532EF1F7ABF}"/>
    <cellStyle name="千分位[0] 2 4 2 2 2 3 3" xfId="3624" xr:uid="{E7A5644E-91D9-4B2B-BF1E-0C5FFC45B71A}"/>
    <cellStyle name="千分位[0] 2 4 2 2 2 3 3 2" xfId="28619" xr:uid="{2E311F68-C8FD-4880-9BCF-06FDFAC99C49}"/>
    <cellStyle name="千分位[0] 2 4 2 2 2 3 3 2 2" xfId="58571" xr:uid="{A70D2F8D-9E02-4767-9E8A-7B7627AC9739}"/>
    <cellStyle name="千分位[0] 2 4 2 2 2 3 3 3" xfId="33617" xr:uid="{EF2363FC-70B3-4D22-88FE-9A042C816E68}"/>
    <cellStyle name="千分位[0] 2 4 2 2 2 3 4" xfId="6572" xr:uid="{344EEDBE-F712-43C9-875C-9F7FA217363F}"/>
    <cellStyle name="千分位[0] 2 4 2 2 2 3 4 2" xfId="36527" xr:uid="{961F1CAA-8565-4E2B-B55C-68095E007383}"/>
    <cellStyle name="千分位[0] 2 4 2 2 2 3 5" xfId="9354" xr:uid="{A18965FD-70BF-49FB-A1DE-135C995CD586}"/>
    <cellStyle name="千分位[0] 2 4 2 2 2 3 5 2" xfId="39309" xr:uid="{E56567EC-B4A9-43C7-BD89-09DB388D2960}"/>
    <cellStyle name="千分位[0] 2 4 2 2 2 3 6" xfId="12136" xr:uid="{9FA499EB-A77C-4824-BA0D-B552F282A585}"/>
    <cellStyle name="千分位[0] 2 4 2 2 2 3 6 2" xfId="42091" xr:uid="{C83EBB81-AEAE-4277-918F-2C83AEDDB21C}"/>
    <cellStyle name="千分位[0] 2 4 2 2 2 3 7" xfId="14871" xr:uid="{CDF3CC06-04EE-4118-9ED4-B186C7D1921B}"/>
    <cellStyle name="千分位[0] 2 4 2 2 2 3 7 2" xfId="44826" xr:uid="{5DE1AA2B-069E-44CC-8828-28051AFB792D}"/>
    <cellStyle name="千分位[0] 2 4 2 2 2 3 8" xfId="17619" xr:uid="{6AE01F4D-900E-40FD-8D36-C9B3985BC210}"/>
    <cellStyle name="千分位[0] 2 4 2 2 2 3 8 2" xfId="47572" xr:uid="{4709BEC7-9CA1-472B-8C78-6E79FEC3103B}"/>
    <cellStyle name="千分位[0] 2 4 2 2 2 3 9" xfId="20402" xr:uid="{4A133875-D625-44AE-A98D-CCB3951FA2F2}"/>
    <cellStyle name="千分位[0] 2 4 2 2 2 3 9 2" xfId="50354" xr:uid="{FCAB0405-B86D-4DB6-996D-AA12A7E1FD44}"/>
    <cellStyle name="千分位[0] 2 4 2 2 2 4" xfId="2503" xr:uid="{8C238889-C087-4DA8-98C2-A3F6C713A63F}"/>
    <cellStyle name="千分位[0] 2 4 2 2 2 4 10" xfId="26560" xr:uid="{C354DF0D-5DE1-4C80-8761-BB565CD4199D}"/>
    <cellStyle name="千分位[0] 2 4 2 2 2 4 10 2" xfId="56512" xr:uid="{328A490C-B1A8-40BC-8702-46DBA27D0F11}"/>
    <cellStyle name="千分位[0] 2 4 2 2 2 4 11" xfId="32502" xr:uid="{F5CE73B2-6A99-40E9-80CA-C1DC885ED208}"/>
    <cellStyle name="千分位[0] 2 4 2 2 2 4 2" xfId="4308" xr:uid="{AFBD189C-D530-46D4-A471-A6601F84CAEF}"/>
    <cellStyle name="千分位[0] 2 4 2 2 2 4 2 2" xfId="29303" xr:uid="{5FDB9BA9-A421-4C65-B391-DFF9AD9B369D}"/>
    <cellStyle name="千分位[0] 2 4 2 2 2 4 2 2 2" xfId="59255" xr:uid="{6F271ED1-C930-4E5B-95B5-AE81A88C87D0}"/>
    <cellStyle name="千分位[0] 2 4 2 2 2 4 2 3" xfId="34301" xr:uid="{9AFA9462-0F9B-40E3-BB01-3D70BCC93B56}"/>
    <cellStyle name="千分位[0] 2 4 2 2 2 4 3" xfId="7256" xr:uid="{128B8257-727E-4B68-B31C-4CA1155B1E5C}"/>
    <cellStyle name="千分位[0] 2 4 2 2 2 4 3 2" xfId="37211" xr:uid="{EFF6365C-F7E0-4BC6-848D-F1C5B490FCD2}"/>
    <cellStyle name="千分位[0] 2 4 2 2 2 4 4" xfId="10038" xr:uid="{393DE286-3966-4A58-A555-80423AFA6C83}"/>
    <cellStyle name="千分位[0] 2 4 2 2 2 4 4 2" xfId="39993" xr:uid="{DE092D51-A188-4634-BF20-14E430CF0DE8}"/>
    <cellStyle name="千分位[0] 2 4 2 2 2 4 5" xfId="12820" xr:uid="{EE46625C-5779-4A9F-96CF-E141205BFEAF}"/>
    <cellStyle name="千分位[0] 2 4 2 2 2 4 5 2" xfId="42775" xr:uid="{9E0F1113-C37D-4E0D-975A-91FABB76D3BB}"/>
    <cellStyle name="千分位[0] 2 4 2 2 2 4 6" xfId="15555" xr:uid="{8064A2AE-21E0-4709-9844-647053567164}"/>
    <cellStyle name="千分位[0] 2 4 2 2 2 4 6 2" xfId="45510" xr:uid="{9F52B0C4-BF7C-4E00-A2D0-C34F8908426F}"/>
    <cellStyle name="千分位[0] 2 4 2 2 2 4 7" xfId="18303" xr:uid="{B1D5EB2A-93DC-4075-AEE8-821AE41E532E}"/>
    <cellStyle name="千分位[0] 2 4 2 2 2 4 7 2" xfId="48256" xr:uid="{3E0E2613-74E6-4FB9-B8A9-82BF0953D76E}"/>
    <cellStyle name="千分位[0] 2 4 2 2 2 4 8" xfId="21086" xr:uid="{2E5204A6-FF72-43C4-BDFF-121BFB5075C8}"/>
    <cellStyle name="千分位[0] 2 4 2 2 2 4 8 2" xfId="51038" xr:uid="{BABAEE52-CC46-43E2-9511-926929EA03DA}"/>
    <cellStyle name="千分位[0] 2 4 2 2 2 4 9" xfId="23824" xr:uid="{674F4A8D-79EB-4CB7-A898-9AA214718CD7}"/>
    <cellStyle name="千分位[0] 2 4 2 2 2 4 9 2" xfId="53776" xr:uid="{36BC9932-EECA-4EB2-A53E-5E88EF94999D}"/>
    <cellStyle name="千分位[0] 2 4 2 2 2 5" xfId="2940" xr:uid="{8C7817E2-7412-4EED-A607-94DFA7FA65D3}"/>
    <cellStyle name="千分位[0] 2 4 2 2 2 5 2" xfId="27935" xr:uid="{74F5C42F-5EAC-4294-BF16-DBD49FF211C2}"/>
    <cellStyle name="千分位[0] 2 4 2 2 2 5 2 2" xfId="57887" xr:uid="{8BF88FB8-30C7-454F-BA09-80130FE8C1FA}"/>
    <cellStyle name="千分位[0] 2 4 2 2 2 5 3" xfId="32933" xr:uid="{3B52D7F7-A6A0-4568-AFAF-D2207889DADC}"/>
    <cellStyle name="千分位[0] 2 4 2 2 2 6" xfId="5888" xr:uid="{54B145FD-0071-42B4-9A4B-C7EC9F62164E}"/>
    <cellStyle name="千分位[0] 2 4 2 2 2 6 2" xfId="35843" xr:uid="{F53C1127-B962-4C7F-9E7B-4B068A9BCAC4}"/>
    <cellStyle name="千分位[0] 2 4 2 2 2 7" xfId="8670" xr:uid="{964088BC-80E6-4F65-9039-61D6CA295170}"/>
    <cellStyle name="千分位[0] 2 4 2 2 2 7 2" xfId="38625" xr:uid="{3E7B1E66-644A-4CE4-B542-423ED2583610}"/>
    <cellStyle name="千分位[0] 2 4 2 2 2 8" xfId="11452" xr:uid="{D5DD22E6-FCD0-4C89-A7A2-37A20CF5FEF2}"/>
    <cellStyle name="千分位[0] 2 4 2 2 2 8 2" xfId="41407" xr:uid="{D8FE4F84-FBD0-4869-83D4-3CFB782BCD91}"/>
    <cellStyle name="千分位[0] 2 4 2 2 2 9" xfId="14187" xr:uid="{4A63F9A0-C995-4AD1-AA37-9958C57D692C}"/>
    <cellStyle name="千分位[0] 2 4 2 2 2 9 2" xfId="44142" xr:uid="{5C1FA9C8-19DE-4E19-9C20-D6FB159DAE76}"/>
    <cellStyle name="千分位[0] 2 4 2 2 3" xfId="1114" xr:uid="{542F1689-71F0-4881-AF87-217034C23926}"/>
    <cellStyle name="千分位[0] 2 4 2 2 3 10" xfId="19889" xr:uid="{D8FA7D7F-901F-42C4-BF26-1AC57985DD06}"/>
    <cellStyle name="千分位[0] 2 4 2 2 3 10 2" xfId="49841" xr:uid="{D3636791-36C4-44C2-83AA-71340DC52267}"/>
    <cellStyle name="千分位[0] 2 4 2 2 3 11" xfId="22627" xr:uid="{0EF02F7A-3752-43BB-8F4E-35AA19C10442}"/>
    <cellStyle name="千分位[0] 2 4 2 2 3 11 2" xfId="52579" xr:uid="{DA08FA12-2694-43C5-BB18-1103271A9045}"/>
    <cellStyle name="千分位[0] 2 4 2 2 3 12" xfId="25363" xr:uid="{3E4894DA-F590-457F-BF01-2EA590302138}"/>
    <cellStyle name="千分位[0] 2 4 2 2 3 12 2" xfId="55315" xr:uid="{C8C38AEF-D61D-4127-877A-3AC422BDF889}"/>
    <cellStyle name="千分位[0] 2 4 2 2 3 13" xfId="31119" xr:uid="{B39160E8-F387-4142-9070-6D0FD53F8913}"/>
    <cellStyle name="千分位[0] 2 4 2 2 3 2" xfId="3795" xr:uid="{76D7026F-DAFF-44F5-8FA6-D753AA38FD93}"/>
    <cellStyle name="千分位[0] 2 4 2 2 3 2 10" xfId="26047" xr:uid="{B5EC3486-C996-4943-8B9A-CD0D95BBDD24}"/>
    <cellStyle name="千分位[0] 2 4 2 2 3 2 10 2" xfId="55999" xr:uid="{8E9CBC74-BC40-4DD1-97EE-7DA913ACA12C}"/>
    <cellStyle name="千分位[0] 2 4 2 2 3 2 11" xfId="33788" xr:uid="{4759E9AF-B3EB-4302-9D6A-648797095D2C}"/>
    <cellStyle name="千分位[0] 2 4 2 2 3 2 2" xfId="5163" xr:uid="{A696713C-12E6-40C2-8B07-5428D4FBB437}"/>
    <cellStyle name="千分位[0] 2 4 2 2 3 2 2 10" xfId="35156" xr:uid="{4165FC3F-865F-458B-9069-55C0AAA67B20}"/>
    <cellStyle name="千分位[0] 2 4 2 2 3 2 2 2" xfId="8111" xr:uid="{4A633F44-7355-494A-B0C0-A23F652C4C63}"/>
    <cellStyle name="千分位[0] 2 4 2 2 3 2 2 2 2" xfId="30158" xr:uid="{5F360DF6-F68C-4984-944E-648870B66989}"/>
    <cellStyle name="千分位[0] 2 4 2 2 3 2 2 2 2 2" xfId="60110" xr:uid="{74F5C242-ADE1-4D1F-8076-F7B91C845C5E}"/>
    <cellStyle name="千分位[0] 2 4 2 2 3 2 2 2 3" xfId="38066" xr:uid="{7CF48191-F4CB-491D-BDBD-0BE9983BA161}"/>
    <cellStyle name="千分位[0] 2 4 2 2 3 2 2 3" xfId="10893" xr:uid="{19B058A6-5442-4780-9610-57417535D679}"/>
    <cellStyle name="千分位[0] 2 4 2 2 3 2 2 3 2" xfId="40848" xr:uid="{7EDA39F9-BCF1-4BF9-A36D-D0839B560300}"/>
    <cellStyle name="千分位[0] 2 4 2 2 3 2 2 4" xfId="13675" xr:uid="{0CCECD38-257D-40B8-A3A1-6EE8BD437D47}"/>
    <cellStyle name="千分位[0] 2 4 2 2 3 2 2 4 2" xfId="43630" xr:uid="{A8005B5D-EC91-416E-8683-0ED6C24F2452}"/>
    <cellStyle name="千分位[0] 2 4 2 2 3 2 2 5" xfId="16410" xr:uid="{DE5F46D5-09F9-403B-AC28-2F1ED9049E07}"/>
    <cellStyle name="千分位[0] 2 4 2 2 3 2 2 5 2" xfId="46365" xr:uid="{72FD4B2C-663E-4F01-82EC-E4E243670CD3}"/>
    <cellStyle name="千分位[0] 2 4 2 2 3 2 2 6" xfId="19158" xr:uid="{F835711F-885B-42A5-8E95-3F24DACC29D3}"/>
    <cellStyle name="千分位[0] 2 4 2 2 3 2 2 6 2" xfId="49111" xr:uid="{3B97C456-3CE2-45DE-8DAF-771E6B7F3C9A}"/>
    <cellStyle name="千分位[0] 2 4 2 2 3 2 2 7" xfId="21941" xr:uid="{F8B6FA4B-9451-4133-8E8D-5DE7B5C81FB0}"/>
    <cellStyle name="千分位[0] 2 4 2 2 3 2 2 7 2" xfId="51893" xr:uid="{15176431-681F-4A76-95F7-8381EB92A3AB}"/>
    <cellStyle name="千分位[0] 2 4 2 2 3 2 2 8" xfId="24679" xr:uid="{3D769BCC-1237-4495-B4BB-7C81B5696162}"/>
    <cellStyle name="千分位[0] 2 4 2 2 3 2 2 8 2" xfId="54631" xr:uid="{775B0F83-6627-4056-9D84-310836A9F90A}"/>
    <cellStyle name="千分位[0] 2 4 2 2 3 2 2 9" xfId="27415" xr:uid="{795E8409-3B8F-49A7-8795-D38A375B9423}"/>
    <cellStyle name="千分位[0] 2 4 2 2 3 2 2 9 2" xfId="57367" xr:uid="{46D6B96B-F9D6-492D-B122-AC1AEFA6EFAB}"/>
    <cellStyle name="千分位[0] 2 4 2 2 3 2 3" xfId="6743" xr:uid="{0188F521-FC3A-4C49-8DF6-E54D0E1FA509}"/>
    <cellStyle name="千分位[0] 2 4 2 2 3 2 3 2" xfId="28790" xr:uid="{1C95C903-9121-4807-B86D-A8948BD0F4C2}"/>
    <cellStyle name="千分位[0] 2 4 2 2 3 2 3 2 2" xfId="58742" xr:uid="{917E1831-16C6-45B9-B94A-BC0EAE6BD849}"/>
    <cellStyle name="千分位[0] 2 4 2 2 3 2 3 3" xfId="36698" xr:uid="{ACC1D87A-0980-4FFE-AFC4-99A3A995E08B}"/>
    <cellStyle name="千分位[0] 2 4 2 2 3 2 4" xfId="9525" xr:uid="{53600CB2-A05B-4DB4-BC0A-974FFBA0C559}"/>
    <cellStyle name="千分位[0] 2 4 2 2 3 2 4 2" xfId="39480" xr:uid="{059284F2-EA65-49DB-899D-7A158CCEC10B}"/>
    <cellStyle name="千分位[0] 2 4 2 2 3 2 5" xfId="12307" xr:uid="{0B6669B7-B915-4397-90C3-B467A23834DE}"/>
    <cellStyle name="千分位[0] 2 4 2 2 3 2 5 2" xfId="42262" xr:uid="{9D3702D8-95B4-4EE6-9AB5-7065F0067B30}"/>
    <cellStyle name="千分位[0] 2 4 2 2 3 2 6" xfId="15042" xr:uid="{49606244-A4DD-4339-97DA-2753FE427684}"/>
    <cellStyle name="千分位[0] 2 4 2 2 3 2 6 2" xfId="44997" xr:uid="{5BEF0D30-E25C-490B-94CE-6DDE1E3BE1DC}"/>
    <cellStyle name="千分位[0] 2 4 2 2 3 2 7" xfId="17790" xr:uid="{251B8A6E-EA86-40DD-9BD3-714CFF2538A7}"/>
    <cellStyle name="千分位[0] 2 4 2 2 3 2 7 2" xfId="47743" xr:uid="{664119DA-AF0C-47CD-B001-E0B4AFA3FE6E}"/>
    <cellStyle name="千分位[0] 2 4 2 2 3 2 8" xfId="20573" xr:uid="{B23BA661-017C-4FA1-979E-6671E53192EE}"/>
    <cellStyle name="千分位[0] 2 4 2 2 3 2 8 2" xfId="50525" xr:uid="{C26AAA84-E431-4082-8400-C07877E63769}"/>
    <cellStyle name="千分位[0] 2 4 2 2 3 2 9" xfId="23311" xr:uid="{0744399E-83D7-4099-A4E6-0A2DFF500830}"/>
    <cellStyle name="千分位[0] 2 4 2 2 3 2 9 2" xfId="53263" xr:uid="{1381C9E6-5B71-4345-82C0-36C7F2A1E039}"/>
    <cellStyle name="千分位[0] 2 4 2 2 3 3" xfId="4479" xr:uid="{0D4C2849-2CEF-4B70-9F33-43ED747B0236}"/>
    <cellStyle name="千分位[0] 2 4 2 2 3 3 10" xfId="34472" xr:uid="{659D9D5F-318F-4D1A-BC7A-A81A1205297A}"/>
    <cellStyle name="千分位[0] 2 4 2 2 3 3 2" xfId="7427" xr:uid="{C45976AD-822C-4456-ADCE-B4F173A94881}"/>
    <cellStyle name="千分位[0] 2 4 2 2 3 3 2 2" xfId="29474" xr:uid="{A9C1D596-642D-431B-8951-6ADE3D9409F1}"/>
    <cellStyle name="千分位[0] 2 4 2 2 3 3 2 2 2" xfId="59426" xr:uid="{DA7DBE3F-209D-4724-B22E-DAA244F61188}"/>
    <cellStyle name="千分位[0] 2 4 2 2 3 3 2 3" xfId="37382" xr:uid="{E70F0A53-6854-430E-B4A6-C4DBACD7F564}"/>
    <cellStyle name="千分位[0] 2 4 2 2 3 3 3" xfId="10209" xr:uid="{168108FA-D3AA-4F78-A47B-90104359CC04}"/>
    <cellStyle name="千分位[0] 2 4 2 2 3 3 3 2" xfId="40164" xr:uid="{DB3A726B-2F78-4476-A303-84943F66E224}"/>
    <cellStyle name="千分位[0] 2 4 2 2 3 3 4" xfId="12991" xr:uid="{842812EB-BC5A-408C-9693-89B95C3EF18D}"/>
    <cellStyle name="千分位[0] 2 4 2 2 3 3 4 2" xfId="42946" xr:uid="{D2B31354-706C-4286-B22A-8488E0826142}"/>
    <cellStyle name="千分位[0] 2 4 2 2 3 3 5" xfId="15726" xr:uid="{4AFB615F-CDDF-4903-A368-24805AAD2F54}"/>
    <cellStyle name="千分位[0] 2 4 2 2 3 3 5 2" xfId="45681" xr:uid="{85DCA4D1-D4B2-44C1-86D2-7B25B096B44D}"/>
    <cellStyle name="千分位[0] 2 4 2 2 3 3 6" xfId="18474" xr:uid="{E3E8E888-EC06-4CB7-AA3E-B62168888231}"/>
    <cellStyle name="千分位[0] 2 4 2 2 3 3 6 2" xfId="48427" xr:uid="{45DFE64C-0C10-43AD-AE76-0E6139D8F80A}"/>
    <cellStyle name="千分位[0] 2 4 2 2 3 3 7" xfId="21257" xr:uid="{1CDCB01E-75A2-46C8-A260-413596348D7B}"/>
    <cellStyle name="千分位[0] 2 4 2 2 3 3 7 2" xfId="51209" xr:uid="{E281A333-8948-4FD0-86FE-DDB39BF3651D}"/>
    <cellStyle name="千分位[0] 2 4 2 2 3 3 8" xfId="23995" xr:uid="{05548E5D-C2D2-45DC-97F6-3E6610B03111}"/>
    <cellStyle name="千分位[0] 2 4 2 2 3 3 8 2" xfId="53947" xr:uid="{BB8A5CAF-4F6C-4213-8845-717B86883962}"/>
    <cellStyle name="千分位[0] 2 4 2 2 3 3 9" xfId="26731" xr:uid="{6E54B8D2-55FC-4BA7-B1A3-F05259DD7BD5}"/>
    <cellStyle name="千分位[0] 2 4 2 2 3 3 9 2" xfId="56683" xr:uid="{A843E209-C110-4FE9-A851-A87663709C64}"/>
    <cellStyle name="千分位[0] 2 4 2 2 3 4" xfId="3111" xr:uid="{FC80F60C-37FB-41D1-8DCC-85E5C4A4B5B9}"/>
    <cellStyle name="千分位[0] 2 4 2 2 3 4 2" xfId="28106" xr:uid="{C636C6DC-19A8-4C1D-AE09-462C4EAC368B}"/>
    <cellStyle name="千分位[0] 2 4 2 2 3 4 2 2" xfId="58058" xr:uid="{CF6084FA-8E69-44DD-AA0C-F5FAC34CFC86}"/>
    <cellStyle name="千分位[0] 2 4 2 2 3 4 3" xfId="33104" xr:uid="{07A8DD79-DABF-4838-9A34-81397F32B7F2}"/>
    <cellStyle name="千分位[0] 2 4 2 2 3 5" xfId="6059" xr:uid="{8F86BC26-13D1-4AA1-BA06-C65CFAB48FDE}"/>
    <cellStyle name="千分位[0] 2 4 2 2 3 5 2" xfId="36014" xr:uid="{D6A82764-98E1-425F-8617-223C169B08A6}"/>
    <cellStyle name="千分位[0] 2 4 2 2 3 6" xfId="8841" xr:uid="{BC5E9012-55BE-4840-A2CB-1C687572EA63}"/>
    <cellStyle name="千分位[0] 2 4 2 2 3 6 2" xfId="38796" xr:uid="{53AD1973-43B0-4193-91D8-2AEDAE75C2A0}"/>
    <cellStyle name="千分位[0] 2 4 2 2 3 7" xfId="11623" xr:uid="{92086BE1-2997-4BEC-A107-680DDB690620}"/>
    <cellStyle name="千分位[0] 2 4 2 2 3 7 2" xfId="41578" xr:uid="{AC017385-DB52-42D3-92F0-A7803E2CC73C}"/>
    <cellStyle name="千分位[0] 2 4 2 2 3 8" xfId="14358" xr:uid="{211232A2-24ED-4434-AC6D-C7CB17972B16}"/>
    <cellStyle name="千分位[0] 2 4 2 2 3 8 2" xfId="44313" xr:uid="{4A506FFA-4043-4EC0-B7E1-6D83968FF354}"/>
    <cellStyle name="千分位[0] 2 4 2 2 3 9" xfId="17106" xr:uid="{51C1F9CE-3708-45BF-A7DF-B6CEBD82287B}"/>
    <cellStyle name="千分位[0] 2 4 2 2 3 9 2" xfId="47059" xr:uid="{0618E384-9C99-4778-AE17-F98AAED7A692}"/>
    <cellStyle name="千分位[0] 2 4 2 2 4" xfId="1656" xr:uid="{58D6AA4A-B6B0-4453-9FA6-1478CAABBF62}"/>
    <cellStyle name="千分位[0] 2 4 2 2 4 10" xfId="22969" xr:uid="{62264DC4-0010-4E20-9DA7-8C593A2C88C3}"/>
    <cellStyle name="千分位[0] 2 4 2 2 4 10 2" xfId="52921" xr:uid="{981E00B0-3C29-4FA2-8A83-6C93A6CC4220}"/>
    <cellStyle name="千分位[0] 2 4 2 2 4 11" xfId="25705" xr:uid="{03D99392-322D-4E86-A488-5F847E3DB45C}"/>
    <cellStyle name="千分位[0] 2 4 2 2 4 11 2" xfId="55657" xr:uid="{E8E892F6-C7B3-4E65-B54E-643A7AA6A114}"/>
    <cellStyle name="千分位[0] 2 4 2 2 4 12" xfId="31661" xr:uid="{ECD50DE0-8181-453C-B8A0-331DB6598CA6}"/>
    <cellStyle name="千分位[0] 2 4 2 2 4 2" xfId="4821" xr:uid="{BB5487E6-CD19-47BF-A1B3-8D2A76699EC6}"/>
    <cellStyle name="千分位[0] 2 4 2 2 4 2 10" xfId="34814" xr:uid="{6541D296-32C9-4B20-AB43-0B33763DC17B}"/>
    <cellStyle name="千分位[0] 2 4 2 2 4 2 2" xfId="7769" xr:uid="{009B3630-272F-4D24-AC65-016FFB9B03FD}"/>
    <cellStyle name="千分位[0] 2 4 2 2 4 2 2 2" xfId="29816" xr:uid="{74ED7824-3AE6-4E35-9D5B-797FDBE47E07}"/>
    <cellStyle name="千分位[0] 2 4 2 2 4 2 2 2 2" xfId="59768" xr:uid="{2D3D8B43-9E99-4654-AE87-A833440A90E5}"/>
    <cellStyle name="千分位[0] 2 4 2 2 4 2 2 3" xfId="37724" xr:uid="{C62EAC29-708C-4A31-999D-FF7B55FE560F}"/>
    <cellStyle name="千分位[0] 2 4 2 2 4 2 3" xfId="10551" xr:uid="{7581801C-9C44-476B-928B-23FBEE82B5B7}"/>
    <cellStyle name="千分位[0] 2 4 2 2 4 2 3 2" xfId="40506" xr:uid="{00FE3716-31E5-4936-935C-92B02F1D4931}"/>
    <cellStyle name="千分位[0] 2 4 2 2 4 2 4" xfId="13333" xr:uid="{19ACE8B2-8450-46C7-86D4-F9E56AD318FB}"/>
    <cellStyle name="千分位[0] 2 4 2 2 4 2 4 2" xfId="43288" xr:uid="{8B8CD29E-65C7-4465-A1FB-15F699A85D0A}"/>
    <cellStyle name="千分位[0] 2 4 2 2 4 2 5" xfId="16068" xr:uid="{B2CF3AAB-331E-44F7-87E1-4588672847B3}"/>
    <cellStyle name="千分位[0] 2 4 2 2 4 2 5 2" xfId="46023" xr:uid="{5CE3A79E-86AB-4BC1-9F07-849AC6199201}"/>
    <cellStyle name="千分位[0] 2 4 2 2 4 2 6" xfId="18816" xr:uid="{AE6B108E-43BD-4EA9-B6BC-0034A4423957}"/>
    <cellStyle name="千分位[0] 2 4 2 2 4 2 6 2" xfId="48769" xr:uid="{75AB9A44-4203-4449-8B76-FF6EAE161A37}"/>
    <cellStyle name="千分位[0] 2 4 2 2 4 2 7" xfId="21599" xr:uid="{C4370AF3-2C89-4781-A7AE-252AF0DD8802}"/>
    <cellStyle name="千分位[0] 2 4 2 2 4 2 7 2" xfId="51551" xr:uid="{BA8E9DF3-F4A7-4513-B475-A552FD8C3A65}"/>
    <cellStyle name="千分位[0] 2 4 2 2 4 2 8" xfId="24337" xr:uid="{05477B7D-A148-41CC-B4DA-3D6365AAAB63}"/>
    <cellStyle name="千分位[0] 2 4 2 2 4 2 8 2" xfId="54289" xr:uid="{A4798627-5CC6-40C0-92C8-F9A89C5F63A3}"/>
    <cellStyle name="千分位[0] 2 4 2 2 4 2 9" xfId="27073" xr:uid="{BE024715-EE43-42E1-A737-EDB02D4B2FB9}"/>
    <cellStyle name="千分位[0] 2 4 2 2 4 2 9 2" xfId="57025" xr:uid="{F1A25518-ADCA-4A21-9565-C8CA48E0F3BB}"/>
    <cellStyle name="千分位[0] 2 4 2 2 4 3" xfId="3453" xr:uid="{2B4C962A-B170-43D6-BA12-D5E3371287C6}"/>
    <cellStyle name="千分位[0] 2 4 2 2 4 3 2" xfId="28448" xr:uid="{0D772AE3-0681-411A-A571-6176B56B53D8}"/>
    <cellStyle name="千分位[0] 2 4 2 2 4 3 2 2" xfId="58400" xr:uid="{670E5780-D59A-4EF8-9452-E14CE76B709C}"/>
    <cellStyle name="千分位[0] 2 4 2 2 4 3 3" xfId="33446" xr:uid="{4435AD02-0A23-461C-AE8D-C9980B86E4D6}"/>
    <cellStyle name="千分位[0] 2 4 2 2 4 4" xfId="6401" xr:uid="{08EF9B41-6780-43D1-A486-55BBE02E8C35}"/>
    <cellStyle name="千分位[0] 2 4 2 2 4 4 2" xfId="36356" xr:uid="{CE7A0506-6C7D-4763-A6CE-A8F600F55E70}"/>
    <cellStyle name="千分位[0] 2 4 2 2 4 5" xfId="9183" xr:uid="{D03B19EC-D970-41B4-A375-BE578FC4D548}"/>
    <cellStyle name="千分位[0] 2 4 2 2 4 5 2" xfId="39138" xr:uid="{FB6138A0-C987-4AE2-B837-8C4628FA7C4C}"/>
    <cellStyle name="千分位[0] 2 4 2 2 4 6" xfId="11965" xr:uid="{936AA170-99E2-4AB3-A584-77AEA70ABD10}"/>
    <cellStyle name="千分位[0] 2 4 2 2 4 6 2" xfId="41920" xr:uid="{E071346D-49F7-4C38-8FBF-A19CF68D0687}"/>
    <cellStyle name="千分位[0] 2 4 2 2 4 7" xfId="14700" xr:uid="{B8B3A22C-AC4A-43E9-A41D-93F57A239CB6}"/>
    <cellStyle name="千分位[0] 2 4 2 2 4 7 2" xfId="44655" xr:uid="{CE61A941-E301-491E-BBF8-8C585B028B8B}"/>
    <cellStyle name="千分位[0] 2 4 2 2 4 8" xfId="17448" xr:uid="{D4915CA8-FB76-4A1A-86EA-A92CDEF9B84F}"/>
    <cellStyle name="千分位[0] 2 4 2 2 4 8 2" xfId="47401" xr:uid="{A01F119C-12BD-4495-B40E-E705FD22BCDC}"/>
    <cellStyle name="千分位[0] 2 4 2 2 4 9" xfId="20231" xr:uid="{759AA4EC-4FF9-4614-8C97-86B8A1411C4B}"/>
    <cellStyle name="千分位[0] 2 4 2 2 4 9 2" xfId="50183" xr:uid="{BC44F45E-F30F-4336-B777-C78D1ED50104}"/>
    <cellStyle name="千分位[0] 2 4 2 2 5" xfId="2152" xr:uid="{91FD8161-7455-4661-89AD-E28B88F84D99}"/>
    <cellStyle name="千分位[0] 2 4 2 2 5 10" xfId="26389" xr:uid="{0B84537A-DC58-4E8B-9D16-876AC819C242}"/>
    <cellStyle name="千分位[0] 2 4 2 2 5 10 2" xfId="56341" xr:uid="{28EDB176-5387-4DC0-B4DF-FF7371DAE431}"/>
    <cellStyle name="千分位[0] 2 4 2 2 5 11" xfId="32155" xr:uid="{A4B26B6D-2053-4B96-AC4F-34650D8587CD}"/>
    <cellStyle name="千分位[0] 2 4 2 2 5 2" xfId="4137" xr:uid="{DF193382-09E9-4B41-A22C-3984CB4649EA}"/>
    <cellStyle name="千分位[0] 2 4 2 2 5 2 2" xfId="29132" xr:uid="{85D8763D-98CF-4C7C-B850-2BD029A5D7CF}"/>
    <cellStyle name="千分位[0] 2 4 2 2 5 2 2 2" xfId="59084" xr:uid="{18D4A743-108B-413B-BE26-0D44D8BEEC86}"/>
    <cellStyle name="千分位[0] 2 4 2 2 5 2 3" xfId="34130" xr:uid="{C8669527-A730-488A-9CCA-52FC71359765}"/>
    <cellStyle name="千分位[0] 2 4 2 2 5 3" xfId="7085" xr:uid="{CDE81061-0AFD-48C6-9436-FF236693753C}"/>
    <cellStyle name="千分位[0] 2 4 2 2 5 3 2" xfId="37040" xr:uid="{4395A95E-A576-4DDC-A377-7F50774D390E}"/>
    <cellStyle name="千分位[0] 2 4 2 2 5 4" xfId="9867" xr:uid="{56055CE6-AD22-4605-B598-3BD6CC36E066}"/>
    <cellStyle name="千分位[0] 2 4 2 2 5 4 2" xfId="39822" xr:uid="{330165BC-F0DC-4407-8DC9-713F1CE88418}"/>
    <cellStyle name="千分位[0] 2 4 2 2 5 5" xfId="12649" xr:uid="{CB641A78-E2C4-4948-B9DC-73CD7FBD4E5E}"/>
    <cellStyle name="千分位[0] 2 4 2 2 5 5 2" xfId="42604" xr:uid="{6DAB1D1C-BCA8-4265-88A8-12F13051B00A}"/>
    <cellStyle name="千分位[0] 2 4 2 2 5 6" xfId="15384" xr:uid="{ED2CB8A0-2E5D-446D-A430-CDEBCF6C51E9}"/>
    <cellStyle name="千分位[0] 2 4 2 2 5 6 2" xfId="45339" xr:uid="{0EB3133C-21F9-4E18-9F3B-3ECCFF7E4FF5}"/>
    <cellStyle name="千分位[0] 2 4 2 2 5 7" xfId="18132" xr:uid="{58A4898E-6A8E-4914-89DF-D0B890D727B0}"/>
    <cellStyle name="千分位[0] 2 4 2 2 5 7 2" xfId="48085" xr:uid="{FD03783D-2237-4378-B2F9-B1F72FDAF677}"/>
    <cellStyle name="千分位[0] 2 4 2 2 5 8" xfId="20915" xr:uid="{0882E935-6184-4F86-BC25-2648FAFDE175}"/>
    <cellStyle name="千分位[0] 2 4 2 2 5 8 2" xfId="50867" xr:uid="{6248C6CD-1511-401E-9503-EFA8A9D8F8B7}"/>
    <cellStyle name="千分位[0] 2 4 2 2 5 9" xfId="23653" xr:uid="{F8C7EF83-6605-4143-AFFB-3B83B2937083}"/>
    <cellStyle name="千分位[0] 2 4 2 2 5 9 2" xfId="53605" xr:uid="{A51D36F0-C46F-4C37-AEFB-8B539A97224D}"/>
    <cellStyle name="千分位[0] 2 4 2 2 6" xfId="2331" xr:uid="{1961C697-F4C6-45C7-B84E-8E0D07CDAEA9}"/>
    <cellStyle name="千分位[0] 2 4 2 2 6 2" xfId="27764" xr:uid="{4895388D-FA69-4A6A-B675-130F1195CCB6}"/>
    <cellStyle name="千分位[0] 2 4 2 2 6 2 2" xfId="57716" xr:uid="{D1922230-B7B5-42C3-8875-8939E8036AAB}"/>
    <cellStyle name="千分位[0] 2 4 2 2 6 3" xfId="32331" xr:uid="{3F8CAC2B-77E7-4629-84B8-F90C019D0F01}"/>
    <cellStyle name="千分位[0] 2 4 2 2 7" xfId="2769" xr:uid="{130036FD-D50B-4830-9392-C5E6D90DAA30}"/>
    <cellStyle name="千分位[0] 2 4 2 2 7 2" xfId="32762" xr:uid="{C94492F9-3F06-45C5-8F7E-A4EB3CE7446F}"/>
    <cellStyle name="千分位[0] 2 4 2 2 8" xfId="5717" xr:uid="{7643ED81-4992-4080-8746-4EBF2BB6D704}"/>
    <cellStyle name="千分位[0] 2 4 2 2 8 2" xfId="35672" xr:uid="{E6907A95-1A83-4F95-A261-4E562DF0F8D3}"/>
    <cellStyle name="千分位[0] 2 4 2 2 9" xfId="8499" xr:uid="{A2D319D1-4714-4985-8C73-41B1E0566077}"/>
    <cellStyle name="千分位[0] 2 4 2 2 9 2" xfId="38454" xr:uid="{1A0965CA-4F71-4DDD-AE95-BC6F17B3866D}"/>
    <cellStyle name="千分位[0] 2 4 2 3" xfId="802" xr:uid="{EC5753DC-C055-44FC-A6D2-3350F5E589F3}"/>
    <cellStyle name="千分位[0] 2 4 2 3 10" xfId="16850" xr:uid="{6ECCF01D-4573-439D-9439-CB162669A919}"/>
    <cellStyle name="千分位[0] 2 4 2 3 10 2" xfId="46803" xr:uid="{2FFC5E87-8C08-43ED-A907-63E9D20803E7}"/>
    <cellStyle name="千分位[0] 2 4 2 3 11" xfId="19633" xr:uid="{4C499A28-166A-4C35-9B9D-ED8FEDF6E86D}"/>
    <cellStyle name="千分位[0] 2 4 2 3 11 2" xfId="49585" xr:uid="{0C35CFDA-7F69-4B03-A1A9-64E7A0A7902B}"/>
    <cellStyle name="千分位[0] 2 4 2 3 12" xfId="22371" xr:uid="{E9F5ECDE-5848-4892-96AD-6EE9C2C45CAE}"/>
    <cellStyle name="千分位[0] 2 4 2 3 12 2" xfId="52323" xr:uid="{7659D912-926C-4E5E-8ACB-01A59E291EF0}"/>
    <cellStyle name="千分位[0] 2 4 2 3 13" xfId="25107" xr:uid="{BABF9DA3-3147-48F0-A9A2-0EF6BF8CFBAB}"/>
    <cellStyle name="千分位[0] 2 4 2 3 13 2" xfId="55059" xr:uid="{93ACF3D8-3826-47A0-9EA7-AE0D8AE13193}"/>
    <cellStyle name="千分位[0] 2 4 2 3 14" xfId="30807" xr:uid="{2BBA3CD0-DEBA-4094-9AEA-1C813C3B4B73}"/>
    <cellStyle name="千分位[0] 2 4 2 3 2" xfId="1345" xr:uid="{A38F2051-E835-4873-85E0-32E6B3C5E2EF}"/>
    <cellStyle name="千分位[0] 2 4 2 3 2 10" xfId="19975" xr:uid="{1088C7CD-0D6F-49EB-9374-1FC58FD0AEC8}"/>
    <cellStyle name="千分位[0] 2 4 2 3 2 10 2" xfId="49927" xr:uid="{577B29D7-9607-45F0-A5B0-BF13CA731F5A}"/>
    <cellStyle name="千分位[0] 2 4 2 3 2 11" xfId="22713" xr:uid="{09A69A54-FF8B-4AEC-A8FE-C16D723C1E05}"/>
    <cellStyle name="千分位[0] 2 4 2 3 2 11 2" xfId="52665" xr:uid="{0BB11684-EBD1-4489-9F97-DCCD52655406}"/>
    <cellStyle name="千分位[0] 2 4 2 3 2 12" xfId="25449" xr:uid="{0D8D463C-57FE-4359-8FC7-B7DC37CBAD21}"/>
    <cellStyle name="千分位[0] 2 4 2 3 2 12 2" xfId="55401" xr:uid="{1E13F575-609F-4AB0-9F2A-35DC320E2187}"/>
    <cellStyle name="千分位[0] 2 4 2 3 2 13" xfId="31350" xr:uid="{10DCB3FD-AB50-4845-AEFF-48988BFCBFC8}"/>
    <cellStyle name="千分位[0] 2 4 2 3 2 2" xfId="3881" xr:uid="{FC9D16CB-F3C9-46E6-B1C8-6F5F220EFD67}"/>
    <cellStyle name="千分位[0] 2 4 2 3 2 2 10" xfId="26133" xr:uid="{00661515-EA04-46BB-8F40-A9AE31981A22}"/>
    <cellStyle name="千分位[0] 2 4 2 3 2 2 10 2" xfId="56085" xr:uid="{20D11AF0-3147-4EBC-B944-1DF56AA5AF0E}"/>
    <cellStyle name="千分位[0] 2 4 2 3 2 2 11" xfId="33874" xr:uid="{12C7BB81-378A-43EA-82E4-15E1F99E0C4B}"/>
    <cellStyle name="千分位[0] 2 4 2 3 2 2 2" xfId="5249" xr:uid="{F60CD72A-C8B6-4557-845B-B92F2D78E3E5}"/>
    <cellStyle name="千分位[0] 2 4 2 3 2 2 2 10" xfId="35242" xr:uid="{C2B4EC1A-E91D-48EA-933B-75698C05FD68}"/>
    <cellStyle name="千分位[0] 2 4 2 3 2 2 2 2" xfId="8197" xr:uid="{A371BF6F-BD7E-44EC-A133-03DF03F69599}"/>
    <cellStyle name="千分位[0] 2 4 2 3 2 2 2 2 2" xfId="30244" xr:uid="{73419C47-5FBD-4154-B8C4-C500541C56F2}"/>
    <cellStyle name="千分位[0] 2 4 2 3 2 2 2 2 2 2" xfId="60196" xr:uid="{C6124567-4B66-4F3B-80CC-00567B97ACEA}"/>
    <cellStyle name="千分位[0] 2 4 2 3 2 2 2 2 3" xfId="38152" xr:uid="{FBAB0030-923D-4A25-B399-39E7359B06FD}"/>
    <cellStyle name="千分位[0] 2 4 2 3 2 2 2 3" xfId="10979" xr:uid="{8CCDE09E-5FCB-4374-B2C5-262E4BDB573A}"/>
    <cellStyle name="千分位[0] 2 4 2 3 2 2 2 3 2" xfId="40934" xr:uid="{65EA8B1F-5AC7-4816-B8C6-978564DAFA91}"/>
    <cellStyle name="千分位[0] 2 4 2 3 2 2 2 4" xfId="13761" xr:uid="{3DDB60DB-B354-429B-8D71-6826CA1C814F}"/>
    <cellStyle name="千分位[0] 2 4 2 3 2 2 2 4 2" xfId="43716" xr:uid="{8B7C60A0-371C-440A-B8C1-94A98BADC2FB}"/>
    <cellStyle name="千分位[0] 2 4 2 3 2 2 2 5" xfId="16496" xr:uid="{C68BC57B-EF67-4F86-B52F-E6C54419735F}"/>
    <cellStyle name="千分位[0] 2 4 2 3 2 2 2 5 2" xfId="46451" xr:uid="{FA712712-FE79-4344-AD04-585442CBD6CD}"/>
    <cellStyle name="千分位[0] 2 4 2 3 2 2 2 6" xfId="19244" xr:uid="{35D68E48-0298-4A0E-92A1-DA84AA6EE46E}"/>
    <cellStyle name="千分位[0] 2 4 2 3 2 2 2 6 2" xfId="49197" xr:uid="{73D6B813-7187-4DFD-8A38-5D857B357CE2}"/>
    <cellStyle name="千分位[0] 2 4 2 3 2 2 2 7" xfId="22027" xr:uid="{CFB5A94A-3E4E-4382-8BED-FAC0A081706A}"/>
    <cellStyle name="千分位[0] 2 4 2 3 2 2 2 7 2" xfId="51979" xr:uid="{B659D72B-2B50-45B5-97EC-9FE1882E1BE3}"/>
    <cellStyle name="千分位[0] 2 4 2 3 2 2 2 8" xfId="24765" xr:uid="{83D9F4AC-12EB-49ED-9B31-3EC2BDAE07FD}"/>
    <cellStyle name="千分位[0] 2 4 2 3 2 2 2 8 2" xfId="54717" xr:uid="{40CFD1BB-E80F-4452-8A43-5EA2D479B269}"/>
    <cellStyle name="千分位[0] 2 4 2 3 2 2 2 9" xfId="27501" xr:uid="{13F98486-AB66-49AD-A908-0AACA69C8F88}"/>
    <cellStyle name="千分位[0] 2 4 2 3 2 2 2 9 2" xfId="57453" xr:uid="{9FACBAAA-AE5C-46CC-8656-3E57A37C8B52}"/>
    <cellStyle name="千分位[0] 2 4 2 3 2 2 3" xfId="6829" xr:uid="{C81F896E-CCCA-4F01-B31C-5C6CD7F3D3C7}"/>
    <cellStyle name="千分位[0] 2 4 2 3 2 2 3 2" xfId="28876" xr:uid="{FAD3BCBA-549D-4F0B-837E-B2154AE99A1D}"/>
    <cellStyle name="千分位[0] 2 4 2 3 2 2 3 2 2" xfId="58828" xr:uid="{44C6EF12-B178-4B07-9B66-56F54C26AD66}"/>
    <cellStyle name="千分位[0] 2 4 2 3 2 2 3 3" xfId="36784" xr:uid="{0799F6C9-5A9E-49A5-B289-B92223A70FE7}"/>
    <cellStyle name="千分位[0] 2 4 2 3 2 2 4" xfId="9611" xr:uid="{7687CB8E-E6C8-4EE0-96F9-1A3A26B9B431}"/>
    <cellStyle name="千分位[0] 2 4 2 3 2 2 4 2" xfId="39566" xr:uid="{16A5DB44-20CD-4B85-A1CF-DD27F76B8CF3}"/>
    <cellStyle name="千分位[0] 2 4 2 3 2 2 5" xfId="12393" xr:uid="{9FCAB544-0E52-47AF-9A13-AAE082201B85}"/>
    <cellStyle name="千分位[0] 2 4 2 3 2 2 5 2" xfId="42348" xr:uid="{955DC19C-CB76-4B24-A9E2-A22A77394DEB}"/>
    <cellStyle name="千分位[0] 2 4 2 3 2 2 6" xfId="15128" xr:uid="{F2D9FDE0-D6F6-43D3-905D-21C6D3325402}"/>
    <cellStyle name="千分位[0] 2 4 2 3 2 2 6 2" xfId="45083" xr:uid="{7643F80D-7D40-478B-A1DB-EA1739644013}"/>
    <cellStyle name="千分位[0] 2 4 2 3 2 2 7" xfId="17876" xr:uid="{47D96D29-686E-44E9-BB5C-CC08F406C9B3}"/>
    <cellStyle name="千分位[0] 2 4 2 3 2 2 7 2" xfId="47829" xr:uid="{B30C7738-DB83-43DD-A11B-C9544188CF68}"/>
    <cellStyle name="千分位[0] 2 4 2 3 2 2 8" xfId="20659" xr:uid="{049670D1-65F8-4437-8E78-F92E77386B9A}"/>
    <cellStyle name="千分位[0] 2 4 2 3 2 2 8 2" xfId="50611" xr:uid="{443FBEBA-4C68-4A99-BD5C-09B71CF52B8B}"/>
    <cellStyle name="千分位[0] 2 4 2 3 2 2 9" xfId="23397" xr:uid="{630D5805-B2B9-4AD7-9BD5-FE3FECCDA6C6}"/>
    <cellStyle name="千分位[0] 2 4 2 3 2 2 9 2" xfId="53349" xr:uid="{C36690FE-85C9-4302-8A5A-2E69B4F23B7D}"/>
    <cellStyle name="千分位[0] 2 4 2 3 2 3" xfId="4565" xr:uid="{DCF64BA2-090E-4D0F-96D5-9543031451BB}"/>
    <cellStyle name="千分位[0] 2 4 2 3 2 3 10" xfId="34558" xr:uid="{C8A648DD-B8ED-4124-B2A8-8EF561282D74}"/>
    <cellStyle name="千分位[0] 2 4 2 3 2 3 2" xfId="7513" xr:uid="{48FFAF2A-F0D2-47DA-A545-C7D7983A10FB}"/>
    <cellStyle name="千分位[0] 2 4 2 3 2 3 2 2" xfId="29560" xr:uid="{9A72FA22-1D3D-486E-8664-17804C1E2299}"/>
    <cellStyle name="千分位[0] 2 4 2 3 2 3 2 2 2" xfId="59512" xr:uid="{2AB297E6-57A8-4ABE-9D52-BF5A7D8E2DD8}"/>
    <cellStyle name="千分位[0] 2 4 2 3 2 3 2 3" xfId="37468" xr:uid="{7A4D6152-594F-4205-9689-94344B7CFFF5}"/>
    <cellStyle name="千分位[0] 2 4 2 3 2 3 3" xfId="10295" xr:uid="{68E9B1D9-D4AD-4A55-A063-353EEBAC3DD9}"/>
    <cellStyle name="千分位[0] 2 4 2 3 2 3 3 2" xfId="40250" xr:uid="{3A6516C1-9F86-4B4D-BE41-FB02FAE3D84B}"/>
    <cellStyle name="千分位[0] 2 4 2 3 2 3 4" xfId="13077" xr:uid="{F8EB5EE4-A83E-4C41-9E9F-47E77B308C0C}"/>
    <cellStyle name="千分位[0] 2 4 2 3 2 3 4 2" xfId="43032" xr:uid="{CED56493-F3D6-4BA8-80DF-EE960F1168BB}"/>
    <cellStyle name="千分位[0] 2 4 2 3 2 3 5" xfId="15812" xr:uid="{8974D6FC-6A2B-4595-92A4-8EA33618D98E}"/>
    <cellStyle name="千分位[0] 2 4 2 3 2 3 5 2" xfId="45767" xr:uid="{18E32874-8AD3-4C78-BC8B-D06E3B5DC3C6}"/>
    <cellStyle name="千分位[0] 2 4 2 3 2 3 6" xfId="18560" xr:uid="{FAD566D3-A4FA-4D88-B57E-D1EF8D446732}"/>
    <cellStyle name="千分位[0] 2 4 2 3 2 3 6 2" xfId="48513" xr:uid="{998669BD-8F35-40D1-AA65-7AD1BBA08AE6}"/>
    <cellStyle name="千分位[0] 2 4 2 3 2 3 7" xfId="21343" xr:uid="{258D460E-6DCD-4F17-918D-12B9EBE7E333}"/>
    <cellStyle name="千分位[0] 2 4 2 3 2 3 7 2" xfId="51295" xr:uid="{9EBF8BAD-5D74-4740-9F0A-1526D164A7C0}"/>
    <cellStyle name="千分位[0] 2 4 2 3 2 3 8" xfId="24081" xr:uid="{E3233BA0-A37B-403A-B7F9-A32C0E32AD83}"/>
    <cellStyle name="千分位[0] 2 4 2 3 2 3 8 2" xfId="54033" xr:uid="{CBD58AC5-4D8B-4207-8CAD-2F3149A36B45}"/>
    <cellStyle name="千分位[0] 2 4 2 3 2 3 9" xfId="26817" xr:uid="{96F757F3-319F-42B4-A8A1-176A9BB4FE68}"/>
    <cellStyle name="千分位[0] 2 4 2 3 2 3 9 2" xfId="56769" xr:uid="{54FE4801-27AC-4358-9554-1FBB193DDBDD}"/>
    <cellStyle name="千分位[0] 2 4 2 3 2 4" xfId="3197" xr:uid="{F223D905-A5D7-4616-A41E-A0C9A32C1379}"/>
    <cellStyle name="千分位[0] 2 4 2 3 2 4 2" xfId="28192" xr:uid="{F4867810-9628-4472-B2CF-3F16924B5BA6}"/>
    <cellStyle name="千分位[0] 2 4 2 3 2 4 2 2" xfId="58144" xr:uid="{A9C01ED2-31D5-475F-BEAA-81141CE666F0}"/>
    <cellStyle name="千分位[0] 2 4 2 3 2 4 3" xfId="33190" xr:uid="{63060C71-5A96-4F1A-94B3-3143321E7A7F}"/>
    <cellStyle name="千分位[0] 2 4 2 3 2 5" xfId="6145" xr:uid="{9E48AFD5-EC09-4B40-A9DC-D7A05C30E307}"/>
    <cellStyle name="千分位[0] 2 4 2 3 2 5 2" xfId="36100" xr:uid="{237E05F2-0862-4BB1-B7F4-061BF0A03B0D}"/>
    <cellStyle name="千分位[0] 2 4 2 3 2 6" xfId="8927" xr:uid="{E9768759-A752-466F-A6A4-491C82F77AA3}"/>
    <cellStyle name="千分位[0] 2 4 2 3 2 6 2" xfId="38882" xr:uid="{101E168A-0FA1-4668-986C-4AA0DF113333}"/>
    <cellStyle name="千分位[0] 2 4 2 3 2 7" xfId="11709" xr:uid="{1EDE9741-B3B6-4C78-ACE5-A7C9C005A7D1}"/>
    <cellStyle name="千分位[0] 2 4 2 3 2 7 2" xfId="41664" xr:uid="{5E7CEAEC-1B02-4266-8E72-CEFE7EB79042}"/>
    <cellStyle name="千分位[0] 2 4 2 3 2 8" xfId="14444" xr:uid="{4FD0A51C-10C5-4642-BA1B-52C00D828E81}"/>
    <cellStyle name="千分位[0] 2 4 2 3 2 8 2" xfId="44399" xr:uid="{2324ED62-5FDF-4C4A-9EFF-91062C92C736}"/>
    <cellStyle name="千分位[0] 2 4 2 3 2 9" xfId="17192" xr:uid="{5BCE7221-6B71-4B4A-83F9-B5B727E9C94E}"/>
    <cellStyle name="千分位[0] 2 4 2 3 2 9 2" xfId="47145" xr:uid="{35E85E1E-00C2-42D8-8C81-285E606EA7CF}"/>
    <cellStyle name="千分位[0] 2 4 2 3 3" xfId="1887" xr:uid="{ADE81867-F08E-49E3-8C89-74FFEBF65811}"/>
    <cellStyle name="千分位[0] 2 4 2 3 3 10" xfId="23055" xr:uid="{E81E25E5-ED0B-4DC5-8A4B-A96E33F81559}"/>
    <cellStyle name="千分位[0] 2 4 2 3 3 10 2" xfId="53007" xr:uid="{C8071891-209E-4762-98D7-BB7A0E9F4FF6}"/>
    <cellStyle name="千分位[0] 2 4 2 3 3 11" xfId="25791" xr:uid="{FA79618B-1304-41FC-B90F-856A121AAFED}"/>
    <cellStyle name="千分位[0] 2 4 2 3 3 11 2" xfId="55743" xr:uid="{14D54F96-3708-4D36-8D9F-518C8C680BAC}"/>
    <cellStyle name="千分位[0] 2 4 2 3 3 12" xfId="31892" xr:uid="{F4AE07AC-951A-472F-B416-33C5A832C4E3}"/>
    <cellStyle name="千分位[0] 2 4 2 3 3 2" xfId="4907" xr:uid="{6103FDC7-3D18-4BD7-94A2-26A08A58166B}"/>
    <cellStyle name="千分位[0] 2 4 2 3 3 2 10" xfId="34900" xr:uid="{0955BC9B-5574-4C75-96EA-B2B365E20C05}"/>
    <cellStyle name="千分位[0] 2 4 2 3 3 2 2" xfId="7855" xr:uid="{5F48940F-4E44-4D07-A0C4-4D57EA50B13F}"/>
    <cellStyle name="千分位[0] 2 4 2 3 3 2 2 2" xfId="29902" xr:uid="{0771706B-2014-4D19-BC4D-6236ACAF5BCF}"/>
    <cellStyle name="千分位[0] 2 4 2 3 3 2 2 2 2" xfId="59854" xr:uid="{E14F2081-ADC9-4C0C-9986-552481425CDD}"/>
    <cellStyle name="千分位[0] 2 4 2 3 3 2 2 3" xfId="37810" xr:uid="{69B458A1-9FCA-4776-8430-C3A37ABABFF1}"/>
    <cellStyle name="千分位[0] 2 4 2 3 3 2 3" xfId="10637" xr:uid="{9EC22CD1-E989-4475-9F3B-49673EE00D49}"/>
    <cellStyle name="千分位[0] 2 4 2 3 3 2 3 2" xfId="40592" xr:uid="{84E4AD3B-975B-43F3-80FC-54312D26D194}"/>
    <cellStyle name="千分位[0] 2 4 2 3 3 2 4" xfId="13419" xr:uid="{5E94E845-7634-40CB-87F3-071613859FB2}"/>
    <cellStyle name="千分位[0] 2 4 2 3 3 2 4 2" xfId="43374" xr:uid="{CF1D6A00-2D8F-4C1B-AC70-7B7D0222DE71}"/>
    <cellStyle name="千分位[0] 2 4 2 3 3 2 5" xfId="16154" xr:uid="{247B3ECC-3F9F-4026-8425-E07AEA400871}"/>
    <cellStyle name="千分位[0] 2 4 2 3 3 2 5 2" xfId="46109" xr:uid="{E65D7938-E74E-497B-8CEE-F6D248CF599E}"/>
    <cellStyle name="千分位[0] 2 4 2 3 3 2 6" xfId="18902" xr:uid="{0324E4A0-6993-4642-BAAE-3745D286F04C}"/>
    <cellStyle name="千分位[0] 2 4 2 3 3 2 6 2" xfId="48855" xr:uid="{B6DEADB5-4E50-44BE-BE53-49375EA7CF65}"/>
    <cellStyle name="千分位[0] 2 4 2 3 3 2 7" xfId="21685" xr:uid="{E139B835-DE13-439A-9EB0-78AE721A7144}"/>
    <cellStyle name="千分位[0] 2 4 2 3 3 2 7 2" xfId="51637" xr:uid="{C7EB95AD-1034-424D-A132-F9A48C492593}"/>
    <cellStyle name="千分位[0] 2 4 2 3 3 2 8" xfId="24423" xr:uid="{BE9A1589-4EFA-41B9-84DF-1244DB0C7842}"/>
    <cellStyle name="千分位[0] 2 4 2 3 3 2 8 2" xfId="54375" xr:uid="{C5BE0CCE-909D-42CF-A62F-E9F317D152BB}"/>
    <cellStyle name="千分位[0] 2 4 2 3 3 2 9" xfId="27159" xr:uid="{19CDC108-9C05-44E0-BD91-A0125DC105DA}"/>
    <cellStyle name="千分位[0] 2 4 2 3 3 2 9 2" xfId="57111" xr:uid="{B671EC1C-1A72-4864-9A96-B4B5869B2DA1}"/>
    <cellStyle name="千分位[0] 2 4 2 3 3 3" xfId="3539" xr:uid="{38CB92E6-AA55-4AA8-AF17-84C3C2F90C57}"/>
    <cellStyle name="千分位[0] 2 4 2 3 3 3 2" xfId="28534" xr:uid="{4CB9E2DD-A6E5-424E-A873-2C91C09A3CFB}"/>
    <cellStyle name="千分位[0] 2 4 2 3 3 3 2 2" xfId="58486" xr:uid="{BA0C8A00-F5F8-4F94-9196-8CC69F11470F}"/>
    <cellStyle name="千分位[0] 2 4 2 3 3 3 3" xfId="33532" xr:uid="{37875120-39C0-4BB4-9BB3-1BC708097554}"/>
    <cellStyle name="千分位[0] 2 4 2 3 3 4" xfId="6487" xr:uid="{EAFA7107-8FCE-4C58-B4C0-91663B481972}"/>
    <cellStyle name="千分位[0] 2 4 2 3 3 4 2" xfId="36442" xr:uid="{EFEA0832-4104-441E-862B-5D3FBE4CE96B}"/>
    <cellStyle name="千分位[0] 2 4 2 3 3 5" xfId="9269" xr:uid="{CE9C7B45-F10B-4C13-82D4-FDFB61C945CD}"/>
    <cellStyle name="千分位[0] 2 4 2 3 3 5 2" xfId="39224" xr:uid="{787C2C84-B036-4718-8A11-7F9A73839358}"/>
    <cellStyle name="千分位[0] 2 4 2 3 3 6" xfId="12051" xr:uid="{8C3519FB-9A4E-430F-AD5B-8B170C767B92}"/>
    <cellStyle name="千分位[0] 2 4 2 3 3 6 2" xfId="42006" xr:uid="{E45102D2-997E-4D13-A39B-0ED6ADF44CFE}"/>
    <cellStyle name="千分位[0] 2 4 2 3 3 7" xfId="14786" xr:uid="{C19C4484-455F-435D-A2E6-2025B4A1DC36}"/>
    <cellStyle name="千分位[0] 2 4 2 3 3 7 2" xfId="44741" xr:uid="{B739BC06-E4A1-4B08-B6CB-BFDD3E483DAD}"/>
    <cellStyle name="千分位[0] 2 4 2 3 3 8" xfId="17534" xr:uid="{F33E9BA5-D983-4F58-83E9-922E102FF43C}"/>
    <cellStyle name="千分位[0] 2 4 2 3 3 8 2" xfId="47487" xr:uid="{AF0B5DF2-0525-4586-9251-A1E0C9B995BE}"/>
    <cellStyle name="千分位[0] 2 4 2 3 3 9" xfId="20317" xr:uid="{2E9C509C-8DFC-457C-8E5A-82ED69860AE5}"/>
    <cellStyle name="千分位[0] 2 4 2 3 3 9 2" xfId="50269" xr:uid="{02353ED9-962F-484E-86C3-0F1D7ECA784A}"/>
    <cellStyle name="千分位[0] 2 4 2 3 4" xfId="2418" xr:uid="{60061A92-5911-4DF5-945F-919C7FCB28DD}"/>
    <cellStyle name="千分位[0] 2 4 2 3 4 10" xfId="26475" xr:uid="{F88EC4FE-C535-48D0-B61E-F8440D4F9602}"/>
    <cellStyle name="千分位[0] 2 4 2 3 4 10 2" xfId="56427" xr:uid="{082896AA-72B4-41C8-A831-5CFA0BD794B1}"/>
    <cellStyle name="千分位[0] 2 4 2 3 4 11" xfId="32417" xr:uid="{B96BC4F7-B23E-42E7-9AA0-3CE54960584F}"/>
    <cellStyle name="千分位[0] 2 4 2 3 4 2" xfId="4223" xr:uid="{798A61CD-640A-4FE7-9DC9-2EE23EC8C9DA}"/>
    <cellStyle name="千分位[0] 2 4 2 3 4 2 2" xfId="29218" xr:uid="{3C354AD7-87B1-45C2-A9AE-B9E4A53E8817}"/>
    <cellStyle name="千分位[0] 2 4 2 3 4 2 2 2" xfId="59170" xr:uid="{2951F118-9C03-4874-A019-7A864CE92664}"/>
    <cellStyle name="千分位[0] 2 4 2 3 4 2 3" xfId="34216" xr:uid="{3907E894-F547-4946-A266-35F1AA1FE620}"/>
    <cellStyle name="千分位[0] 2 4 2 3 4 3" xfId="7171" xr:uid="{850EC8E8-0F04-4A0C-86B4-AF0D99D1417C}"/>
    <cellStyle name="千分位[0] 2 4 2 3 4 3 2" xfId="37126" xr:uid="{641440DD-48E4-4316-AA14-620C3DEB2130}"/>
    <cellStyle name="千分位[0] 2 4 2 3 4 4" xfId="9953" xr:uid="{23911AEE-149A-41F1-B109-E24FA8C15B41}"/>
    <cellStyle name="千分位[0] 2 4 2 3 4 4 2" xfId="39908" xr:uid="{D25B472F-5555-4CD4-B9B1-C0C779EC1AC7}"/>
    <cellStyle name="千分位[0] 2 4 2 3 4 5" xfId="12735" xr:uid="{56B1CA77-2E59-4D77-B01F-C9A53DD34EB3}"/>
    <cellStyle name="千分位[0] 2 4 2 3 4 5 2" xfId="42690" xr:uid="{1EA0F18E-9CEB-4CDC-830E-D2D9A14D2B0A}"/>
    <cellStyle name="千分位[0] 2 4 2 3 4 6" xfId="15470" xr:uid="{DC9399B7-C289-4196-B552-4B6F62F95EE3}"/>
    <cellStyle name="千分位[0] 2 4 2 3 4 6 2" xfId="45425" xr:uid="{105D5E99-E8AC-4023-A94C-598AFC545CDF}"/>
    <cellStyle name="千分位[0] 2 4 2 3 4 7" xfId="18218" xr:uid="{DC1573F1-A978-414B-8933-4627CD2D004D}"/>
    <cellStyle name="千分位[0] 2 4 2 3 4 7 2" xfId="48171" xr:uid="{CD8BA24A-51B2-4FEA-943A-94831192D211}"/>
    <cellStyle name="千分位[0] 2 4 2 3 4 8" xfId="21001" xr:uid="{7861114F-330B-4DFE-826D-2319034ECAA7}"/>
    <cellStyle name="千分位[0] 2 4 2 3 4 8 2" xfId="50953" xr:uid="{FB39CA2B-357B-4787-8E89-0D2CC1CFA2F7}"/>
    <cellStyle name="千分位[0] 2 4 2 3 4 9" xfId="23739" xr:uid="{27D08046-7D5A-40D8-901E-D7599D589B55}"/>
    <cellStyle name="千分位[0] 2 4 2 3 4 9 2" xfId="53691" xr:uid="{062C5F37-5384-4746-93A2-049B3F84834D}"/>
    <cellStyle name="千分位[0] 2 4 2 3 5" xfId="2855" xr:uid="{A3F38E00-38E5-4045-8E6E-0F778414A4A2}"/>
    <cellStyle name="千分位[0] 2 4 2 3 5 2" xfId="27850" xr:uid="{ACB81BBD-7B5C-44A1-9F8C-D72C4D6B0FF6}"/>
    <cellStyle name="千分位[0] 2 4 2 3 5 2 2" xfId="57802" xr:uid="{901572B3-E8A6-4629-AC18-FEAAD83E7908}"/>
    <cellStyle name="千分位[0] 2 4 2 3 5 3" xfId="32848" xr:uid="{65C9333E-1DDC-41B1-8FBE-AF5481AF9EF6}"/>
    <cellStyle name="千分位[0] 2 4 2 3 6" xfId="5803" xr:uid="{648BCA59-4CAA-4E40-838A-FAF7CBBC791A}"/>
    <cellStyle name="千分位[0] 2 4 2 3 6 2" xfId="35758" xr:uid="{FA9325D0-2AE0-4500-9178-D0F2940D0ABB}"/>
    <cellStyle name="千分位[0] 2 4 2 3 7" xfId="8585" xr:uid="{5072D002-9815-41EF-8FD7-E12A9CCAA822}"/>
    <cellStyle name="千分位[0] 2 4 2 3 7 2" xfId="38540" xr:uid="{74BA8385-F258-4C80-A5E3-5691A1E8AFDD}"/>
    <cellStyle name="千分位[0] 2 4 2 3 8" xfId="11367" xr:uid="{0E5EF45D-B39D-4FC9-A6A9-D35BA83CD5D1}"/>
    <cellStyle name="千分位[0] 2 4 2 3 8 2" xfId="41322" xr:uid="{6A6A5C1E-3678-47A4-8861-1ACB9AA73086}"/>
    <cellStyle name="千分位[0] 2 4 2 3 9" xfId="14102" xr:uid="{5D6D004C-4F4A-417C-887B-E429CE38D2E8}"/>
    <cellStyle name="千分位[0] 2 4 2 3 9 2" xfId="44057" xr:uid="{D51D5B47-EBC4-4BDF-9E7D-051ADDB507A0}"/>
    <cellStyle name="千分位[0] 2 4 2 4" xfId="975" xr:uid="{D0A88358-7CC2-455F-B1D3-F0896AD9EFEE}"/>
    <cellStyle name="千分位[0] 2 4 2 4 10" xfId="19804" xr:uid="{82388FCA-B4D4-44D2-817A-D86EE7E6AC56}"/>
    <cellStyle name="千分位[0] 2 4 2 4 10 2" xfId="49756" xr:uid="{EA3F9C78-8A68-41A5-A677-45E8A0F866F9}"/>
    <cellStyle name="千分位[0] 2 4 2 4 11" xfId="22542" xr:uid="{C7A0A931-B34B-4002-9F72-A1630609BE19}"/>
    <cellStyle name="千分位[0] 2 4 2 4 11 2" xfId="52494" xr:uid="{7D657734-7174-4539-8F91-1012039DA95E}"/>
    <cellStyle name="千分位[0] 2 4 2 4 12" xfId="25278" xr:uid="{7D47F9E3-DC33-4F6F-AA7D-E182D69BA724}"/>
    <cellStyle name="千分位[0] 2 4 2 4 12 2" xfId="55230" xr:uid="{4427E835-DDEF-4A4E-AED5-36B790938138}"/>
    <cellStyle name="千分位[0] 2 4 2 4 13" xfId="30980" xr:uid="{87A79042-C8D9-4601-81C2-988988EA0924}"/>
    <cellStyle name="千分位[0] 2 4 2 4 2" xfId="3710" xr:uid="{A84FD1AA-94F6-453D-A9E7-7BE012B0EDB2}"/>
    <cellStyle name="千分位[0] 2 4 2 4 2 10" xfId="25962" xr:uid="{7F0D1987-5BE4-4FB6-A9AA-BBF36A7F3A9B}"/>
    <cellStyle name="千分位[0] 2 4 2 4 2 10 2" xfId="55914" xr:uid="{AD5336FB-50CC-4A9E-9039-E2B1C86A6F64}"/>
    <cellStyle name="千分位[0] 2 4 2 4 2 11" xfId="33703" xr:uid="{9099D8B7-FD10-4EA1-AC39-B24B63BA02D1}"/>
    <cellStyle name="千分位[0] 2 4 2 4 2 2" xfId="5078" xr:uid="{385ACC53-C271-4387-BAF8-32B8290BE8EC}"/>
    <cellStyle name="千分位[0] 2 4 2 4 2 2 10" xfId="35071" xr:uid="{006682A7-6DBC-4B97-AA70-EB3FF4DF5A95}"/>
    <cellStyle name="千分位[0] 2 4 2 4 2 2 2" xfId="8026" xr:uid="{034CBD81-2685-4B80-8D0C-259EF4BB44D5}"/>
    <cellStyle name="千分位[0] 2 4 2 4 2 2 2 2" xfId="30073" xr:uid="{ABF6A449-C7E9-4AF5-A4C8-36FB2A55CC65}"/>
    <cellStyle name="千分位[0] 2 4 2 4 2 2 2 2 2" xfId="60025" xr:uid="{CDFCC340-75D9-4CF6-AA35-35B42C7082E9}"/>
    <cellStyle name="千分位[0] 2 4 2 4 2 2 2 3" xfId="37981" xr:uid="{32F07792-65A6-4D85-84B3-C9920CA96120}"/>
    <cellStyle name="千分位[0] 2 4 2 4 2 2 3" xfId="10808" xr:uid="{3DD8E85C-3D95-4CA0-9164-92798A430616}"/>
    <cellStyle name="千分位[0] 2 4 2 4 2 2 3 2" xfId="40763" xr:uid="{3978EDA5-921D-4451-9DB8-5D2AEB51CA92}"/>
    <cellStyle name="千分位[0] 2 4 2 4 2 2 4" xfId="13590" xr:uid="{BD5E7208-FBC9-4506-993C-B0D6F0373460}"/>
    <cellStyle name="千分位[0] 2 4 2 4 2 2 4 2" xfId="43545" xr:uid="{556A77E9-ED72-4079-9E47-AC29608BF34E}"/>
    <cellStyle name="千分位[0] 2 4 2 4 2 2 5" xfId="16325" xr:uid="{1D4ED0AB-CB41-4086-A2F4-204BAB8588EF}"/>
    <cellStyle name="千分位[0] 2 4 2 4 2 2 5 2" xfId="46280" xr:uid="{5FA80199-84CD-4F8F-9C68-3BBB638F940D}"/>
    <cellStyle name="千分位[0] 2 4 2 4 2 2 6" xfId="19073" xr:uid="{1FB11319-1BAF-4B8F-88DD-F87797D561D2}"/>
    <cellStyle name="千分位[0] 2 4 2 4 2 2 6 2" xfId="49026" xr:uid="{99C27B9B-8059-4D90-AECE-0C3BB06468E8}"/>
    <cellStyle name="千分位[0] 2 4 2 4 2 2 7" xfId="21856" xr:uid="{4B87F13D-42A8-4512-BD70-91C30C172C6C}"/>
    <cellStyle name="千分位[0] 2 4 2 4 2 2 7 2" xfId="51808" xr:uid="{83313AF9-8375-44E7-ACA9-D4F758D66C59}"/>
    <cellStyle name="千分位[0] 2 4 2 4 2 2 8" xfId="24594" xr:uid="{BD79C8E3-8D32-4B85-995C-FBFD5479E95D}"/>
    <cellStyle name="千分位[0] 2 4 2 4 2 2 8 2" xfId="54546" xr:uid="{447AF17C-0643-42AB-AE1C-01DB4BA423DD}"/>
    <cellStyle name="千分位[0] 2 4 2 4 2 2 9" xfId="27330" xr:uid="{38EE91A3-07CC-4BCC-8E83-4F7E382D6B27}"/>
    <cellStyle name="千分位[0] 2 4 2 4 2 2 9 2" xfId="57282" xr:uid="{01456963-719B-4468-AA4F-9372D28EB3BA}"/>
    <cellStyle name="千分位[0] 2 4 2 4 2 3" xfId="6658" xr:uid="{F5B3BA97-5CBB-4E26-B07C-A4DC479EE762}"/>
    <cellStyle name="千分位[0] 2 4 2 4 2 3 2" xfId="28705" xr:uid="{C45F4AE0-B37C-49B0-A1F6-D9CDF541FAAA}"/>
    <cellStyle name="千分位[0] 2 4 2 4 2 3 2 2" xfId="58657" xr:uid="{B8982D87-1E87-40BF-95D4-465DA9A73D72}"/>
    <cellStyle name="千分位[0] 2 4 2 4 2 3 3" xfId="36613" xr:uid="{28965F4A-0A39-41F1-97D4-BEDB3F4180C1}"/>
    <cellStyle name="千分位[0] 2 4 2 4 2 4" xfId="9440" xr:uid="{57210129-D17E-4366-81F9-E9FDE2C5E1DB}"/>
    <cellStyle name="千分位[0] 2 4 2 4 2 4 2" xfId="39395" xr:uid="{454C9715-17C6-4DC0-BF84-618DD58F7C6C}"/>
    <cellStyle name="千分位[0] 2 4 2 4 2 5" xfId="12222" xr:uid="{8015D262-6303-4F6B-8536-E6335730FECF}"/>
    <cellStyle name="千分位[0] 2 4 2 4 2 5 2" xfId="42177" xr:uid="{D6604E3D-2ABF-4C5F-8D49-ABF5AF0982EB}"/>
    <cellStyle name="千分位[0] 2 4 2 4 2 6" xfId="14957" xr:uid="{5333A43B-80A5-43F8-ACBF-CB622BF3618C}"/>
    <cellStyle name="千分位[0] 2 4 2 4 2 6 2" xfId="44912" xr:uid="{A675E19F-D487-4730-8477-3EA5A634E1F5}"/>
    <cellStyle name="千分位[0] 2 4 2 4 2 7" xfId="17705" xr:uid="{AF895ECC-DF9A-4C7B-AD18-6864E3E9B615}"/>
    <cellStyle name="千分位[0] 2 4 2 4 2 7 2" xfId="47658" xr:uid="{3AD7431A-E2AD-44FA-9C4D-D066F6001A8F}"/>
    <cellStyle name="千分位[0] 2 4 2 4 2 8" xfId="20488" xr:uid="{3D8D041E-5BF7-4505-9534-274881569ACE}"/>
    <cellStyle name="千分位[0] 2 4 2 4 2 8 2" xfId="50440" xr:uid="{37994278-006F-4BAB-A6C1-64AF74A6F0E9}"/>
    <cellStyle name="千分位[0] 2 4 2 4 2 9" xfId="23226" xr:uid="{DE0B67E9-BD3C-4609-8EBF-198489220309}"/>
    <cellStyle name="千分位[0] 2 4 2 4 2 9 2" xfId="53178" xr:uid="{E14BFE50-236E-4AFE-86B1-6B4977183EEA}"/>
    <cellStyle name="千分位[0] 2 4 2 4 3" xfId="4394" xr:uid="{4B84720B-D2FC-47D7-BAEF-AB4D766F86A4}"/>
    <cellStyle name="千分位[0] 2 4 2 4 3 10" xfId="34387" xr:uid="{15DA59BD-6B48-4A3B-96A4-1335962F8DB3}"/>
    <cellStyle name="千分位[0] 2 4 2 4 3 2" xfId="7342" xr:uid="{651A9EDD-7CD1-4B91-AC9A-F4475AF6D461}"/>
    <cellStyle name="千分位[0] 2 4 2 4 3 2 2" xfId="29389" xr:uid="{B07E4A42-8B2D-4CA1-AFE3-A659B3111B75}"/>
    <cellStyle name="千分位[0] 2 4 2 4 3 2 2 2" xfId="59341" xr:uid="{59ABA133-C4F2-44B4-89A8-03847EEC2EED}"/>
    <cellStyle name="千分位[0] 2 4 2 4 3 2 3" xfId="37297" xr:uid="{B1A511E9-24F5-4369-BC40-6322A0C85391}"/>
    <cellStyle name="千分位[0] 2 4 2 4 3 3" xfId="10124" xr:uid="{F37ED9F7-727C-4D39-B424-CA225AA5C098}"/>
    <cellStyle name="千分位[0] 2 4 2 4 3 3 2" xfId="40079" xr:uid="{AF6B0284-658D-4C6A-9D31-6458EB5A2626}"/>
    <cellStyle name="千分位[0] 2 4 2 4 3 4" xfId="12906" xr:uid="{03CFA0B0-2761-40B1-A668-34ED446634DE}"/>
    <cellStyle name="千分位[0] 2 4 2 4 3 4 2" xfId="42861" xr:uid="{650FF108-5926-4033-9BAE-BB43233FBF8B}"/>
    <cellStyle name="千分位[0] 2 4 2 4 3 5" xfId="15641" xr:uid="{993E9B92-F86D-4641-AB4E-8425B2C2370E}"/>
    <cellStyle name="千分位[0] 2 4 2 4 3 5 2" xfId="45596" xr:uid="{0CC2C1E8-F166-4AC3-BFBE-A47809E69D2B}"/>
    <cellStyle name="千分位[0] 2 4 2 4 3 6" xfId="18389" xr:uid="{202A5803-F54C-47DB-BD9E-F8D2A4526F10}"/>
    <cellStyle name="千分位[0] 2 4 2 4 3 6 2" xfId="48342" xr:uid="{4AACD060-99EF-45D9-B179-1C8676B0D988}"/>
    <cellStyle name="千分位[0] 2 4 2 4 3 7" xfId="21172" xr:uid="{10A56B16-7F83-48B1-B783-72B194C20349}"/>
    <cellStyle name="千分位[0] 2 4 2 4 3 7 2" xfId="51124" xr:uid="{27633F37-C36D-445C-9808-D7B829986961}"/>
    <cellStyle name="千分位[0] 2 4 2 4 3 8" xfId="23910" xr:uid="{84462463-5504-442B-88EC-CAD2333932C9}"/>
    <cellStyle name="千分位[0] 2 4 2 4 3 8 2" xfId="53862" xr:uid="{07152FE9-32C9-4051-A4EE-52F2C2FA8914}"/>
    <cellStyle name="千分位[0] 2 4 2 4 3 9" xfId="26646" xr:uid="{04A20CEC-22A3-46DD-979F-5324F077CBF8}"/>
    <cellStyle name="千分位[0] 2 4 2 4 3 9 2" xfId="56598" xr:uid="{03BAA555-8C4E-4149-8BEC-DD6B5C91554A}"/>
    <cellStyle name="千分位[0] 2 4 2 4 4" xfId="3026" xr:uid="{C581088F-7A3F-4B1A-A3E2-0E284D37BAC8}"/>
    <cellStyle name="千分位[0] 2 4 2 4 4 2" xfId="28021" xr:uid="{4C9D55F4-5D44-455D-889C-9816F0648FE7}"/>
    <cellStyle name="千分位[0] 2 4 2 4 4 2 2" xfId="57973" xr:uid="{FF134BE6-E2EB-474D-9A51-D91B47784A1C}"/>
    <cellStyle name="千分位[0] 2 4 2 4 4 3" xfId="33019" xr:uid="{6CD0C50D-AD27-40F8-8167-42A66B7D5038}"/>
    <cellStyle name="千分位[0] 2 4 2 4 5" xfId="5974" xr:uid="{C9A755EB-A77E-4828-937B-98F93EC61029}"/>
    <cellStyle name="千分位[0] 2 4 2 4 5 2" xfId="35929" xr:uid="{654CE1D3-2364-4E40-8BAC-F04471EFD43F}"/>
    <cellStyle name="千分位[0] 2 4 2 4 6" xfId="8756" xr:uid="{AF57AC39-741B-42ED-AF7C-E2599B0225EE}"/>
    <cellStyle name="千分位[0] 2 4 2 4 6 2" xfId="38711" xr:uid="{F28E9F76-1939-4776-A9E4-64FBFE50CC2F}"/>
    <cellStyle name="千分位[0] 2 4 2 4 7" xfId="11538" xr:uid="{DBBF2C0E-43D3-4E77-8162-483CA03B49EB}"/>
    <cellStyle name="千分位[0] 2 4 2 4 7 2" xfId="41493" xr:uid="{74107496-F01C-4C49-9FD9-CC748EB7B088}"/>
    <cellStyle name="千分位[0] 2 4 2 4 8" xfId="14273" xr:uid="{BB1E84AC-1EA1-4B37-9447-E061DC6FA83F}"/>
    <cellStyle name="千分位[0] 2 4 2 4 8 2" xfId="44228" xr:uid="{F0FCC68D-58BA-4BEE-9D48-738F96C3E86E}"/>
    <cellStyle name="千分位[0] 2 4 2 4 9" xfId="17021" xr:uid="{5B426CF4-BD47-44AF-A722-680E76BF286D}"/>
    <cellStyle name="千分位[0] 2 4 2 4 9 2" xfId="46974" xr:uid="{12FC3C8C-2310-44F2-965B-0CD2A1364797}"/>
    <cellStyle name="千分位[0] 2 4 2 5" xfId="1517" xr:uid="{1D5030E9-AD36-4B60-8C72-0528232FF75E}"/>
    <cellStyle name="千分位[0] 2 4 2 5 10" xfId="22884" xr:uid="{1DA2A2EC-ADDD-44F4-8E51-E31376CDE6C8}"/>
    <cellStyle name="千分位[0] 2 4 2 5 10 2" xfId="52836" xr:uid="{AADDDA55-9D86-411E-BAB4-327A2B4F7891}"/>
    <cellStyle name="千分位[0] 2 4 2 5 11" xfId="25620" xr:uid="{63E0F488-FA1E-45B8-8F47-0BA3CD15CF72}"/>
    <cellStyle name="千分位[0] 2 4 2 5 11 2" xfId="55572" xr:uid="{07CE723C-39DD-4BC1-8BC0-C6C84F7641B9}"/>
    <cellStyle name="千分位[0] 2 4 2 5 12" xfId="31522" xr:uid="{AE837BB4-76EE-4D72-8C71-84A150A0AF95}"/>
    <cellStyle name="千分位[0] 2 4 2 5 2" xfId="4736" xr:uid="{F565A10B-FFFE-42C9-9F26-7AC01C309C3A}"/>
    <cellStyle name="千分位[0] 2 4 2 5 2 10" xfId="34729" xr:uid="{F4B5B17F-8A35-4C88-A4EE-15229B02A111}"/>
    <cellStyle name="千分位[0] 2 4 2 5 2 2" xfId="7684" xr:uid="{0F438AA0-6F29-4F06-BF55-47451E588649}"/>
    <cellStyle name="千分位[0] 2 4 2 5 2 2 2" xfId="29731" xr:uid="{D58ABD91-98B9-4C87-83DC-AFA73BF4FA86}"/>
    <cellStyle name="千分位[0] 2 4 2 5 2 2 2 2" xfId="59683" xr:uid="{A33945E4-8C7C-47EF-8AD7-4C5897C090E7}"/>
    <cellStyle name="千分位[0] 2 4 2 5 2 2 3" xfId="37639" xr:uid="{76FBB6F4-E89A-4DF1-97C6-799E03D1029C}"/>
    <cellStyle name="千分位[0] 2 4 2 5 2 3" xfId="10466" xr:uid="{7A84F19C-B173-4C8C-AA73-5F5930615DE1}"/>
    <cellStyle name="千分位[0] 2 4 2 5 2 3 2" xfId="40421" xr:uid="{07D643AF-9C11-4378-A586-319E679F7E27}"/>
    <cellStyle name="千分位[0] 2 4 2 5 2 4" xfId="13248" xr:uid="{DC3F321E-8984-4E80-A02E-270C60B1A1E6}"/>
    <cellStyle name="千分位[0] 2 4 2 5 2 4 2" xfId="43203" xr:uid="{9BCA513F-115E-4178-BEB8-104D66761384}"/>
    <cellStyle name="千分位[0] 2 4 2 5 2 5" xfId="15983" xr:uid="{9E752154-77D3-47AE-B3CF-F8CE5F757651}"/>
    <cellStyle name="千分位[0] 2 4 2 5 2 5 2" xfId="45938" xr:uid="{6654BC1A-C234-461F-BE88-55C33A5A7108}"/>
    <cellStyle name="千分位[0] 2 4 2 5 2 6" xfId="18731" xr:uid="{85DA3913-0383-4F60-851C-40019227FA61}"/>
    <cellStyle name="千分位[0] 2 4 2 5 2 6 2" xfId="48684" xr:uid="{834E006A-4108-4EB1-B0F4-E3A8A79C34CC}"/>
    <cellStyle name="千分位[0] 2 4 2 5 2 7" xfId="21514" xr:uid="{CFACB853-1260-4ED7-B213-316901F77F74}"/>
    <cellStyle name="千分位[0] 2 4 2 5 2 7 2" xfId="51466" xr:uid="{3AF7CA7E-C3BB-4348-A5F7-51BF3535E02F}"/>
    <cellStyle name="千分位[0] 2 4 2 5 2 8" xfId="24252" xr:uid="{465FDD60-30E9-40B2-AB1D-A3DA8A624448}"/>
    <cellStyle name="千分位[0] 2 4 2 5 2 8 2" xfId="54204" xr:uid="{E038A14D-7D03-4E74-AD5F-9BA344E8A058}"/>
    <cellStyle name="千分位[0] 2 4 2 5 2 9" xfId="26988" xr:uid="{6A823359-9F7F-4452-B3FE-91B82BE9BB5D}"/>
    <cellStyle name="千分位[0] 2 4 2 5 2 9 2" xfId="56940" xr:uid="{BBB93809-A9D3-4D3F-89EF-F0EB5A1C9776}"/>
    <cellStyle name="千分位[0] 2 4 2 5 3" xfId="3368" xr:uid="{6D49E048-2CD3-4C14-8BBE-3544FC1904EA}"/>
    <cellStyle name="千分位[0] 2 4 2 5 3 2" xfId="28363" xr:uid="{06A8B6E0-5D91-47E1-867A-AC4F13AD65F8}"/>
    <cellStyle name="千分位[0] 2 4 2 5 3 2 2" xfId="58315" xr:uid="{2AEEDAD0-5140-4A4A-BFAB-EE2AE9016CE9}"/>
    <cellStyle name="千分位[0] 2 4 2 5 3 3" xfId="33361" xr:uid="{4E56EDC0-673A-451A-8AF9-4199E1D10C86}"/>
    <cellStyle name="千分位[0] 2 4 2 5 4" xfId="6316" xr:uid="{61BE897B-0284-44D3-972E-729202FE862B}"/>
    <cellStyle name="千分位[0] 2 4 2 5 4 2" xfId="36271" xr:uid="{21C6F6B5-A7ED-416F-AB0C-1FCEE7FB1650}"/>
    <cellStyle name="千分位[0] 2 4 2 5 5" xfId="9098" xr:uid="{1D87103E-918A-4F65-AB9C-E93C3EC83262}"/>
    <cellStyle name="千分位[0] 2 4 2 5 5 2" xfId="39053" xr:uid="{D96022D0-85F3-40B8-BE4C-00412356D858}"/>
    <cellStyle name="千分位[0] 2 4 2 5 6" xfId="11880" xr:uid="{0523F9C0-37FB-400B-95BA-BC66A0DBFDA3}"/>
    <cellStyle name="千分位[0] 2 4 2 5 6 2" xfId="41835" xr:uid="{9EE212C1-7CE4-4757-910E-D30B888C8C3F}"/>
    <cellStyle name="千分位[0] 2 4 2 5 7" xfId="14615" xr:uid="{EFC33943-3088-4DDC-B930-43D612807375}"/>
    <cellStyle name="千分位[0] 2 4 2 5 7 2" xfId="44570" xr:uid="{21DA850B-0471-4C39-9A9F-C23840CBF6DF}"/>
    <cellStyle name="千分位[0] 2 4 2 5 8" xfId="17363" xr:uid="{C2C8A6DA-604C-4833-832C-7CFB3FBF4A8E}"/>
    <cellStyle name="千分位[0] 2 4 2 5 8 2" xfId="47316" xr:uid="{EC77CEB4-1031-4C8F-97A9-0F51A729B60A}"/>
    <cellStyle name="千分位[0] 2 4 2 5 9" xfId="20146" xr:uid="{12949751-2AF2-405A-A048-4ABDACF31CB4}"/>
    <cellStyle name="千分位[0] 2 4 2 5 9 2" xfId="50098" xr:uid="{8F187A0E-4F7A-4D42-8140-A222F912BAE3}"/>
    <cellStyle name="千分位[0] 2 4 2 6" xfId="2067" xr:uid="{4614E889-6917-4BB5-8BD0-200F8B71180C}"/>
    <cellStyle name="千分位[0] 2 4 2 6 10" xfId="26304" xr:uid="{3564B9A6-76DF-4274-A3C6-6BBB9FA042A8}"/>
    <cellStyle name="千分位[0] 2 4 2 6 10 2" xfId="56256" xr:uid="{97641958-303B-4122-B609-1A0B17E8D0A4}"/>
    <cellStyle name="千分位[0] 2 4 2 6 11" xfId="32070" xr:uid="{3245D683-51EB-4C29-B208-E049C2CE1727}"/>
    <cellStyle name="千分位[0] 2 4 2 6 2" xfId="4052" xr:uid="{DDBD8C6C-B166-41DD-8678-EB92B26DD75F}"/>
    <cellStyle name="千分位[0] 2 4 2 6 2 2" xfId="29047" xr:uid="{581D893B-1E48-4719-BA07-ED57DE92A85F}"/>
    <cellStyle name="千分位[0] 2 4 2 6 2 2 2" xfId="58999" xr:uid="{1A79114D-D419-4DA3-8E4E-A47F966E1D69}"/>
    <cellStyle name="千分位[0] 2 4 2 6 2 3" xfId="34045" xr:uid="{705CD876-1892-48D2-9CC3-180FE534078C}"/>
    <cellStyle name="千分位[0] 2 4 2 6 3" xfId="7000" xr:uid="{5C2B7178-8D88-40CF-BFCD-D228F8836BFD}"/>
    <cellStyle name="千分位[0] 2 4 2 6 3 2" xfId="36955" xr:uid="{096FCEF7-BCCB-4AB5-9223-DC650B431AE8}"/>
    <cellStyle name="千分位[0] 2 4 2 6 4" xfId="9782" xr:uid="{989D41E9-3D86-48B1-86F2-B0E5F7B28986}"/>
    <cellStyle name="千分位[0] 2 4 2 6 4 2" xfId="39737" xr:uid="{F6965EBA-A4F2-4CED-BA8B-41269C69481A}"/>
    <cellStyle name="千分位[0] 2 4 2 6 5" xfId="12564" xr:uid="{33C5BF65-4F95-4D6F-AEA3-EB7C6C6DA50F}"/>
    <cellStyle name="千分位[0] 2 4 2 6 5 2" xfId="42519" xr:uid="{35123EB0-F913-490E-809D-E6B52B971744}"/>
    <cellStyle name="千分位[0] 2 4 2 6 6" xfId="15299" xr:uid="{B2A88226-2C97-48F8-B269-FFABCBB3EA73}"/>
    <cellStyle name="千分位[0] 2 4 2 6 6 2" xfId="45254" xr:uid="{199623F6-1C60-4D8F-B16C-7A9036119A71}"/>
    <cellStyle name="千分位[0] 2 4 2 6 7" xfId="18047" xr:uid="{BAF3C4B9-4A99-4678-82B6-4AB896E84549}"/>
    <cellStyle name="千分位[0] 2 4 2 6 7 2" xfId="48000" xr:uid="{19EE3BB6-9A06-4DD9-99C9-94D3879210C7}"/>
    <cellStyle name="千分位[0] 2 4 2 6 8" xfId="20830" xr:uid="{6E605811-2997-44F8-B4AE-725A66B4F6ED}"/>
    <cellStyle name="千分位[0] 2 4 2 6 8 2" xfId="50782" xr:uid="{12D8FC86-4679-4067-89A5-E86EF9FF1FA0}"/>
    <cellStyle name="千分位[0] 2 4 2 6 9" xfId="23568" xr:uid="{E5E347EB-DDF3-4F06-9D16-FBD172DCC79D}"/>
    <cellStyle name="千分位[0] 2 4 2 6 9 2" xfId="53520" xr:uid="{06CFEB65-6D03-4F4D-BC1B-8D752FA882FE}"/>
    <cellStyle name="千分位[0] 2 4 2 7" xfId="2246" xr:uid="{088E85AC-7D80-468D-BCB2-7B95B90538E6}"/>
    <cellStyle name="千分位[0] 2 4 2 7 2" xfId="27679" xr:uid="{05A1B9E3-2DA0-45D6-A30E-59CF8B8F005F}"/>
    <cellStyle name="千分位[0] 2 4 2 7 2 2" xfId="57631" xr:uid="{2C178886-10A8-4111-95F0-0D115EAD2148}"/>
    <cellStyle name="千分位[0] 2 4 2 7 3" xfId="32246" xr:uid="{1C3FE504-637C-4353-9D6F-9AC92BCD8679}"/>
    <cellStyle name="千分位[0] 2 4 2 8" xfId="2684" xr:uid="{6D58B1E5-B6D0-4563-B1E3-F8B9A1DCF25E}"/>
    <cellStyle name="千分位[0] 2 4 2 8 2" xfId="32677" xr:uid="{697F0FEB-7685-4BBF-AE7A-CF7276572AC1}"/>
    <cellStyle name="千分位[0] 2 4 2 9" xfId="5546" xr:uid="{0AA1DA66-E128-4971-82E0-EE733276CC1D}"/>
    <cellStyle name="千分位[0] 2 4 2 9 2" xfId="35502" xr:uid="{63CDB59E-110D-46A5-8B00-E189C4B55966}"/>
    <cellStyle name="千分位[0] 2 4 20" xfId="8371" xr:uid="{5A46708F-61D0-4BAF-B895-9A0E17DD844C}"/>
    <cellStyle name="千分位[0] 2 4 20 2" xfId="38326" xr:uid="{45BBDD04-E188-4EAB-A119-5F1BEBCAED4B}"/>
    <cellStyle name="千分位[0] 2 4 21" xfId="11110" xr:uid="{D79ECD7C-66EB-4736-B2EA-5CB8C73900D7}"/>
    <cellStyle name="千分位[0] 2 4 21 2" xfId="41065" xr:uid="{4DD84062-CF4A-442C-8016-7045429AE2A8}"/>
    <cellStyle name="千分位[0] 2 4 22" xfId="11153" xr:uid="{C1E0F053-06F4-47D3-BAFC-3C6EF9E46633}"/>
    <cellStyle name="千分位[0] 2 4 22 2" xfId="41108" xr:uid="{8B0AF424-ABE4-4D23-AB5E-9838BF91428C}"/>
    <cellStyle name="千分位[0] 2 4 23" xfId="13888" xr:uid="{B3C58055-9626-4FCC-94C4-23343E8A631E}"/>
    <cellStyle name="千分位[0] 2 4 23 2" xfId="43843" xr:uid="{650520A3-A9FC-46C7-BFCA-15DA03134009}"/>
    <cellStyle name="千分位[0] 2 4 24" xfId="16635" xr:uid="{C9D1DBB2-24BF-4D10-ADE6-6A54C2798C7D}"/>
    <cellStyle name="千分位[0] 2 4 24 2" xfId="46588" xr:uid="{E4A570B7-F1A4-42F4-9C8E-9B2FBEE7FD44}"/>
    <cellStyle name="千分位[0] 2 4 25" xfId="19372" xr:uid="{EAD26F80-F11F-4120-AD9E-21C7B516C8FB}"/>
    <cellStyle name="千分位[0] 2 4 25 2" xfId="49325" xr:uid="{A87D0092-3DAA-4EDC-B52F-7F4F58118061}"/>
    <cellStyle name="千分位[0] 2 4 26" xfId="19418" xr:uid="{F628B75C-A336-4CDD-81D7-8D1589404883}"/>
    <cellStyle name="千分位[0] 2 4 26 2" xfId="49370" xr:uid="{ABEC3B73-772A-4CFD-9C9F-B688CADE6D1D}"/>
    <cellStyle name="千分位[0] 2 4 27" xfId="22157" xr:uid="{2E835277-315C-49CB-8088-784A1526A467}"/>
    <cellStyle name="千分位[0] 2 4 27 2" xfId="52109" xr:uid="{7684EEB7-227F-47AE-A85F-7A3E780FA42D}"/>
    <cellStyle name="千分位[0] 2 4 28" xfId="24893" xr:uid="{599FB9A9-98FE-413F-BD7A-3E4D94F88769}"/>
    <cellStyle name="千分位[0] 2 4 28 2" xfId="54845" xr:uid="{8F9D0931-477A-49B1-8410-27B727254174}"/>
    <cellStyle name="千分位[0] 2 4 29" xfId="30394" xr:uid="{CC4EFC6B-8E5B-4968-AF90-EDABC8E9ECEF}"/>
    <cellStyle name="千分位[0] 2 4 3" xfId="469" xr:uid="{C8C1AF1D-6A10-4ED9-85F3-6402B6BCC3C6}"/>
    <cellStyle name="千分位[0] 2 4 3 10" xfId="8456" xr:uid="{109753EC-9685-4D4A-9DE3-417EC938ABF0}"/>
    <cellStyle name="千分位[0] 2 4 3 10 2" xfId="38411" xr:uid="{996A1D48-E1CA-4029-ACEF-19B6CB92D7C9}"/>
    <cellStyle name="千分位[0] 2 4 3 11" xfId="11238" xr:uid="{18296CD4-1A1B-4DC0-BB55-96EE03154CCC}"/>
    <cellStyle name="千分位[0] 2 4 3 11 2" xfId="41193" xr:uid="{E49016CB-DCF6-4EEF-B253-2F6165C26164}"/>
    <cellStyle name="千分位[0] 2 4 3 12" xfId="13973" xr:uid="{2A4F653B-AC44-48FD-9518-BDF0C3C2E92A}"/>
    <cellStyle name="千分位[0] 2 4 3 12 2" xfId="43928" xr:uid="{90803D3E-7B05-4E1B-8BD5-9C14FDBF48F4}"/>
    <cellStyle name="千分位[0] 2 4 3 13" xfId="16721" xr:uid="{9FAB92D4-40B4-4893-BBE5-7AE4A6687227}"/>
    <cellStyle name="千分位[0] 2 4 3 13 2" xfId="46674" xr:uid="{E5243444-EF44-4992-ABA6-7AFFA10DB94C}"/>
    <cellStyle name="千分位[0] 2 4 3 14" xfId="19504" xr:uid="{ECE4858C-F90E-4FA2-92DC-41297FBFFBCE}"/>
    <cellStyle name="千分位[0] 2 4 3 14 2" xfId="49456" xr:uid="{EBE92958-4D5E-4904-A348-D16ECC670BC7}"/>
    <cellStyle name="千分位[0] 2 4 3 15" xfId="22242" xr:uid="{E3D1D61B-C720-464F-9EC9-D9BC1F9E3498}"/>
    <cellStyle name="千分位[0] 2 4 3 15 2" xfId="52194" xr:uid="{B33B981F-F0A6-4639-A750-133ECEF1011E}"/>
    <cellStyle name="千分位[0] 2 4 3 16" xfId="24978" xr:uid="{D0A6B380-83AE-43D3-956E-62524F08F482}"/>
    <cellStyle name="千分位[0] 2 4 3 16 2" xfId="54930" xr:uid="{1F32A14E-9C27-4FD8-9087-CAF95E36D95B}"/>
    <cellStyle name="千分位[0] 2 4 3 17" xfId="30482" xr:uid="{10B197A3-E242-4A6F-8787-374BEF01B4F0}"/>
    <cellStyle name="千分位[0] 2 4 3 2" xfId="611" xr:uid="{869DA49A-2E39-4A45-943F-6CFE6A4283B4}"/>
    <cellStyle name="千分位[0] 2 4 3 2 10" xfId="16892" xr:uid="{3DB8AFE0-92DD-46EE-BCB0-26841AE576C1}"/>
    <cellStyle name="千分位[0] 2 4 3 2 10 2" xfId="46845" xr:uid="{73117D8E-BF10-4ED7-99FF-0D71A4C8FC73}"/>
    <cellStyle name="千分位[0] 2 4 3 2 11" xfId="19675" xr:uid="{1933FA99-8C3A-442E-8382-4716E544709D}"/>
    <cellStyle name="千分位[0] 2 4 3 2 11 2" xfId="49627" xr:uid="{50508B72-5FCA-4895-B8B1-AC0A5B602394}"/>
    <cellStyle name="千分位[0] 2 4 3 2 12" xfId="22413" xr:uid="{3C1D3780-65C2-43D9-A560-496E5B35F1A8}"/>
    <cellStyle name="千分位[0] 2 4 3 2 12 2" xfId="52365" xr:uid="{B4160B86-B282-4FD1-89CE-825E1FEA30DA}"/>
    <cellStyle name="千分位[0] 2 4 3 2 13" xfId="25149" xr:uid="{82884BBB-4CAA-417E-B88E-D80793DBB4A8}"/>
    <cellStyle name="千分位[0] 2 4 3 2 13 2" xfId="55101" xr:uid="{AC6821D4-BFD0-48E3-9350-C37AE50C19D0}"/>
    <cellStyle name="千分位[0] 2 4 3 2 14" xfId="30621" xr:uid="{0C7BCC2D-E31F-4EFD-972F-89C6C662CA76}"/>
    <cellStyle name="千分位[0] 2 4 3 2 2" xfId="1159" xr:uid="{1C9A8DDA-966E-4D56-ABB3-BC875DF00E34}"/>
    <cellStyle name="千分位[0] 2 4 3 2 2 10" xfId="20017" xr:uid="{0FC57342-9556-4D7A-9903-D83FAE6DDDE1}"/>
    <cellStyle name="千分位[0] 2 4 3 2 2 10 2" xfId="49969" xr:uid="{58137199-04D9-43B5-9630-C1838C6C43D4}"/>
    <cellStyle name="千分位[0] 2 4 3 2 2 11" xfId="22755" xr:uid="{600F6BB9-2760-4648-A6AF-316E53847135}"/>
    <cellStyle name="千分位[0] 2 4 3 2 2 11 2" xfId="52707" xr:uid="{4221AAF8-FDE0-49A1-B7D2-6981EF04FD5C}"/>
    <cellStyle name="千分位[0] 2 4 3 2 2 12" xfId="25491" xr:uid="{E31A796D-9DF8-4E24-86A1-8D6B99F5F8D8}"/>
    <cellStyle name="千分位[0] 2 4 3 2 2 12 2" xfId="55443" xr:uid="{FA20B6F4-7FF7-422C-B0D4-0F5C886768C5}"/>
    <cellStyle name="千分位[0] 2 4 3 2 2 13" xfId="31164" xr:uid="{D747EEDE-61A2-4650-9511-5B9F940983BA}"/>
    <cellStyle name="千分位[0] 2 4 3 2 2 2" xfId="3923" xr:uid="{72504DBF-8D27-4E94-B8E4-FEADA41D3A19}"/>
    <cellStyle name="千分位[0] 2 4 3 2 2 2 10" xfId="26175" xr:uid="{68CFCA4C-8F95-4C96-937A-4D8986705298}"/>
    <cellStyle name="千分位[0] 2 4 3 2 2 2 10 2" xfId="56127" xr:uid="{442ED0BF-AE50-4B7D-9E1C-E993C1E78140}"/>
    <cellStyle name="千分位[0] 2 4 3 2 2 2 11" xfId="33916" xr:uid="{90D361D7-5442-4E5D-AADC-823BDE909749}"/>
    <cellStyle name="千分位[0] 2 4 3 2 2 2 2" xfId="5291" xr:uid="{B46B1973-D1F8-4B5A-A265-E7D40C77A696}"/>
    <cellStyle name="千分位[0] 2 4 3 2 2 2 2 10" xfId="35284" xr:uid="{F62168E4-736F-49B9-B1F1-ADC907D20FD1}"/>
    <cellStyle name="千分位[0] 2 4 3 2 2 2 2 2" xfId="8239" xr:uid="{EC092B6F-0A74-4A23-AB45-D15104BA3129}"/>
    <cellStyle name="千分位[0] 2 4 3 2 2 2 2 2 2" xfId="30286" xr:uid="{7D3FD0DC-F85C-463A-B465-9B538F584F9C}"/>
    <cellStyle name="千分位[0] 2 4 3 2 2 2 2 2 2 2" xfId="60238" xr:uid="{F171870D-A85E-4F81-AAB4-D5E0EC912D18}"/>
    <cellStyle name="千分位[0] 2 4 3 2 2 2 2 2 3" xfId="38194" xr:uid="{A88A15C2-849C-483E-8712-735CEF1E5EA0}"/>
    <cellStyle name="千分位[0] 2 4 3 2 2 2 2 3" xfId="11021" xr:uid="{7519C6F3-B1BC-4185-88F8-4DB32437A7C6}"/>
    <cellStyle name="千分位[0] 2 4 3 2 2 2 2 3 2" xfId="40976" xr:uid="{20C6693A-10FA-418A-80EA-34F6FB15AD13}"/>
    <cellStyle name="千分位[0] 2 4 3 2 2 2 2 4" xfId="13803" xr:uid="{98BEFFFF-851E-460A-8332-264402866466}"/>
    <cellStyle name="千分位[0] 2 4 3 2 2 2 2 4 2" xfId="43758" xr:uid="{3BFCEAF5-08F9-40B7-BCB4-2B7DEB444522}"/>
    <cellStyle name="千分位[0] 2 4 3 2 2 2 2 5" xfId="16538" xr:uid="{074590BD-3685-4C52-BFCF-97EB0616E6A8}"/>
    <cellStyle name="千分位[0] 2 4 3 2 2 2 2 5 2" xfId="46493" xr:uid="{6461EFD2-F179-49D5-A82C-D695E7937AD9}"/>
    <cellStyle name="千分位[0] 2 4 3 2 2 2 2 6" xfId="19286" xr:uid="{590AA776-BE0F-4D57-A760-8EBB9490B263}"/>
    <cellStyle name="千分位[0] 2 4 3 2 2 2 2 6 2" xfId="49239" xr:uid="{166D63B4-69F8-4E94-8D1A-A445D396D75E}"/>
    <cellStyle name="千分位[0] 2 4 3 2 2 2 2 7" xfId="22069" xr:uid="{ADCD28F4-3AD9-4D86-8069-3BD8A0B7F5A1}"/>
    <cellStyle name="千分位[0] 2 4 3 2 2 2 2 7 2" xfId="52021" xr:uid="{5E23A383-2802-4E4C-8D97-CED4816C31C4}"/>
    <cellStyle name="千分位[0] 2 4 3 2 2 2 2 8" xfId="24807" xr:uid="{D9A11C12-4324-4E9C-ADC3-00443184339B}"/>
    <cellStyle name="千分位[0] 2 4 3 2 2 2 2 8 2" xfId="54759" xr:uid="{3CCC1357-5C18-48B0-8DD1-5ABC3731EF5D}"/>
    <cellStyle name="千分位[0] 2 4 3 2 2 2 2 9" xfId="27543" xr:uid="{440DDDE8-2094-4251-9C46-CE3AE0A7C8FD}"/>
    <cellStyle name="千分位[0] 2 4 3 2 2 2 2 9 2" xfId="57495" xr:uid="{7DFE5632-A1D1-4C46-A956-49E18B543857}"/>
    <cellStyle name="千分位[0] 2 4 3 2 2 2 3" xfId="6871" xr:uid="{7F0F31D0-341A-4190-8AA9-10A1CE266693}"/>
    <cellStyle name="千分位[0] 2 4 3 2 2 2 3 2" xfId="28918" xr:uid="{8CBFFCD2-26F9-4B49-8873-756E3AE10F48}"/>
    <cellStyle name="千分位[0] 2 4 3 2 2 2 3 2 2" xfId="58870" xr:uid="{DEDBD9B1-783A-463F-8F83-274550D697B9}"/>
    <cellStyle name="千分位[0] 2 4 3 2 2 2 3 3" xfId="36826" xr:uid="{3651C2DF-7595-423E-99EE-2761ACFCD0DA}"/>
    <cellStyle name="千分位[0] 2 4 3 2 2 2 4" xfId="9653" xr:uid="{D9384D95-0DE9-4E13-99D9-8ACD6FAC197A}"/>
    <cellStyle name="千分位[0] 2 4 3 2 2 2 4 2" xfId="39608" xr:uid="{826F9814-41FF-4475-A7D5-95F24700B979}"/>
    <cellStyle name="千分位[0] 2 4 3 2 2 2 5" xfId="12435" xr:uid="{A7D66E12-318C-4CAC-A1C0-9B9E726887E5}"/>
    <cellStyle name="千分位[0] 2 4 3 2 2 2 5 2" xfId="42390" xr:uid="{10D8FFF7-92B2-4054-884F-79CAA02BC5C4}"/>
    <cellStyle name="千分位[0] 2 4 3 2 2 2 6" xfId="15170" xr:uid="{A89B52A6-FC4A-462C-9EBB-DA814483B711}"/>
    <cellStyle name="千分位[0] 2 4 3 2 2 2 6 2" xfId="45125" xr:uid="{C0374073-3320-4C97-9F17-BE198DE1ED0B}"/>
    <cellStyle name="千分位[0] 2 4 3 2 2 2 7" xfId="17918" xr:uid="{99EA654A-79C0-4DD9-B457-F828389B9C10}"/>
    <cellStyle name="千分位[0] 2 4 3 2 2 2 7 2" xfId="47871" xr:uid="{FD6FEC92-4293-465A-8CE3-AB3396618A89}"/>
    <cellStyle name="千分位[0] 2 4 3 2 2 2 8" xfId="20701" xr:uid="{1B362F3F-CD27-4B6E-8E87-87554E59C87B}"/>
    <cellStyle name="千分位[0] 2 4 3 2 2 2 8 2" xfId="50653" xr:uid="{3A0176F1-0F1F-4A69-83CE-1E51AEC57F0F}"/>
    <cellStyle name="千分位[0] 2 4 3 2 2 2 9" xfId="23439" xr:uid="{7767EF16-52D6-42A2-B051-1867F4760F2E}"/>
    <cellStyle name="千分位[0] 2 4 3 2 2 2 9 2" xfId="53391" xr:uid="{2A9F16C3-4B38-490D-9336-CD4ACB7A65CA}"/>
    <cellStyle name="千分位[0] 2 4 3 2 2 3" xfId="4607" xr:uid="{B49CEE31-029B-497E-B245-C586872C6F12}"/>
    <cellStyle name="千分位[0] 2 4 3 2 2 3 10" xfId="34600" xr:uid="{B50A7011-528A-44EA-9F59-4974ED3B7920}"/>
    <cellStyle name="千分位[0] 2 4 3 2 2 3 2" xfId="7555" xr:uid="{8639CC89-DF6E-4C71-AE5C-56115C586737}"/>
    <cellStyle name="千分位[0] 2 4 3 2 2 3 2 2" xfId="29602" xr:uid="{FD73755F-5E4A-41A8-9430-A2159E5C1CCE}"/>
    <cellStyle name="千分位[0] 2 4 3 2 2 3 2 2 2" xfId="59554" xr:uid="{D04BB437-AE37-4A81-BDF1-2EE720965F5F}"/>
    <cellStyle name="千分位[0] 2 4 3 2 2 3 2 3" xfId="37510" xr:uid="{0EB0B642-F99A-47C4-9CDE-985D06DC48A3}"/>
    <cellStyle name="千分位[0] 2 4 3 2 2 3 3" xfId="10337" xr:uid="{BBF2529E-0211-4A54-9227-B7A6670C6667}"/>
    <cellStyle name="千分位[0] 2 4 3 2 2 3 3 2" xfId="40292" xr:uid="{E1D40430-2841-4C52-81A4-3EB1FD8DFDCB}"/>
    <cellStyle name="千分位[0] 2 4 3 2 2 3 4" xfId="13119" xr:uid="{9112B436-0B6E-4553-B4EA-EB540877AEB5}"/>
    <cellStyle name="千分位[0] 2 4 3 2 2 3 4 2" xfId="43074" xr:uid="{6974522B-F12C-4FEB-8472-2F891F0A8B60}"/>
    <cellStyle name="千分位[0] 2 4 3 2 2 3 5" xfId="15854" xr:uid="{7A8BE7F8-130A-4535-A7AE-9FE7B4FE4596}"/>
    <cellStyle name="千分位[0] 2 4 3 2 2 3 5 2" xfId="45809" xr:uid="{5D0592C2-4913-4E5B-B888-80C7A5D1AC23}"/>
    <cellStyle name="千分位[0] 2 4 3 2 2 3 6" xfId="18602" xr:uid="{4BB6124B-5731-43C7-AD5C-B4C2AEDC4AC8}"/>
    <cellStyle name="千分位[0] 2 4 3 2 2 3 6 2" xfId="48555" xr:uid="{B748343E-7E27-4298-B2D4-48F657B5CB39}"/>
    <cellStyle name="千分位[0] 2 4 3 2 2 3 7" xfId="21385" xr:uid="{C2A2575E-5BE4-4372-BBA9-9E0D027BBECA}"/>
    <cellStyle name="千分位[0] 2 4 3 2 2 3 7 2" xfId="51337" xr:uid="{FAF7FA83-6312-40E7-9F7F-C4532CF0E0E6}"/>
    <cellStyle name="千分位[0] 2 4 3 2 2 3 8" xfId="24123" xr:uid="{C600BE02-D29C-4617-B001-2AE4DDCF5FA3}"/>
    <cellStyle name="千分位[0] 2 4 3 2 2 3 8 2" xfId="54075" xr:uid="{98C4E512-1091-45AD-A908-F3AAC3BA0EEC}"/>
    <cellStyle name="千分位[0] 2 4 3 2 2 3 9" xfId="26859" xr:uid="{06B5304A-2814-46FD-B13A-09A9D19583AD}"/>
    <cellStyle name="千分位[0] 2 4 3 2 2 3 9 2" xfId="56811" xr:uid="{1A2CC12F-B9B9-4531-A093-5246C6A17BB2}"/>
    <cellStyle name="千分位[0] 2 4 3 2 2 4" xfId="3239" xr:uid="{AF588565-DF8E-41E7-9F55-111DE386590E}"/>
    <cellStyle name="千分位[0] 2 4 3 2 2 4 2" xfId="28234" xr:uid="{38A346F8-33FF-4662-8266-16814E0C59FC}"/>
    <cellStyle name="千分位[0] 2 4 3 2 2 4 2 2" xfId="58186" xr:uid="{CC33F163-A0E0-491B-BD66-1FE4CDAD6D86}"/>
    <cellStyle name="千分位[0] 2 4 3 2 2 4 3" xfId="33232" xr:uid="{C0C62846-58A5-4038-8386-69927EBC8999}"/>
    <cellStyle name="千分位[0] 2 4 3 2 2 5" xfId="6187" xr:uid="{A49D2417-7554-4F3B-98C2-714125825AC4}"/>
    <cellStyle name="千分位[0] 2 4 3 2 2 5 2" xfId="36142" xr:uid="{6D1673CB-95A6-43DF-BFA2-13C58286995C}"/>
    <cellStyle name="千分位[0] 2 4 3 2 2 6" xfId="8969" xr:uid="{6F042C18-9AA1-410F-83AA-A32A80717BB0}"/>
    <cellStyle name="千分位[0] 2 4 3 2 2 6 2" xfId="38924" xr:uid="{F92BE9D4-AB85-42DD-BE84-C18D0CE4DDA4}"/>
    <cellStyle name="千分位[0] 2 4 3 2 2 7" xfId="11751" xr:uid="{F0131049-8CC0-4316-A67D-FA718AC45797}"/>
    <cellStyle name="千分位[0] 2 4 3 2 2 7 2" xfId="41706" xr:uid="{D99DC808-BE8E-4834-B5EB-9C8F7D334D28}"/>
    <cellStyle name="千分位[0] 2 4 3 2 2 8" xfId="14486" xr:uid="{92FB680F-4936-46B9-A49B-E0B6B0D2B1E3}"/>
    <cellStyle name="千分位[0] 2 4 3 2 2 8 2" xfId="44441" xr:uid="{A5CD3586-753B-46B7-9777-A9CAD496579F}"/>
    <cellStyle name="千分位[0] 2 4 3 2 2 9" xfId="17234" xr:uid="{7684B73F-E8FE-4708-BA1D-89F229AB55F1}"/>
    <cellStyle name="千分位[0] 2 4 3 2 2 9 2" xfId="47187" xr:uid="{BA8CA64A-6458-4AD3-A6BB-47843AB25070}"/>
    <cellStyle name="千分位[0] 2 4 3 2 3" xfId="1701" xr:uid="{D3A71744-83AE-444A-B42F-33E97432FAD5}"/>
    <cellStyle name="千分位[0] 2 4 3 2 3 10" xfId="23097" xr:uid="{A5EDA9CA-9622-4813-90C7-051B6A7190CB}"/>
    <cellStyle name="千分位[0] 2 4 3 2 3 10 2" xfId="53049" xr:uid="{1714BB75-99C9-4D66-B64D-F245A832E0FC}"/>
    <cellStyle name="千分位[0] 2 4 3 2 3 11" xfId="25833" xr:uid="{8B9AFCD5-F631-45B1-9578-17D8358F80F9}"/>
    <cellStyle name="千分位[0] 2 4 3 2 3 11 2" xfId="55785" xr:uid="{AE7D80A1-C64A-4A3F-A156-6166DE7A1D08}"/>
    <cellStyle name="千分位[0] 2 4 3 2 3 12" xfId="31706" xr:uid="{9CD8B4AA-AA99-4489-B25D-9513C2A04C7D}"/>
    <cellStyle name="千分位[0] 2 4 3 2 3 2" xfId="4949" xr:uid="{C97C6527-E59C-436D-9A2D-6A1F6CB825C3}"/>
    <cellStyle name="千分位[0] 2 4 3 2 3 2 10" xfId="34942" xr:uid="{CDABBC71-6F3E-4368-9383-50ED567AC204}"/>
    <cellStyle name="千分位[0] 2 4 3 2 3 2 2" xfId="7897" xr:uid="{41713056-37AA-4361-8EB6-F87E50F321CB}"/>
    <cellStyle name="千分位[0] 2 4 3 2 3 2 2 2" xfId="29944" xr:uid="{BDBF1CAC-B309-4075-AA49-299F452C4E7D}"/>
    <cellStyle name="千分位[0] 2 4 3 2 3 2 2 2 2" xfId="59896" xr:uid="{711AADB3-82A8-47E3-9F00-A6C32F83AE45}"/>
    <cellStyle name="千分位[0] 2 4 3 2 3 2 2 3" xfId="37852" xr:uid="{D18A444F-2DF7-4D0B-BD48-EA75DC91B41A}"/>
    <cellStyle name="千分位[0] 2 4 3 2 3 2 3" xfId="10679" xr:uid="{E3140928-E745-46B7-BDDF-C7EA2267B331}"/>
    <cellStyle name="千分位[0] 2 4 3 2 3 2 3 2" xfId="40634" xr:uid="{CBC8A31C-8908-48BB-B474-410508579DDB}"/>
    <cellStyle name="千分位[0] 2 4 3 2 3 2 4" xfId="13461" xr:uid="{8F3404FB-BCD6-43D4-950A-1B27447D98A3}"/>
    <cellStyle name="千分位[0] 2 4 3 2 3 2 4 2" xfId="43416" xr:uid="{7661FE53-E249-44D4-817B-50E3BFB6BC17}"/>
    <cellStyle name="千分位[0] 2 4 3 2 3 2 5" xfId="16196" xr:uid="{BCEF2F25-CE9B-4554-8BDD-D78DA7D1722A}"/>
    <cellStyle name="千分位[0] 2 4 3 2 3 2 5 2" xfId="46151" xr:uid="{360A5C3D-93E3-4CDF-A7FE-3FF7AE40D52A}"/>
    <cellStyle name="千分位[0] 2 4 3 2 3 2 6" xfId="18944" xr:uid="{CFEFA00A-ABD7-4F39-B156-9AAF9C575405}"/>
    <cellStyle name="千分位[0] 2 4 3 2 3 2 6 2" xfId="48897" xr:uid="{8816D7A6-3CF4-4560-86B2-694CB6A1672C}"/>
    <cellStyle name="千分位[0] 2 4 3 2 3 2 7" xfId="21727" xr:uid="{DA10C2F0-99DB-4B32-9771-AE08724F72E9}"/>
    <cellStyle name="千分位[0] 2 4 3 2 3 2 7 2" xfId="51679" xr:uid="{2EEEDD38-5830-40FD-9BFB-A54F35D261E1}"/>
    <cellStyle name="千分位[0] 2 4 3 2 3 2 8" xfId="24465" xr:uid="{D7DEC01B-7421-4995-9B13-D6677A0C6F45}"/>
    <cellStyle name="千分位[0] 2 4 3 2 3 2 8 2" xfId="54417" xr:uid="{0856E549-4236-4148-B132-80E44A89D254}"/>
    <cellStyle name="千分位[0] 2 4 3 2 3 2 9" xfId="27201" xr:uid="{870BB87C-9412-42F0-B27E-42FA1F2E0341}"/>
    <cellStyle name="千分位[0] 2 4 3 2 3 2 9 2" xfId="57153" xr:uid="{D5B8B753-0AC1-44D6-8B09-F076F033E820}"/>
    <cellStyle name="千分位[0] 2 4 3 2 3 3" xfId="3581" xr:uid="{D3D4ADF8-2B36-4017-B511-39F643CE4D64}"/>
    <cellStyle name="千分位[0] 2 4 3 2 3 3 2" xfId="28576" xr:uid="{C42160DD-172A-46D2-9661-AE1609EB8B58}"/>
    <cellStyle name="千分位[0] 2 4 3 2 3 3 2 2" xfId="58528" xr:uid="{F24E8FB5-A944-425C-A030-C21AB8A1B4A3}"/>
    <cellStyle name="千分位[0] 2 4 3 2 3 3 3" xfId="33574" xr:uid="{9E374FBC-1412-494B-8EA5-84838F101529}"/>
    <cellStyle name="千分位[0] 2 4 3 2 3 4" xfId="6529" xr:uid="{DD33292C-90A1-43AC-AF08-124E6A837DD6}"/>
    <cellStyle name="千分位[0] 2 4 3 2 3 4 2" xfId="36484" xr:uid="{A53C8C20-98D3-4EF9-B434-BB1C77106355}"/>
    <cellStyle name="千分位[0] 2 4 3 2 3 5" xfId="9311" xr:uid="{F62B1330-F4EE-429B-A67E-7AE9687A43F8}"/>
    <cellStyle name="千分位[0] 2 4 3 2 3 5 2" xfId="39266" xr:uid="{00E3BA0E-50F5-4BE6-BD0F-F9CC145F95D5}"/>
    <cellStyle name="千分位[0] 2 4 3 2 3 6" xfId="12093" xr:uid="{50FCA8E5-7445-4AAC-9251-6388BC33D4CB}"/>
    <cellStyle name="千分位[0] 2 4 3 2 3 6 2" xfId="42048" xr:uid="{01D38BA1-569E-4877-A402-28638B712A25}"/>
    <cellStyle name="千分位[0] 2 4 3 2 3 7" xfId="14828" xr:uid="{F680DA6F-E3FD-491C-8628-8B5410BD3826}"/>
    <cellStyle name="千分位[0] 2 4 3 2 3 7 2" xfId="44783" xr:uid="{A6EA9FC8-07E7-43AC-9E24-03C31A486806}"/>
    <cellStyle name="千分位[0] 2 4 3 2 3 8" xfId="17576" xr:uid="{EC15C3F2-8C81-42B0-94FF-C4EEEEC459CE}"/>
    <cellStyle name="千分位[0] 2 4 3 2 3 8 2" xfId="47529" xr:uid="{E3D72CBA-C80E-4747-A6F7-AD14D060379D}"/>
    <cellStyle name="千分位[0] 2 4 3 2 3 9" xfId="20359" xr:uid="{C62C0E22-C03D-4779-A658-9474F116BC2F}"/>
    <cellStyle name="千分位[0] 2 4 3 2 3 9 2" xfId="50311" xr:uid="{36081302-A25E-4E16-97C3-E3DFA6F1B479}"/>
    <cellStyle name="千分位[0] 2 4 3 2 4" xfId="2460" xr:uid="{9B1F60A9-F721-4113-8795-29CD2E0A4950}"/>
    <cellStyle name="千分位[0] 2 4 3 2 4 10" xfId="26517" xr:uid="{2B59AEF6-0105-43F9-BE3C-71AA156AD58A}"/>
    <cellStyle name="千分位[0] 2 4 3 2 4 10 2" xfId="56469" xr:uid="{E0542BFD-4F72-48E8-99E4-896DBE6594EF}"/>
    <cellStyle name="千分位[0] 2 4 3 2 4 11" xfId="32459" xr:uid="{C1FFF5A6-E0EB-4AD1-91C4-72CC3822F22B}"/>
    <cellStyle name="千分位[0] 2 4 3 2 4 2" xfId="4265" xr:uid="{1DD5BEAA-61B9-463B-81D8-DB0ECD7217CC}"/>
    <cellStyle name="千分位[0] 2 4 3 2 4 2 2" xfId="29260" xr:uid="{BAA2588E-2447-41BB-936D-A9FFD644A630}"/>
    <cellStyle name="千分位[0] 2 4 3 2 4 2 2 2" xfId="59212" xr:uid="{98D5C924-0EBC-4569-98BD-33E842D68B9F}"/>
    <cellStyle name="千分位[0] 2 4 3 2 4 2 3" xfId="34258" xr:uid="{EC7EF828-AC3E-4514-8DA9-816C73711547}"/>
    <cellStyle name="千分位[0] 2 4 3 2 4 3" xfId="7213" xr:uid="{D931E857-6A35-407D-8648-8667624BB7E1}"/>
    <cellStyle name="千分位[0] 2 4 3 2 4 3 2" xfId="37168" xr:uid="{02992ECB-D6B2-4DFE-B232-E31F1A0ED277}"/>
    <cellStyle name="千分位[0] 2 4 3 2 4 4" xfId="9995" xr:uid="{762D8CA2-BECE-4D54-AED8-C4962E65530D}"/>
    <cellStyle name="千分位[0] 2 4 3 2 4 4 2" xfId="39950" xr:uid="{5B119382-ABE9-4785-BCEF-0C2B1867ED37}"/>
    <cellStyle name="千分位[0] 2 4 3 2 4 5" xfId="12777" xr:uid="{3507EC10-4EC3-4AC7-AF59-22555BA44445}"/>
    <cellStyle name="千分位[0] 2 4 3 2 4 5 2" xfId="42732" xr:uid="{4D180258-E5C9-42C8-BD9A-FD4DF5D7FDEB}"/>
    <cellStyle name="千分位[0] 2 4 3 2 4 6" xfId="15512" xr:uid="{94D7B496-8D7F-4D82-A96A-0A50EB610821}"/>
    <cellStyle name="千分位[0] 2 4 3 2 4 6 2" xfId="45467" xr:uid="{A000E5E9-3EDD-4838-B088-F9887A640ECE}"/>
    <cellStyle name="千分位[0] 2 4 3 2 4 7" xfId="18260" xr:uid="{B521840A-491A-45E3-9240-D93936D63F06}"/>
    <cellStyle name="千分位[0] 2 4 3 2 4 7 2" xfId="48213" xr:uid="{5E4ED61B-C08C-4E7B-AF74-6B4A092AABA6}"/>
    <cellStyle name="千分位[0] 2 4 3 2 4 8" xfId="21043" xr:uid="{157127A9-DD93-44E6-AA9C-5EDE07030FD3}"/>
    <cellStyle name="千分位[0] 2 4 3 2 4 8 2" xfId="50995" xr:uid="{E560FA4F-606A-4766-8565-1358DEBFFAF0}"/>
    <cellStyle name="千分位[0] 2 4 3 2 4 9" xfId="23781" xr:uid="{8D66FF89-6713-445F-824C-9B723F0DB3D8}"/>
    <cellStyle name="千分位[0] 2 4 3 2 4 9 2" xfId="53733" xr:uid="{2B731B68-D9C3-4772-9486-9F0D936AB7E6}"/>
    <cellStyle name="千分位[0] 2 4 3 2 5" xfId="2897" xr:uid="{B2519270-D422-454F-A881-C54FD95AF48D}"/>
    <cellStyle name="千分位[0] 2 4 3 2 5 2" xfId="27892" xr:uid="{F47C46F5-3279-4721-978D-D505EE9E8330}"/>
    <cellStyle name="千分位[0] 2 4 3 2 5 2 2" xfId="57844" xr:uid="{49D73B6F-75A3-42BB-A560-8243EFABF131}"/>
    <cellStyle name="千分位[0] 2 4 3 2 5 3" xfId="32890" xr:uid="{718FD7E5-B2A1-4DB7-8FE6-B7FFF7EA977B}"/>
    <cellStyle name="千分位[0] 2 4 3 2 6" xfId="5845" xr:uid="{D294579D-0983-45B6-834B-3A5A648CDD42}"/>
    <cellStyle name="千分位[0] 2 4 3 2 6 2" xfId="35800" xr:uid="{EC00946D-3646-4B1F-B160-E33A039C0B96}"/>
    <cellStyle name="千分位[0] 2 4 3 2 7" xfId="8627" xr:uid="{3110AA18-117F-41CD-924D-CEA1699FC6DA}"/>
    <cellStyle name="千分位[0] 2 4 3 2 7 2" xfId="38582" xr:uid="{7084DBB4-ADCF-43CC-8DDB-BFD30C65B935}"/>
    <cellStyle name="千分位[0] 2 4 3 2 8" xfId="11409" xr:uid="{0E4340CE-2690-457E-8B7D-68F5B871D45C}"/>
    <cellStyle name="千分位[0] 2 4 3 2 8 2" xfId="41364" xr:uid="{925014F8-FACD-491B-A941-097FF8F2325A}"/>
    <cellStyle name="千分位[0] 2 4 3 2 9" xfId="14144" xr:uid="{BDD905E6-05E6-4AEB-89E3-F9FBB091F8C3}"/>
    <cellStyle name="千分位[0] 2 4 3 2 9 2" xfId="44099" xr:uid="{CB6A7B74-BA10-4FB5-A309-6CB63B314A2E}"/>
    <cellStyle name="千分位[0] 2 4 3 3" xfId="844" xr:uid="{5EC941B7-E76D-4D2F-9E32-488F1E885AB2}"/>
    <cellStyle name="千分位[0] 2 4 3 3 10" xfId="19846" xr:uid="{5B7ED0C9-1384-48F0-8568-437B31A7D865}"/>
    <cellStyle name="千分位[0] 2 4 3 3 10 2" xfId="49798" xr:uid="{03038681-97E5-49E6-8A7B-25327384F83B}"/>
    <cellStyle name="千分位[0] 2 4 3 3 11" xfId="22584" xr:uid="{600AF749-32FF-4695-999F-8D4442AE9E2D}"/>
    <cellStyle name="千分位[0] 2 4 3 3 11 2" xfId="52536" xr:uid="{2FCFE092-0633-4C99-B5BE-5CBCC0DD6067}"/>
    <cellStyle name="千分位[0] 2 4 3 3 12" xfId="25320" xr:uid="{76E83032-B30C-4FEB-88D8-E26EF9E23B05}"/>
    <cellStyle name="千分位[0] 2 4 3 3 12 2" xfId="55272" xr:uid="{DF65C8EF-E98E-4A92-85F4-2DEDFD7DE42B}"/>
    <cellStyle name="千分位[0] 2 4 3 3 13" xfId="30849" xr:uid="{353BB0B6-AF3A-4B59-9CA0-ED4351399B4A}"/>
    <cellStyle name="千分位[0] 2 4 3 3 2" xfId="1387" xr:uid="{45DE7AAA-C2C3-48C7-BB1C-CE11493B9536}"/>
    <cellStyle name="千分位[0] 2 4 3 3 2 10" xfId="23268" xr:uid="{4C5EC7FC-6B91-4962-BF85-C68778A2D396}"/>
    <cellStyle name="千分位[0] 2 4 3 3 2 10 2" xfId="53220" xr:uid="{8C4DE200-7118-4137-A5EF-6F18843DEFD1}"/>
    <cellStyle name="千分位[0] 2 4 3 3 2 11" xfId="26004" xr:uid="{ED1947DE-9EAC-4989-AE5A-BD97E0A68BE5}"/>
    <cellStyle name="千分位[0] 2 4 3 3 2 11 2" xfId="55956" xr:uid="{806A4565-38FD-4A17-A158-5356A4CB7317}"/>
    <cellStyle name="千分位[0] 2 4 3 3 2 12" xfId="31392" xr:uid="{4E8BE906-0F45-499D-AA9E-8827BD33CA2F}"/>
    <cellStyle name="千分位[0] 2 4 3 3 2 2" xfId="5120" xr:uid="{4A596418-216B-485D-B43A-986D36E2F9BD}"/>
    <cellStyle name="千分位[0] 2 4 3 3 2 2 10" xfId="35113" xr:uid="{6AC95445-5F4D-480E-BB55-DAD45E255238}"/>
    <cellStyle name="千分位[0] 2 4 3 3 2 2 2" xfId="8068" xr:uid="{F080FCE8-C066-4C30-9ADE-9DDEFF3F331C}"/>
    <cellStyle name="千分位[0] 2 4 3 3 2 2 2 2" xfId="30115" xr:uid="{EDCD9A96-4B2E-46E3-AC28-EA01E89E08EC}"/>
    <cellStyle name="千分位[0] 2 4 3 3 2 2 2 2 2" xfId="60067" xr:uid="{C5C7425A-CC8D-48F9-A9D0-65D6083EF32A}"/>
    <cellStyle name="千分位[0] 2 4 3 3 2 2 2 3" xfId="38023" xr:uid="{2EBF8737-672F-4E3C-ABD3-193B0579BD79}"/>
    <cellStyle name="千分位[0] 2 4 3 3 2 2 3" xfId="10850" xr:uid="{EDE3B52C-37C9-42C9-B6F9-96E1A4ECFB5C}"/>
    <cellStyle name="千分位[0] 2 4 3 3 2 2 3 2" xfId="40805" xr:uid="{49C6BC54-95FE-49CF-9279-F4303A22B8FF}"/>
    <cellStyle name="千分位[0] 2 4 3 3 2 2 4" xfId="13632" xr:uid="{609E8955-FE31-47CE-9711-5FB17EF57848}"/>
    <cellStyle name="千分位[0] 2 4 3 3 2 2 4 2" xfId="43587" xr:uid="{8144B39E-4A9F-4ADF-8880-481D939CFA48}"/>
    <cellStyle name="千分位[0] 2 4 3 3 2 2 5" xfId="16367" xr:uid="{28B481CF-D2D6-4E06-B552-6ECB1B46C8AC}"/>
    <cellStyle name="千分位[0] 2 4 3 3 2 2 5 2" xfId="46322" xr:uid="{9FDDA025-3D26-4692-86BA-C8523DAAF6A0}"/>
    <cellStyle name="千分位[0] 2 4 3 3 2 2 6" xfId="19115" xr:uid="{74671FA6-1337-4026-BC71-A7ECD27E0961}"/>
    <cellStyle name="千分位[0] 2 4 3 3 2 2 6 2" xfId="49068" xr:uid="{92AC8941-7B3D-4EFC-BA8B-38B52641634E}"/>
    <cellStyle name="千分位[0] 2 4 3 3 2 2 7" xfId="21898" xr:uid="{5D24A4E0-11DC-40CE-83F0-F7B1EDDCEED2}"/>
    <cellStyle name="千分位[0] 2 4 3 3 2 2 7 2" xfId="51850" xr:uid="{87D2D7DA-2608-437E-B3B0-254B95261C3A}"/>
    <cellStyle name="千分位[0] 2 4 3 3 2 2 8" xfId="24636" xr:uid="{7BB300B2-0402-4D71-A50C-C71579C8289B}"/>
    <cellStyle name="千分位[0] 2 4 3 3 2 2 8 2" xfId="54588" xr:uid="{A7295B40-E992-48AD-8160-E9FF2FEBCC7E}"/>
    <cellStyle name="千分位[0] 2 4 3 3 2 2 9" xfId="27372" xr:uid="{26EB6F5B-8F2A-4E11-9804-DAA648E27B3C}"/>
    <cellStyle name="千分位[0] 2 4 3 3 2 2 9 2" xfId="57324" xr:uid="{A54762E4-F1C2-4676-B5EE-29AC6A3F176F}"/>
    <cellStyle name="千分位[0] 2 4 3 3 2 3" xfId="3752" xr:uid="{E2812CAF-92AC-4AF8-B3FA-EDF7601658DB}"/>
    <cellStyle name="千分位[0] 2 4 3 3 2 3 2" xfId="28747" xr:uid="{E2290EAF-6BD1-4467-B759-E572A92BA463}"/>
    <cellStyle name="千分位[0] 2 4 3 3 2 3 2 2" xfId="58699" xr:uid="{EF0D7254-8626-4425-AE9C-CC4110372D36}"/>
    <cellStyle name="千分位[0] 2 4 3 3 2 3 3" xfId="33745" xr:uid="{E2C82986-27CD-4E8E-A745-A9EBE79C05C4}"/>
    <cellStyle name="千分位[0] 2 4 3 3 2 4" xfId="6700" xr:uid="{32785759-8B29-457D-9BA7-259FD3BBD9E1}"/>
    <cellStyle name="千分位[0] 2 4 3 3 2 4 2" xfId="36655" xr:uid="{6148C260-542E-4BA5-A709-A9CF518C78FD}"/>
    <cellStyle name="千分位[0] 2 4 3 3 2 5" xfId="9482" xr:uid="{5E463AE1-416D-41EF-96F3-4C9FDB7E7776}"/>
    <cellStyle name="千分位[0] 2 4 3 3 2 5 2" xfId="39437" xr:uid="{1431F6EE-2DBB-43D4-BADC-8BFF7D3B9DBA}"/>
    <cellStyle name="千分位[0] 2 4 3 3 2 6" xfId="12264" xr:uid="{433F762B-424C-4C62-9CC5-3A3CBAAFE910}"/>
    <cellStyle name="千分位[0] 2 4 3 3 2 6 2" xfId="42219" xr:uid="{AED91D0E-744C-43C5-89EC-650E54292B0A}"/>
    <cellStyle name="千分位[0] 2 4 3 3 2 7" xfId="14999" xr:uid="{969463AA-1B82-4313-991E-8061ACB020E2}"/>
    <cellStyle name="千分位[0] 2 4 3 3 2 7 2" xfId="44954" xr:uid="{62A532EC-2BAF-450D-B037-801AED4D5FF8}"/>
    <cellStyle name="千分位[0] 2 4 3 3 2 8" xfId="17747" xr:uid="{57E647A5-B5A5-4548-A577-A429156B3C28}"/>
    <cellStyle name="千分位[0] 2 4 3 3 2 8 2" xfId="47700" xr:uid="{9533FBF1-F6DE-4572-BE13-99EC9F224C4B}"/>
    <cellStyle name="千分位[0] 2 4 3 3 2 9" xfId="20530" xr:uid="{EF5AE043-70D8-43A9-98E0-4B216CCC0E65}"/>
    <cellStyle name="千分位[0] 2 4 3 3 2 9 2" xfId="50482" xr:uid="{A42959C8-47B2-4455-9E14-D46D708350F1}"/>
    <cellStyle name="千分位[0] 2 4 3 3 3" xfId="1929" xr:uid="{005478BC-E3E7-4E4A-969A-A6B09E955A02}"/>
    <cellStyle name="千分位[0] 2 4 3 3 3 10" xfId="26688" xr:uid="{939077FF-F2D8-41EB-B87D-155C37CBF07E}"/>
    <cellStyle name="千分位[0] 2 4 3 3 3 10 2" xfId="56640" xr:uid="{432ECBD7-5B09-428A-95BD-13975AF991F1}"/>
    <cellStyle name="千分位[0] 2 4 3 3 3 11" xfId="31934" xr:uid="{83742AF1-E3DA-455A-B089-C1A8185F3BB3}"/>
    <cellStyle name="千分位[0] 2 4 3 3 3 2" xfId="4436" xr:uid="{4D8D5A12-F13C-4773-99D5-0EC36A64D841}"/>
    <cellStyle name="千分位[0] 2 4 3 3 3 2 2" xfId="29431" xr:uid="{0FA054FB-2C1F-493E-8ECB-33FF11E67FC2}"/>
    <cellStyle name="千分位[0] 2 4 3 3 3 2 2 2" xfId="59383" xr:uid="{20A8086E-55CB-41F3-BE1B-242AEC7BA2BA}"/>
    <cellStyle name="千分位[0] 2 4 3 3 3 2 3" xfId="34429" xr:uid="{781B59A5-FE84-48F7-AC72-0BB0C8DC42D0}"/>
    <cellStyle name="千分位[0] 2 4 3 3 3 3" xfId="7384" xr:uid="{C5E7DD59-7492-47D5-B30D-960DC1EA8E2B}"/>
    <cellStyle name="千分位[0] 2 4 3 3 3 3 2" xfId="37339" xr:uid="{04B44EA3-D7F7-4CFB-A098-98F7E24F74DA}"/>
    <cellStyle name="千分位[0] 2 4 3 3 3 4" xfId="10166" xr:uid="{74E3BC09-30D1-4DE9-8AFE-97BB1E1068EF}"/>
    <cellStyle name="千分位[0] 2 4 3 3 3 4 2" xfId="40121" xr:uid="{E11B40B3-4E2B-44E6-868C-9E3A09252155}"/>
    <cellStyle name="千分位[0] 2 4 3 3 3 5" xfId="12948" xr:uid="{64977372-5BED-4303-993F-280982DAE859}"/>
    <cellStyle name="千分位[0] 2 4 3 3 3 5 2" xfId="42903" xr:uid="{E2E864D4-28BC-4404-BCC3-50D5C7F04745}"/>
    <cellStyle name="千分位[0] 2 4 3 3 3 6" xfId="15683" xr:uid="{C439A87F-AF9F-4DB4-B044-F2317FAA0409}"/>
    <cellStyle name="千分位[0] 2 4 3 3 3 6 2" xfId="45638" xr:uid="{80350891-FC15-42EF-B1F7-83C5D473495F}"/>
    <cellStyle name="千分位[0] 2 4 3 3 3 7" xfId="18431" xr:uid="{74D655D1-5F3E-4A53-8188-045D8FA5D417}"/>
    <cellStyle name="千分位[0] 2 4 3 3 3 7 2" xfId="48384" xr:uid="{321024B4-859D-4938-A680-B950BAA4F590}"/>
    <cellStyle name="千分位[0] 2 4 3 3 3 8" xfId="21214" xr:uid="{FD6180AA-A7E2-4640-AEE2-8D7BF826655F}"/>
    <cellStyle name="千分位[0] 2 4 3 3 3 8 2" xfId="51166" xr:uid="{6DAAB4AE-997C-478D-804D-EFE76F5C934F}"/>
    <cellStyle name="千分位[0] 2 4 3 3 3 9" xfId="23952" xr:uid="{52F1B392-970C-4CC4-B989-15C8A57BBDF8}"/>
    <cellStyle name="千分位[0] 2 4 3 3 3 9 2" xfId="53904" xr:uid="{AEAD43E9-525E-4D9D-BB72-7B373C32B2CF}"/>
    <cellStyle name="千分位[0] 2 4 3 3 4" xfId="3068" xr:uid="{26A545F3-F174-433A-9AEA-01CB4E73F7F7}"/>
    <cellStyle name="千分位[0] 2 4 3 3 4 2" xfId="28063" xr:uid="{6097F136-49F2-475E-A2E9-A43AE10C3D92}"/>
    <cellStyle name="千分位[0] 2 4 3 3 4 2 2" xfId="58015" xr:uid="{5C5B0D1A-BF3A-4AB5-842D-0C1D3D88D8F0}"/>
    <cellStyle name="千分位[0] 2 4 3 3 4 3" xfId="33061" xr:uid="{F918CA12-2944-48A5-8391-034BE73D06A8}"/>
    <cellStyle name="千分位[0] 2 4 3 3 5" xfId="6016" xr:uid="{38B24019-3978-4782-9CFF-6BE9FA2D9011}"/>
    <cellStyle name="千分位[0] 2 4 3 3 5 2" xfId="35971" xr:uid="{C035305D-484B-444F-9ABE-3186E59269DF}"/>
    <cellStyle name="千分位[0] 2 4 3 3 6" xfId="8798" xr:uid="{48341F56-B5D2-4AC1-AE60-9C3D541AF7F2}"/>
    <cellStyle name="千分位[0] 2 4 3 3 6 2" xfId="38753" xr:uid="{54AE303C-3B0E-4541-8155-47C04E631835}"/>
    <cellStyle name="千分位[0] 2 4 3 3 7" xfId="11580" xr:uid="{5023E3DB-15E4-4E68-99CD-5739A0354735}"/>
    <cellStyle name="千分位[0] 2 4 3 3 7 2" xfId="41535" xr:uid="{E244B347-0F84-494F-A338-E222E8041BB2}"/>
    <cellStyle name="千分位[0] 2 4 3 3 8" xfId="14315" xr:uid="{0ED9D555-31AD-410F-A26F-0B21D048E9BC}"/>
    <cellStyle name="千分位[0] 2 4 3 3 8 2" xfId="44270" xr:uid="{0C7C45F9-6155-493D-961F-4B0C719514F2}"/>
    <cellStyle name="千分位[0] 2 4 3 3 9" xfId="17063" xr:uid="{A1686027-9DF3-4E56-988D-DF232D812B20}"/>
    <cellStyle name="千分位[0] 2 4 3 3 9 2" xfId="47016" xr:uid="{37842265-5D23-49A1-9B13-C95DEDB3B680}"/>
    <cellStyle name="千分位[0] 2 4 3 4" xfId="1020" xr:uid="{624AA07C-1C74-47C3-9E6E-695D2F38DD0C}"/>
    <cellStyle name="千分位[0] 2 4 3 4 10" xfId="22926" xr:uid="{71FB584A-EC85-4537-9767-3B2AB9693DCD}"/>
    <cellStyle name="千分位[0] 2 4 3 4 10 2" xfId="52878" xr:uid="{631D44D1-2DDA-4235-BAC7-FE85233ECD13}"/>
    <cellStyle name="千分位[0] 2 4 3 4 11" xfId="25662" xr:uid="{C487F982-B7E4-4822-8C10-E2268F695753}"/>
    <cellStyle name="千分位[0] 2 4 3 4 11 2" xfId="55614" xr:uid="{6E96E652-FA61-44CA-8AA5-E161D618C8BE}"/>
    <cellStyle name="千分位[0] 2 4 3 4 12" xfId="31025" xr:uid="{05E8A501-47BF-4723-88A5-6803ED615684}"/>
    <cellStyle name="千分位[0] 2 4 3 4 2" xfId="4778" xr:uid="{CF76F268-92B1-4401-AF6D-CF1D4C6A3F40}"/>
    <cellStyle name="千分位[0] 2 4 3 4 2 10" xfId="34771" xr:uid="{28F0BC79-D07B-4F72-8D35-A54BD3B2EEEE}"/>
    <cellStyle name="千分位[0] 2 4 3 4 2 2" xfId="7726" xr:uid="{774708BF-D5EE-4424-B192-56F72C4AEFDD}"/>
    <cellStyle name="千分位[0] 2 4 3 4 2 2 2" xfId="29773" xr:uid="{29781A7D-00CF-4D6B-840B-A312DDCF2CB2}"/>
    <cellStyle name="千分位[0] 2 4 3 4 2 2 2 2" xfId="59725" xr:uid="{CAE24A56-2706-46B4-808F-75E5395B0FEA}"/>
    <cellStyle name="千分位[0] 2 4 3 4 2 2 3" xfId="37681" xr:uid="{0BC4FCD4-DD15-4019-BE01-BBB7C1C980E0}"/>
    <cellStyle name="千分位[0] 2 4 3 4 2 3" xfId="10508" xr:uid="{CCD3D0FB-5735-4B5D-8D58-026527CD7629}"/>
    <cellStyle name="千分位[0] 2 4 3 4 2 3 2" xfId="40463" xr:uid="{5D6937A1-8DEB-41C3-B0F4-503A268483C1}"/>
    <cellStyle name="千分位[0] 2 4 3 4 2 4" xfId="13290" xr:uid="{1129C661-B293-4C5F-B38E-CC2F675570E9}"/>
    <cellStyle name="千分位[0] 2 4 3 4 2 4 2" xfId="43245" xr:uid="{AB4273D9-1833-479E-84E5-1CBF07B41FE7}"/>
    <cellStyle name="千分位[0] 2 4 3 4 2 5" xfId="16025" xr:uid="{5C739644-C23A-4647-9D82-585C9E7BB4E1}"/>
    <cellStyle name="千分位[0] 2 4 3 4 2 5 2" xfId="45980" xr:uid="{412140E8-E31D-4704-98F3-752C8C3E712C}"/>
    <cellStyle name="千分位[0] 2 4 3 4 2 6" xfId="18773" xr:uid="{A3A6C8F2-FB14-46DD-9F39-6585E78B18B0}"/>
    <cellStyle name="千分位[0] 2 4 3 4 2 6 2" xfId="48726" xr:uid="{29DF3437-A83C-44CF-AE26-60BF687D1B3C}"/>
    <cellStyle name="千分位[0] 2 4 3 4 2 7" xfId="21556" xr:uid="{191F6503-4DFF-49E8-8234-8BF93CC1F644}"/>
    <cellStyle name="千分位[0] 2 4 3 4 2 7 2" xfId="51508" xr:uid="{5241BF5D-B6F4-444E-9224-3F50CE338532}"/>
    <cellStyle name="千分位[0] 2 4 3 4 2 8" xfId="24294" xr:uid="{13F50FE7-C69A-44ED-B8FF-9B7A2B0FA267}"/>
    <cellStyle name="千分位[0] 2 4 3 4 2 8 2" xfId="54246" xr:uid="{F83E7ED2-224A-4C3F-B04A-C3DB3D335878}"/>
    <cellStyle name="千分位[0] 2 4 3 4 2 9" xfId="27030" xr:uid="{CBCDE766-4650-4504-87DF-A94E388CB5BD}"/>
    <cellStyle name="千分位[0] 2 4 3 4 2 9 2" xfId="56982" xr:uid="{D3C9D9D6-1D64-4D1B-A41B-C8E3D5E30F12}"/>
    <cellStyle name="千分位[0] 2 4 3 4 3" xfId="3410" xr:uid="{C09EBDC7-6A3B-4CA9-9EA8-13DBBDB77089}"/>
    <cellStyle name="千分位[0] 2 4 3 4 3 2" xfId="28405" xr:uid="{238211E4-4854-40CF-A129-4F0A98E5EFBA}"/>
    <cellStyle name="千分位[0] 2 4 3 4 3 2 2" xfId="58357" xr:uid="{2A88AEE7-99FB-4006-8246-9023519D000F}"/>
    <cellStyle name="千分位[0] 2 4 3 4 3 3" xfId="33403" xr:uid="{DE12C469-082E-4CEA-A5E4-F5BA00897C5D}"/>
    <cellStyle name="千分位[0] 2 4 3 4 4" xfId="6358" xr:uid="{3D5C7B93-7ADB-41C7-A9BD-53F5D0C6445A}"/>
    <cellStyle name="千分位[0] 2 4 3 4 4 2" xfId="36313" xr:uid="{CFB013B1-8EC1-4C01-90F3-48FA3A473607}"/>
    <cellStyle name="千分位[0] 2 4 3 4 5" xfId="9140" xr:uid="{A338AA57-147E-4E1D-99C9-157B66B0E018}"/>
    <cellStyle name="千分位[0] 2 4 3 4 5 2" xfId="39095" xr:uid="{4954A5C2-9B50-4F4E-9454-FBA73984B1FD}"/>
    <cellStyle name="千分位[0] 2 4 3 4 6" xfId="11922" xr:uid="{FB63ACF0-D244-4393-AE74-5C8CFCAD9C60}"/>
    <cellStyle name="千分位[0] 2 4 3 4 6 2" xfId="41877" xr:uid="{D7EAFA48-4400-46A8-87FE-9EF904FEE76A}"/>
    <cellStyle name="千分位[0] 2 4 3 4 7" xfId="14657" xr:uid="{ABEE5DEB-5DB5-492C-B6CC-C832DF33158E}"/>
    <cellStyle name="千分位[0] 2 4 3 4 7 2" xfId="44612" xr:uid="{2CB36456-AD49-43B9-AFA5-4E0BC851A7ED}"/>
    <cellStyle name="千分位[0] 2 4 3 4 8" xfId="17405" xr:uid="{6D8B2870-20D7-4770-924B-5C5C385789BD}"/>
    <cellStyle name="千分位[0] 2 4 3 4 8 2" xfId="47358" xr:uid="{5C993C97-EDB4-4790-8D45-1B6D29FF3135}"/>
    <cellStyle name="千分位[0] 2 4 3 4 9" xfId="20188" xr:uid="{3D1BA71F-8AEB-4763-A048-0B557AA006DD}"/>
    <cellStyle name="千分位[0] 2 4 3 4 9 2" xfId="50140" xr:uid="{171A8614-7D9F-400B-8BDE-F83056262F66}"/>
    <cellStyle name="千分位[0] 2 4 3 5" xfId="1562" xr:uid="{46B90858-573C-4A1C-BC21-41C6A28D4665}"/>
    <cellStyle name="千分位[0] 2 4 3 5 10" xfId="26346" xr:uid="{D5E159C2-ECFB-42E8-80B0-B4676DB33E69}"/>
    <cellStyle name="千分位[0] 2 4 3 5 10 2" xfId="56298" xr:uid="{7B64A245-39BA-4820-A057-88C97C54DE2B}"/>
    <cellStyle name="千分位[0] 2 4 3 5 11" xfId="31567" xr:uid="{CB7CE0AD-26B0-48E5-BA27-D9CEA221D0C7}"/>
    <cellStyle name="千分位[0] 2 4 3 5 2" xfId="4094" xr:uid="{D847D560-DE58-400A-B82F-1C35F22D8BA1}"/>
    <cellStyle name="千分位[0] 2 4 3 5 2 2" xfId="29089" xr:uid="{2587196B-386B-43D7-B013-EBCE4D11BB28}"/>
    <cellStyle name="千分位[0] 2 4 3 5 2 2 2" xfId="59041" xr:uid="{EAF5473B-90DD-4A00-B617-F815BC48286A}"/>
    <cellStyle name="千分位[0] 2 4 3 5 2 3" xfId="34087" xr:uid="{DA111885-E073-4107-B470-A5D7FBF7AAA1}"/>
    <cellStyle name="千分位[0] 2 4 3 5 3" xfId="7042" xr:uid="{3A581542-20C8-4C4F-AC54-CE6B10415A48}"/>
    <cellStyle name="千分位[0] 2 4 3 5 3 2" xfId="36997" xr:uid="{EF644004-0171-432A-A73E-95C0E2D396DA}"/>
    <cellStyle name="千分位[0] 2 4 3 5 4" xfId="9824" xr:uid="{D7E009D7-8AFE-4CDE-9730-17802A8A6AB3}"/>
    <cellStyle name="千分位[0] 2 4 3 5 4 2" xfId="39779" xr:uid="{639262EA-793A-4C07-8B3E-149F74657097}"/>
    <cellStyle name="千分位[0] 2 4 3 5 5" xfId="12606" xr:uid="{C50FE7B3-2773-467B-A3A1-C41717B3FEB4}"/>
    <cellStyle name="千分位[0] 2 4 3 5 5 2" xfId="42561" xr:uid="{60357A30-91B4-45FB-948A-0137F1D58BD8}"/>
    <cellStyle name="千分位[0] 2 4 3 5 6" xfId="15341" xr:uid="{169B2EBC-47D3-4547-9318-91411990304B}"/>
    <cellStyle name="千分位[0] 2 4 3 5 6 2" xfId="45296" xr:uid="{30173D14-A62C-447E-96F3-F9F95B980E8B}"/>
    <cellStyle name="千分位[0] 2 4 3 5 7" xfId="18089" xr:uid="{F8C2084B-37D4-457F-9C27-CD43E7987490}"/>
    <cellStyle name="千分位[0] 2 4 3 5 7 2" xfId="48042" xr:uid="{E0BBDE2A-C5CD-4F08-AE67-E95B9D1EDA77}"/>
    <cellStyle name="千分位[0] 2 4 3 5 8" xfId="20872" xr:uid="{44B71E37-F1A5-468C-84C6-95D535FC14C5}"/>
    <cellStyle name="千分位[0] 2 4 3 5 8 2" xfId="50824" xr:uid="{2F1698BD-3AB6-45D9-A9BD-46FB3E816805}"/>
    <cellStyle name="千分位[0] 2 4 3 5 9" xfId="23610" xr:uid="{FE31A05B-0BA8-45BD-9D37-1EF5F405BCF8}"/>
    <cellStyle name="千分位[0] 2 4 3 5 9 2" xfId="53562" xr:uid="{FE393A7E-82E2-4491-82F9-F00EC16334CB}"/>
    <cellStyle name="千分位[0] 2 4 3 6" xfId="2109" xr:uid="{B3F2552B-4769-499D-8B14-3D3F987C09A9}"/>
    <cellStyle name="千分位[0] 2 4 3 6 2" xfId="27721" xr:uid="{620289A2-8A31-443F-A0ED-A60A4B00B400}"/>
    <cellStyle name="千分位[0] 2 4 3 6 2 2" xfId="57673" xr:uid="{B071BEBF-9049-4AEF-8C29-24F161F8A0EC}"/>
    <cellStyle name="千分位[0] 2 4 3 6 3" xfId="32112" xr:uid="{382A16B5-6C46-4CB0-996C-821E592423D7}"/>
    <cellStyle name="千分位[0] 2 4 3 7" xfId="2288" xr:uid="{8DA1A64D-A1CE-4C34-8224-6BC852467D26}"/>
    <cellStyle name="千分位[0] 2 4 3 7 2" xfId="32288" xr:uid="{F15BBB3F-91DD-416C-BA06-E046FAA8CCE8}"/>
    <cellStyle name="千分位[0] 2 4 3 8" xfId="2726" xr:uid="{4450760A-515F-427F-8596-6A8794D65611}"/>
    <cellStyle name="千分位[0] 2 4 3 8 2" xfId="32719" xr:uid="{69833046-4E44-4DD7-A8A1-682063EEA594}"/>
    <cellStyle name="千分位[0] 2 4 3 9" xfId="5674" xr:uid="{FDECD976-375B-4DA1-8A81-9B1DDBADB38E}"/>
    <cellStyle name="千分位[0] 2 4 3 9 2" xfId="35629" xr:uid="{218E94B0-09BA-4996-BE42-695EB4ADD88E}"/>
    <cellStyle name="千分位[0] 2 4 4" xfId="523" xr:uid="{291A667E-6C6B-49C8-969B-B6B4FF539F43}"/>
    <cellStyle name="千分位[0] 2 4 4 10" xfId="16807" xr:uid="{2A11B560-D513-4DE5-A3FE-13350892339B}"/>
    <cellStyle name="千分位[0] 2 4 4 10 2" xfId="46760" xr:uid="{2A27F567-B609-4014-B3BF-C91762AB9A7F}"/>
    <cellStyle name="千分位[0] 2 4 4 11" xfId="19590" xr:uid="{EEE3D4DA-9719-4C30-8621-6DF014E5FD3A}"/>
    <cellStyle name="千分位[0] 2 4 4 11 2" xfId="49542" xr:uid="{7803F6D3-7043-49A9-8A03-0899CBCE0FD0}"/>
    <cellStyle name="千分位[0] 2 4 4 12" xfId="22328" xr:uid="{F37916B7-DCEA-4839-BD9E-3F50622AA65A}"/>
    <cellStyle name="千分位[0] 2 4 4 12 2" xfId="52280" xr:uid="{E3D7BD0C-9D5D-404E-8B45-037CC393C1D9}"/>
    <cellStyle name="千分位[0] 2 4 4 13" xfId="25064" xr:uid="{BE700B1A-D993-4193-862B-F7A1EECDC201}"/>
    <cellStyle name="千分位[0] 2 4 4 13 2" xfId="55016" xr:uid="{CB7CFA3E-C419-47B0-A36A-CA89C199D4E8}"/>
    <cellStyle name="千分位[0] 2 4 4 14" xfId="30533" xr:uid="{66430BB0-2868-417B-B541-189E5B7450A6}"/>
    <cellStyle name="千分位[0] 2 4 4 2" xfId="1071" xr:uid="{67E4AF22-1458-43E7-9AF8-DF67246D9A17}"/>
    <cellStyle name="千分位[0] 2 4 4 2 10" xfId="19932" xr:uid="{F276F8F4-3549-485B-9D92-27788442F45F}"/>
    <cellStyle name="千分位[0] 2 4 4 2 10 2" xfId="49884" xr:uid="{7423C940-475F-4D22-968A-A391B071424D}"/>
    <cellStyle name="千分位[0] 2 4 4 2 11" xfId="22670" xr:uid="{53C37A48-06D0-4240-9BC3-6DDD785686C3}"/>
    <cellStyle name="千分位[0] 2 4 4 2 11 2" xfId="52622" xr:uid="{1D9E24BA-BC13-47DC-AECC-F9AA86312CDF}"/>
    <cellStyle name="千分位[0] 2 4 4 2 12" xfId="25406" xr:uid="{65083433-EBC0-4815-8A4A-5A8B8363ED10}"/>
    <cellStyle name="千分位[0] 2 4 4 2 12 2" xfId="55358" xr:uid="{885C5B7E-CE32-4601-83A4-0DE6549F81E2}"/>
    <cellStyle name="千分位[0] 2 4 4 2 13" xfId="31076" xr:uid="{C78D6633-DB32-4E77-988B-BAE7A1A319E2}"/>
    <cellStyle name="千分位[0] 2 4 4 2 2" xfId="3838" xr:uid="{3D56555F-6CE6-4241-97BB-6A909FE3CD2A}"/>
    <cellStyle name="千分位[0] 2 4 4 2 2 10" xfId="26090" xr:uid="{DCA8A589-23FB-45DA-AEC9-0B69D219668C}"/>
    <cellStyle name="千分位[0] 2 4 4 2 2 10 2" xfId="56042" xr:uid="{2DC09CEB-CD31-4113-A72B-46A508381356}"/>
    <cellStyle name="千分位[0] 2 4 4 2 2 11" xfId="33831" xr:uid="{89E0ECDF-E8C1-4C71-8E74-5A37086F3224}"/>
    <cellStyle name="千分位[0] 2 4 4 2 2 2" xfId="5206" xr:uid="{BEF84B2B-5A7C-4AAD-949A-15BC9CB7D839}"/>
    <cellStyle name="千分位[0] 2 4 4 2 2 2 10" xfId="35199" xr:uid="{CD22F567-7D43-4066-B98D-3C1D4D69FCE0}"/>
    <cellStyle name="千分位[0] 2 4 4 2 2 2 2" xfId="8154" xr:uid="{41ACDC58-C6CA-46EF-ACFE-93A2BC4479F5}"/>
    <cellStyle name="千分位[0] 2 4 4 2 2 2 2 2" xfId="30201" xr:uid="{17137F6E-595C-463A-BE2B-7F793B9579D7}"/>
    <cellStyle name="千分位[0] 2 4 4 2 2 2 2 2 2" xfId="60153" xr:uid="{2D6E3523-7FFF-4BBF-9CB8-D16D1B02BF7C}"/>
    <cellStyle name="千分位[0] 2 4 4 2 2 2 2 3" xfId="38109" xr:uid="{E1C386B6-0818-4685-A084-E308A6AE0584}"/>
    <cellStyle name="千分位[0] 2 4 4 2 2 2 3" xfId="10936" xr:uid="{2E858971-0E8D-4948-B337-2B1C979B326B}"/>
    <cellStyle name="千分位[0] 2 4 4 2 2 2 3 2" xfId="40891" xr:uid="{33C717CB-F4B9-425C-A41C-44D383C8BFB7}"/>
    <cellStyle name="千分位[0] 2 4 4 2 2 2 4" xfId="13718" xr:uid="{C80758FF-78F5-4591-8A6F-8FF1F558BEF7}"/>
    <cellStyle name="千分位[0] 2 4 4 2 2 2 4 2" xfId="43673" xr:uid="{47E34C16-FFB5-4F2D-848F-D5AE22A52034}"/>
    <cellStyle name="千分位[0] 2 4 4 2 2 2 5" xfId="16453" xr:uid="{DA78B7E7-DCB5-47E6-8A06-2FE1C3B69F9A}"/>
    <cellStyle name="千分位[0] 2 4 4 2 2 2 5 2" xfId="46408" xr:uid="{9484F699-9F14-4915-8C49-20C17CD2A3A9}"/>
    <cellStyle name="千分位[0] 2 4 4 2 2 2 6" xfId="19201" xr:uid="{D997836B-CAE2-404D-AF70-8D14EAB7BF2F}"/>
    <cellStyle name="千分位[0] 2 4 4 2 2 2 6 2" xfId="49154" xr:uid="{8BDBEC45-FBB9-4184-B0A6-56458F1B1E8C}"/>
    <cellStyle name="千分位[0] 2 4 4 2 2 2 7" xfId="21984" xr:uid="{6597E647-9A6D-4115-AD12-3DF07B01072B}"/>
    <cellStyle name="千分位[0] 2 4 4 2 2 2 7 2" xfId="51936" xr:uid="{89FD0984-29D4-480A-B914-4E1E87B99A6E}"/>
    <cellStyle name="千分位[0] 2 4 4 2 2 2 8" xfId="24722" xr:uid="{14BF03F5-940E-4B77-9202-91A7B13E215D}"/>
    <cellStyle name="千分位[0] 2 4 4 2 2 2 8 2" xfId="54674" xr:uid="{3F555CAB-1F13-4F72-A7C5-FA0168F432A1}"/>
    <cellStyle name="千分位[0] 2 4 4 2 2 2 9" xfId="27458" xr:uid="{9FC65B10-2511-4CB8-9C25-51F7E59ED956}"/>
    <cellStyle name="千分位[0] 2 4 4 2 2 2 9 2" xfId="57410" xr:uid="{987EF0A7-187B-4AF3-92CA-DD11D10FDA0A}"/>
    <cellStyle name="千分位[0] 2 4 4 2 2 3" xfId="6786" xr:uid="{B955357A-7028-4FBB-843E-051D11B04CE1}"/>
    <cellStyle name="千分位[0] 2 4 4 2 2 3 2" xfId="28833" xr:uid="{50D4A1F8-FB27-45F2-B5E2-D22122C413C0}"/>
    <cellStyle name="千分位[0] 2 4 4 2 2 3 2 2" xfId="58785" xr:uid="{CA889D91-8DCE-4A4D-9F19-E0B2AE7030B6}"/>
    <cellStyle name="千分位[0] 2 4 4 2 2 3 3" xfId="36741" xr:uid="{3AB6F1E1-D2BB-4A74-BD35-9D57D86A2A56}"/>
    <cellStyle name="千分位[0] 2 4 4 2 2 4" xfId="9568" xr:uid="{E41E2884-B26F-45CB-8ACC-7C96A81B5E3A}"/>
    <cellStyle name="千分位[0] 2 4 4 2 2 4 2" xfId="39523" xr:uid="{D63D5F52-C08D-45E6-ACB9-8DD718174BCE}"/>
    <cellStyle name="千分位[0] 2 4 4 2 2 5" xfId="12350" xr:uid="{C34EF1C3-FE7B-44B3-B613-0F7558DA56F7}"/>
    <cellStyle name="千分位[0] 2 4 4 2 2 5 2" xfId="42305" xr:uid="{4F4E48EB-C70D-421A-8115-514570E75F72}"/>
    <cellStyle name="千分位[0] 2 4 4 2 2 6" xfId="15085" xr:uid="{591801D3-6F14-4E39-BBF3-EBD7457B2636}"/>
    <cellStyle name="千分位[0] 2 4 4 2 2 6 2" xfId="45040" xr:uid="{5A5868CF-598C-40F6-AD69-5A7D4FBF7E64}"/>
    <cellStyle name="千分位[0] 2 4 4 2 2 7" xfId="17833" xr:uid="{2C87D5D0-8146-49C2-BFD2-42B9AFA15F64}"/>
    <cellStyle name="千分位[0] 2 4 4 2 2 7 2" xfId="47786" xr:uid="{4A25B86E-1EFB-4F44-9915-E4C0E38E237E}"/>
    <cellStyle name="千分位[0] 2 4 4 2 2 8" xfId="20616" xr:uid="{0F870783-E8AF-4C64-B7CC-F0D3976A6469}"/>
    <cellStyle name="千分位[0] 2 4 4 2 2 8 2" xfId="50568" xr:uid="{0B004F78-C727-4B03-8201-036EBCB2FFBB}"/>
    <cellStyle name="千分位[0] 2 4 4 2 2 9" xfId="23354" xr:uid="{187A14BA-A253-406A-BD4B-6982ACAB3657}"/>
    <cellStyle name="千分位[0] 2 4 4 2 2 9 2" xfId="53306" xr:uid="{E295396A-1C35-4F6C-827C-0736DA4CBBE2}"/>
    <cellStyle name="千分位[0] 2 4 4 2 3" xfId="4522" xr:uid="{782C4007-CE4B-416F-856F-5E22FDD77A32}"/>
    <cellStyle name="千分位[0] 2 4 4 2 3 10" xfId="34515" xr:uid="{521C46FD-9CD8-4D42-8EBD-D031FF71709E}"/>
    <cellStyle name="千分位[0] 2 4 4 2 3 2" xfId="7470" xr:uid="{69C60F01-8FD1-4695-AE58-46EDA60ABC16}"/>
    <cellStyle name="千分位[0] 2 4 4 2 3 2 2" xfId="29517" xr:uid="{96F21A16-EC7D-475C-89C3-89E9AFF234D3}"/>
    <cellStyle name="千分位[0] 2 4 4 2 3 2 2 2" xfId="59469" xr:uid="{23C920D2-D6D2-43B4-8C2E-7CCDC1AF63F3}"/>
    <cellStyle name="千分位[0] 2 4 4 2 3 2 3" xfId="37425" xr:uid="{71C467ED-ED6F-4EE6-8E9A-050001D6900D}"/>
    <cellStyle name="千分位[0] 2 4 4 2 3 3" xfId="10252" xr:uid="{7DF8BC55-26F3-4112-89BA-AE92F662B887}"/>
    <cellStyle name="千分位[0] 2 4 4 2 3 3 2" xfId="40207" xr:uid="{A833F9E7-915A-433A-AB66-56238D5CAACA}"/>
    <cellStyle name="千分位[0] 2 4 4 2 3 4" xfId="13034" xr:uid="{CAC1C917-20AF-4E9A-9287-A9BFC6047E81}"/>
    <cellStyle name="千分位[0] 2 4 4 2 3 4 2" xfId="42989" xr:uid="{0DE1EB06-5D60-4158-8CB3-9211EE782734}"/>
    <cellStyle name="千分位[0] 2 4 4 2 3 5" xfId="15769" xr:uid="{2A43675F-5719-409E-98AF-DE11CC98C474}"/>
    <cellStyle name="千分位[0] 2 4 4 2 3 5 2" xfId="45724" xr:uid="{A58CC2F3-B0E8-4F02-BAD5-5272EE8F5A21}"/>
    <cellStyle name="千分位[0] 2 4 4 2 3 6" xfId="18517" xr:uid="{EBE0DEC1-BA7B-4D93-9C93-A8BB074B86C1}"/>
    <cellStyle name="千分位[0] 2 4 4 2 3 6 2" xfId="48470" xr:uid="{1A1C4DB9-DC8B-4510-A466-1901C0D07577}"/>
    <cellStyle name="千分位[0] 2 4 4 2 3 7" xfId="21300" xr:uid="{174F4BA2-8524-40B1-B6F9-CF0E072CC9D0}"/>
    <cellStyle name="千分位[0] 2 4 4 2 3 7 2" xfId="51252" xr:uid="{5AC4E32E-40EF-45E7-97D1-E86171D9BB89}"/>
    <cellStyle name="千分位[0] 2 4 4 2 3 8" xfId="24038" xr:uid="{D29A02F1-8136-4B5E-8757-7C35ADC7A23C}"/>
    <cellStyle name="千分位[0] 2 4 4 2 3 8 2" xfId="53990" xr:uid="{49AF9F03-B91A-4FE1-A2DC-9077EBF4F586}"/>
    <cellStyle name="千分位[0] 2 4 4 2 3 9" xfId="26774" xr:uid="{0799F888-1620-4A4D-A463-9CF28FA356E8}"/>
    <cellStyle name="千分位[0] 2 4 4 2 3 9 2" xfId="56726" xr:uid="{FAE90012-025D-41FE-9D36-8304853DBA11}"/>
    <cellStyle name="千分位[0] 2 4 4 2 4" xfId="3154" xr:uid="{2B7A424C-010D-41A7-B38F-0A63D733C074}"/>
    <cellStyle name="千分位[0] 2 4 4 2 4 2" xfId="28149" xr:uid="{7A81753C-495F-4FF9-8D95-97DB6624AEE8}"/>
    <cellStyle name="千分位[0] 2 4 4 2 4 2 2" xfId="58101" xr:uid="{53D7169C-D99C-42CD-B947-4E875B7EBAAA}"/>
    <cellStyle name="千分位[0] 2 4 4 2 4 3" xfId="33147" xr:uid="{EC13134E-068A-4516-8C40-1C3E9E8A3B57}"/>
    <cellStyle name="千分位[0] 2 4 4 2 5" xfId="6102" xr:uid="{98F77B12-4585-4A1D-82DA-B4D093415EB8}"/>
    <cellStyle name="千分位[0] 2 4 4 2 5 2" xfId="36057" xr:uid="{207C4C64-547A-4B9B-AD8B-3EF005A9D24D}"/>
    <cellStyle name="千分位[0] 2 4 4 2 6" xfId="8884" xr:uid="{411249B1-1A7A-4F10-9DFB-AB509CAC904E}"/>
    <cellStyle name="千分位[0] 2 4 4 2 6 2" xfId="38839" xr:uid="{67C6FC86-3F4F-42EB-B20E-08D62847D74B}"/>
    <cellStyle name="千分位[0] 2 4 4 2 7" xfId="11666" xr:uid="{A246F21F-68D0-4E7F-97B0-D362CBD391F0}"/>
    <cellStyle name="千分位[0] 2 4 4 2 7 2" xfId="41621" xr:uid="{753A49AA-5FED-4D99-A15D-B2D8976C0AC5}"/>
    <cellStyle name="千分位[0] 2 4 4 2 8" xfId="14401" xr:uid="{BEFFFEA9-3169-4737-8CB2-B67BEC54CC99}"/>
    <cellStyle name="千分位[0] 2 4 4 2 8 2" xfId="44356" xr:uid="{3D63F0A6-8247-4CF9-BF98-393CC7666139}"/>
    <cellStyle name="千分位[0] 2 4 4 2 9" xfId="17149" xr:uid="{E963E971-57A7-4D62-884E-F75C2559D422}"/>
    <cellStyle name="千分位[0] 2 4 4 2 9 2" xfId="47102" xr:uid="{0C7D5A9C-EDE1-49C5-AD56-F76122DEBB55}"/>
    <cellStyle name="千分位[0] 2 4 4 3" xfId="1613" xr:uid="{0CC59F1E-A98C-449F-BAF6-9B48F9AD523E}"/>
    <cellStyle name="千分位[0] 2 4 4 3 10" xfId="23012" xr:uid="{84ED55DD-08F7-486E-AAD6-F0E66B61C843}"/>
    <cellStyle name="千分位[0] 2 4 4 3 10 2" xfId="52964" xr:uid="{F40752FD-FA96-4F6F-887A-96A45B9BF9CB}"/>
    <cellStyle name="千分位[0] 2 4 4 3 11" xfId="25748" xr:uid="{8FEDC5E9-CAEC-4426-9A30-2512132502EC}"/>
    <cellStyle name="千分位[0] 2 4 4 3 11 2" xfId="55700" xr:uid="{B8C58290-132E-4A58-A9AC-3F3EC03CCB24}"/>
    <cellStyle name="千分位[0] 2 4 4 3 12" xfId="31618" xr:uid="{D493EA1C-12FB-4919-8888-6AB1DBE16981}"/>
    <cellStyle name="千分位[0] 2 4 4 3 2" xfId="4864" xr:uid="{667EC25B-F759-49F0-8A75-AD5ABB9ECA2C}"/>
    <cellStyle name="千分位[0] 2 4 4 3 2 10" xfId="34857" xr:uid="{A150A873-3178-4A0F-8134-1619060DD6FE}"/>
    <cellStyle name="千分位[0] 2 4 4 3 2 2" xfId="7812" xr:uid="{D4BBDE6B-70BB-44BB-8F78-D82AEFA1C4E4}"/>
    <cellStyle name="千分位[0] 2 4 4 3 2 2 2" xfId="29859" xr:uid="{8AE2618C-227C-47BE-8CAA-874C94FAB5FE}"/>
    <cellStyle name="千分位[0] 2 4 4 3 2 2 2 2" xfId="59811" xr:uid="{358771E1-BA7A-4D9D-98DB-DA2A744DA48F}"/>
    <cellStyle name="千分位[0] 2 4 4 3 2 2 3" xfId="37767" xr:uid="{10DD4F17-471E-4E11-936F-6DF2FF34C94F}"/>
    <cellStyle name="千分位[0] 2 4 4 3 2 3" xfId="10594" xr:uid="{3ED6A7A3-219B-42BD-A778-02621BD5E9EE}"/>
    <cellStyle name="千分位[0] 2 4 4 3 2 3 2" xfId="40549" xr:uid="{BFBABE5A-E029-40B0-AD5C-08A3D8549E9F}"/>
    <cellStyle name="千分位[0] 2 4 4 3 2 4" xfId="13376" xr:uid="{82074164-E3ED-4FE2-B001-A72E2DB6BDFF}"/>
    <cellStyle name="千分位[0] 2 4 4 3 2 4 2" xfId="43331" xr:uid="{6DDD7F8A-AFC6-48A0-9876-AFB1EF527CA6}"/>
    <cellStyle name="千分位[0] 2 4 4 3 2 5" xfId="16111" xr:uid="{6E80E8F0-2BA4-49A4-BA6B-D4058D726AA2}"/>
    <cellStyle name="千分位[0] 2 4 4 3 2 5 2" xfId="46066" xr:uid="{041D8241-E08E-446C-BC4E-886D12E42F11}"/>
    <cellStyle name="千分位[0] 2 4 4 3 2 6" xfId="18859" xr:uid="{78D51BD7-84B4-42F7-99E9-0F943CACB481}"/>
    <cellStyle name="千分位[0] 2 4 4 3 2 6 2" xfId="48812" xr:uid="{5B6B8B61-D321-4768-ADDB-5F488A5F98E1}"/>
    <cellStyle name="千分位[0] 2 4 4 3 2 7" xfId="21642" xr:uid="{B72BDBE9-3E7B-445B-AA7C-40D1CD7CA802}"/>
    <cellStyle name="千分位[0] 2 4 4 3 2 7 2" xfId="51594" xr:uid="{C98669E8-8451-4861-95BE-83B655C5DFB3}"/>
    <cellStyle name="千分位[0] 2 4 4 3 2 8" xfId="24380" xr:uid="{78217C50-5FC2-439B-9A7F-F6AC714D67E8}"/>
    <cellStyle name="千分位[0] 2 4 4 3 2 8 2" xfId="54332" xr:uid="{5485D5F1-EAAC-4FEA-ADBA-23E84B8E84B4}"/>
    <cellStyle name="千分位[0] 2 4 4 3 2 9" xfId="27116" xr:uid="{29103862-7240-4ADD-B76E-00D04459C068}"/>
    <cellStyle name="千分位[0] 2 4 4 3 2 9 2" xfId="57068" xr:uid="{86B2560D-F000-498C-8A08-35957C792A5F}"/>
    <cellStyle name="千分位[0] 2 4 4 3 3" xfId="3496" xr:uid="{411D1BF5-2661-41C3-B570-6DE3EAC2EDC9}"/>
    <cellStyle name="千分位[0] 2 4 4 3 3 2" xfId="28491" xr:uid="{2EBB88B7-171E-4DCA-A036-3A43BBA1D50F}"/>
    <cellStyle name="千分位[0] 2 4 4 3 3 2 2" xfId="58443" xr:uid="{29C8F705-98D6-4C9B-A775-FE059F53A5E0}"/>
    <cellStyle name="千分位[0] 2 4 4 3 3 3" xfId="33489" xr:uid="{1521A7ED-DA51-47E4-8C69-C46B62493E4C}"/>
    <cellStyle name="千分位[0] 2 4 4 3 4" xfId="6444" xr:uid="{03DFE893-A603-4CDB-A6B5-1491BDAFA8C7}"/>
    <cellStyle name="千分位[0] 2 4 4 3 4 2" xfId="36399" xr:uid="{D5DCAF55-56C2-48FC-9A4E-568A2FC9DE2E}"/>
    <cellStyle name="千分位[0] 2 4 4 3 5" xfId="9226" xr:uid="{3E08B09E-68F8-4A18-9BF3-0E4DEB9C41B4}"/>
    <cellStyle name="千分位[0] 2 4 4 3 5 2" xfId="39181" xr:uid="{DC26C6D8-CC07-4431-BDD3-DB8CAA46CA93}"/>
    <cellStyle name="千分位[0] 2 4 4 3 6" xfId="12008" xr:uid="{EA1FEDE2-D0C7-4BDE-94E8-92B116E8462F}"/>
    <cellStyle name="千分位[0] 2 4 4 3 6 2" xfId="41963" xr:uid="{0F0A5801-4B1C-4B1C-91EA-6CF48F4149A9}"/>
    <cellStyle name="千分位[0] 2 4 4 3 7" xfId="14743" xr:uid="{203BC344-7E10-4942-8BBA-82F5DD4E2BCB}"/>
    <cellStyle name="千分位[0] 2 4 4 3 7 2" xfId="44698" xr:uid="{7B54B37D-ED83-42B3-89D0-422B2D968B4D}"/>
    <cellStyle name="千分位[0] 2 4 4 3 8" xfId="17491" xr:uid="{454207EE-5E74-40F3-A09F-0798B35203B6}"/>
    <cellStyle name="千分位[0] 2 4 4 3 8 2" xfId="47444" xr:uid="{10E2CA6D-5306-475B-ABD6-914E453E7686}"/>
    <cellStyle name="千分位[0] 2 4 4 3 9" xfId="20274" xr:uid="{257D639F-2B55-4AEB-9D8C-1B10A67D6645}"/>
    <cellStyle name="千分位[0] 2 4 4 3 9 2" xfId="50226" xr:uid="{457C373A-ED11-4FBE-A931-CEF4EF6BA97A}"/>
    <cellStyle name="千分位[0] 2 4 4 4" xfId="2375" xr:uid="{63BDE99A-4ABB-497D-8BA5-4F08CE35839C}"/>
    <cellStyle name="千分位[0] 2 4 4 4 10" xfId="26432" xr:uid="{B3848993-DB82-4327-89DA-F6D52636787B}"/>
    <cellStyle name="千分位[0] 2 4 4 4 10 2" xfId="56384" xr:uid="{DBD71274-9B18-4E44-BD9C-E35BDAD7444F}"/>
    <cellStyle name="千分位[0] 2 4 4 4 11" xfId="32374" xr:uid="{3788566A-C1EA-48B2-8044-D56D27EF21A2}"/>
    <cellStyle name="千分位[0] 2 4 4 4 2" xfId="4180" xr:uid="{200F450C-19F4-47F9-97D8-3D81E155F954}"/>
    <cellStyle name="千分位[0] 2 4 4 4 2 2" xfId="29175" xr:uid="{191B0622-C496-4274-82C6-0F3B7CC24D85}"/>
    <cellStyle name="千分位[0] 2 4 4 4 2 2 2" xfId="59127" xr:uid="{A8945642-D887-48E5-9868-62DE85D9BD92}"/>
    <cellStyle name="千分位[0] 2 4 4 4 2 3" xfId="34173" xr:uid="{00BE4F6A-6622-43AC-8CB9-F0F0E291A238}"/>
    <cellStyle name="千分位[0] 2 4 4 4 3" xfId="7128" xr:uid="{7A83C176-953C-415D-8393-F0840D654682}"/>
    <cellStyle name="千分位[0] 2 4 4 4 3 2" xfId="37083" xr:uid="{23364953-017C-4751-AA58-46A19708DD21}"/>
    <cellStyle name="千分位[0] 2 4 4 4 4" xfId="9910" xr:uid="{A846BE03-CF6A-487B-BEAF-33B4776FB352}"/>
    <cellStyle name="千分位[0] 2 4 4 4 4 2" xfId="39865" xr:uid="{29098D76-A98F-4D7A-959B-E91B25D05670}"/>
    <cellStyle name="千分位[0] 2 4 4 4 5" xfId="12692" xr:uid="{28919815-2E62-4CEF-AFEE-B6566CA8D385}"/>
    <cellStyle name="千分位[0] 2 4 4 4 5 2" xfId="42647" xr:uid="{F8B800F6-81C3-40FE-87FE-C4DB35D7EB8E}"/>
    <cellStyle name="千分位[0] 2 4 4 4 6" xfId="15427" xr:uid="{218CFCEA-F4AD-409C-B5FD-A955B024CB64}"/>
    <cellStyle name="千分位[0] 2 4 4 4 6 2" xfId="45382" xr:uid="{6F3ABDAF-D700-4FAD-8BFD-F80BDBB764E0}"/>
    <cellStyle name="千分位[0] 2 4 4 4 7" xfId="18175" xr:uid="{2E625FDE-AFE4-4E75-8D30-9034A4EC28B3}"/>
    <cellStyle name="千分位[0] 2 4 4 4 7 2" xfId="48128" xr:uid="{FF645FBB-DBA5-4AAB-BC30-176A875467F7}"/>
    <cellStyle name="千分位[0] 2 4 4 4 8" xfId="20958" xr:uid="{6E654FCE-623F-404E-9764-FC319CAEFDD6}"/>
    <cellStyle name="千分位[0] 2 4 4 4 8 2" xfId="50910" xr:uid="{511026DF-6FE2-4D43-B86C-E3CF7BD2E2CF}"/>
    <cellStyle name="千分位[0] 2 4 4 4 9" xfId="23696" xr:uid="{1D79144A-D65A-4A11-ABB8-346BD2B2264E}"/>
    <cellStyle name="千分位[0] 2 4 4 4 9 2" xfId="53648" xr:uid="{92998965-2C7C-4E96-AC22-8BABA638C615}"/>
    <cellStyle name="千分位[0] 2 4 4 5" xfId="2812" xr:uid="{B6285BEF-934E-4343-8C97-93269A4FC769}"/>
    <cellStyle name="千分位[0] 2 4 4 5 2" xfId="27807" xr:uid="{A698B2DA-B292-4CB1-BC25-65B2C4422ECF}"/>
    <cellStyle name="千分位[0] 2 4 4 5 2 2" xfId="57759" xr:uid="{31202355-904E-44FE-B0A1-437D1B146D40}"/>
    <cellStyle name="千分位[0] 2 4 4 5 3" xfId="32805" xr:uid="{088FD26F-17A5-44D9-8E2C-094961BE4A8F}"/>
    <cellStyle name="千分位[0] 2 4 4 6" xfId="5760" xr:uid="{A7401291-B0C3-4C56-B28D-4CADF3475A4C}"/>
    <cellStyle name="千分位[0] 2 4 4 6 2" xfId="35715" xr:uid="{28F939DA-3799-4AC4-A115-8E6A5A738538}"/>
    <cellStyle name="千分位[0] 2 4 4 7" xfId="8542" xr:uid="{FD5CC2CA-EF03-4A12-8668-B074A426C1AF}"/>
    <cellStyle name="千分位[0] 2 4 4 7 2" xfId="38497" xr:uid="{3134EF76-9B1C-4581-A855-7E8A66B53D30}"/>
    <cellStyle name="千分位[0] 2 4 4 8" xfId="11324" xr:uid="{1CCED221-D5CE-44A5-983D-B32E855C306C}"/>
    <cellStyle name="千分位[0] 2 4 4 8 2" xfId="41279" xr:uid="{DC18D0DC-773D-4108-AC9D-8D72A1B9C564}"/>
    <cellStyle name="千分位[0] 2 4 4 9" xfId="14059" xr:uid="{AE40149F-5EDA-4171-8B0E-1B7F9975AC7D}"/>
    <cellStyle name="千分位[0] 2 4 4 9 2" xfId="44014" xr:uid="{1F088376-2AD5-43D2-BF3A-BC1279840072}"/>
    <cellStyle name="千分位[0] 2 4 5" xfId="663" xr:uid="{56A2CAD3-DD05-4F0B-88E9-A21331F7033A}"/>
    <cellStyle name="千分位[0] 2 4 5 10" xfId="19761" xr:uid="{129471E3-3ECA-42DE-A1BB-188EC4295ED1}"/>
    <cellStyle name="千分位[0] 2 4 5 10 2" xfId="49713" xr:uid="{B3E79D92-740C-4FF0-94D1-38B634FA6D32}"/>
    <cellStyle name="千分位[0] 2 4 5 11" xfId="22499" xr:uid="{D3450784-DA5C-4B30-97AC-81EFDD1E3032}"/>
    <cellStyle name="千分位[0] 2 4 5 11 2" xfId="52451" xr:uid="{A5C8449C-E9AA-4D05-B1CC-8D4CB45253A0}"/>
    <cellStyle name="千分位[0] 2 4 5 12" xfId="25235" xr:uid="{5E9A90F0-5065-4901-9570-194502871ABF}"/>
    <cellStyle name="千分位[0] 2 4 5 12 2" xfId="55187" xr:uid="{08AA17B5-64AD-4A8D-90F1-83866C0394B2}"/>
    <cellStyle name="千分位[0] 2 4 5 13" xfId="30673" xr:uid="{32A6F5FE-20E8-4B1B-B51E-99040FCE03E1}"/>
    <cellStyle name="千分位[0] 2 4 5 2" xfId="1211" xr:uid="{43B9659F-DA4F-4848-8199-5D3482A907CC}"/>
    <cellStyle name="千分位[0] 2 4 5 2 10" xfId="23183" xr:uid="{9554D1E9-52CC-457A-80DF-166FE6147A4F}"/>
    <cellStyle name="千分位[0] 2 4 5 2 10 2" xfId="53135" xr:uid="{DAB3BAE5-C928-4071-AD35-C90E162A019C}"/>
    <cellStyle name="千分位[0] 2 4 5 2 11" xfId="25919" xr:uid="{E990D523-4602-4B97-A5CF-1F9F76B0F5EA}"/>
    <cellStyle name="千分位[0] 2 4 5 2 11 2" xfId="55871" xr:uid="{73B7EDF2-57E5-4855-9D3F-8464DF311D74}"/>
    <cellStyle name="千分位[0] 2 4 5 2 12" xfId="31216" xr:uid="{50894B5C-5EE9-4897-8B30-8ABD9DA46316}"/>
    <cellStyle name="千分位[0] 2 4 5 2 2" xfId="5035" xr:uid="{A2C6F45A-BCD8-4740-A6B0-9F1B4983EC74}"/>
    <cellStyle name="千分位[0] 2 4 5 2 2 10" xfId="35028" xr:uid="{349B171E-1C89-430C-9E48-40AC589FE83A}"/>
    <cellStyle name="千分位[0] 2 4 5 2 2 2" xfId="7983" xr:uid="{680310D5-E0B4-482E-B81F-2DA0E95B8267}"/>
    <cellStyle name="千分位[0] 2 4 5 2 2 2 2" xfId="30030" xr:uid="{A33E2B66-71B8-460A-8045-2DC54006358A}"/>
    <cellStyle name="千分位[0] 2 4 5 2 2 2 2 2" xfId="59982" xr:uid="{307D17EF-4D30-4BC6-8D89-2B7EC939A61F}"/>
    <cellStyle name="千分位[0] 2 4 5 2 2 2 3" xfId="37938" xr:uid="{707C5E17-88D7-4A89-8D6D-469BBA527233}"/>
    <cellStyle name="千分位[0] 2 4 5 2 2 3" xfId="10765" xr:uid="{D855955B-AFC3-480A-A301-ABA4C50A2C25}"/>
    <cellStyle name="千分位[0] 2 4 5 2 2 3 2" xfId="40720" xr:uid="{A1D428E9-E2C4-4F79-ADA0-E24F78062DCF}"/>
    <cellStyle name="千分位[0] 2 4 5 2 2 4" xfId="13547" xr:uid="{6D449920-4419-4FD1-A05A-6410B5D35B1E}"/>
    <cellStyle name="千分位[0] 2 4 5 2 2 4 2" xfId="43502" xr:uid="{383C8569-2F60-49E1-A06D-6D90FD76A278}"/>
    <cellStyle name="千分位[0] 2 4 5 2 2 5" xfId="16282" xr:uid="{353C41EC-B9B7-41A3-AC03-4E584B4562DA}"/>
    <cellStyle name="千分位[0] 2 4 5 2 2 5 2" xfId="46237" xr:uid="{5E702FDC-5BF9-4DEE-A9B9-EB846716EC24}"/>
    <cellStyle name="千分位[0] 2 4 5 2 2 6" xfId="19030" xr:uid="{F0C8CF39-EE55-4C6D-8476-25E7555B985F}"/>
    <cellStyle name="千分位[0] 2 4 5 2 2 6 2" xfId="48983" xr:uid="{2E519DDB-A199-4740-8B2E-0C18851F3DD8}"/>
    <cellStyle name="千分位[0] 2 4 5 2 2 7" xfId="21813" xr:uid="{B5B3A7B3-B7BB-4385-884C-F7FA7A2E82A6}"/>
    <cellStyle name="千分位[0] 2 4 5 2 2 7 2" xfId="51765" xr:uid="{75442C26-C09C-4311-AA81-03E7236D8C43}"/>
    <cellStyle name="千分位[0] 2 4 5 2 2 8" xfId="24551" xr:uid="{B6AAF7B3-80B3-4B7F-9668-76AA346E83C0}"/>
    <cellStyle name="千分位[0] 2 4 5 2 2 8 2" xfId="54503" xr:uid="{79BE34EA-D11A-4298-8E04-DBD6D62E2309}"/>
    <cellStyle name="千分位[0] 2 4 5 2 2 9" xfId="27287" xr:uid="{D973F459-A409-49DC-BC88-9839BF419ED0}"/>
    <cellStyle name="千分位[0] 2 4 5 2 2 9 2" xfId="57239" xr:uid="{CF91E0C9-20CE-4CE5-A8F9-D2446F54FC0E}"/>
    <cellStyle name="千分位[0] 2 4 5 2 3" xfId="3667" xr:uid="{9687D0C0-0FCD-4429-A6C4-814071E753BA}"/>
    <cellStyle name="千分位[0] 2 4 5 2 3 2" xfId="28662" xr:uid="{D3802B25-A6B1-4F7F-B6D7-72F95AF56ADF}"/>
    <cellStyle name="千分位[0] 2 4 5 2 3 2 2" xfId="58614" xr:uid="{0444DEC0-785D-4BAB-95EE-1B3736F87A1D}"/>
    <cellStyle name="千分位[0] 2 4 5 2 3 3" xfId="33660" xr:uid="{8ABF12AB-C3B3-42E3-86CB-60238B0B1989}"/>
    <cellStyle name="千分位[0] 2 4 5 2 4" xfId="6615" xr:uid="{CF3E3E17-F3AF-4A18-BDA6-76401F587BC9}"/>
    <cellStyle name="千分位[0] 2 4 5 2 4 2" xfId="36570" xr:uid="{028AE646-79A2-4065-AA55-AF77741EB520}"/>
    <cellStyle name="千分位[0] 2 4 5 2 5" xfId="9397" xr:uid="{D3EAC96F-86BB-4AA3-BD39-C22B8D4CF2F0}"/>
    <cellStyle name="千分位[0] 2 4 5 2 5 2" xfId="39352" xr:uid="{C93B9164-F2A7-42BC-834A-050803FC7294}"/>
    <cellStyle name="千分位[0] 2 4 5 2 6" xfId="12179" xr:uid="{92CC39E8-1C10-4FBB-8FF6-904F30EA34C6}"/>
    <cellStyle name="千分位[0] 2 4 5 2 6 2" xfId="42134" xr:uid="{42C584BA-62C5-4DDE-B148-BE8932D43FDF}"/>
    <cellStyle name="千分位[0] 2 4 5 2 7" xfId="14914" xr:uid="{DB047649-3581-41FF-9D6F-4AB35E15402F}"/>
    <cellStyle name="千分位[0] 2 4 5 2 7 2" xfId="44869" xr:uid="{6B85CEB6-3B85-409C-9B64-ECA046AC182E}"/>
    <cellStyle name="千分位[0] 2 4 5 2 8" xfId="17662" xr:uid="{67D6C7F0-45EC-4C6A-841D-129116EF1EB8}"/>
    <cellStyle name="千分位[0] 2 4 5 2 8 2" xfId="47615" xr:uid="{D686BE24-58F6-4734-9D04-1AA8083FD8FC}"/>
    <cellStyle name="千分位[0] 2 4 5 2 9" xfId="20445" xr:uid="{5D375224-B6F5-4877-9012-7B501EE061D7}"/>
    <cellStyle name="千分位[0] 2 4 5 2 9 2" xfId="50397" xr:uid="{62C0ABBA-C452-4A57-86E1-1976A9774C99}"/>
    <cellStyle name="千分位[0] 2 4 5 3" xfId="1753" xr:uid="{6B5E6886-46CC-4782-BECD-DE7AE055E787}"/>
    <cellStyle name="千分位[0] 2 4 5 3 10" xfId="26603" xr:uid="{13A94342-4E3B-438B-866F-76C5AA5A89E6}"/>
    <cellStyle name="千分位[0] 2 4 5 3 10 2" xfId="56555" xr:uid="{452BDE50-6DE0-495D-B575-3A89E7307E8E}"/>
    <cellStyle name="千分位[0] 2 4 5 3 11" xfId="31758" xr:uid="{3B3A982D-FF17-41A5-B2CA-DF82602BCC85}"/>
    <cellStyle name="千分位[0] 2 4 5 3 2" xfId="4351" xr:uid="{18D33525-A78F-4757-A6C6-D486AB7F9000}"/>
    <cellStyle name="千分位[0] 2 4 5 3 2 2" xfId="29346" xr:uid="{E562F836-4E22-48B7-ABE4-B2929477B675}"/>
    <cellStyle name="千分位[0] 2 4 5 3 2 2 2" xfId="59298" xr:uid="{A2BF1980-DA53-4F7E-A83A-0A063CA15559}"/>
    <cellStyle name="千分位[0] 2 4 5 3 2 3" xfId="34344" xr:uid="{D630340A-9CFF-456A-96F9-372C6A670DBE}"/>
    <cellStyle name="千分位[0] 2 4 5 3 3" xfId="7299" xr:uid="{C682AF1E-EA16-4E18-A445-19990BF1107F}"/>
    <cellStyle name="千分位[0] 2 4 5 3 3 2" xfId="37254" xr:uid="{53D82738-C43A-42D6-BE03-E6D315286D9C}"/>
    <cellStyle name="千分位[0] 2 4 5 3 4" xfId="10081" xr:uid="{5B80F3E7-745B-4235-8F7A-5310BC73A1BD}"/>
    <cellStyle name="千分位[0] 2 4 5 3 4 2" xfId="40036" xr:uid="{E6FED923-E9E0-4C10-9168-DE7D65AF80C3}"/>
    <cellStyle name="千分位[0] 2 4 5 3 5" xfId="12863" xr:uid="{4EC873C0-0D56-4DC5-A493-3E8C1D471F6B}"/>
    <cellStyle name="千分位[0] 2 4 5 3 5 2" xfId="42818" xr:uid="{9AE6053A-8E01-4C40-8190-24AB61D7E4B3}"/>
    <cellStyle name="千分位[0] 2 4 5 3 6" xfId="15598" xr:uid="{B2597E62-4D8A-4EF3-8BDF-F278D7062FCD}"/>
    <cellStyle name="千分位[0] 2 4 5 3 6 2" xfId="45553" xr:uid="{1DF69C8F-FA5C-4B2E-B03F-41DF00169BE2}"/>
    <cellStyle name="千分位[0] 2 4 5 3 7" xfId="18346" xr:uid="{5A13DC0C-DCC5-44C2-8276-EE2F0368B9C4}"/>
    <cellStyle name="千分位[0] 2 4 5 3 7 2" xfId="48299" xr:uid="{C5180E4E-A30D-4DA9-93A8-E5CCD4733074}"/>
    <cellStyle name="千分位[0] 2 4 5 3 8" xfId="21129" xr:uid="{F931D257-7694-4466-A21B-7C4D5DBD2C62}"/>
    <cellStyle name="千分位[0] 2 4 5 3 8 2" xfId="51081" xr:uid="{8B529A3D-6C0E-4E0A-BCAF-5A23952D67A6}"/>
    <cellStyle name="千分位[0] 2 4 5 3 9" xfId="23867" xr:uid="{199CE99F-4586-4C2C-8FB9-EB1DE6D5A252}"/>
    <cellStyle name="千分位[0] 2 4 5 3 9 2" xfId="53819" xr:uid="{D9A6A408-A846-43A8-9A22-B0E419DD3D98}"/>
    <cellStyle name="千分位[0] 2 4 5 4" xfId="2983" xr:uid="{D1BC1B28-C04F-43A0-B1EC-29ABDCDB96A9}"/>
    <cellStyle name="千分位[0] 2 4 5 4 2" xfId="27978" xr:uid="{28EF02DD-3157-49D0-BB9F-89E346F8528B}"/>
    <cellStyle name="千分位[0] 2 4 5 4 2 2" xfId="57930" xr:uid="{F35DF324-7FE6-446E-B04D-65293067200D}"/>
    <cellStyle name="千分位[0] 2 4 5 4 3" xfId="32976" xr:uid="{528DF521-78D8-4943-AC9D-41EC6C30AADB}"/>
    <cellStyle name="千分位[0] 2 4 5 5" xfId="5931" xr:uid="{635DDB2E-1B45-4189-9601-028F60B2D3AF}"/>
    <cellStyle name="千分位[0] 2 4 5 5 2" xfId="35886" xr:uid="{827B0BD3-20F3-4DFB-BAAA-A94CB6BF1B49}"/>
    <cellStyle name="千分位[0] 2 4 5 6" xfId="8713" xr:uid="{1933132D-03D8-4A45-9989-FE6AFD76EDF9}"/>
    <cellStyle name="千分位[0] 2 4 5 6 2" xfId="38668" xr:uid="{BAFB0A7C-FAD7-4BB9-808D-0842FA9A7D28}"/>
    <cellStyle name="千分位[0] 2 4 5 7" xfId="11495" xr:uid="{13099488-4097-4871-82AD-C866EE8D4A82}"/>
    <cellStyle name="千分位[0] 2 4 5 7 2" xfId="41450" xr:uid="{2F8E3345-C7E0-4087-9C3E-C68CE737FFA0}"/>
    <cellStyle name="千分位[0] 2 4 5 8" xfId="14230" xr:uid="{CB2475D8-DFFF-45A3-A550-728D86F207C1}"/>
    <cellStyle name="千分位[0] 2 4 5 8 2" xfId="44185" xr:uid="{252CDF00-BFA3-4F8E-AB32-437AA970BFC4}"/>
    <cellStyle name="千分位[0] 2 4 5 9" xfId="16978" xr:uid="{D625EF20-5538-4850-B22F-55F738E81A63}"/>
    <cellStyle name="千分位[0] 2 4 5 9 2" xfId="46931" xr:uid="{168B8564-392C-4CB0-B869-50448DF2C0F3}"/>
    <cellStyle name="千分位[0] 2 4 6" xfId="713" xr:uid="{6830C2F5-37F7-421C-A116-B03B93D6576A}"/>
    <cellStyle name="千分位[0] 2 4 6 10" xfId="20103" xr:uid="{87FC364C-515D-42A6-97A1-48470B1A5B0C}"/>
    <cellStyle name="千分位[0] 2 4 6 10 2" xfId="50055" xr:uid="{367DF50D-E161-4C8A-90E0-44AC123D0D95}"/>
    <cellStyle name="千分位[0] 2 4 6 11" xfId="22841" xr:uid="{B7534E03-8179-4A22-AB43-849785C66891}"/>
    <cellStyle name="千分位[0] 2 4 6 11 2" xfId="52793" xr:uid="{8BA8F348-86BF-4D25-9AC9-4DB93BF71FF6}"/>
    <cellStyle name="千分位[0] 2 4 6 12" xfId="25577" xr:uid="{479712DD-4B54-4532-81D3-F5FB71037D0A}"/>
    <cellStyle name="千分位[0] 2 4 6 12 2" xfId="55529" xr:uid="{00A33B36-8A7B-44A7-A909-3C2464B22F82}"/>
    <cellStyle name="千分位[0] 2 4 6 13" xfId="30718" xr:uid="{A347787B-9372-492A-83D0-E967444A194E}"/>
    <cellStyle name="千分位[0] 2 4 6 2" xfId="1256" xr:uid="{51CDEF09-AE0F-486E-A81D-441472B3A1B4}"/>
    <cellStyle name="千分位[0] 2 4 6 2 10" xfId="26945" xr:uid="{8A81C8EE-E35D-4418-A7B0-7BC6B561AA39}"/>
    <cellStyle name="千分位[0] 2 4 6 2 10 2" xfId="56897" xr:uid="{942709F1-1ED1-4403-A1EC-CC2AB3D5F804}"/>
    <cellStyle name="千分位[0] 2 4 6 2 11" xfId="31261" xr:uid="{76FDFD13-6DA4-468E-93FE-22DE16D8403E}"/>
    <cellStyle name="千分位[0] 2 4 6 2 2" xfId="4693" xr:uid="{C9B27C13-93B2-4F9C-A51B-69E727853A07}"/>
    <cellStyle name="千分位[0] 2 4 6 2 2 2" xfId="29688" xr:uid="{31E8B187-540B-4738-84FB-77D1DF078E7E}"/>
    <cellStyle name="千分位[0] 2 4 6 2 2 2 2" xfId="59640" xr:uid="{F42CA98C-F409-4E2B-A2BF-DE4545D0B351}"/>
    <cellStyle name="千分位[0] 2 4 6 2 2 3" xfId="34686" xr:uid="{8CD33CB0-7CF6-4935-BC3E-370097010056}"/>
    <cellStyle name="千分位[0] 2 4 6 2 3" xfId="7641" xr:uid="{4CE284DD-86F5-4099-A9BE-7C18FBD579D7}"/>
    <cellStyle name="千分位[0] 2 4 6 2 3 2" xfId="37596" xr:uid="{3C7C8727-5538-4032-BF0E-5C9090B3D07E}"/>
    <cellStyle name="千分位[0] 2 4 6 2 4" xfId="10423" xr:uid="{7FFF2AD3-6008-43A8-8ED0-73A12CA1728E}"/>
    <cellStyle name="千分位[0] 2 4 6 2 4 2" xfId="40378" xr:uid="{E1F3EBAB-09A1-4217-BEB5-EAEF89F7EF8B}"/>
    <cellStyle name="千分位[0] 2 4 6 2 5" xfId="13205" xr:uid="{44AA8FB1-6797-47EF-BF12-4F12A0DE5D09}"/>
    <cellStyle name="千分位[0] 2 4 6 2 5 2" xfId="43160" xr:uid="{3CE00769-8040-4F15-997A-24D92F57214A}"/>
    <cellStyle name="千分位[0] 2 4 6 2 6" xfId="15940" xr:uid="{CE998D0B-E2A3-4EBA-A552-0FF48A3A1CEA}"/>
    <cellStyle name="千分位[0] 2 4 6 2 6 2" xfId="45895" xr:uid="{D1878604-D381-459F-B051-219BA2CE8BB9}"/>
    <cellStyle name="千分位[0] 2 4 6 2 7" xfId="18688" xr:uid="{33669B23-7C0F-4EAB-8E0E-D16204C2358A}"/>
    <cellStyle name="千分位[0] 2 4 6 2 7 2" xfId="48641" xr:uid="{2E7E935A-460B-4192-B626-224197DFEBA1}"/>
    <cellStyle name="千分位[0] 2 4 6 2 8" xfId="21471" xr:uid="{1BEE91A8-3D48-4CEE-B221-730016644EC9}"/>
    <cellStyle name="千分位[0] 2 4 6 2 8 2" xfId="51423" xr:uid="{2B915C21-F83F-4708-8528-67E19F883047}"/>
    <cellStyle name="千分位[0] 2 4 6 2 9" xfId="24209" xr:uid="{CD46161D-7761-4950-8784-E839A5884012}"/>
    <cellStyle name="千分位[0] 2 4 6 2 9 2" xfId="54161" xr:uid="{583E4625-18EF-4611-8F0D-D6FAE8CA7C71}"/>
    <cellStyle name="千分位[0] 2 4 6 3" xfId="1798" xr:uid="{3FEA1EAD-4C53-4D56-AA4D-925E1EA387D6}"/>
    <cellStyle name="千分位[0] 2 4 6 3 2" xfId="28320" xr:uid="{E55464F2-4EA9-4F48-B8A1-6DEF9B3E2E67}"/>
    <cellStyle name="千分位[0] 2 4 6 3 2 2" xfId="58272" xr:uid="{42C81305-6A5D-45CB-8FFE-0D48E58FF692}"/>
    <cellStyle name="千分位[0] 2 4 6 3 3" xfId="31803" xr:uid="{B14D5FBC-9A0B-43E7-83D9-80EA6A80E4E0}"/>
    <cellStyle name="千分位[0] 2 4 6 4" xfId="3325" xr:uid="{112A55D1-2E33-4350-938D-78D2BE49E2B3}"/>
    <cellStyle name="千分位[0] 2 4 6 4 2" xfId="33318" xr:uid="{9C7749D7-05FD-44C4-B37F-C229E3070DDE}"/>
    <cellStyle name="千分位[0] 2 4 6 5" xfId="6273" xr:uid="{8FD695E3-E6A6-4DAD-B15D-B2F5C67DF78B}"/>
    <cellStyle name="千分位[0] 2 4 6 5 2" xfId="36228" xr:uid="{8AA76DC1-600B-4F8F-8EC0-20FA1262C2A2}"/>
    <cellStyle name="千分位[0] 2 4 6 6" xfId="9055" xr:uid="{410BACA9-F330-4020-9244-0050A1DD78B8}"/>
    <cellStyle name="千分位[0] 2 4 6 6 2" xfId="39010" xr:uid="{C2D5ADDC-58E5-4430-9AA2-B5C370EC48ED}"/>
    <cellStyle name="千分位[0] 2 4 6 7" xfId="11837" xr:uid="{10F4B075-DF61-4B9A-ACDB-FB1F262D5CB8}"/>
    <cellStyle name="千分位[0] 2 4 6 7 2" xfId="41792" xr:uid="{92ABDB96-AD80-4A1C-9971-5EDD79F5E0B4}"/>
    <cellStyle name="千分位[0] 2 4 6 8" xfId="14572" xr:uid="{E14EDC91-82FA-4B75-995E-510570F395C8}"/>
    <cellStyle name="千分位[0] 2 4 6 8 2" xfId="44527" xr:uid="{7653270F-2BC0-4C21-BFF0-53AA81284513}"/>
    <cellStyle name="千分位[0] 2 4 6 9" xfId="17320" xr:uid="{1D7C0532-FAB0-4BEE-907D-2260A048136C}"/>
    <cellStyle name="千分位[0] 2 4 6 9 2" xfId="47273" xr:uid="{9AE59B4E-ED00-4676-9D24-444D876FB752}"/>
    <cellStyle name="千分位[0] 2 4 7" xfId="759" xr:uid="{E7CA1C09-759E-4DCD-B591-A2AEA96638D6}"/>
    <cellStyle name="千分位[0] 2 4 7 10" xfId="20787" xr:uid="{E798FCE0-A249-485D-BB28-FF6DE5C46925}"/>
    <cellStyle name="千分位[0] 2 4 7 10 2" xfId="50739" xr:uid="{4AB341EA-E927-4418-B472-3FAC4300C451}"/>
    <cellStyle name="千分位[0] 2 4 7 11" xfId="23525" xr:uid="{11C924D3-C6A1-4BB7-962D-758DB3BB2933}"/>
    <cellStyle name="千分位[0] 2 4 7 11 2" xfId="53477" xr:uid="{1620B457-BDB5-409E-B161-9705F6DE6A71}"/>
    <cellStyle name="千分位[0] 2 4 7 12" xfId="26261" xr:uid="{CAEA5123-323A-4712-8FE0-59B5CA18F981}"/>
    <cellStyle name="千分位[0] 2 4 7 12 2" xfId="56213" xr:uid="{194DB9A1-BA9B-4904-9F41-6B17B31D6D9D}"/>
    <cellStyle name="千分位[0] 2 4 7 13" xfId="30764" xr:uid="{47D8B919-AB5C-4F10-81AC-3643FC968952}"/>
    <cellStyle name="千分位[0] 2 4 7 2" xfId="1302" xr:uid="{11BFDE9E-FB8F-4E53-932F-F93F12153791}"/>
    <cellStyle name="千分位[0] 2 4 7 2 2" xfId="29004" xr:uid="{D9F9AB5B-788C-4F08-8602-D5F13DBEC473}"/>
    <cellStyle name="千分位[0] 2 4 7 2 2 2" xfId="58956" xr:uid="{A73DAAAF-D8B5-4483-8F11-53DFC1570D7C}"/>
    <cellStyle name="千分位[0] 2 4 7 2 3" xfId="31307" xr:uid="{729E8BEC-7B03-4D10-80B8-7385E9CBA946}"/>
    <cellStyle name="千分位[0] 2 4 7 3" xfId="1844" xr:uid="{557E7D55-2DCD-4982-AC4B-65D68D5A2CA0}"/>
    <cellStyle name="千分位[0] 2 4 7 3 2" xfId="31849" xr:uid="{52FE09C5-CFA0-40D4-9D7A-1E3E799510CF}"/>
    <cellStyle name="千分位[0] 2 4 7 4" xfId="4009" xr:uid="{53008FAA-D632-4936-B499-E7B11E041C44}"/>
    <cellStyle name="千分位[0] 2 4 7 4 2" xfId="34002" xr:uid="{545550DC-7FCA-4A2C-A6EA-7206EE66C9B0}"/>
    <cellStyle name="千分位[0] 2 4 7 5" xfId="6957" xr:uid="{64EC5613-35ED-4C0E-9C74-1BAF6F5E5951}"/>
    <cellStyle name="千分位[0] 2 4 7 5 2" xfId="36912" xr:uid="{3F3E76EC-8879-4DBA-9E98-76BF365137C4}"/>
    <cellStyle name="千分位[0] 2 4 7 6" xfId="9739" xr:uid="{2B4CB3ED-9FE0-43ED-BBBF-DB107F732FA7}"/>
    <cellStyle name="千分位[0] 2 4 7 6 2" xfId="39694" xr:uid="{F7D86C78-790D-4841-A0C9-66AAABDAA9B9}"/>
    <cellStyle name="千分位[0] 2 4 7 7" xfId="12521" xr:uid="{EE3D2557-A577-47F8-A5C4-4A7C7BE7F4BB}"/>
    <cellStyle name="千分位[0] 2 4 7 7 2" xfId="42476" xr:uid="{24D19168-FA4F-4F27-BD9B-6F84B974A4A9}"/>
    <cellStyle name="千分位[0] 2 4 7 8" xfId="15256" xr:uid="{FF777990-D6DD-4D18-97DB-C963C87D71C7}"/>
    <cellStyle name="千分位[0] 2 4 7 8 2" xfId="45211" xr:uid="{2F5F1926-B6F7-4C37-89DD-AE17D49B4915}"/>
    <cellStyle name="千分位[0] 2 4 7 9" xfId="18004" xr:uid="{A24D6CE8-0C66-4483-BAF4-6B1D055595C0}"/>
    <cellStyle name="千分位[0] 2 4 7 9 2" xfId="47957" xr:uid="{807BAA8F-AA6D-4EA8-95EE-89F9FD0885D5}"/>
    <cellStyle name="千分位[0] 2 4 8" xfId="932" xr:uid="{9975880C-E780-46B9-B4B0-6CA6482EB321}"/>
    <cellStyle name="千分位[0] 2 4 8 2" xfId="27636" xr:uid="{1158AD67-09C4-439A-B53F-E6F439E8E768}"/>
    <cellStyle name="千分位[0] 2 4 8 2 2" xfId="57588" xr:uid="{96C0FC48-A2DF-4AD8-8223-06FF2F014079}"/>
    <cellStyle name="千分位[0] 2 4 8 3" xfId="30937" xr:uid="{FCF1330B-BFCD-4A83-B71E-C3B4E06ED42E}"/>
    <cellStyle name="千分位[0] 2 4 9" xfId="1474" xr:uid="{4CAEE6A3-DA6F-449F-8482-F47DFAED8985}"/>
    <cellStyle name="千分位[0] 2 4 9 2" xfId="31479" xr:uid="{08EFD523-DDBA-411C-ACAF-064BD606BE37}"/>
    <cellStyle name="千分位[0] 2 5" xfId="389" xr:uid="{5CA2534D-E9CF-4A17-B580-D9EBDE2C7DD1}"/>
    <cellStyle name="千分位[0] 2 5 10" xfId="5599" xr:uid="{6EF9E2B6-8202-41CB-9C5A-B01402B8E77A}"/>
    <cellStyle name="千分位[0] 2 5 10 2" xfId="35554" xr:uid="{8DE00988-908C-471B-B234-F98A5BFB9AF8}"/>
    <cellStyle name="千分位[0] 2 5 11" xfId="8381" xr:uid="{0B1F8CAD-C841-4B5B-9C15-9AF3CAC3681D}"/>
    <cellStyle name="千分位[0] 2 5 11 2" xfId="38336" xr:uid="{ED0241AA-0DCB-4392-A6CA-A24D4CE876EB}"/>
    <cellStyle name="千分位[0] 2 5 12" xfId="11163" xr:uid="{8C011F35-9BF7-46C1-8593-76D6BAF369EF}"/>
    <cellStyle name="千分位[0] 2 5 12 2" xfId="41118" xr:uid="{F9D6FEDD-D6BB-4D43-905D-D23E42FC57A7}"/>
    <cellStyle name="千分位[0] 2 5 13" xfId="13898" xr:uid="{0E75661F-79F2-4DCC-92B0-06143FC71136}"/>
    <cellStyle name="千分位[0] 2 5 13 2" xfId="43853" xr:uid="{0FE3FE5C-B26B-4CCF-A483-8142D87FC865}"/>
    <cellStyle name="千分位[0] 2 5 14" xfId="16646" xr:uid="{E79F746D-8F67-49C0-83E3-970E93FBD445}"/>
    <cellStyle name="千分位[0] 2 5 14 2" xfId="46599" xr:uid="{FFEB76C3-F5F3-4D58-967A-8704A9C523A9}"/>
    <cellStyle name="千分位[0] 2 5 15" xfId="19429" xr:uid="{6B0B93CA-3E38-450B-BE22-8BEA66C5B1AC}"/>
    <cellStyle name="千分位[0] 2 5 15 2" xfId="49381" xr:uid="{83637857-F601-4C07-A727-38FA5BED27BB}"/>
    <cellStyle name="千分位[0] 2 5 16" xfId="22167" xr:uid="{9006B703-31ED-4BDF-AE9F-4FD98125396D}"/>
    <cellStyle name="千分位[0] 2 5 16 2" xfId="52119" xr:uid="{257C5B47-6F87-443F-8AB3-4E7F349491B2}"/>
    <cellStyle name="千分位[0] 2 5 17" xfId="24903" xr:uid="{6ECAC8A5-6D6A-4B8A-B8B8-FC78CF87EA94}"/>
    <cellStyle name="千分位[0] 2 5 17 2" xfId="54855" xr:uid="{187E8D2B-7D07-4ABD-B209-0B4A50F78BA7}"/>
    <cellStyle name="千分位[0] 2 5 18" xfId="30404" xr:uid="{393D4984-2BB3-4E0B-A55A-538781F42DD1}"/>
    <cellStyle name="千分位[0] 2 5 2" xfId="533" xr:uid="{450C6C21-71AE-4F2B-8EF4-A128ED40360F}"/>
    <cellStyle name="千分位[0] 2 5 2 10" xfId="11248" xr:uid="{AC2690BA-D53C-40C4-9653-DB8C7ED7A2E2}"/>
    <cellStyle name="千分位[0] 2 5 2 10 2" xfId="41203" xr:uid="{61E35B23-431B-4549-989A-3358B335C2AB}"/>
    <cellStyle name="千分位[0] 2 5 2 11" xfId="13983" xr:uid="{81992EBF-1417-4ACB-AC7B-992529B648AE}"/>
    <cellStyle name="千分位[0] 2 5 2 11 2" xfId="43938" xr:uid="{669FB6BC-CDE0-432A-90A3-4D6BAB7EF737}"/>
    <cellStyle name="千分位[0] 2 5 2 12" xfId="16731" xr:uid="{D56E749C-B6EE-4681-9955-982AC2F7B76B}"/>
    <cellStyle name="千分位[0] 2 5 2 12 2" xfId="46684" xr:uid="{157EDE5C-DC40-4209-9A63-1B934C87C0B8}"/>
    <cellStyle name="千分位[0] 2 5 2 13" xfId="19514" xr:uid="{A5FF2336-8DE4-4BF5-B750-EE0B0D3E0371}"/>
    <cellStyle name="千分位[0] 2 5 2 13 2" xfId="49466" xr:uid="{014ED935-89FD-477C-9E82-5292D57BCF77}"/>
    <cellStyle name="千分位[0] 2 5 2 14" xfId="22252" xr:uid="{087EC014-1DED-4AB1-9FFE-B807F602E52E}"/>
    <cellStyle name="千分位[0] 2 5 2 14 2" xfId="52204" xr:uid="{6A9DF670-2A58-43FB-922E-B7155952C250}"/>
    <cellStyle name="千分位[0] 2 5 2 15" xfId="24988" xr:uid="{7F08E93D-B41B-4334-AD2A-721A1F00D6D9}"/>
    <cellStyle name="千分位[0] 2 5 2 15 2" xfId="54940" xr:uid="{C2FCB009-3DB9-4780-B5E5-905F5FEB83FC}"/>
    <cellStyle name="千分位[0] 2 5 2 16" xfId="30543" xr:uid="{13BC8331-532D-4065-B91C-E59E70E149BC}"/>
    <cellStyle name="千分位[0] 2 5 2 2" xfId="854" xr:uid="{C0539B6C-46C2-4FEB-A1A9-B3B5542E5E81}"/>
    <cellStyle name="千分位[0] 2 5 2 2 10" xfId="16902" xr:uid="{A1E8C5DB-5440-4457-A3EF-D75BE2BB5870}"/>
    <cellStyle name="千分位[0] 2 5 2 2 10 2" xfId="46855" xr:uid="{FEA111F0-DCE6-4B9A-BC6B-A6D855942D78}"/>
    <cellStyle name="千分位[0] 2 5 2 2 11" xfId="19685" xr:uid="{F616FED4-CA3B-456F-863F-0B133C9D6709}"/>
    <cellStyle name="千分位[0] 2 5 2 2 11 2" xfId="49637" xr:uid="{9B2482C1-5097-4270-8A72-85CA5588E8CF}"/>
    <cellStyle name="千分位[0] 2 5 2 2 12" xfId="22423" xr:uid="{C31DE90A-E0A4-46CE-AB04-68E6290A8EB3}"/>
    <cellStyle name="千分位[0] 2 5 2 2 12 2" xfId="52375" xr:uid="{0A7738AF-A7CC-4B38-9E0A-92E987F227A3}"/>
    <cellStyle name="千分位[0] 2 5 2 2 13" xfId="25159" xr:uid="{2821E879-B12C-4B31-B7DF-B25B898AB269}"/>
    <cellStyle name="千分位[0] 2 5 2 2 13 2" xfId="55111" xr:uid="{656143D5-387D-4346-8BE9-3D71080827B8}"/>
    <cellStyle name="千分位[0] 2 5 2 2 14" xfId="30859" xr:uid="{45A65361-B0ED-4DD8-8B2C-0CDF80761163}"/>
    <cellStyle name="千分位[0] 2 5 2 2 2" xfId="1397" xr:uid="{0D34A235-A1E7-4AD3-BA53-D11B7D1FFEB3}"/>
    <cellStyle name="千分位[0] 2 5 2 2 2 10" xfId="20027" xr:uid="{5F547673-EB33-4312-9282-E25E184B04E0}"/>
    <cellStyle name="千分位[0] 2 5 2 2 2 10 2" xfId="49979" xr:uid="{E8109F2A-0EF8-47AF-8290-883CA89C5681}"/>
    <cellStyle name="千分位[0] 2 5 2 2 2 11" xfId="22765" xr:uid="{01F29607-E634-4B19-AFBB-FE4DAA138443}"/>
    <cellStyle name="千分位[0] 2 5 2 2 2 11 2" xfId="52717" xr:uid="{AA71BA04-7BBA-40E0-BF9A-4B2C13DCBC1A}"/>
    <cellStyle name="千分位[0] 2 5 2 2 2 12" xfId="25501" xr:uid="{FD1089E0-AC25-404E-9D74-86C9CC60199C}"/>
    <cellStyle name="千分位[0] 2 5 2 2 2 12 2" xfId="55453" xr:uid="{3455F79D-611A-42F4-92A5-D3E4CF344CBD}"/>
    <cellStyle name="千分位[0] 2 5 2 2 2 13" xfId="31402" xr:uid="{688DE8F2-D359-4436-AFC1-7A2AC6A29359}"/>
    <cellStyle name="千分位[0] 2 5 2 2 2 2" xfId="3933" xr:uid="{A33FAF50-410F-46F2-BD16-DFE16EF39349}"/>
    <cellStyle name="千分位[0] 2 5 2 2 2 2 10" xfId="26185" xr:uid="{1BF40BEF-7358-4858-A46F-EFD9C4BB8C89}"/>
    <cellStyle name="千分位[0] 2 5 2 2 2 2 10 2" xfId="56137" xr:uid="{71214C0E-5A8B-4012-B703-0D85A1020D0B}"/>
    <cellStyle name="千分位[0] 2 5 2 2 2 2 11" xfId="33926" xr:uid="{88F543E6-16BE-44BD-88AF-2FE8034E3E31}"/>
    <cellStyle name="千分位[0] 2 5 2 2 2 2 2" xfId="5301" xr:uid="{A11FDA75-42C4-49F4-8C82-8EDCADC21E8B}"/>
    <cellStyle name="千分位[0] 2 5 2 2 2 2 2 10" xfId="35294" xr:uid="{21364BCD-ECD6-4642-9187-2D96EE01B121}"/>
    <cellStyle name="千分位[0] 2 5 2 2 2 2 2 2" xfId="8249" xr:uid="{252D8F97-ABCD-43CE-A3D4-EC7AEEB461C7}"/>
    <cellStyle name="千分位[0] 2 5 2 2 2 2 2 2 2" xfId="30296" xr:uid="{AF5659EE-8527-4972-82AF-E53678A70486}"/>
    <cellStyle name="千分位[0] 2 5 2 2 2 2 2 2 2 2" xfId="60248" xr:uid="{AC1EA105-A17E-4139-97A2-37D1BEB13676}"/>
    <cellStyle name="千分位[0] 2 5 2 2 2 2 2 2 3" xfId="38204" xr:uid="{38069F21-393F-4D19-A0E8-A493C391CB71}"/>
    <cellStyle name="千分位[0] 2 5 2 2 2 2 2 3" xfId="11031" xr:uid="{138C5C3C-EF0B-4AE7-9579-9F24276CE9EE}"/>
    <cellStyle name="千分位[0] 2 5 2 2 2 2 2 3 2" xfId="40986" xr:uid="{BCBEC5F6-CB61-43DA-8555-EAD8D3A2D04D}"/>
    <cellStyle name="千分位[0] 2 5 2 2 2 2 2 4" xfId="13813" xr:uid="{47ABDB4C-7941-4B92-99CC-D29A06F41A5E}"/>
    <cellStyle name="千分位[0] 2 5 2 2 2 2 2 4 2" xfId="43768" xr:uid="{EBC90CA3-FB5B-4F09-ADD7-FAA26CE867BD}"/>
    <cellStyle name="千分位[0] 2 5 2 2 2 2 2 5" xfId="16548" xr:uid="{D0909442-89D7-4174-B2C0-2FC21A36C34D}"/>
    <cellStyle name="千分位[0] 2 5 2 2 2 2 2 5 2" xfId="46503" xr:uid="{F4AEC184-A894-4324-AC41-45B4E8395535}"/>
    <cellStyle name="千分位[0] 2 5 2 2 2 2 2 6" xfId="19296" xr:uid="{6F413C82-BEC1-4C04-A3D4-8B8F47F81D5F}"/>
    <cellStyle name="千分位[0] 2 5 2 2 2 2 2 6 2" xfId="49249" xr:uid="{F5B860E6-6BE1-4400-85E1-190ED16AAC0A}"/>
    <cellStyle name="千分位[0] 2 5 2 2 2 2 2 7" xfId="22079" xr:uid="{F99971C2-01D3-47F8-8D0D-94A519DBFACA}"/>
    <cellStyle name="千分位[0] 2 5 2 2 2 2 2 7 2" xfId="52031" xr:uid="{CAD478F7-E7A8-4531-9A79-A79DA2DBEE6D}"/>
    <cellStyle name="千分位[0] 2 5 2 2 2 2 2 8" xfId="24817" xr:uid="{510223F4-822D-4509-A7E6-E2C96FAA4826}"/>
    <cellStyle name="千分位[0] 2 5 2 2 2 2 2 8 2" xfId="54769" xr:uid="{05FEEEB4-2542-49F7-BADC-3BBC3DFA3447}"/>
    <cellStyle name="千分位[0] 2 5 2 2 2 2 2 9" xfId="27553" xr:uid="{CE5551DA-13F7-402A-9A36-1E3637A11BB2}"/>
    <cellStyle name="千分位[0] 2 5 2 2 2 2 2 9 2" xfId="57505" xr:uid="{AED8FEB8-CF42-4915-B14B-F89F1D41AA6F}"/>
    <cellStyle name="千分位[0] 2 5 2 2 2 2 3" xfId="6881" xr:uid="{A9EC8438-D40D-47C3-90BC-46C4C96BD2DE}"/>
    <cellStyle name="千分位[0] 2 5 2 2 2 2 3 2" xfId="28928" xr:uid="{3503E482-EDEF-409C-9A07-CABC8F8EE4C1}"/>
    <cellStyle name="千分位[0] 2 5 2 2 2 2 3 2 2" xfId="58880" xr:uid="{A7735C3C-0FB2-4CC0-8BE3-00509C634DBD}"/>
    <cellStyle name="千分位[0] 2 5 2 2 2 2 3 3" xfId="36836" xr:uid="{0967DB46-5516-417D-9C9C-7F986C3104CA}"/>
    <cellStyle name="千分位[0] 2 5 2 2 2 2 4" xfId="9663" xr:uid="{F38E6821-4185-4A28-AB16-EBEE93D9E847}"/>
    <cellStyle name="千分位[0] 2 5 2 2 2 2 4 2" xfId="39618" xr:uid="{9785E914-C7E0-4990-A0D3-309B19257D32}"/>
    <cellStyle name="千分位[0] 2 5 2 2 2 2 5" xfId="12445" xr:uid="{C9B79F5B-FA4A-45A8-B232-4B73D4254DF0}"/>
    <cellStyle name="千分位[0] 2 5 2 2 2 2 5 2" xfId="42400" xr:uid="{B2010414-5109-4376-90F4-826341E9F5F5}"/>
    <cellStyle name="千分位[0] 2 5 2 2 2 2 6" xfId="15180" xr:uid="{D6C8E480-A2DA-4DDE-A7D5-91115D9F89BE}"/>
    <cellStyle name="千分位[0] 2 5 2 2 2 2 6 2" xfId="45135" xr:uid="{8BF12E4B-3B27-417C-B27D-A5DE8DD4EFEA}"/>
    <cellStyle name="千分位[0] 2 5 2 2 2 2 7" xfId="17928" xr:uid="{57B659D3-694B-4777-A16D-685F276ABFAC}"/>
    <cellStyle name="千分位[0] 2 5 2 2 2 2 7 2" xfId="47881" xr:uid="{06F151AB-FA82-4FF1-85E6-7620905B0FC0}"/>
    <cellStyle name="千分位[0] 2 5 2 2 2 2 8" xfId="20711" xr:uid="{325E6E5E-6497-430A-A0EA-704639153ABA}"/>
    <cellStyle name="千分位[0] 2 5 2 2 2 2 8 2" xfId="50663" xr:uid="{E58FE36A-3E3E-4AC4-A0BC-08B277C0E559}"/>
    <cellStyle name="千分位[0] 2 5 2 2 2 2 9" xfId="23449" xr:uid="{6F8D85C9-6ABF-429E-A691-B18002577E09}"/>
    <cellStyle name="千分位[0] 2 5 2 2 2 2 9 2" xfId="53401" xr:uid="{C7244D48-7C65-4B1C-A73D-260B17210FCD}"/>
    <cellStyle name="千分位[0] 2 5 2 2 2 3" xfId="4617" xr:uid="{3A7A4BF4-0F36-41F5-81B4-163170CDA0E6}"/>
    <cellStyle name="千分位[0] 2 5 2 2 2 3 10" xfId="34610" xr:uid="{A86CF31A-F278-469A-BDE8-A86512C4A998}"/>
    <cellStyle name="千分位[0] 2 5 2 2 2 3 2" xfId="7565" xr:uid="{356C8CF2-4AD7-4624-A864-E4382C6F42C5}"/>
    <cellStyle name="千分位[0] 2 5 2 2 2 3 2 2" xfId="29612" xr:uid="{4E2970D0-5597-4E6C-A9D3-78BE6A64247B}"/>
    <cellStyle name="千分位[0] 2 5 2 2 2 3 2 2 2" xfId="59564" xr:uid="{5F5EDEE1-9C66-4541-9771-96686C0A0594}"/>
    <cellStyle name="千分位[0] 2 5 2 2 2 3 2 3" xfId="37520" xr:uid="{575537ED-2098-46BF-8E67-2BDC2F7AA0E4}"/>
    <cellStyle name="千分位[0] 2 5 2 2 2 3 3" xfId="10347" xr:uid="{2FF18B1C-FE7E-4E8D-9A26-0950D7243A3F}"/>
    <cellStyle name="千分位[0] 2 5 2 2 2 3 3 2" xfId="40302" xr:uid="{57207866-FF25-4AC9-8036-705B07F9A715}"/>
    <cellStyle name="千分位[0] 2 5 2 2 2 3 4" xfId="13129" xr:uid="{6C603DCB-CEB9-4020-8977-A7261C05C5D3}"/>
    <cellStyle name="千分位[0] 2 5 2 2 2 3 4 2" xfId="43084" xr:uid="{4A92A944-38AC-4D17-AA2F-0AF456C0DF25}"/>
    <cellStyle name="千分位[0] 2 5 2 2 2 3 5" xfId="15864" xr:uid="{F151C75C-8956-4448-BA37-F6DBBCCA12D8}"/>
    <cellStyle name="千分位[0] 2 5 2 2 2 3 5 2" xfId="45819" xr:uid="{4F59159B-560E-457E-8548-B3F8BC26430C}"/>
    <cellStyle name="千分位[0] 2 5 2 2 2 3 6" xfId="18612" xr:uid="{4A84DF66-D1D0-44F9-9831-904ABDFA23D8}"/>
    <cellStyle name="千分位[0] 2 5 2 2 2 3 6 2" xfId="48565" xr:uid="{8AE310CA-3BA8-4A94-AAC5-054B035CB986}"/>
    <cellStyle name="千分位[0] 2 5 2 2 2 3 7" xfId="21395" xr:uid="{FBCC4316-67EE-4AB6-A3CC-8FD2C800BAF2}"/>
    <cellStyle name="千分位[0] 2 5 2 2 2 3 7 2" xfId="51347" xr:uid="{126BCF61-F2F7-4148-A437-A37C628AD462}"/>
    <cellStyle name="千分位[0] 2 5 2 2 2 3 8" xfId="24133" xr:uid="{BD621000-783B-4C28-9623-3FC7DC5BADF7}"/>
    <cellStyle name="千分位[0] 2 5 2 2 2 3 8 2" xfId="54085" xr:uid="{0E9BB243-E627-478B-B7F3-0ABFBF32F3B7}"/>
    <cellStyle name="千分位[0] 2 5 2 2 2 3 9" xfId="26869" xr:uid="{8ACA246F-3493-4256-8D85-B70B6C940F91}"/>
    <cellStyle name="千分位[0] 2 5 2 2 2 3 9 2" xfId="56821" xr:uid="{D5288473-C796-480E-B115-16D35223B99C}"/>
    <cellStyle name="千分位[0] 2 5 2 2 2 4" xfId="3249" xr:uid="{9BB82414-ED30-4AE6-81E4-E670C0A7DCA5}"/>
    <cellStyle name="千分位[0] 2 5 2 2 2 4 2" xfId="28244" xr:uid="{3257CFDD-66FB-4EB9-BCD9-EB3A90DCDCD6}"/>
    <cellStyle name="千分位[0] 2 5 2 2 2 4 2 2" xfId="58196" xr:uid="{E42B181D-0D13-4C44-98ED-F4C3A99213E6}"/>
    <cellStyle name="千分位[0] 2 5 2 2 2 4 3" xfId="33242" xr:uid="{AC79456A-A16D-4EBC-9D63-D9430F56B0DA}"/>
    <cellStyle name="千分位[0] 2 5 2 2 2 5" xfId="6197" xr:uid="{88283030-BB0B-42C3-AF09-A72DCA511A78}"/>
    <cellStyle name="千分位[0] 2 5 2 2 2 5 2" xfId="36152" xr:uid="{B9D1507B-48BE-42CC-8950-8E5415A0619B}"/>
    <cellStyle name="千分位[0] 2 5 2 2 2 6" xfId="8979" xr:uid="{F5D66538-0960-46D9-A31F-06EC00503F24}"/>
    <cellStyle name="千分位[0] 2 5 2 2 2 6 2" xfId="38934" xr:uid="{C39EB9A7-4E2E-4117-8120-38C62471B2FF}"/>
    <cellStyle name="千分位[0] 2 5 2 2 2 7" xfId="11761" xr:uid="{36F9135B-DFA4-4937-811E-8709A521E37C}"/>
    <cellStyle name="千分位[0] 2 5 2 2 2 7 2" xfId="41716" xr:uid="{F541D476-5BBC-445F-8C3D-662DFCFDCCF8}"/>
    <cellStyle name="千分位[0] 2 5 2 2 2 8" xfId="14496" xr:uid="{E06D44C2-2163-4680-83C0-7358EC8688E9}"/>
    <cellStyle name="千分位[0] 2 5 2 2 2 8 2" xfId="44451" xr:uid="{D1AB905F-C100-4119-A763-0AC3EDC23F80}"/>
    <cellStyle name="千分位[0] 2 5 2 2 2 9" xfId="17244" xr:uid="{8F70CDE5-04F7-49E9-85FE-1D5BC6F1EBBD}"/>
    <cellStyle name="千分位[0] 2 5 2 2 2 9 2" xfId="47197" xr:uid="{AEA79674-3DEA-4913-BEEE-861C393991E0}"/>
    <cellStyle name="千分位[0] 2 5 2 2 3" xfId="1939" xr:uid="{BEDFEBF1-CB8F-4D8C-A1FC-EC09D07634F8}"/>
    <cellStyle name="千分位[0] 2 5 2 2 3 10" xfId="23107" xr:uid="{505F23D9-397B-4779-9EB4-3FDF9FD8546A}"/>
    <cellStyle name="千分位[0] 2 5 2 2 3 10 2" xfId="53059" xr:uid="{415D7AE7-14EC-4464-B355-0AF343C0E86F}"/>
    <cellStyle name="千分位[0] 2 5 2 2 3 11" xfId="25843" xr:uid="{860461B0-DD42-42AB-ACB3-DEA584674DF7}"/>
    <cellStyle name="千分位[0] 2 5 2 2 3 11 2" xfId="55795" xr:uid="{01E08A73-6756-4D10-BD27-2AF6EF144AE3}"/>
    <cellStyle name="千分位[0] 2 5 2 2 3 12" xfId="31944" xr:uid="{0EB49E1E-FA0D-446E-BEE8-F227A293087A}"/>
    <cellStyle name="千分位[0] 2 5 2 2 3 2" xfId="4959" xr:uid="{BB97ABF2-7C55-4C4C-B9AC-6673F3F6DC6B}"/>
    <cellStyle name="千分位[0] 2 5 2 2 3 2 10" xfId="34952" xr:uid="{9F470896-00B0-41FA-BCAD-D48A2AD30E8D}"/>
    <cellStyle name="千分位[0] 2 5 2 2 3 2 2" xfId="7907" xr:uid="{DD0F4F04-B1B4-4715-808E-C45BF6EA8B26}"/>
    <cellStyle name="千分位[0] 2 5 2 2 3 2 2 2" xfId="29954" xr:uid="{C697F2E5-6A92-4EBF-9CC6-257C6C92707C}"/>
    <cellStyle name="千分位[0] 2 5 2 2 3 2 2 2 2" xfId="59906" xr:uid="{4AFA8C5D-959A-4243-BD64-4397EBACF998}"/>
    <cellStyle name="千分位[0] 2 5 2 2 3 2 2 3" xfId="37862" xr:uid="{1B8C21B9-27E0-4D39-9429-837256C381D5}"/>
    <cellStyle name="千分位[0] 2 5 2 2 3 2 3" xfId="10689" xr:uid="{22355D38-BB36-4BDC-BB9E-3AD3B868263F}"/>
    <cellStyle name="千分位[0] 2 5 2 2 3 2 3 2" xfId="40644" xr:uid="{3789FCAC-2707-40A5-940E-932DBB5C8555}"/>
    <cellStyle name="千分位[0] 2 5 2 2 3 2 4" xfId="13471" xr:uid="{16B54C5F-4BA1-43DA-90B1-A17088DC6E64}"/>
    <cellStyle name="千分位[0] 2 5 2 2 3 2 4 2" xfId="43426" xr:uid="{EE063876-9EA8-4263-A73D-BEA238FB341F}"/>
    <cellStyle name="千分位[0] 2 5 2 2 3 2 5" xfId="16206" xr:uid="{6D6F0054-A4E5-4198-BA6B-C16EE4DA633A}"/>
    <cellStyle name="千分位[0] 2 5 2 2 3 2 5 2" xfId="46161" xr:uid="{3A317CB9-9AA3-4B75-90AF-05FB7D3440CE}"/>
    <cellStyle name="千分位[0] 2 5 2 2 3 2 6" xfId="18954" xr:uid="{A65637FA-1953-4C46-9CB4-09B9F7842161}"/>
    <cellStyle name="千分位[0] 2 5 2 2 3 2 6 2" xfId="48907" xr:uid="{60EDD5AD-489F-4E0D-A857-A8463572957F}"/>
    <cellStyle name="千分位[0] 2 5 2 2 3 2 7" xfId="21737" xr:uid="{A9E18F9D-7E23-4A54-A30B-84FF0DEAC2DB}"/>
    <cellStyle name="千分位[0] 2 5 2 2 3 2 7 2" xfId="51689" xr:uid="{B1BEFC7B-4329-4BDA-82DB-1CA55CE5CCA8}"/>
    <cellStyle name="千分位[0] 2 5 2 2 3 2 8" xfId="24475" xr:uid="{FD0F0085-3455-4C8C-91D1-D821F6BC5652}"/>
    <cellStyle name="千分位[0] 2 5 2 2 3 2 8 2" xfId="54427" xr:uid="{C80AE958-361E-41C7-987E-E4B3FAE90CEF}"/>
    <cellStyle name="千分位[0] 2 5 2 2 3 2 9" xfId="27211" xr:uid="{C4BD6839-82BF-4F80-BA4D-53790CFE58CE}"/>
    <cellStyle name="千分位[0] 2 5 2 2 3 2 9 2" xfId="57163" xr:uid="{B5BD519D-519C-47D3-8100-901F688C2CB6}"/>
    <cellStyle name="千分位[0] 2 5 2 2 3 3" xfId="3591" xr:uid="{A079319F-EA1D-4C16-A99A-9DA61911728E}"/>
    <cellStyle name="千分位[0] 2 5 2 2 3 3 2" xfId="28586" xr:uid="{EB6955ED-B974-4032-B68D-D5B9FD2C68C8}"/>
    <cellStyle name="千分位[0] 2 5 2 2 3 3 2 2" xfId="58538" xr:uid="{11D35090-8C62-4B53-905E-5275D5557F51}"/>
    <cellStyle name="千分位[0] 2 5 2 2 3 3 3" xfId="33584" xr:uid="{D8C20EA4-814C-4998-A904-A77713D08CF6}"/>
    <cellStyle name="千分位[0] 2 5 2 2 3 4" xfId="6539" xr:uid="{711886FF-56E3-4D59-B5AF-5EBC24BA27EC}"/>
    <cellStyle name="千分位[0] 2 5 2 2 3 4 2" xfId="36494" xr:uid="{A9954B01-3828-41A6-ACFE-C0F3E4755C63}"/>
    <cellStyle name="千分位[0] 2 5 2 2 3 5" xfId="9321" xr:uid="{CF3A700A-9220-4296-8CCC-A215D9D3C88A}"/>
    <cellStyle name="千分位[0] 2 5 2 2 3 5 2" xfId="39276" xr:uid="{EDC03C4C-C950-426A-BDD8-2DFE2642CDB3}"/>
    <cellStyle name="千分位[0] 2 5 2 2 3 6" xfId="12103" xr:uid="{20BA3AEE-E65A-4DBD-87F1-1CF01E0DEE12}"/>
    <cellStyle name="千分位[0] 2 5 2 2 3 6 2" xfId="42058" xr:uid="{36B3633D-7E32-4694-BA94-8C2BFD2DAB8D}"/>
    <cellStyle name="千分位[0] 2 5 2 2 3 7" xfId="14838" xr:uid="{46335016-F987-4B14-8261-A28ABD38DF6E}"/>
    <cellStyle name="千分位[0] 2 5 2 2 3 7 2" xfId="44793" xr:uid="{1C4D0C33-BF5C-473B-8339-02BB253A92A5}"/>
    <cellStyle name="千分位[0] 2 5 2 2 3 8" xfId="17586" xr:uid="{115EC5DB-1159-40CC-B7B8-7D494F02EDD5}"/>
    <cellStyle name="千分位[0] 2 5 2 2 3 8 2" xfId="47539" xr:uid="{AF15E673-0806-4DA1-8C9E-FE210E690054}"/>
    <cellStyle name="千分位[0] 2 5 2 2 3 9" xfId="20369" xr:uid="{4612897A-BD6F-408F-B66D-B26643203654}"/>
    <cellStyle name="千分位[0] 2 5 2 2 3 9 2" xfId="50321" xr:uid="{3F1AA76E-60D6-46E0-92D5-B321BB2524C1}"/>
    <cellStyle name="千分位[0] 2 5 2 2 4" xfId="2470" xr:uid="{725F9625-A322-4F1F-B0F3-609C2856D18E}"/>
    <cellStyle name="千分位[0] 2 5 2 2 4 10" xfId="26527" xr:uid="{96B6F009-5300-4DD2-8ABD-C72F6DCE7D3D}"/>
    <cellStyle name="千分位[0] 2 5 2 2 4 10 2" xfId="56479" xr:uid="{C272E195-2A00-45E0-86B2-B912BC22F9A0}"/>
    <cellStyle name="千分位[0] 2 5 2 2 4 11" xfId="32469" xr:uid="{43EBCD4B-8360-4DAB-B0A5-58255BBA2C0D}"/>
    <cellStyle name="千分位[0] 2 5 2 2 4 2" xfId="4275" xr:uid="{F064D160-BCB8-4F2D-AEE9-49F1967D5B68}"/>
    <cellStyle name="千分位[0] 2 5 2 2 4 2 2" xfId="29270" xr:uid="{9415DF7D-4BD3-46D0-A13E-0675E9297503}"/>
    <cellStyle name="千分位[0] 2 5 2 2 4 2 2 2" xfId="59222" xr:uid="{095EC18F-C144-49CD-A411-76B2EB7AE52D}"/>
    <cellStyle name="千分位[0] 2 5 2 2 4 2 3" xfId="34268" xr:uid="{857F5BFD-BB25-46DA-9482-1E788C986CFD}"/>
    <cellStyle name="千分位[0] 2 5 2 2 4 3" xfId="7223" xr:uid="{61BA77BF-C591-43E2-8289-F8012E62A06F}"/>
    <cellStyle name="千分位[0] 2 5 2 2 4 3 2" xfId="37178" xr:uid="{E81822A5-64E6-4D24-A477-88D5021F8CD8}"/>
    <cellStyle name="千分位[0] 2 5 2 2 4 4" xfId="10005" xr:uid="{9A9CF88B-123E-4A99-B1A2-25253598D8CD}"/>
    <cellStyle name="千分位[0] 2 5 2 2 4 4 2" xfId="39960" xr:uid="{30E9910C-BDEC-46C4-9FDE-3DBDCCD5DC89}"/>
    <cellStyle name="千分位[0] 2 5 2 2 4 5" xfId="12787" xr:uid="{4A3B8DC2-4103-4574-A17F-8C62B2FAD0A2}"/>
    <cellStyle name="千分位[0] 2 5 2 2 4 5 2" xfId="42742" xr:uid="{C99C1772-86AB-44DB-BAE4-C020EFB0C5B0}"/>
    <cellStyle name="千分位[0] 2 5 2 2 4 6" xfId="15522" xr:uid="{F242DD71-708C-4A23-8645-1C8E9B883203}"/>
    <cellStyle name="千分位[0] 2 5 2 2 4 6 2" xfId="45477" xr:uid="{049030D3-93AE-4972-9872-7EC8FE61A4D2}"/>
    <cellStyle name="千分位[0] 2 5 2 2 4 7" xfId="18270" xr:uid="{FBB7010A-0D32-4182-93DA-F208BDEF407E}"/>
    <cellStyle name="千分位[0] 2 5 2 2 4 7 2" xfId="48223" xr:uid="{3FB05A12-7C15-440F-9E8D-DD7188F38470}"/>
    <cellStyle name="千分位[0] 2 5 2 2 4 8" xfId="21053" xr:uid="{525CE93D-3A7F-48AB-B3A2-F1EF88A29539}"/>
    <cellStyle name="千分位[0] 2 5 2 2 4 8 2" xfId="51005" xr:uid="{57BF54B4-F2E6-46B3-BBE5-613B5A5182CB}"/>
    <cellStyle name="千分位[0] 2 5 2 2 4 9" xfId="23791" xr:uid="{3B8C02AD-3E0A-4540-A6EA-DD25BC0D13D6}"/>
    <cellStyle name="千分位[0] 2 5 2 2 4 9 2" xfId="53743" xr:uid="{6B6B3437-50DE-45C6-8BBA-AD11CA6670E2}"/>
    <cellStyle name="千分位[0] 2 5 2 2 5" xfId="2907" xr:uid="{78B945F7-74F6-4CAC-9F09-708AB6066282}"/>
    <cellStyle name="千分位[0] 2 5 2 2 5 2" xfId="27902" xr:uid="{B863169F-F2B3-4203-ABD8-7DC994C44194}"/>
    <cellStyle name="千分位[0] 2 5 2 2 5 2 2" xfId="57854" xr:uid="{AD3AB8F9-5AEE-4F1F-8E00-46747CFA941E}"/>
    <cellStyle name="千分位[0] 2 5 2 2 5 3" xfId="32900" xr:uid="{FE84844A-84E1-46CE-AE63-239CAC0B9B03}"/>
    <cellStyle name="千分位[0] 2 5 2 2 6" xfId="5855" xr:uid="{BE51E948-E647-4EFA-9DE9-27FBB1A36A79}"/>
    <cellStyle name="千分位[0] 2 5 2 2 6 2" xfId="35810" xr:uid="{D0206AAE-DE19-4FB8-A028-2FD3ED7B63B1}"/>
    <cellStyle name="千分位[0] 2 5 2 2 7" xfId="8637" xr:uid="{E082B5D6-CDE2-496C-9414-AEEAF7D7CB48}"/>
    <cellStyle name="千分位[0] 2 5 2 2 7 2" xfId="38592" xr:uid="{AD0FD8A5-FAED-4A65-94D8-8C4E8F8A5725}"/>
    <cellStyle name="千分位[0] 2 5 2 2 8" xfId="11419" xr:uid="{056E9491-3783-4AE2-B055-3DF3D7C731B1}"/>
    <cellStyle name="千分位[0] 2 5 2 2 8 2" xfId="41374" xr:uid="{BAC613D6-0DDB-4DE6-9317-7290B0101842}"/>
    <cellStyle name="千分位[0] 2 5 2 2 9" xfId="14154" xr:uid="{96CB6441-79FA-4F62-95F2-6807DDE7CA8F}"/>
    <cellStyle name="千分位[0] 2 5 2 2 9 2" xfId="44109" xr:uid="{714FE3B8-0389-477F-B7C8-DE5FF5519C4B}"/>
    <cellStyle name="千分位[0] 2 5 2 3" xfId="1081" xr:uid="{63D442B6-7970-489B-B4FC-B81D75FBBFDE}"/>
    <cellStyle name="千分位[0] 2 5 2 3 10" xfId="19856" xr:uid="{4515FB45-BCD6-41C8-9C90-8F9D9EF2EA69}"/>
    <cellStyle name="千分位[0] 2 5 2 3 10 2" xfId="49808" xr:uid="{23D41EDD-335F-4425-BEBA-B290FEFF9744}"/>
    <cellStyle name="千分位[0] 2 5 2 3 11" xfId="22594" xr:uid="{DAD6A2B0-E6EA-4AE2-BD98-0601D8081C8D}"/>
    <cellStyle name="千分位[0] 2 5 2 3 11 2" xfId="52546" xr:uid="{D9E2EE4F-3D63-4D7F-A9EB-705754236C0A}"/>
    <cellStyle name="千分位[0] 2 5 2 3 12" xfId="25330" xr:uid="{9EEEA4FE-40BC-40ED-8FA8-BC52B9A7C8BA}"/>
    <cellStyle name="千分位[0] 2 5 2 3 12 2" xfId="55282" xr:uid="{8F9FA669-EEAD-489C-AD56-A47865568259}"/>
    <cellStyle name="千分位[0] 2 5 2 3 13" xfId="31086" xr:uid="{7C3D47EF-64E9-47B7-B644-F6B3C8024568}"/>
    <cellStyle name="千分位[0] 2 5 2 3 2" xfId="3762" xr:uid="{A0D1F34E-DA0F-4651-9392-389C1D7E9D09}"/>
    <cellStyle name="千分位[0] 2 5 2 3 2 10" xfId="26014" xr:uid="{6449D9C0-1BB6-4845-987C-84E68E7000D4}"/>
    <cellStyle name="千分位[0] 2 5 2 3 2 10 2" xfId="55966" xr:uid="{354443E7-4CDB-4160-9F0B-C03C48D6E2B6}"/>
    <cellStyle name="千分位[0] 2 5 2 3 2 11" xfId="33755" xr:uid="{29166052-2A89-4076-AB23-6F4147449F5D}"/>
    <cellStyle name="千分位[0] 2 5 2 3 2 2" xfId="5130" xr:uid="{3EA65C6B-6351-43DC-8264-3F5F885418E3}"/>
    <cellStyle name="千分位[0] 2 5 2 3 2 2 10" xfId="35123" xr:uid="{1A3E825C-6D2F-46F0-B91C-1B0A34B34ACD}"/>
    <cellStyle name="千分位[0] 2 5 2 3 2 2 2" xfId="8078" xr:uid="{94B7E451-EFE7-4AF2-A1AF-C143951D2233}"/>
    <cellStyle name="千分位[0] 2 5 2 3 2 2 2 2" xfId="30125" xr:uid="{2724D579-7DD7-4580-87F9-FE093EB1FD13}"/>
    <cellStyle name="千分位[0] 2 5 2 3 2 2 2 2 2" xfId="60077" xr:uid="{4774E6D7-6678-4C32-93A3-D94E24FD2FB7}"/>
    <cellStyle name="千分位[0] 2 5 2 3 2 2 2 3" xfId="38033" xr:uid="{D6389DB5-9974-4BFA-A14C-4FB9998DF5A7}"/>
    <cellStyle name="千分位[0] 2 5 2 3 2 2 3" xfId="10860" xr:uid="{04562612-5BB7-44E1-8346-DACBD8520640}"/>
    <cellStyle name="千分位[0] 2 5 2 3 2 2 3 2" xfId="40815" xr:uid="{5EF9767E-6A62-4F74-9010-AC2D7EF3BBFE}"/>
    <cellStyle name="千分位[0] 2 5 2 3 2 2 4" xfId="13642" xr:uid="{E0DE771D-0F73-48CA-A8C6-349708A60167}"/>
    <cellStyle name="千分位[0] 2 5 2 3 2 2 4 2" xfId="43597" xr:uid="{C2685A34-167B-45E5-BF77-FB56A5B6F7B7}"/>
    <cellStyle name="千分位[0] 2 5 2 3 2 2 5" xfId="16377" xr:uid="{791FA1F0-2B7D-4BF1-BEAC-27C7C494BD1A}"/>
    <cellStyle name="千分位[0] 2 5 2 3 2 2 5 2" xfId="46332" xr:uid="{7ED3CA11-4CD9-452B-BC9A-F94E81A95587}"/>
    <cellStyle name="千分位[0] 2 5 2 3 2 2 6" xfId="19125" xr:uid="{F48BDF57-390B-40F4-BB1D-DBD418C191EA}"/>
    <cellStyle name="千分位[0] 2 5 2 3 2 2 6 2" xfId="49078" xr:uid="{96A092DE-20FF-41D7-8753-42B03D389F73}"/>
    <cellStyle name="千分位[0] 2 5 2 3 2 2 7" xfId="21908" xr:uid="{7C678D86-D339-456D-98C8-E99B40A974DE}"/>
    <cellStyle name="千分位[0] 2 5 2 3 2 2 7 2" xfId="51860" xr:uid="{059AAD0F-EAC5-441E-9C19-CD2C49EAE7F5}"/>
    <cellStyle name="千分位[0] 2 5 2 3 2 2 8" xfId="24646" xr:uid="{E66149C3-DA66-4F01-9431-28C3802F2784}"/>
    <cellStyle name="千分位[0] 2 5 2 3 2 2 8 2" xfId="54598" xr:uid="{3B612B59-84E4-4D66-AB7D-333D598E012A}"/>
    <cellStyle name="千分位[0] 2 5 2 3 2 2 9" xfId="27382" xr:uid="{3A30BDA8-97E2-42F3-AC00-7722CF0AA34C}"/>
    <cellStyle name="千分位[0] 2 5 2 3 2 2 9 2" xfId="57334" xr:uid="{5E5D3E7D-B866-4237-8ED3-DF0D4E273856}"/>
    <cellStyle name="千分位[0] 2 5 2 3 2 3" xfId="6710" xr:uid="{C5675EDF-5A20-4486-B7D9-2F8733386287}"/>
    <cellStyle name="千分位[0] 2 5 2 3 2 3 2" xfId="28757" xr:uid="{F37EF86B-B12B-4E07-9A57-222D3727B840}"/>
    <cellStyle name="千分位[0] 2 5 2 3 2 3 2 2" xfId="58709" xr:uid="{D34F1380-BE57-4CD5-9C47-1D24B3423AB7}"/>
    <cellStyle name="千分位[0] 2 5 2 3 2 3 3" xfId="36665" xr:uid="{486855CD-DCDE-4946-889C-CBF6F692BFAB}"/>
    <cellStyle name="千分位[0] 2 5 2 3 2 4" xfId="9492" xr:uid="{0BDEC67A-6E1E-49CC-AE96-4AE3DE2C979A}"/>
    <cellStyle name="千分位[0] 2 5 2 3 2 4 2" xfId="39447" xr:uid="{577F11AC-3FF9-4894-9781-ECA1CDA37A57}"/>
    <cellStyle name="千分位[0] 2 5 2 3 2 5" xfId="12274" xr:uid="{1DEB19B8-05C3-467B-8B3A-E08DC9CF5743}"/>
    <cellStyle name="千分位[0] 2 5 2 3 2 5 2" xfId="42229" xr:uid="{C3358B60-F4C2-42E9-9409-CE5180E454B6}"/>
    <cellStyle name="千分位[0] 2 5 2 3 2 6" xfId="15009" xr:uid="{F7393EDE-BCEE-46D6-AABD-C45F9C5D06DA}"/>
    <cellStyle name="千分位[0] 2 5 2 3 2 6 2" xfId="44964" xr:uid="{40FACD7C-6189-45E5-9ED8-E4173ECC5F27}"/>
    <cellStyle name="千分位[0] 2 5 2 3 2 7" xfId="17757" xr:uid="{35B6A790-9730-4F68-8F61-929888AE357A}"/>
    <cellStyle name="千分位[0] 2 5 2 3 2 7 2" xfId="47710" xr:uid="{E9B4F319-215A-41F1-A39D-4165720B3FB7}"/>
    <cellStyle name="千分位[0] 2 5 2 3 2 8" xfId="20540" xr:uid="{08FA8250-1635-4FF7-A539-D888C564D50F}"/>
    <cellStyle name="千分位[0] 2 5 2 3 2 8 2" xfId="50492" xr:uid="{A36DC06E-1A39-40B7-983C-F1152FD38194}"/>
    <cellStyle name="千分位[0] 2 5 2 3 2 9" xfId="23278" xr:uid="{6FBCB88F-F53B-4771-8329-D2D5C4EA04A6}"/>
    <cellStyle name="千分位[0] 2 5 2 3 2 9 2" xfId="53230" xr:uid="{53B89055-D645-403D-B1F5-173DC4A3635D}"/>
    <cellStyle name="千分位[0] 2 5 2 3 3" xfId="4446" xr:uid="{D07AB612-A101-4D99-BFE2-17B8433A5ACA}"/>
    <cellStyle name="千分位[0] 2 5 2 3 3 10" xfId="34439" xr:uid="{ED8A4E36-4966-4123-A1F3-3C383DD74262}"/>
    <cellStyle name="千分位[0] 2 5 2 3 3 2" xfId="7394" xr:uid="{639A3AED-2C1E-4BC8-AA2C-831B918B0A5E}"/>
    <cellStyle name="千分位[0] 2 5 2 3 3 2 2" xfId="29441" xr:uid="{E1EE2588-AF35-48A7-BDB1-EF2802EAAB88}"/>
    <cellStyle name="千分位[0] 2 5 2 3 3 2 2 2" xfId="59393" xr:uid="{B56520E6-C197-48F0-B515-1624BBE7E9FA}"/>
    <cellStyle name="千分位[0] 2 5 2 3 3 2 3" xfId="37349" xr:uid="{71ED97E1-059B-4257-8078-DFD7115B1855}"/>
    <cellStyle name="千分位[0] 2 5 2 3 3 3" xfId="10176" xr:uid="{F0549C24-9227-40AD-AEDD-62D09D42B15E}"/>
    <cellStyle name="千分位[0] 2 5 2 3 3 3 2" xfId="40131" xr:uid="{3D330322-FFAA-4965-A645-B8ACE1306DEF}"/>
    <cellStyle name="千分位[0] 2 5 2 3 3 4" xfId="12958" xr:uid="{7378F0B2-6E54-4F55-A39F-03C98C5C3FF7}"/>
    <cellStyle name="千分位[0] 2 5 2 3 3 4 2" xfId="42913" xr:uid="{8BB99EFD-778B-4FB6-9417-03366CDD6196}"/>
    <cellStyle name="千分位[0] 2 5 2 3 3 5" xfId="15693" xr:uid="{C0D7DDE4-90B5-4398-A44E-94E2BFD9FC44}"/>
    <cellStyle name="千分位[0] 2 5 2 3 3 5 2" xfId="45648" xr:uid="{80F499BF-5898-47D3-A49B-2012EBE129E9}"/>
    <cellStyle name="千分位[0] 2 5 2 3 3 6" xfId="18441" xr:uid="{B363DBAD-72BB-46D8-ADC1-54C9914E9C3D}"/>
    <cellStyle name="千分位[0] 2 5 2 3 3 6 2" xfId="48394" xr:uid="{D41A9DCA-AEBC-47DE-84D7-20D5AB563FD8}"/>
    <cellStyle name="千分位[0] 2 5 2 3 3 7" xfId="21224" xr:uid="{E779E008-B1FF-4BF8-B030-C9139FD1E3B4}"/>
    <cellStyle name="千分位[0] 2 5 2 3 3 7 2" xfId="51176" xr:uid="{CE2C0A72-8643-4528-A055-E4E36C92E11B}"/>
    <cellStyle name="千分位[0] 2 5 2 3 3 8" xfId="23962" xr:uid="{8AA85396-9D62-41D7-AC8C-1F2EC46A6EA2}"/>
    <cellStyle name="千分位[0] 2 5 2 3 3 8 2" xfId="53914" xr:uid="{7F5DA9F0-C6C4-412D-BE27-CBEDA099C295}"/>
    <cellStyle name="千分位[0] 2 5 2 3 3 9" xfId="26698" xr:uid="{AB8DD060-7704-4B81-BF0E-AD6C3B802CB6}"/>
    <cellStyle name="千分位[0] 2 5 2 3 3 9 2" xfId="56650" xr:uid="{EF4378DA-5EC5-416D-A96E-87D3C82AAD4C}"/>
    <cellStyle name="千分位[0] 2 5 2 3 4" xfId="3078" xr:uid="{EB1F7746-85C4-489F-87D6-DE12A5A2BEB7}"/>
    <cellStyle name="千分位[0] 2 5 2 3 4 2" xfId="28073" xr:uid="{0DA8644B-B2E4-4C37-A98F-4612AD261003}"/>
    <cellStyle name="千分位[0] 2 5 2 3 4 2 2" xfId="58025" xr:uid="{3C5EE177-17B0-495D-B2D6-7106D10D6AD5}"/>
    <cellStyle name="千分位[0] 2 5 2 3 4 3" xfId="33071" xr:uid="{4D3A3608-AC22-480D-86B2-B46658A2E765}"/>
    <cellStyle name="千分位[0] 2 5 2 3 5" xfId="6026" xr:uid="{EB213772-D8A6-43D7-AE61-074A79C2959A}"/>
    <cellStyle name="千分位[0] 2 5 2 3 5 2" xfId="35981" xr:uid="{A5AF198B-EF8A-4EC6-ADBE-11682C6257AF}"/>
    <cellStyle name="千分位[0] 2 5 2 3 6" xfId="8808" xr:uid="{E27EA072-A812-4112-A7B7-7C40FFB58E6F}"/>
    <cellStyle name="千分位[0] 2 5 2 3 6 2" xfId="38763" xr:uid="{6013EE21-D583-4BFD-89C2-C56F606E32B6}"/>
    <cellStyle name="千分位[0] 2 5 2 3 7" xfId="11590" xr:uid="{8A69F3CF-95B5-4C55-A562-3D0533C41CB7}"/>
    <cellStyle name="千分位[0] 2 5 2 3 7 2" xfId="41545" xr:uid="{49A3A2E5-7261-4100-9E8A-21B138357161}"/>
    <cellStyle name="千分位[0] 2 5 2 3 8" xfId="14325" xr:uid="{8F7B18BF-F7B4-4624-87D1-39B06E529E50}"/>
    <cellStyle name="千分位[0] 2 5 2 3 8 2" xfId="44280" xr:uid="{054FED42-724F-4000-A73A-347BF25D9DC2}"/>
    <cellStyle name="千分位[0] 2 5 2 3 9" xfId="17073" xr:uid="{375C189F-A738-4E43-8952-5B9E4351A23D}"/>
    <cellStyle name="千分位[0] 2 5 2 3 9 2" xfId="47026" xr:uid="{F73764BB-1C58-46C8-A249-57583505646E}"/>
    <cellStyle name="千分位[0] 2 5 2 4" xfId="1623" xr:uid="{2DAAAB3A-0D19-45D8-AE63-EC6570D98689}"/>
    <cellStyle name="千分位[0] 2 5 2 4 10" xfId="22936" xr:uid="{80C93973-DF47-4D02-8650-6B58A6BA006C}"/>
    <cellStyle name="千分位[0] 2 5 2 4 10 2" xfId="52888" xr:uid="{F3AAE81E-6C9C-4628-88F6-4CDAAF20C01C}"/>
    <cellStyle name="千分位[0] 2 5 2 4 11" xfId="25672" xr:uid="{B4E0D426-EF53-4A25-A026-8C776B55386A}"/>
    <cellStyle name="千分位[0] 2 5 2 4 11 2" xfId="55624" xr:uid="{C88C5DCE-5BF2-4B31-943D-2712B501D219}"/>
    <cellStyle name="千分位[0] 2 5 2 4 12" xfId="31628" xr:uid="{2C373558-03AF-4B99-9755-066221096B7B}"/>
    <cellStyle name="千分位[0] 2 5 2 4 2" xfId="4788" xr:uid="{F82F25EF-57A5-4790-AAD4-EC55C5733D8C}"/>
    <cellStyle name="千分位[0] 2 5 2 4 2 10" xfId="34781" xr:uid="{7BBAEC64-DB1F-4625-BF45-792090BE6285}"/>
    <cellStyle name="千分位[0] 2 5 2 4 2 2" xfId="7736" xr:uid="{FDD98CBD-35F1-4CA4-971E-93322F4CD99F}"/>
    <cellStyle name="千分位[0] 2 5 2 4 2 2 2" xfId="29783" xr:uid="{E5F22F43-67C6-4824-892A-5E475F04E30B}"/>
    <cellStyle name="千分位[0] 2 5 2 4 2 2 2 2" xfId="59735" xr:uid="{6FFB1E43-CE2F-4A8D-A965-8743FDD24B73}"/>
    <cellStyle name="千分位[0] 2 5 2 4 2 2 3" xfId="37691" xr:uid="{FDFD1DC3-31F9-4020-9439-94B6AEA446C4}"/>
    <cellStyle name="千分位[0] 2 5 2 4 2 3" xfId="10518" xr:uid="{431196F6-0F63-4C47-82F7-484E7142FDDD}"/>
    <cellStyle name="千分位[0] 2 5 2 4 2 3 2" xfId="40473" xr:uid="{B799CC65-65BA-4D1A-992B-BD1F2EC85D59}"/>
    <cellStyle name="千分位[0] 2 5 2 4 2 4" xfId="13300" xr:uid="{D66BA4BF-CF5F-429B-91D8-A846636AF917}"/>
    <cellStyle name="千分位[0] 2 5 2 4 2 4 2" xfId="43255" xr:uid="{92D11EAB-2FB8-4EC0-81EC-D55330863E46}"/>
    <cellStyle name="千分位[0] 2 5 2 4 2 5" xfId="16035" xr:uid="{CA7A80F4-1405-427E-8ADE-43DD39BBAB30}"/>
    <cellStyle name="千分位[0] 2 5 2 4 2 5 2" xfId="45990" xr:uid="{89510E7C-C266-4880-859F-7B5A355DB14B}"/>
    <cellStyle name="千分位[0] 2 5 2 4 2 6" xfId="18783" xr:uid="{A7AA089E-BF9C-4B7E-8319-D4AB81921F9B}"/>
    <cellStyle name="千分位[0] 2 5 2 4 2 6 2" xfId="48736" xr:uid="{38F5023C-D10D-4331-A2BF-C4AE0EA5B8EB}"/>
    <cellStyle name="千分位[0] 2 5 2 4 2 7" xfId="21566" xr:uid="{833BC864-0122-4BDA-AC83-49D0E27EDE04}"/>
    <cellStyle name="千分位[0] 2 5 2 4 2 7 2" xfId="51518" xr:uid="{A7AD034C-56B9-4378-AB93-BEA01DCD420D}"/>
    <cellStyle name="千分位[0] 2 5 2 4 2 8" xfId="24304" xr:uid="{45DCF833-8D3A-499D-AD25-63897EBE604D}"/>
    <cellStyle name="千分位[0] 2 5 2 4 2 8 2" xfId="54256" xr:uid="{F041B4E7-D9B4-4B56-AEB5-73D79AF94871}"/>
    <cellStyle name="千分位[0] 2 5 2 4 2 9" xfId="27040" xr:uid="{112350AB-8914-4F22-8CAC-F8F411E92735}"/>
    <cellStyle name="千分位[0] 2 5 2 4 2 9 2" xfId="56992" xr:uid="{EA804A21-713F-449E-B10A-B58229CF785C}"/>
    <cellStyle name="千分位[0] 2 5 2 4 3" xfId="3420" xr:uid="{29131B12-06B9-4A5C-92A9-14CAC60D0007}"/>
    <cellStyle name="千分位[0] 2 5 2 4 3 2" xfId="28415" xr:uid="{43859F9C-D6B4-4905-B33D-FFE10B7BA4D5}"/>
    <cellStyle name="千分位[0] 2 5 2 4 3 2 2" xfId="58367" xr:uid="{5EBB811E-90FF-4446-93A4-80669E877E5C}"/>
    <cellStyle name="千分位[0] 2 5 2 4 3 3" xfId="33413" xr:uid="{E53190DB-039F-4D05-B452-8188BDB7ADD7}"/>
    <cellStyle name="千分位[0] 2 5 2 4 4" xfId="6368" xr:uid="{5540BBE9-74DE-4429-B54A-60AA8D983D66}"/>
    <cellStyle name="千分位[0] 2 5 2 4 4 2" xfId="36323" xr:uid="{2B2EAD62-FD29-42B0-AFBA-DBEA9726038C}"/>
    <cellStyle name="千分位[0] 2 5 2 4 5" xfId="9150" xr:uid="{C9C3D740-5380-4906-A992-93EF59CE7FB6}"/>
    <cellStyle name="千分位[0] 2 5 2 4 5 2" xfId="39105" xr:uid="{20ADD7A9-21B8-424D-AAE1-CC157D341DBC}"/>
    <cellStyle name="千分位[0] 2 5 2 4 6" xfId="11932" xr:uid="{2FE82535-3CE2-4119-8869-0995F8947D02}"/>
    <cellStyle name="千分位[0] 2 5 2 4 6 2" xfId="41887" xr:uid="{D6267E9C-073B-4E35-A81C-4D9EFAC92E93}"/>
    <cellStyle name="千分位[0] 2 5 2 4 7" xfId="14667" xr:uid="{9E5FE059-9884-4D5A-B2C7-F2E16BD88818}"/>
    <cellStyle name="千分位[0] 2 5 2 4 7 2" xfId="44622" xr:uid="{50431205-BCEE-48FB-A3EA-B3E4810E3EF0}"/>
    <cellStyle name="千分位[0] 2 5 2 4 8" xfId="17415" xr:uid="{0AAC3737-5B2E-4370-B9E0-5A1FE465C668}"/>
    <cellStyle name="千分位[0] 2 5 2 4 8 2" xfId="47368" xr:uid="{FF2C5EC8-E526-49B9-923B-D80363F50758}"/>
    <cellStyle name="千分位[0] 2 5 2 4 9" xfId="20198" xr:uid="{AB97DEAB-C8D3-4A34-9A71-1CA0CAD21977}"/>
    <cellStyle name="千分位[0] 2 5 2 4 9 2" xfId="50150" xr:uid="{A95A0655-666C-46E4-BEE2-B0583B11AEA7}"/>
    <cellStyle name="千分位[0] 2 5 2 5" xfId="2119" xr:uid="{055C449C-765E-47A7-BBE4-3DB60F6BF567}"/>
    <cellStyle name="千分位[0] 2 5 2 5 10" xfId="26356" xr:uid="{26C15A37-28FD-4435-BF65-8942341FFE8C}"/>
    <cellStyle name="千分位[0] 2 5 2 5 10 2" xfId="56308" xr:uid="{20AC90DD-F060-4ECD-AAC0-8883A8DCE6D3}"/>
    <cellStyle name="千分位[0] 2 5 2 5 11" xfId="32122" xr:uid="{6FF19197-4112-4A67-BD9A-235312D6EFA0}"/>
    <cellStyle name="千分位[0] 2 5 2 5 2" xfId="4104" xr:uid="{5C425570-CA2F-40C0-AFAC-6E9CBDE480D7}"/>
    <cellStyle name="千分位[0] 2 5 2 5 2 2" xfId="29099" xr:uid="{8079E69B-3667-436C-9126-345CC4099C03}"/>
    <cellStyle name="千分位[0] 2 5 2 5 2 2 2" xfId="59051" xr:uid="{D866329C-449A-464E-B317-C4849799964C}"/>
    <cellStyle name="千分位[0] 2 5 2 5 2 3" xfId="34097" xr:uid="{D139216B-DD31-4D59-8DD5-A201E2745AB5}"/>
    <cellStyle name="千分位[0] 2 5 2 5 3" xfId="7052" xr:uid="{0FB19721-A78E-4B37-A457-F1D76F9A9EBB}"/>
    <cellStyle name="千分位[0] 2 5 2 5 3 2" xfId="37007" xr:uid="{C8C82F6D-4150-4EEB-8A14-981DA1FFDD73}"/>
    <cellStyle name="千分位[0] 2 5 2 5 4" xfId="9834" xr:uid="{5D649C0C-0C92-41EF-A03D-A004A2FEE41F}"/>
    <cellStyle name="千分位[0] 2 5 2 5 4 2" xfId="39789" xr:uid="{CDEDEC08-B8F7-4D7A-8A6C-64FA77E14A89}"/>
    <cellStyle name="千分位[0] 2 5 2 5 5" xfId="12616" xr:uid="{5408845E-BA01-46E6-84CE-A2E234D2E481}"/>
    <cellStyle name="千分位[0] 2 5 2 5 5 2" xfId="42571" xr:uid="{8A54A1DE-4DFC-4F9A-A2CD-CE4CBD645590}"/>
    <cellStyle name="千分位[0] 2 5 2 5 6" xfId="15351" xr:uid="{1CE46A2F-C9E8-41C9-935B-A2707CDE884D}"/>
    <cellStyle name="千分位[0] 2 5 2 5 6 2" xfId="45306" xr:uid="{2E514125-90A4-4521-8BED-BD4553396B2B}"/>
    <cellStyle name="千分位[0] 2 5 2 5 7" xfId="18099" xr:uid="{4099437A-223E-49EF-9035-61F4DC4885AE}"/>
    <cellStyle name="千分位[0] 2 5 2 5 7 2" xfId="48052" xr:uid="{AB79A4F3-25EC-44AF-B1F2-5E106094D78F}"/>
    <cellStyle name="千分位[0] 2 5 2 5 8" xfId="20882" xr:uid="{CE952372-4C7E-4878-9D8F-3F373F513819}"/>
    <cellStyle name="千分位[0] 2 5 2 5 8 2" xfId="50834" xr:uid="{2F512C72-BB1B-49ED-BA77-86CBFF93787E}"/>
    <cellStyle name="千分位[0] 2 5 2 5 9" xfId="23620" xr:uid="{E6EF8BA6-527F-45CB-A42A-764C8671D9C4}"/>
    <cellStyle name="千分位[0] 2 5 2 5 9 2" xfId="53572" xr:uid="{4AC08547-96A0-44AA-82EA-F03742C1C2BA}"/>
    <cellStyle name="千分位[0] 2 5 2 6" xfId="2298" xr:uid="{66B1ADA2-9345-4347-8541-36C621E1E947}"/>
    <cellStyle name="千分位[0] 2 5 2 6 2" xfId="27731" xr:uid="{FBB7B846-8E93-4117-BB01-737DBDA4280D}"/>
    <cellStyle name="千分位[0] 2 5 2 6 2 2" xfId="57683" xr:uid="{BB5C6FEB-3E55-4473-8A70-8880DD1DE100}"/>
    <cellStyle name="千分位[0] 2 5 2 6 3" xfId="32298" xr:uid="{BAE05BED-9D6C-47E8-80A2-59389955A0DC}"/>
    <cellStyle name="千分位[0] 2 5 2 7" xfId="2736" xr:uid="{53409B06-DEA1-4E69-91F5-23202C43D0BD}"/>
    <cellStyle name="千分位[0] 2 5 2 7 2" xfId="32729" xr:uid="{B781BB21-34AA-43C8-A440-278505A379E9}"/>
    <cellStyle name="千分位[0] 2 5 2 8" xfId="5684" xr:uid="{14CC8235-CAD4-44A9-A875-EADE32E89C98}"/>
    <cellStyle name="千分位[0] 2 5 2 8 2" xfId="35639" xr:uid="{77B81BB6-F3C9-4014-B928-7259CF05C5D0}"/>
    <cellStyle name="千分位[0] 2 5 2 9" xfId="8466" xr:uid="{F5D075D7-14AD-41D3-9A10-E9A0F5AD3040}"/>
    <cellStyle name="千分位[0] 2 5 2 9 2" xfId="38421" xr:uid="{EC672845-59AE-4C4F-9A1A-1EBFE94045E8}"/>
    <cellStyle name="千分位[0] 2 5 3" xfId="769" xr:uid="{BC6E039F-81EE-4A15-8A81-AB34E25FFE52}"/>
    <cellStyle name="千分位[0] 2 5 3 10" xfId="16817" xr:uid="{B64F3830-3770-4139-B200-AA635E9426F8}"/>
    <cellStyle name="千分位[0] 2 5 3 10 2" xfId="46770" xr:uid="{4F820BC9-A725-46ED-868C-D42C2F374B1F}"/>
    <cellStyle name="千分位[0] 2 5 3 11" xfId="19600" xr:uid="{F749607B-B7ED-4AE4-A58C-00B45D3D2A56}"/>
    <cellStyle name="千分位[0] 2 5 3 11 2" xfId="49552" xr:uid="{84E44ACB-BED8-41E2-A920-E1C9ACA3297F}"/>
    <cellStyle name="千分位[0] 2 5 3 12" xfId="22338" xr:uid="{89654E88-CDD4-4142-A002-026325A737CD}"/>
    <cellStyle name="千分位[0] 2 5 3 12 2" xfId="52290" xr:uid="{D306FC37-F545-4C37-861B-8ED37817618E}"/>
    <cellStyle name="千分位[0] 2 5 3 13" xfId="25074" xr:uid="{F7B7887D-4614-423B-A62D-5BAD18BA18FD}"/>
    <cellStyle name="千分位[0] 2 5 3 13 2" xfId="55026" xr:uid="{69496ED8-4D52-4EAB-8082-EC957732EF10}"/>
    <cellStyle name="千分位[0] 2 5 3 14" xfId="30774" xr:uid="{68CF2B50-38E5-40F8-8FAA-AAE2AF009187}"/>
    <cellStyle name="千分位[0] 2 5 3 2" xfId="1312" xr:uid="{B8B7CA2B-232B-4668-9889-ACC9F73A5DBA}"/>
    <cellStyle name="千分位[0] 2 5 3 2 10" xfId="19942" xr:uid="{6A90A01A-C865-4072-9965-9256BC73416F}"/>
    <cellStyle name="千分位[0] 2 5 3 2 10 2" xfId="49894" xr:uid="{604B0A73-968D-48D7-9B21-4D45F00C7F0C}"/>
    <cellStyle name="千分位[0] 2 5 3 2 11" xfId="22680" xr:uid="{450B016A-E949-4C83-B588-ECCEAC278746}"/>
    <cellStyle name="千分位[0] 2 5 3 2 11 2" xfId="52632" xr:uid="{54EB7B75-47F2-4CF7-9387-3A2CC8DACD21}"/>
    <cellStyle name="千分位[0] 2 5 3 2 12" xfId="25416" xr:uid="{D7AD4AD5-7041-45F7-884E-1516DE0C915A}"/>
    <cellStyle name="千分位[0] 2 5 3 2 12 2" xfId="55368" xr:uid="{5D56BEAD-E6FC-4E18-9EA6-FDD62A9CDC15}"/>
    <cellStyle name="千分位[0] 2 5 3 2 13" xfId="31317" xr:uid="{5B3182AD-8B08-42A6-8A22-D2AE98B61C5C}"/>
    <cellStyle name="千分位[0] 2 5 3 2 2" xfId="3848" xr:uid="{AF0A8723-4166-4ADF-A949-EEBD2F376BAF}"/>
    <cellStyle name="千分位[0] 2 5 3 2 2 10" xfId="26100" xr:uid="{0C3A450A-8125-45ED-BBF5-661685F36EBA}"/>
    <cellStyle name="千分位[0] 2 5 3 2 2 10 2" xfId="56052" xr:uid="{8AF20D05-43BC-4E96-B28E-71DA74BD696E}"/>
    <cellStyle name="千分位[0] 2 5 3 2 2 11" xfId="33841" xr:uid="{3864665C-E0F7-4825-8D56-D9D2BAE31BC1}"/>
    <cellStyle name="千分位[0] 2 5 3 2 2 2" xfId="5216" xr:uid="{9EED5879-0153-4B8B-9763-E286CAC14D94}"/>
    <cellStyle name="千分位[0] 2 5 3 2 2 2 10" xfId="35209" xr:uid="{A05C7F4A-5014-4098-B702-E4BD2C3682BB}"/>
    <cellStyle name="千分位[0] 2 5 3 2 2 2 2" xfId="8164" xr:uid="{B301471A-601E-49FC-BB80-3B5AA33468CF}"/>
    <cellStyle name="千分位[0] 2 5 3 2 2 2 2 2" xfId="30211" xr:uid="{959F2E7E-0B8B-44C1-A4EC-CB8D76256A12}"/>
    <cellStyle name="千分位[0] 2 5 3 2 2 2 2 2 2" xfId="60163" xr:uid="{2657E527-C3F8-47B0-BB10-DE0ED2DB2AE8}"/>
    <cellStyle name="千分位[0] 2 5 3 2 2 2 2 3" xfId="38119" xr:uid="{5538DF60-03D0-4783-AD04-7AEDC90E8ECE}"/>
    <cellStyle name="千分位[0] 2 5 3 2 2 2 3" xfId="10946" xr:uid="{CF1AB9F8-BF52-4B60-A39F-F3816778C5CE}"/>
    <cellStyle name="千分位[0] 2 5 3 2 2 2 3 2" xfId="40901" xr:uid="{FF3047B3-9D6F-4A0E-8C0F-21CEEA10EFE9}"/>
    <cellStyle name="千分位[0] 2 5 3 2 2 2 4" xfId="13728" xr:uid="{009049F4-ADA1-4AA5-86A5-139CD3A914EB}"/>
    <cellStyle name="千分位[0] 2 5 3 2 2 2 4 2" xfId="43683" xr:uid="{37955603-6164-4384-8A03-BC214AA146E7}"/>
    <cellStyle name="千分位[0] 2 5 3 2 2 2 5" xfId="16463" xr:uid="{874005E2-A99D-4A59-B92B-C9E8E3516E98}"/>
    <cellStyle name="千分位[0] 2 5 3 2 2 2 5 2" xfId="46418" xr:uid="{6F794B05-9491-4934-9894-286718F62D61}"/>
    <cellStyle name="千分位[0] 2 5 3 2 2 2 6" xfId="19211" xr:uid="{8CF67A43-B0E7-4821-B5C1-76CB5CD6DCC7}"/>
    <cellStyle name="千分位[0] 2 5 3 2 2 2 6 2" xfId="49164" xr:uid="{603E7401-97C6-4F63-854F-47333A4B6210}"/>
    <cellStyle name="千分位[0] 2 5 3 2 2 2 7" xfId="21994" xr:uid="{2C1217E0-E9FD-4848-B770-43725699FE2F}"/>
    <cellStyle name="千分位[0] 2 5 3 2 2 2 7 2" xfId="51946" xr:uid="{216C0CB2-2A96-4CDF-A122-24548DBC1D6B}"/>
    <cellStyle name="千分位[0] 2 5 3 2 2 2 8" xfId="24732" xr:uid="{71CD85AF-6D17-48C0-B308-3A591D9F3BAB}"/>
    <cellStyle name="千分位[0] 2 5 3 2 2 2 8 2" xfId="54684" xr:uid="{5B951082-2C5D-421A-9481-9F952E75298F}"/>
    <cellStyle name="千分位[0] 2 5 3 2 2 2 9" xfId="27468" xr:uid="{C14DE4BB-1F26-4EF8-B0AA-253D86158897}"/>
    <cellStyle name="千分位[0] 2 5 3 2 2 2 9 2" xfId="57420" xr:uid="{735510B8-6037-4554-B4E6-4E41B01B4EB8}"/>
    <cellStyle name="千分位[0] 2 5 3 2 2 3" xfId="6796" xr:uid="{26A6E030-4B3A-4814-A30F-3C1E345FDD11}"/>
    <cellStyle name="千分位[0] 2 5 3 2 2 3 2" xfId="28843" xr:uid="{90DCA3A4-D383-483D-8FFB-AE9F0280DB49}"/>
    <cellStyle name="千分位[0] 2 5 3 2 2 3 2 2" xfId="58795" xr:uid="{AD4B17DC-EA07-4BB3-8B59-AD97F9DEFF4C}"/>
    <cellStyle name="千分位[0] 2 5 3 2 2 3 3" xfId="36751" xr:uid="{5BEEA759-3132-4903-B39D-7E28BC70CEEE}"/>
    <cellStyle name="千分位[0] 2 5 3 2 2 4" xfId="9578" xr:uid="{B739E973-B0B9-4BEF-85D9-86E40DAFA587}"/>
    <cellStyle name="千分位[0] 2 5 3 2 2 4 2" xfId="39533" xr:uid="{2E03CD3A-72EB-43E2-970B-16B8C815D59A}"/>
    <cellStyle name="千分位[0] 2 5 3 2 2 5" xfId="12360" xr:uid="{80F5B39F-5EC6-4C63-8658-845C7DD011F7}"/>
    <cellStyle name="千分位[0] 2 5 3 2 2 5 2" xfId="42315" xr:uid="{EFF22A37-6C5F-48E6-A3F7-00164F3D0899}"/>
    <cellStyle name="千分位[0] 2 5 3 2 2 6" xfId="15095" xr:uid="{4C513411-7E08-4C26-9A57-82EEC9A5AEEB}"/>
    <cellStyle name="千分位[0] 2 5 3 2 2 6 2" xfId="45050" xr:uid="{81B59E3A-C33D-4C20-A165-9A550A6D12B0}"/>
    <cellStyle name="千分位[0] 2 5 3 2 2 7" xfId="17843" xr:uid="{420F2289-B71D-4F6D-8D53-17BA50516F98}"/>
    <cellStyle name="千分位[0] 2 5 3 2 2 7 2" xfId="47796" xr:uid="{35BFCA28-E4E7-48BA-8725-B13CE46BC758}"/>
    <cellStyle name="千分位[0] 2 5 3 2 2 8" xfId="20626" xr:uid="{3AD1855B-EA85-4DE1-9E40-FDF5D0C90AB4}"/>
    <cellStyle name="千分位[0] 2 5 3 2 2 8 2" xfId="50578" xr:uid="{C50640DB-C49E-4341-A645-0FF41B7082DD}"/>
    <cellStyle name="千分位[0] 2 5 3 2 2 9" xfId="23364" xr:uid="{2420DA5B-406A-44FF-9142-BB9D2D893A78}"/>
    <cellStyle name="千分位[0] 2 5 3 2 2 9 2" xfId="53316" xr:uid="{6EF6770C-2C1C-4FA3-88F6-87FF42F8E717}"/>
    <cellStyle name="千分位[0] 2 5 3 2 3" xfId="4532" xr:uid="{A829B802-EC27-49B9-9743-A9C65F09B541}"/>
    <cellStyle name="千分位[0] 2 5 3 2 3 10" xfId="34525" xr:uid="{10AC68A4-2152-41A8-B885-E449ABDB9036}"/>
    <cellStyle name="千分位[0] 2 5 3 2 3 2" xfId="7480" xr:uid="{65280484-118C-4194-82E8-B919A6626418}"/>
    <cellStyle name="千分位[0] 2 5 3 2 3 2 2" xfId="29527" xr:uid="{CAD50B39-4140-4B82-BFB7-456B13309C94}"/>
    <cellStyle name="千分位[0] 2 5 3 2 3 2 2 2" xfId="59479" xr:uid="{091A56C9-3D43-439D-985B-20BDD791482E}"/>
    <cellStyle name="千分位[0] 2 5 3 2 3 2 3" xfId="37435" xr:uid="{A08A112B-66CC-46CA-962F-05CD352B0382}"/>
    <cellStyle name="千分位[0] 2 5 3 2 3 3" xfId="10262" xr:uid="{F266E759-CE57-4D5A-B90C-A4C07BC32FAD}"/>
    <cellStyle name="千分位[0] 2 5 3 2 3 3 2" xfId="40217" xr:uid="{CB00281F-4477-4612-B94A-638EFAA27808}"/>
    <cellStyle name="千分位[0] 2 5 3 2 3 4" xfId="13044" xr:uid="{78637833-C0F7-4154-99B1-8B4B406F231C}"/>
    <cellStyle name="千分位[0] 2 5 3 2 3 4 2" xfId="42999" xr:uid="{97FAC6F1-4A28-40C8-A1A8-49E164F34B9C}"/>
    <cellStyle name="千分位[0] 2 5 3 2 3 5" xfId="15779" xr:uid="{88CCDB84-6470-4E6B-9CFE-FA1989477712}"/>
    <cellStyle name="千分位[0] 2 5 3 2 3 5 2" xfId="45734" xr:uid="{51B13F64-0B8B-48B2-9967-C9782F9FA351}"/>
    <cellStyle name="千分位[0] 2 5 3 2 3 6" xfId="18527" xr:uid="{D374F8DD-0DAB-4B40-91E5-92AA6D649968}"/>
    <cellStyle name="千分位[0] 2 5 3 2 3 6 2" xfId="48480" xr:uid="{46387F39-E62E-4E38-B7DB-619B99B44152}"/>
    <cellStyle name="千分位[0] 2 5 3 2 3 7" xfId="21310" xr:uid="{094D6204-B415-48B8-B2E5-E7CB48DAB88B}"/>
    <cellStyle name="千分位[0] 2 5 3 2 3 7 2" xfId="51262" xr:uid="{02D9DE9E-466F-4DDA-85D0-61F69A765BF6}"/>
    <cellStyle name="千分位[0] 2 5 3 2 3 8" xfId="24048" xr:uid="{DEB557DD-4589-4D9F-B11C-120DB80E5467}"/>
    <cellStyle name="千分位[0] 2 5 3 2 3 8 2" xfId="54000" xr:uid="{EC945240-16BF-4102-BEBF-AA4F947E2058}"/>
    <cellStyle name="千分位[0] 2 5 3 2 3 9" xfId="26784" xr:uid="{4215D95B-D5DC-4A75-B680-FC4EAC86A41C}"/>
    <cellStyle name="千分位[0] 2 5 3 2 3 9 2" xfId="56736" xr:uid="{CDAB86E1-5C5A-4702-BD0A-907A095AACD5}"/>
    <cellStyle name="千分位[0] 2 5 3 2 4" xfId="3164" xr:uid="{B4EBC8A3-1382-49B0-B32B-66688D122ED7}"/>
    <cellStyle name="千分位[0] 2 5 3 2 4 2" xfId="28159" xr:uid="{CB039860-25F2-4D5F-A68F-5E20F21931D0}"/>
    <cellStyle name="千分位[0] 2 5 3 2 4 2 2" xfId="58111" xr:uid="{5A57B09E-2196-4A20-9837-A0C7BC9AD197}"/>
    <cellStyle name="千分位[0] 2 5 3 2 4 3" xfId="33157" xr:uid="{AE3AB288-2786-444B-A6E8-E9EE9EC9669E}"/>
    <cellStyle name="千分位[0] 2 5 3 2 5" xfId="6112" xr:uid="{EC900E44-899F-43C2-A69C-865D65F20335}"/>
    <cellStyle name="千分位[0] 2 5 3 2 5 2" xfId="36067" xr:uid="{449053CC-19A5-44B5-A1CE-61A2081C22C3}"/>
    <cellStyle name="千分位[0] 2 5 3 2 6" xfId="8894" xr:uid="{7A0C4D14-71F2-4E7B-BB7E-B21336DFB962}"/>
    <cellStyle name="千分位[0] 2 5 3 2 6 2" xfId="38849" xr:uid="{F3F4B84F-46F3-47F5-BAD4-7703A69C9434}"/>
    <cellStyle name="千分位[0] 2 5 3 2 7" xfId="11676" xr:uid="{A0A3969F-C6A2-4A91-83B1-B3EC6CF1AEA9}"/>
    <cellStyle name="千分位[0] 2 5 3 2 7 2" xfId="41631" xr:uid="{E765AC6C-008F-43EB-988B-54D7EAACE656}"/>
    <cellStyle name="千分位[0] 2 5 3 2 8" xfId="14411" xr:uid="{9EF7058A-600B-46ED-994D-31375EE31F92}"/>
    <cellStyle name="千分位[0] 2 5 3 2 8 2" xfId="44366" xr:uid="{855DE68B-96C4-4A93-B12C-9EF049A5DB30}"/>
    <cellStyle name="千分位[0] 2 5 3 2 9" xfId="17159" xr:uid="{28775EBC-B379-4551-A359-BCD245D55A91}"/>
    <cellStyle name="千分位[0] 2 5 3 2 9 2" xfId="47112" xr:uid="{F7F00136-9A76-4056-AF21-38E2773AAE31}"/>
    <cellStyle name="千分位[0] 2 5 3 3" xfId="1854" xr:uid="{A69ED156-74CF-41D7-B7FF-75DCFD43603A}"/>
    <cellStyle name="千分位[0] 2 5 3 3 10" xfId="23022" xr:uid="{4508BD3B-28FA-4B2D-8789-AC352E2FF2C0}"/>
    <cellStyle name="千分位[0] 2 5 3 3 10 2" xfId="52974" xr:uid="{B2426411-9381-4250-AD31-6F70799421C8}"/>
    <cellStyle name="千分位[0] 2 5 3 3 11" xfId="25758" xr:uid="{FD3CDA71-7D30-4EB4-8F26-A6CB4A5C8786}"/>
    <cellStyle name="千分位[0] 2 5 3 3 11 2" xfId="55710" xr:uid="{96C80C73-BCC2-4C33-A136-6BD2F08AE13F}"/>
    <cellStyle name="千分位[0] 2 5 3 3 12" xfId="31859" xr:uid="{C3B34FF3-2225-413F-A697-B5AB1A14D683}"/>
    <cellStyle name="千分位[0] 2 5 3 3 2" xfId="4874" xr:uid="{77547CDA-56BD-40B8-BF89-53508071D6B8}"/>
    <cellStyle name="千分位[0] 2 5 3 3 2 10" xfId="34867" xr:uid="{F4EA3090-8006-45F1-AB29-9340A13E9986}"/>
    <cellStyle name="千分位[0] 2 5 3 3 2 2" xfId="7822" xr:uid="{B406F678-81EA-4CE8-A4FB-57ABC4C32861}"/>
    <cellStyle name="千分位[0] 2 5 3 3 2 2 2" xfId="29869" xr:uid="{BA7E721F-72F0-4E10-AB19-155A7A2ACAE3}"/>
    <cellStyle name="千分位[0] 2 5 3 3 2 2 2 2" xfId="59821" xr:uid="{5E16FC1D-8CA4-448C-9CF8-4B7188A11FE6}"/>
    <cellStyle name="千分位[0] 2 5 3 3 2 2 3" xfId="37777" xr:uid="{D37633F9-3405-41E3-903A-D3C265E3B029}"/>
    <cellStyle name="千分位[0] 2 5 3 3 2 3" xfId="10604" xr:uid="{37AE9E25-350E-4ED8-99A8-CEFBC808B325}"/>
    <cellStyle name="千分位[0] 2 5 3 3 2 3 2" xfId="40559" xr:uid="{917B5739-1DA1-4D83-BD93-21A414BC7A9F}"/>
    <cellStyle name="千分位[0] 2 5 3 3 2 4" xfId="13386" xr:uid="{7B63B374-0BA5-4170-94D6-1BF11E5B5DAD}"/>
    <cellStyle name="千分位[0] 2 5 3 3 2 4 2" xfId="43341" xr:uid="{698B0D70-797B-4F2D-8DA4-B7161735AFE4}"/>
    <cellStyle name="千分位[0] 2 5 3 3 2 5" xfId="16121" xr:uid="{67A2E34D-603C-4F22-934A-2447D2525BB2}"/>
    <cellStyle name="千分位[0] 2 5 3 3 2 5 2" xfId="46076" xr:uid="{0F3C27CC-D65B-45F4-9E36-4DF7F348FB52}"/>
    <cellStyle name="千分位[0] 2 5 3 3 2 6" xfId="18869" xr:uid="{6569B83F-7801-48D2-AEDD-982D753B5943}"/>
    <cellStyle name="千分位[0] 2 5 3 3 2 6 2" xfId="48822" xr:uid="{4993C98D-8AD4-4FFB-AA64-E33CCA5FA0B0}"/>
    <cellStyle name="千分位[0] 2 5 3 3 2 7" xfId="21652" xr:uid="{4BE8EF76-18DA-4349-88C7-0A533F4B915A}"/>
    <cellStyle name="千分位[0] 2 5 3 3 2 7 2" xfId="51604" xr:uid="{E6BDB930-FC62-4A7B-BF85-4C3E1C562C26}"/>
    <cellStyle name="千分位[0] 2 5 3 3 2 8" xfId="24390" xr:uid="{33C12141-47BA-49F9-BBFF-62FA40147ADC}"/>
    <cellStyle name="千分位[0] 2 5 3 3 2 8 2" xfId="54342" xr:uid="{BDCE711F-F8CF-41DA-9967-79ED7B42A56A}"/>
    <cellStyle name="千分位[0] 2 5 3 3 2 9" xfId="27126" xr:uid="{A6DBAC30-B097-4608-999A-D52E91EEEC71}"/>
    <cellStyle name="千分位[0] 2 5 3 3 2 9 2" xfId="57078" xr:uid="{150185F9-D7FA-416C-9655-6A42FF989620}"/>
    <cellStyle name="千分位[0] 2 5 3 3 3" xfId="3506" xr:uid="{46E87006-2D84-4E37-9684-5694D0912A90}"/>
    <cellStyle name="千分位[0] 2 5 3 3 3 2" xfId="28501" xr:uid="{41DD3AF7-C1CA-4204-B449-EC4E2AA45961}"/>
    <cellStyle name="千分位[0] 2 5 3 3 3 2 2" xfId="58453" xr:uid="{7873A40D-CA20-4D63-A121-4A0A4C5BBCAD}"/>
    <cellStyle name="千分位[0] 2 5 3 3 3 3" xfId="33499" xr:uid="{AA3B6906-F4DB-4D7E-8AD9-F78C20B42E0E}"/>
    <cellStyle name="千分位[0] 2 5 3 3 4" xfId="6454" xr:uid="{B844E7C1-99C9-4E7E-BCD9-CE6C0086D154}"/>
    <cellStyle name="千分位[0] 2 5 3 3 4 2" xfId="36409" xr:uid="{178C87E5-A357-40BE-8594-149CD3C2912D}"/>
    <cellStyle name="千分位[0] 2 5 3 3 5" xfId="9236" xr:uid="{A664722C-A678-4885-B422-5F4C0787E8A1}"/>
    <cellStyle name="千分位[0] 2 5 3 3 5 2" xfId="39191" xr:uid="{07559148-12B7-487E-B3D2-A9EAB1776017}"/>
    <cellStyle name="千分位[0] 2 5 3 3 6" xfId="12018" xr:uid="{A426E9D4-F3B9-4578-882B-346D12017EC9}"/>
    <cellStyle name="千分位[0] 2 5 3 3 6 2" xfId="41973" xr:uid="{D13E907C-7C6C-4C23-9386-E12392AF604C}"/>
    <cellStyle name="千分位[0] 2 5 3 3 7" xfId="14753" xr:uid="{42D9B385-6298-4F0A-AF21-08B5DCC345DB}"/>
    <cellStyle name="千分位[0] 2 5 3 3 7 2" xfId="44708" xr:uid="{363CBD40-E300-4D91-9E7F-177A8DCCF29F}"/>
    <cellStyle name="千分位[0] 2 5 3 3 8" xfId="17501" xr:uid="{5D8E5C29-24D3-47F1-B870-EE16DACB15AC}"/>
    <cellStyle name="千分位[0] 2 5 3 3 8 2" xfId="47454" xr:uid="{57124715-4FA2-48D0-9C05-9A9DB9B29633}"/>
    <cellStyle name="千分位[0] 2 5 3 3 9" xfId="20284" xr:uid="{8407CA42-CD9E-48D5-AFA8-9EC24E02CE36}"/>
    <cellStyle name="千分位[0] 2 5 3 3 9 2" xfId="50236" xr:uid="{B488EB4C-B396-4258-8B5E-51B95B8B0128}"/>
    <cellStyle name="千分位[0] 2 5 3 4" xfId="2385" xr:uid="{A17755C7-5BE8-47B5-9561-65E252B0528E}"/>
    <cellStyle name="千分位[0] 2 5 3 4 10" xfId="26442" xr:uid="{8FE9C884-529C-4BC1-B539-D1F96DA0E60A}"/>
    <cellStyle name="千分位[0] 2 5 3 4 10 2" xfId="56394" xr:uid="{F8B90700-AC82-4CC4-B12E-8F7AC3E344D4}"/>
    <cellStyle name="千分位[0] 2 5 3 4 11" xfId="32384" xr:uid="{556D7E14-B738-4A58-9BE2-771E590D6E7E}"/>
    <cellStyle name="千分位[0] 2 5 3 4 2" xfId="4190" xr:uid="{42C790C0-B459-4656-9C2C-C4E5FCC787C5}"/>
    <cellStyle name="千分位[0] 2 5 3 4 2 2" xfId="29185" xr:uid="{64FD16EF-F3E3-4BEA-A2A5-CF2F0C55D1A2}"/>
    <cellStyle name="千分位[0] 2 5 3 4 2 2 2" xfId="59137" xr:uid="{E5F2ECBD-FDD2-4F73-ACD8-F6E872DD9DEA}"/>
    <cellStyle name="千分位[0] 2 5 3 4 2 3" xfId="34183" xr:uid="{59464596-1586-40FF-B2E1-4AC956F75A1F}"/>
    <cellStyle name="千分位[0] 2 5 3 4 3" xfId="7138" xr:uid="{08811907-2AFA-4BA0-9D57-A15A40FAF73B}"/>
    <cellStyle name="千分位[0] 2 5 3 4 3 2" xfId="37093" xr:uid="{72CBD5A4-B81E-472A-9A94-4966575B7123}"/>
    <cellStyle name="千分位[0] 2 5 3 4 4" xfId="9920" xr:uid="{B59D8A24-1DE5-4383-B784-FCB6B0845D85}"/>
    <cellStyle name="千分位[0] 2 5 3 4 4 2" xfId="39875" xr:uid="{EA7994A9-DA01-4E77-B188-9E37736C6D0E}"/>
    <cellStyle name="千分位[0] 2 5 3 4 5" xfId="12702" xr:uid="{8680C30C-CABF-4D22-936E-401A37B628A9}"/>
    <cellStyle name="千分位[0] 2 5 3 4 5 2" xfId="42657" xr:uid="{0D0389AA-D79F-4099-8A3C-5429A90C196E}"/>
    <cellStyle name="千分位[0] 2 5 3 4 6" xfId="15437" xr:uid="{26D01F3A-1D0F-4A1F-85E0-A63ADC6F85F1}"/>
    <cellStyle name="千分位[0] 2 5 3 4 6 2" xfId="45392" xr:uid="{A94ABF38-C853-4EC7-9503-A810C698CEB0}"/>
    <cellStyle name="千分位[0] 2 5 3 4 7" xfId="18185" xr:uid="{C31D987D-193C-4250-8200-51EBB7585216}"/>
    <cellStyle name="千分位[0] 2 5 3 4 7 2" xfId="48138" xr:uid="{DD6702EB-2BED-4212-B581-97ACD10646AE}"/>
    <cellStyle name="千分位[0] 2 5 3 4 8" xfId="20968" xr:uid="{D2DCA709-C926-4BCB-9A80-AE500AB2269F}"/>
    <cellStyle name="千分位[0] 2 5 3 4 8 2" xfId="50920" xr:uid="{648D5EF4-F8A2-4278-861D-2B1A145F58A5}"/>
    <cellStyle name="千分位[0] 2 5 3 4 9" xfId="23706" xr:uid="{E7FBEE81-3B0E-44BE-A1E3-BC9F02A5DDB4}"/>
    <cellStyle name="千分位[0] 2 5 3 4 9 2" xfId="53658" xr:uid="{5E6774BD-1857-44EE-9B7A-53F3794C37E9}"/>
    <cellStyle name="千分位[0] 2 5 3 5" xfId="2822" xr:uid="{8CF5A259-12E9-4701-8364-BD7806273E8D}"/>
    <cellStyle name="千分位[0] 2 5 3 5 2" xfId="27817" xr:uid="{EA56BCB4-FF43-418A-AF2C-5ED97F72C7D7}"/>
    <cellStyle name="千分位[0] 2 5 3 5 2 2" xfId="57769" xr:uid="{A25E9FE6-5521-4B2A-AC64-BE1BB735430F}"/>
    <cellStyle name="千分位[0] 2 5 3 5 3" xfId="32815" xr:uid="{A913E994-E3C5-4E3E-AA1D-9FC309B51069}"/>
    <cellStyle name="千分位[0] 2 5 3 6" xfId="5770" xr:uid="{B542E9DA-85AA-4B6C-9D5D-230954DC111D}"/>
    <cellStyle name="千分位[0] 2 5 3 6 2" xfId="35725" xr:uid="{B5E247F5-7B2A-4978-BCB3-1099CBBC6641}"/>
    <cellStyle name="千分位[0] 2 5 3 7" xfId="8552" xr:uid="{97BE8656-62BB-488D-BF0B-F0411B923CFB}"/>
    <cellStyle name="千分位[0] 2 5 3 7 2" xfId="38507" xr:uid="{A65B4A03-825A-458D-A3EB-6F7EF925FC91}"/>
    <cellStyle name="千分位[0] 2 5 3 8" xfId="11334" xr:uid="{FA9C1769-6B2F-4F30-B9C8-542B3710D5CE}"/>
    <cellStyle name="千分位[0] 2 5 3 8 2" xfId="41289" xr:uid="{60105C0F-DFD0-47CD-8A47-BB08B4DD4D2C}"/>
    <cellStyle name="千分位[0] 2 5 3 9" xfId="14069" xr:uid="{AD92E831-913C-4952-9AD1-9F204DBC0E64}"/>
    <cellStyle name="千分位[0] 2 5 3 9 2" xfId="44024" xr:uid="{B3DDFB68-0B62-4FC1-B336-3AAA9910715E}"/>
    <cellStyle name="千分位[0] 2 5 4" xfId="942" xr:uid="{5FF318EC-4BA0-459D-B460-D58D0A9BB8C2}"/>
    <cellStyle name="千分位[0] 2 5 4 10" xfId="19771" xr:uid="{6DD34A96-0D24-4D66-961A-9F9D39B7D6D5}"/>
    <cellStyle name="千分位[0] 2 5 4 10 2" xfId="49723" xr:uid="{10793D80-2271-468B-AB4F-36C4E52CA8CA}"/>
    <cellStyle name="千分位[0] 2 5 4 11" xfId="22509" xr:uid="{12991F38-0C0A-4E2E-87A7-B266ADBE0355}"/>
    <cellStyle name="千分位[0] 2 5 4 11 2" xfId="52461" xr:uid="{396C47B6-8624-43A7-9943-55F842C0B285}"/>
    <cellStyle name="千分位[0] 2 5 4 12" xfId="25245" xr:uid="{EEA65760-AF7D-47CF-9232-5577EC72883B}"/>
    <cellStyle name="千分位[0] 2 5 4 12 2" xfId="55197" xr:uid="{E2ECEEEC-145A-442B-9897-4FC82D116E1B}"/>
    <cellStyle name="千分位[0] 2 5 4 13" xfId="30947" xr:uid="{A93D4112-60DB-4D0C-BB36-8D39406D9F78}"/>
    <cellStyle name="千分位[0] 2 5 4 2" xfId="3677" xr:uid="{68D29438-B5CD-42D9-A148-8E022993AD54}"/>
    <cellStyle name="千分位[0] 2 5 4 2 10" xfId="25929" xr:uid="{7B3BDBDA-8249-4B02-8BE1-FD1E8C9E4551}"/>
    <cellStyle name="千分位[0] 2 5 4 2 10 2" xfId="55881" xr:uid="{29CD7505-60FE-4F2D-97A3-F97239DB252A}"/>
    <cellStyle name="千分位[0] 2 5 4 2 11" xfId="33670" xr:uid="{EA99892E-4F4D-459E-9090-A4B9B4A44B70}"/>
    <cellStyle name="千分位[0] 2 5 4 2 2" xfId="5045" xr:uid="{D46B1874-9078-4296-AC81-FE2455B8A6C6}"/>
    <cellStyle name="千分位[0] 2 5 4 2 2 10" xfId="35038" xr:uid="{B7D3C037-3950-4EEE-93C7-ADD6C2DF17DA}"/>
    <cellStyle name="千分位[0] 2 5 4 2 2 2" xfId="7993" xr:uid="{AE9EA366-9512-4C25-9E54-242D27131994}"/>
    <cellStyle name="千分位[0] 2 5 4 2 2 2 2" xfId="30040" xr:uid="{D27E9F25-9325-42B4-BBD2-3B8EFBA135DC}"/>
    <cellStyle name="千分位[0] 2 5 4 2 2 2 2 2" xfId="59992" xr:uid="{A01D8079-3A44-4EA5-9BAF-012ED528624C}"/>
    <cellStyle name="千分位[0] 2 5 4 2 2 2 3" xfId="37948" xr:uid="{6C1492F2-A8FA-46F0-9A11-DBF36738BB54}"/>
    <cellStyle name="千分位[0] 2 5 4 2 2 3" xfId="10775" xr:uid="{4CCE9030-E78E-463F-89FD-FB7E4EF4688A}"/>
    <cellStyle name="千分位[0] 2 5 4 2 2 3 2" xfId="40730" xr:uid="{FB0E6E3C-3A68-4CDC-8F0C-959F73DDB810}"/>
    <cellStyle name="千分位[0] 2 5 4 2 2 4" xfId="13557" xr:uid="{766CF10B-5A64-474E-A580-5B6AA9A04CD8}"/>
    <cellStyle name="千分位[0] 2 5 4 2 2 4 2" xfId="43512" xr:uid="{70050502-9CEE-4EBA-94AC-BA2B5F83BBF7}"/>
    <cellStyle name="千分位[0] 2 5 4 2 2 5" xfId="16292" xr:uid="{8806A270-47EC-4D58-BC51-69C39BE8A343}"/>
    <cellStyle name="千分位[0] 2 5 4 2 2 5 2" xfId="46247" xr:uid="{149620FE-77CA-4213-9C42-A34A11AB3E75}"/>
    <cellStyle name="千分位[0] 2 5 4 2 2 6" xfId="19040" xr:uid="{96338A80-87FF-4D09-AD52-1B35A490DD19}"/>
    <cellStyle name="千分位[0] 2 5 4 2 2 6 2" xfId="48993" xr:uid="{1BDA07F3-33CF-4590-9869-1BAB0BB4D756}"/>
    <cellStyle name="千分位[0] 2 5 4 2 2 7" xfId="21823" xr:uid="{7BFBCADA-DE3D-4306-A683-5E7CC9A50C1C}"/>
    <cellStyle name="千分位[0] 2 5 4 2 2 7 2" xfId="51775" xr:uid="{724ABC10-59EC-4E05-B7F9-21F1D84AAA23}"/>
    <cellStyle name="千分位[0] 2 5 4 2 2 8" xfId="24561" xr:uid="{C955B32D-4A6C-47FA-AB4E-CFF7F00FBBF4}"/>
    <cellStyle name="千分位[0] 2 5 4 2 2 8 2" xfId="54513" xr:uid="{757ADA20-6A86-49FE-866F-51A24CA82F67}"/>
    <cellStyle name="千分位[0] 2 5 4 2 2 9" xfId="27297" xr:uid="{247E5C5B-9E8B-4127-AF4E-CDDCBD10BAC0}"/>
    <cellStyle name="千分位[0] 2 5 4 2 2 9 2" xfId="57249" xr:uid="{30653894-B724-4654-A7B2-B60E10D7586E}"/>
    <cellStyle name="千分位[0] 2 5 4 2 3" xfId="6625" xr:uid="{F2510E98-2973-468C-8A10-FC2E3EE64B1B}"/>
    <cellStyle name="千分位[0] 2 5 4 2 3 2" xfId="28672" xr:uid="{01953C88-6C63-4E68-8F84-08462BD5FE04}"/>
    <cellStyle name="千分位[0] 2 5 4 2 3 2 2" xfId="58624" xr:uid="{4404999F-75A2-4856-97FD-4C5D3063A91E}"/>
    <cellStyle name="千分位[0] 2 5 4 2 3 3" xfId="36580" xr:uid="{65992331-AB2D-46AE-B279-66FD134FB929}"/>
    <cellStyle name="千分位[0] 2 5 4 2 4" xfId="9407" xr:uid="{C1A3F2A3-888A-413E-8ED3-7FADA46BDCE0}"/>
    <cellStyle name="千分位[0] 2 5 4 2 4 2" xfId="39362" xr:uid="{42597E7B-90C0-4F25-8E41-9BC433DB0D6A}"/>
    <cellStyle name="千分位[0] 2 5 4 2 5" xfId="12189" xr:uid="{5F518102-57F7-44F5-BB82-D4AF4FDAFC5B}"/>
    <cellStyle name="千分位[0] 2 5 4 2 5 2" xfId="42144" xr:uid="{61BA8B72-17CF-45F5-AFEA-857C0E19BED7}"/>
    <cellStyle name="千分位[0] 2 5 4 2 6" xfId="14924" xr:uid="{549BD133-9451-4BAF-8A73-48DD00A77783}"/>
    <cellStyle name="千分位[0] 2 5 4 2 6 2" xfId="44879" xr:uid="{9704AD42-1FB8-44F1-B999-60F415ECA837}"/>
    <cellStyle name="千分位[0] 2 5 4 2 7" xfId="17672" xr:uid="{B760B3D1-06FF-4BB4-B968-ADA569930504}"/>
    <cellStyle name="千分位[0] 2 5 4 2 7 2" xfId="47625" xr:uid="{E889D185-CBBF-4609-B2BA-ECFE23C5E3D4}"/>
    <cellStyle name="千分位[0] 2 5 4 2 8" xfId="20455" xr:uid="{D7B901EF-B270-49CA-8875-6DEF9067342F}"/>
    <cellStyle name="千分位[0] 2 5 4 2 8 2" xfId="50407" xr:uid="{D183D240-5BB2-4655-977D-74EDEBC6B9EF}"/>
    <cellStyle name="千分位[0] 2 5 4 2 9" xfId="23193" xr:uid="{644ED47F-EE7C-4722-A486-DBC74F64F6B4}"/>
    <cellStyle name="千分位[0] 2 5 4 2 9 2" xfId="53145" xr:uid="{6C0A7DEC-FD99-40E9-B1B5-86D9FDD6E871}"/>
    <cellStyle name="千分位[0] 2 5 4 3" xfId="4361" xr:uid="{7EFBED92-05CE-499C-9C94-E03604C58665}"/>
    <cellStyle name="千分位[0] 2 5 4 3 10" xfId="34354" xr:uid="{5C874510-38CA-4656-ACBA-D7B822B4D76F}"/>
    <cellStyle name="千分位[0] 2 5 4 3 2" xfId="7309" xr:uid="{C1C10695-1ACA-4891-8FA4-82AD0DCE8315}"/>
    <cellStyle name="千分位[0] 2 5 4 3 2 2" xfId="29356" xr:uid="{C52FD99E-1338-4A72-B049-BB3CD32DF15B}"/>
    <cellStyle name="千分位[0] 2 5 4 3 2 2 2" xfId="59308" xr:uid="{AA7983DB-826D-4BC8-913A-0BB1C0ACBE2A}"/>
    <cellStyle name="千分位[0] 2 5 4 3 2 3" xfId="37264" xr:uid="{6C2F7218-6696-4A6D-A7E1-EA62E55D014F}"/>
    <cellStyle name="千分位[0] 2 5 4 3 3" xfId="10091" xr:uid="{EB87E668-1425-42BC-BF26-743E972C476D}"/>
    <cellStyle name="千分位[0] 2 5 4 3 3 2" xfId="40046" xr:uid="{BBCE9BC0-1B9F-4D0F-B47F-D5721713F9A7}"/>
    <cellStyle name="千分位[0] 2 5 4 3 4" xfId="12873" xr:uid="{D5D6200A-8A74-4D23-A0F5-DE79E0AE4691}"/>
    <cellStyle name="千分位[0] 2 5 4 3 4 2" xfId="42828" xr:uid="{4A8F069D-A620-4E41-8B92-211887B67B1A}"/>
    <cellStyle name="千分位[0] 2 5 4 3 5" xfId="15608" xr:uid="{199354EA-AE1F-4836-81FA-938A19773783}"/>
    <cellStyle name="千分位[0] 2 5 4 3 5 2" xfId="45563" xr:uid="{ADB4852C-D76E-4FE2-96E0-7D65E2D4D7F0}"/>
    <cellStyle name="千分位[0] 2 5 4 3 6" xfId="18356" xr:uid="{86076503-73DB-4E10-B74F-EC08F0DCC944}"/>
    <cellStyle name="千分位[0] 2 5 4 3 6 2" xfId="48309" xr:uid="{A505BA7E-7B60-41BB-B10C-47823511A87E}"/>
    <cellStyle name="千分位[0] 2 5 4 3 7" xfId="21139" xr:uid="{354F0F83-ACBB-488C-9EAC-E20CB3CD7C9C}"/>
    <cellStyle name="千分位[0] 2 5 4 3 7 2" xfId="51091" xr:uid="{6859BA03-7D1C-4A83-BEFE-4E8DF3D1A403}"/>
    <cellStyle name="千分位[0] 2 5 4 3 8" xfId="23877" xr:uid="{B4F538A7-841E-47CC-8521-BE739C5CEB2E}"/>
    <cellStyle name="千分位[0] 2 5 4 3 8 2" xfId="53829" xr:uid="{37EBD002-3B8C-4239-9283-EEF40CD6848F}"/>
    <cellStyle name="千分位[0] 2 5 4 3 9" xfId="26613" xr:uid="{344FF5D4-8890-49A0-8460-361504DE0524}"/>
    <cellStyle name="千分位[0] 2 5 4 3 9 2" xfId="56565" xr:uid="{6FD62A79-4A2B-47CC-B1A9-B3292039083C}"/>
    <cellStyle name="千分位[0] 2 5 4 4" xfId="2993" xr:uid="{4D28E7A3-9614-4428-8201-F119DA17EF2D}"/>
    <cellStyle name="千分位[0] 2 5 4 4 2" xfId="27988" xr:uid="{839406EE-3717-4113-AA7C-743A55B9C506}"/>
    <cellStyle name="千分位[0] 2 5 4 4 2 2" xfId="57940" xr:uid="{BE89EB4F-F649-4E74-ABB9-D3C13E7A4FE5}"/>
    <cellStyle name="千分位[0] 2 5 4 4 3" xfId="32986" xr:uid="{6A0D03B6-86C2-4E83-8A8A-8E86B0A0AA62}"/>
    <cellStyle name="千分位[0] 2 5 4 5" xfId="5941" xr:uid="{1ECF064C-9FD7-4C92-BA0B-B6D3B036795A}"/>
    <cellStyle name="千分位[0] 2 5 4 5 2" xfId="35896" xr:uid="{6B7563E6-1858-482C-8568-85A2435DA8CE}"/>
    <cellStyle name="千分位[0] 2 5 4 6" xfId="8723" xr:uid="{9091D452-A103-4154-94FC-98837CC3F9FA}"/>
    <cellStyle name="千分位[0] 2 5 4 6 2" xfId="38678" xr:uid="{DADBA308-705D-4E20-8473-7FAA393FF058}"/>
    <cellStyle name="千分位[0] 2 5 4 7" xfId="11505" xr:uid="{29B2AC46-5AD9-4E9B-A9D7-B7E71FBA24A4}"/>
    <cellStyle name="千分位[0] 2 5 4 7 2" xfId="41460" xr:uid="{119C3990-61F5-4788-A2C1-53A53DFD962C}"/>
    <cellStyle name="千分位[0] 2 5 4 8" xfId="14240" xr:uid="{ADC20958-F8A0-4D58-92A4-28578EF64727}"/>
    <cellStyle name="千分位[0] 2 5 4 8 2" xfId="44195" xr:uid="{76891839-0C95-4DA2-A2AD-6C6A2E3F4551}"/>
    <cellStyle name="千分位[0] 2 5 4 9" xfId="16988" xr:uid="{67980016-ABE2-49EA-BC97-2EE534BE4544}"/>
    <cellStyle name="千分位[0] 2 5 4 9 2" xfId="46941" xr:uid="{1A6050F0-D84E-4A42-B8B2-EC49C7357A18}"/>
    <cellStyle name="千分位[0] 2 5 5" xfId="1484" xr:uid="{647A17A5-3EAD-43B7-9EE6-40958DA4C8FC}"/>
    <cellStyle name="千分位[0] 2 5 5 10" xfId="22851" xr:uid="{A0F43479-A3B8-4942-AFCC-1C7C69F0B4CE}"/>
    <cellStyle name="千分位[0] 2 5 5 10 2" xfId="52803" xr:uid="{89DD0EA1-0765-4648-B096-86055138883E}"/>
    <cellStyle name="千分位[0] 2 5 5 11" xfId="25587" xr:uid="{F8269FF0-6AE9-4513-9E5B-4537CA089194}"/>
    <cellStyle name="千分位[0] 2 5 5 11 2" xfId="55539" xr:uid="{3E311906-D1CA-48EB-9BE5-4E43AD75F862}"/>
    <cellStyle name="千分位[0] 2 5 5 12" xfId="31489" xr:uid="{BC772E09-A62F-41A3-9690-4ABAC1B5DEF2}"/>
    <cellStyle name="千分位[0] 2 5 5 2" xfId="4703" xr:uid="{C62DADEF-C6AB-4552-B4CA-D5975896239C}"/>
    <cellStyle name="千分位[0] 2 5 5 2 10" xfId="34696" xr:uid="{0DA6DA94-EB13-4C16-8155-AEA5154817CF}"/>
    <cellStyle name="千分位[0] 2 5 5 2 2" xfId="7651" xr:uid="{E96CBEDC-C027-447B-AFBA-21285E346CBE}"/>
    <cellStyle name="千分位[0] 2 5 5 2 2 2" xfId="29698" xr:uid="{1421F434-8989-4FB7-AE2A-28071B01CDB5}"/>
    <cellStyle name="千分位[0] 2 5 5 2 2 2 2" xfId="59650" xr:uid="{FA1493F9-A10F-404E-A861-F4D06BA4278B}"/>
    <cellStyle name="千分位[0] 2 5 5 2 2 3" xfId="37606" xr:uid="{2BE597C3-4C70-4EC8-ACBB-612E6BA1DF52}"/>
    <cellStyle name="千分位[0] 2 5 5 2 3" xfId="10433" xr:uid="{9CFD4C69-D016-439D-9D26-4548C42D0AE7}"/>
    <cellStyle name="千分位[0] 2 5 5 2 3 2" xfId="40388" xr:uid="{AF1DF243-1E77-458D-B86A-CFB1806D596D}"/>
    <cellStyle name="千分位[0] 2 5 5 2 4" xfId="13215" xr:uid="{683C6162-2DC3-43A0-8A9E-1A038BE5CF99}"/>
    <cellStyle name="千分位[0] 2 5 5 2 4 2" xfId="43170" xr:uid="{36D734B4-F86E-44A4-A317-3AD82CC058DD}"/>
    <cellStyle name="千分位[0] 2 5 5 2 5" xfId="15950" xr:uid="{4E3379AE-3142-4567-BA9B-B5FB5BF6375A}"/>
    <cellStyle name="千分位[0] 2 5 5 2 5 2" xfId="45905" xr:uid="{33736686-3C6A-4846-91CE-7F009FF093B7}"/>
    <cellStyle name="千分位[0] 2 5 5 2 6" xfId="18698" xr:uid="{7012E6ED-E0A1-453F-8A26-E876EC7EDC8A}"/>
    <cellStyle name="千分位[0] 2 5 5 2 6 2" xfId="48651" xr:uid="{FB0E9512-2E20-4427-A3E2-E99C1F91C6D0}"/>
    <cellStyle name="千分位[0] 2 5 5 2 7" xfId="21481" xr:uid="{AE03885D-A54C-4569-9146-F8ADDF2856B6}"/>
    <cellStyle name="千分位[0] 2 5 5 2 7 2" xfId="51433" xr:uid="{B1C4F5AE-51C3-4FB2-B812-72466248B130}"/>
    <cellStyle name="千分位[0] 2 5 5 2 8" xfId="24219" xr:uid="{866A453F-26A2-4D54-86DC-33C8A4185666}"/>
    <cellStyle name="千分位[0] 2 5 5 2 8 2" xfId="54171" xr:uid="{B8A3DE6E-0961-41BC-BD80-92E1D6BF1DFD}"/>
    <cellStyle name="千分位[0] 2 5 5 2 9" xfId="26955" xr:uid="{A4E7208B-F9AB-42AE-9D72-AC3D88B46DBF}"/>
    <cellStyle name="千分位[0] 2 5 5 2 9 2" xfId="56907" xr:uid="{E3A22659-EF43-42CF-8E2A-18026C862CC4}"/>
    <cellStyle name="千分位[0] 2 5 5 3" xfId="3335" xr:uid="{E5381FD9-4C5B-4B21-8F3E-9EAB6316813D}"/>
    <cellStyle name="千分位[0] 2 5 5 3 2" xfId="28330" xr:uid="{FF7C2BE7-5A1E-49BC-8BA5-EE633FFC6508}"/>
    <cellStyle name="千分位[0] 2 5 5 3 2 2" xfId="58282" xr:uid="{2369573F-A0F2-45A3-89AE-717B58B889EB}"/>
    <cellStyle name="千分位[0] 2 5 5 3 3" xfId="33328" xr:uid="{2F479B50-07F8-4F03-9FA8-F0CB17C31B98}"/>
    <cellStyle name="千分位[0] 2 5 5 4" xfId="6283" xr:uid="{22B6EF42-A40E-496A-AEF5-DC624287A6B4}"/>
    <cellStyle name="千分位[0] 2 5 5 4 2" xfId="36238" xr:uid="{13B142E8-6B75-4DF1-A57A-4D9410D2A784}"/>
    <cellStyle name="千分位[0] 2 5 5 5" xfId="9065" xr:uid="{A97DA084-45F0-4468-8DAC-77DBD4865851}"/>
    <cellStyle name="千分位[0] 2 5 5 5 2" xfId="39020" xr:uid="{68FDA1F3-73A4-4AE9-9BA4-7E7A070654D3}"/>
    <cellStyle name="千分位[0] 2 5 5 6" xfId="11847" xr:uid="{D1720973-EAE8-4518-9BD1-8D72782E388D}"/>
    <cellStyle name="千分位[0] 2 5 5 6 2" xfId="41802" xr:uid="{5E75F109-4333-4D16-B600-5CEEC6ED24E9}"/>
    <cellStyle name="千分位[0] 2 5 5 7" xfId="14582" xr:uid="{F7D3C64C-912C-47BB-8626-CBD8C53EDFF1}"/>
    <cellStyle name="千分位[0] 2 5 5 7 2" xfId="44537" xr:uid="{D7EAC64A-D33A-4081-AA76-CD7FB2B74BB8}"/>
    <cellStyle name="千分位[0] 2 5 5 8" xfId="17330" xr:uid="{32017F3C-43B6-432F-863D-04B1CE3B0518}"/>
    <cellStyle name="千分位[0] 2 5 5 8 2" xfId="47283" xr:uid="{F0E01ED4-4A2B-4A4A-A005-9E160F8640E9}"/>
    <cellStyle name="千分位[0] 2 5 5 9" xfId="20113" xr:uid="{EC2D2779-FC79-47E2-8ADC-76EF230305FC}"/>
    <cellStyle name="千分位[0] 2 5 5 9 2" xfId="50065" xr:uid="{9BAEF7D1-4F74-415C-9D1D-0AC0C48508F2}"/>
    <cellStyle name="千分位[0] 2 5 6" xfId="2034" xr:uid="{3AFC4170-83D8-4D6C-B75F-FAEA6F8EB14A}"/>
    <cellStyle name="千分位[0] 2 5 6 10" xfId="26271" xr:uid="{0EAA16B0-225D-4042-873E-E9359A9E6FE0}"/>
    <cellStyle name="千分位[0] 2 5 6 10 2" xfId="56223" xr:uid="{6483386A-51C1-4D8E-A200-BB28F84346F7}"/>
    <cellStyle name="千分位[0] 2 5 6 11" xfId="32037" xr:uid="{39DD4EA8-4FFE-48BC-8B2F-6F1B00CB0311}"/>
    <cellStyle name="千分位[0] 2 5 6 2" xfId="4019" xr:uid="{8ED9C227-E73A-45BE-BC9A-F0DCED6BE360}"/>
    <cellStyle name="千分位[0] 2 5 6 2 2" xfId="29014" xr:uid="{EBC17C30-DC86-468B-83E9-11BC79D826BA}"/>
    <cellStyle name="千分位[0] 2 5 6 2 2 2" xfId="58966" xr:uid="{8B29BB87-9981-4FA4-B244-BF8164EAA8C1}"/>
    <cellStyle name="千分位[0] 2 5 6 2 3" xfId="34012" xr:uid="{580C75A0-E57D-47CD-9470-4DCE0C774829}"/>
    <cellStyle name="千分位[0] 2 5 6 3" xfId="6967" xr:uid="{38E9DB2C-35FE-4D37-9CA9-A0C6032FA890}"/>
    <cellStyle name="千分位[0] 2 5 6 3 2" xfId="36922" xr:uid="{13B1C5FE-3314-4CD9-8C37-F07E3789247D}"/>
    <cellStyle name="千分位[0] 2 5 6 4" xfId="9749" xr:uid="{33ED17CC-9A4B-406C-AAA2-FB19AEFC7C0B}"/>
    <cellStyle name="千分位[0] 2 5 6 4 2" xfId="39704" xr:uid="{E4A25550-17D5-4EE2-BAC3-02A78CACA11C}"/>
    <cellStyle name="千分位[0] 2 5 6 5" xfId="12531" xr:uid="{65B58F3C-A532-4068-AE78-43FB6B82247D}"/>
    <cellStyle name="千分位[0] 2 5 6 5 2" xfId="42486" xr:uid="{2755EF72-195F-4831-A72C-4FACC170355E}"/>
    <cellStyle name="千分位[0] 2 5 6 6" xfId="15266" xr:uid="{D6473468-ACA2-4F99-809E-156D89473437}"/>
    <cellStyle name="千分位[0] 2 5 6 6 2" xfId="45221" xr:uid="{8D995267-851C-4B51-910F-C02453056B97}"/>
    <cellStyle name="千分位[0] 2 5 6 7" xfId="18014" xr:uid="{4515A615-0787-4677-B3F8-67ED6CBEA633}"/>
    <cellStyle name="千分位[0] 2 5 6 7 2" xfId="47967" xr:uid="{C5952599-AE5A-4C77-8C91-267086AFEB18}"/>
    <cellStyle name="千分位[0] 2 5 6 8" xfId="20797" xr:uid="{1F727730-46AE-41DE-AE39-F17A7A1EA828}"/>
    <cellStyle name="千分位[0] 2 5 6 8 2" xfId="50749" xr:uid="{5A282CB5-5866-4495-AFB1-2BF0D8342A45}"/>
    <cellStyle name="千分位[0] 2 5 6 9" xfId="23535" xr:uid="{B6D756DF-E8D5-431D-B243-6E3EB437DDEF}"/>
    <cellStyle name="千分位[0] 2 5 6 9 2" xfId="53487" xr:uid="{CEA27053-3724-4DF1-8461-10FCABDFFAA1}"/>
    <cellStyle name="千分位[0] 2 5 7" xfId="2213" xr:uid="{BCC743E6-3D11-41A1-BD9F-E9E1C4A4D456}"/>
    <cellStyle name="千分位[0] 2 5 7 2" xfId="27646" xr:uid="{0E7FD321-81AF-42B7-842E-B21D4A330057}"/>
    <cellStyle name="千分位[0] 2 5 7 2 2" xfId="57598" xr:uid="{EC511C22-9C87-4236-97A6-12FC861FE32D}"/>
    <cellStyle name="千分位[0] 2 5 7 3" xfId="32213" xr:uid="{C5269397-E39F-448A-AFB0-033B595AAC21}"/>
    <cellStyle name="千分位[0] 2 5 8" xfId="2651" xr:uid="{CFB609E7-D853-4003-9A48-E0AA567780EF}"/>
    <cellStyle name="千分位[0] 2 5 8 2" xfId="32644" xr:uid="{2382D6EB-68BD-44A3-AABA-533F1E33430E}"/>
    <cellStyle name="千分位[0] 2 5 9" xfId="5457" xr:uid="{B4724F50-68AA-489F-86AE-51AF567A2C04}"/>
    <cellStyle name="千分位[0] 2 5 9 2" xfId="35436" xr:uid="{DA0DB4FB-FC98-4C5B-BF3A-7F519AEB6AB8}"/>
    <cellStyle name="千分位[0] 2 6" xfId="435" xr:uid="{8C49E3D5-A743-43E4-B009-91AB7B11303A}"/>
    <cellStyle name="千分位[0] 2 6 10" xfId="5642" xr:uid="{229BBE51-5BFD-4822-89D5-EF0072B0687D}"/>
    <cellStyle name="千分位[0] 2 6 10 2" xfId="35597" xr:uid="{3A7C0B87-BCC7-410E-A4B1-D29722D93FFE}"/>
    <cellStyle name="千分位[0] 2 6 11" xfId="8424" xr:uid="{0BED4CCA-2DE3-4331-80D2-400D350DCD36}"/>
    <cellStyle name="千分位[0] 2 6 11 2" xfId="38379" xr:uid="{97E943C0-4F06-4075-ABE1-37C51143AC21}"/>
    <cellStyle name="千分位[0] 2 6 12" xfId="11206" xr:uid="{2A0900BD-C9F0-4066-8612-46065432DC5D}"/>
    <cellStyle name="千分位[0] 2 6 12 2" xfId="41161" xr:uid="{5141CCAB-E7DD-4CD5-9EC9-5B98C86BBB2B}"/>
    <cellStyle name="千分位[0] 2 6 13" xfId="13941" xr:uid="{58E5EA74-B74D-4FDA-BEA8-5A605ACDE56A}"/>
    <cellStyle name="千分位[0] 2 6 13 2" xfId="43896" xr:uid="{35B0312D-EA27-4B1C-80C6-EE848A0C2ED0}"/>
    <cellStyle name="千分位[0] 2 6 14" xfId="16689" xr:uid="{AB720BC1-6794-4F70-8580-0E9F9E50F0B3}"/>
    <cellStyle name="千分位[0] 2 6 14 2" xfId="46642" xr:uid="{E0F4E019-21BD-4925-B8BB-7F47756371C0}"/>
    <cellStyle name="千分位[0] 2 6 15" xfId="19472" xr:uid="{310661DC-B346-4BDA-9296-CF2339ACA0F9}"/>
    <cellStyle name="千分位[0] 2 6 15 2" xfId="49424" xr:uid="{C5816F08-E458-4B09-9CBD-9DB7BC294DC0}"/>
    <cellStyle name="千分位[0] 2 6 16" xfId="22210" xr:uid="{61A3B4E6-0CD4-40A7-8B11-A80D62777314}"/>
    <cellStyle name="千分位[0] 2 6 16 2" xfId="52162" xr:uid="{901EBB2E-49D1-4BE2-B7FD-C5C42892A008}"/>
    <cellStyle name="千分位[0] 2 6 17" xfId="24946" xr:uid="{2A4EAC4B-48B8-4D34-BAFA-68ABEAE24B8E}"/>
    <cellStyle name="千分位[0] 2 6 17 2" xfId="54898" xr:uid="{D04F1E3F-D109-4DF5-9E20-187882E5B71A}"/>
    <cellStyle name="千分位[0] 2 6 18" xfId="30448" xr:uid="{21CA43D5-0C6E-43F9-87DE-4ED7C3574428}"/>
    <cellStyle name="千分位[0] 2 6 2" xfId="577" xr:uid="{1F5991A7-E7E9-4157-A144-485F8AC77A04}"/>
    <cellStyle name="千分位[0] 2 6 2 10" xfId="16860" xr:uid="{F7020BC5-AC15-40DC-B724-93951F24254F}"/>
    <cellStyle name="千分位[0] 2 6 2 10 2" xfId="46813" xr:uid="{CDB74830-CFD7-4D09-89B3-DA757D43BAA2}"/>
    <cellStyle name="千分位[0] 2 6 2 11" xfId="19643" xr:uid="{2FFF103D-4444-4FBF-8A7E-BC7C8AFE203E}"/>
    <cellStyle name="千分位[0] 2 6 2 11 2" xfId="49595" xr:uid="{8A589A8A-0145-4C32-B701-965EAE45E02A}"/>
    <cellStyle name="千分位[0] 2 6 2 12" xfId="22381" xr:uid="{5E5A7A4F-9647-4BC7-BCC1-97DA3229AD80}"/>
    <cellStyle name="千分位[0] 2 6 2 12 2" xfId="52333" xr:uid="{0BE65A25-4367-40D5-9513-3523A591B622}"/>
    <cellStyle name="千分位[0] 2 6 2 13" xfId="25117" xr:uid="{46C85F3C-2BD6-46F5-B236-7C8C9C65BBCD}"/>
    <cellStyle name="千分位[0] 2 6 2 13 2" xfId="55069" xr:uid="{FDF4B66C-D0EE-41FD-AFDB-BDAB5CAB5333}"/>
    <cellStyle name="千分位[0] 2 6 2 14" xfId="30587" xr:uid="{C643A0BD-2735-4A00-96CA-E0B97DBE83B8}"/>
    <cellStyle name="千分位[0] 2 6 2 2" xfId="1125" xr:uid="{AD7832A2-7B96-4DDA-9BF2-174B2360C6E2}"/>
    <cellStyle name="千分位[0] 2 6 2 2 10" xfId="19985" xr:uid="{A3DB6074-5FB0-472D-B3D2-AFFB43D905A7}"/>
    <cellStyle name="千分位[0] 2 6 2 2 10 2" xfId="49937" xr:uid="{9DE7BE68-153A-435B-BE60-FC18C0CFF691}"/>
    <cellStyle name="千分位[0] 2 6 2 2 11" xfId="22723" xr:uid="{D29D1254-66F2-48E0-8231-7A6310559F34}"/>
    <cellStyle name="千分位[0] 2 6 2 2 11 2" xfId="52675" xr:uid="{E2E37624-7EF1-4DE1-BEC7-8FAE150F446C}"/>
    <cellStyle name="千分位[0] 2 6 2 2 12" xfId="25459" xr:uid="{721A3429-E078-4EC5-9C05-7AF95F57B919}"/>
    <cellStyle name="千分位[0] 2 6 2 2 12 2" xfId="55411" xr:uid="{E7976D9A-3B12-419F-BCEC-3D48534A47CD}"/>
    <cellStyle name="千分位[0] 2 6 2 2 13" xfId="31130" xr:uid="{F1B5327E-720C-4A4A-B30A-913ECF33A58A}"/>
    <cellStyle name="千分位[0] 2 6 2 2 2" xfId="3891" xr:uid="{F72162C0-3F72-42CF-8FAD-4D893A2CB772}"/>
    <cellStyle name="千分位[0] 2 6 2 2 2 10" xfId="26143" xr:uid="{389104C4-DACC-47A8-8203-B8EFB0F74D1E}"/>
    <cellStyle name="千分位[0] 2 6 2 2 2 10 2" xfId="56095" xr:uid="{A592809E-ADBF-4D0C-924B-E49D0B741C9F}"/>
    <cellStyle name="千分位[0] 2 6 2 2 2 11" xfId="33884" xr:uid="{EF5E616D-A0B7-41BB-B750-3E248C31F324}"/>
    <cellStyle name="千分位[0] 2 6 2 2 2 2" xfId="5259" xr:uid="{DDD30350-E151-4A25-B84D-949D78FA1AA8}"/>
    <cellStyle name="千分位[0] 2 6 2 2 2 2 10" xfId="35252" xr:uid="{3FD8D659-BAA0-475B-8990-1ACFDE17FC91}"/>
    <cellStyle name="千分位[0] 2 6 2 2 2 2 2" xfId="8207" xr:uid="{1A275BC2-A1AA-4FDB-BAA2-55F82F90A41C}"/>
    <cellStyle name="千分位[0] 2 6 2 2 2 2 2 2" xfId="30254" xr:uid="{926BEB6C-2252-43E2-8A34-F7F1CFFFAD85}"/>
    <cellStyle name="千分位[0] 2 6 2 2 2 2 2 2 2" xfId="60206" xr:uid="{E5150989-7CBB-4204-A18B-47A7A1EC5FA6}"/>
    <cellStyle name="千分位[0] 2 6 2 2 2 2 2 3" xfId="38162" xr:uid="{3A9329D0-1D60-4E16-925C-9E422E383705}"/>
    <cellStyle name="千分位[0] 2 6 2 2 2 2 3" xfId="10989" xr:uid="{7870E96D-67A2-458A-A718-B226B289F669}"/>
    <cellStyle name="千分位[0] 2 6 2 2 2 2 3 2" xfId="40944" xr:uid="{C47B55EC-EBCA-43F2-BC9E-592CEA381D50}"/>
    <cellStyle name="千分位[0] 2 6 2 2 2 2 4" xfId="13771" xr:uid="{8C7E8AA5-8794-4DAA-BF8F-27AFBDB0395C}"/>
    <cellStyle name="千分位[0] 2 6 2 2 2 2 4 2" xfId="43726" xr:uid="{43BEE5E7-6E90-4C7D-812C-4074091F475C}"/>
    <cellStyle name="千分位[0] 2 6 2 2 2 2 5" xfId="16506" xr:uid="{C7DAAB81-4761-48A4-AE03-9CC6B79250D2}"/>
    <cellStyle name="千分位[0] 2 6 2 2 2 2 5 2" xfId="46461" xr:uid="{CD482C7B-D2FB-4AF6-8A8A-4242F89CCD17}"/>
    <cellStyle name="千分位[0] 2 6 2 2 2 2 6" xfId="19254" xr:uid="{78AE6E06-021E-4C0C-B642-C644886906F4}"/>
    <cellStyle name="千分位[0] 2 6 2 2 2 2 6 2" xfId="49207" xr:uid="{251F7AD1-D5A9-4558-B932-6E932F95E699}"/>
    <cellStyle name="千分位[0] 2 6 2 2 2 2 7" xfId="22037" xr:uid="{A1CF74A6-0146-4205-B6EF-52A00719ECB2}"/>
    <cellStyle name="千分位[0] 2 6 2 2 2 2 7 2" xfId="51989" xr:uid="{10A45271-CB5E-4C31-984D-B16E95761DF0}"/>
    <cellStyle name="千分位[0] 2 6 2 2 2 2 8" xfId="24775" xr:uid="{6699F7AA-1389-4817-835F-AF98F327E6A1}"/>
    <cellStyle name="千分位[0] 2 6 2 2 2 2 8 2" xfId="54727" xr:uid="{9145B630-1FC3-436F-90CC-FF22783F921E}"/>
    <cellStyle name="千分位[0] 2 6 2 2 2 2 9" xfId="27511" xr:uid="{435FBD88-24AB-43E6-AEDE-35F1A0366B7A}"/>
    <cellStyle name="千分位[0] 2 6 2 2 2 2 9 2" xfId="57463" xr:uid="{FB9D08D9-83E8-4875-96C2-5F0FD70F2471}"/>
    <cellStyle name="千分位[0] 2 6 2 2 2 3" xfId="6839" xr:uid="{5E3CD0B8-C5E6-472E-8714-047870CA7179}"/>
    <cellStyle name="千分位[0] 2 6 2 2 2 3 2" xfId="28886" xr:uid="{5F911B5F-AB68-4B10-8F55-CCF3D0D932D4}"/>
    <cellStyle name="千分位[0] 2 6 2 2 2 3 2 2" xfId="58838" xr:uid="{FE72C2DD-3EE9-4852-90A9-384CFDF9E935}"/>
    <cellStyle name="千分位[0] 2 6 2 2 2 3 3" xfId="36794" xr:uid="{79DA6FD9-7C4E-4AAA-A59F-D6171ADF531C}"/>
    <cellStyle name="千分位[0] 2 6 2 2 2 4" xfId="9621" xr:uid="{D9E0CD6A-20FC-4FAE-AE10-6C0693484518}"/>
    <cellStyle name="千分位[0] 2 6 2 2 2 4 2" xfId="39576" xr:uid="{51841A3C-A28F-46B7-93ED-6E8EC8D4D20A}"/>
    <cellStyle name="千分位[0] 2 6 2 2 2 5" xfId="12403" xr:uid="{0C9C1848-F767-4035-9A4C-D76140044757}"/>
    <cellStyle name="千分位[0] 2 6 2 2 2 5 2" xfId="42358" xr:uid="{74BE9EF0-D3A1-46B9-8E06-B2139EB8E69D}"/>
    <cellStyle name="千分位[0] 2 6 2 2 2 6" xfId="15138" xr:uid="{92EAAC0F-26C3-4C02-93CD-71251E848A35}"/>
    <cellStyle name="千分位[0] 2 6 2 2 2 6 2" xfId="45093" xr:uid="{9E5FB10A-CDF1-453B-AF0A-82058513608F}"/>
    <cellStyle name="千分位[0] 2 6 2 2 2 7" xfId="17886" xr:uid="{77B381DD-FF7C-4FBA-98F4-5EA751D11E99}"/>
    <cellStyle name="千分位[0] 2 6 2 2 2 7 2" xfId="47839" xr:uid="{C2FAB490-1F05-42A8-9525-006B852255AC}"/>
    <cellStyle name="千分位[0] 2 6 2 2 2 8" xfId="20669" xr:uid="{544C95F0-D6F0-46BA-8546-C08B4873FFCA}"/>
    <cellStyle name="千分位[0] 2 6 2 2 2 8 2" xfId="50621" xr:uid="{8C8D8BC2-82E1-4E9E-A333-5A3C77EEC657}"/>
    <cellStyle name="千分位[0] 2 6 2 2 2 9" xfId="23407" xr:uid="{E4B510E7-8882-40B1-8700-424CDA183102}"/>
    <cellStyle name="千分位[0] 2 6 2 2 2 9 2" xfId="53359" xr:uid="{0FC2B19C-E62C-47D8-8116-1FF0CF6E227A}"/>
    <cellStyle name="千分位[0] 2 6 2 2 3" xfId="4575" xr:uid="{53EDE376-21FA-4ACC-B230-5181EB7995A6}"/>
    <cellStyle name="千分位[0] 2 6 2 2 3 10" xfId="34568" xr:uid="{FE69D3C7-1CAB-4D8D-AF50-943E38693918}"/>
    <cellStyle name="千分位[0] 2 6 2 2 3 2" xfId="7523" xr:uid="{D17A315E-454F-4697-95FB-F9CABA3E4B09}"/>
    <cellStyle name="千分位[0] 2 6 2 2 3 2 2" xfId="29570" xr:uid="{B29261A6-A01B-47E4-A1DA-71D20A73A7FE}"/>
    <cellStyle name="千分位[0] 2 6 2 2 3 2 2 2" xfId="59522" xr:uid="{AAB89BF1-2151-4AD8-9985-D5DABBC71A8E}"/>
    <cellStyle name="千分位[0] 2 6 2 2 3 2 3" xfId="37478" xr:uid="{76F9D20B-35C9-4980-9442-06617DADA08A}"/>
    <cellStyle name="千分位[0] 2 6 2 2 3 3" xfId="10305" xr:uid="{A4BB38CD-538C-4BCA-8CB7-27E340DCD425}"/>
    <cellStyle name="千分位[0] 2 6 2 2 3 3 2" xfId="40260" xr:uid="{C10DB85E-8748-4512-B952-AC05311F960A}"/>
    <cellStyle name="千分位[0] 2 6 2 2 3 4" xfId="13087" xr:uid="{AE4552B5-A316-47AE-B456-BBF0F2C37173}"/>
    <cellStyle name="千分位[0] 2 6 2 2 3 4 2" xfId="43042" xr:uid="{81728BC5-80E3-4661-B330-FF635E28465A}"/>
    <cellStyle name="千分位[0] 2 6 2 2 3 5" xfId="15822" xr:uid="{A0A75BAB-9A28-48EB-82FE-0F463D88B78A}"/>
    <cellStyle name="千分位[0] 2 6 2 2 3 5 2" xfId="45777" xr:uid="{B24A6C42-0791-4FAE-9270-CDB443D3C424}"/>
    <cellStyle name="千分位[0] 2 6 2 2 3 6" xfId="18570" xr:uid="{2872389A-8549-4DD0-A056-8B8A96F099FB}"/>
    <cellStyle name="千分位[0] 2 6 2 2 3 6 2" xfId="48523" xr:uid="{71945D7A-A1A3-4B4D-81E2-890A6A81DDFB}"/>
    <cellStyle name="千分位[0] 2 6 2 2 3 7" xfId="21353" xr:uid="{D367F7E9-CE28-4426-91EC-9C73242B320F}"/>
    <cellStyle name="千分位[0] 2 6 2 2 3 7 2" xfId="51305" xr:uid="{9B17E2A5-DE95-4490-9722-84B22F1C22B0}"/>
    <cellStyle name="千分位[0] 2 6 2 2 3 8" xfId="24091" xr:uid="{A36D5A51-A344-4BA0-A4A5-9F2047EEA5BE}"/>
    <cellStyle name="千分位[0] 2 6 2 2 3 8 2" xfId="54043" xr:uid="{F0A222A0-294A-4F89-BD36-A15F6ABC1691}"/>
    <cellStyle name="千分位[0] 2 6 2 2 3 9" xfId="26827" xr:uid="{CB937CCF-4CD3-44CE-9B8E-05D4AEFF5F3E}"/>
    <cellStyle name="千分位[0] 2 6 2 2 3 9 2" xfId="56779" xr:uid="{601DEB6F-48DC-48AE-B521-0F5065F2D272}"/>
    <cellStyle name="千分位[0] 2 6 2 2 4" xfId="3207" xr:uid="{BA5B3B00-669C-44CB-9C63-5947D0772A76}"/>
    <cellStyle name="千分位[0] 2 6 2 2 4 2" xfId="28202" xr:uid="{CAF4ECB3-E1D4-45B9-BD3B-E8F7CC9B9F76}"/>
    <cellStyle name="千分位[0] 2 6 2 2 4 2 2" xfId="58154" xr:uid="{22F6C152-5B59-4930-AF00-102B44807AC5}"/>
    <cellStyle name="千分位[0] 2 6 2 2 4 3" xfId="33200" xr:uid="{7A03FF32-703E-498A-99B6-59086874C9E9}"/>
    <cellStyle name="千分位[0] 2 6 2 2 5" xfId="6155" xr:uid="{E06CDCB1-156E-4D62-ACAA-B3B39916332A}"/>
    <cellStyle name="千分位[0] 2 6 2 2 5 2" xfId="36110" xr:uid="{397B7E91-D8BF-49CC-9C8C-9935CDFB1D8E}"/>
    <cellStyle name="千分位[0] 2 6 2 2 6" xfId="8937" xr:uid="{79F30DBF-326C-4DA4-8022-78812ED42812}"/>
    <cellStyle name="千分位[0] 2 6 2 2 6 2" xfId="38892" xr:uid="{7A25415E-10B5-468B-ADF5-B357BB016ED7}"/>
    <cellStyle name="千分位[0] 2 6 2 2 7" xfId="11719" xr:uid="{BFB58CD9-79D3-4E42-B219-36E1538F046F}"/>
    <cellStyle name="千分位[0] 2 6 2 2 7 2" xfId="41674" xr:uid="{9FA845DD-7F8A-4E3B-947A-8423E711A877}"/>
    <cellStyle name="千分位[0] 2 6 2 2 8" xfId="14454" xr:uid="{EDBFBBE7-31B4-4F66-B6F0-70F232E15985}"/>
    <cellStyle name="千分位[0] 2 6 2 2 8 2" xfId="44409" xr:uid="{ECED69AF-23E2-4930-9B62-5D44A9C63F89}"/>
    <cellStyle name="千分位[0] 2 6 2 2 9" xfId="17202" xr:uid="{B776980E-5436-4078-AAEE-AF5404309AA1}"/>
    <cellStyle name="千分位[0] 2 6 2 2 9 2" xfId="47155" xr:uid="{5153F058-EFB3-423E-A1FE-22F1EAC7F07F}"/>
    <cellStyle name="千分位[0] 2 6 2 3" xfId="1667" xr:uid="{236145C2-8F67-4551-AC39-EB316A0C1E4B}"/>
    <cellStyle name="千分位[0] 2 6 2 3 10" xfId="23065" xr:uid="{58C1A571-F740-427D-BE14-F5C071954CF9}"/>
    <cellStyle name="千分位[0] 2 6 2 3 10 2" xfId="53017" xr:uid="{2409CB0E-0412-429D-8778-F3C54774BC52}"/>
    <cellStyle name="千分位[0] 2 6 2 3 11" xfId="25801" xr:uid="{ED2E1BA8-A64D-4BB5-9182-B90FC50A1B9C}"/>
    <cellStyle name="千分位[0] 2 6 2 3 11 2" xfId="55753" xr:uid="{6FB4C1CD-9371-4A3D-9E9C-FA5C41314229}"/>
    <cellStyle name="千分位[0] 2 6 2 3 12" xfId="31672" xr:uid="{D4342979-7BA8-4B51-93D8-8C05EADCD7BF}"/>
    <cellStyle name="千分位[0] 2 6 2 3 2" xfId="4917" xr:uid="{72332DAD-998F-46FF-AF99-0FED29FD9DE5}"/>
    <cellStyle name="千分位[0] 2 6 2 3 2 10" xfId="34910" xr:uid="{B778A25B-D6E9-47B0-919A-282E5BF2450C}"/>
    <cellStyle name="千分位[0] 2 6 2 3 2 2" xfId="7865" xr:uid="{EA316AE5-C094-42B5-9A2F-207B3859947F}"/>
    <cellStyle name="千分位[0] 2 6 2 3 2 2 2" xfId="29912" xr:uid="{30D39F8E-37EE-44E5-855F-2AD0013489A5}"/>
    <cellStyle name="千分位[0] 2 6 2 3 2 2 2 2" xfId="59864" xr:uid="{3338D4CF-C092-485D-8211-22E330374D8F}"/>
    <cellStyle name="千分位[0] 2 6 2 3 2 2 3" xfId="37820" xr:uid="{11C9A5EF-0E35-462F-9619-246AB9A57B8C}"/>
    <cellStyle name="千分位[0] 2 6 2 3 2 3" xfId="10647" xr:uid="{B0015B49-5C37-4FAD-983A-B10BE53CEF2F}"/>
    <cellStyle name="千分位[0] 2 6 2 3 2 3 2" xfId="40602" xr:uid="{FD6CD2E5-3245-4DAD-91CD-3DAE98FA6EB4}"/>
    <cellStyle name="千分位[0] 2 6 2 3 2 4" xfId="13429" xr:uid="{2785D1ED-BC7A-4365-9345-8CF5DE653660}"/>
    <cellStyle name="千分位[0] 2 6 2 3 2 4 2" xfId="43384" xr:uid="{B65D9CDD-BAF2-4022-AC0F-858239D87D6C}"/>
    <cellStyle name="千分位[0] 2 6 2 3 2 5" xfId="16164" xr:uid="{94AE4D9C-E19F-47E1-890B-AA8904F9B807}"/>
    <cellStyle name="千分位[0] 2 6 2 3 2 5 2" xfId="46119" xr:uid="{DE1F1244-F9A2-41C2-B55E-903CE183C9B2}"/>
    <cellStyle name="千分位[0] 2 6 2 3 2 6" xfId="18912" xr:uid="{FADD0E03-2E42-4AAA-A7FD-6790A6AA3C6B}"/>
    <cellStyle name="千分位[0] 2 6 2 3 2 6 2" xfId="48865" xr:uid="{D5EE9BD2-0BF2-4B02-BFA5-911A784E9286}"/>
    <cellStyle name="千分位[0] 2 6 2 3 2 7" xfId="21695" xr:uid="{AD2661F9-8BDF-4363-830E-2047E0A075FF}"/>
    <cellStyle name="千分位[0] 2 6 2 3 2 7 2" xfId="51647" xr:uid="{DD0F5892-A182-4106-ADC3-EEE7DE59A4AC}"/>
    <cellStyle name="千分位[0] 2 6 2 3 2 8" xfId="24433" xr:uid="{57C9E5A6-8756-45F3-94F0-72202CBCFB32}"/>
    <cellStyle name="千分位[0] 2 6 2 3 2 8 2" xfId="54385" xr:uid="{6F7B7FD3-4042-42C9-97D7-26A9FB5CA729}"/>
    <cellStyle name="千分位[0] 2 6 2 3 2 9" xfId="27169" xr:uid="{BF10F397-98C0-46F2-AAA7-1496C38C5047}"/>
    <cellStyle name="千分位[0] 2 6 2 3 2 9 2" xfId="57121" xr:uid="{AD20E179-2EEE-47F4-997F-71100AF0ED88}"/>
    <cellStyle name="千分位[0] 2 6 2 3 3" xfId="3549" xr:uid="{085132F8-755E-494B-98FE-396F138F82C9}"/>
    <cellStyle name="千分位[0] 2 6 2 3 3 2" xfId="28544" xr:uid="{EDEBE92B-704D-409E-84E0-8212305C03AA}"/>
    <cellStyle name="千分位[0] 2 6 2 3 3 2 2" xfId="58496" xr:uid="{346EE783-CD44-4285-8171-96D841EEAEEE}"/>
    <cellStyle name="千分位[0] 2 6 2 3 3 3" xfId="33542" xr:uid="{3E06D806-9148-4214-8602-87F3E52AE32F}"/>
    <cellStyle name="千分位[0] 2 6 2 3 4" xfId="6497" xr:uid="{06580389-58D4-4665-92A5-0E0D8BA2EA50}"/>
    <cellStyle name="千分位[0] 2 6 2 3 4 2" xfId="36452" xr:uid="{295A72B1-649F-49F0-860A-1D3FD81B93B8}"/>
    <cellStyle name="千分位[0] 2 6 2 3 5" xfId="9279" xr:uid="{6F2F521A-E923-4711-8054-0847AF443DBF}"/>
    <cellStyle name="千分位[0] 2 6 2 3 5 2" xfId="39234" xr:uid="{50A0228D-8B78-4F23-B134-A481B487880C}"/>
    <cellStyle name="千分位[0] 2 6 2 3 6" xfId="12061" xr:uid="{6A62475F-6616-4701-AAC0-740A42A30554}"/>
    <cellStyle name="千分位[0] 2 6 2 3 6 2" xfId="42016" xr:uid="{91FBD05E-E722-47AE-A628-00526C6AFEDF}"/>
    <cellStyle name="千分位[0] 2 6 2 3 7" xfId="14796" xr:uid="{1FB2D6BD-EE57-4985-A69C-0CAD1301ADE8}"/>
    <cellStyle name="千分位[0] 2 6 2 3 7 2" xfId="44751" xr:uid="{2D0FE466-1E46-4CF1-A07C-7ECF239E43C7}"/>
    <cellStyle name="千分位[0] 2 6 2 3 8" xfId="17544" xr:uid="{548E5130-1B3D-4F60-AED1-D8F44924C5AF}"/>
    <cellStyle name="千分位[0] 2 6 2 3 8 2" xfId="47497" xr:uid="{DC12E90C-76ED-40FD-A058-FB1D384C7435}"/>
    <cellStyle name="千分位[0] 2 6 2 3 9" xfId="20327" xr:uid="{3558DEB7-60F8-4F21-B508-4D1B46097E71}"/>
    <cellStyle name="千分位[0] 2 6 2 3 9 2" xfId="50279" xr:uid="{8E92F2DB-B2F5-4487-A915-45DCC2DFC64B}"/>
    <cellStyle name="千分位[0] 2 6 2 4" xfId="2428" xr:uid="{BF937510-BC59-42B1-B9F8-C35294D70640}"/>
    <cellStyle name="千分位[0] 2 6 2 4 10" xfId="26485" xr:uid="{FB83794C-D76B-430F-A23C-D97EACD0893F}"/>
    <cellStyle name="千分位[0] 2 6 2 4 10 2" xfId="56437" xr:uid="{A81D264B-E5EF-40ED-BBDF-EF9F65BB79B8}"/>
    <cellStyle name="千分位[0] 2 6 2 4 11" xfId="32427" xr:uid="{C9285D60-EA61-4F18-99A1-87FEFDCA88E2}"/>
    <cellStyle name="千分位[0] 2 6 2 4 2" xfId="4233" xr:uid="{EC808DF6-DA7F-44C3-B6C6-EF97756CEA8E}"/>
    <cellStyle name="千分位[0] 2 6 2 4 2 2" xfId="29228" xr:uid="{C42BAFB1-3008-4A42-8853-3ABC86C4599B}"/>
    <cellStyle name="千分位[0] 2 6 2 4 2 2 2" xfId="59180" xr:uid="{D5522202-9949-4E46-AE76-F3F321FFF4B8}"/>
    <cellStyle name="千分位[0] 2 6 2 4 2 3" xfId="34226" xr:uid="{774642EE-64CB-4FA7-92CD-78AA1B1712A6}"/>
    <cellStyle name="千分位[0] 2 6 2 4 3" xfId="7181" xr:uid="{DED07F7A-A9FC-428C-904E-BF4206F3D90E}"/>
    <cellStyle name="千分位[0] 2 6 2 4 3 2" xfId="37136" xr:uid="{BAC83D4E-277C-48D5-BE9B-9FF2FD10B420}"/>
    <cellStyle name="千分位[0] 2 6 2 4 4" xfId="9963" xr:uid="{2992E106-8715-4076-A40C-4D00CEE6D722}"/>
    <cellStyle name="千分位[0] 2 6 2 4 4 2" xfId="39918" xr:uid="{6490FBEF-A886-49EB-9CC3-6B01DE453EAA}"/>
    <cellStyle name="千分位[0] 2 6 2 4 5" xfId="12745" xr:uid="{2EA3520E-E312-4E0F-A201-5478F08F17C5}"/>
    <cellStyle name="千分位[0] 2 6 2 4 5 2" xfId="42700" xr:uid="{C95150AC-3ADF-4CA0-A60E-A1D975664829}"/>
    <cellStyle name="千分位[0] 2 6 2 4 6" xfId="15480" xr:uid="{57BC5501-709E-4684-9F43-A293FF1930EF}"/>
    <cellStyle name="千分位[0] 2 6 2 4 6 2" xfId="45435" xr:uid="{6BBA73E9-1422-4787-A583-1DB7DC789E9D}"/>
    <cellStyle name="千分位[0] 2 6 2 4 7" xfId="18228" xr:uid="{B10B6218-D432-48C9-85BB-3CB8271CF823}"/>
    <cellStyle name="千分位[0] 2 6 2 4 7 2" xfId="48181" xr:uid="{61FFABCF-D1B6-4E7B-90B5-FD101B91D016}"/>
    <cellStyle name="千分位[0] 2 6 2 4 8" xfId="21011" xr:uid="{7C8FDA2C-60F7-4A79-91C6-F05527007C6E}"/>
    <cellStyle name="千分位[0] 2 6 2 4 8 2" xfId="50963" xr:uid="{36F41051-E6DB-49D4-B3F0-E1F86ADEF0ED}"/>
    <cellStyle name="千分位[0] 2 6 2 4 9" xfId="23749" xr:uid="{C67BECE7-CC5D-480E-80B5-D2C64D5AECD9}"/>
    <cellStyle name="千分位[0] 2 6 2 4 9 2" xfId="53701" xr:uid="{9C058E87-61E8-422C-A4F7-721AC15959B9}"/>
    <cellStyle name="千分位[0] 2 6 2 5" xfId="2865" xr:uid="{54B5C11F-E913-4E46-8C34-513A18D538BF}"/>
    <cellStyle name="千分位[0] 2 6 2 5 2" xfId="27860" xr:uid="{AFCC3ED9-2F54-4CF8-97DF-1E9FCC0EC16F}"/>
    <cellStyle name="千分位[0] 2 6 2 5 2 2" xfId="57812" xr:uid="{5D1E476E-0659-4BD1-838E-00FE99DA7B3C}"/>
    <cellStyle name="千分位[0] 2 6 2 5 3" xfId="32858" xr:uid="{B03DCAF4-483B-405C-928F-D8C63C7065F2}"/>
    <cellStyle name="千分位[0] 2 6 2 6" xfId="5813" xr:uid="{59E64475-E623-4EEB-B8F9-9A7BB1AA3877}"/>
    <cellStyle name="千分位[0] 2 6 2 6 2" xfId="35768" xr:uid="{F9F07FB6-200B-411E-BE1E-7CD0B9D4E0C6}"/>
    <cellStyle name="千分位[0] 2 6 2 7" xfId="8595" xr:uid="{BE3C2D9E-C99D-48DF-A5F2-55B5974652B1}"/>
    <cellStyle name="千分位[0] 2 6 2 7 2" xfId="38550" xr:uid="{604448B5-BFE6-4340-B1AC-9F0209B3E022}"/>
    <cellStyle name="千分位[0] 2 6 2 8" xfId="11377" xr:uid="{9A1D88EF-40C9-46CB-8A02-52049FC7D427}"/>
    <cellStyle name="千分位[0] 2 6 2 8 2" xfId="41332" xr:uid="{448099E2-39AA-4B69-B3BE-835143204581}"/>
    <cellStyle name="千分位[0] 2 6 2 9" xfId="14112" xr:uid="{7D60F9F7-6B40-43F6-9BA0-085467921A6A}"/>
    <cellStyle name="千分位[0] 2 6 2 9 2" xfId="44067" xr:uid="{EF9F1D59-7EBB-4FBD-9DBD-A4ECA4C002DF}"/>
    <cellStyle name="千分位[0] 2 6 3" xfId="812" xr:uid="{FA7C53EA-0B83-4C12-9D0F-DC7A43DCA286}"/>
    <cellStyle name="千分位[0] 2 6 3 10" xfId="19814" xr:uid="{9215BAD7-8FB6-4B45-874B-FB24E8598EBB}"/>
    <cellStyle name="千分位[0] 2 6 3 10 2" xfId="49766" xr:uid="{7441A1AE-D40C-4343-A473-32502BEB9482}"/>
    <cellStyle name="千分位[0] 2 6 3 11" xfId="22552" xr:uid="{42CF73AC-7D5D-450A-88E4-3B5365C456D2}"/>
    <cellStyle name="千分位[0] 2 6 3 11 2" xfId="52504" xr:uid="{EA666D03-81FF-4E4E-8FDD-A98452BC59C4}"/>
    <cellStyle name="千分位[0] 2 6 3 12" xfId="25288" xr:uid="{193671CC-4D1F-4A82-86DC-E1FD4EADFA29}"/>
    <cellStyle name="千分位[0] 2 6 3 12 2" xfId="55240" xr:uid="{43F30E92-8BE7-4A29-A475-621CA7BB7DE3}"/>
    <cellStyle name="千分位[0] 2 6 3 13" xfId="30817" xr:uid="{3053C831-B141-49D4-BC73-76572F652779}"/>
    <cellStyle name="千分位[0] 2 6 3 2" xfId="1355" xr:uid="{A8F9829C-C6EF-4A0E-B89E-D6A76709C420}"/>
    <cellStyle name="千分位[0] 2 6 3 2 10" xfId="23236" xr:uid="{05B79A71-3165-4E46-B3CD-B34E8288FBB3}"/>
    <cellStyle name="千分位[0] 2 6 3 2 10 2" xfId="53188" xr:uid="{741BFBE9-8823-4A1E-9209-254C4F6B8059}"/>
    <cellStyle name="千分位[0] 2 6 3 2 11" xfId="25972" xr:uid="{CCA16848-2F6B-4D15-B8A5-D1DA2686BEDA}"/>
    <cellStyle name="千分位[0] 2 6 3 2 11 2" xfId="55924" xr:uid="{C1381941-FF41-4CBE-B1AE-F8E1D68719D9}"/>
    <cellStyle name="千分位[0] 2 6 3 2 12" xfId="31360" xr:uid="{E09075A0-1E1F-4EC9-8C80-10C46D488D4F}"/>
    <cellStyle name="千分位[0] 2 6 3 2 2" xfId="5088" xr:uid="{E7AB9D21-28C4-4BF6-9051-66BB783565B9}"/>
    <cellStyle name="千分位[0] 2 6 3 2 2 10" xfId="35081" xr:uid="{B61C87B3-0DE2-4781-8BDF-FB14BFA457A3}"/>
    <cellStyle name="千分位[0] 2 6 3 2 2 2" xfId="8036" xr:uid="{5B30955A-DDD1-462E-9813-0C682E2B7819}"/>
    <cellStyle name="千分位[0] 2 6 3 2 2 2 2" xfId="30083" xr:uid="{B13A0181-77A1-4046-849B-925CE8A7EFC6}"/>
    <cellStyle name="千分位[0] 2 6 3 2 2 2 2 2" xfId="60035" xr:uid="{F38CA327-E212-42EC-BAE2-F27914B01D43}"/>
    <cellStyle name="千分位[0] 2 6 3 2 2 2 3" xfId="37991" xr:uid="{CE2788F1-1159-4F96-9BDD-A59540529CDD}"/>
    <cellStyle name="千分位[0] 2 6 3 2 2 3" xfId="10818" xr:uid="{6F94CF19-8029-4FAA-89D7-2424B528E9A4}"/>
    <cellStyle name="千分位[0] 2 6 3 2 2 3 2" xfId="40773" xr:uid="{A693A5F7-5A56-4426-A192-F7D2AEDBADDE}"/>
    <cellStyle name="千分位[0] 2 6 3 2 2 4" xfId="13600" xr:uid="{92134835-5C81-4437-B0FB-520A05AD51A4}"/>
    <cellStyle name="千分位[0] 2 6 3 2 2 4 2" xfId="43555" xr:uid="{4E2A1D7C-8A76-4B21-99E1-272D0285F3C3}"/>
    <cellStyle name="千分位[0] 2 6 3 2 2 5" xfId="16335" xr:uid="{D435C877-0309-46F1-89EF-D51E5846601B}"/>
    <cellStyle name="千分位[0] 2 6 3 2 2 5 2" xfId="46290" xr:uid="{8CC899F1-DD71-4964-AC81-733E0712FA4B}"/>
    <cellStyle name="千分位[0] 2 6 3 2 2 6" xfId="19083" xr:uid="{ED1B9793-3981-4E66-BE71-2FDBE811CBC9}"/>
    <cellStyle name="千分位[0] 2 6 3 2 2 6 2" xfId="49036" xr:uid="{45F2B245-9291-4EE1-9172-AA5B94EDBAD2}"/>
    <cellStyle name="千分位[0] 2 6 3 2 2 7" xfId="21866" xr:uid="{689BF9D0-8708-4161-8681-968518E22CF8}"/>
    <cellStyle name="千分位[0] 2 6 3 2 2 7 2" xfId="51818" xr:uid="{C7EFC196-2D69-4386-9A6E-F3F4D0BD0541}"/>
    <cellStyle name="千分位[0] 2 6 3 2 2 8" xfId="24604" xr:uid="{BDC724E4-66C4-4D53-8F9E-A258CDC93A50}"/>
    <cellStyle name="千分位[0] 2 6 3 2 2 8 2" xfId="54556" xr:uid="{8BF84712-2D27-4B59-B613-D96E799CBBD3}"/>
    <cellStyle name="千分位[0] 2 6 3 2 2 9" xfId="27340" xr:uid="{9231671A-1625-4AE5-836E-282C9680224F}"/>
    <cellStyle name="千分位[0] 2 6 3 2 2 9 2" xfId="57292" xr:uid="{E1E71656-D348-4CE5-B984-078C320BE71E}"/>
    <cellStyle name="千分位[0] 2 6 3 2 3" xfId="3720" xr:uid="{C3FDA54D-D8EF-4332-9A5F-816A2575829B}"/>
    <cellStyle name="千分位[0] 2 6 3 2 3 2" xfId="28715" xr:uid="{24B4BB76-42BD-469B-B872-4D51E85F2055}"/>
    <cellStyle name="千分位[0] 2 6 3 2 3 2 2" xfId="58667" xr:uid="{7E98BE89-CC1F-4CD1-9379-BB9AACB2D4ED}"/>
    <cellStyle name="千分位[0] 2 6 3 2 3 3" xfId="33713" xr:uid="{A60EF594-7A83-419B-AD5D-0303C8A2C85E}"/>
    <cellStyle name="千分位[0] 2 6 3 2 4" xfId="6668" xr:uid="{0B8E3614-855A-44A3-AEAF-3CCCA9075AEF}"/>
    <cellStyle name="千分位[0] 2 6 3 2 4 2" xfId="36623" xr:uid="{A0FB31DA-B9ED-4A72-91AA-E5F48F24AB76}"/>
    <cellStyle name="千分位[0] 2 6 3 2 5" xfId="9450" xr:uid="{D3261D9D-EAA6-4F35-83F2-1364AE886F96}"/>
    <cellStyle name="千分位[0] 2 6 3 2 5 2" xfId="39405" xr:uid="{CFE01F48-CB8C-409A-B2E9-4025CD0A87BB}"/>
    <cellStyle name="千分位[0] 2 6 3 2 6" xfId="12232" xr:uid="{2B1D8523-D3E1-458E-B290-6BEF49EDCF53}"/>
    <cellStyle name="千分位[0] 2 6 3 2 6 2" xfId="42187" xr:uid="{8CA5E294-1A9F-48FC-B128-C9A938E284F1}"/>
    <cellStyle name="千分位[0] 2 6 3 2 7" xfId="14967" xr:uid="{23DC890F-9456-4D20-AAF5-1D68D9991C06}"/>
    <cellStyle name="千分位[0] 2 6 3 2 7 2" xfId="44922" xr:uid="{DA450E54-C0A0-487A-8696-3B15C3F6D800}"/>
    <cellStyle name="千分位[0] 2 6 3 2 8" xfId="17715" xr:uid="{85169EA8-7F7D-409D-A137-2D96B953D02C}"/>
    <cellStyle name="千分位[0] 2 6 3 2 8 2" xfId="47668" xr:uid="{FFDA8136-4148-4826-A406-C80DB06D5ACD}"/>
    <cellStyle name="千分位[0] 2 6 3 2 9" xfId="20498" xr:uid="{41750654-BC79-42C4-857F-182EBD1C474D}"/>
    <cellStyle name="千分位[0] 2 6 3 2 9 2" xfId="50450" xr:uid="{92A9974B-8C3B-49C1-800E-EA7B9D96FF3B}"/>
    <cellStyle name="千分位[0] 2 6 3 3" xfId="1897" xr:uid="{1FFDACD4-DA30-4BCF-B3D9-29FDF75718C8}"/>
    <cellStyle name="千分位[0] 2 6 3 3 10" xfId="26656" xr:uid="{A936D0D6-EA96-40B6-9B7A-208EB1F7E182}"/>
    <cellStyle name="千分位[0] 2 6 3 3 10 2" xfId="56608" xr:uid="{044968CF-A51B-4F58-9697-AB57D98E8F34}"/>
    <cellStyle name="千分位[0] 2 6 3 3 11" xfId="31902" xr:uid="{4EF0F484-FAD0-4AD5-A67E-BB8904A1F3A3}"/>
    <cellStyle name="千分位[0] 2 6 3 3 2" xfId="4404" xr:uid="{53ACDD27-C6BD-4351-A7B6-E2EAC78BC7E5}"/>
    <cellStyle name="千分位[0] 2 6 3 3 2 2" xfId="29399" xr:uid="{10BC7457-0DAE-4C99-ACF7-8871F9DA15F9}"/>
    <cellStyle name="千分位[0] 2 6 3 3 2 2 2" xfId="59351" xr:uid="{C12B6505-8A4B-49B9-AD39-B5FBF559A988}"/>
    <cellStyle name="千分位[0] 2 6 3 3 2 3" xfId="34397" xr:uid="{E6B002FD-DABD-4F0B-A971-98F46C0AAA90}"/>
    <cellStyle name="千分位[0] 2 6 3 3 3" xfId="7352" xr:uid="{E3F52B47-5FD6-4B58-A3FC-9CBFBE88960D}"/>
    <cellStyle name="千分位[0] 2 6 3 3 3 2" xfId="37307" xr:uid="{3EE7394D-6C1E-404A-9477-F0AE07DDB1C5}"/>
    <cellStyle name="千分位[0] 2 6 3 3 4" xfId="10134" xr:uid="{8CD69880-C6F8-45F2-8FA2-BAA955662C71}"/>
    <cellStyle name="千分位[0] 2 6 3 3 4 2" xfId="40089" xr:uid="{C601065E-22C8-4942-A591-EA74BD9B59C9}"/>
    <cellStyle name="千分位[0] 2 6 3 3 5" xfId="12916" xr:uid="{5F33A1D8-2FAA-49D9-9AE1-8FFFCEA7FE7F}"/>
    <cellStyle name="千分位[0] 2 6 3 3 5 2" xfId="42871" xr:uid="{00B4130C-A68C-4321-9C2D-2540FEBB8691}"/>
    <cellStyle name="千分位[0] 2 6 3 3 6" xfId="15651" xr:uid="{E5A6F539-1B38-4C1D-87AF-20EC42C988F4}"/>
    <cellStyle name="千分位[0] 2 6 3 3 6 2" xfId="45606" xr:uid="{F4898EDE-E330-45AA-ADB2-E3F63D0A4565}"/>
    <cellStyle name="千分位[0] 2 6 3 3 7" xfId="18399" xr:uid="{B6BCFCA6-8A97-42A3-AAA8-CE36D5A4B6F3}"/>
    <cellStyle name="千分位[0] 2 6 3 3 7 2" xfId="48352" xr:uid="{89D14AC2-D8B1-4847-B79B-C942443ED7BE}"/>
    <cellStyle name="千分位[0] 2 6 3 3 8" xfId="21182" xr:uid="{5FFCA8C4-74ED-4281-8D37-88116885F736}"/>
    <cellStyle name="千分位[0] 2 6 3 3 8 2" xfId="51134" xr:uid="{0DAB001D-51EC-465A-8ECB-B4D122756300}"/>
    <cellStyle name="千分位[0] 2 6 3 3 9" xfId="23920" xr:uid="{63EEAE0E-77CF-4C89-A1A3-F2DD06BCE400}"/>
    <cellStyle name="千分位[0] 2 6 3 3 9 2" xfId="53872" xr:uid="{F389074E-AD0F-49CD-B0E7-B41288D64B3C}"/>
    <cellStyle name="千分位[0] 2 6 3 4" xfId="3036" xr:uid="{F276B4F9-4413-49A4-B4C2-1AB4F20A9F34}"/>
    <cellStyle name="千分位[0] 2 6 3 4 2" xfId="28031" xr:uid="{ADA883FC-D42B-41B0-A408-E20A704A04F8}"/>
    <cellStyle name="千分位[0] 2 6 3 4 2 2" xfId="57983" xr:uid="{A56CE330-BD9E-45EC-A289-BEEA00D47A6B}"/>
    <cellStyle name="千分位[0] 2 6 3 4 3" xfId="33029" xr:uid="{D75CC639-49E5-4DF6-952A-7A16069F6E00}"/>
    <cellStyle name="千分位[0] 2 6 3 5" xfId="5984" xr:uid="{3D74CD0A-742C-49CD-95C8-EFE78FDF5FDB}"/>
    <cellStyle name="千分位[0] 2 6 3 5 2" xfId="35939" xr:uid="{07DD0546-270F-4152-86FA-2EC3510E401A}"/>
    <cellStyle name="千分位[0] 2 6 3 6" xfId="8766" xr:uid="{97CA26B5-5A42-451D-9EFD-57CDD9EF4008}"/>
    <cellStyle name="千分位[0] 2 6 3 6 2" xfId="38721" xr:uid="{07698632-8917-4CD2-BCED-94EBE653BC77}"/>
    <cellStyle name="千分位[0] 2 6 3 7" xfId="11548" xr:uid="{ECF45490-2EAC-493A-BE5B-32F570E5F39E}"/>
    <cellStyle name="千分位[0] 2 6 3 7 2" xfId="41503" xr:uid="{114ADCC4-F350-4116-B8D3-C9B0F74EDBCF}"/>
    <cellStyle name="千分位[0] 2 6 3 8" xfId="14283" xr:uid="{178423FF-A5B8-4717-AE69-9EFDAED28428}"/>
    <cellStyle name="千分位[0] 2 6 3 8 2" xfId="44238" xr:uid="{1EAA6F17-EBB3-4758-91F3-A959F3EB6303}"/>
    <cellStyle name="千分位[0] 2 6 3 9" xfId="17031" xr:uid="{F903A34E-48A2-44B1-994B-BDC6A0574C25}"/>
    <cellStyle name="千分位[0] 2 6 3 9 2" xfId="46984" xr:uid="{6BA5928B-A560-4972-81C2-15B93D340E41}"/>
    <cellStyle name="千分位[0] 2 6 4" xfId="986" xr:uid="{63868212-EA77-4021-B970-F915057E0A26}"/>
    <cellStyle name="千分位[0] 2 6 4 10" xfId="22894" xr:uid="{43A6D630-F9AA-427B-921A-1A08169C6867}"/>
    <cellStyle name="千分位[0] 2 6 4 10 2" xfId="52846" xr:uid="{BD8599BE-8AAF-4A45-87C5-6F16A44427CD}"/>
    <cellStyle name="千分位[0] 2 6 4 11" xfId="25630" xr:uid="{89E03FCF-F253-4A94-AD1A-1AA34551532C}"/>
    <cellStyle name="千分位[0] 2 6 4 11 2" xfId="55582" xr:uid="{49A00958-7005-4100-8CE2-FF39AB376DD0}"/>
    <cellStyle name="千分位[0] 2 6 4 12" xfId="30991" xr:uid="{DABA8FA1-8CC5-4E38-AB73-E2AC81FF9E51}"/>
    <cellStyle name="千分位[0] 2 6 4 2" xfId="4746" xr:uid="{69F6F192-424F-43CE-8225-FC9ADDC7BB84}"/>
    <cellStyle name="千分位[0] 2 6 4 2 10" xfId="34739" xr:uid="{76D0EF4B-9D48-4A55-8FB8-561C8FCD8829}"/>
    <cellStyle name="千分位[0] 2 6 4 2 2" xfId="7694" xr:uid="{C0B77329-46E1-4941-A0FA-EB0E548DE126}"/>
    <cellStyle name="千分位[0] 2 6 4 2 2 2" xfId="29741" xr:uid="{9086FBBE-100A-48BE-817F-41C5E1557EBA}"/>
    <cellStyle name="千分位[0] 2 6 4 2 2 2 2" xfId="59693" xr:uid="{D94E37EE-56E1-475A-A5D3-4D7C5DD81411}"/>
    <cellStyle name="千分位[0] 2 6 4 2 2 3" xfId="37649" xr:uid="{A51715C2-DF44-4A51-B6FC-93B40A8A38C1}"/>
    <cellStyle name="千分位[0] 2 6 4 2 3" xfId="10476" xr:uid="{6350B4EC-3804-4611-A376-700611A58461}"/>
    <cellStyle name="千分位[0] 2 6 4 2 3 2" xfId="40431" xr:uid="{6588F3E2-D992-4A47-9CC2-8F9B55084B74}"/>
    <cellStyle name="千分位[0] 2 6 4 2 4" xfId="13258" xr:uid="{B2DD67AF-BAF8-4923-A9FA-66B5952F4FAA}"/>
    <cellStyle name="千分位[0] 2 6 4 2 4 2" xfId="43213" xr:uid="{EC6503BA-B399-4A85-A343-41AB202C11CA}"/>
    <cellStyle name="千分位[0] 2 6 4 2 5" xfId="15993" xr:uid="{CB950E69-C40F-42EF-89B3-3E8490615A61}"/>
    <cellStyle name="千分位[0] 2 6 4 2 5 2" xfId="45948" xr:uid="{D2DD73D8-BD84-45DC-9BD4-CD9A68A04042}"/>
    <cellStyle name="千分位[0] 2 6 4 2 6" xfId="18741" xr:uid="{B2697416-2A9C-47B7-9E49-DADA2778B7A1}"/>
    <cellStyle name="千分位[0] 2 6 4 2 6 2" xfId="48694" xr:uid="{25A601F3-B77E-49C5-BB7F-E5EEB9A37A65}"/>
    <cellStyle name="千分位[0] 2 6 4 2 7" xfId="21524" xr:uid="{A20CA780-D235-41A5-ADC6-AA1E28EA57D9}"/>
    <cellStyle name="千分位[0] 2 6 4 2 7 2" xfId="51476" xr:uid="{E14AD7A5-B7D6-466E-915A-9E43BC067BC6}"/>
    <cellStyle name="千分位[0] 2 6 4 2 8" xfId="24262" xr:uid="{855C76E8-D4C2-4545-96D0-961032E96FF2}"/>
    <cellStyle name="千分位[0] 2 6 4 2 8 2" xfId="54214" xr:uid="{48F32E05-1C82-4D43-8914-D1FB7E39F236}"/>
    <cellStyle name="千分位[0] 2 6 4 2 9" xfId="26998" xr:uid="{9DFF7F3C-58BB-44C7-A6E4-E25415DAA858}"/>
    <cellStyle name="千分位[0] 2 6 4 2 9 2" xfId="56950" xr:uid="{F44766E5-34DA-4644-9B38-77D1E4F73B20}"/>
    <cellStyle name="千分位[0] 2 6 4 3" xfId="3378" xr:uid="{53414C8C-D8DD-4055-8E6B-84733423000C}"/>
    <cellStyle name="千分位[0] 2 6 4 3 2" xfId="28373" xr:uid="{CFC0A355-813B-4CF5-BBEE-D552EDB31231}"/>
    <cellStyle name="千分位[0] 2 6 4 3 2 2" xfId="58325" xr:uid="{4CE18E53-DFBA-42A5-AB1B-09552B0F24CC}"/>
    <cellStyle name="千分位[0] 2 6 4 3 3" xfId="33371" xr:uid="{CF5652F4-1935-4AD9-9C40-C31375E98E25}"/>
    <cellStyle name="千分位[0] 2 6 4 4" xfId="6326" xr:uid="{10607F5E-B116-4E6C-B79F-88DEA6727DB8}"/>
    <cellStyle name="千分位[0] 2 6 4 4 2" xfId="36281" xr:uid="{448123A3-DDA2-439B-BD88-9995A90DCB3A}"/>
    <cellStyle name="千分位[0] 2 6 4 5" xfId="9108" xr:uid="{C87E6330-300A-43D9-A90A-49EB65B628C1}"/>
    <cellStyle name="千分位[0] 2 6 4 5 2" xfId="39063" xr:uid="{22BAA59C-DB86-458B-8D7F-3D6F549116B8}"/>
    <cellStyle name="千分位[0] 2 6 4 6" xfId="11890" xr:uid="{6C16F754-E6BA-4269-8284-58C61ED67DFA}"/>
    <cellStyle name="千分位[0] 2 6 4 6 2" xfId="41845" xr:uid="{101B1CB2-5EDB-4243-8BBC-336C888EB0F7}"/>
    <cellStyle name="千分位[0] 2 6 4 7" xfId="14625" xr:uid="{8FC9CB89-51BD-4C06-87BA-EC993DFB41E5}"/>
    <cellStyle name="千分位[0] 2 6 4 7 2" xfId="44580" xr:uid="{07A5D26B-A5AD-435D-A66A-A7C66D118894}"/>
    <cellStyle name="千分位[0] 2 6 4 8" xfId="17373" xr:uid="{84B68786-4B69-4761-AECA-EC0206FE5018}"/>
    <cellStyle name="千分位[0] 2 6 4 8 2" xfId="47326" xr:uid="{CF1EC261-0FA2-4596-B0C1-67B925C318D4}"/>
    <cellStyle name="千分位[0] 2 6 4 9" xfId="20156" xr:uid="{7915A3D9-144D-46F4-A157-D339D27D8CE0}"/>
    <cellStyle name="千分位[0] 2 6 4 9 2" xfId="50108" xr:uid="{C6A5EB3E-B833-495E-A193-85EB3108235A}"/>
    <cellStyle name="千分位[0] 2 6 5" xfId="1528" xr:uid="{6C0235CA-2E4C-49CD-86A9-2A9CADB78692}"/>
    <cellStyle name="千分位[0] 2 6 5 10" xfId="26314" xr:uid="{6F451E31-2EC4-4FF5-A13B-9A98FC7FB968}"/>
    <cellStyle name="千分位[0] 2 6 5 10 2" xfId="56266" xr:uid="{3D0FDACB-2E0E-4AE1-81C3-8C3BC511F2A6}"/>
    <cellStyle name="千分位[0] 2 6 5 11" xfId="31533" xr:uid="{339909FA-5EF4-4480-84C0-957353B833D3}"/>
    <cellStyle name="千分位[0] 2 6 5 2" xfId="4062" xr:uid="{E74D8A58-9961-40C8-95AA-AB6A588317EC}"/>
    <cellStyle name="千分位[0] 2 6 5 2 2" xfId="29057" xr:uid="{FAE4CB5B-443C-4AFC-8E29-21699DF4286A}"/>
    <cellStyle name="千分位[0] 2 6 5 2 2 2" xfId="59009" xr:uid="{41A380C2-9650-49A2-983E-FBD9B9DD1741}"/>
    <cellStyle name="千分位[0] 2 6 5 2 3" xfId="34055" xr:uid="{E06DADDD-DE25-42B2-B177-71D27D087B94}"/>
    <cellStyle name="千分位[0] 2 6 5 3" xfId="7010" xr:uid="{C2B8BEA9-37D0-4FB9-81F5-3894AD96D1D2}"/>
    <cellStyle name="千分位[0] 2 6 5 3 2" xfId="36965" xr:uid="{2FD418F9-2255-411A-9E59-3D0F921916BA}"/>
    <cellStyle name="千分位[0] 2 6 5 4" xfId="9792" xr:uid="{A14113B6-9E72-4DD8-ACB3-E173034A3083}"/>
    <cellStyle name="千分位[0] 2 6 5 4 2" xfId="39747" xr:uid="{C0592756-9CE2-4DC4-8197-FB774ED98A57}"/>
    <cellStyle name="千分位[0] 2 6 5 5" xfId="12574" xr:uid="{E6255C8D-3A1E-4FB8-821C-244D0989FC91}"/>
    <cellStyle name="千分位[0] 2 6 5 5 2" xfId="42529" xr:uid="{D985C170-3549-4F2D-AC33-E8AD2CC18C3D}"/>
    <cellStyle name="千分位[0] 2 6 5 6" xfId="15309" xr:uid="{94D47245-7A94-4AFD-B719-A3CCC32D744A}"/>
    <cellStyle name="千分位[0] 2 6 5 6 2" xfId="45264" xr:uid="{83F09808-ECCE-43A7-948F-2AF70CDF7741}"/>
    <cellStyle name="千分位[0] 2 6 5 7" xfId="18057" xr:uid="{A506D139-2E66-469A-93A5-D8FB6C9DE29A}"/>
    <cellStyle name="千分位[0] 2 6 5 7 2" xfId="48010" xr:uid="{2AA7DF07-BF09-43F1-90E5-ECDFEBDB127C}"/>
    <cellStyle name="千分位[0] 2 6 5 8" xfId="20840" xr:uid="{9EBDD3C8-42AD-453D-BBFD-3A8178186557}"/>
    <cellStyle name="千分位[0] 2 6 5 8 2" xfId="50792" xr:uid="{12B9F4B4-A691-4D4A-BF7E-45AB42E56177}"/>
    <cellStyle name="千分位[0] 2 6 5 9" xfId="23578" xr:uid="{F22BAD1E-7402-46F6-8DB0-D906D6D00C7D}"/>
    <cellStyle name="千分位[0] 2 6 5 9 2" xfId="53530" xr:uid="{818CBA57-60C7-4BB5-8211-BA47B247A0EF}"/>
    <cellStyle name="千分位[0] 2 6 6" xfId="2077" xr:uid="{5AE31CF3-FC0E-469E-A9CB-8891A987672F}"/>
    <cellStyle name="千分位[0] 2 6 6 2" xfId="27689" xr:uid="{C045A8B8-45E3-4E1A-9939-C2751A1F572A}"/>
    <cellStyle name="千分位[0] 2 6 6 2 2" xfId="57641" xr:uid="{4472314E-812E-4458-99E9-05E1CCB2E55B}"/>
    <cellStyle name="千分位[0] 2 6 6 3" xfId="32080" xr:uid="{4B9E0684-0D55-45CC-8668-294763E1D849}"/>
    <cellStyle name="千分位[0] 2 6 7" xfId="2256" xr:uid="{4D3BF4C2-B949-4381-800A-9724A795C195}"/>
    <cellStyle name="千分位[0] 2 6 7 2" xfId="32256" xr:uid="{F4108F41-26DD-4B76-8D7D-7046761750D5}"/>
    <cellStyle name="千分位[0] 2 6 8" xfId="2694" xr:uid="{9E3724D4-6E8A-4827-AA8B-A622E584A359}"/>
    <cellStyle name="千分位[0] 2 6 8 2" xfId="32687" xr:uid="{18EE649F-CE4C-429A-AD9C-735763D11407}"/>
    <cellStyle name="千分位[0] 2 6 9" xfId="5517" xr:uid="{52D9383D-D51E-4A3D-B6F4-E6F2178470C5}"/>
    <cellStyle name="千分位[0] 2 6 9 2" xfId="35479" xr:uid="{56ABCA3D-5C62-4A12-830E-592A5730CD4F}"/>
    <cellStyle name="千分位[0] 2 7" xfId="487" xr:uid="{C9C42619-F4EE-4650-AB3D-B853FCC09D44}"/>
    <cellStyle name="千分位[0] 2 7 10" xfId="16774" xr:uid="{ECCFB1E6-36DF-4BB9-BF8C-E93355744996}"/>
    <cellStyle name="千分位[0] 2 7 10 2" xfId="46727" xr:uid="{2D0E9460-29E6-44E6-9467-1228FE92E128}"/>
    <cellStyle name="千分位[0] 2 7 11" xfId="19557" xr:uid="{07798804-CC82-42F8-A1D7-68D40EEAF04E}"/>
    <cellStyle name="千分位[0] 2 7 11 2" xfId="49509" xr:uid="{54A59614-5BF4-4812-8E89-2C11EFBCC110}"/>
    <cellStyle name="千分位[0] 2 7 12" xfId="22295" xr:uid="{BC9B68B9-56AE-4786-A4DB-54E4C71AF181}"/>
    <cellStyle name="千分位[0] 2 7 12 2" xfId="52247" xr:uid="{A8C23AE3-9397-48DB-8844-5C01DAF64935}"/>
    <cellStyle name="千分位[0] 2 7 13" xfId="25031" xr:uid="{562B9703-C3D9-4A67-8D5A-F3DD7F593441}"/>
    <cellStyle name="千分位[0] 2 7 13 2" xfId="54983" xr:uid="{39C9CAF2-0B25-44D9-B910-8E48BDF40731}"/>
    <cellStyle name="千分位[0] 2 7 14" xfId="30497" xr:uid="{90AE69B1-6476-49F4-BE39-B082054DBEEF}"/>
    <cellStyle name="千分位[0] 2 7 2" xfId="1035" xr:uid="{05936779-D61C-4126-A8FF-A4D43CF65F9E}"/>
    <cellStyle name="千分位[0] 2 7 2 10" xfId="19899" xr:uid="{E2F3C8BC-9778-481A-9795-027747179AE2}"/>
    <cellStyle name="千分位[0] 2 7 2 10 2" xfId="49851" xr:uid="{91B7B6D4-70DD-4585-9645-3D046130B141}"/>
    <cellStyle name="千分位[0] 2 7 2 11" xfId="22637" xr:uid="{50FBB1ED-235C-4BE7-A92B-01703472B923}"/>
    <cellStyle name="千分位[0] 2 7 2 11 2" xfId="52589" xr:uid="{1B3951BA-9D2F-45E5-A8C2-938D56C805EA}"/>
    <cellStyle name="千分位[0] 2 7 2 12" xfId="25373" xr:uid="{C925312C-B272-481E-996E-726071FD70F6}"/>
    <cellStyle name="千分位[0] 2 7 2 12 2" xfId="55325" xr:uid="{4C4C49EA-8688-419C-BD26-EEB3005F0226}"/>
    <cellStyle name="千分位[0] 2 7 2 13" xfId="31040" xr:uid="{57D517E1-65F5-4B78-924E-E7C447E6A7CB}"/>
    <cellStyle name="千分位[0] 2 7 2 2" xfId="3805" xr:uid="{A2FB86CB-44CD-4667-965A-EBDFD35290F0}"/>
    <cellStyle name="千分位[0] 2 7 2 2 10" xfId="26057" xr:uid="{1B36CBDB-CDCE-44D6-8A2A-2658745C3B2F}"/>
    <cellStyle name="千分位[0] 2 7 2 2 10 2" xfId="56009" xr:uid="{C4FF36E5-1E4D-43D4-8FF3-B15A2477EDF8}"/>
    <cellStyle name="千分位[0] 2 7 2 2 11" xfId="33798" xr:uid="{6B1A2B24-32C7-4953-9403-F23350417C2E}"/>
    <cellStyle name="千分位[0] 2 7 2 2 2" xfId="5173" xr:uid="{A824CB41-5362-4DAF-9D90-43AA1B1204E6}"/>
    <cellStyle name="千分位[0] 2 7 2 2 2 10" xfId="35166" xr:uid="{1DFA4AC6-7AB2-477C-9D87-BD6D4067C02F}"/>
    <cellStyle name="千分位[0] 2 7 2 2 2 2" xfId="8121" xr:uid="{8351608E-63AC-4D7C-B08A-9FC026E73EFA}"/>
    <cellStyle name="千分位[0] 2 7 2 2 2 2 2" xfId="30168" xr:uid="{DC51C3FC-641F-4735-A60C-B21001F39E8B}"/>
    <cellStyle name="千分位[0] 2 7 2 2 2 2 2 2" xfId="60120" xr:uid="{E4BB75BD-2F9A-49D8-BB11-758ABDF6B86E}"/>
    <cellStyle name="千分位[0] 2 7 2 2 2 2 3" xfId="38076" xr:uid="{077D6B94-2987-4B1D-863B-ACF1D61ECFB1}"/>
    <cellStyle name="千分位[0] 2 7 2 2 2 3" xfId="10903" xr:uid="{35B0E828-8D07-400C-8BB2-991FBC364951}"/>
    <cellStyle name="千分位[0] 2 7 2 2 2 3 2" xfId="40858" xr:uid="{47ED479D-B142-4206-A5C4-F679645390B7}"/>
    <cellStyle name="千分位[0] 2 7 2 2 2 4" xfId="13685" xr:uid="{608D3068-4C98-45A4-A943-49E50091BF96}"/>
    <cellStyle name="千分位[0] 2 7 2 2 2 4 2" xfId="43640" xr:uid="{8BA52368-BC16-4F36-824F-0A9753550F42}"/>
    <cellStyle name="千分位[0] 2 7 2 2 2 5" xfId="16420" xr:uid="{4385C12F-33D9-4380-B26C-2EC48CC19F56}"/>
    <cellStyle name="千分位[0] 2 7 2 2 2 5 2" xfId="46375" xr:uid="{8E1942E5-E9F0-455D-B891-C19B94609306}"/>
    <cellStyle name="千分位[0] 2 7 2 2 2 6" xfId="19168" xr:uid="{3EA3D7BF-333A-43A3-91D3-5390E2CB15A8}"/>
    <cellStyle name="千分位[0] 2 7 2 2 2 6 2" xfId="49121" xr:uid="{619B397A-4EED-42B5-B3CD-9174E1F69137}"/>
    <cellStyle name="千分位[0] 2 7 2 2 2 7" xfId="21951" xr:uid="{2814FF05-E0E0-48CC-8275-8548C9ABAA13}"/>
    <cellStyle name="千分位[0] 2 7 2 2 2 7 2" xfId="51903" xr:uid="{ABFC2446-EF11-4E64-984E-53ADCDD809E6}"/>
    <cellStyle name="千分位[0] 2 7 2 2 2 8" xfId="24689" xr:uid="{905B3784-DF35-4CC3-900E-929E5D351EED}"/>
    <cellStyle name="千分位[0] 2 7 2 2 2 8 2" xfId="54641" xr:uid="{D87AB40A-9B7D-41DA-9945-38BE1DB96A15}"/>
    <cellStyle name="千分位[0] 2 7 2 2 2 9" xfId="27425" xr:uid="{59138808-5B58-4C2C-9C81-0201D6DEB759}"/>
    <cellStyle name="千分位[0] 2 7 2 2 2 9 2" xfId="57377" xr:uid="{D0CE131C-0C15-483F-B568-1E1A6C48DA54}"/>
    <cellStyle name="千分位[0] 2 7 2 2 3" xfId="6753" xr:uid="{96880305-DF5B-4567-AFDB-91BB122E61D0}"/>
    <cellStyle name="千分位[0] 2 7 2 2 3 2" xfId="28800" xr:uid="{B3D62B5E-1084-4C2F-B90F-12288B6C5F28}"/>
    <cellStyle name="千分位[0] 2 7 2 2 3 2 2" xfId="58752" xr:uid="{9A948CC1-CC49-46EE-B6AF-319792015DB3}"/>
    <cellStyle name="千分位[0] 2 7 2 2 3 3" xfId="36708" xr:uid="{8258F3CD-681D-4F7D-ADC3-9312062C19CE}"/>
    <cellStyle name="千分位[0] 2 7 2 2 4" xfId="9535" xr:uid="{06D9CDB6-2D67-4230-9219-92AC891F90A3}"/>
    <cellStyle name="千分位[0] 2 7 2 2 4 2" xfId="39490" xr:uid="{B83A6A48-97EF-443E-AD88-2F3EDAE55DBB}"/>
    <cellStyle name="千分位[0] 2 7 2 2 5" xfId="12317" xr:uid="{29AD5F1B-40C5-43AD-B546-D3AE6F098C9C}"/>
    <cellStyle name="千分位[0] 2 7 2 2 5 2" xfId="42272" xr:uid="{48E242DF-75E0-4BEE-97FA-ED32761610E5}"/>
    <cellStyle name="千分位[0] 2 7 2 2 6" xfId="15052" xr:uid="{AF79E6D5-4F4F-4C86-A63F-75E06EA980E8}"/>
    <cellStyle name="千分位[0] 2 7 2 2 6 2" xfId="45007" xr:uid="{409FBE0D-B24D-40F3-A952-5CA6BB3FDC65}"/>
    <cellStyle name="千分位[0] 2 7 2 2 7" xfId="17800" xr:uid="{A8AFB69A-BC5E-471D-85FC-B1ECAD5E363C}"/>
    <cellStyle name="千分位[0] 2 7 2 2 7 2" xfId="47753" xr:uid="{78618276-ABB4-4F82-B32A-71C88E6B2702}"/>
    <cellStyle name="千分位[0] 2 7 2 2 8" xfId="20583" xr:uid="{0503A93C-A27A-4641-8026-FD0C51DB5F18}"/>
    <cellStyle name="千分位[0] 2 7 2 2 8 2" xfId="50535" xr:uid="{3186D844-2E9E-483C-9D5E-0EA01030D10B}"/>
    <cellStyle name="千分位[0] 2 7 2 2 9" xfId="23321" xr:uid="{B72EA34F-845F-4AF1-94DF-6E09909CA517}"/>
    <cellStyle name="千分位[0] 2 7 2 2 9 2" xfId="53273" xr:uid="{6EF6B0DE-4429-4720-8663-D3DDA6C28570}"/>
    <cellStyle name="千分位[0] 2 7 2 3" xfId="4489" xr:uid="{9C5E7CEF-1F8A-4B35-BD9F-8051AF696526}"/>
    <cellStyle name="千分位[0] 2 7 2 3 10" xfId="34482" xr:uid="{67D053E2-D3FD-4794-B283-362E8ED93FB3}"/>
    <cellStyle name="千分位[0] 2 7 2 3 2" xfId="7437" xr:uid="{D5E4C6BD-FC46-4A2D-9C44-2A706D6AC3D3}"/>
    <cellStyle name="千分位[0] 2 7 2 3 2 2" xfId="29484" xr:uid="{0951789A-4EE4-4CB7-A6B7-2644D9D891AE}"/>
    <cellStyle name="千分位[0] 2 7 2 3 2 2 2" xfId="59436" xr:uid="{A46E7DEF-2DA8-4EBF-BA8D-D078A132CD12}"/>
    <cellStyle name="千分位[0] 2 7 2 3 2 3" xfId="37392" xr:uid="{73C9F312-190C-4BD2-BB6E-E09F08F51742}"/>
    <cellStyle name="千分位[0] 2 7 2 3 3" xfId="10219" xr:uid="{A80650C4-9975-4CCC-942A-E3FBE9BC27DF}"/>
    <cellStyle name="千分位[0] 2 7 2 3 3 2" xfId="40174" xr:uid="{23DA3A40-F62F-4E1D-B2C4-47F38EA3A4D9}"/>
    <cellStyle name="千分位[0] 2 7 2 3 4" xfId="13001" xr:uid="{FD358CE1-E29C-43CE-9BE9-1863FDE99B22}"/>
    <cellStyle name="千分位[0] 2 7 2 3 4 2" xfId="42956" xr:uid="{291DFA58-51EE-4210-99B6-17B7FF22371A}"/>
    <cellStyle name="千分位[0] 2 7 2 3 5" xfId="15736" xr:uid="{A5E1C0EE-2689-480D-9903-95BB8E05E778}"/>
    <cellStyle name="千分位[0] 2 7 2 3 5 2" xfId="45691" xr:uid="{398A7B66-41EE-4F41-8431-CDEC9822DE21}"/>
    <cellStyle name="千分位[0] 2 7 2 3 6" xfId="18484" xr:uid="{BA186804-7EAE-4325-B781-11AA271EB19F}"/>
    <cellStyle name="千分位[0] 2 7 2 3 6 2" xfId="48437" xr:uid="{3A0010CD-9021-4BBE-B7A5-CDD6461DE668}"/>
    <cellStyle name="千分位[0] 2 7 2 3 7" xfId="21267" xr:uid="{29943FAB-3D1A-4A56-AC38-417449360B4E}"/>
    <cellStyle name="千分位[0] 2 7 2 3 7 2" xfId="51219" xr:uid="{1C97E4BF-9333-4FAB-ACA6-91412AC7821A}"/>
    <cellStyle name="千分位[0] 2 7 2 3 8" xfId="24005" xr:uid="{D661652C-BDE9-449F-95C5-99C22CABD8DF}"/>
    <cellStyle name="千分位[0] 2 7 2 3 8 2" xfId="53957" xr:uid="{89D52C73-2F91-47F0-AEB9-CC2C43388E76}"/>
    <cellStyle name="千分位[0] 2 7 2 3 9" xfId="26741" xr:uid="{7839D16F-48ED-4593-84D8-15F000EE6C61}"/>
    <cellStyle name="千分位[0] 2 7 2 3 9 2" xfId="56693" xr:uid="{1CFAC2EC-B3BF-4DF9-AF12-A95A96AC67D0}"/>
    <cellStyle name="千分位[0] 2 7 2 4" xfId="3121" xr:uid="{BD3E994C-A331-4CD8-827A-6ED0A2A41A0A}"/>
    <cellStyle name="千分位[0] 2 7 2 4 2" xfId="28116" xr:uid="{19C96A31-F035-434C-9DD5-39FC29296E5C}"/>
    <cellStyle name="千分位[0] 2 7 2 4 2 2" xfId="58068" xr:uid="{878AA2B9-48D6-482C-B91D-A3F36C8B74C5}"/>
    <cellStyle name="千分位[0] 2 7 2 4 3" xfId="33114" xr:uid="{8D77DB68-51DD-49D1-BFA1-32E7E00C88E8}"/>
    <cellStyle name="千分位[0] 2 7 2 5" xfId="6069" xr:uid="{8CF3142A-D1C8-40C2-87AC-1DDCEF82B5A4}"/>
    <cellStyle name="千分位[0] 2 7 2 5 2" xfId="36024" xr:uid="{685EFC87-1B74-47E3-87E6-AC64DE5C73FF}"/>
    <cellStyle name="千分位[0] 2 7 2 6" xfId="8851" xr:uid="{0E453D2F-65EA-466F-9CDA-C5D3D3D00C9C}"/>
    <cellStyle name="千分位[0] 2 7 2 6 2" xfId="38806" xr:uid="{9F016460-0037-4CBB-9E0F-EC360A73A10A}"/>
    <cellStyle name="千分位[0] 2 7 2 7" xfId="11633" xr:uid="{03179DEF-377B-4CC9-8185-5CE3E27CAD5E}"/>
    <cellStyle name="千分位[0] 2 7 2 7 2" xfId="41588" xr:uid="{13990C7B-789D-41F4-A308-B2C5DD4CE0A8}"/>
    <cellStyle name="千分位[0] 2 7 2 8" xfId="14368" xr:uid="{725A0E9F-2714-46F1-A8F4-2B4DAFA4AB41}"/>
    <cellStyle name="千分位[0] 2 7 2 8 2" xfId="44323" xr:uid="{C6C56741-5774-4EE0-8FDA-159446C81535}"/>
    <cellStyle name="千分位[0] 2 7 2 9" xfId="17116" xr:uid="{7E6C32DA-8E50-4496-9541-9798315C5482}"/>
    <cellStyle name="千分位[0] 2 7 2 9 2" xfId="47069" xr:uid="{284511A0-48F6-41ED-BB80-344AA86B8155}"/>
    <cellStyle name="千分位[0] 2 7 3" xfId="1577" xr:uid="{2903377E-BC7C-4A33-8CE0-C2180B409C96}"/>
    <cellStyle name="千分位[0] 2 7 3 10" xfId="22979" xr:uid="{1425E333-AE90-4959-A9E6-035C584FB91D}"/>
    <cellStyle name="千分位[0] 2 7 3 10 2" xfId="52931" xr:uid="{57D0A80E-A19E-41A8-AAA1-C7CEA97401B3}"/>
    <cellStyle name="千分位[0] 2 7 3 11" xfId="25715" xr:uid="{82BD48BE-93A2-41AC-9D74-20A9A9743EE6}"/>
    <cellStyle name="千分位[0] 2 7 3 11 2" xfId="55667" xr:uid="{B28AB666-2CC1-4AF3-BF9D-D75C06758B01}"/>
    <cellStyle name="千分位[0] 2 7 3 12" xfId="31582" xr:uid="{55516AE9-6B63-4840-AC4E-0180C6A0FA08}"/>
    <cellStyle name="千分位[0] 2 7 3 2" xfId="4831" xr:uid="{F47A33C0-2D79-40DA-9E49-6CC62909B376}"/>
    <cellStyle name="千分位[0] 2 7 3 2 10" xfId="34824" xr:uid="{E0C0AAA5-84E4-45AF-A367-6C462363D378}"/>
    <cellStyle name="千分位[0] 2 7 3 2 2" xfId="7779" xr:uid="{6A1ED636-DE33-4351-BC05-C95BF8242DC6}"/>
    <cellStyle name="千分位[0] 2 7 3 2 2 2" xfId="29826" xr:uid="{76117678-8902-4428-BB43-2FF5C338F95F}"/>
    <cellStyle name="千分位[0] 2 7 3 2 2 2 2" xfId="59778" xr:uid="{041FE840-85CC-4C34-AB0D-0FF87EA5893B}"/>
    <cellStyle name="千分位[0] 2 7 3 2 2 3" xfId="37734" xr:uid="{72745C4F-1A2F-4A19-A2F1-E620EFC67FD0}"/>
    <cellStyle name="千分位[0] 2 7 3 2 3" xfId="10561" xr:uid="{ACC9DE8C-19A3-4C26-AF12-8D2A304C631F}"/>
    <cellStyle name="千分位[0] 2 7 3 2 3 2" xfId="40516" xr:uid="{F623AE4B-B4C4-49CF-89C0-354888220AF4}"/>
    <cellStyle name="千分位[0] 2 7 3 2 4" xfId="13343" xr:uid="{6B371593-2D2B-4E91-AB39-D427E6431A0D}"/>
    <cellStyle name="千分位[0] 2 7 3 2 4 2" xfId="43298" xr:uid="{2C99BE1E-B503-4180-95B7-C129F624EA53}"/>
    <cellStyle name="千分位[0] 2 7 3 2 5" xfId="16078" xr:uid="{6CCECB81-A88D-4F7C-8D16-6F074C72E864}"/>
    <cellStyle name="千分位[0] 2 7 3 2 5 2" xfId="46033" xr:uid="{192CEA84-8984-473F-948B-8BEC607E639D}"/>
    <cellStyle name="千分位[0] 2 7 3 2 6" xfId="18826" xr:uid="{CEF779E5-6D0C-4692-8638-540040024790}"/>
    <cellStyle name="千分位[0] 2 7 3 2 6 2" xfId="48779" xr:uid="{D010D69C-C7D3-4CF8-A98D-68579F5A372C}"/>
    <cellStyle name="千分位[0] 2 7 3 2 7" xfId="21609" xr:uid="{869D4275-2F5B-459A-B423-DB2EA7E7F7D1}"/>
    <cellStyle name="千分位[0] 2 7 3 2 7 2" xfId="51561" xr:uid="{1E0D561E-BCBC-4F03-9034-B027B19E9C4D}"/>
    <cellStyle name="千分位[0] 2 7 3 2 8" xfId="24347" xr:uid="{7B7EAF07-FCC4-46E6-A4B0-D51EF153A645}"/>
    <cellStyle name="千分位[0] 2 7 3 2 8 2" xfId="54299" xr:uid="{37111827-698C-4DDE-A1FC-E53269B898C7}"/>
    <cellStyle name="千分位[0] 2 7 3 2 9" xfId="27083" xr:uid="{F59B5788-F034-46D8-AA09-64F49703A145}"/>
    <cellStyle name="千分位[0] 2 7 3 2 9 2" xfId="57035" xr:uid="{8D76E019-5859-4444-8383-F4CA5A95C8D7}"/>
    <cellStyle name="千分位[0] 2 7 3 3" xfId="3463" xr:uid="{D4AFA5A8-5956-4ACC-AB46-6FB54858579D}"/>
    <cellStyle name="千分位[0] 2 7 3 3 2" xfId="28458" xr:uid="{36447D82-7472-4912-9940-566A2A0125FE}"/>
    <cellStyle name="千分位[0] 2 7 3 3 2 2" xfId="58410" xr:uid="{8C6E4F3C-6AC8-4571-950F-C2F10A42CBDC}"/>
    <cellStyle name="千分位[0] 2 7 3 3 3" xfId="33456" xr:uid="{E2286568-37C4-4F7E-8D00-B78347A2D9E3}"/>
    <cellStyle name="千分位[0] 2 7 3 4" xfId="6411" xr:uid="{F1D4ED87-7381-447E-B232-A298788ACE68}"/>
    <cellStyle name="千分位[0] 2 7 3 4 2" xfId="36366" xr:uid="{0DEB6364-DF4F-47E5-9723-FE6E7BAFEE61}"/>
    <cellStyle name="千分位[0] 2 7 3 5" xfId="9193" xr:uid="{D8F8A2ED-01CC-4998-B8B0-6E8636609880}"/>
    <cellStyle name="千分位[0] 2 7 3 5 2" xfId="39148" xr:uid="{0972D8E9-CA94-4F46-A559-93A9D6CEF3E1}"/>
    <cellStyle name="千分位[0] 2 7 3 6" xfId="11975" xr:uid="{CE4F7E0D-1EFF-4B5E-B494-A6AE38381CA2}"/>
    <cellStyle name="千分位[0] 2 7 3 6 2" xfId="41930" xr:uid="{32D5B6BB-3ACB-46EB-A8D6-8200122E32A8}"/>
    <cellStyle name="千分位[0] 2 7 3 7" xfId="14710" xr:uid="{6C4E2018-995C-4F6A-86DC-1750DA69B92F}"/>
    <cellStyle name="千分位[0] 2 7 3 7 2" xfId="44665" xr:uid="{7E7A18E9-C30F-44BA-8958-C9854128C6C3}"/>
    <cellStyle name="千分位[0] 2 7 3 8" xfId="17458" xr:uid="{23FAE9FB-F5AA-46A8-BBE5-06E749B92003}"/>
    <cellStyle name="千分位[0] 2 7 3 8 2" xfId="47411" xr:uid="{8E703C69-F2EE-4D6E-9C20-89CC5F7B8DB8}"/>
    <cellStyle name="千分位[0] 2 7 3 9" xfId="20241" xr:uid="{9D6AA49A-B782-426D-906D-9F44FEB24E73}"/>
    <cellStyle name="千分位[0] 2 7 3 9 2" xfId="50193" xr:uid="{BFFF2C5A-3D48-4C96-9968-1D6604037E16}"/>
    <cellStyle name="千分位[0] 2 7 4" xfId="2341" xr:uid="{05CBD1C5-3A67-44F5-A219-1AB46620AD32}"/>
    <cellStyle name="千分位[0] 2 7 4 10" xfId="26399" xr:uid="{745DD8D3-8165-4EBB-A600-87FCB2425CCA}"/>
    <cellStyle name="千分位[0] 2 7 4 10 2" xfId="56351" xr:uid="{A9B1A7D5-DA4A-4D77-B429-F59F76549089}"/>
    <cellStyle name="千分位[0] 2 7 4 11" xfId="32341" xr:uid="{3960F5D9-D7B4-41E7-B4B7-EC99D80A1F72}"/>
    <cellStyle name="千分位[0] 2 7 4 2" xfId="4147" xr:uid="{E78E703A-FAAE-437D-8D3D-C15A3F4D84D3}"/>
    <cellStyle name="千分位[0] 2 7 4 2 2" xfId="29142" xr:uid="{7BAF51F3-CF37-469C-9AF8-CF628478C4CB}"/>
    <cellStyle name="千分位[0] 2 7 4 2 2 2" xfId="59094" xr:uid="{AFF235E9-5D50-4AB7-AEC7-8F098AFF963C}"/>
    <cellStyle name="千分位[0] 2 7 4 2 3" xfId="34140" xr:uid="{107709A6-D2BD-408A-AA99-F8FA38047C8E}"/>
    <cellStyle name="千分位[0] 2 7 4 3" xfId="7095" xr:uid="{00987C42-E4D3-407D-8227-F4C2FDC59824}"/>
    <cellStyle name="千分位[0] 2 7 4 3 2" xfId="37050" xr:uid="{A2265635-0FD5-4F53-ACD4-BCA8228F878B}"/>
    <cellStyle name="千分位[0] 2 7 4 4" xfId="9877" xr:uid="{65BD9853-4BB7-47CF-BEE9-73FE089052EF}"/>
    <cellStyle name="千分位[0] 2 7 4 4 2" xfId="39832" xr:uid="{44AB37F6-7A9E-436B-A9D6-E161601325DD}"/>
    <cellStyle name="千分位[0] 2 7 4 5" xfId="12659" xr:uid="{26565DAB-ECCE-43CC-B767-F330287AE255}"/>
    <cellStyle name="千分位[0] 2 7 4 5 2" xfId="42614" xr:uid="{B3C7C5A1-FE86-465D-B7E1-5579C8C96170}"/>
    <cellStyle name="千分位[0] 2 7 4 6" xfId="15394" xr:uid="{260575F8-5D7A-41E3-8183-F4CD5CFEC9E0}"/>
    <cellStyle name="千分位[0] 2 7 4 6 2" xfId="45349" xr:uid="{450A2E8F-39C4-4012-A7D1-E6AAF775A28D}"/>
    <cellStyle name="千分位[0] 2 7 4 7" xfId="18142" xr:uid="{612B3DA5-8E13-4D54-9606-3307C2A9D923}"/>
    <cellStyle name="千分位[0] 2 7 4 7 2" xfId="48095" xr:uid="{BDF94C53-DE3A-42E9-94A0-64DED65A4639}"/>
    <cellStyle name="千分位[0] 2 7 4 8" xfId="20925" xr:uid="{D8528190-3407-494D-A919-43C71763E0F4}"/>
    <cellStyle name="千分位[0] 2 7 4 8 2" xfId="50877" xr:uid="{07B6E38B-5B5E-40F1-AFD2-F4F8D895A755}"/>
    <cellStyle name="千分位[0] 2 7 4 9" xfId="23663" xr:uid="{CDF09AF9-F3A1-4616-8D4A-39581B073792}"/>
    <cellStyle name="千分位[0] 2 7 4 9 2" xfId="53615" xr:uid="{CFBA5E09-F2BA-4ED1-B8F2-FF87424FEEA0}"/>
    <cellStyle name="千分位[0] 2 7 5" xfId="2779" xr:uid="{E39E8A21-7A09-4A1C-AEA1-EB6227E8E96C}"/>
    <cellStyle name="千分位[0] 2 7 5 2" xfId="27774" xr:uid="{650A3631-0915-4059-8246-32343221D994}"/>
    <cellStyle name="千分位[0] 2 7 5 2 2" xfId="57726" xr:uid="{0C7AA861-2672-4A1E-B3BF-F16A8A8C1A7A}"/>
    <cellStyle name="千分位[0] 2 7 5 3" xfId="32772" xr:uid="{2226C20C-50B4-45FD-B9DD-5B3971380B7A}"/>
    <cellStyle name="千分位[0] 2 7 6" xfId="5727" xr:uid="{D6E924E2-62DF-4704-813F-73DEFA606E7D}"/>
    <cellStyle name="千分位[0] 2 7 6 2" xfId="35682" xr:uid="{1EC80148-A3B8-4DCD-9CCA-9C88B79604B9}"/>
    <cellStyle name="千分位[0] 2 7 7" xfId="8509" xr:uid="{ED77C31A-10EA-4118-B326-E2ADE37C4057}"/>
    <cellStyle name="千分位[0] 2 7 7 2" xfId="38464" xr:uid="{95DE8679-89C3-4975-B877-30D86F79474E}"/>
    <cellStyle name="千分位[0] 2 7 8" xfId="11291" xr:uid="{C2846B0F-543B-4C7E-BD4C-A29F6574BE89}"/>
    <cellStyle name="千分位[0] 2 7 8 2" xfId="41246" xr:uid="{E2A74075-AFAA-4DA0-A244-8018BC808D09}"/>
    <cellStyle name="千分位[0] 2 7 9" xfId="14026" xr:uid="{D5949FF9-7DDF-4D0C-8437-277A89E99BE7}"/>
    <cellStyle name="千分位[0] 2 7 9 2" xfId="43981" xr:uid="{D8AE58F7-BA9B-4250-86B6-19872D621C85}"/>
    <cellStyle name="千分位[0] 2 8" xfId="628" xr:uid="{7687D551-90F4-4856-8FA5-6A996CF92526}"/>
    <cellStyle name="千分位[0] 2 8 10" xfId="19729" xr:uid="{3700618E-EDF9-4CE7-94F9-F1902337433C}"/>
    <cellStyle name="千分位[0] 2 8 10 2" xfId="49681" xr:uid="{13891D53-F7BB-4ABA-940E-1717F345F94A}"/>
    <cellStyle name="千分位[0] 2 8 11" xfId="22467" xr:uid="{2AA5E6D0-C17B-409B-A751-9AB90452CBB5}"/>
    <cellStyle name="千分位[0] 2 8 11 2" xfId="52419" xr:uid="{606A3D27-2EBD-4A9C-AC9F-33AFC0BB8EE9}"/>
    <cellStyle name="千分位[0] 2 8 12" xfId="25203" xr:uid="{82B0796F-D2C5-40CE-B382-DA29DF42B620}"/>
    <cellStyle name="千分位[0] 2 8 12 2" xfId="55155" xr:uid="{2862C882-3916-4100-A1FB-308F993E958C}"/>
    <cellStyle name="千分位[0] 2 8 13" xfId="30638" xr:uid="{97AF552B-B318-41CE-9F40-507403717E13}"/>
    <cellStyle name="千分位[0] 2 8 2" xfId="1176" xr:uid="{BCE35FA1-36D3-48C2-B925-96557EEFDEA8}"/>
    <cellStyle name="千分位[0] 2 8 2 10" xfId="23151" xr:uid="{CAEF5CA6-3031-479F-BCA8-46ACE49241C6}"/>
    <cellStyle name="千分位[0] 2 8 2 10 2" xfId="53103" xr:uid="{83F6E387-FD1C-49DF-A9BC-E20C5264AC9D}"/>
    <cellStyle name="千分位[0] 2 8 2 11" xfId="25887" xr:uid="{609ADCD2-9F96-44F0-B60D-A1EE595F4202}"/>
    <cellStyle name="千分位[0] 2 8 2 11 2" xfId="55839" xr:uid="{EF044CAF-16D3-49D6-8528-3F7594BB78D5}"/>
    <cellStyle name="千分位[0] 2 8 2 12" xfId="31181" xr:uid="{831919AA-FD10-4BE4-BA03-2B8BFF5EBE34}"/>
    <cellStyle name="千分位[0] 2 8 2 2" xfId="5003" xr:uid="{49CBEEF4-682A-4615-A427-C513FA54CB13}"/>
    <cellStyle name="千分位[0] 2 8 2 2 10" xfId="34996" xr:uid="{804A9836-B25B-4F5E-A8C2-A81E5A4B7889}"/>
    <cellStyle name="千分位[0] 2 8 2 2 2" xfId="7951" xr:uid="{FCDBEA6E-29D8-4678-B403-457C964540AC}"/>
    <cellStyle name="千分位[0] 2 8 2 2 2 2" xfId="29998" xr:uid="{28B6CFA9-F2DD-4BDD-9EA2-75BFE779E406}"/>
    <cellStyle name="千分位[0] 2 8 2 2 2 2 2" xfId="59950" xr:uid="{41F125A4-09B6-477E-83C4-97B27C0DB052}"/>
    <cellStyle name="千分位[0] 2 8 2 2 2 3" xfId="37906" xr:uid="{DF43B4BE-53F6-4CCE-A588-240DF4616083}"/>
    <cellStyle name="千分位[0] 2 8 2 2 3" xfId="10733" xr:uid="{D6202301-AB84-4DB8-873E-9524E6BA8892}"/>
    <cellStyle name="千分位[0] 2 8 2 2 3 2" xfId="40688" xr:uid="{E6C071FE-299D-4FB6-92FA-3E22869AA9F1}"/>
    <cellStyle name="千分位[0] 2 8 2 2 4" xfId="13515" xr:uid="{0172A5E5-D901-4F98-9160-DCF3CBA7CA24}"/>
    <cellStyle name="千分位[0] 2 8 2 2 4 2" xfId="43470" xr:uid="{AB01BE17-3BD7-4A39-8ACC-667F5DD2EFCB}"/>
    <cellStyle name="千分位[0] 2 8 2 2 5" xfId="16250" xr:uid="{7275C705-9F2A-42BE-80D7-F325F6CC461A}"/>
    <cellStyle name="千分位[0] 2 8 2 2 5 2" xfId="46205" xr:uid="{2973ABA5-058E-4E7F-882F-9E3D0450E912}"/>
    <cellStyle name="千分位[0] 2 8 2 2 6" xfId="18998" xr:uid="{354E4CCF-E4A7-4754-BA3C-2E90B286A33B}"/>
    <cellStyle name="千分位[0] 2 8 2 2 6 2" xfId="48951" xr:uid="{96E17537-FBC1-41A2-BB65-A82CB9F95FA3}"/>
    <cellStyle name="千分位[0] 2 8 2 2 7" xfId="21781" xr:uid="{96B8A23A-A258-4831-9107-B5B40803102C}"/>
    <cellStyle name="千分位[0] 2 8 2 2 7 2" xfId="51733" xr:uid="{90E7E34B-FB6D-4F6A-AF9A-990DC1589F51}"/>
    <cellStyle name="千分位[0] 2 8 2 2 8" xfId="24519" xr:uid="{C435D7B6-21B4-4D52-B377-6CFAE5EAA704}"/>
    <cellStyle name="千分位[0] 2 8 2 2 8 2" xfId="54471" xr:uid="{8A0E0126-FA54-4C0C-A021-080D85B12E01}"/>
    <cellStyle name="千分位[0] 2 8 2 2 9" xfId="27255" xr:uid="{F12CD71D-6D4E-4756-AA54-C9C986025903}"/>
    <cellStyle name="千分位[0] 2 8 2 2 9 2" xfId="57207" xr:uid="{132E0037-F730-41EF-BFA5-7DBA4326C315}"/>
    <cellStyle name="千分位[0] 2 8 2 3" xfId="3635" xr:uid="{0436F254-F303-4101-97BD-5C70C6D66D97}"/>
    <cellStyle name="千分位[0] 2 8 2 3 2" xfId="28630" xr:uid="{9DABEE23-A3CD-4DF3-825F-3F7F01C077CA}"/>
    <cellStyle name="千分位[0] 2 8 2 3 2 2" xfId="58582" xr:uid="{3C87540C-F4D6-435F-803C-13F91D772181}"/>
    <cellStyle name="千分位[0] 2 8 2 3 3" xfId="33628" xr:uid="{6B06C737-F393-42B0-8B56-FF73A7AB0213}"/>
    <cellStyle name="千分位[0] 2 8 2 4" xfId="6583" xr:uid="{05D76D90-3814-4E39-A306-C81CE3CDB3D7}"/>
    <cellStyle name="千分位[0] 2 8 2 4 2" xfId="36538" xr:uid="{F52637EC-5340-4B78-A706-8A62F01B9677}"/>
    <cellStyle name="千分位[0] 2 8 2 5" xfId="9365" xr:uid="{4D1B3D8E-9875-40C8-868D-C9A44F09C4E2}"/>
    <cellStyle name="千分位[0] 2 8 2 5 2" xfId="39320" xr:uid="{689F5957-7D77-415D-BC4A-7B9F2A9383D0}"/>
    <cellStyle name="千分位[0] 2 8 2 6" xfId="12147" xr:uid="{08C07E6E-F2D0-41ED-8A96-101D87993DF3}"/>
    <cellStyle name="千分位[0] 2 8 2 6 2" xfId="42102" xr:uid="{2C5CDBAB-9C23-474A-A0B7-AC1931C7F346}"/>
    <cellStyle name="千分位[0] 2 8 2 7" xfId="14882" xr:uid="{B1508422-E182-4088-8333-7067942A8BD7}"/>
    <cellStyle name="千分位[0] 2 8 2 7 2" xfId="44837" xr:uid="{A50CE574-B9F1-408F-BF36-EAF708E48C85}"/>
    <cellStyle name="千分位[0] 2 8 2 8" xfId="17630" xr:uid="{432F6F0D-00DA-453D-AD4D-5E57426C586C}"/>
    <cellStyle name="千分位[0] 2 8 2 8 2" xfId="47583" xr:uid="{12BB5F1A-65C2-4880-AE74-71C4407A7406}"/>
    <cellStyle name="千分位[0] 2 8 2 9" xfId="20413" xr:uid="{7B473C78-7AA8-49BC-A736-5F6D39558B2B}"/>
    <cellStyle name="千分位[0] 2 8 2 9 2" xfId="50365" xr:uid="{6D24E025-A9DB-40B8-BA80-E29413B52460}"/>
    <cellStyle name="千分位[0] 2 8 3" xfId="1718" xr:uid="{260D6521-06FA-4C0B-ABDD-4DD8B61C93A5}"/>
    <cellStyle name="千分位[0] 2 8 3 10" xfId="26571" xr:uid="{02FC8DE7-52AF-4D9C-A82D-CD4FA3A4DFDB}"/>
    <cellStyle name="千分位[0] 2 8 3 10 2" xfId="56523" xr:uid="{087D3A2F-759D-4371-93DD-CC73C23CCDE0}"/>
    <cellStyle name="千分位[0] 2 8 3 11" xfId="31723" xr:uid="{DD854E8A-6353-42EB-9678-78E280860D13}"/>
    <cellStyle name="千分位[0] 2 8 3 2" xfId="4319" xr:uid="{370DBFD2-F322-4993-8AF3-1833AA298DAF}"/>
    <cellStyle name="千分位[0] 2 8 3 2 2" xfId="29314" xr:uid="{6D4FD222-5109-4054-9348-065E3D2EBB53}"/>
    <cellStyle name="千分位[0] 2 8 3 2 2 2" xfId="59266" xr:uid="{BA9866D8-F917-4323-8C38-BBE9460B3EE3}"/>
    <cellStyle name="千分位[0] 2 8 3 2 3" xfId="34312" xr:uid="{D13030E4-8257-4A1B-B048-3DA9ED6CD07A}"/>
    <cellStyle name="千分位[0] 2 8 3 3" xfId="7267" xr:uid="{D122E053-55FE-4C46-A73A-55A4FE6B38CB}"/>
    <cellStyle name="千分位[0] 2 8 3 3 2" xfId="37222" xr:uid="{5ACA609D-AB3B-46D6-8825-949CE6093F41}"/>
    <cellStyle name="千分位[0] 2 8 3 4" xfId="10049" xr:uid="{AD074237-9C0F-48BA-A210-A0312B021150}"/>
    <cellStyle name="千分位[0] 2 8 3 4 2" xfId="40004" xr:uid="{25DC5A6A-AE9E-4911-9CE6-E4368A38F5FE}"/>
    <cellStyle name="千分位[0] 2 8 3 5" xfId="12831" xr:uid="{8429D3D6-3BEA-4C46-9C92-463A678054A3}"/>
    <cellStyle name="千分位[0] 2 8 3 5 2" xfId="42786" xr:uid="{A6C2031E-CA4A-40A9-9954-66F4CD03B5B5}"/>
    <cellStyle name="千分位[0] 2 8 3 6" xfId="15566" xr:uid="{209F6788-6EE5-4839-A71E-885DCF55DCEC}"/>
    <cellStyle name="千分位[0] 2 8 3 6 2" xfId="45521" xr:uid="{6E4E7472-6FEB-4472-AC2D-04D3CDFCA97C}"/>
    <cellStyle name="千分位[0] 2 8 3 7" xfId="18314" xr:uid="{3A8B1D01-6CA1-495D-9B27-0F8E6A274D1F}"/>
    <cellStyle name="千分位[0] 2 8 3 7 2" xfId="48267" xr:uid="{4DBC3F21-D6E0-4E21-A4BD-4DA5BF3F6748}"/>
    <cellStyle name="千分位[0] 2 8 3 8" xfId="21097" xr:uid="{083675B4-0718-4EB3-9417-5366370D1581}"/>
    <cellStyle name="千分位[0] 2 8 3 8 2" xfId="51049" xr:uid="{C629035C-E0C0-49A1-A756-5F9E929AB96C}"/>
    <cellStyle name="千分位[0] 2 8 3 9" xfId="23835" xr:uid="{C0818B97-1CF4-4F1D-8AD2-DE474DD07376}"/>
    <cellStyle name="千分位[0] 2 8 3 9 2" xfId="53787" xr:uid="{FE43A59A-C90B-4EFC-9057-3AE557C012A3}"/>
    <cellStyle name="千分位[0] 2 8 4" xfId="2951" xr:uid="{06D90F26-F632-4531-9D8A-F155895C02F0}"/>
    <cellStyle name="千分位[0] 2 8 4 2" xfId="27946" xr:uid="{682912E3-FA00-4A8E-8106-2C092A5A0BF1}"/>
    <cellStyle name="千分位[0] 2 8 4 2 2" xfId="57898" xr:uid="{0FDC5A28-9AFC-4C9D-9677-772CFFFC186F}"/>
    <cellStyle name="千分位[0] 2 8 4 3" xfId="32944" xr:uid="{87D03050-D389-444B-8F9C-8EA6262A0355}"/>
    <cellStyle name="千分位[0] 2 8 5" xfId="5899" xr:uid="{9DFBEF50-55C0-474B-B3EB-4F47DA27272E}"/>
    <cellStyle name="千分位[0] 2 8 5 2" xfId="35854" xr:uid="{7536CB65-F939-401C-AAE2-C99F8AF6E7E1}"/>
    <cellStyle name="千分位[0] 2 8 6" xfId="8681" xr:uid="{3D2B6585-6F56-4C26-A27B-56930786BB4E}"/>
    <cellStyle name="千分位[0] 2 8 6 2" xfId="38636" xr:uid="{4B87911D-99BE-4363-8774-1CD759BB5BF1}"/>
    <cellStyle name="千分位[0] 2 8 7" xfId="11463" xr:uid="{63D2B90C-48D1-4E28-AE5D-827D6A928A34}"/>
    <cellStyle name="千分位[0] 2 8 7 2" xfId="41418" xr:uid="{D98CD14F-5DF9-44B9-9B96-EBA6293E9D1A}"/>
    <cellStyle name="千分位[0] 2 8 8" xfId="14198" xr:uid="{91EF48E8-AF6E-46BE-8950-74C731361B75}"/>
    <cellStyle name="千分位[0] 2 8 8 2" xfId="44153" xr:uid="{B01D18D8-4938-4D5F-96C7-0FABFBE69EEF}"/>
    <cellStyle name="千分位[0] 2 8 9" xfId="16946" xr:uid="{7905901F-5050-4F74-8ADF-C842DC84E350}"/>
    <cellStyle name="千分位[0] 2 8 9 2" xfId="46899" xr:uid="{510D798C-5652-4D28-9C13-A9B84BE1E081}"/>
    <cellStyle name="千分位[0] 2 9" xfId="681" xr:uid="{9B987CD5-C831-434B-BC4D-213EFB740C76}"/>
    <cellStyle name="千分位[0] 2 9 10" xfId="20071" xr:uid="{6A855F62-3EC5-41A9-9389-7EED6DD7B761}"/>
    <cellStyle name="千分位[0] 2 9 10 2" xfId="50023" xr:uid="{39BE9B4D-376D-469A-9747-BD028FDE200F}"/>
    <cellStyle name="千分位[0] 2 9 11" xfId="22809" xr:uid="{7147A31B-4203-4010-B90D-73CF9D03B75E}"/>
    <cellStyle name="千分位[0] 2 9 11 2" xfId="52761" xr:uid="{2848B973-030C-42A0-BA6C-4505471137EE}"/>
    <cellStyle name="千分位[0] 2 9 12" xfId="25545" xr:uid="{EF02BE49-5785-454A-A7B4-8EDAEF7632DF}"/>
    <cellStyle name="千分位[0] 2 9 12 2" xfId="55497" xr:uid="{00FF03B2-F796-445F-8CCF-6AD163954D88}"/>
    <cellStyle name="千分位[0] 2 9 13" xfId="30686" xr:uid="{4BCF47CB-A1C3-413D-AF6E-CCE6FDA4BCE4}"/>
    <cellStyle name="千分位[0] 2 9 2" xfId="1224" xr:uid="{EF384D6C-55FE-4B8C-8E45-D05A5BDF7332}"/>
    <cellStyle name="千分位[0] 2 9 2 10" xfId="26913" xr:uid="{4AB614D2-3443-4661-A217-44D9607B8FD3}"/>
    <cellStyle name="千分位[0] 2 9 2 10 2" xfId="56865" xr:uid="{9AFC58DF-6C38-420C-8C88-FE2DAFFB3249}"/>
    <cellStyle name="千分位[0] 2 9 2 11" xfId="31229" xr:uid="{D91D169A-5370-4A1E-929F-AA3CDEAD75F3}"/>
    <cellStyle name="千分位[0] 2 9 2 2" xfId="4661" xr:uid="{32964115-B383-4854-BA07-A3CDD8B839B2}"/>
    <cellStyle name="千分位[0] 2 9 2 2 2" xfId="29656" xr:uid="{1D33051B-34EA-4066-BCAD-4540C637F259}"/>
    <cellStyle name="千分位[0] 2 9 2 2 2 2" xfId="59608" xr:uid="{E08757EB-59F9-4098-87CE-14D675F1A248}"/>
    <cellStyle name="千分位[0] 2 9 2 2 3" xfId="34654" xr:uid="{3267CD7D-A680-4F38-A036-04D727F255AB}"/>
    <cellStyle name="千分位[0] 2 9 2 3" xfId="7609" xr:uid="{7508CFE9-006D-40F6-A12C-41B45035E117}"/>
    <cellStyle name="千分位[0] 2 9 2 3 2" xfId="37564" xr:uid="{3D66D51A-661D-4CAD-A89F-30B9C311ED4D}"/>
    <cellStyle name="千分位[0] 2 9 2 4" xfId="10391" xr:uid="{079DBBC7-8304-4F63-AE6D-911C1B80DA8D}"/>
    <cellStyle name="千分位[0] 2 9 2 4 2" xfId="40346" xr:uid="{41F4B596-451D-45E2-9FBE-0D142AEBBEC1}"/>
    <cellStyle name="千分位[0] 2 9 2 5" xfId="13173" xr:uid="{865E97FC-9C87-4AAE-9C9C-461B573BE28D}"/>
    <cellStyle name="千分位[0] 2 9 2 5 2" xfId="43128" xr:uid="{CCF67304-C847-4D86-B56F-5AB956346F7F}"/>
    <cellStyle name="千分位[0] 2 9 2 6" xfId="15908" xr:uid="{A89AB6B1-E8E1-47FA-83F9-A5FE92D65718}"/>
    <cellStyle name="千分位[0] 2 9 2 6 2" xfId="45863" xr:uid="{FB8AA35D-67D9-45FB-B79E-F60D2604BBD1}"/>
    <cellStyle name="千分位[0] 2 9 2 7" xfId="18656" xr:uid="{A94567C1-ADDE-4633-A103-F24FF6FD2EDD}"/>
    <cellStyle name="千分位[0] 2 9 2 7 2" xfId="48609" xr:uid="{F7F4AFF2-F3C6-4226-9199-A0B43993D61A}"/>
    <cellStyle name="千分位[0] 2 9 2 8" xfId="21439" xr:uid="{11E4BB76-C1AC-4EC1-956E-015F2E191D4C}"/>
    <cellStyle name="千分位[0] 2 9 2 8 2" xfId="51391" xr:uid="{ED185B94-5864-4364-BC74-651D9E8AF45D}"/>
    <cellStyle name="千分位[0] 2 9 2 9" xfId="24177" xr:uid="{08A69A3A-418B-4AEA-BC2D-18D0CFC10FF6}"/>
    <cellStyle name="千分位[0] 2 9 2 9 2" xfId="54129" xr:uid="{5D157AF6-B3BF-4361-8869-5A3BDDD76F80}"/>
    <cellStyle name="千分位[0] 2 9 3" xfId="1766" xr:uid="{3C652826-6410-45A6-BA6D-955F495625AB}"/>
    <cellStyle name="千分位[0] 2 9 3 2" xfId="28288" xr:uid="{D2AF4C1C-73F7-4483-9DFC-272115D82AC9}"/>
    <cellStyle name="千分位[0] 2 9 3 2 2" xfId="58240" xr:uid="{AC6150DF-2FD2-4308-8949-1692030FC39E}"/>
    <cellStyle name="千分位[0] 2 9 3 3" xfId="31771" xr:uid="{05705CD1-5105-4575-972D-CD509471F911}"/>
    <cellStyle name="千分位[0] 2 9 4" xfId="3293" xr:uid="{C83ACA4F-1776-435E-A6B5-1D586DF973B9}"/>
    <cellStyle name="千分位[0] 2 9 4 2" xfId="33286" xr:uid="{E065179B-DA9D-44C1-8B34-E30F88D5E04A}"/>
    <cellStyle name="千分位[0] 2 9 5" xfId="6241" xr:uid="{7E3E18CC-5FA9-49D8-A532-842925001C93}"/>
    <cellStyle name="千分位[0] 2 9 5 2" xfId="36196" xr:uid="{1BFB62D6-CC08-474D-86B4-22E84C089798}"/>
    <cellStyle name="千分位[0] 2 9 6" xfId="9023" xr:uid="{D848A775-1221-40F0-A894-41A286F243FD}"/>
    <cellStyle name="千分位[0] 2 9 6 2" xfId="38978" xr:uid="{84E06F83-C01D-411E-B48D-DC3CA2514F54}"/>
    <cellStyle name="千分位[0] 2 9 7" xfId="11805" xr:uid="{9D7465E5-E80D-4E6D-B0EC-9FDF76AB0D87}"/>
    <cellStyle name="千分位[0] 2 9 7 2" xfId="41760" xr:uid="{2930739A-FA35-4ACD-A1BC-579D4BD8FC01}"/>
    <cellStyle name="千分位[0] 2 9 8" xfId="14540" xr:uid="{41E884A6-7CB4-484D-A490-F49ED579DFE3}"/>
    <cellStyle name="千分位[0] 2 9 8 2" xfId="44495" xr:uid="{6D427757-28DC-459E-8F73-7B9C1170C950}"/>
    <cellStyle name="千分位[0] 2 9 9" xfId="17288" xr:uid="{7541E923-4181-46E6-9B6D-3327C5BE0AB8}"/>
    <cellStyle name="千分位[0] 2 9 9 2" xfId="47241" xr:uid="{E09254B8-4E6E-433B-8E4F-EC413D2BA1C9}"/>
    <cellStyle name="千分位[0] 3" xfId="370" xr:uid="{162D95C8-438C-467B-BA5E-2CF43EB9DFA2}"/>
    <cellStyle name="千分位[0] 3 10" xfId="2012" xr:uid="{3BCD5893-D187-4373-8A09-05744A15A974}"/>
    <cellStyle name="千分位[0] 3 10 2" xfId="32017" xr:uid="{53B94786-FCD2-487D-807F-11BF9F332880}"/>
    <cellStyle name="千分位[0] 3 11" xfId="2195" xr:uid="{5386503B-0788-4C05-9E80-41130873BAA0}"/>
    <cellStyle name="千分位[0] 3 11 2" xfId="32195" xr:uid="{0A4ADFA4-09B0-4BFA-A3B9-96296067F6D6}"/>
    <cellStyle name="千分位[0] 3 12" xfId="2539" xr:uid="{4E6DD7ED-354A-4B6B-B33A-4A400139C700}"/>
    <cellStyle name="千分位[0] 3 12 2" xfId="32538" xr:uid="{E283C31F-4671-4D60-A687-628FE36BFCB1}"/>
    <cellStyle name="千分位[0] 3 13" xfId="2587" xr:uid="{4C20E756-8F19-4543-9884-F93DA9167944}"/>
    <cellStyle name="千分位[0] 3 13 2" xfId="32582" xr:uid="{5A744156-8F6E-4DF7-B8E8-788091AE4E27}"/>
    <cellStyle name="千分位[0] 3 14" xfId="2634" xr:uid="{7E15639C-D8E2-43E2-870A-C90AB5FE9483}"/>
    <cellStyle name="千分位[0] 3 14 2" xfId="32627" xr:uid="{B2C14B42-8621-425C-83A0-51EA5EB92496}"/>
    <cellStyle name="千分位[0] 3 15" xfId="5370" xr:uid="{D6AECC65-D9E4-44C3-A580-6B5F1D827040}"/>
    <cellStyle name="千分位[0] 3 15 2" xfId="35363" xr:uid="{C2365482-437E-4849-AAE4-A8810874DC62}"/>
    <cellStyle name="千分位[0] 3 16" xfId="5412" xr:uid="{A5759EDF-45E2-4D93-8C7E-607756257708}"/>
    <cellStyle name="千分位[0] 3 16 2" xfId="35405" xr:uid="{F3023286-3D2E-4B40-A79F-74E1F2364F23}"/>
    <cellStyle name="千分位[0] 3 17" xfId="5440" xr:uid="{72703688-4A1D-4302-B62C-B684AA7C4002}"/>
    <cellStyle name="千分位[0] 3 17 2" xfId="35430" xr:uid="{FAFACB0B-955B-42F6-88AD-E6D37BB7196B}"/>
    <cellStyle name="千分位[0] 3 18" xfId="5582" xr:uid="{0BD6B16C-251D-4674-9DD7-C67F705576CF}"/>
    <cellStyle name="千分位[0] 3 18 2" xfId="35537" xr:uid="{EDCFD1A3-0EDE-4E5C-BE6E-76275C830776}"/>
    <cellStyle name="千分位[0] 3 19" xfId="8319" xr:uid="{C609AB8A-74FE-4174-AF59-4CB30E308CF7}"/>
    <cellStyle name="千分位[0] 3 19 2" xfId="38274" xr:uid="{C37DCDB5-E1E9-48B0-9DD7-B2BAFBEB5D93}"/>
    <cellStyle name="千分位[0] 3 2" xfId="415" xr:uid="{C48368CD-4437-44E9-AAEB-D21B904CF980}"/>
    <cellStyle name="千分位[0] 3 2 10" xfId="5625" xr:uid="{97F8058A-4E95-4AE4-A11C-27D26C7C0D8A}"/>
    <cellStyle name="千分位[0] 3 2 10 2" xfId="35580" xr:uid="{58FD9EC7-5E34-4488-9E6F-994293027D38}"/>
    <cellStyle name="千分位[0] 3 2 11" xfId="8407" xr:uid="{2BE69F35-8E41-434D-8956-6F428FC7D188}"/>
    <cellStyle name="千分位[0] 3 2 11 2" xfId="38362" xr:uid="{B5E2EF0F-78BD-458D-977A-AD04C3C7D50E}"/>
    <cellStyle name="千分位[0] 3 2 12" xfId="11189" xr:uid="{65EB2161-ECC8-4272-93FB-EB1502066257}"/>
    <cellStyle name="千分位[0] 3 2 12 2" xfId="41144" xr:uid="{69A71B83-2029-42CE-BF02-3EA00C608AB3}"/>
    <cellStyle name="千分位[0] 3 2 13" xfId="13924" xr:uid="{8AB02724-095C-4C82-9073-5375D0E367CA}"/>
    <cellStyle name="千分位[0] 3 2 13 2" xfId="43879" xr:uid="{0085FDE0-9A5F-48A2-8F4C-C6AA44BC57AC}"/>
    <cellStyle name="千分位[0] 3 2 14" xfId="16672" xr:uid="{0C150906-EF08-45C9-85F6-4DB7A1BD2016}"/>
    <cellStyle name="千分位[0] 3 2 14 2" xfId="46625" xr:uid="{9E3D103B-2FF0-4FD7-AEC2-5D53C1D8EDE5}"/>
    <cellStyle name="千分位[0] 3 2 15" xfId="19455" xr:uid="{AC99A646-B6FB-48B2-B48A-91359B501F91}"/>
    <cellStyle name="千分位[0] 3 2 15 2" xfId="49407" xr:uid="{54861766-712F-4428-A526-21B6ABA61959}"/>
    <cellStyle name="千分位[0] 3 2 16" xfId="22193" xr:uid="{C0C86529-5C84-4EB1-BAD4-3394E49BB59D}"/>
    <cellStyle name="千分位[0] 3 2 16 2" xfId="52145" xr:uid="{4717ECAF-1BAA-4819-B944-B4E28D8EDAE3}"/>
    <cellStyle name="千分位[0] 3 2 17" xfId="24929" xr:uid="{9F3E4F2C-8879-4D07-A85F-73B3344367A4}"/>
    <cellStyle name="千分位[0] 3 2 17 2" xfId="54881" xr:uid="{606F4ACD-5BDF-4CC0-A773-3D6144ABA6F6}"/>
    <cellStyle name="千分位[0] 3 2 18" xfId="30430" xr:uid="{B9989A90-6637-4D77-9589-8A8741FAE840}"/>
    <cellStyle name="千分位[0] 3 2 2" xfId="559" xr:uid="{4075405F-AE74-4BB9-AB17-C2266C53A786}"/>
    <cellStyle name="千分位[0] 3 2 2 10" xfId="11274" xr:uid="{52FB9EC0-7FD1-4271-A363-7B9B464ADA85}"/>
    <cellStyle name="千分位[0] 3 2 2 10 2" xfId="41229" xr:uid="{EC2ACCF6-EFA2-4325-A5B5-314FF68D167A}"/>
    <cellStyle name="千分位[0] 3 2 2 11" xfId="14009" xr:uid="{9D076294-9D55-404C-8C4C-E8705DECBA69}"/>
    <cellStyle name="千分位[0] 3 2 2 11 2" xfId="43964" xr:uid="{043CD8E6-7C4F-4BEA-AA66-CE4860E822FE}"/>
    <cellStyle name="千分位[0] 3 2 2 12" xfId="16757" xr:uid="{44DEEBE6-2A1B-476A-A294-45742E6D05A3}"/>
    <cellStyle name="千分位[0] 3 2 2 12 2" xfId="46710" xr:uid="{4D66B69E-6E67-41D5-A68B-580DCD0F7A5D}"/>
    <cellStyle name="千分位[0] 3 2 2 13" xfId="19540" xr:uid="{37A16211-89BB-4314-BF4F-CC0D5E9DE7D7}"/>
    <cellStyle name="千分位[0] 3 2 2 13 2" xfId="49492" xr:uid="{0662FFDA-B636-4CFB-AF28-82B46F3844D5}"/>
    <cellStyle name="千分位[0] 3 2 2 14" xfId="22278" xr:uid="{F3609135-BDAA-4240-B318-6BB99F7138A6}"/>
    <cellStyle name="千分位[0] 3 2 2 14 2" xfId="52230" xr:uid="{B0284D2C-A0EC-45CB-830F-D918099F5DAB}"/>
    <cellStyle name="千分位[0] 3 2 2 15" xfId="25014" xr:uid="{7B8DDE98-CA6B-49AE-BC40-82A51F1570A0}"/>
    <cellStyle name="千分位[0] 3 2 2 15 2" xfId="54966" xr:uid="{0B95951E-76A2-4D50-B757-6B7201CFB07D}"/>
    <cellStyle name="千分位[0] 3 2 2 16" xfId="30569" xr:uid="{8739C1A3-14C9-4972-95FD-D21E66FFC4EB}"/>
    <cellStyle name="千分位[0] 3 2 2 2" xfId="880" xr:uid="{CB048985-C49D-4DB1-A8F2-A8FF77824992}"/>
    <cellStyle name="千分位[0] 3 2 2 2 10" xfId="16928" xr:uid="{1F13284D-A44D-4B82-9C49-D7C7D4A277D5}"/>
    <cellStyle name="千分位[0] 3 2 2 2 10 2" xfId="46881" xr:uid="{DE69527B-B952-40F2-820D-8F673CC08E24}"/>
    <cellStyle name="千分位[0] 3 2 2 2 11" xfId="19711" xr:uid="{A3F65CEE-89D1-4170-B72A-DDE0293CA5E6}"/>
    <cellStyle name="千分位[0] 3 2 2 2 11 2" xfId="49663" xr:uid="{26CE78A0-E326-4956-B45D-BA740B055CDC}"/>
    <cellStyle name="千分位[0] 3 2 2 2 12" xfId="22449" xr:uid="{CA5048A8-FC3E-4DE9-B1C3-2287F9AB7CDA}"/>
    <cellStyle name="千分位[0] 3 2 2 2 12 2" xfId="52401" xr:uid="{2F418348-418D-4717-B20E-0B82437D2BC3}"/>
    <cellStyle name="千分位[0] 3 2 2 2 13" xfId="25185" xr:uid="{921F0D7D-CC09-4757-B2F1-2AD8ACBBED90}"/>
    <cellStyle name="千分位[0] 3 2 2 2 13 2" xfId="55137" xr:uid="{EE1DBDE9-355B-4118-A714-8C1FF81D7358}"/>
    <cellStyle name="千分位[0] 3 2 2 2 14" xfId="30885" xr:uid="{62145854-0FD2-4407-9AAA-815EF996601F}"/>
    <cellStyle name="千分位[0] 3 2 2 2 2" xfId="1423" xr:uid="{3647B8B5-24AE-41DD-9E9F-6FB029CAB952}"/>
    <cellStyle name="千分位[0] 3 2 2 2 2 10" xfId="20053" xr:uid="{F15A0565-402D-4D5D-A6CE-B4C45144DD86}"/>
    <cellStyle name="千分位[0] 3 2 2 2 2 10 2" xfId="50005" xr:uid="{294006D4-5900-4852-9C6C-B9437E82B288}"/>
    <cellStyle name="千分位[0] 3 2 2 2 2 11" xfId="22791" xr:uid="{E5A8F379-031D-4781-B49C-AD43B18AAF93}"/>
    <cellStyle name="千分位[0] 3 2 2 2 2 11 2" xfId="52743" xr:uid="{6B891DEA-F105-4EF9-AF78-EB97FF52C559}"/>
    <cellStyle name="千分位[0] 3 2 2 2 2 12" xfId="25527" xr:uid="{8CA996B0-E5B4-41EA-A335-BA7BD8A365CE}"/>
    <cellStyle name="千分位[0] 3 2 2 2 2 12 2" xfId="55479" xr:uid="{DA1D3B8F-EE53-4173-AC81-552D45133593}"/>
    <cellStyle name="千分位[0] 3 2 2 2 2 13" xfId="31428" xr:uid="{D762EC3A-7A70-4FE0-B8D4-684F5E2D0A5B}"/>
    <cellStyle name="千分位[0] 3 2 2 2 2 2" xfId="3959" xr:uid="{7C887C6E-3D78-4066-82A9-41F6B19F1AA1}"/>
    <cellStyle name="千分位[0] 3 2 2 2 2 2 10" xfId="26211" xr:uid="{13FD2582-5335-4FF9-A57A-7B03410752D3}"/>
    <cellStyle name="千分位[0] 3 2 2 2 2 2 10 2" xfId="56163" xr:uid="{FB503867-393E-4A03-ACFC-B59FE6FE5935}"/>
    <cellStyle name="千分位[0] 3 2 2 2 2 2 11" xfId="33952" xr:uid="{AFD10424-3BF7-46DC-9E97-EAFDF3DB3910}"/>
    <cellStyle name="千分位[0] 3 2 2 2 2 2 2" xfId="5327" xr:uid="{9FC97603-F4F4-4243-A3CA-847216FA6E31}"/>
    <cellStyle name="千分位[0] 3 2 2 2 2 2 2 10" xfId="35320" xr:uid="{32336DF5-644E-469E-AC86-EBEE9BCFA060}"/>
    <cellStyle name="千分位[0] 3 2 2 2 2 2 2 2" xfId="8275" xr:uid="{5FEF349F-4B6D-498C-9D2A-AEB7F81EC1AE}"/>
    <cellStyle name="千分位[0] 3 2 2 2 2 2 2 2 2" xfId="30322" xr:uid="{9A1ED676-2F9A-4179-A4DE-6C6F56BE70EC}"/>
    <cellStyle name="千分位[0] 3 2 2 2 2 2 2 2 2 2" xfId="60274" xr:uid="{EE1190C0-F69B-44BB-8DFB-5791621A8B3F}"/>
    <cellStyle name="千分位[0] 3 2 2 2 2 2 2 2 3" xfId="38230" xr:uid="{F4FC2084-F83B-4A25-AA60-3A9F4D585B02}"/>
    <cellStyle name="千分位[0] 3 2 2 2 2 2 2 3" xfId="11057" xr:uid="{E7B5E4BC-7974-4427-9BA0-1AAEDF48602B}"/>
    <cellStyle name="千分位[0] 3 2 2 2 2 2 2 3 2" xfId="41012" xr:uid="{4F49958E-B406-41D8-9EF9-452BA12B9D08}"/>
    <cellStyle name="千分位[0] 3 2 2 2 2 2 2 4" xfId="13839" xr:uid="{2F6C3B78-672D-425E-8BB5-44AFA2E4857A}"/>
    <cellStyle name="千分位[0] 3 2 2 2 2 2 2 4 2" xfId="43794" xr:uid="{58FD5DD3-ACBA-4BF7-9EC5-3C0D448A0029}"/>
    <cellStyle name="千分位[0] 3 2 2 2 2 2 2 5" xfId="16574" xr:uid="{0FF33864-276A-48D0-932D-CEED2F6B2CB4}"/>
    <cellStyle name="千分位[0] 3 2 2 2 2 2 2 5 2" xfId="46529" xr:uid="{204CA97A-380B-471D-85B4-445318596817}"/>
    <cellStyle name="千分位[0] 3 2 2 2 2 2 2 6" xfId="19322" xr:uid="{07F754FB-90FE-424C-BC15-BEDC87A5A900}"/>
    <cellStyle name="千分位[0] 3 2 2 2 2 2 2 6 2" xfId="49275" xr:uid="{23940906-71DE-4137-9914-D00981250CD5}"/>
    <cellStyle name="千分位[0] 3 2 2 2 2 2 2 7" xfId="22105" xr:uid="{A3FD6B7D-E40F-4DEB-841D-DFC9AE4BEC98}"/>
    <cellStyle name="千分位[0] 3 2 2 2 2 2 2 7 2" xfId="52057" xr:uid="{B28B6616-919E-4EE6-9482-90FB818E323A}"/>
    <cellStyle name="千分位[0] 3 2 2 2 2 2 2 8" xfId="24843" xr:uid="{644CFA66-E762-4AE0-B37F-0C530964C8F9}"/>
    <cellStyle name="千分位[0] 3 2 2 2 2 2 2 8 2" xfId="54795" xr:uid="{DC69DBC1-C333-49CF-B9DC-DCD374E31E35}"/>
    <cellStyle name="千分位[0] 3 2 2 2 2 2 2 9" xfId="27579" xr:uid="{BD574A51-6BAD-45DA-B98D-633D08A2BAC3}"/>
    <cellStyle name="千分位[0] 3 2 2 2 2 2 2 9 2" xfId="57531" xr:uid="{3545B764-F418-4C45-8048-B0BB3D24DC19}"/>
    <cellStyle name="千分位[0] 3 2 2 2 2 2 3" xfId="6907" xr:uid="{077A942D-5AC6-44F0-B8E3-2383ABABA495}"/>
    <cellStyle name="千分位[0] 3 2 2 2 2 2 3 2" xfId="28954" xr:uid="{50DAB96F-03D2-445D-9732-786A4B33D543}"/>
    <cellStyle name="千分位[0] 3 2 2 2 2 2 3 2 2" xfId="58906" xr:uid="{1C4DEC16-05CE-4DB2-B5CB-F9774A8242E1}"/>
    <cellStyle name="千分位[0] 3 2 2 2 2 2 3 3" xfId="36862" xr:uid="{F313A1B7-0421-4AD4-95BF-BCD1EA6086E3}"/>
    <cellStyle name="千分位[0] 3 2 2 2 2 2 4" xfId="9689" xr:uid="{3BC03BEB-9D5B-40A6-AE79-8C2ADADCE170}"/>
    <cellStyle name="千分位[0] 3 2 2 2 2 2 4 2" xfId="39644" xr:uid="{324B0935-95E8-48B9-85D0-E50DC3C0C930}"/>
    <cellStyle name="千分位[0] 3 2 2 2 2 2 5" xfId="12471" xr:uid="{35FFD668-65FD-46F9-BCF5-4AB86E7C7E20}"/>
    <cellStyle name="千分位[0] 3 2 2 2 2 2 5 2" xfId="42426" xr:uid="{CF3A5E23-459F-4CB1-B5A8-3F177A4BACC8}"/>
    <cellStyle name="千分位[0] 3 2 2 2 2 2 6" xfId="15206" xr:uid="{86664975-992D-4CD8-84AB-DD4BF26C8723}"/>
    <cellStyle name="千分位[0] 3 2 2 2 2 2 6 2" xfId="45161" xr:uid="{EF3BA4A0-8A9F-46BF-AD9E-D6869EA7747D}"/>
    <cellStyle name="千分位[0] 3 2 2 2 2 2 7" xfId="17954" xr:uid="{17191951-63B6-4690-A884-FD9E9D9AE336}"/>
    <cellStyle name="千分位[0] 3 2 2 2 2 2 7 2" xfId="47907" xr:uid="{890CCEC1-5DAC-4FDC-8175-1CE23D1A9F1D}"/>
    <cellStyle name="千分位[0] 3 2 2 2 2 2 8" xfId="20737" xr:uid="{EC4A65C3-CCAF-4542-8E34-FAE51B6C37FB}"/>
    <cellStyle name="千分位[0] 3 2 2 2 2 2 8 2" xfId="50689" xr:uid="{CA5A2AC0-FD01-465C-A6C7-5575F85E3DFE}"/>
    <cellStyle name="千分位[0] 3 2 2 2 2 2 9" xfId="23475" xr:uid="{C58A8D14-5D24-4354-8F6E-0B850DD0678D}"/>
    <cellStyle name="千分位[0] 3 2 2 2 2 2 9 2" xfId="53427" xr:uid="{9AF88D18-FA90-4C1B-AD66-66278AF1E9F4}"/>
    <cellStyle name="千分位[0] 3 2 2 2 2 3" xfId="4643" xr:uid="{EE5864D2-A4A5-471D-A5F9-949A02B1BE3E}"/>
    <cellStyle name="千分位[0] 3 2 2 2 2 3 10" xfId="34636" xr:uid="{4F1B927C-821F-400F-83FA-BCB8E918177C}"/>
    <cellStyle name="千分位[0] 3 2 2 2 2 3 2" xfId="7591" xr:uid="{11B06C0B-6DFD-4A45-B400-2B2F8D379322}"/>
    <cellStyle name="千分位[0] 3 2 2 2 2 3 2 2" xfId="29638" xr:uid="{4A57CA1F-7C65-4089-BF72-EEA354FD805C}"/>
    <cellStyle name="千分位[0] 3 2 2 2 2 3 2 2 2" xfId="59590" xr:uid="{2FF6C70A-746B-4544-94F3-FB18DFAA3D9B}"/>
    <cellStyle name="千分位[0] 3 2 2 2 2 3 2 3" xfId="37546" xr:uid="{DDF08BBA-FA60-4FCF-A480-7E7381769A3A}"/>
    <cellStyle name="千分位[0] 3 2 2 2 2 3 3" xfId="10373" xr:uid="{4A0FF331-1487-420E-82B4-2E184D4B257F}"/>
    <cellStyle name="千分位[0] 3 2 2 2 2 3 3 2" xfId="40328" xr:uid="{15B0728C-F8B7-472E-BC34-EFBAED23F832}"/>
    <cellStyle name="千分位[0] 3 2 2 2 2 3 4" xfId="13155" xr:uid="{8FD5EF91-0125-43E9-B2CC-D1FFF9B0097F}"/>
    <cellStyle name="千分位[0] 3 2 2 2 2 3 4 2" xfId="43110" xr:uid="{D52B94B4-0505-4C1E-93F1-ECC7A1AE8F2B}"/>
    <cellStyle name="千分位[0] 3 2 2 2 2 3 5" xfId="15890" xr:uid="{02E70336-14AE-4A50-81C3-21BDEF49FAF4}"/>
    <cellStyle name="千分位[0] 3 2 2 2 2 3 5 2" xfId="45845" xr:uid="{F4B72F70-B64B-47A1-B098-F07F0C0734F7}"/>
    <cellStyle name="千分位[0] 3 2 2 2 2 3 6" xfId="18638" xr:uid="{BF80EE77-A398-42A0-87E6-6447DE34285D}"/>
    <cellStyle name="千分位[0] 3 2 2 2 2 3 6 2" xfId="48591" xr:uid="{7A19B174-6728-44D9-A094-101491ED35A5}"/>
    <cellStyle name="千分位[0] 3 2 2 2 2 3 7" xfId="21421" xr:uid="{86B58387-BB6D-4AE1-819E-326495BD9F8E}"/>
    <cellStyle name="千分位[0] 3 2 2 2 2 3 7 2" xfId="51373" xr:uid="{56C79F86-12FE-4515-95B4-71883DD14605}"/>
    <cellStyle name="千分位[0] 3 2 2 2 2 3 8" xfId="24159" xr:uid="{AA367DD3-E16A-4563-BC8D-57CCC9261639}"/>
    <cellStyle name="千分位[0] 3 2 2 2 2 3 8 2" xfId="54111" xr:uid="{33DF56B2-070D-4090-BC9D-0F054BFA879E}"/>
    <cellStyle name="千分位[0] 3 2 2 2 2 3 9" xfId="26895" xr:uid="{8F9D6211-0200-4119-A020-183969B274D3}"/>
    <cellStyle name="千分位[0] 3 2 2 2 2 3 9 2" xfId="56847" xr:uid="{3F985897-EF57-42C6-A27B-C5DD94E45443}"/>
    <cellStyle name="千分位[0] 3 2 2 2 2 4" xfId="3275" xr:uid="{89FD67A9-F869-4473-A34D-C4A81C30EF13}"/>
    <cellStyle name="千分位[0] 3 2 2 2 2 4 2" xfId="28270" xr:uid="{DE2EEA4C-9DDE-4DFE-9A2F-7B2734B258C4}"/>
    <cellStyle name="千分位[0] 3 2 2 2 2 4 2 2" xfId="58222" xr:uid="{6DAAE119-7707-47BE-992F-268D6EA0B5D2}"/>
    <cellStyle name="千分位[0] 3 2 2 2 2 4 3" xfId="33268" xr:uid="{33CA67D6-5A58-49B9-9A54-2EB371D34F94}"/>
    <cellStyle name="千分位[0] 3 2 2 2 2 5" xfId="6223" xr:uid="{4AA86177-9DC8-426B-AC91-A6E6F522E5A4}"/>
    <cellStyle name="千分位[0] 3 2 2 2 2 5 2" xfId="36178" xr:uid="{39D1BDB1-388C-4D45-9267-5DB34518888F}"/>
    <cellStyle name="千分位[0] 3 2 2 2 2 6" xfId="9005" xr:uid="{C50F6F5F-5097-4C7C-AAFC-04D99CE8A5B5}"/>
    <cellStyle name="千分位[0] 3 2 2 2 2 6 2" xfId="38960" xr:uid="{1BFBC9AB-D1E0-4CF3-B850-20477C835A53}"/>
    <cellStyle name="千分位[0] 3 2 2 2 2 7" xfId="11787" xr:uid="{930CB41A-0C0D-428C-8F92-CA8519E61C03}"/>
    <cellStyle name="千分位[0] 3 2 2 2 2 7 2" xfId="41742" xr:uid="{872C6EA4-DAA3-4BA8-A242-BA0646676C54}"/>
    <cellStyle name="千分位[0] 3 2 2 2 2 8" xfId="14522" xr:uid="{DEFBCFA1-3AF9-4D14-A2DC-A326CF60982F}"/>
    <cellStyle name="千分位[0] 3 2 2 2 2 8 2" xfId="44477" xr:uid="{594789D2-5FDB-4D06-82C8-9008291E4994}"/>
    <cellStyle name="千分位[0] 3 2 2 2 2 9" xfId="17270" xr:uid="{9A5DEEB7-3952-428D-9A22-D7DDCC4BE4FA}"/>
    <cellStyle name="千分位[0] 3 2 2 2 2 9 2" xfId="47223" xr:uid="{D49FFD53-22BA-46CE-B16C-079BC4E1C075}"/>
    <cellStyle name="千分位[0] 3 2 2 2 3" xfId="1965" xr:uid="{257357AF-360A-428D-B286-93701F50CFEC}"/>
    <cellStyle name="千分位[0] 3 2 2 2 3 10" xfId="23133" xr:uid="{EA885E77-CE61-4FC9-A77A-8F151BFB4F47}"/>
    <cellStyle name="千分位[0] 3 2 2 2 3 10 2" xfId="53085" xr:uid="{9F2B4FC0-303A-4314-986C-02419E4C5DDE}"/>
    <cellStyle name="千分位[0] 3 2 2 2 3 11" xfId="25869" xr:uid="{6E831B0A-B866-49E6-9303-1F16102F3858}"/>
    <cellStyle name="千分位[0] 3 2 2 2 3 11 2" xfId="55821" xr:uid="{E8FF5D21-AFDA-41C6-BB1C-1C4AF1D4C865}"/>
    <cellStyle name="千分位[0] 3 2 2 2 3 12" xfId="31970" xr:uid="{EC30EDB5-2CF2-4744-9266-644963C977E4}"/>
    <cellStyle name="千分位[0] 3 2 2 2 3 2" xfId="4985" xr:uid="{1BDC1ADB-6463-4BAB-9746-F2FA2612352B}"/>
    <cellStyle name="千分位[0] 3 2 2 2 3 2 10" xfId="34978" xr:uid="{369D380C-6352-4FA7-B46C-A71DE2C9F5C1}"/>
    <cellStyle name="千分位[0] 3 2 2 2 3 2 2" xfId="7933" xr:uid="{C17192BB-A50D-4EEA-9D08-3630276E1527}"/>
    <cellStyle name="千分位[0] 3 2 2 2 3 2 2 2" xfId="29980" xr:uid="{C0894FD5-9991-40D0-94F4-E2448F97347E}"/>
    <cellStyle name="千分位[0] 3 2 2 2 3 2 2 2 2" xfId="59932" xr:uid="{C3929A85-F20F-418F-B22D-E6C3B260E31E}"/>
    <cellStyle name="千分位[0] 3 2 2 2 3 2 2 3" xfId="37888" xr:uid="{EF18E86A-0CFB-4074-A581-23AD8AFD71CA}"/>
    <cellStyle name="千分位[0] 3 2 2 2 3 2 3" xfId="10715" xr:uid="{670C1797-7BD3-40A9-B24F-7FCDBACC21CF}"/>
    <cellStyle name="千分位[0] 3 2 2 2 3 2 3 2" xfId="40670" xr:uid="{12B7541C-C7DC-49EC-B990-86C32FF564A7}"/>
    <cellStyle name="千分位[0] 3 2 2 2 3 2 4" xfId="13497" xr:uid="{CD4D471D-D5F1-4CFC-9B5D-6484D74B131D}"/>
    <cellStyle name="千分位[0] 3 2 2 2 3 2 4 2" xfId="43452" xr:uid="{F12CCEFB-A5B2-4D8E-8149-0D4DAD5C4568}"/>
    <cellStyle name="千分位[0] 3 2 2 2 3 2 5" xfId="16232" xr:uid="{0FCC2138-9BB5-40AD-BD72-E34B76EA36BD}"/>
    <cellStyle name="千分位[0] 3 2 2 2 3 2 5 2" xfId="46187" xr:uid="{78553635-8F9F-4712-B867-0645B76A89F7}"/>
    <cellStyle name="千分位[0] 3 2 2 2 3 2 6" xfId="18980" xr:uid="{8A8C9E7A-1C9C-46A9-98F1-6DEE929A2E16}"/>
    <cellStyle name="千分位[0] 3 2 2 2 3 2 6 2" xfId="48933" xr:uid="{824A01A8-FFE0-42AA-895A-5632E5FE4451}"/>
    <cellStyle name="千分位[0] 3 2 2 2 3 2 7" xfId="21763" xr:uid="{E6E770AE-B057-4DC5-B0D1-475A0F035666}"/>
    <cellStyle name="千分位[0] 3 2 2 2 3 2 7 2" xfId="51715" xr:uid="{8F425B1E-87CE-4B0B-87A1-2CCACAEE5C4A}"/>
    <cellStyle name="千分位[0] 3 2 2 2 3 2 8" xfId="24501" xr:uid="{B251F5AF-46B4-4E70-8E1A-5BC5CFBE5CD9}"/>
    <cellStyle name="千分位[0] 3 2 2 2 3 2 8 2" xfId="54453" xr:uid="{C9CA8C74-4F71-4BE5-B28A-61715CF68AB2}"/>
    <cellStyle name="千分位[0] 3 2 2 2 3 2 9" xfId="27237" xr:uid="{6F7B7700-556A-41EF-B3F0-0184DB7A369E}"/>
    <cellStyle name="千分位[0] 3 2 2 2 3 2 9 2" xfId="57189" xr:uid="{97C1F7B1-A572-4645-96AB-5E74C0780CC8}"/>
    <cellStyle name="千分位[0] 3 2 2 2 3 3" xfId="3617" xr:uid="{3E9C927F-E9D2-4A66-A7D7-1C711149D4EA}"/>
    <cellStyle name="千分位[0] 3 2 2 2 3 3 2" xfId="28612" xr:uid="{CD4FD018-79DC-4614-BA30-E84BA85509DD}"/>
    <cellStyle name="千分位[0] 3 2 2 2 3 3 2 2" xfId="58564" xr:uid="{31AC3B6C-10A0-4EAC-BBDC-44F894B73959}"/>
    <cellStyle name="千分位[0] 3 2 2 2 3 3 3" xfId="33610" xr:uid="{7D2ED70A-5F7D-42A2-9E81-D33046E43E3D}"/>
    <cellStyle name="千分位[0] 3 2 2 2 3 4" xfId="6565" xr:uid="{F8ABDADF-B0BF-45EA-8CFF-76567778CB93}"/>
    <cellStyle name="千分位[0] 3 2 2 2 3 4 2" xfId="36520" xr:uid="{0887CDF6-9BD2-41DC-B294-268F887D5874}"/>
    <cellStyle name="千分位[0] 3 2 2 2 3 5" xfId="9347" xr:uid="{2610D2E0-F828-4D03-9F6D-EF3569544C01}"/>
    <cellStyle name="千分位[0] 3 2 2 2 3 5 2" xfId="39302" xr:uid="{D2ED0762-87EB-4BF9-A43F-4C64BDA40DD5}"/>
    <cellStyle name="千分位[0] 3 2 2 2 3 6" xfId="12129" xr:uid="{92779A5E-3FAD-4A0D-91C3-9BE288FD40BA}"/>
    <cellStyle name="千分位[0] 3 2 2 2 3 6 2" xfId="42084" xr:uid="{1B22CBE7-CD52-485B-A6A0-04CA98E98AF6}"/>
    <cellStyle name="千分位[0] 3 2 2 2 3 7" xfId="14864" xr:uid="{AAF98249-ACC5-4D39-8B2E-B58C16AC614F}"/>
    <cellStyle name="千分位[0] 3 2 2 2 3 7 2" xfId="44819" xr:uid="{6B8AA278-0769-4544-ABC6-CFE5F2A4BE57}"/>
    <cellStyle name="千分位[0] 3 2 2 2 3 8" xfId="17612" xr:uid="{19A331F5-BC46-4BE0-84F3-06B10942F980}"/>
    <cellStyle name="千分位[0] 3 2 2 2 3 8 2" xfId="47565" xr:uid="{318A838F-E788-4E3E-85B5-3D4747DF9A43}"/>
    <cellStyle name="千分位[0] 3 2 2 2 3 9" xfId="20395" xr:uid="{875363EF-1AA7-4287-BAA3-4FE3FEA1CAB2}"/>
    <cellStyle name="千分位[0] 3 2 2 2 3 9 2" xfId="50347" xr:uid="{216053B9-141E-4E98-AB5B-42DF5B135C47}"/>
    <cellStyle name="千分位[0] 3 2 2 2 4" xfId="2496" xr:uid="{5DB85CE7-2D53-4EDE-9E93-84E8A109DF0D}"/>
    <cellStyle name="千分位[0] 3 2 2 2 4 10" xfId="26553" xr:uid="{98690E08-BD9B-4697-867B-DE26E039B1E3}"/>
    <cellStyle name="千分位[0] 3 2 2 2 4 10 2" xfId="56505" xr:uid="{908134A6-1FB3-4ED3-BFBB-4371E4877A99}"/>
    <cellStyle name="千分位[0] 3 2 2 2 4 11" xfId="32495" xr:uid="{D678795B-39F8-4428-81AA-2E5D876ACA4E}"/>
    <cellStyle name="千分位[0] 3 2 2 2 4 2" xfId="4301" xr:uid="{E11F1647-DE64-4527-9B1E-D981E998CEF4}"/>
    <cellStyle name="千分位[0] 3 2 2 2 4 2 2" xfId="29296" xr:uid="{D3C1963C-A46F-4ACA-A98E-78B2B4705A71}"/>
    <cellStyle name="千分位[0] 3 2 2 2 4 2 2 2" xfId="59248" xr:uid="{95B48333-DB50-4B0E-9FCA-FA2109593CB2}"/>
    <cellStyle name="千分位[0] 3 2 2 2 4 2 3" xfId="34294" xr:uid="{3024FEB8-8184-42D6-9BAB-99E708B487A1}"/>
    <cellStyle name="千分位[0] 3 2 2 2 4 3" xfId="7249" xr:uid="{E33EE9E4-AA21-49EE-82FC-A1C280455A94}"/>
    <cellStyle name="千分位[0] 3 2 2 2 4 3 2" xfId="37204" xr:uid="{D2F9CBEA-710A-4C18-B43F-490C56F0F027}"/>
    <cellStyle name="千分位[0] 3 2 2 2 4 4" xfId="10031" xr:uid="{3680D0B0-C391-477A-ACD4-0FA941B050C0}"/>
    <cellStyle name="千分位[0] 3 2 2 2 4 4 2" xfId="39986" xr:uid="{DE59AED5-423A-4A8F-A55A-1FEB1D81A806}"/>
    <cellStyle name="千分位[0] 3 2 2 2 4 5" xfId="12813" xr:uid="{00A653B4-8DDD-4D33-BC89-8857CFB7D2CB}"/>
    <cellStyle name="千分位[0] 3 2 2 2 4 5 2" xfId="42768" xr:uid="{148FCEB1-ADA8-49A3-A7AC-52E9BBF279B2}"/>
    <cellStyle name="千分位[0] 3 2 2 2 4 6" xfId="15548" xr:uid="{E49AB67E-12FA-4553-AAF7-DA38CB990FB1}"/>
    <cellStyle name="千分位[0] 3 2 2 2 4 6 2" xfId="45503" xr:uid="{32E71E01-A03D-45A1-94D0-575564578BBF}"/>
    <cellStyle name="千分位[0] 3 2 2 2 4 7" xfId="18296" xr:uid="{21E12B4E-8574-46C0-A4A9-BF8308C2B55A}"/>
    <cellStyle name="千分位[0] 3 2 2 2 4 7 2" xfId="48249" xr:uid="{CB36A0A3-8B72-4FF0-A50A-06B731589104}"/>
    <cellStyle name="千分位[0] 3 2 2 2 4 8" xfId="21079" xr:uid="{E5827FB0-DB0B-41E5-B07D-BD5FB0D8B5D5}"/>
    <cellStyle name="千分位[0] 3 2 2 2 4 8 2" xfId="51031" xr:uid="{8E088326-6625-44B4-A078-DC9BE8125622}"/>
    <cellStyle name="千分位[0] 3 2 2 2 4 9" xfId="23817" xr:uid="{198B5360-CD70-4BBA-A63E-5999CB22FD1C}"/>
    <cellStyle name="千分位[0] 3 2 2 2 4 9 2" xfId="53769" xr:uid="{2D33FDDB-4FB0-4941-ADB8-06FB8B32C9BD}"/>
    <cellStyle name="千分位[0] 3 2 2 2 5" xfId="2933" xr:uid="{8FCD34B9-53E6-43EF-86F2-BFD11BB788BB}"/>
    <cellStyle name="千分位[0] 3 2 2 2 5 2" xfId="27928" xr:uid="{E4AD1CEB-BF10-4C27-A9B3-01EC8E6071F6}"/>
    <cellStyle name="千分位[0] 3 2 2 2 5 2 2" xfId="57880" xr:uid="{17596181-E7B2-49DA-9E31-85800C26E9C1}"/>
    <cellStyle name="千分位[0] 3 2 2 2 5 3" xfId="32926" xr:uid="{BDFC8D8D-C968-4DC4-8AD4-F3A5B024F332}"/>
    <cellStyle name="千分位[0] 3 2 2 2 6" xfId="5881" xr:uid="{86DBE947-2FB6-4CD8-88D6-754F5013A7E5}"/>
    <cellStyle name="千分位[0] 3 2 2 2 6 2" xfId="35836" xr:uid="{1A0CE420-E4FB-4963-91F7-DD95E1C7EA2D}"/>
    <cellStyle name="千分位[0] 3 2 2 2 7" xfId="8663" xr:uid="{CB0A4A40-A9BE-4B8E-9093-954CBC7AD7F1}"/>
    <cellStyle name="千分位[0] 3 2 2 2 7 2" xfId="38618" xr:uid="{41A5D951-9667-4C70-8C97-538F0FD8033B}"/>
    <cellStyle name="千分位[0] 3 2 2 2 8" xfId="11445" xr:uid="{0B629A5D-242A-48FB-80C4-D1CFBE61479A}"/>
    <cellStyle name="千分位[0] 3 2 2 2 8 2" xfId="41400" xr:uid="{F3E84682-44BB-4653-932D-1BF02C0A4FE4}"/>
    <cellStyle name="千分位[0] 3 2 2 2 9" xfId="14180" xr:uid="{04EDFC21-6BE8-43FC-84F2-A27A3F025686}"/>
    <cellStyle name="千分位[0] 3 2 2 2 9 2" xfId="44135" xr:uid="{0C78C83C-7AE8-4F0A-A767-F7CC797915A1}"/>
    <cellStyle name="千分位[0] 3 2 2 3" xfId="1107" xr:uid="{968EC449-ACF2-4DF4-8A43-72A112799055}"/>
    <cellStyle name="千分位[0] 3 2 2 3 10" xfId="19882" xr:uid="{478FEAA9-1800-424D-A9F3-57A046556FA0}"/>
    <cellStyle name="千分位[0] 3 2 2 3 10 2" xfId="49834" xr:uid="{087025D7-63BD-4366-B75B-5C63175D3887}"/>
    <cellStyle name="千分位[0] 3 2 2 3 11" xfId="22620" xr:uid="{EDB61F3D-6855-41CC-A2AE-F48A0C5240CF}"/>
    <cellStyle name="千分位[0] 3 2 2 3 11 2" xfId="52572" xr:uid="{ABC8B368-15E5-426F-9957-5AA2594A7995}"/>
    <cellStyle name="千分位[0] 3 2 2 3 12" xfId="25356" xr:uid="{7F3E2799-187B-4D0D-90C3-0E3896D62FB7}"/>
    <cellStyle name="千分位[0] 3 2 2 3 12 2" xfId="55308" xr:uid="{84A52B07-4A12-474B-BF0A-280EE94997A7}"/>
    <cellStyle name="千分位[0] 3 2 2 3 13" xfId="31112" xr:uid="{8253B20D-4405-43A1-86A8-E8C1EB6A0498}"/>
    <cellStyle name="千分位[0] 3 2 2 3 2" xfId="3788" xr:uid="{9986BA03-C9B0-4D17-BE0A-20965416118D}"/>
    <cellStyle name="千分位[0] 3 2 2 3 2 10" xfId="26040" xr:uid="{07CFF2DE-35F0-41CC-8244-24E6B7A8BC29}"/>
    <cellStyle name="千分位[0] 3 2 2 3 2 10 2" xfId="55992" xr:uid="{5F3AF6AA-FC39-4974-818E-CB82C92C597C}"/>
    <cellStyle name="千分位[0] 3 2 2 3 2 11" xfId="33781" xr:uid="{1ED5CBE0-C0C8-4ADF-B621-4635BCC32BCC}"/>
    <cellStyle name="千分位[0] 3 2 2 3 2 2" xfId="5156" xr:uid="{30D1FD0C-48BB-408E-B966-40297B571D0C}"/>
    <cellStyle name="千分位[0] 3 2 2 3 2 2 10" xfId="35149" xr:uid="{E49F56BA-7C09-41DE-B3BA-12F66B9EEC94}"/>
    <cellStyle name="千分位[0] 3 2 2 3 2 2 2" xfId="8104" xr:uid="{0C35AE1B-3861-48A7-ACDA-9FECF51ADD1B}"/>
    <cellStyle name="千分位[0] 3 2 2 3 2 2 2 2" xfId="30151" xr:uid="{F7711901-5B61-4E5A-9691-5946D720770B}"/>
    <cellStyle name="千分位[0] 3 2 2 3 2 2 2 2 2" xfId="60103" xr:uid="{0EA033BD-E2D4-408D-B3DC-B46C59298765}"/>
    <cellStyle name="千分位[0] 3 2 2 3 2 2 2 3" xfId="38059" xr:uid="{56A7C7E3-3270-4987-9A34-8BCCF98AC7F5}"/>
    <cellStyle name="千分位[0] 3 2 2 3 2 2 3" xfId="10886" xr:uid="{79ADE590-9790-4824-B7CF-F63A78F9A96C}"/>
    <cellStyle name="千分位[0] 3 2 2 3 2 2 3 2" xfId="40841" xr:uid="{66116599-2006-4E02-8A51-1536EE045E30}"/>
    <cellStyle name="千分位[0] 3 2 2 3 2 2 4" xfId="13668" xr:uid="{D1735699-E122-4442-93B1-7E462170C184}"/>
    <cellStyle name="千分位[0] 3 2 2 3 2 2 4 2" xfId="43623" xr:uid="{9EF4F6B8-B6A2-44FB-BC4D-E872FB233875}"/>
    <cellStyle name="千分位[0] 3 2 2 3 2 2 5" xfId="16403" xr:uid="{9BB6761A-CA16-4F6C-8276-28888771D905}"/>
    <cellStyle name="千分位[0] 3 2 2 3 2 2 5 2" xfId="46358" xr:uid="{071F2E5D-D45E-4FD2-A8AE-16EBB54A6DB5}"/>
    <cellStyle name="千分位[0] 3 2 2 3 2 2 6" xfId="19151" xr:uid="{E8F9C8CF-1248-43CC-9EB2-6E577E5151E5}"/>
    <cellStyle name="千分位[0] 3 2 2 3 2 2 6 2" xfId="49104" xr:uid="{1120286C-7920-4878-BCB4-0BE1EA8E5C38}"/>
    <cellStyle name="千分位[0] 3 2 2 3 2 2 7" xfId="21934" xr:uid="{C5FAD72A-765F-4615-9ED7-92530FC648AE}"/>
    <cellStyle name="千分位[0] 3 2 2 3 2 2 7 2" xfId="51886" xr:uid="{B8657AEA-AABB-455C-9FD2-524EE2E86FCF}"/>
    <cellStyle name="千分位[0] 3 2 2 3 2 2 8" xfId="24672" xr:uid="{B8A910B7-C3D1-4FC2-A3CD-8AB008CE2C33}"/>
    <cellStyle name="千分位[0] 3 2 2 3 2 2 8 2" xfId="54624" xr:uid="{8CE2824E-833B-4A83-B0F1-6EF28D7361D6}"/>
    <cellStyle name="千分位[0] 3 2 2 3 2 2 9" xfId="27408" xr:uid="{210CB81D-1D78-4E15-927A-9338FE12514B}"/>
    <cellStyle name="千分位[0] 3 2 2 3 2 2 9 2" xfId="57360" xr:uid="{08E8ABD1-7456-4E48-8BDE-5E8FD0F72134}"/>
    <cellStyle name="千分位[0] 3 2 2 3 2 3" xfId="6736" xr:uid="{22BD7ABD-A1A1-42A4-A150-296257ED222C}"/>
    <cellStyle name="千分位[0] 3 2 2 3 2 3 2" xfId="28783" xr:uid="{9762A356-2C0A-406F-AAB5-E3A8A7FAE745}"/>
    <cellStyle name="千分位[0] 3 2 2 3 2 3 2 2" xfId="58735" xr:uid="{EFAA16A5-7461-4414-B6B0-5594EB9BAD1C}"/>
    <cellStyle name="千分位[0] 3 2 2 3 2 3 3" xfId="36691" xr:uid="{E6C15B20-F28A-4340-9593-2D4C8A21A7EB}"/>
    <cellStyle name="千分位[0] 3 2 2 3 2 4" xfId="9518" xr:uid="{AE83CAF6-3664-49CD-B387-6E5EFAEE8F5B}"/>
    <cellStyle name="千分位[0] 3 2 2 3 2 4 2" xfId="39473" xr:uid="{9FF0FBB7-3C16-4189-8969-CC126BEF9FAB}"/>
    <cellStyle name="千分位[0] 3 2 2 3 2 5" xfId="12300" xr:uid="{311EB612-6267-4837-BF70-6D3B253E403E}"/>
    <cellStyle name="千分位[0] 3 2 2 3 2 5 2" xfId="42255" xr:uid="{EF53B299-CF5B-4318-BBC2-7FE0F584FA47}"/>
    <cellStyle name="千分位[0] 3 2 2 3 2 6" xfId="15035" xr:uid="{FF41156F-A248-4247-BA26-0B3708BADAE6}"/>
    <cellStyle name="千分位[0] 3 2 2 3 2 6 2" xfId="44990" xr:uid="{2932755B-40CF-4E15-856C-BBC0DC55E058}"/>
    <cellStyle name="千分位[0] 3 2 2 3 2 7" xfId="17783" xr:uid="{F889DD2E-7D3C-4AEA-9508-F290422ACC9C}"/>
    <cellStyle name="千分位[0] 3 2 2 3 2 7 2" xfId="47736" xr:uid="{D63BF17F-DAE4-4770-A4F3-B930B4CF2887}"/>
    <cellStyle name="千分位[0] 3 2 2 3 2 8" xfId="20566" xr:uid="{DE69B1BE-28CE-4E51-83B1-F0D87AEF7D0F}"/>
    <cellStyle name="千分位[0] 3 2 2 3 2 8 2" xfId="50518" xr:uid="{F509B940-C8B8-4357-9C42-74D21A6BD39C}"/>
    <cellStyle name="千分位[0] 3 2 2 3 2 9" xfId="23304" xr:uid="{C9F2E4D1-5E4A-4825-99DF-EE5031141978}"/>
    <cellStyle name="千分位[0] 3 2 2 3 2 9 2" xfId="53256" xr:uid="{332CBF15-2749-4B43-90FF-E40AC61FE798}"/>
    <cellStyle name="千分位[0] 3 2 2 3 3" xfId="4472" xr:uid="{A5DCADD2-4B3B-462F-8C21-0C565F06425D}"/>
    <cellStyle name="千分位[0] 3 2 2 3 3 10" xfId="34465" xr:uid="{DD63C3F3-CCA7-4525-8F96-B2C660A9C051}"/>
    <cellStyle name="千分位[0] 3 2 2 3 3 2" xfId="7420" xr:uid="{9B2EAB08-B6A9-4890-B41F-83F20EAE7C8D}"/>
    <cellStyle name="千分位[0] 3 2 2 3 3 2 2" xfId="29467" xr:uid="{3A6F3872-4BBF-431E-9EC1-14C8D7A15889}"/>
    <cellStyle name="千分位[0] 3 2 2 3 3 2 2 2" xfId="59419" xr:uid="{4FFE70FB-B2E1-43FB-949E-6A88680BA445}"/>
    <cellStyle name="千分位[0] 3 2 2 3 3 2 3" xfId="37375" xr:uid="{94200BF7-2F1D-42AE-8112-B5D108DA78D6}"/>
    <cellStyle name="千分位[0] 3 2 2 3 3 3" xfId="10202" xr:uid="{61E48C0D-1E68-4FB1-BE02-D1D7BB00821A}"/>
    <cellStyle name="千分位[0] 3 2 2 3 3 3 2" xfId="40157" xr:uid="{0D5A705B-DAC8-49F2-B9D6-12FDEFA3FD18}"/>
    <cellStyle name="千分位[0] 3 2 2 3 3 4" xfId="12984" xr:uid="{44BD3C0F-1479-4DA2-BF9A-E714A4B8B92C}"/>
    <cellStyle name="千分位[0] 3 2 2 3 3 4 2" xfId="42939" xr:uid="{3A33BA53-2D16-4ECC-AD70-B3EB2D4CD8D2}"/>
    <cellStyle name="千分位[0] 3 2 2 3 3 5" xfId="15719" xr:uid="{6F1859A2-85DD-48CC-97D2-DE6BA84A258E}"/>
    <cellStyle name="千分位[0] 3 2 2 3 3 5 2" xfId="45674" xr:uid="{73CEABF5-A875-477B-81EC-DF0A5A742FD0}"/>
    <cellStyle name="千分位[0] 3 2 2 3 3 6" xfId="18467" xr:uid="{5BF7A276-658A-4E8C-9CB6-0731D4C7C69F}"/>
    <cellStyle name="千分位[0] 3 2 2 3 3 6 2" xfId="48420" xr:uid="{72B153A4-E002-434B-A773-1E686B9AAA5F}"/>
    <cellStyle name="千分位[0] 3 2 2 3 3 7" xfId="21250" xr:uid="{BB725639-A5D7-4037-BC1F-435FAA1F6C29}"/>
    <cellStyle name="千分位[0] 3 2 2 3 3 7 2" xfId="51202" xr:uid="{54D81C68-6A98-4EEC-B113-D35BF2639295}"/>
    <cellStyle name="千分位[0] 3 2 2 3 3 8" xfId="23988" xr:uid="{342C2745-2ABB-4526-AC31-8A61B110425D}"/>
    <cellStyle name="千分位[0] 3 2 2 3 3 8 2" xfId="53940" xr:uid="{AAD53EDF-BE28-43B4-9F35-2B9E63212B08}"/>
    <cellStyle name="千分位[0] 3 2 2 3 3 9" xfId="26724" xr:uid="{479C8F96-348A-457B-9AA4-E6558E353BDA}"/>
    <cellStyle name="千分位[0] 3 2 2 3 3 9 2" xfId="56676" xr:uid="{7E7CB117-0B4A-4807-929A-482324F9B033}"/>
    <cellStyle name="千分位[0] 3 2 2 3 4" xfId="3104" xr:uid="{72C93D42-6B05-4816-A564-51AE206185B5}"/>
    <cellStyle name="千分位[0] 3 2 2 3 4 2" xfId="28099" xr:uid="{18B5D535-EE53-427F-982D-AECA7DCE568D}"/>
    <cellStyle name="千分位[0] 3 2 2 3 4 2 2" xfId="58051" xr:uid="{00BB010A-90BC-402F-8D73-DBFBB4196714}"/>
    <cellStyle name="千分位[0] 3 2 2 3 4 3" xfId="33097" xr:uid="{115D2979-C849-4B51-B105-8DE2C9176543}"/>
    <cellStyle name="千分位[0] 3 2 2 3 5" xfId="6052" xr:uid="{61AD7D12-918D-4E60-979F-CC1C78111FCD}"/>
    <cellStyle name="千分位[0] 3 2 2 3 5 2" xfId="36007" xr:uid="{1F70138E-B633-445A-8C99-2D41A65B7AB5}"/>
    <cellStyle name="千分位[0] 3 2 2 3 6" xfId="8834" xr:uid="{92B11C1C-2E44-4E3C-AE4D-9EAEAADD8FC2}"/>
    <cellStyle name="千分位[0] 3 2 2 3 6 2" xfId="38789" xr:uid="{C0B59254-8B57-497F-905F-04D880B1AB1D}"/>
    <cellStyle name="千分位[0] 3 2 2 3 7" xfId="11616" xr:uid="{AA3B075C-680F-4DA5-A91C-369AFA89B76B}"/>
    <cellStyle name="千分位[0] 3 2 2 3 7 2" xfId="41571" xr:uid="{122BB539-C8F4-4B5E-9BA7-10960959F01D}"/>
    <cellStyle name="千分位[0] 3 2 2 3 8" xfId="14351" xr:uid="{09BCEC39-15F4-4321-B2A2-981CA47847E7}"/>
    <cellStyle name="千分位[0] 3 2 2 3 8 2" xfId="44306" xr:uid="{835C94CC-31F6-441D-979E-3916F7317114}"/>
    <cellStyle name="千分位[0] 3 2 2 3 9" xfId="17099" xr:uid="{23394362-0E5A-40A7-B6AB-1066C1B9C41C}"/>
    <cellStyle name="千分位[0] 3 2 2 3 9 2" xfId="47052" xr:uid="{2F1F3143-9931-4199-ACCA-32658C5D6571}"/>
    <cellStyle name="千分位[0] 3 2 2 4" xfId="1649" xr:uid="{4F0C4FB7-3B92-4E23-AD75-DB788B0CE1A2}"/>
    <cellStyle name="千分位[0] 3 2 2 4 10" xfId="22962" xr:uid="{9A929B94-6821-4C46-8438-93D3338A7A34}"/>
    <cellStyle name="千分位[0] 3 2 2 4 10 2" xfId="52914" xr:uid="{83889984-047E-4359-831D-A4C778BB95EC}"/>
    <cellStyle name="千分位[0] 3 2 2 4 11" xfId="25698" xr:uid="{98C6DC99-16D3-4150-B619-94F317699B53}"/>
    <cellStyle name="千分位[0] 3 2 2 4 11 2" xfId="55650" xr:uid="{9D3285D9-2920-4236-99DC-25F714E8A64B}"/>
    <cellStyle name="千分位[0] 3 2 2 4 12" xfId="31654" xr:uid="{4A971606-FEB5-4957-A9B2-48B5B20A6280}"/>
    <cellStyle name="千分位[0] 3 2 2 4 2" xfId="4814" xr:uid="{2C0256F8-1BDA-4212-B3B0-A70B3A5BECB5}"/>
    <cellStyle name="千分位[0] 3 2 2 4 2 10" xfId="34807" xr:uid="{4C227AC0-A332-4CDC-B1E2-8740B8387217}"/>
    <cellStyle name="千分位[0] 3 2 2 4 2 2" xfId="7762" xr:uid="{32963DE6-0802-4116-A01E-1EF67DD68170}"/>
    <cellStyle name="千分位[0] 3 2 2 4 2 2 2" xfId="29809" xr:uid="{4C748DD1-FC1D-4AAD-BC36-AE4DC8424AC8}"/>
    <cellStyle name="千分位[0] 3 2 2 4 2 2 2 2" xfId="59761" xr:uid="{70E8FF3C-BD4E-4990-85D5-4ADE55B62FCB}"/>
    <cellStyle name="千分位[0] 3 2 2 4 2 2 3" xfId="37717" xr:uid="{D4219695-F26A-43BC-8E5E-820B789F676B}"/>
    <cellStyle name="千分位[0] 3 2 2 4 2 3" xfId="10544" xr:uid="{7215E852-24BF-40D3-B8CB-A8E0F90F6D51}"/>
    <cellStyle name="千分位[0] 3 2 2 4 2 3 2" xfId="40499" xr:uid="{EBA0D1A1-E0B8-44AE-8724-35B582EA89FE}"/>
    <cellStyle name="千分位[0] 3 2 2 4 2 4" xfId="13326" xr:uid="{F71A85C2-F8CC-4771-88B4-74A0B15C64EA}"/>
    <cellStyle name="千分位[0] 3 2 2 4 2 4 2" xfId="43281" xr:uid="{5310CDAE-8F4C-4A08-96B5-C385759FA129}"/>
    <cellStyle name="千分位[0] 3 2 2 4 2 5" xfId="16061" xr:uid="{CDA049F6-AF0A-41F2-96EB-803F7AB9BB4B}"/>
    <cellStyle name="千分位[0] 3 2 2 4 2 5 2" xfId="46016" xr:uid="{B6984AB6-AA57-4828-9CF5-3D120C39EBC7}"/>
    <cellStyle name="千分位[0] 3 2 2 4 2 6" xfId="18809" xr:uid="{036696DE-71B3-4649-A095-40F67EFD300F}"/>
    <cellStyle name="千分位[0] 3 2 2 4 2 6 2" xfId="48762" xr:uid="{F3044CA0-07F5-41A2-AA35-E88FED7F9F82}"/>
    <cellStyle name="千分位[0] 3 2 2 4 2 7" xfId="21592" xr:uid="{D79ADCAC-1BDE-4C08-A171-043388BE592E}"/>
    <cellStyle name="千分位[0] 3 2 2 4 2 7 2" xfId="51544" xr:uid="{07BAC101-E218-48A5-A662-117CC10C9987}"/>
    <cellStyle name="千分位[0] 3 2 2 4 2 8" xfId="24330" xr:uid="{4A15F98E-A838-49F0-85C3-651A976A3652}"/>
    <cellStyle name="千分位[0] 3 2 2 4 2 8 2" xfId="54282" xr:uid="{C4CAA51A-1060-4867-AD33-39E17467B6B3}"/>
    <cellStyle name="千分位[0] 3 2 2 4 2 9" xfId="27066" xr:uid="{658FC8DC-5112-4DC8-B693-8E8F144B9639}"/>
    <cellStyle name="千分位[0] 3 2 2 4 2 9 2" xfId="57018" xr:uid="{3A8E7078-01D7-44F7-AE87-C7016BD7E530}"/>
    <cellStyle name="千分位[0] 3 2 2 4 3" xfId="3446" xr:uid="{85F7F4E9-C2C8-4EFC-998C-E59CC358A21C}"/>
    <cellStyle name="千分位[0] 3 2 2 4 3 2" xfId="28441" xr:uid="{25E4C2DA-6BF0-4FD7-810A-2BA97A20B764}"/>
    <cellStyle name="千分位[0] 3 2 2 4 3 2 2" xfId="58393" xr:uid="{310B8AB8-4719-4CF9-B28A-959BD420EFE0}"/>
    <cellStyle name="千分位[0] 3 2 2 4 3 3" xfId="33439" xr:uid="{CC0B459D-1716-40D8-9699-1B8F53408A38}"/>
    <cellStyle name="千分位[0] 3 2 2 4 4" xfId="6394" xr:uid="{E3C2FDB2-392C-48EE-9A04-60AE480A6165}"/>
    <cellStyle name="千分位[0] 3 2 2 4 4 2" xfId="36349" xr:uid="{F7B2E8F1-77E1-4A25-9513-C9EDCD121C8B}"/>
    <cellStyle name="千分位[0] 3 2 2 4 5" xfId="9176" xr:uid="{E63E5D84-03EC-4EDA-BCCE-B6B49C798A84}"/>
    <cellStyle name="千分位[0] 3 2 2 4 5 2" xfId="39131" xr:uid="{6C4DA414-BA78-4FD9-8CAA-FFB852179F7C}"/>
    <cellStyle name="千分位[0] 3 2 2 4 6" xfId="11958" xr:uid="{8275979F-9BD6-4C1C-AC28-B2B2FA52C5C1}"/>
    <cellStyle name="千分位[0] 3 2 2 4 6 2" xfId="41913" xr:uid="{87896FE2-2524-44E7-AAD1-60A9FE25B995}"/>
    <cellStyle name="千分位[0] 3 2 2 4 7" xfId="14693" xr:uid="{259A8D91-75EC-4CB1-8EA6-2DB80FD02D34}"/>
    <cellStyle name="千分位[0] 3 2 2 4 7 2" xfId="44648" xr:uid="{826F4CBE-013A-47C9-AE35-63676A92D7AB}"/>
    <cellStyle name="千分位[0] 3 2 2 4 8" xfId="17441" xr:uid="{1F1784C1-6D71-4851-9B13-106CB3A140FE}"/>
    <cellStyle name="千分位[0] 3 2 2 4 8 2" xfId="47394" xr:uid="{C64AB291-FE1E-42B8-A201-0525B7581A1E}"/>
    <cellStyle name="千分位[0] 3 2 2 4 9" xfId="20224" xr:uid="{CD34F822-EC34-4E9D-A8E0-160ABB450679}"/>
    <cellStyle name="千分位[0] 3 2 2 4 9 2" xfId="50176" xr:uid="{9888CDB4-7B2F-4274-A624-A49DD206D40F}"/>
    <cellStyle name="千分位[0] 3 2 2 5" xfId="2145" xr:uid="{0960111F-4C6F-459D-B951-E048DE270236}"/>
    <cellStyle name="千分位[0] 3 2 2 5 10" xfId="26382" xr:uid="{A82DDD18-511B-4399-9F30-EC9CEBFF3E2A}"/>
    <cellStyle name="千分位[0] 3 2 2 5 10 2" xfId="56334" xr:uid="{D0F4CBE9-30B2-4120-A471-1317AAC7BB0E}"/>
    <cellStyle name="千分位[0] 3 2 2 5 11" xfId="32148" xr:uid="{2E4B48E6-F3D2-4A4E-8F5D-9D744B3818EC}"/>
    <cellStyle name="千分位[0] 3 2 2 5 2" xfId="4130" xr:uid="{35280194-C80B-49F9-9224-3F369AB309CC}"/>
    <cellStyle name="千分位[0] 3 2 2 5 2 2" xfId="29125" xr:uid="{29B4DACA-5147-4ECE-ACA9-12AB172E0394}"/>
    <cellStyle name="千分位[0] 3 2 2 5 2 2 2" xfId="59077" xr:uid="{4DA1C4E5-0D5E-48D0-BDA8-83EC2083A001}"/>
    <cellStyle name="千分位[0] 3 2 2 5 2 3" xfId="34123" xr:uid="{CC3A954F-0F4F-4377-BD11-30ABB453BFA4}"/>
    <cellStyle name="千分位[0] 3 2 2 5 3" xfId="7078" xr:uid="{B7328700-4967-437A-B7D7-AB0EB75C2582}"/>
    <cellStyle name="千分位[0] 3 2 2 5 3 2" xfId="37033" xr:uid="{11EB2761-455C-4B6B-84F8-711689C9F835}"/>
    <cellStyle name="千分位[0] 3 2 2 5 4" xfId="9860" xr:uid="{16411F57-05F7-4739-A5DB-80BCB183ADEB}"/>
    <cellStyle name="千分位[0] 3 2 2 5 4 2" xfId="39815" xr:uid="{37FB187F-D259-40EB-8947-A2818D040DD2}"/>
    <cellStyle name="千分位[0] 3 2 2 5 5" xfId="12642" xr:uid="{F13497FB-441F-455D-A37D-9BCC4887CE41}"/>
    <cellStyle name="千分位[0] 3 2 2 5 5 2" xfId="42597" xr:uid="{39C22BDF-E224-453E-9F22-890838BC2440}"/>
    <cellStyle name="千分位[0] 3 2 2 5 6" xfId="15377" xr:uid="{F4490D01-3CF8-43A3-BB8C-23F54A5A9EA2}"/>
    <cellStyle name="千分位[0] 3 2 2 5 6 2" xfId="45332" xr:uid="{743EC3BC-C3F4-4375-8B0F-F69D4BE56BF8}"/>
    <cellStyle name="千分位[0] 3 2 2 5 7" xfId="18125" xr:uid="{2755D2D4-6491-4917-92CA-18377B7A4AE1}"/>
    <cellStyle name="千分位[0] 3 2 2 5 7 2" xfId="48078" xr:uid="{B3F02353-542D-4A8B-BD59-8FF622CF0432}"/>
    <cellStyle name="千分位[0] 3 2 2 5 8" xfId="20908" xr:uid="{1C07EA3A-B3B3-4310-B3D6-ACEA70DE5D2A}"/>
    <cellStyle name="千分位[0] 3 2 2 5 8 2" xfId="50860" xr:uid="{A3CCA6B2-E616-4053-94DD-4A583FDAB49C}"/>
    <cellStyle name="千分位[0] 3 2 2 5 9" xfId="23646" xr:uid="{137A2EED-C8FE-456E-99D5-4DBA8B5506B4}"/>
    <cellStyle name="千分位[0] 3 2 2 5 9 2" xfId="53598" xr:uid="{B56F39F2-CCC4-4264-B5FC-377F5E747401}"/>
    <cellStyle name="千分位[0] 3 2 2 6" xfId="2324" xr:uid="{65792310-75E7-4623-AFEE-39025BCF255A}"/>
    <cellStyle name="千分位[0] 3 2 2 6 2" xfId="27757" xr:uid="{66B8BE21-826B-4872-8CF4-D9AA849B5378}"/>
    <cellStyle name="千分位[0] 3 2 2 6 2 2" xfId="57709" xr:uid="{C90261FA-59C0-4466-823D-66653FFBF613}"/>
    <cellStyle name="千分位[0] 3 2 2 6 3" xfId="32324" xr:uid="{E1A2E30F-95C1-4A66-80D5-56845ECB25B3}"/>
    <cellStyle name="千分位[0] 3 2 2 7" xfId="2762" xr:uid="{48EE002A-0FDD-493B-A2CD-A6571835B7C0}"/>
    <cellStyle name="千分位[0] 3 2 2 7 2" xfId="32755" xr:uid="{4A5290A1-9247-411B-B589-0B7B72B61C40}"/>
    <cellStyle name="千分位[0] 3 2 2 8" xfId="5710" xr:uid="{2473D621-6ADD-4C01-949F-16A26E834ADC}"/>
    <cellStyle name="千分位[0] 3 2 2 8 2" xfId="35665" xr:uid="{1C99D514-FAF7-4BD5-B4F8-083E487F2B1B}"/>
    <cellStyle name="千分位[0] 3 2 2 9" xfId="8492" xr:uid="{6A8D1C86-96C0-4372-BD14-1F4594815375}"/>
    <cellStyle name="千分位[0] 3 2 2 9 2" xfId="38447" xr:uid="{B7469994-19D4-4369-9CDF-453CF044C463}"/>
    <cellStyle name="千分位[0] 3 2 3" xfId="795" xr:uid="{012B1246-D48D-45FA-9D24-A2F88DB69FA3}"/>
    <cellStyle name="千分位[0] 3 2 3 10" xfId="16843" xr:uid="{C1CD952A-0B14-49EB-8743-5F6F858521C9}"/>
    <cellStyle name="千分位[0] 3 2 3 10 2" xfId="46796" xr:uid="{039DE23B-2B00-4224-B4D2-D902D2C0B864}"/>
    <cellStyle name="千分位[0] 3 2 3 11" xfId="19626" xr:uid="{30FB9F99-35D5-4749-BFBF-8404D3268230}"/>
    <cellStyle name="千分位[0] 3 2 3 11 2" xfId="49578" xr:uid="{0DABBDD6-9B72-4B14-BC2C-C645C60CEC2A}"/>
    <cellStyle name="千分位[0] 3 2 3 12" xfId="22364" xr:uid="{7F6639A8-3C6E-4DAE-B1FE-372AEF579F50}"/>
    <cellStyle name="千分位[0] 3 2 3 12 2" xfId="52316" xr:uid="{02B22544-DD49-452C-8EAB-2F2986060A8C}"/>
    <cellStyle name="千分位[0] 3 2 3 13" xfId="25100" xr:uid="{570C4ABD-DDAD-43F8-AA01-8E627D0E115C}"/>
    <cellStyle name="千分位[0] 3 2 3 13 2" xfId="55052" xr:uid="{F41763CA-802F-40F1-9FAB-B7D2C05E838B}"/>
    <cellStyle name="千分位[0] 3 2 3 14" xfId="30800" xr:uid="{40FC3A87-C302-4F5D-BDFD-F5ABF95997B0}"/>
    <cellStyle name="千分位[0] 3 2 3 2" xfId="1338" xr:uid="{4ECF71E5-FA15-45ED-B9BD-46270394BB39}"/>
    <cellStyle name="千分位[0] 3 2 3 2 10" xfId="19968" xr:uid="{E3EFAC94-40C9-4AEE-AE6F-119334E7EA30}"/>
    <cellStyle name="千分位[0] 3 2 3 2 10 2" xfId="49920" xr:uid="{FB805962-6A2F-4A97-A142-BF80DE54BC06}"/>
    <cellStyle name="千分位[0] 3 2 3 2 11" xfId="22706" xr:uid="{C94986F2-5AB1-4A65-A598-35337892BF2E}"/>
    <cellStyle name="千分位[0] 3 2 3 2 11 2" xfId="52658" xr:uid="{7DC3D2F1-0E37-4B6D-89FE-953CD154C61F}"/>
    <cellStyle name="千分位[0] 3 2 3 2 12" xfId="25442" xr:uid="{ACC031FA-BFDE-4B00-8CE5-9339A06A5C0E}"/>
    <cellStyle name="千分位[0] 3 2 3 2 12 2" xfId="55394" xr:uid="{047A38AB-E131-44CB-ACB8-EC9C0D4F76B7}"/>
    <cellStyle name="千分位[0] 3 2 3 2 13" xfId="31343" xr:uid="{DD052788-EF99-49EA-AE62-BD41604505F6}"/>
    <cellStyle name="千分位[0] 3 2 3 2 2" xfId="3874" xr:uid="{A701F007-EF3F-451E-BC10-4F9833B46982}"/>
    <cellStyle name="千分位[0] 3 2 3 2 2 10" xfId="26126" xr:uid="{E4B47D4D-2155-453B-ABAC-F4407C9D1B71}"/>
    <cellStyle name="千分位[0] 3 2 3 2 2 10 2" xfId="56078" xr:uid="{E2717C69-753A-4AFA-B72A-6C9E63ED39CA}"/>
    <cellStyle name="千分位[0] 3 2 3 2 2 11" xfId="33867" xr:uid="{4E172D56-83F3-40D1-B31F-D2B594E6FD76}"/>
    <cellStyle name="千分位[0] 3 2 3 2 2 2" xfId="5242" xr:uid="{BEAC3612-E537-4FB8-905E-B4F9ED19BC91}"/>
    <cellStyle name="千分位[0] 3 2 3 2 2 2 10" xfId="35235" xr:uid="{03CD00BD-B36E-4765-AD33-8235B6911348}"/>
    <cellStyle name="千分位[0] 3 2 3 2 2 2 2" xfId="8190" xr:uid="{01DE25DF-A78B-452B-8B8D-311CB332FC9A}"/>
    <cellStyle name="千分位[0] 3 2 3 2 2 2 2 2" xfId="30237" xr:uid="{C71017DB-3140-4C06-B1DB-9BAD50C5F518}"/>
    <cellStyle name="千分位[0] 3 2 3 2 2 2 2 2 2" xfId="60189" xr:uid="{BB6839B6-7333-4E13-8E57-B29ECAAFFBBC}"/>
    <cellStyle name="千分位[0] 3 2 3 2 2 2 2 3" xfId="38145" xr:uid="{986D06E7-9749-4D74-973E-F8CF16E65FDB}"/>
    <cellStyle name="千分位[0] 3 2 3 2 2 2 3" xfId="10972" xr:uid="{E5DEA12A-666F-4742-81C1-DB0338822EE1}"/>
    <cellStyle name="千分位[0] 3 2 3 2 2 2 3 2" xfId="40927" xr:uid="{A31E0469-AB9D-4DE2-8C16-8D6B7CBE2F45}"/>
    <cellStyle name="千分位[0] 3 2 3 2 2 2 4" xfId="13754" xr:uid="{FC964249-BD9A-4968-9293-2303D41C6B74}"/>
    <cellStyle name="千分位[0] 3 2 3 2 2 2 4 2" xfId="43709" xr:uid="{9F9D1E8D-9A1D-4292-B80A-2EE6B4E3FC15}"/>
    <cellStyle name="千分位[0] 3 2 3 2 2 2 5" xfId="16489" xr:uid="{4AC311BB-AE4C-43F4-95B1-31BC9421AA5B}"/>
    <cellStyle name="千分位[0] 3 2 3 2 2 2 5 2" xfId="46444" xr:uid="{C3A8B507-FD32-4D33-8B1D-28D5BF97221F}"/>
    <cellStyle name="千分位[0] 3 2 3 2 2 2 6" xfId="19237" xr:uid="{265CC638-CF2D-4D30-A57B-3AD230498608}"/>
    <cellStyle name="千分位[0] 3 2 3 2 2 2 6 2" xfId="49190" xr:uid="{8EB380C4-56E4-47FA-A978-CB80CB64D7F0}"/>
    <cellStyle name="千分位[0] 3 2 3 2 2 2 7" xfId="22020" xr:uid="{CE8187BB-F2B9-4AB9-8935-CB67B9147043}"/>
    <cellStyle name="千分位[0] 3 2 3 2 2 2 7 2" xfId="51972" xr:uid="{938ABB19-32F8-42F6-ABB7-9A733CB2F4FE}"/>
    <cellStyle name="千分位[0] 3 2 3 2 2 2 8" xfId="24758" xr:uid="{38880BBC-9829-4FE7-B864-D4B6C3458F83}"/>
    <cellStyle name="千分位[0] 3 2 3 2 2 2 8 2" xfId="54710" xr:uid="{C7463B9B-9ED8-4D7A-80DC-51ACCBA7ED9C}"/>
    <cellStyle name="千分位[0] 3 2 3 2 2 2 9" xfId="27494" xr:uid="{598C2B07-BA89-4C66-B149-BE9BC3B6B8ED}"/>
    <cellStyle name="千分位[0] 3 2 3 2 2 2 9 2" xfId="57446" xr:uid="{D02D7AF4-8741-4A96-A330-2F08AA894E51}"/>
    <cellStyle name="千分位[0] 3 2 3 2 2 3" xfId="6822" xr:uid="{87E9F3CC-CA6F-4437-A924-6D4988029127}"/>
    <cellStyle name="千分位[0] 3 2 3 2 2 3 2" xfId="28869" xr:uid="{231E23C3-9E87-4187-8FAC-A7EEB9697E5A}"/>
    <cellStyle name="千分位[0] 3 2 3 2 2 3 2 2" xfId="58821" xr:uid="{95975C75-7986-4DB3-91AD-F050070CC97E}"/>
    <cellStyle name="千分位[0] 3 2 3 2 2 3 3" xfId="36777" xr:uid="{02CD82D3-380E-4D76-8A39-F96DB6EAFDEB}"/>
    <cellStyle name="千分位[0] 3 2 3 2 2 4" xfId="9604" xr:uid="{F5C3C51C-F161-46FE-868A-96A1930912B6}"/>
    <cellStyle name="千分位[0] 3 2 3 2 2 4 2" xfId="39559" xr:uid="{B724A7D8-0077-4E0A-B6B0-0DDD9C6DA336}"/>
    <cellStyle name="千分位[0] 3 2 3 2 2 5" xfId="12386" xr:uid="{E88FD313-7760-446D-8C95-17D9BCC074EE}"/>
    <cellStyle name="千分位[0] 3 2 3 2 2 5 2" xfId="42341" xr:uid="{756B2737-1EC9-4568-BF96-29C1D8E130E1}"/>
    <cellStyle name="千分位[0] 3 2 3 2 2 6" xfId="15121" xr:uid="{D0EC9DDF-9938-4241-9D05-89B8E571F866}"/>
    <cellStyle name="千分位[0] 3 2 3 2 2 6 2" xfId="45076" xr:uid="{2A4826CC-73BD-4A8F-871A-EDF00E8F8E32}"/>
    <cellStyle name="千分位[0] 3 2 3 2 2 7" xfId="17869" xr:uid="{7D028F4D-0B30-43D4-A999-CEED88B0E014}"/>
    <cellStyle name="千分位[0] 3 2 3 2 2 7 2" xfId="47822" xr:uid="{FACE384F-F31E-4851-A95E-9407A7EB7F24}"/>
    <cellStyle name="千分位[0] 3 2 3 2 2 8" xfId="20652" xr:uid="{7E3CB956-33E2-4949-BC4D-BB48319D7DD6}"/>
    <cellStyle name="千分位[0] 3 2 3 2 2 8 2" xfId="50604" xr:uid="{7AB20553-F13C-4D6C-B78F-DBC577E77E78}"/>
    <cellStyle name="千分位[0] 3 2 3 2 2 9" xfId="23390" xr:uid="{D0FC44D7-E6BE-4C47-BD50-FE39F290847E}"/>
    <cellStyle name="千分位[0] 3 2 3 2 2 9 2" xfId="53342" xr:uid="{21AE9DD2-E0F2-4946-9593-FD217F336424}"/>
    <cellStyle name="千分位[0] 3 2 3 2 3" xfId="4558" xr:uid="{1BCFAC8F-403E-4C58-8758-4B02FC896667}"/>
    <cellStyle name="千分位[0] 3 2 3 2 3 10" xfId="34551" xr:uid="{3365E8CC-1033-4A58-8E38-2EB209A7730B}"/>
    <cellStyle name="千分位[0] 3 2 3 2 3 2" xfId="7506" xr:uid="{C6998B57-3B47-4616-B053-0B17677AE45E}"/>
    <cellStyle name="千分位[0] 3 2 3 2 3 2 2" xfId="29553" xr:uid="{976C5DDF-04EB-4828-A094-626E0624CABB}"/>
    <cellStyle name="千分位[0] 3 2 3 2 3 2 2 2" xfId="59505" xr:uid="{8EEDBB24-E7C8-4709-9C21-2DD1C36368AC}"/>
    <cellStyle name="千分位[0] 3 2 3 2 3 2 3" xfId="37461" xr:uid="{E96C9825-FD17-4402-ACE7-D56B4CC6CBA7}"/>
    <cellStyle name="千分位[0] 3 2 3 2 3 3" xfId="10288" xr:uid="{7DF6C746-80BF-446E-B5C2-5BC01A8F611A}"/>
    <cellStyle name="千分位[0] 3 2 3 2 3 3 2" xfId="40243" xr:uid="{3D071E1A-21B8-4573-846D-81E5358AD339}"/>
    <cellStyle name="千分位[0] 3 2 3 2 3 4" xfId="13070" xr:uid="{2C5BCAE1-2082-42C9-A247-DE09545F9190}"/>
    <cellStyle name="千分位[0] 3 2 3 2 3 4 2" xfId="43025" xr:uid="{FEFCDBFA-144E-47B0-9DA7-34D9F318D208}"/>
    <cellStyle name="千分位[0] 3 2 3 2 3 5" xfId="15805" xr:uid="{A4A605AA-D3EC-407A-8DAE-FBCBEBFE0ADA}"/>
    <cellStyle name="千分位[0] 3 2 3 2 3 5 2" xfId="45760" xr:uid="{E2E6DAF8-24DC-4E51-844A-9568A3E1FF4D}"/>
    <cellStyle name="千分位[0] 3 2 3 2 3 6" xfId="18553" xr:uid="{5045E445-91A4-4C93-9E38-42193CD780AA}"/>
    <cellStyle name="千分位[0] 3 2 3 2 3 6 2" xfId="48506" xr:uid="{1A89CA27-62ED-4D70-9B2C-2861FFFA4EF0}"/>
    <cellStyle name="千分位[0] 3 2 3 2 3 7" xfId="21336" xr:uid="{5CD2EBFE-B391-4C81-832E-20E739F978D7}"/>
    <cellStyle name="千分位[0] 3 2 3 2 3 7 2" xfId="51288" xr:uid="{0221263F-2B4D-4B3A-AF9E-70AC567A63DA}"/>
    <cellStyle name="千分位[0] 3 2 3 2 3 8" xfId="24074" xr:uid="{0C4357A9-4848-4E9E-B4C9-75A0E95882CA}"/>
    <cellStyle name="千分位[0] 3 2 3 2 3 8 2" xfId="54026" xr:uid="{EC0186CF-0949-4C89-9794-B856613D784C}"/>
    <cellStyle name="千分位[0] 3 2 3 2 3 9" xfId="26810" xr:uid="{CDE9CB59-68E0-42A5-9320-6263907D8524}"/>
    <cellStyle name="千分位[0] 3 2 3 2 3 9 2" xfId="56762" xr:uid="{11427A64-5778-4471-AC0B-075EBFC0550B}"/>
    <cellStyle name="千分位[0] 3 2 3 2 4" xfId="3190" xr:uid="{F1AD8268-B4C1-4A9C-A719-93F0464FE51B}"/>
    <cellStyle name="千分位[0] 3 2 3 2 4 2" xfId="28185" xr:uid="{F8B582E4-33DC-4A5F-9AB9-526BE297A704}"/>
    <cellStyle name="千分位[0] 3 2 3 2 4 2 2" xfId="58137" xr:uid="{F55CDCE1-ACA3-472F-8CC0-06022097FA66}"/>
    <cellStyle name="千分位[0] 3 2 3 2 4 3" xfId="33183" xr:uid="{A0D609F6-CA5C-4E1E-940A-486276095F41}"/>
    <cellStyle name="千分位[0] 3 2 3 2 5" xfId="6138" xr:uid="{9F7CC131-D89D-4013-AFA7-06C7DDA8AD7F}"/>
    <cellStyle name="千分位[0] 3 2 3 2 5 2" xfId="36093" xr:uid="{CAD07B32-8310-4D4D-BCF6-ACAA29F5E604}"/>
    <cellStyle name="千分位[0] 3 2 3 2 6" xfId="8920" xr:uid="{7FB5E5C5-A966-45A1-8603-5F30789436FB}"/>
    <cellStyle name="千分位[0] 3 2 3 2 6 2" xfId="38875" xr:uid="{F5556B0A-F5CD-486E-AA9C-10A274F698A1}"/>
    <cellStyle name="千分位[0] 3 2 3 2 7" xfId="11702" xr:uid="{B9641786-EB15-4A2A-AE32-7799B40BC76C}"/>
    <cellStyle name="千分位[0] 3 2 3 2 7 2" xfId="41657" xr:uid="{D090F157-B418-4189-9373-543C263D844E}"/>
    <cellStyle name="千分位[0] 3 2 3 2 8" xfId="14437" xr:uid="{32A73D01-C23E-4345-9134-0A1264AD9999}"/>
    <cellStyle name="千分位[0] 3 2 3 2 8 2" xfId="44392" xr:uid="{27283AED-4FA6-4CF0-80C5-0268BE93D580}"/>
    <cellStyle name="千分位[0] 3 2 3 2 9" xfId="17185" xr:uid="{E44C047A-B12B-41B8-BF2B-3465D9D04185}"/>
    <cellStyle name="千分位[0] 3 2 3 2 9 2" xfId="47138" xr:uid="{99A54BCE-1B51-4FED-971E-F9B70E59C03B}"/>
    <cellStyle name="千分位[0] 3 2 3 3" xfId="1880" xr:uid="{7A365A0C-0348-4DF5-96DF-C34883F118BC}"/>
    <cellStyle name="千分位[0] 3 2 3 3 10" xfId="23048" xr:uid="{CBB2D621-41EE-429E-B6A7-A5790B767036}"/>
    <cellStyle name="千分位[0] 3 2 3 3 10 2" xfId="53000" xr:uid="{0485A2A7-59C4-4449-8CED-22BA6CB2BF95}"/>
    <cellStyle name="千分位[0] 3 2 3 3 11" xfId="25784" xr:uid="{6E401870-90BC-4F13-BBF9-9EE126FEA60D}"/>
    <cellStyle name="千分位[0] 3 2 3 3 11 2" xfId="55736" xr:uid="{8A371108-DCAE-4CC2-B612-8F9A36C254E3}"/>
    <cellStyle name="千分位[0] 3 2 3 3 12" xfId="31885" xr:uid="{82AD6032-10B1-45BD-A299-C2D9DCB9928A}"/>
    <cellStyle name="千分位[0] 3 2 3 3 2" xfId="4900" xr:uid="{4EB74427-9B38-40ED-8148-F7D2590493DE}"/>
    <cellStyle name="千分位[0] 3 2 3 3 2 10" xfId="34893" xr:uid="{B84F2142-A2B3-47B5-84D7-279F93F40E84}"/>
    <cellStyle name="千分位[0] 3 2 3 3 2 2" xfId="7848" xr:uid="{F57B01C9-2513-4B66-854F-06F9DD20912B}"/>
    <cellStyle name="千分位[0] 3 2 3 3 2 2 2" xfId="29895" xr:uid="{C8FF5E16-639E-4E94-B347-4296931B445E}"/>
    <cellStyle name="千分位[0] 3 2 3 3 2 2 2 2" xfId="59847" xr:uid="{C69610EA-8999-4130-B1BD-D2CB97397F0E}"/>
    <cellStyle name="千分位[0] 3 2 3 3 2 2 3" xfId="37803" xr:uid="{2BC97183-56ED-46FB-8C5E-BBB5527B968F}"/>
    <cellStyle name="千分位[0] 3 2 3 3 2 3" xfId="10630" xr:uid="{CB719DB6-9443-4161-BFEF-BAB21BFC6505}"/>
    <cellStyle name="千分位[0] 3 2 3 3 2 3 2" xfId="40585" xr:uid="{E60C1DB3-477D-4958-A2BC-8AD202D0066E}"/>
    <cellStyle name="千分位[0] 3 2 3 3 2 4" xfId="13412" xr:uid="{7ADEAB5F-FC42-4860-A213-42F9900BB126}"/>
    <cellStyle name="千分位[0] 3 2 3 3 2 4 2" xfId="43367" xr:uid="{6C8E8D1F-430C-4E83-A470-627CF253A4C5}"/>
    <cellStyle name="千分位[0] 3 2 3 3 2 5" xfId="16147" xr:uid="{34DBE4A7-93FE-49CB-8FF4-B231A3540EC2}"/>
    <cellStyle name="千分位[0] 3 2 3 3 2 5 2" xfId="46102" xr:uid="{C1D0F25B-C90C-425D-8978-71A49FA9C0A4}"/>
    <cellStyle name="千分位[0] 3 2 3 3 2 6" xfId="18895" xr:uid="{DB5BDFE9-D633-49BE-B318-4581E1B9412C}"/>
    <cellStyle name="千分位[0] 3 2 3 3 2 6 2" xfId="48848" xr:uid="{5193AFC0-0B22-4A56-AF05-C45491D034C4}"/>
    <cellStyle name="千分位[0] 3 2 3 3 2 7" xfId="21678" xr:uid="{BE933C2C-34B7-41DC-B38A-2FDC26F45CC6}"/>
    <cellStyle name="千分位[0] 3 2 3 3 2 7 2" xfId="51630" xr:uid="{3BAD7DFF-99BC-4DA8-817D-9FCA310B6C58}"/>
    <cellStyle name="千分位[0] 3 2 3 3 2 8" xfId="24416" xr:uid="{76D52940-69A4-4F4F-85EB-BE7CF147761E}"/>
    <cellStyle name="千分位[0] 3 2 3 3 2 8 2" xfId="54368" xr:uid="{5A29EEF9-E65D-43A4-A127-A5E6DF60C5C5}"/>
    <cellStyle name="千分位[0] 3 2 3 3 2 9" xfId="27152" xr:uid="{05395A88-D87A-4E70-B679-4985ED8F5339}"/>
    <cellStyle name="千分位[0] 3 2 3 3 2 9 2" xfId="57104" xr:uid="{87AA4C2B-3695-45B9-A26E-8BDB7F14CBE1}"/>
    <cellStyle name="千分位[0] 3 2 3 3 3" xfId="3532" xr:uid="{F156C796-79EB-4617-B9AC-673C535A6C00}"/>
    <cellStyle name="千分位[0] 3 2 3 3 3 2" xfId="28527" xr:uid="{AEB09E26-FEC1-457C-A150-D0E6501785AE}"/>
    <cellStyle name="千分位[0] 3 2 3 3 3 2 2" xfId="58479" xr:uid="{FA50F868-810A-47E7-B9A8-944D588CE556}"/>
    <cellStyle name="千分位[0] 3 2 3 3 3 3" xfId="33525" xr:uid="{C64E9363-0C03-41E0-9F41-DB322F7692CC}"/>
    <cellStyle name="千分位[0] 3 2 3 3 4" xfId="6480" xr:uid="{F6FAB937-74F9-4D9E-9E9C-F8E99A4998F3}"/>
    <cellStyle name="千分位[0] 3 2 3 3 4 2" xfId="36435" xr:uid="{5AEFB34C-74FB-4FE6-89F1-B58D24072BED}"/>
    <cellStyle name="千分位[0] 3 2 3 3 5" xfId="9262" xr:uid="{9DD70AD2-245C-479C-82D8-B43594CFAEE7}"/>
    <cellStyle name="千分位[0] 3 2 3 3 5 2" xfId="39217" xr:uid="{7BE9B7ED-F28B-472A-9411-01A64955B599}"/>
    <cellStyle name="千分位[0] 3 2 3 3 6" xfId="12044" xr:uid="{EDB1D9B1-ADF4-4E9A-B7A3-414930E064EC}"/>
    <cellStyle name="千分位[0] 3 2 3 3 6 2" xfId="41999" xr:uid="{3B6C38F1-70DC-4E9E-B9A2-16084A3FB040}"/>
    <cellStyle name="千分位[0] 3 2 3 3 7" xfId="14779" xr:uid="{45082B15-0921-4429-8FFD-28646ED70943}"/>
    <cellStyle name="千分位[0] 3 2 3 3 7 2" xfId="44734" xr:uid="{AB2040C8-A8A5-4BF1-9CCC-404163E14612}"/>
    <cellStyle name="千分位[0] 3 2 3 3 8" xfId="17527" xr:uid="{4FA01DBC-1E86-4ECC-8B5C-ABC6B4C22384}"/>
    <cellStyle name="千分位[0] 3 2 3 3 8 2" xfId="47480" xr:uid="{1D321243-DB42-4E89-AC43-050B2F7B6215}"/>
    <cellStyle name="千分位[0] 3 2 3 3 9" xfId="20310" xr:uid="{219CE065-4329-4A23-8891-163ABEB6D97E}"/>
    <cellStyle name="千分位[0] 3 2 3 3 9 2" xfId="50262" xr:uid="{E496EBC0-5A92-46BF-A220-248142705B7E}"/>
    <cellStyle name="千分位[0] 3 2 3 4" xfId="2411" xr:uid="{5C4CD130-B038-47F7-B441-5D232A330C7A}"/>
    <cellStyle name="千分位[0] 3 2 3 4 10" xfId="26468" xr:uid="{902674FC-064A-4724-B5A6-5EEEE20EB2AC}"/>
    <cellStyle name="千分位[0] 3 2 3 4 10 2" xfId="56420" xr:uid="{FBF879A2-ECC5-4FF6-9DC8-BD4A23FEC7BA}"/>
    <cellStyle name="千分位[0] 3 2 3 4 11" xfId="32410" xr:uid="{D004B494-3392-4BBC-A3CC-0E579559A21D}"/>
    <cellStyle name="千分位[0] 3 2 3 4 2" xfId="4216" xr:uid="{5463ACEB-97E7-45C3-B48D-E497FC419AF0}"/>
    <cellStyle name="千分位[0] 3 2 3 4 2 2" xfId="29211" xr:uid="{1917ACEB-DB5D-4974-9F4C-20C4DF8F5F2E}"/>
    <cellStyle name="千分位[0] 3 2 3 4 2 2 2" xfId="59163" xr:uid="{1D2E3185-D85C-467F-9EB8-7A1C9B447781}"/>
    <cellStyle name="千分位[0] 3 2 3 4 2 3" xfId="34209" xr:uid="{5D75E566-20BF-44E5-A6ED-DBF1D36B9480}"/>
    <cellStyle name="千分位[0] 3 2 3 4 3" xfId="7164" xr:uid="{927CC5DF-7875-4462-9EFE-F4CB09C61956}"/>
    <cellStyle name="千分位[0] 3 2 3 4 3 2" xfId="37119" xr:uid="{7165A7BC-4A26-49E2-B1F3-0B311B771A5E}"/>
    <cellStyle name="千分位[0] 3 2 3 4 4" xfId="9946" xr:uid="{5559E3FA-FB15-4D1E-879D-3AAC86AAFEBE}"/>
    <cellStyle name="千分位[0] 3 2 3 4 4 2" xfId="39901" xr:uid="{1813ED8C-62D7-48D9-BF75-249B049D2840}"/>
    <cellStyle name="千分位[0] 3 2 3 4 5" xfId="12728" xr:uid="{373A5F4E-7053-477A-B68A-06A1CDDD366E}"/>
    <cellStyle name="千分位[0] 3 2 3 4 5 2" xfId="42683" xr:uid="{6DC00580-411E-4407-B5B2-3622E540BE1D}"/>
    <cellStyle name="千分位[0] 3 2 3 4 6" xfId="15463" xr:uid="{9BFA2FC3-3BE9-4303-8351-BAC596CA0976}"/>
    <cellStyle name="千分位[0] 3 2 3 4 6 2" xfId="45418" xr:uid="{CDC70E79-2E77-4C34-AC3D-C39627E22DDE}"/>
    <cellStyle name="千分位[0] 3 2 3 4 7" xfId="18211" xr:uid="{FCB05A34-D45D-47E6-B6BB-8822288EA5F8}"/>
    <cellStyle name="千分位[0] 3 2 3 4 7 2" xfId="48164" xr:uid="{3D8A4EC3-CB55-4936-9356-702714447C39}"/>
    <cellStyle name="千分位[0] 3 2 3 4 8" xfId="20994" xr:uid="{01EBB6C2-2CFE-4E1C-B9AF-C9990B83B2EA}"/>
    <cellStyle name="千分位[0] 3 2 3 4 8 2" xfId="50946" xr:uid="{267E0302-5447-43F6-81CE-9F31B308F3DD}"/>
    <cellStyle name="千分位[0] 3 2 3 4 9" xfId="23732" xr:uid="{A065EE84-A500-453E-AA01-B4C0C9864A39}"/>
    <cellStyle name="千分位[0] 3 2 3 4 9 2" xfId="53684" xr:uid="{3A84680F-5572-4AFC-A0D7-430BC9E2AB1C}"/>
    <cellStyle name="千分位[0] 3 2 3 5" xfId="2848" xr:uid="{2419F112-6480-401F-A9A4-B8F10D02215B}"/>
    <cellStyle name="千分位[0] 3 2 3 5 2" xfId="27843" xr:uid="{F45EFB0C-9B32-4C3B-ACBB-5A37C3193E1B}"/>
    <cellStyle name="千分位[0] 3 2 3 5 2 2" xfId="57795" xr:uid="{22B689B9-4924-41ED-A355-C96AAB6D7A2A}"/>
    <cellStyle name="千分位[0] 3 2 3 5 3" xfId="32841" xr:uid="{C82CE929-2C4B-4B9D-A347-FAD5F1E2AE47}"/>
    <cellStyle name="千分位[0] 3 2 3 6" xfId="5796" xr:uid="{2FD54319-27F5-42AA-B92F-172520C7C058}"/>
    <cellStyle name="千分位[0] 3 2 3 6 2" xfId="35751" xr:uid="{E47D589B-F4DE-483C-8EE1-32C96A4DD468}"/>
    <cellStyle name="千分位[0] 3 2 3 7" xfId="8578" xr:uid="{6513F083-7234-4F1A-AAC7-50B5888F5FD0}"/>
    <cellStyle name="千分位[0] 3 2 3 7 2" xfId="38533" xr:uid="{93A003D0-6200-4325-8986-0E19EA589D1F}"/>
    <cellStyle name="千分位[0] 3 2 3 8" xfId="11360" xr:uid="{63916235-CF7C-459F-B928-31E07534CC45}"/>
    <cellStyle name="千分位[0] 3 2 3 8 2" xfId="41315" xr:uid="{E62228B2-389C-4DE7-B84D-5A3F3D887C89}"/>
    <cellStyle name="千分位[0] 3 2 3 9" xfId="14095" xr:uid="{0EC80073-FB0A-4465-B678-66C614DA10C3}"/>
    <cellStyle name="千分位[0] 3 2 3 9 2" xfId="44050" xr:uid="{7DA6BE0E-2DF9-467B-8C11-4E6E16FD5DAC}"/>
    <cellStyle name="千分位[0] 3 2 4" xfId="968" xr:uid="{08227AC9-D2FD-491F-8AC9-CE87DBD13567}"/>
    <cellStyle name="千分位[0] 3 2 4 10" xfId="19797" xr:uid="{573E3F1E-1CE6-4F44-A488-630F42E1A359}"/>
    <cellStyle name="千分位[0] 3 2 4 10 2" xfId="49749" xr:uid="{8EF11F67-613D-4A19-95F9-C74448371C57}"/>
    <cellStyle name="千分位[0] 3 2 4 11" xfId="22535" xr:uid="{2E0BA417-1679-4E1F-B552-8CAE14ED7C8A}"/>
    <cellStyle name="千分位[0] 3 2 4 11 2" xfId="52487" xr:uid="{41D444A7-6570-4AB6-BDD7-9603BC7D46EC}"/>
    <cellStyle name="千分位[0] 3 2 4 12" xfId="25271" xr:uid="{CF5FEA87-56D2-41E1-AB6F-977E76F23DA3}"/>
    <cellStyle name="千分位[0] 3 2 4 12 2" xfId="55223" xr:uid="{16DCBFA7-871F-4C36-A898-AFCC97832EB0}"/>
    <cellStyle name="千分位[0] 3 2 4 13" xfId="30973" xr:uid="{0AEBAF9F-7D83-4633-8E3C-581AD8FF80A9}"/>
    <cellStyle name="千分位[0] 3 2 4 2" xfId="3703" xr:uid="{41021AC3-23BD-45D7-B441-7AA052173C4A}"/>
    <cellStyle name="千分位[0] 3 2 4 2 10" xfId="25955" xr:uid="{2A1F82F8-7F09-4621-88F2-E2E2EBCBE32E}"/>
    <cellStyle name="千分位[0] 3 2 4 2 10 2" xfId="55907" xr:uid="{5C3E48F7-9643-4911-8618-8519932DECD8}"/>
    <cellStyle name="千分位[0] 3 2 4 2 11" xfId="33696" xr:uid="{517ACD28-97F4-4280-BD28-C9AACB641FE1}"/>
    <cellStyle name="千分位[0] 3 2 4 2 2" xfId="5071" xr:uid="{D4352289-000A-4572-B95E-0D5BA628E978}"/>
    <cellStyle name="千分位[0] 3 2 4 2 2 10" xfId="35064" xr:uid="{3AFB8788-37E6-458C-AF87-0361B6C46705}"/>
    <cellStyle name="千分位[0] 3 2 4 2 2 2" xfId="8019" xr:uid="{77A1C28A-31B9-4554-92F6-9F34F4466931}"/>
    <cellStyle name="千分位[0] 3 2 4 2 2 2 2" xfId="30066" xr:uid="{6A056413-2B69-4F4A-AB19-5459903A3526}"/>
    <cellStyle name="千分位[0] 3 2 4 2 2 2 2 2" xfId="60018" xr:uid="{7B3ABB71-1734-4E03-AE11-E3ACB3FF9EA5}"/>
    <cellStyle name="千分位[0] 3 2 4 2 2 2 3" xfId="37974" xr:uid="{2B1061FB-43C4-4875-9BD5-C44087375CA0}"/>
    <cellStyle name="千分位[0] 3 2 4 2 2 3" xfId="10801" xr:uid="{38C72C59-C3AC-45F0-B5E9-EDA3D9AC89CC}"/>
    <cellStyle name="千分位[0] 3 2 4 2 2 3 2" xfId="40756" xr:uid="{B7CCC7F8-37B9-4FD4-9A40-0D5058E6D79E}"/>
    <cellStyle name="千分位[0] 3 2 4 2 2 4" xfId="13583" xr:uid="{A76C0F85-7D3D-4E4F-A683-49D0089B2D15}"/>
    <cellStyle name="千分位[0] 3 2 4 2 2 4 2" xfId="43538" xr:uid="{41BE8D73-ABA7-4CEF-A822-E3EAD44449D5}"/>
    <cellStyle name="千分位[0] 3 2 4 2 2 5" xfId="16318" xr:uid="{6A5F08DA-1E1D-4D0A-BD23-3F0F02ED3EAA}"/>
    <cellStyle name="千分位[0] 3 2 4 2 2 5 2" xfId="46273" xr:uid="{21B8ED35-B54F-481B-80FA-A439ED95C230}"/>
    <cellStyle name="千分位[0] 3 2 4 2 2 6" xfId="19066" xr:uid="{A8705950-E234-44B8-AB6A-394BD670CF55}"/>
    <cellStyle name="千分位[0] 3 2 4 2 2 6 2" xfId="49019" xr:uid="{0AD040E9-BFCD-47BB-BC62-140F8A1BC287}"/>
    <cellStyle name="千分位[0] 3 2 4 2 2 7" xfId="21849" xr:uid="{15EDB538-A09D-4356-BA66-B573441443C9}"/>
    <cellStyle name="千分位[0] 3 2 4 2 2 7 2" xfId="51801" xr:uid="{0C2C77DA-FD44-4BEB-9C6A-4370E2917A76}"/>
    <cellStyle name="千分位[0] 3 2 4 2 2 8" xfId="24587" xr:uid="{554296C0-5AD8-42BE-B982-BEFC3512623B}"/>
    <cellStyle name="千分位[0] 3 2 4 2 2 8 2" xfId="54539" xr:uid="{874B5C95-F9BD-474E-89ED-14F0A40CDC02}"/>
    <cellStyle name="千分位[0] 3 2 4 2 2 9" xfId="27323" xr:uid="{577736E3-F700-4FE3-BB6A-DC43689DE9F7}"/>
    <cellStyle name="千分位[0] 3 2 4 2 2 9 2" xfId="57275" xr:uid="{DCB76907-9B53-47E8-8444-54BE9018E207}"/>
    <cellStyle name="千分位[0] 3 2 4 2 3" xfId="6651" xr:uid="{8DDA8686-0912-4886-B1C5-08F6122E1C30}"/>
    <cellStyle name="千分位[0] 3 2 4 2 3 2" xfId="28698" xr:uid="{944BC85E-0266-46E0-B391-FAFBBE6300E6}"/>
    <cellStyle name="千分位[0] 3 2 4 2 3 2 2" xfId="58650" xr:uid="{464B9921-9C4D-46AC-A8BC-453E03B64940}"/>
    <cellStyle name="千分位[0] 3 2 4 2 3 3" xfId="36606" xr:uid="{F5A957B0-FFE3-422A-8760-A22D502BC1EE}"/>
    <cellStyle name="千分位[0] 3 2 4 2 4" xfId="9433" xr:uid="{BE855B2F-4DF7-4DA6-9B36-D6BF65C05947}"/>
    <cellStyle name="千分位[0] 3 2 4 2 4 2" xfId="39388" xr:uid="{D86DDFEC-D166-4325-B9BC-B366C71FB4D0}"/>
    <cellStyle name="千分位[0] 3 2 4 2 5" xfId="12215" xr:uid="{D96C72E4-4BC1-4A32-B9B9-9024821A4008}"/>
    <cellStyle name="千分位[0] 3 2 4 2 5 2" xfId="42170" xr:uid="{562F3AA1-37B8-416A-9456-6DB89E03F6CD}"/>
    <cellStyle name="千分位[0] 3 2 4 2 6" xfId="14950" xr:uid="{4C7C9DE8-F496-4AE6-A485-DB2D5181EE0F}"/>
    <cellStyle name="千分位[0] 3 2 4 2 6 2" xfId="44905" xr:uid="{7DCCAF97-ACCE-4947-BD79-F146A3DAD2C8}"/>
    <cellStyle name="千分位[0] 3 2 4 2 7" xfId="17698" xr:uid="{4F76E064-30C7-4DDF-AD32-D9AD3730DC1C}"/>
    <cellStyle name="千分位[0] 3 2 4 2 7 2" xfId="47651" xr:uid="{AD9FFBCC-B31C-43A1-BB43-741FEB5CDD38}"/>
    <cellStyle name="千分位[0] 3 2 4 2 8" xfId="20481" xr:uid="{6544AC97-361A-41C6-A4F9-340A888793DE}"/>
    <cellStyle name="千分位[0] 3 2 4 2 8 2" xfId="50433" xr:uid="{97CD3FE1-3F86-458A-9AD4-1FFF8CAE876A}"/>
    <cellStyle name="千分位[0] 3 2 4 2 9" xfId="23219" xr:uid="{9439AC61-1540-4BFF-88CF-7A5FB42E2442}"/>
    <cellStyle name="千分位[0] 3 2 4 2 9 2" xfId="53171" xr:uid="{A725CB29-7455-4123-BF12-E067AFF57405}"/>
    <cellStyle name="千分位[0] 3 2 4 3" xfId="4387" xr:uid="{C89DA6F5-AC18-4715-9933-D0056C1945D7}"/>
    <cellStyle name="千分位[0] 3 2 4 3 10" xfId="34380" xr:uid="{CDFDEB59-FBE0-480E-919C-B3A5F1F28319}"/>
    <cellStyle name="千分位[0] 3 2 4 3 2" xfId="7335" xr:uid="{0F92DCAA-DEB6-4F6E-A331-5879823027EE}"/>
    <cellStyle name="千分位[0] 3 2 4 3 2 2" xfId="29382" xr:uid="{8CFEF03B-9F20-44F3-A4D2-15F0B84E185B}"/>
    <cellStyle name="千分位[0] 3 2 4 3 2 2 2" xfId="59334" xr:uid="{6EF4A961-0448-426D-A66D-B9BF5D841B53}"/>
    <cellStyle name="千分位[0] 3 2 4 3 2 3" xfId="37290" xr:uid="{540D3583-A64B-4B75-8D10-1A9BB3883A9D}"/>
    <cellStyle name="千分位[0] 3 2 4 3 3" xfId="10117" xr:uid="{0CA9C4A4-2619-419B-AC99-34BA5FBF72AC}"/>
    <cellStyle name="千分位[0] 3 2 4 3 3 2" xfId="40072" xr:uid="{1365977E-261C-4128-848F-D5D749FA19B0}"/>
    <cellStyle name="千分位[0] 3 2 4 3 4" xfId="12899" xr:uid="{1BEE6F42-9BD0-4108-A1A1-41ADA4FE1F73}"/>
    <cellStyle name="千分位[0] 3 2 4 3 4 2" xfId="42854" xr:uid="{8013F0F4-505D-4119-80F4-D722C9E428C4}"/>
    <cellStyle name="千分位[0] 3 2 4 3 5" xfId="15634" xr:uid="{66C71B84-8BB5-4118-8E72-FA2D15481BBE}"/>
    <cellStyle name="千分位[0] 3 2 4 3 5 2" xfId="45589" xr:uid="{1730BE55-C80C-4B76-98C4-0EB73A6A81E1}"/>
    <cellStyle name="千分位[0] 3 2 4 3 6" xfId="18382" xr:uid="{638986EC-AD50-42BF-B89D-D7B42611147B}"/>
    <cellStyle name="千分位[0] 3 2 4 3 6 2" xfId="48335" xr:uid="{D739237B-527C-4CEA-B734-946EAC67CEAA}"/>
    <cellStyle name="千分位[0] 3 2 4 3 7" xfId="21165" xr:uid="{7E064BDC-2645-4597-9133-80224CDFF8A8}"/>
    <cellStyle name="千分位[0] 3 2 4 3 7 2" xfId="51117" xr:uid="{0C077A85-70C7-49C9-8B54-0A17654A0DB5}"/>
    <cellStyle name="千分位[0] 3 2 4 3 8" xfId="23903" xr:uid="{930288D1-FD32-41AF-B2A3-6F39BCED58B3}"/>
    <cellStyle name="千分位[0] 3 2 4 3 8 2" xfId="53855" xr:uid="{BC6614AD-3AA4-4F15-B2A0-C69C179BE612}"/>
    <cellStyle name="千分位[0] 3 2 4 3 9" xfId="26639" xr:uid="{B298C638-765F-437A-908C-3A68C639E26A}"/>
    <cellStyle name="千分位[0] 3 2 4 3 9 2" xfId="56591" xr:uid="{B0036D81-71A5-49FE-A111-7FA319AA01AE}"/>
    <cellStyle name="千分位[0] 3 2 4 4" xfId="3019" xr:uid="{045D1711-123A-46E3-9368-74E51E18E6F0}"/>
    <cellStyle name="千分位[0] 3 2 4 4 2" xfId="28014" xr:uid="{ABAD64BE-C3BD-4E54-A10A-8EE5B1C621D8}"/>
    <cellStyle name="千分位[0] 3 2 4 4 2 2" xfId="57966" xr:uid="{CB3F5CAC-7BFC-4FD4-8C58-AA7069681C93}"/>
    <cellStyle name="千分位[0] 3 2 4 4 3" xfId="33012" xr:uid="{203A17AB-040D-4B06-B3C6-538564F3DB2A}"/>
    <cellStyle name="千分位[0] 3 2 4 5" xfId="5967" xr:uid="{B6326787-E203-47E6-A3A1-5C779BF35537}"/>
    <cellStyle name="千分位[0] 3 2 4 5 2" xfId="35922" xr:uid="{A770A0E7-699A-4C59-A47C-AD79E1361D18}"/>
    <cellStyle name="千分位[0] 3 2 4 6" xfId="8749" xr:uid="{BE8F66A4-C386-41C9-A2AB-857DC52E24F3}"/>
    <cellStyle name="千分位[0] 3 2 4 6 2" xfId="38704" xr:uid="{F9DFC451-6CCD-4B21-ADE9-A1DB1C9C9109}"/>
    <cellStyle name="千分位[0] 3 2 4 7" xfId="11531" xr:uid="{CDBE43FD-274E-47E8-8649-0B046CEC42C3}"/>
    <cellStyle name="千分位[0] 3 2 4 7 2" xfId="41486" xr:uid="{EC3F6999-D478-47B3-A7C7-07832C1E964F}"/>
    <cellStyle name="千分位[0] 3 2 4 8" xfId="14266" xr:uid="{30574E79-1A22-4E93-8E9E-B367084C3F3A}"/>
    <cellStyle name="千分位[0] 3 2 4 8 2" xfId="44221" xr:uid="{C2BAE2B4-FDEE-4657-BC8C-8BC96D611618}"/>
    <cellStyle name="千分位[0] 3 2 4 9" xfId="17014" xr:uid="{55824823-37B0-4330-AA66-745C544BBC55}"/>
    <cellStyle name="千分位[0] 3 2 4 9 2" xfId="46967" xr:uid="{2C8E37C7-50F1-4A8B-94AB-73ECF8250944}"/>
    <cellStyle name="千分位[0] 3 2 5" xfId="1510" xr:uid="{86DF2D26-4842-469D-91BC-823E7BD5AC99}"/>
    <cellStyle name="千分位[0] 3 2 5 10" xfId="22877" xr:uid="{E633F7BE-01AC-495F-B94F-52A292D37777}"/>
    <cellStyle name="千分位[0] 3 2 5 10 2" xfId="52829" xr:uid="{8A3DA1EB-06AE-4BCA-970B-7F4F1DE948E5}"/>
    <cellStyle name="千分位[0] 3 2 5 11" xfId="25613" xr:uid="{65DC7359-1C52-4F85-9F99-726F3DD907EA}"/>
    <cellStyle name="千分位[0] 3 2 5 11 2" xfId="55565" xr:uid="{F487FDC5-E320-4DCB-B26D-A9FF94EE9B96}"/>
    <cellStyle name="千分位[0] 3 2 5 12" xfId="31515" xr:uid="{69ECAE25-C9D4-4BB1-99CA-93258A4354DC}"/>
    <cellStyle name="千分位[0] 3 2 5 2" xfId="4729" xr:uid="{03197C5E-B7B1-4871-83E4-7CA3EF510C5A}"/>
    <cellStyle name="千分位[0] 3 2 5 2 10" xfId="34722" xr:uid="{832B044C-E6F6-438A-BBC3-CFAB02228318}"/>
    <cellStyle name="千分位[0] 3 2 5 2 2" xfId="7677" xr:uid="{5C5CE62C-1CCE-4BB5-B181-31AC05DE3E1B}"/>
    <cellStyle name="千分位[0] 3 2 5 2 2 2" xfId="29724" xr:uid="{AD9EAE72-0DDF-4643-9F35-413146BD2537}"/>
    <cellStyle name="千分位[0] 3 2 5 2 2 2 2" xfId="59676" xr:uid="{C2980281-329F-4898-B489-C3A653EB7A4D}"/>
    <cellStyle name="千分位[0] 3 2 5 2 2 3" xfId="37632" xr:uid="{EFA18A18-F11A-4262-8D7A-491294ECCF99}"/>
    <cellStyle name="千分位[0] 3 2 5 2 3" xfId="10459" xr:uid="{D091C094-23A3-4FD4-8965-C41159394CB1}"/>
    <cellStyle name="千分位[0] 3 2 5 2 3 2" xfId="40414" xr:uid="{B7FD2CBF-8993-4749-998E-B4EE53C3777A}"/>
    <cellStyle name="千分位[0] 3 2 5 2 4" xfId="13241" xr:uid="{A5BD7CAB-4D98-403B-9D6D-30023F88DDE2}"/>
    <cellStyle name="千分位[0] 3 2 5 2 4 2" xfId="43196" xr:uid="{68E42E00-B94F-4EAD-87ED-6057F2A023DE}"/>
    <cellStyle name="千分位[0] 3 2 5 2 5" xfId="15976" xr:uid="{AEA7461E-E37A-4374-970F-E2EB7F4B8F84}"/>
    <cellStyle name="千分位[0] 3 2 5 2 5 2" xfId="45931" xr:uid="{3F15594F-D136-400F-8C66-B9F69142443C}"/>
    <cellStyle name="千分位[0] 3 2 5 2 6" xfId="18724" xr:uid="{5B6CFB3A-1E60-4E9A-A53D-B8DC47B0B2F1}"/>
    <cellStyle name="千分位[0] 3 2 5 2 6 2" xfId="48677" xr:uid="{FBC82B84-B8ED-48CF-A25C-D80559C4788B}"/>
    <cellStyle name="千分位[0] 3 2 5 2 7" xfId="21507" xr:uid="{C441D3B4-DDF2-4F27-9360-896409A0E910}"/>
    <cellStyle name="千分位[0] 3 2 5 2 7 2" xfId="51459" xr:uid="{D512C39E-ABF0-434F-A8F6-61BDE38A26A1}"/>
    <cellStyle name="千分位[0] 3 2 5 2 8" xfId="24245" xr:uid="{97438CA2-A97A-4052-BF02-491252C9D895}"/>
    <cellStyle name="千分位[0] 3 2 5 2 8 2" xfId="54197" xr:uid="{E38EE626-807E-4E9E-A409-162DB60F46B6}"/>
    <cellStyle name="千分位[0] 3 2 5 2 9" xfId="26981" xr:uid="{8DE52035-66F9-408B-B486-0713F71B4F2C}"/>
    <cellStyle name="千分位[0] 3 2 5 2 9 2" xfId="56933" xr:uid="{811FA6D1-6255-455E-B7F4-3993F85B4019}"/>
    <cellStyle name="千分位[0] 3 2 5 3" xfId="3361" xr:uid="{ACA0280E-7624-414E-967A-DBAD83D28076}"/>
    <cellStyle name="千分位[0] 3 2 5 3 2" xfId="28356" xr:uid="{3301A291-C064-4B61-912C-9219286C63DF}"/>
    <cellStyle name="千分位[0] 3 2 5 3 2 2" xfId="58308" xr:uid="{000A4BFF-A345-45A2-AEDD-BD530A04806E}"/>
    <cellStyle name="千分位[0] 3 2 5 3 3" xfId="33354" xr:uid="{7A40DE9B-B5F0-433C-97AD-BFCB5278E03E}"/>
    <cellStyle name="千分位[0] 3 2 5 4" xfId="6309" xr:uid="{AEE5703E-8BDA-4C12-B3DB-29479BC7F830}"/>
    <cellStyle name="千分位[0] 3 2 5 4 2" xfId="36264" xr:uid="{AD831ED5-D474-4D19-BA48-66B98DAF59AD}"/>
    <cellStyle name="千分位[0] 3 2 5 5" xfId="9091" xr:uid="{CC8C3067-31F8-4DE3-BCFE-944BFB0683BB}"/>
    <cellStyle name="千分位[0] 3 2 5 5 2" xfId="39046" xr:uid="{9F170D8A-D509-4FFC-AEA4-6AD24BD16C76}"/>
    <cellStyle name="千分位[0] 3 2 5 6" xfId="11873" xr:uid="{59C37F45-0E56-41A2-81EC-C4CCBB638BB7}"/>
    <cellStyle name="千分位[0] 3 2 5 6 2" xfId="41828" xr:uid="{4B6DFB5F-A383-476D-A066-D11A7A53A6C0}"/>
    <cellStyle name="千分位[0] 3 2 5 7" xfId="14608" xr:uid="{CA58BF70-1C98-4A64-A9DA-7F5D372B1932}"/>
    <cellStyle name="千分位[0] 3 2 5 7 2" xfId="44563" xr:uid="{E87EC16C-29CC-4195-BF2C-7B2B02D95BF9}"/>
    <cellStyle name="千分位[0] 3 2 5 8" xfId="17356" xr:uid="{EA4905AD-D219-46D9-8D60-355B32B1AE6E}"/>
    <cellStyle name="千分位[0] 3 2 5 8 2" xfId="47309" xr:uid="{9FA77DAB-47A0-4533-A762-96615A918053}"/>
    <cellStyle name="千分位[0] 3 2 5 9" xfId="20139" xr:uid="{D8D3A943-4062-43EB-853A-872870059B5B}"/>
    <cellStyle name="千分位[0] 3 2 5 9 2" xfId="50091" xr:uid="{0EC41E8E-E8FF-4727-9622-D6EC55BC1A67}"/>
    <cellStyle name="千分位[0] 3 2 6" xfId="2060" xr:uid="{8B6C02E5-C4D9-4E17-A010-6BD2F6505F31}"/>
    <cellStyle name="千分位[0] 3 2 6 10" xfId="26297" xr:uid="{F5D8E1C9-F542-4679-AD7D-8180AFE8D738}"/>
    <cellStyle name="千分位[0] 3 2 6 10 2" xfId="56249" xr:uid="{4A61A7D0-12C5-4BE6-A3B4-EBA4593937D4}"/>
    <cellStyle name="千分位[0] 3 2 6 11" xfId="32063" xr:uid="{E666CB6B-2F1C-461E-8D65-4467C4FBB9F5}"/>
    <cellStyle name="千分位[0] 3 2 6 2" xfId="4045" xr:uid="{54B63086-5F4E-4188-9937-7A5484A05AF6}"/>
    <cellStyle name="千分位[0] 3 2 6 2 2" xfId="29040" xr:uid="{80431AA6-C0CD-436C-AF8B-898B47FC12EC}"/>
    <cellStyle name="千分位[0] 3 2 6 2 2 2" xfId="58992" xr:uid="{B96A738E-A5F8-41AF-91D3-FD55677ADDE5}"/>
    <cellStyle name="千分位[0] 3 2 6 2 3" xfId="34038" xr:uid="{92838E14-C740-454C-AB91-FF44DFDDC251}"/>
    <cellStyle name="千分位[0] 3 2 6 3" xfId="6993" xr:uid="{CE31EE21-2FE5-431B-A05F-BF1950D2DD62}"/>
    <cellStyle name="千分位[0] 3 2 6 3 2" xfId="36948" xr:uid="{240EB203-F472-466F-94B5-891239434A24}"/>
    <cellStyle name="千分位[0] 3 2 6 4" xfId="9775" xr:uid="{50DD6564-2540-4028-927E-3569FDD12E90}"/>
    <cellStyle name="千分位[0] 3 2 6 4 2" xfId="39730" xr:uid="{43D90E44-0954-475E-8BC1-5AEF0A5B57B9}"/>
    <cellStyle name="千分位[0] 3 2 6 5" xfId="12557" xr:uid="{D2806E23-69F1-4C77-B60A-C7E28697C417}"/>
    <cellStyle name="千分位[0] 3 2 6 5 2" xfId="42512" xr:uid="{0A11343A-0C3C-4124-911D-181AD8D26906}"/>
    <cellStyle name="千分位[0] 3 2 6 6" xfId="15292" xr:uid="{2DAAABAF-4302-45B1-9F36-69C2435412A9}"/>
    <cellStyle name="千分位[0] 3 2 6 6 2" xfId="45247" xr:uid="{172DE901-1133-460F-A343-2859AA1FF4EB}"/>
    <cellStyle name="千分位[0] 3 2 6 7" xfId="18040" xr:uid="{E0317151-6722-4197-BA9B-4D12716457F0}"/>
    <cellStyle name="千分位[0] 3 2 6 7 2" xfId="47993" xr:uid="{00950DEF-80DE-4C5D-91DF-3A6A6886BFEF}"/>
    <cellStyle name="千分位[0] 3 2 6 8" xfId="20823" xr:uid="{F17D65AD-2FE1-46B9-86A9-F85A9F70533F}"/>
    <cellStyle name="千分位[0] 3 2 6 8 2" xfId="50775" xr:uid="{1DA700F3-95C1-4F9B-98DA-755D676F35CF}"/>
    <cellStyle name="千分位[0] 3 2 6 9" xfId="23561" xr:uid="{5B5031DD-7BAF-47B6-A349-519B590E0D01}"/>
    <cellStyle name="千分位[0] 3 2 6 9 2" xfId="53513" xr:uid="{1F86AC60-C5B8-49B9-9C13-B186A47A1FB8}"/>
    <cellStyle name="千分位[0] 3 2 7" xfId="2239" xr:uid="{D3D60625-8B6C-4314-B3D4-0DA1ED6C0015}"/>
    <cellStyle name="千分位[0] 3 2 7 2" xfId="27672" xr:uid="{11741FEA-4B7C-4D9E-8BF2-6624478C0971}"/>
    <cellStyle name="千分位[0] 3 2 7 2 2" xfId="57624" xr:uid="{BC1F4825-3233-46A0-96CD-C1C1BE019F92}"/>
    <cellStyle name="千分位[0] 3 2 7 3" xfId="32239" xr:uid="{FE55F188-DAC8-4CFC-BD55-CB2BEEACECA5}"/>
    <cellStyle name="千分位[0] 3 2 8" xfId="2677" xr:uid="{BA840638-B4E5-4FA6-B73E-6AC078910B6C}"/>
    <cellStyle name="千分位[0] 3 2 8 2" xfId="32670" xr:uid="{91BA3849-8703-4857-A915-D8C93280EDFB}"/>
    <cellStyle name="千分位[0] 3 2 9" xfId="5491" xr:uid="{BB9D5B6E-3D76-4B77-8BB2-FFBED44934D9}"/>
    <cellStyle name="千分位[0] 3 2 9 2" xfId="35462" xr:uid="{715BA551-F275-4C51-A25A-CD8A56251CC9}"/>
    <cellStyle name="千分位[0] 3 20" xfId="8364" xr:uid="{F3E75B47-2D93-4578-836B-CDB755117288}"/>
    <cellStyle name="千分位[0] 3 20 2" xfId="38319" xr:uid="{74B85C3D-084E-4570-9106-A5C473A3E0E0}"/>
    <cellStyle name="千分位[0] 3 21" xfId="11103" xr:uid="{D525C866-CD89-4373-A454-E7C4B2EC175D}"/>
    <cellStyle name="千分位[0] 3 21 2" xfId="41058" xr:uid="{0C42B762-8BCB-4DC3-9F7D-927B881E7E8B}"/>
    <cellStyle name="千分位[0] 3 22" xfId="11146" xr:uid="{45D75BBE-62AC-42BD-AB20-018744433A10}"/>
    <cellStyle name="千分位[0] 3 22 2" xfId="41101" xr:uid="{F15414DC-019A-4F80-A6A4-BDE249877971}"/>
    <cellStyle name="千分位[0] 3 23" xfId="13881" xr:uid="{80B80721-205D-49C4-BB57-40D5D4D24B73}"/>
    <cellStyle name="千分位[0] 3 23 2" xfId="43836" xr:uid="{DD7DA4AC-F733-4A68-8389-726D1C22D6B9}"/>
    <cellStyle name="千分位[0] 3 24" xfId="16628" xr:uid="{DD17FAF3-A71B-4200-AF85-BB320CF6891B}"/>
    <cellStyle name="千分位[0] 3 24 2" xfId="46581" xr:uid="{4E0F3461-F5A7-4079-B340-E73562F3373E}"/>
    <cellStyle name="千分位[0] 3 25" xfId="19365" xr:uid="{5FC1709D-CC67-4DB9-84CE-E6FA694EBCAA}"/>
    <cellStyle name="千分位[0] 3 25 2" xfId="49318" xr:uid="{857D23EF-167D-4730-ABF0-ADB3A1800BB8}"/>
    <cellStyle name="千分位[0] 3 26" xfId="19411" xr:uid="{CBBF620F-333F-4CC6-BF06-587239EF87C1}"/>
    <cellStyle name="千分位[0] 3 26 2" xfId="49363" xr:uid="{51522522-3FA9-479F-B06D-3F515A63769F}"/>
    <cellStyle name="千分位[0] 3 27" xfId="22150" xr:uid="{DD5CEBB2-04DF-40CE-AE17-20AA1C0D2D4F}"/>
    <cellStyle name="千分位[0] 3 27 2" xfId="52102" xr:uid="{F020EB0A-5F66-4E2A-A232-29E9F6062AD2}"/>
    <cellStyle name="千分位[0] 3 28" xfId="24886" xr:uid="{9848D389-E4EE-4140-82DE-5D4F800BE048}"/>
    <cellStyle name="千分位[0] 3 28 2" xfId="54838" xr:uid="{23D5D21B-A250-45C0-AC41-19F8996871EF}"/>
    <cellStyle name="千分位[0] 3 29" xfId="30387" xr:uid="{C0538CAD-B0B7-418E-B09F-2F9526BF251A}"/>
    <cellStyle name="千分位[0] 3 3" xfId="462" xr:uid="{E7C210F9-F59A-4EC8-8F0F-6C46ADD21925}"/>
    <cellStyle name="千分位[0] 3 3 10" xfId="5667" xr:uid="{2E90FF18-C62D-4BDB-901F-B8DD77923472}"/>
    <cellStyle name="千分位[0] 3 3 10 2" xfId="35622" xr:uid="{6F2209BF-8362-4B6D-BFDF-F5102768E4FF}"/>
    <cellStyle name="千分位[0] 3 3 11" xfId="8449" xr:uid="{9469B448-1FF1-465D-941F-0D4CFEA4FEA0}"/>
    <cellStyle name="千分位[0] 3 3 11 2" xfId="38404" xr:uid="{913AC2DC-80EB-4F6D-8525-EB0DF95C7DFC}"/>
    <cellStyle name="千分位[0] 3 3 12" xfId="11231" xr:uid="{A3257810-A6F9-4374-993E-08A26F9CBE37}"/>
    <cellStyle name="千分位[0] 3 3 12 2" xfId="41186" xr:uid="{F2CC750B-239C-49F6-A134-1B533AC83D8E}"/>
    <cellStyle name="千分位[0] 3 3 13" xfId="13966" xr:uid="{1BCA73A0-6757-469E-85D1-862AF166A8CC}"/>
    <cellStyle name="千分位[0] 3 3 13 2" xfId="43921" xr:uid="{3DAE5069-1664-41E0-8D7C-E5D0D6082B80}"/>
    <cellStyle name="千分位[0] 3 3 14" xfId="16714" xr:uid="{9A0CE18B-21DD-48CB-AC1E-610B63D93BBE}"/>
    <cellStyle name="千分位[0] 3 3 14 2" xfId="46667" xr:uid="{DD89A3D7-AFE9-485F-AC74-49BDF96D24AC}"/>
    <cellStyle name="千分位[0] 3 3 15" xfId="19497" xr:uid="{93C24C34-2178-4E52-8A34-463B64F4F827}"/>
    <cellStyle name="千分位[0] 3 3 15 2" xfId="49449" xr:uid="{D5F1B2E6-EFAA-496B-9D80-25274E6262C5}"/>
    <cellStyle name="千分位[0] 3 3 16" xfId="22235" xr:uid="{FBDFF344-27C1-43CA-A951-C9C9283E2EA1}"/>
    <cellStyle name="千分位[0] 3 3 16 2" xfId="52187" xr:uid="{230AE55F-3FEC-4278-AEE9-E804CA220485}"/>
    <cellStyle name="千分位[0] 3 3 17" xfId="24971" xr:uid="{84DE41EE-560D-48DA-A427-E8BD33004894}"/>
    <cellStyle name="千分位[0] 3 3 17 2" xfId="54923" xr:uid="{2BC0F5E1-7396-4430-94F9-49174C1DC045}"/>
    <cellStyle name="千分位[0] 3 3 18" xfId="30475" xr:uid="{311E4E48-3081-4EF8-BF09-344CF0AEB7DD}"/>
    <cellStyle name="千分位[0] 3 3 2" xfId="604" xr:uid="{38CAB273-F6E6-40AF-AD1A-11D421040CD2}"/>
    <cellStyle name="千分位[0] 3 3 2 10" xfId="16885" xr:uid="{E8B0E48E-FACE-4EC0-9357-4E7C0BDEFBB2}"/>
    <cellStyle name="千分位[0] 3 3 2 10 2" xfId="46838" xr:uid="{ABAAA027-80E3-4CB6-B348-EFC5ED5F096D}"/>
    <cellStyle name="千分位[0] 3 3 2 11" xfId="19668" xr:uid="{97BB4FE9-D7C5-4E5B-847C-404D77D83167}"/>
    <cellStyle name="千分位[0] 3 3 2 11 2" xfId="49620" xr:uid="{F641AFE6-5018-43F4-8334-E1F87408CCBC}"/>
    <cellStyle name="千分位[0] 3 3 2 12" xfId="22406" xr:uid="{54CE3E17-26DF-4DA4-B73E-05EF01700BBD}"/>
    <cellStyle name="千分位[0] 3 3 2 12 2" xfId="52358" xr:uid="{F5D32D15-D652-43C8-A065-25B001ECBE3F}"/>
    <cellStyle name="千分位[0] 3 3 2 13" xfId="25142" xr:uid="{69AD3033-CEEB-4B71-A5B4-C9F4EFEFA5A6}"/>
    <cellStyle name="千分位[0] 3 3 2 13 2" xfId="55094" xr:uid="{039FA058-008B-44CE-9854-771DC8AA531A}"/>
    <cellStyle name="千分位[0] 3 3 2 14" xfId="30614" xr:uid="{B4314D5F-B8CD-4519-AE2C-F67E8C569064}"/>
    <cellStyle name="千分位[0] 3 3 2 2" xfId="1152" xr:uid="{E309DC19-151F-4398-9EA3-15633A4C4C7B}"/>
    <cellStyle name="千分位[0] 3 3 2 2 10" xfId="20010" xr:uid="{E2BD1001-7F85-446D-8D04-C8012686D65D}"/>
    <cellStyle name="千分位[0] 3 3 2 2 10 2" xfId="49962" xr:uid="{ADDBE9E3-6865-46CC-9976-77178195BA35}"/>
    <cellStyle name="千分位[0] 3 3 2 2 11" xfId="22748" xr:uid="{E6FDDC64-0360-42E0-9D17-86BB47878E5F}"/>
    <cellStyle name="千分位[0] 3 3 2 2 11 2" xfId="52700" xr:uid="{7EFD77CA-7E45-4D7B-B1C6-391944AF5B33}"/>
    <cellStyle name="千分位[0] 3 3 2 2 12" xfId="25484" xr:uid="{A6E52440-BFEC-4208-9CE4-D91DDF22AD64}"/>
    <cellStyle name="千分位[0] 3 3 2 2 12 2" xfId="55436" xr:uid="{C65A96A1-1B05-49A7-95CE-12A8A8D9E1C4}"/>
    <cellStyle name="千分位[0] 3 3 2 2 13" xfId="31157" xr:uid="{A1574FE3-AA9A-440F-9C66-1F2C9A718F2B}"/>
    <cellStyle name="千分位[0] 3 3 2 2 2" xfId="3916" xr:uid="{3974A4A5-CC46-4A35-B562-29F34F20B37A}"/>
    <cellStyle name="千分位[0] 3 3 2 2 2 10" xfId="26168" xr:uid="{42DDF4AC-0237-415F-8145-B63027D0380F}"/>
    <cellStyle name="千分位[0] 3 3 2 2 2 10 2" xfId="56120" xr:uid="{EF8F31E7-BD62-4C41-8047-4AC7E8CE864B}"/>
    <cellStyle name="千分位[0] 3 3 2 2 2 11" xfId="33909" xr:uid="{B5EFAD7F-07F3-4193-AA73-88EB32AC4BA3}"/>
    <cellStyle name="千分位[0] 3 3 2 2 2 2" xfId="5284" xr:uid="{B6E8C9E8-ABCB-46B1-882A-A12487ED3D3A}"/>
    <cellStyle name="千分位[0] 3 3 2 2 2 2 10" xfId="35277" xr:uid="{37712FE3-235F-4CEE-B6A7-EED86B0333B7}"/>
    <cellStyle name="千分位[0] 3 3 2 2 2 2 2" xfId="8232" xr:uid="{2DEF6A10-DBF3-4599-A8E0-7299F55863AC}"/>
    <cellStyle name="千分位[0] 3 3 2 2 2 2 2 2" xfId="30279" xr:uid="{B02447FC-5639-48B1-912E-3A915337B5B6}"/>
    <cellStyle name="千分位[0] 3 3 2 2 2 2 2 2 2" xfId="60231" xr:uid="{2125CB96-83AF-4CB4-AED7-9A6B3133577C}"/>
    <cellStyle name="千分位[0] 3 3 2 2 2 2 2 3" xfId="38187" xr:uid="{6FC30EBD-2F19-4488-88F1-C21B12E9F2B0}"/>
    <cellStyle name="千分位[0] 3 3 2 2 2 2 3" xfId="11014" xr:uid="{6F07C8D7-3716-467C-A5D6-1B84D24412AF}"/>
    <cellStyle name="千分位[0] 3 3 2 2 2 2 3 2" xfId="40969" xr:uid="{EB0D0E95-DE8E-4B61-905B-4B130B32EA44}"/>
    <cellStyle name="千分位[0] 3 3 2 2 2 2 4" xfId="13796" xr:uid="{1A346E97-0C29-40AB-BEE2-D3F186007300}"/>
    <cellStyle name="千分位[0] 3 3 2 2 2 2 4 2" xfId="43751" xr:uid="{36FF0555-783C-467D-B5AA-1F6867C41582}"/>
    <cellStyle name="千分位[0] 3 3 2 2 2 2 5" xfId="16531" xr:uid="{C930281B-1B70-4308-A29A-6526A9A21C54}"/>
    <cellStyle name="千分位[0] 3 3 2 2 2 2 5 2" xfId="46486" xr:uid="{B4BB1E05-414F-4668-B119-910B6DC26DA1}"/>
    <cellStyle name="千分位[0] 3 3 2 2 2 2 6" xfId="19279" xr:uid="{B5DAEEF5-4DAE-44F8-A4BF-5276D0ED9A20}"/>
    <cellStyle name="千分位[0] 3 3 2 2 2 2 6 2" xfId="49232" xr:uid="{362A9DC8-663A-4B20-B615-7DB5B83D903E}"/>
    <cellStyle name="千分位[0] 3 3 2 2 2 2 7" xfId="22062" xr:uid="{1F8F5324-61C7-49D5-8AA3-3DC9868D9762}"/>
    <cellStyle name="千分位[0] 3 3 2 2 2 2 7 2" xfId="52014" xr:uid="{1326EB92-F476-48EA-A24C-501931E13B9D}"/>
    <cellStyle name="千分位[0] 3 3 2 2 2 2 8" xfId="24800" xr:uid="{2881934E-EA7D-4311-9DD2-F582D97F9F04}"/>
    <cellStyle name="千分位[0] 3 3 2 2 2 2 8 2" xfId="54752" xr:uid="{BE57BEC6-97DC-4449-A23F-13B4B5FC5A18}"/>
    <cellStyle name="千分位[0] 3 3 2 2 2 2 9" xfId="27536" xr:uid="{0107A0CF-7E6C-4A4A-AD66-2153BC6B2AC8}"/>
    <cellStyle name="千分位[0] 3 3 2 2 2 2 9 2" xfId="57488" xr:uid="{19A993C3-0339-4B97-B2D9-0E76F57C4665}"/>
    <cellStyle name="千分位[0] 3 3 2 2 2 3" xfId="6864" xr:uid="{EC0971FD-53C6-487E-931A-6827C3481AD2}"/>
    <cellStyle name="千分位[0] 3 3 2 2 2 3 2" xfId="28911" xr:uid="{CDCB976B-2709-4A06-841D-9BFCAB479CAF}"/>
    <cellStyle name="千分位[0] 3 3 2 2 2 3 2 2" xfId="58863" xr:uid="{02257554-D596-4C51-8C7F-83AB263901E1}"/>
    <cellStyle name="千分位[0] 3 3 2 2 2 3 3" xfId="36819" xr:uid="{A1E00B5D-D994-467D-AA96-8A86233B995B}"/>
    <cellStyle name="千分位[0] 3 3 2 2 2 4" xfId="9646" xr:uid="{E5C1CB38-484C-465A-A54C-2535AF7273DD}"/>
    <cellStyle name="千分位[0] 3 3 2 2 2 4 2" xfId="39601" xr:uid="{37A25F0E-04ED-432E-AC9A-98F0099F943A}"/>
    <cellStyle name="千分位[0] 3 3 2 2 2 5" xfId="12428" xr:uid="{2570E8E5-FE98-48C7-9CC8-5561182BDADE}"/>
    <cellStyle name="千分位[0] 3 3 2 2 2 5 2" xfId="42383" xr:uid="{9CBCAAC0-AAE6-452D-98AC-F254C00CF4E2}"/>
    <cellStyle name="千分位[0] 3 3 2 2 2 6" xfId="15163" xr:uid="{3A33CB71-1CFC-4D7D-B60C-CE7AA29F37C9}"/>
    <cellStyle name="千分位[0] 3 3 2 2 2 6 2" xfId="45118" xr:uid="{C4A36911-0F5E-4CA6-B616-9539978466DD}"/>
    <cellStyle name="千分位[0] 3 3 2 2 2 7" xfId="17911" xr:uid="{B7EA47B6-4752-462A-B17A-5F46AC7F1ACB}"/>
    <cellStyle name="千分位[0] 3 3 2 2 2 7 2" xfId="47864" xr:uid="{061B3ADA-8B00-4254-AE26-C4952E86FE54}"/>
    <cellStyle name="千分位[0] 3 3 2 2 2 8" xfId="20694" xr:uid="{E1E37486-B0FD-4DB0-962A-6FAA0710B91E}"/>
    <cellStyle name="千分位[0] 3 3 2 2 2 8 2" xfId="50646" xr:uid="{0BE75EFA-3B76-4A36-9F6B-88FC70FEB52B}"/>
    <cellStyle name="千分位[0] 3 3 2 2 2 9" xfId="23432" xr:uid="{C737082B-A856-4D78-8309-789301E68D88}"/>
    <cellStyle name="千分位[0] 3 3 2 2 2 9 2" xfId="53384" xr:uid="{EA735D4B-464B-4B49-9F87-199545B12C80}"/>
    <cellStyle name="千分位[0] 3 3 2 2 3" xfId="4600" xr:uid="{7617BFC8-DBB7-44CF-ABAF-1EEABA7B805D}"/>
    <cellStyle name="千分位[0] 3 3 2 2 3 10" xfId="34593" xr:uid="{DC53D2EF-130A-4592-BB94-9BFCA753D69E}"/>
    <cellStyle name="千分位[0] 3 3 2 2 3 2" xfId="7548" xr:uid="{67CCF46A-EA8F-4B9F-995B-2DEF94A5EFA4}"/>
    <cellStyle name="千分位[0] 3 3 2 2 3 2 2" xfId="29595" xr:uid="{B277DBA8-8CD9-46F2-95E0-7D4063FB8F3A}"/>
    <cellStyle name="千分位[0] 3 3 2 2 3 2 2 2" xfId="59547" xr:uid="{CC899B11-7FAB-48CC-B09A-68CC3DACBBF9}"/>
    <cellStyle name="千分位[0] 3 3 2 2 3 2 3" xfId="37503" xr:uid="{4598357D-0CC8-4753-9540-4B0806746E11}"/>
    <cellStyle name="千分位[0] 3 3 2 2 3 3" xfId="10330" xr:uid="{28FFC9C4-1D1C-4A17-9076-904F21D9CC46}"/>
    <cellStyle name="千分位[0] 3 3 2 2 3 3 2" xfId="40285" xr:uid="{982777E1-3FBC-4383-AB50-64CE99ACE1C5}"/>
    <cellStyle name="千分位[0] 3 3 2 2 3 4" xfId="13112" xr:uid="{F4FB5B6E-937B-4EFF-BE27-C6BA9DC6B9C4}"/>
    <cellStyle name="千分位[0] 3 3 2 2 3 4 2" xfId="43067" xr:uid="{FD5D4BA5-BAE2-4EA2-9B26-33D50935FB2C}"/>
    <cellStyle name="千分位[0] 3 3 2 2 3 5" xfId="15847" xr:uid="{0A9270E1-7D2A-460C-A5BD-8283660E5D60}"/>
    <cellStyle name="千分位[0] 3 3 2 2 3 5 2" xfId="45802" xr:uid="{2DE4BFCF-6AF1-430E-846E-26CE05D23454}"/>
    <cellStyle name="千分位[0] 3 3 2 2 3 6" xfId="18595" xr:uid="{4E91A2E0-6089-4310-84C2-E4158CF93067}"/>
    <cellStyle name="千分位[0] 3 3 2 2 3 6 2" xfId="48548" xr:uid="{36654CC6-7E0A-4E32-BBF1-A2CBDD609806}"/>
    <cellStyle name="千分位[0] 3 3 2 2 3 7" xfId="21378" xr:uid="{0B347BFB-F9A9-4DA3-BC89-6BE25867B18E}"/>
    <cellStyle name="千分位[0] 3 3 2 2 3 7 2" xfId="51330" xr:uid="{DCA6997C-129C-43AD-8CA8-A97FD34FE47C}"/>
    <cellStyle name="千分位[0] 3 3 2 2 3 8" xfId="24116" xr:uid="{74F6C33A-06F2-4433-85D9-5ECA7FEB8464}"/>
    <cellStyle name="千分位[0] 3 3 2 2 3 8 2" xfId="54068" xr:uid="{E0BF9B84-D308-453D-8F7C-ADD41DD5138D}"/>
    <cellStyle name="千分位[0] 3 3 2 2 3 9" xfId="26852" xr:uid="{F28C4AE0-832F-4312-BB19-4C0F67C9EF67}"/>
    <cellStyle name="千分位[0] 3 3 2 2 3 9 2" xfId="56804" xr:uid="{5EA9DE33-8134-4503-9388-5C590BBE1427}"/>
    <cellStyle name="千分位[0] 3 3 2 2 4" xfId="3232" xr:uid="{C17D7320-8450-475E-AF32-10E60C1FEB42}"/>
    <cellStyle name="千分位[0] 3 3 2 2 4 2" xfId="28227" xr:uid="{6A548B1F-C55B-40E9-8F73-9BAC20C9DEE6}"/>
    <cellStyle name="千分位[0] 3 3 2 2 4 2 2" xfId="58179" xr:uid="{A2D614AE-C206-4E06-80CB-26898E7D6C61}"/>
    <cellStyle name="千分位[0] 3 3 2 2 4 3" xfId="33225" xr:uid="{C61ED639-D3B9-49BC-A5E6-26BEAFD8F30F}"/>
    <cellStyle name="千分位[0] 3 3 2 2 5" xfId="6180" xr:uid="{5299812C-405E-42ED-9D41-F862A4CF67D2}"/>
    <cellStyle name="千分位[0] 3 3 2 2 5 2" xfId="36135" xr:uid="{DA28AB33-BF98-4959-A181-153C2975458E}"/>
    <cellStyle name="千分位[0] 3 3 2 2 6" xfId="8962" xr:uid="{19CA3B5E-7AB8-4415-B65A-75B79FB5A83A}"/>
    <cellStyle name="千分位[0] 3 3 2 2 6 2" xfId="38917" xr:uid="{162FF26D-055A-41B4-971F-98F8514F3EDF}"/>
    <cellStyle name="千分位[0] 3 3 2 2 7" xfId="11744" xr:uid="{8A8D3659-0153-49D4-BE5B-5576C005F548}"/>
    <cellStyle name="千分位[0] 3 3 2 2 7 2" xfId="41699" xr:uid="{7ED4E0D5-B727-4505-9405-3CB32B8F40CF}"/>
    <cellStyle name="千分位[0] 3 3 2 2 8" xfId="14479" xr:uid="{36953228-DA0D-4106-A426-C01E34E29B01}"/>
    <cellStyle name="千分位[0] 3 3 2 2 8 2" xfId="44434" xr:uid="{3FEDE169-3E36-4532-951D-2AF22C0D32CD}"/>
    <cellStyle name="千分位[0] 3 3 2 2 9" xfId="17227" xr:uid="{F4869466-0864-4962-BAE6-3F048A830D59}"/>
    <cellStyle name="千分位[0] 3 3 2 2 9 2" xfId="47180" xr:uid="{A6CB936E-CCBB-4F5D-842C-A59CB68D19E8}"/>
    <cellStyle name="千分位[0] 3 3 2 3" xfId="1694" xr:uid="{B05E5B9B-C8A5-42A4-B5E5-E7410AAD8FBF}"/>
    <cellStyle name="千分位[0] 3 3 2 3 10" xfId="23090" xr:uid="{D82EB32A-1CC3-4691-A4DF-2E98D5AD3BCB}"/>
    <cellStyle name="千分位[0] 3 3 2 3 10 2" xfId="53042" xr:uid="{5C76A250-A4E4-496F-8234-99B423E1D2FB}"/>
    <cellStyle name="千分位[0] 3 3 2 3 11" xfId="25826" xr:uid="{A898D08C-B832-45B7-9AE0-FAB7EDF05C86}"/>
    <cellStyle name="千分位[0] 3 3 2 3 11 2" xfId="55778" xr:uid="{C5705573-23D5-48B4-BD6D-6578468670E3}"/>
    <cellStyle name="千分位[0] 3 3 2 3 12" xfId="31699" xr:uid="{55BE711D-FD63-4E6A-B71E-2AA3D561C00A}"/>
    <cellStyle name="千分位[0] 3 3 2 3 2" xfId="4942" xr:uid="{DE1D8437-0BE9-49F8-9E4F-D2BD9BF072C4}"/>
    <cellStyle name="千分位[0] 3 3 2 3 2 10" xfId="34935" xr:uid="{306BE262-8D4C-47A0-BC95-EB171001C31D}"/>
    <cellStyle name="千分位[0] 3 3 2 3 2 2" xfId="7890" xr:uid="{9827F6EB-3A34-4B92-B671-86B61DF6224B}"/>
    <cellStyle name="千分位[0] 3 3 2 3 2 2 2" xfId="29937" xr:uid="{866FC6B6-C90D-4D1C-AB48-DDB79A18D041}"/>
    <cellStyle name="千分位[0] 3 3 2 3 2 2 2 2" xfId="59889" xr:uid="{DE30B7FB-CBF0-4103-9B40-7B8592A2D077}"/>
    <cellStyle name="千分位[0] 3 3 2 3 2 2 3" xfId="37845" xr:uid="{D854DF79-76E0-422F-AFAD-77AD3E034AD7}"/>
    <cellStyle name="千分位[0] 3 3 2 3 2 3" xfId="10672" xr:uid="{3BECFED5-E0AB-4914-A0D0-45D26853DF71}"/>
    <cellStyle name="千分位[0] 3 3 2 3 2 3 2" xfId="40627" xr:uid="{0CC58E6C-74F1-4A62-9DF6-84852E84DB10}"/>
    <cellStyle name="千分位[0] 3 3 2 3 2 4" xfId="13454" xr:uid="{357751DA-F198-414F-8CE9-44A554DDDC05}"/>
    <cellStyle name="千分位[0] 3 3 2 3 2 4 2" xfId="43409" xr:uid="{07C20344-E01E-494C-A071-F56F1FB13970}"/>
    <cellStyle name="千分位[0] 3 3 2 3 2 5" xfId="16189" xr:uid="{5EF68A0F-09C7-46CC-AFD1-6F848D5D2EF3}"/>
    <cellStyle name="千分位[0] 3 3 2 3 2 5 2" xfId="46144" xr:uid="{B69DB9E9-59A5-4F81-A21B-EF1F85C79D3C}"/>
    <cellStyle name="千分位[0] 3 3 2 3 2 6" xfId="18937" xr:uid="{2544D3E8-2B24-4EF9-AE75-F12D1D81ED3C}"/>
    <cellStyle name="千分位[0] 3 3 2 3 2 6 2" xfId="48890" xr:uid="{0052DF00-5EA6-42DF-A0B7-F202F1E35125}"/>
    <cellStyle name="千分位[0] 3 3 2 3 2 7" xfId="21720" xr:uid="{B69560F6-09EB-4704-A12D-84A2CC4E7FA3}"/>
    <cellStyle name="千分位[0] 3 3 2 3 2 7 2" xfId="51672" xr:uid="{644253AE-A5C1-4DEF-9D2F-A74719F01DE0}"/>
    <cellStyle name="千分位[0] 3 3 2 3 2 8" xfId="24458" xr:uid="{C4A2B708-FC9E-43B0-9274-EE6690AB93C2}"/>
    <cellStyle name="千分位[0] 3 3 2 3 2 8 2" xfId="54410" xr:uid="{9705EA19-AFFD-4C0A-8501-ECEB385BA8B2}"/>
    <cellStyle name="千分位[0] 3 3 2 3 2 9" xfId="27194" xr:uid="{C22C9057-97B0-473D-B9BE-4F3ED6FA42C9}"/>
    <cellStyle name="千分位[0] 3 3 2 3 2 9 2" xfId="57146" xr:uid="{5691DD88-9517-4061-BF0A-1408AB4E0A95}"/>
    <cellStyle name="千分位[0] 3 3 2 3 3" xfId="3574" xr:uid="{269E59EC-771A-47C0-8408-DF0FE7D090AA}"/>
    <cellStyle name="千分位[0] 3 3 2 3 3 2" xfId="28569" xr:uid="{1416C88A-0081-42E4-9C89-6A7E3A70E626}"/>
    <cellStyle name="千分位[0] 3 3 2 3 3 2 2" xfId="58521" xr:uid="{46F862AB-D819-4222-A423-2618FAE0650B}"/>
    <cellStyle name="千分位[0] 3 3 2 3 3 3" xfId="33567" xr:uid="{C6333E37-1C0C-4F06-95F0-8BB74A8E1A1A}"/>
    <cellStyle name="千分位[0] 3 3 2 3 4" xfId="6522" xr:uid="{288BE902-D453-46C8-8BC4-D41B6DAF605B}"/>
    <cellStyle name="千分位[0] 3 3 2 3 4 2" xfId="36477" xr:uid="{EE884AAA-5539-4AF7-94E0-9201D5344515}"/>
    <cellStyle name="千分位[0] 3 3 2 3 5" xfId="9304" xr:uid="{3306D2DF-3C1F-432E-A4D7-90952365815C}"/>
    <cellStyle name="千分位[0] 3 3 2 3 5 2" xfId="39259" xr:uid="{646B5805-E615-4537-A08B-0E2DC3C7373A}"/>
    <cellStyle name="千分位[0] 3 3 2 3 6" xfId="12086" xr:uid="{D55BFFC7-E037-468D-9B1B-6D1815B7C8F6}"/>
    <cellStyle name="千分位[0] 3 3 2 3 6 2" xfId="42041" xr:uid="{DF1831F3-1DF0-499C-9744-24E0637871E5}"/>
    <cellStyle name="千分位[0] 3 3 2 3 7" xfId="14821" xr:uid="{ED8D33A6-E96F-428F-9C93-16428A48AFE1}"/>
    <cellStyle name="千分位[0] 3 3 2 3 7 2" xfId="44776" xr:uid="{E7A63A35-A9A7-46F3-857D-2FF0E30F57B9}"/>
    <cellStyle name="千分位[0] 3 3 2 3 8" xfId="17569" xr:uid="{A20275E1-2C35-40ED-940F-CF64216D89D3}"/>
    <cellStyle name="千分位[0] 3 3 2 3 8 2" xfId="47522" xr:uid="{21E4D11F-E4C0-406B-8993-DAC6F4E99179}"/>
    <cellStyle name="千分位[0] 3 3 2 3 9" xfId="20352" xr:uid="{BDBFADC7-0E5A-48CD-8B10-2C404AD9F1F4}"/>
    <cellStyle name="千分位[0] 3 3 2 3 9 2" xfId="50304" xr:uid="{1C14DFE6-B818-4A30-81C5-A4270EB40E19}"/>
    <cellStyle name="千分位[0] 3 3 2 4" xfId="2453" xr:uid="{B54FC0C6-A516-4247-844A-354F9FD7879C}"/>
    <cellStyle name="千分位[0] 3 3 2 4 10" xfId="26510" xr:uid="{70B47D56-CB2A-4A0F-9B2D-8D26B2D851E7}"/>
    <cellStyle name="千分位[0] 3 3 2 4 10 2" xfId="56462" xr:uid="{CE113967-B0C9-453C-BF86-6266150D15B5}"/>
    <cellStyle name="千分位[0] 3 3 2 4 11" xfId="32452" xr:uid="{DE9A7EA6-26FD-4D51-B036-1B21F80447E0}"/>
    <cellStyle name="千分位[0] 3 3 2 4 2" xfId="4258" xr:uid="{59FFCF54-D8B6-4785-BD88-0B37CA3D7383}"/>
    <cellStyle name="千分位[0] 3 3 2 4 2 2" xfId="29253" xr:uid="{C8637E60-A4D3-4119-BEBB-A855D0B55668}"/>
    <cellStyle name="千分位[0] 3 3 2 4 2 2 2" xfId="59205" xr:uid="{D105FC46-837B-4C26-A98A-CD67B818BDBD}"/>
    <cellStyle name="千分位[0] 3 3 2 4 2 3" xfId="34251" xr:uid="{580ABE3B-8E98-4ED1-9C88-5A9F8E4E184E}"/>
    <cellStyle name="千分位[0] 3 3 2 4 3" xfId="7206" xr:uid="{8CBE3B9F-3432-4CF6-94F4-17E8D61B42DA}"/>
    <cellStyle name="千分位[0] 3 3 2 4 3 2" xfId="37161" xr:uid="{6A2F75B4-DB77-45CD-9AC2-130BD9342AA9}"/>
    <cellStyle name="千分位[0] 3 3 2 4 4" xfId="9988" xr:uid="{C9253215-C879-4050-A771-5A862158F515}"/>
    <cellStyle name="千分位[0] 3 3 2 4 4 2" xfId="39943" xr:uid="{B226CDA8-CD4B-4410-ABD4-A298DFB1A3F8}"/>
    <cellStyle name="千分位[0] 3 3 2 4 5" xfId="12770" xr:uid="{343599DA-32AB-46C8-AA3F-3F5AD5744512}"/>
    <cellStyle name="千分位[0] 3 3 2 4 5 2" xfId="42725" xr:uid="{A097ADE3-B8E0-4118-995A-E3A935E15620}"/>
    <cellStyle name="千分位[0] 3 3 2 4 6" xfId="15505" xr:uid="{3B7FE17D-E14B-48A5-BBAF-2E46E626C51C}"/>
    <cellStyle name="千分位[0] 3 3 2 4 6 2" xfId="45460" xr:uid="{315563BA-B695-4779-918B-6FBB81DE5C6D}"/>
    <cellStyle name="千分位[0] 3 3 2 4 7" xfId="18253" xr:uid="{F8F58E28-CB79-4A9D-9F87-584118807293}"/>
    <cellStyle name="千分位[0] 3 3 2 4 7 2" xfId="48206" xr:uid="{710D6130-8630-4E07-A722-6F8FFC2A841B}"/>
    <cellStyle name="千分位[0] 3 3 2 4 8" xfId="21036" xr:uid="{F73CB664-B516-4781-927A-C6A886996CD6}"/>
    <cellStyle name="千分位[0] 3 3 2 4 8 2" xfId="50988" xr:uid="{61781F16-8FF4-40A8-91C6-8D9405C1E5B2}"/>
    <cellStyle name="千分位[0] 3 3 2 4 9" xfId="23774" xr:uid="{94FD7DBB-E8DF-4EA5-9A02-5D39AB8133F6}"/>
    <cellStyle name="千分位[0] 3 3 2 4 9 2" xfId="53726" xr:uid="{B5EC522C-FFAF-43DA-8190-E463AE03317E}"/>
    <cellStyle name="千分位[0] 3 3 2 5" xfId="2890" xr:uid="{37C2409D-B4FE-4F9E-B307-B545A86BEA11}"/>
    <cellStyle name="千分位[0] 3 3 2 5 2" xfId="27885" xr:uid="{87E89A5A-8F81-4B7A-B897-CD936AC3DC9F}"/>
    <cellStyle name="千分位[0] 3 3 2 5 2 2" xfId="57837" xr:uid="{AB0EB9A5-C0EA-4B87-A754-00B11DBC4DBA}"/>
    <cellStyle name="千分位[0] 3 3 2 5 3" xfId="32883" xr:uid="{947071F5-2E81-45EE-BD8D-9566C86F4E86}"/>
    <cellStyle name="千分位[0] 3 3 2 6" xfId="5838" xr:uid="{463A085E-BA0A-45C3-9B0B-2FE3DBF866ED}"/>
    <cellStyle name="千分位[0] 3 3 2 6 2" xfId="35793" xr:uid="{B0E8E4FA-9655-4FCF-B56B-EC68E128A1CB}"/>
    <cellStyle name="千分位[0] 3 3 2 7" xfId="8620" xr:uid="{EBA013D0-DE52-462E-9112-E369011A19F5}"/>
    <cellStyle name="千分位[0] 3 3 2 7 2" xfId="38575" xr:uid="{05A9936F-7732-4662-BE19-2B89A0110A07}"/>
    <cellStyle name="千分位[0] 3 3 2 8" xfId="11402" xr:uid="{AB7FBE57-6A89-4399-AA49-49A707988707}"/>
    <cellStyle name="千分位[0] 3 3 2 8 2" xfId="41357" xr:uid="{92A4081F-08AB-40D6-9BDA-B521F95B72B7}"/>
    <cellStyle name="千分位[0] 3 3 2 9" xfId="14137" xr:uid="{FFB9E0F8-ADF6-4580-9AB0-4618B6E0B90A}"/>
    <cellStyle name="千分位[0] 3 3 2 9 2" xfId="44092" xr:uid="{AFB50906-7859-4379-BA0F-8B21EF4FBD9A}"/>
    <cellStyle name="千分位[0] 3 3 3" xfId="837" xr:uid="{5A26855B-2186-4B58-AD15-76693D164E35}"/>
    <cellStyle name="千分位[0] 3 3 3 10" xfId="19839" xr:uid="{719F731A-555D-44B5-AE01-C92C9B181FE5}"/>
    <cellStyle name="千分位[0] 3 3 3 10 2" xfId="49791" xr:uid="{1F6A5B39-59CF-4A81-9AC6-2456FD3B062D}"/>
    <cellStyle name="千分位[0] 3 3 3 11" xfId="22577" xr:uid="{8557F171-E35D-445C-9AF5-87FEA1FF1E3C}"/>
    <cellStyle name="千分位[0] 3 3 3 11 2" xfId="52529" xr:uid="{41D67A62-C54C-49F5-9260-0016C4C10A91}"/>
    <cellStyle name="千分位[0] 3 3 3 12" xfId="25313" xr:uid="{35A30EDF-8A10-4FD1-BBCF-DA60E86BBB5A}"/>
    <cellStyle name="千分位[0] 3 3 3 12 2" xfId="55265" xr:uid="{A42F1A04-3DAB-46F2-952F-1B9E53D44775}"/>
    <cellStyle name="千分位[0] 3 3 3 13" xfId="30842" xr:uid="{1CC285E5-E1E4-4D68-A861-5572E303C975}"/>
    <cellStyle name="千分位[0] 3 3 3 2" xfId="1380" xr:uid="{F04C9406-6F1F-4468-BB26-5EAEC1A8FA03}"/>
    <cellStyle name="千分位[0] 3 3 3 2 10" xfId="23261" xr:uid="{0DC82B75-5330-4607-B81F-A7CB5D09A2A6}"/>
    <cellStyle name="千分位[0] 3 3 3 2 10 2" xfId="53213" xr:uid="{4D903D53-6C5A-4C78-9D9F-6A7C9CBABDA7}"/>
    <cellStyle name="千分位[0] 3 3 3 2 11" xfId="25997" xr:uid="{3AD0E4B5-DE54-4BEF-8C83-962D37FEC923}"/>
    <cellStyle name="千分位[0] 3 3 3 2 11 2" xfId="55949" xr:uid="{BB2D36DD-71E4-4EDF-A7CE-35050FD3DC06}"/>
    <cellStyle name="千分位[0] 3 3 3 2 12" xfId="31385" xr:uid="{100E144C-B387-45E3-9646-37D97C10ED19}"/>
    <cellStyle name="千分位[0] 3 3 3 2 2" xfId="5113" xr:uid="{A64E44E5-72BD-41D9-9975-8297C5B9D09A}"/>
    <cellStyle name="千分位[0] 3 3 3 2 2 10" xfId="35106" xr:uid="{BF52D1C8-7359-407A-BABA-DC4B15CA4384}"/>
    <cellStyle name="千分位[0] 3 3 3 2 2 2" xfId="8061" xr:uid="{30532E5B-7C48-4AB6-95A8-9E789EB089F9}"/>
    <cellStyle name="千分位[0] 3 3 3 2 2 2 2" xfId="30108" xr:uid="{0569C0D6-B099-4F92-A924-6383EA32B6DA}"/>
    <cellStyle name="千分位[0] 3 3 3 2 2 2 2 2" xfId="60060" xr:uid="{28414599-19F3-4E36-9136-95C7B228E8FC}"/>
    <cellStyle name="千分位[0] 3 3 3 2 2 2 3" xfId="38016" xr:uid="{3FF6C6FF-3507-4222-A44B-2F8BFA866F84}"/>
    <cellStyle name="千分位[0] 3 3 3 2 2 3" xfId="10843" xr:uid="{E3E889E9-42EF-42C4-B4FA-EADABAF7D464}"/>
    <cellStyle name="千分位[0] 3 3 3 2 2 3 2" xfId="40798" xr:uid="{180B6D25-42CB-4CA8-B482-A533A829EBD4}"/>
    <cellStyle name="千分位[0] 3 3 3 2 2 4" xfId="13625" xr:uid="{F83402E3-D392-49A0-A87A-A56AFDCBED50}"/>
    <cellStyle name="千分位[0] 3 3 3 2 2 4 2" xfId="43580" xr:uid="{7DB8BC6E-FE5C-4DFD-94CC-B4CA88F5AFE0}"/>
    <cellStyle name="千分位[0] 3 3 3 2 2 5" xfId="16360" xr:uid="{84CB1F54-E220-498B-8530-BD3FE23EA0E2}"/>
    <cellStyle name="千分位[0] 3 3 3 2 2 5 2" xfId="46315" xr:uid="{80B44714-5050-4EB7-BA6A-F1421FE38D8E}"/>
    <cellStyle name="千分位[0] 3 3 3 2 2 6" xfId="19108" xr:uid="{E2A877FB-8364-4A3F-9459-BF9FA8EAE85E}"/>
    <cellStyle name="千分位[0] 3 3 3 2 2 6 2" xfId="49061" xr:uid="{44EE76F3-83CC-43F7-98DD-B6E9E52194C7}"/>
    <cellStyle name="千分位[0] 3 3 3 2 2 7" xfId="21891" xr:uid="{77FE8752-48B3-4559-A85A-38E1BF4CC997}"/>
    <cellStyle name="千分位[0] 3 3 3 2 2 7 2" xfId="51843" xr:uid="{58B4E4AC-31A4-42D9-A486-793731858A9F}"/>
    <cellStyle name="千分位[0] 3 3 3 2 2 8" xfId="24629" xr:uid="{A509DE93-717B-4E48-9A34-D81D50A973A1}"/>
    <cellStyle name="千分位[0] 3 3 3 2 2 8 2" xfId="54581" xr:uid="{35851DB3-08EA-4D29-AA1A-0225D0E1884C}"/>
    <cellStyle name="千分位[0] 3 3 3 2 2 9" xfId="27365" xr:uid="{651E510D-D0D3-44B4-BB28-6626CD4FB906}"/>
    <cellStyle name="千分位[0] 3 3 3 2 2 9 2" xfId="57317" xr:uid="{D232B104-1B8C-460F-A0FC-CF1A85E4D497}"/>
    <cellStyle name="千分位[0] 3 3 3 2 3" xfId="3745" xr:uid="{BA27E2EB-868C-4A50-9955-377E8A0C830C}"/>
    <cellStyle name="千分位[0] 3 3 3 2 3 2" xfId="28740" xr:uid="{C5EB770C-9D6F-4C59-A3DD-864B84A8FBCF}"/>
    <cellStyle name="千分位[0] 3 3 3 2 3 2 2" xfId="58692" xr:uid="{020C77F4-E3FF-4049-A674-47B520C9A08C}"/>
    <cellStyle name="千分位[0] 3 3 3 2 3 3" xfId="33738" xr:uid="{2F33BE08-F6A7-424A-A9FF-4C6BA7A1D7E1}"/>
    <cellStyle name="千分位[0] 3 3 3 2 4" xfId="6693" xr:uid="{34F2DE21-AFF5-46A6-A47F-67D53444961E}"/>
    <cellStyle name="千分位[0] 3 3 3 2 4 2" xfId="36648" xr:uid="{20FA8E7D-2A10-4FD2-9D85-424372080F3A}"/>
    <cellStyle name="千分位[0] 3 3 3 2 5" xfId="9475" xr:uid="{D399B16C-C758-4B17-BF4B-D601F2750D4D}"/>
    <cellStyle name="千分位[0] 3 3 3 2 5 2" xfId="39430" xr:uid="{91497E3B-76CF-4189-8B07-1EF66D0A23BF}"/>
    <cellStyle name="千分位[0] 3 3 3 2 6" xfId="12257" xr:uid="{957CF153-D83C-4E5A-899F-CFA85BF235C4}"/>
    <cellStyle name="千分位[0] 3 3 3 2 6 2" xfId="42212" xr:uid="{77FAEF6D-7C3D-46F6-A808-5493ED169221}"/>
    <cellStyle name="千分位[0] 3 3 3 2 7" xfId="14992" xr:uid="{FED3C774-C43B-4418-B54F-B8B22AC398E9}"/>
    <cellStyle name="千分位[0] 3 3 3 2 7 2" xfId="44947" xr:uid="{1AE2332F-B9BF-4D97-96F5-ECC0275A32BA}"/>
    <cellStyle name="千分位[0] 3 3 3 2 8" xfId="17740" xr:uid="{B7092132-836C-4111-AB8A-E741013C5EDF}"/>
    <cellStyle name="千分位[0] 3 3 3 2 8 2" xfId="47693" xr:uid="{E49FAFEC-F636-4B5A-99D5-98E26564FA50}"/>
    <cellStyle name="千分位[0] 3 3 3 2 9" xfId="20523" xr:uid="{DF56AFBB-2903-47E5-A064-F5DB6B257BBA}"/>
    <cellStyle name="千分位[0] 3 3 3 2 9 2" xfId="50475" xr:uid="{1250241C-4650-42C0-B74D-335973ED8621}"/>
    <cellStyle name="千分位[0] 3 3 3 3" xfId="1922" xr:uid="{35DC5E80-FB71-4D0E-AE1F-0FAACEE82779}"/>
    <cellStyle name="千分位[0] 3 3 3 3 10" xfId="26681" xr:uid="{7D63C081-F8F9-450C-AA9B-9C8CD01A6421}"/>
    <cellStyle name="千分位[0] 3 3 3 3 10 2" xfId="56633" xr:uid="{ADBE40B1-4303-45ED-BC02-B6E8FDF2A4A5}"/>
    <cellStyle name="千分位[0] 3 3 3 3 11" xfId="31927" xr:uid="{1C51EF1A-85EB-4992-8E06-D1EF58D78417}"/>
    <cellStyle name="千分位[0] 3 3 3 3 2" xfId="4429" xr:uid="{C33F119D-4BE1-4967-A260-9228A9F9B1AD}"/>
    <cellStyle name="千分位[0] 3 3 3 3 2 2" xfId="29424" xr:uid="{1A231BDC-22A4-4CA1-A784-F2BB6E5D83CD}"/>
    <cellStyle name="千分位[0] 3 3 3 3 2 2 2" xfId="59376" xr:uid="{49B5164D-845E-453D-944F-E63F914D8074}"/>
    <cellStyle name="千分位[0] 3 3 3 3 2 3" xfId="34422" xr:uid="{60DFB64E-746F-41F3-8EAF-30EF5700FFD7}"/>
    <cellStyle name="千分位[0] 3 3 3 3 3" xfId="7377" xr:uid="{B7748270-B9AB-43D2-B67C-AF016167D52B}"/>
    <cellStyle name="千分位[0] 3 3 3 3 3 2" xfId="37332" xr:uid="{5261B71E-FDE6-4A0D-BA16-980C0B3FFA19}"/>
    <cellStyle name="千分位[0] 3 3 3 3 4" xfId="10159" xr:uid="{25A6EF90-B953-4F64-A79F-7D292F707BD0}"/>
    <cellStyle name="千分位[0] 3 3 3 3 4 2" xfId="40114" xr:uid="{0D12CF0C-F48A-4FF1-B033-36105DE2F8BC}"/>
    <cellStyle name="千分位[0] 3 3 3 3 5" xfId="12941" xr:uid="{8BAFF459-7471-4EBD-9769-403CCF767DC8}"/>
    <cellStyle name="千分位[0] 3 3 3 3 5 2" xfId="42896" xr:uid="{02F29A32-7A3A-486C-97D6-24D508ED6693}"/>
    <cellStyle name="千分位[0] 3 3 3 3 6" xfId="15676" xr:uid="{690F0567-9B2B-41FF-AE03-AE97BFD982EA}"/>
    <cellStyle name="千分位[0] 3 3 3 3 6 2" xfId="45631" xr:uid="{7B649A54-ADDA-41CB-8580-5680BBBFF637}"/>
    <cellStyle name="千分位[0] 3 3 3 3 7" xfId="18424" xr:uid="{D337987B-4116-4979-90DD-8516F7AB9F39}"/>
    <cellStyle name="千分位[0] 3 3 3 3 7 2" xfId="48377" xr:uid="{30BA32C1-80DF-4ED0-90C3-D2D77B136795}"/>
    <cellStyle name="千分位[0] 3 3 3 3 8" xfId="21207" xr:uid="{CC9CC263-3746-4D2D-B9EF-78263B3702E1}"/>
    <cellStyle name="千分位[0] 3 3 3 3 8 2" xfId="51159" xr:uid="{6E660106-1220-44DE-9B53-441046E92CC1}"/>
    <cellStyle name="千分位[0] 3 3 3 3 9" xfId="23945" xr:uid="{A237528C-C073-4516-9A9A-0A03578AD439}"/>
    <cellStyle name="千分位[0] 3 3 3 3 9 2" xfId="53897" xr:uid="{3DF4F5E7-E80F-417B-AEB2-8910F3B43F3F}"/>
    <cellStyle name="千分位[0] 3 3 3 4" xfId="3061" xr:uid="{DE2A3AE0-C469-45C6-B972-ABA200097B4E}"/>
    <cellStyle name="千分位[0] 3 3 3 4 2" xfId="28056" xr:uid="{AB962637-18FA-41F7-AB00-2D8C8619533B}"/>
    <cellStyle name="千分位[0] 3 3 3 4 2 2" xfId="58008" xr:uid="{7D9724AC-EE4B-4F57-9AE6-1664C1CFD48B}"/>
    <cellStyle name="千分位[0] 3 3 3 4 3" xfId="33054" xr:uid="{F1D09270-4F6A-4CCE-87F8-B57C3203A8F1}"/>
    <cellStyle name="千分位[0] 3 3 3 5" xfId="6009" xr:uid="{74CD9E17-1001-44DB-B356-AFBD16D1499F}"/>
    <cellStyle name="千分位[0] 3 3 3 5 2" xfId="35964" xr:uid="{0E3F0AC6-5F74-4B12-876B-0BF1AB6D0267}"/>
    <cellStyle name="千分位[0] 3 3 3 6" xfId="8791" xr:uid="{FE5D2CD9-3622-46C3-8448-4590C4AE0179}"/>
    <cellStyle name="千分位[0] 3 3 3 6 2" xfId="38746" xr:uid="{CCCDD693-B817-4B7F-939B-EF6618D58D6B}"/>
    <cellStyle name="千分位[0] 3 3 3 7" xfId="11573" xr:uid="{B55CEA7A-753D-4442-BCAF-C0A53A86E598}"/>
    <cellStyle name="千分位[0] 3 3 3 7 2" xfId="41528" xr:uid="{FB2C859C-DB82-4978-BDC0-3EC8AECE7429}"/>
    <cellStyle name="千分位[0] 3 3 3 8" xfId="14308" xr:uid="{33952F81-C1E4-4F7A-8FE0-33898187BD7E}"/>
    <cellStyle name="千分位[0] 3 3 3 8 2" xfId="44263" xr:uid="{0A68DE4E-9FDE-4550-B1C6-1E8905EFAC24}"/>
    <cellStyle name="千分位[0] 3 3 3 9" xfId="17056" xr:uid="{1B65AAA5-24A9-4809-8522-2E84473B703A}"/>
    <cellStyle name="千分位[0] 3 3 3 9 2" xfId="47009" xr:uid="{6B7C6D48-85C0-48C3-925A-7475FE3D3972}"/>
    <cellStyle name="千分位[0] 3 3 4" xfId="1013" xr:uid="{0DC71C89-EDE6-4D44-8C65-82CD1071AB35}"/>
    <cellStyle name="千分位[0] 3 3 4 10" xfId="22919" xr:uid="{5501873D-CD28-4824-B645-F38E6BBAD4DC}"/>
    <cellStyle name="千分位[0] 3 3 4 10 2" xfId="52871" xr:uid="{919762EE-7BFE-4CD2-8EC4-EC54C608C7A6}"/>
    <cellStyle name="千分位[0] 3 3 4 11" xfId="25655" xr:uid="{2EC06BEE-8D47-4D4C-8444-BB06954C13B2}"/>
    <cellStyle name="千分位[0] 3 3 4 11 2" xfId="55607" xr:uid="{6F0F4F23-BC28-440D-9F68-E04F1A56157A}"/>
    <cellStyle name="千分位[0] 3 3 4 12" xfId="31018" xr:uid="{540BE8DD-5A27-484D-A0C3-154939ED84C4}"/>
    <cellStyle name="千分位[0] 3 3 4 2" xfId="4771" xr:uid="{8B30089C-F567-4B06-B9CD-644836691F72}"/>
    <cellStyle name="千分位[0] 3 3 4 2 10" xfId="34764" xr:uid="{9B403F26-202F-49E2-850A-8A840D8D6815}"/>
    <cellStyle name="千分位[0] 3 3 4 2 2" xfId="7719" xr:uid="{92809E6D-89CD-4516-BC4B-A225A01750B2}"/>
    <cellStyle name="千分位[0] 3 3 4 2 2 2" xfId="29766" xr:uid="{E87AAE66-D625-4A4F-997E-49FAB85E4C6C}"/>
    <cellStyle name="千分位[0] 3 3 4 2 2 2 2" xfId="59718" xr:uid="{B306E9B5-E83D-4BFA-BABC-5FEF5C78E9DC}"/>
    <cellStyle name="千分位[0] 3 3 4 2 2 3" xfId="37674" xr:uid="{880EBFFB-43FD-438E-9075-AA1793B25B7B}"/>
    <cellStyle name="千分位[0] 3 3 4 2 3" xfId="10501" xr:uid="{13C562AA-4742-4486-B284-DFAD0AFA3B04}"/>
    <cellStyle name="千分位[0] 3 3 4 2 3 2" xfId="40456" xr:uid="{C7702893-CFA0-4DB4-9B43-06DC972B6143}"/>
    <cellStyle name="千分位[0] 3 3 4 2 4" xfId="13283" xr:uid="{096B5533-4B2E-4B83-80CD-434BC948CE00}"/>
    <cellStyle name="千分位[0] 3 3 4 2 4 2" xfId="43238" xr:uid="{40CCEBD8-ADBC-4D3C-9339-ADC29D2C59C2}"/>
    <cellStyle name="千分位[0] 3 3 4 2 5" xfId="16018" xr:uid="{04AD3F19-A2E5-4050-B1D0-50ECF8A6B9CC}"/>
    <cellStyle name="千分位[0] 3 3 4 2 5 2" xfId="45973" xr:uid="{BBA34087-FC2C-423A-9DCF-105729E1B9AE}"/>
    <cellStyle name="千分位[0] 3 3 4 2 6" xfId="18766" xr:uid="{69F63981-16C1-47B8-832D-4BABBC475F55}"/>
    <cellStyle name="千分位[0] 3 3 4 2 6 2" xfId="48719" xr:uid="{D3685E41-7C5B-4B9C-B2B2-D8CC8F095CFB}"/>
    <cellStyle name="千分位[0] 3 3 4 2 7" xfId="21549" xr:uid="{F44A4550-0B89-4236-98E3-96A46FB2D71A}"/>
    <cellStyle name="千分位[0] 3 3 4 2 7 2" xfId="51501" xr:uid="{0097A6C2-50CD-4AB1-AA53-0E3C7F656158}"/>
    <cellStyle name="千分位[0] 3 3 4 2 8" xfId="24287" xr:uid="{7ADD5D93-8959-4675-8857-F63E5C5BB794}"/>
    <cellStyle name="千分位[0] 3 3 4 2 8 2" xfId="54239" xr:uid="{83F59A6B-AF54-4D31-BAD5-4A196E2C69BA}"/>
    <cellStyle name="千分位[0] 3 3 4 2 9" xfId="27023" xr:uid="{84A1AA7B-A278-4694-A3CB-7D1B41ADC757}"/>
    <cellStyle name="千分位[0] 3 3 4 2 9 2" xfId="56975" xr:uid="{D1358123-8938-4683-AF3C-29070645D183}"/>
    <cellStyle name="千分位[0] 3 3 4 3" xfId="3403" xr:uid="{66934D12-A657-485B-83E5-AACF4A689FC7}"/>
    <cellStyle name="千分位[0] 3 3 4 3 2" xfId="28398" xr:uid="{EA94C962-F312-493A-9E58-4188B455E956}"/>
    <cellStyle name="千分位[0] 3 3 4 3 2 2" xfId="58350" xr:uid="{F95016DC-4910-4294-BC7C-2AD0B7F808A5}"/>
    <cellStyle name="千分位[0] 3 3 4 3 3" xfId="33396" xr:uid="{AA15E4B0-8B88-4946-B59C-F5F7B21146B0}"/>
    <cellStyle name="千分位[0] 3 3 4 4" xfId="6351" xr:uid="{F68B9BAB-6133-423F-9189-F25A9CBF193B}"/>
    <cellStyle name="千分位[0] 3 3 4 4 2" xfId="36306" xr:uid="{2ED1AE97-0F5B-4098-9D0E-6A1281DED824}"/>
    <cellStyle name="千分位[0] 3 3 4 5" xfId="9133" xr:uid="{1BE9D5ED-00E1-4A6C-90C9-C464874F3394}"/>
    <cellStyle name="千分位[0] 3 3 4 5 2" xfId="39088" xr:uid="{9CBDB071-8FAB-42A2-9569-5D26212E06A4}"/>
    <cellStyle name="千分位[0] 3 3 4 6" xfId="11915" xr:uid="{536FF5C1-F3E4-4D8B-A073-406E1D048609}"/>
    <cellStyle name="千分位[0] 3 3 4 6 2" xfId="41870" xr:uid="{38CE723A-AA79-42C6-A6E9-AF81662962C2}"/>
    <cellStyle name="千分位[0] 3 3 4 7" xfId="14650" xr:uid="{6A27A1C0-EEE2-4A6D-A054-00E027541B5C}"/>
    <cellStyle name="千分位[0] 3 3 4 7 2" xfId="44605" xr:uid="{CA59255F-0F4C-452C-AE1F-2DE03BC80409}"/>
    <cellStyle name="千分位[0] 3 3 4 8" xfId="17398" xr:uid="{15443D6F-E00F-47C5-9E27-EE362865E647}"/>
    <cellStyle name="千分位[0] 3 3 4 8 2" xfId="47351" xr:uid="{0192A068-5FE0-478F-894C-468917ADAFCD}"/>
    <cellStyle name="千分位[0] 3 3 4 9" xfId="20181" xr:uid="{677AD745-AB48-4589-886C-4F37C6AD7793}"/>
    <cellStyle name="千分位[0] 3 3 4 9 2" xfId="50133" xr:uid="{03B41618-F873-4718-8DF6-8ADC16A326EA}"/>
    <cellStyle name="千分位[0] 3 3 5" xfId="1555" xr:uid="{20C8D6CF-CAB5-437D-8E5E-22A6199ADEF9}"/>
    <cellStyle name="千分位[0] 3 3 5 10" xfId="26339" xr:uid="{ACA3A544-CC48-4626-BEB1-60E32C94DA81}"/>
    <cellStyle name="千分位[0] 3 3 5 10 2" xfId="56291" xr:uid="{A5FD9AC7-16EF-4059-9484-49107D7EFA76}"/>
    <cellStyle name="千分位[0] 3 3 5 11" xfId="31560" xr:uid="{B6820A15-02FF-47C5-A3DE-0E669357451F}"/>
    <cellStyle name="千分位[0] 3 3 5 2" xfId="4087" xr:uid="{02796E63-E81F-48CA-BC2B-C59F3A3AABE3}"/>
    <cellStyle name="千分位[0] 3 3 5 2 2" xfId="29082" xr:uid="{69EA4639-E328-486E-94F5-A0F8C05E16F2}"/>
    <cellStyle name="千分位[0] 3 3 5 2 2 2" xfId="59034" xr:uid="{15464179-3341-4903-89FA-FFE78238B924}"/>
    <cellStyle name="千分位[0] 3 3 5 2 3" xfId="34080" xr:uid="{7857476D-E0FC-4C4B-8E0C-DF83550328ED}"/>
    <cellStyle name="千分位[0] 3 3 5 3" xfId="7035" xr:uid="{85D87363-9861-4BDA-8E3E-913F925A35EB}"/>
    <cellStyle name="千分位[0] 3 3 5 3 2" xfId="36990" xr:uid="{732C3534-5D33-42F8-B8E1-BF0F0BC1663C}"/>
    <cellStyle name="千分位[0] 3 3 5 4" xfId="9817" xr:uid="{1AF11A23-F9D5-4F42-9475-E6EC45C6B1D9}"/>
    <cellStyle name="千分位[0] 3 3 5 4 2" xfId="39772" xr:uid="{BD803DC7-663C-46C6-A6C4-03FDA82D6907}"/>
    <cellStyle name="千分位[0] 3 3 5 5" xfId="12599" xr:uid="{BE2322D7-8F44-4158-8447-A5699EBF87B0}"/>
    <cellStyle name="千分位[0] 3 3 5 5 2" xfId="42554" xr:uid="{5E5545FF-77A5-467B-89F5-A47DF2AD9C92}"/>
    <cellStyle name="千分位[0] 3 3 5 6" xfId="15334" xr:uid="{50A558F5-FC81-4F9B-B099-EB39EA832BC7}"/>
    <cellStyle name="千分位[0] 3 3 5 6 2" xfId="45289" xr:uid="{CC8C12E0-1504-457F-BF7E-B31523F89963}"/>
    <cellStyle name="千分位[0] 3 3 5 7" xfId="18082" xr:uid="{637D4CF5-E7E6-4817-9395-D5D49A97D1CB}"/>
    <cellStyle name="千分位[0] 3 3 5 7 2" xfId="48035" xr:uid="{DA1DAD76-B942-421A-AD5C-E397F84E4888}"/>
    <cellStyle name="千分位[0] 3 3 5 8" xfId="20865" xr:uid="{EDC653C1-E09E-4E7A-A0C6-43B48520EADF}"/>
    <cellStyle name="千分位[0] 3 3 5 8 2" xfId="50817" xr:uid="{EF3183CB-1EFA-4EC8-8CAE-799EBCB4E65A}"/>
    <cellStyle name="千分位[0] 3 3 5 9" xfId="23603" xr:uid="{56D8D491-74AE-4C0F-BBC6-5AB9BD31CDEA}"/>
    <cellStyle name="千分位[0] 3 3 5 9 2" xfId="53555" xr:uid="{68F3BD1D-20B3-45F1-8069-8F91934C9244}"/>
    <cellStyle name="千分位[0] 3 3 6" xfId="2102" xr:uid="{7731B274-FC5D-4103-AEC1-67431C3B4CCE}"/>
    <cellStyle name="千分位[0] 3 3 6 2" xfId="27714" xr:uid="{25A134E7-5751-49E7-BC62-91966BAB0533}"/>
    <cellStyle name="千分位[0] 3 3 6 2 2" xfId="57666" xr:uid="{871C23E5-768F-40AE-9C7D-4C129C0BB5E8}"/>
    <cellStyle name="千分位[0] 3 3 6 3" xfId="32105" xr:uid="{47633ED0-220D-4663-B626-2E1756155DA4}"/>
    <cellStyle name="千分位[0] 3 3 7" xfId="2281" xr:uid="{BDCBAA3C-830D-4A17-B19A-C54D6FD08D0E}"/>
    <cellStyle name="千分位[0] 3 3 7 2" xfId="32281" xr:uid="{384C4A73-D3AC-431A-83D5-69D084317695}"/>
    <cellStyle name="千分位[0] 3 3 8" xfId="2719" xr:uid="{588C5687-92A2-4759-8494-AE6EDF4DEA6F}"/>
    <cellStyle name="千分位[0] 3 3 8 2" xfId="32712" xr:uid="{3DF8571E-B92A-40D8-AB8E-C856ED3138DD}"/>
    <cellStyle name="千分位[0] 3 3 9" xfId="5540" xr:uid="{56B5A89D-2477-449D-9F8F-7F86BF462206}"/>
    <cellStyle name="千分位[0] 3 3 9 2" xfId="35496" xr:uid="{C1694892-2CB3-4AF7-BD3B-FE63070D5CB0}"/>
    <cellStyle name="千分位[0] 3 4" xfId="516" xr:uid="{41E3043A-EC02-47B5-B201-236102832AC0}"/>
    <cellStyle name="千分位[0] 3 4 10" xfId="16800" xr:uid="{86E4DD8D-0F0F-4F7E-A115-E2FF6CE87715}"/>
    <cellStyle name="千分位[0] 3 4 10 2" xfId="46753" xr:uid="{C2EBCAFE-C2AD-456A-B3AE-3D86C9BAB828}"/>
    <cellStyle name="千分位[0] 3 4 11" xfId="19583" xr:uid="{5FB04139-318F-49BD-9C42-99665DE22253}"/>
    <cellStyle name="千分位[0] 3 4 11 2" xfId="49535" xr:uid="{69FE97B7-734D-4770-8C73-FF65DC903809}"/>
    <cellStyle name="千分位[0] 3 4 12" xfId="22321" xr:uid="{0B5856EB-DD9B-486A-BCB5-73471691D829}"/>
    <cellStyle name="千分位[0] 3 4 12 2" xfId="52273" xr:uid="{525A1478-A56A-4210-821A-B0FF3AA07B21}"/>
    <cellStyle name="千分位[0] 3 4 13" xfId="25057" xr:uid="{60750C8E-6416-4AA1-AE3B-03AD7BCFAF71}"/>
    <cellStyle name="千分位[0] 3 4 13 2" xfId="55009" xr:uid="{7AEBC5D3-600E-44D7-8A8B-32656CDE7A31}"/>
    <cellStyle name="千分位[0] 3 4 14" xfId="30526" xr:uid="{8D6AB65F-D31C-40E6-B752-0995F4ADB8C7}"/>
    <cellStyle name="千分位[0] 3 4 2" xfId="1064" xr:uid="{FFA43856-F9D0-44E3-A226-2210F997696B}"/>
    <cellStyle name="千分位[0] 3 4 2 10" xfId="19925" xr:uid="{86191FFF-C050-47F8-9464-0E8C7E9980AB}"/>
    <cellStyle name="千分位[0] 3 4 2 10 2" xfId="49877" xr:uid="{81FC09F4-F982-420E-80B1-C30B1A535B66}"/>
    <cellStyle name="千分位[0] 3 4 2 11" xfId="22663" xr:uid="{E1F8511D-298E-40EE-A873-B326E19A9901}"/>
    <cellStyle name="千分位[0] 3 4 2 11 2" xfId="52615" xr:uid="{03FC188E-DA63-48B7-83D2-74DE6819A615}"/>
    <cellStyle name="千分位[0] 3 4 2 12" xfId="25399" xr:uid="{AD481DAF-F23C-42A9-93A8-E7B79F9219C7}"/>
    <cellStyle name="千分位[0] 3 4 2 12 2" xfId="55351" xr:uid="{EEE6BDE0-AB7B-49A4-A314-7BA60AB37188}"/>
    <cellStyle name="千分位[0] 3 4 2 13" xfId="31069" xr:uid="{15B79C94-6D6D-4246-862C-81CE9FB97C0B}"/>
    <cellStyle name="千分位[0] 3 4 2 2" xfId="3831" xr:uid="{C2122847-BAD9-4D87-A74F-1234B05B3691}"/>
    <cellStyle name="千分位[0] 3 4 2 2 10" xfId="26083" xr:uid="{5F20BE9B-BEA0-4D29-93B2-A3D8B7F69094}"/>
    <cellStyle name="千分位[0] 3 4 2 2 10 2" xfId="56035" xr:uid="{1FF23EEC-2E2D-404F-B6D2-95AF8D6DD22B}"/>
    <cellStyle name="千分位[0] 3 4 2 2 11" xfId="33824" xr:uid="{0B6BDC78-2079-45A1-BB8C-46FFE361570E}"/>
    <cellStyle name="千分位[0] 3 4 2 2 2" xfId="5199" xr:uid="{87C746E9-12F3-40B4-B0C0-70E67B4F7227}"/>
    <cellStyle name="千分位[0] 3 4 2 2 2 10" xfId="35192" xr:uid="{BB78B343-A75D-4920-9E05-80B6B61F2C37}"/>
    <cellStyle name="千分位[0] 3 4 2 2 2 2" xfId="8147" xr:uid="{73F72CE1-1C46-4409-BD49-73D4D0B9B43B}"/>
    <cellStyle name="千分位[0] 3 4 2 2 2 2 2" xfId="30194" xr:uid="{A610EE0E-F743-4020-909E-7634A19D2F35}"/>
    <cellStyle name="千分位[0] 3 4 2 2 2 2 2 2" xfId="60146" xr:uid="{39A7C71D-F0DF-4D7B-8CCE-B720EA669CD3}"/>
    <cellStyle name="千分位[0] 3 4 2 2 2 2 3" xfId="38102" xr:uid="{B4D9AD0F-8A91-4365-A32C-572D3CFDC5C7}"/>
    <cellStyle name="千分位[0] 3 4 2 2 2 3" xfId="10929" xr:uid="{610163B8-DB5A-4300-852A-CD488B79406A}"/>
    <cellStyle name="千分位[0] 3 4 2 2 2 3 2" xfId="40884" xr:uid="{7E3CD901-7BED-4C06-A131-FBE9C7C6A408}"/>
    <cellStyle name="千分位[0] 3 4 2 2 2 4" xfId="13711" xr:uid="{E4F11B67-E3FE-475E-A1DA-F1AC2A0373C7}"/>
    <cellStyle name="千分位[0] 3 4 2 2 2 4 2" xfId="43666" xr:uid="{39AAC591-00E3-4B5F-8F15-00D520F8C88B}"/>
    <cellStyle name="千分位[0] 3 4 2 2 2 5" xfId="16446" xr:uid="{DE88950B-0B37-4C0E-A960-9BE431F82B1E}"/>
    <cellStyle name="千分位[0] 3 4 2 2 2 5 2" xfId="46401" xr:uid="{52753B5A-1C68-439A-9E81-8B4B780F7D29}"/>
    <cellStyle name="千分位[0] 3 4 2 2 2 6" xfId="19194" xr:uid="{B720615B-0ABF-4267-879A-BF3B4AEAA185}"/>
    <cellStyle name="千分位[0] 3 4 2 2 2 6 2" xfId="49147" xr:uid="{FF7465A4-094F-424D-8789-BD33A44A52A8}"/>
    <cellStyle name="千分位[0] 3 4 2 2 2 7" xfId="21977" xr:uid="{6E7BE7AC-6E19-4BFB-8511-2D98D5A85DA5}"/>
    <cellStyle name="千分位[0] 3 4 2 2 2 7 2" xfId="51929" xr:uid="{1C690FF2-A7D2-4CFB-95EA-7B93E8BCCDF7}"/>
    <cellStyle name="千分位[0] 3 4 2 2 2 8" xfId="24715" xr:uid="{B10C282D-AE8D-4FF5-8392-6C87564D7C75}"/>
    <cellStyle name="千分位[0] 3 4 2 2 2 8 2" xfId="54667" xr:uid="{01557B5C-2B03-46FA-AC5D-05FBB2301C1E}"/>
    <cellStyle name="千分位[0] 3 4 2 2 2 9" xfId="27451" xr:uid="{761C330E-5758-4536-94C3-F25617A1E143}"/>
    <cellStyle name="千分位[0] 3 4 2 2 2 9 2" xfId="57403" xr:uid="{02B04255-2005-4278-B3C9-5CAE0C94B04B}"/>
    <cellStyle name="千分位[0] 3 4 2 2 3" xfId="6779" xr:uid="{B5B4A96F-3AA0-4705-A3DC-3BE02035E8FD}"/>
    <cellStyle name="千分位[0] 3 4 2 2 3 2" xfId="28826" xr:uid="{EF00C745-0523-4B93-B973-A44A3B1909C0}"/>
    <cellStyle name="千分位[0] 3 4 2 2 3 2 2" xfId="58778" xr:uid="{5494D063-3C90-49F2-82AC-D285004039D6}"/>
    <cellStyle name="千分位[0] 3 4 2 2 3 3" xfId="36734" xr:uid="{11AA9BA7-65C8-42E0-A635-E2339DEDED36}"/>
    <cellStyle name="千分位[0] 3 4 2 2 4" xfId="9561" xr:uid="{1BA198FC-EF51-40A7-9F46-A4460B3920AE}"/>
    <cellStyle name="千分位[0] 3 4 2 2 4 2" xfId="39516" xr:uid="{66AFAD7F-59CB-4692-9D69-A5D20CB1FE1D}"/>
    <cellStyle name="千分位[0] 3 4 2 2 5" xfId="12343" xr:uid="{2D08ADA8-3015-4752-90E3-AEDFD2868B3D}"/>
    <cellStyle name="千分位[0] 3 4 2 2 5 2" xfId="42298" xr:uid="{99AF85DA-961B-49C1-B4C9-4750E1021822}"/>
    <cellStyle name="千分位[0] 3 4 2 2 6" xfId="15078" xr:uid="{D2A219B4-9898-484E-8FAE-409D6D4A4CC6}"/>
    <cellStyle name="千分位[0] 3 4 2 2 6 2" xfId="45033" xr:uid="{AE9DD221-A21E-41B5-AE67-74D4C3A9DBEA}"/>
    <cellStyle name="千分位[0] 3 4 2 2 7" xfId="17826" xr:uid="{5BFAB354-45B5-4DAC-87E9-B84E4F3300F9}"/>
    <cellStyle name="千分位[0] 3 4 2 2 7 2" xfId="47779" xr:uid="{E1A068EC-4D99-44F9-95A9-246ADD0DE47A}"/>
    <cellStyle name="千分位[0] 3 4 2 2 8" xfId="20609" xr:uid="{F216885C-BB33-4BB0-B044-2D2D70FC6333}"/>
    <cellStyle name="千分位[0] 3 4 2 2 8 2" xfId="50561" xr:uid="{43423B19-6AE3-4F44-B701-917427699AE3}"/>
    <cellStyle name="千分位[0] 3 4 2 2 9" xfId="23347" xr:uid="{50BDCE84-69E3-4E4D-8555-6E085410A6E5}"/>
    <cellStyle name="千分位[0] 3 4 2 2 9 2" xfId="53299" xr:uid="{BDB2CE93-5222-4940-A6CE-25FD43683C3C}"/>
    <cellStyle name="千分位[0] 3 4 2 3" xfId="4515" xr:uid="{82F95878-CE7A-4FFE-8124-0552FEC1AC24}"/>
    <cellStyle name="千分位[0] 3 4 2 3 10" xfId="34508" xr:uid="{080EE0A5-736A-49C4-8E8A-B2F8CF8AB634}"/>
    <cellStyle name="千分位[0] 3 4 2 3 2" xfId="7463" xr:uid="{9277D49E-04C9-49A9-9005-01AD4F50C765}"/>
    <cellStyle name="千分位[0] 3 4 2 3 2 2" xfId="29510" xr:uid="{2C1DFBFE-24F0-4E9D-A009-001B195025B1}"/>
    <cellStyle name="千分位[0] 3 4 2 3 2 2 2" xfId="59462" xr:uid="{EB507CC2-D633-4827-816C-CF691F3E43A0}"/>
    <cellStyle name="千分位[0] 3 4 2 3 2 3" xfId="37418" xr:uid="{D3095914-6D6B-4D4F-8551-AD67C58BA044}"/>
    <cellStyle name="千分位[0] 3 4 2 3 3" xfId="10245" xr:uid="{DDC05004-9DB2-4DD7-A290-8E0C7FAADD35}"/>
    <cellStyle name="千分位[0] 3 4 2 3 3 2" xfId="40200" xr:uid="{4954A6B0-38D6-46FD-BA0E-E3F44A5DCB5A}"/>
    <cellStyle name="千分位[0] 3 4 2 3 4" xfId="13027" xr:uid="{8B21B612-6C0E-40EE-87B8-C959B5A4C5E1}"/>
    <cellStyle name="千分位[0] 3 4 2 3 4 2" xfId="42982" xr:uid="{C1F72989-9B31-41BD-8D52-E3E5DD369D66}"/>
    <cellStyle name="千分位[0] 3 4 2 3 5" xfId="15762" xr:uid="{4C707486-1CBA-40DC-A716-9386424B9D1E}"/>
    <cellStyle name="千分位[0] 3 4 2 3 5 2" xfId="45717" xr:uid="{DFF36D01-83E7-4C5E-ABFA-9720428D9CC5}"/>
    <cellStyle name="千分位[0] 3 4 2 3 6" xfId="18510" xr:uid="{612A26C1-8804-4B3E-900C-B48971703A22}"/>
    <cellStyle name="千分位[0] 3 4 2 3 6 2" xfId="48463" xr:uid="{0B3C84E8-53AF-4CA2-8E82-9A0DC8740F5F}"/>
    <cellStyle name="千分位[0] 3 4 2 3 7" xfId="21293" xr:uid="{0903F774-8CDA-469A-A542-C8BC9F41CB11}"/>
    <cellStyle name="千分位[0] 3 4 2 3 7 2" xfId="51245" xr:uid="{D37E8862-4932-4C2C-9C06-869D04604194}"/>
    <cellStyle name="千分位[0] 3 4 2 3 8" xfId="24031" xr:uid="{05CDB600-8055-40A7-8BDC-C528D6EBEFDC}"/>
    <cellStyle name="千分位[0] 3 4 2 3 8 2" xfId="53983" xr:uid="{F51EBA0F-2CDA-49CF-940B-C4A2FB60C287}"/>
    <cellStyle name="千分位[0] 3 4 2 3 9" xfId="26767" xr:uid="{B84B06F3-1E79-4597-9A94-615AA9B216BE}"/>
    <cellStyle name="千分位[0] 3 4 2 3 9 2" xfId="56719" xr:uid="{17D82F78-4215-4C4E-AEF8-35F171CD3407}"/>
    <cellStyle name="千分位[0] 3 4 2 4" xfId="3147" xr:uid="{91C8136B-3B1C-49B4-BFE9-08A51A3F2CD5}"/>
    <cellStyle name="千分位[0] 3 4 2 4 2" xfId="28142" xr:uid="{4E9D756D-554E-437A-B907-6E5B877054E4}"/>
    <cellStyle name="千分位[0] 3 4 2 4 2 2" xfId="58094" xr:uid="{285723E8-1E01-418F-8BE7-9D63BD9E83D1}"/>
    <cellStyle name="千分位[0] 3 4 2 4 3" xfId="33140" xr:uid="{664330AF-BB5C-4B16-B2F8-EB754F926D70}"/>
    <cellStyle name="千分位[0] 3 4 2 5" xfId="6095" xr:uid="{CDD54B0F-DB24-43FA-B867-4948642660E8}"/>
    <cellStyle name="千分位[0] 3 4 2 5 2" xfId="36050" xr:uid="{C5E0D73C-6E14-4D63-8722-F0CB87484981}"/>
    <cellStyle name="千分位[0] 3 4 2 6" xfId="8877" xr:uid="{8AD57B79-CB04-46C4-BE87-1191CC33A9F3}"/>
    <cellStyle name="千分位[0] 3 4 2 6 2" xfId="38832" xr:uid="{74EFF445-3336-4E5F-A3B7-826EEDDC4FB5}"/>
    <cellStyle name="千分位[0] 3 4 2 7" xfId="11659" xr:uid="{70ED59C7-8E5F-4E85-BF21-A6FA3C4FDA32}"/>
    <cellStyle name="千分位[0] 3 4 2 7 2" xfId="41614" xr:uid="{62E264CD-7902-415D-94F3-FA373D550A71}"/>
    <cellStyle name="千分位[0] 3 4 2 8" xfId="14394" xr:uid="{E78FC94F-E52A-4482-9780-2FE7DCFDFBF4}"/>
    <cellStyle name="千分位[0] 3 4 2 8 2" xfId="44349" xr:uid="{548979F6-1CCD-4F0B-994B-F7F521619276}"/>
    <cellStyle name="千分位[0] 3 4 2 9" xfId="17142" xr:uid="{88ADCB31-BFE0-4F27-A288-9326BE1494EF}"/>
    <cellStyle name="千分位[0] 3 4 2 9 2" xfId="47095" xr:uid="{B496C31F-704F-4ACA-9D1F-6D58BD5B4736}"/>
    <cellStyle name="千分位[0] 3 4 3" xfId="1606" xr:uid="{B36E5E93-1338-4DD9-95DE-FBDD07F9EEF5}"/>
    <cellStyle name="千分位[0] 3 4 3 10" xfId="23005" xr:uid="{61C5CFD2-401A-4623-85ED-20A7AE624AFA}"/>
    <cellStyle name="千分位[0] 3 4 3 10 2" xfId="52957" xr:uid="{94944AA1-CED0-488A-84F1-7299B21A3079}"/>
    <cellStyle name="千分位[0] 3 4 3 11" xfId="25741" xr:uid="{AC94AC10-F6FA-4541-AF51-A2DAC28A5F73}"/>
    <cellStyle name="千分位[0] 3 4 3 11 2" xfId="55693" xr:uid="{0BFCC6E5-FA4D-4332-8791-335BC0D0C3E5}"/>
    <cellStyle name="千分位[0] 3 4 3 12" xfId="31611" xr:uid="{1EDB9622-94E5-45C5-AA02-557F60B70F9D}"/>
    <cellStyle name="千分位[0] 3 4 3 2" xfId="4857" xr:uid="{8EC14E16-2A41-4A3C-A691-DA84C35069CC}"/>
    <cellStyle name="千分位[0] 3 4 3 2 10" xfId="34850" xr:uid="{CEE0AA84-EE18-4C64-84D5-FCDCA39C1F6D}"/>
    <cellStyle name="千分位[0] 3 4 3 2 2" xfId="7805" xr:uid="{29BEABBE-5694-4546-9D9A-1407B134D189}"/>
    <cellStyle name="千分位[0] 3 4 3 2 2 2" xfId="29852" xr:uid="{D006EA43-2F75-4D7B-902C-5F35A0FD824F}"/>
    <cellStyle name="千分位[0] 3 4 3 2 2 2 2" xfId="59804" xr:uid="{3826ECD2-BB27-47E4-8988-2349AFF7BA59}"/>
    <cellStyle name="千分位[0] 3 4 3 2 2 3" xfId="37760" xr:uid="{7C053B41-03BA-431A-9B0F-00AA0A873E28}"/>
    <cellStyle name="千分位[0] 3 4 3 2 3" xfId="10587" xr:uid="{15A4AD1E-4FBC-40EF-A080-A3CD83C7F373}"/>
    <cellStyle name="千分位[0] 3 4 3 2 3 2" xfId="40542" xr:uid="{0B7570A5-F021-49E0-B6CB-430903ECA7A9}"/>
    <cellStyle name="千分位[0] 3 4 3 2 4" xfId="13369" xr:uid="{DCF6FE06-F068-48AD-AB87-D6049DC8A01E}"/>
    <cellStyle name="千分位[0] 3 4 3 2 4 2" xfId="43324" xr:uid="{322B3C1E-C678-4E6A-81F1-654DAFAF1F2C}"/>
    <cellStyle name="千分位[0] 3 4 3 2 5" xfId="16104" xr:uid="{2F05CB3F-8C68-4657-B5C7-B61C06B46E20}"/>
    <cellStyle name="千分位[0] 3 4 3 2 5 2" xfId="46059" xr:uid="{90B7B0F5-5FA3-41B5-AF25-B9C23810E31A}"/>
    <cellStyle name="千分位[0] 3 4 3 2 6" xfId="18852" xr:uid="{8E3BAA5B-1BFA-436D-B157-AB7D6DE09AE4}"/>
    <cellStyle name="千分位[0] 3 4 3 2 6 2" xfId="48805" xr:uid="{341AD206-3F47-4402-94A8-4DA91B78ABB8}"/>
    <cellStyle name="千分位[0] 3 4 3 2 7" xfId="21635" xr:uid="{17A1FCB3-165A-42C1-9547-CA08599F0FE4}"/>
    <cellStyle name="千分位[0] 3 4 3 2 7 2" xfId="51587" xr:uid="{B5E2A3BC-BA38-40CA-A0BE-5F04470B3969}"/>
    <cellStyle name="千分位[0] 3 4 3 2 8" xfId="24373" xr:uid="{6B70A85F-2084-49C5-BBFA-8972F3D9F80A}"/>
    <cellStyle name="千分位[0] 3 4 3 2 8 2" xfId="54325" xr:uid="{63389981-91B6-4F0C-8181-6A17CD136CFD}"/>
    <cellStyle name="千分位[0] 3 4 3 2 9" xfId="27109" xr:uid="{FF97FDA9-E98B-49C9-9222-EBFB0EA9D667}"/>
    <cellStyle name="千分位[0] 3 4 3 2 9 2" xfId="57061" xr:uid="{EEF0434C-D890-44AB-825F-BBFF935B771D}"/>
    <cellStyle name="千分位[0] 3 4 3 3" xfId="3489" xr:uid="{242E19EF-55C4-4EEE-AED5-07379E852443}"/>
    <cellStyle name="千分位[0] 3 4 3 3 2" xfId="28484" xr:uid="{BF0A76F0-A9E2-4E26-A664-22F646F0272A}"/>
    <cellStyle name="千分位[0] 3 4 3 3 2 2" xfId="58436" xr:uid="{6EC55791-C5D7-4418-B34A-38F82A819FF0}"/>
    <cellStyle name="千分位[0] 3 4 3 3 3" xfId="33482" xr:uid="{7F262779-B425-465C-B685-540255E098AA}"/>
    <cellStyle name="千分位[0] 3 4 3 4" xfId="6437" xr:uid="{C228C5EB-BDA8-45B8-89A1-C8B0DF8A36E8}"/>
    <cellStyle name="千分位[0] 3 4 3 4 2" xfId="36392" xr:uid="{CD69E900-D551-4380-B59C-60D7794FA942}"/>
    <cellStyle name="千分位[0] 3 4 3 5" xfId="9219" xr:uid="{CF2D7D5E-28D0-4CED-9228-FF2E5EB11151}"/>
    <cellStyle name="千分位[0] 3 4 3 5 2" xfId="39174" xr:uid="{4EDC96F9-72F7-4E4F-AFFC-973FBB0BEFE5}"/>
    <cellStyle name="千分位[0] 3 4 3 6" xfId="12001" xr:uid="{3FCC2907-DAD6-4BB6-83AF-DD598D3D5110}"/>
    <cellStyle name="千分位[0] 3 4 3 6 2" xfId="41956" xr:uid="{D15C4AE7-20DC-4529-BAE2-46055C301E1B}"/>
    <cellStyle name="千分位[0] 3 4 3 7" xfId="14736" xr:uid="{12AC060D-1541-415C-A5DA-341B3E86D03A}"/>
    <cellStyle name="千分位[0] 3 4 3 7 2" xfId="44691" xr:uid="{2D6E6104-5FFB-47A3-88B7-EB856CA92101}"/>
    <cellStyle name="千分位[0] 3 4 3 8" xfId="17484" xr:uid="{027E75E1-E3D6-49B4-94F0-F366BCF6DD0D}"/>
    <cellStyle name="千分位[0] 3 4 3 8 2" xfId="47437" xr:uid="{D432B99A-C288-4733-883E-CD3BEA2E1078}"/>
    <cellStyle name="千分位[0] 3 4 3 9" xfId="20267" xr:uid="{220830FF-94F8-4959-A26B-9F6A3EE67404}"/>
    <cellStyle name="千分位[0] 3 4 3 9 2" xfId="50219" xr:uid="{322CCECF-9AE0-43CD-BD8F-9DBE280CEF95}"/>
    <cellStyle name="千分位[0] 3 4 4" xfId="2368" xr:uid="{177EF305-59FC-4A96-B6AC-FF1FF95C2C7C}"/>
    <cellStyle name="千分位[0] 3 4 4 10" xfId="26425" xr:uid="{443BF691-4BB8-455C-BD25-08516A2C1D69}"/>
    <cellStyle name="千分位[0] 3 4 4 10 2" xfId="56377" xr:uid="{F9AA7BC9-03A2-4585-BDC9-DEC9F4B290EB}"/>
    <cellStyle name="千分位[0] 3 4 4 11" xfId="32367" xr:uid="{CEC9278E-38C7-4011-9438-D8E0CA09EB50}"/>
    <cellStyle name="千分位[0] 3 4 4 2" xfId="4173" xr:uid="{9E149A7A-AD47-405D-8829-BF4881A6561C}"/>
    <cellStyle name="千分位[0] 3 4 4 2 2" xfId="29168" xr:uid="{6A2EF7EF-9E7D-4645-A5FF-4F12497FB9D3}"/>
    <cellStyle name="千分位[0] 3 4 4 2 2 2" xfId="59120" xr:uid="{65E45594-6DBC-4F3C-9CE7-3BBBB3D41176}"/>
    <cellStyle name="千分位[0] 3 4 4 2 3" xfId="34166" xr:uid="{76F35079-48AC-4F81-9EA7-84FA507F4D60}"/>
    <cellStyle name="千分位[0] 3 4 4 3" xfId="7121" xr:uid="{49EA0347-FB73-45E1-A72B-2DB1E934C2BB}"/>
    <cellStyle name="千分位[0] 3 4 4 3 2" xfId="37076" xr:uid="{E990FFBF-FFA7-4C67-BE60-8C02A5E34842}"/>
    <cellStyle name="千分位[0] 3 4 4 4" xfId="9903" xr:uid="{366C83E0-EEB9-41A1-B803-07574E4FF1AF}"/>
    <cellStyle name="千分位[0] 3 4 4 4 2" xfId="39858" xr:uid="{529818C8-DF1F-4740-A04D-268D2BA48005}"/>
    <cellStyle name="千分位[0] 3 4 4 5" xfId="12685" xr:uid="{C7AAF47C-A261-4F24-B8E6-11E20CF9A90F}"/>
    <cellStyle name="千分位[0] 3 4 4 5 2" xfId="42640" xr:uid="{8AFF3B3D-E3B0-4527-8AA1-B448C81E6114}"/>
    <cellStyle name="千分位[0] 3 4 4 6" xfId="15420" xr:uid="{DDB3B0A2-3BB9-4A58-8EF5-47C94193FF17}"/>
    <cellStyle name="千分位[0] 3 4 4 6 2" xfId="45375" xr:uid="{3F3B3E73-9F55-4E10-B6BD-960C0EBF728F}"/>
    <cellStyle name="千分位[0] 3 4 4 7" xfId="18168" xr:uid="{A64860EF-F913-4ADE-84E5-424C2A3F7200}"/>
    <cellStyle name="千分位[0] 3 4 4 7 2" xfId="48121" xr:uid="{DD367FC9-9212-4749-BB8C-535CB46F2FB4}"/>
    <cellStyle name="千分位[0] 3 4 4 8" xfId="20951" xr:uid="{90E81BF2-7356-4E94-8ECA-E9C229C22B7E}"/>
    <cellStyle name="千分位[0] 3 4 4 8 2" xfId="50903" xr:uid="{A51EFCA3-9DE9-40EA-B7A2-C0DD84E70BFC}"/>
    <cellStyle name="千分位[0] 3 4 4 9" xfId="23689" xr:uid="{8AD865F7-A28F-4628-BF4D-71761B1A3B75}"/>
    <cellStyle name="千分位[0] 3 4 4 9 2" xfId="53641" xr:uid="{CB8DEAA7-BFFD-4908-8A0D-FC999E3F9E96}"/>
    <cellStyle name="千分位[0] 3 4 5" xfId="2805" xr:uid="{6C0A817E-9B66-4D24-BC87-41D8A0D35E8D}"/>
    <cellStyle name="千分位[0] 3 4 5 2" xfId="27800" xr:uid="{004A5629-E8CA-4E1E-B973-65B310ECE7FF}"/>
    <cellStyle name="千分位[0] 3 4 5 2 2" xfId="57752" xr:uid="{FFF1D374-D64C-424E-8FDD-DCE5AA036CFC}"/>
    <cellStyle name="千分位[0] 3 4 5 3" xfId="32798" xr:uid="{0E931E88-4E7B-4067-8746-8B1CEAF3F519}"/>
    <cellStyle name="千分位[0] 3 4 6" xfId="5753" xr:uid="{BD4979BD-B850-4966-A086-9F2DABF2CAD9}"/>
    <cellStyle name="千分位[0] 3 4 6 2" xfId="35708" xr:uid="{336F89C2-6969-46AF-8A58-11954DD4D920}"/>
    <cellStyle name="千分位[0] 3 4 7" xfId="8535" xr:uid="{9F4CA863-FE32-4B5F-9D18-6875238C1EF7}"/>
    <cellStyle name="千分位[0] 3 4 7 2" xfId="38490" xr:uid="{A9383985-CC7E-4B4B-A005-3EA124D355CC}"/>
    <cellStyle name="千分位[0] 3 4 8" xfId="11317" xr:uid="{5DF7C282-D750-41B5-A778-9BC0C17A8B31}"/>
    <cellStyle name="千分位[0] 3 4 8 2" xfId="41272" xr:uid="{AAD29079-4586-47CB-80AC-35C06B15249C}"/>
    <cellStyle name="千分位[0] 3 4 9" xfId="14052" xr:uid="{3C0DAF90-B95F-4944-9B9E-747C5C8F0F6C}"/>
    <cellStyle name="千分位[0] 3 4 9 2" xfId="44007" xr:uid="{773BBCAB-DFC3-4790-A62B-B5057AB45D47}"/>
    <cellStyle name="千分位[0] 3 5" xfId="656" xr:uid="{8C3052C9-EB3B-4C61-9473-C5C278BE41F7}"/>
    <cellStyle name="千分位[0] 3 5 10" xfId="19754" xr:uid="{0319819B-6456-4433-A292-A895DDF73293}"/>
    <cellStyle name="千分位[0] 3 5 10 2" xfId="49706" xr:uid="{C85C3944-CD63-4F16-B5A2-9861E6B5A8A5}"/>
    <cellStyle name="千分位[0] 3 5 11" xfId="22492" xr:uid="{623BD3C9-112A-4078-AB1C-B7419236E12F}"/>
    <cellStyle name="千分位[0] 3 5 11 2" xfId="52444" xr:uid="{ABBA3B90-E810-42BA-8D2F-CBF21AE36FBB}"/>
    <cellStyle name="千分位[0] 3 5 12" xfId="25228" xr:uid="{0F81C21C-13C9-4EC4-81CB-7572ABBEBCCB}"/>
    <cellStyle name="千分位[0] 3 5 12 2" xfId="55180" xr:uid="{3FE8B707-30DC-42DC-922E-65044EE378B4}"/>
    <cellStyle name="千分位[0] 3 5 13" xfId="30666" xr:uid="{3791F059-8129-4981-9517-9D1B808DB350}"/>
    <cellStyle name="千分位[0] 3 5 2" xfId="1204" xr:uid="{BC8F9FE0-2B01-4FB3-A015-066AD92FC279}"/>
    <cellStyle name="千分位[0] 3 5 2 10" xfId="23176" xr:uid="{739A96ED-A1B2-4E8E-918A-82C6A2299C2F}"/>
    <cellStyle name="千分位[0] 3 5 2 10 2" xfId="53128" xr:uid="{DD186F5D-9145-4D99-B627-185CAD194A3B}"/>
    <cellStyle name="千分位[0] 3 5 2 11" xfId="25912" xr:uid="{F6DEAEC4-C868-414B-BCB7-FAC1A1B0D239}"/>
    <cellStyle name="千分位[0] 3 5 2 11 2" xfId="55864" xr:uid="{3D74F577-4718-4047-8FE3-CF7FB3986B72}"/>
    <cellStyle name="千分位[0] 3 5 2 12" xfId="31209" xr:uid="{CAF89B45-73B8-49A0-A9F2-88B6CF02D5AB}"/>
    <cellStyle name="千分位[0] 3 5 2 2" xfId="5028" xr:uid="{238B5532-F6A6-4F55-9885-F5AF5C2ECF3D}"/>
    <cellStyle name="千分位[0] 3 5 2 2 10" xfId="35021" xr:uid="{C005E3DD-9A49-431D-8C0F-CA8A66F8BEE4}"/>
    <cellStyle name="千分位[0] 3 5 2 2 2" xfId="7976" xr:uid="{765540D8-D077-4036-885A-75EC140020CC}"/>
    <cellStyle name="千分位[0] 3 5 2 2 2 2" xfId="30023" xr:uid="{B10239BD-BDC3-4669-BC7E-5263CCC562C0}"/>
    <cellStyle name="千分位[0] 3 5 2 2 2 2 2" xfId="59975" xr:uid="{156C2DF8-7D79-4D09-92A7-CC83F35C41CD}"/>
    <cellStyle name="千分位[0] 3 5 2 2 2 3" xfId="37931" xr:uid="{143C2D34-1C55-4740-A35D-31741FA4EC7A}"/>
    <cellStyle name="千分位[0] 3 5 2 2 3" xfId="10758" xr:uid="{5541990B-9B7F-42FE-AEB3-07F513EF4326}"/>
    <cellStyle name="千分位[0] 3 5 2 2 3 2" xfId="40713" xr:uid="{66A7A905-C3A0-49BF-A78E-CC0443C81E17}"/>
    <cellStyle name="千分位[0] 3 5 2 2 4" xfId="13540" xr:uid="{85CCBBD2-FD92-4A56-8C43-89C169A32D91}"/>
    <cellStyle name="千分位[0] 3 5 2 2 4 2" xfId="43495" xr:uid="{B2312EFA-4180-4C86-96F6-2A6C5535DC58}"/>
    <cellStyle name="千分位[0] 3 5 2 2 5" xfId="16275" xr:uid="{1E740B0D-C29E-457D-86A7-59C6EDF82E23}"/>
    <cellStyle name="千分位[0] 3 5 2 2 5 2" xfId="46230" xr:uid="{EEB81AAC-1652-4649-862A-EE6006F4F83A}"/>
    <cellStyle name="千分位[0] 3 5 2 2 6" xfId="19023" xr:uid="{C28DE388-8486-4B7B-8947-F1449E90F814}"/>
    <cellStyle name="千分位[0] 3 5 2 2 6 2" xfId="48976" xr:uid="{B6CA4C1B-C863-4B19-AF53-D3133315BFDA}"/>
    <cellStyle name="千分位[0] 3 5 2 2 7" xfId="21806" xr:uid="{5C784BCF-96CA-4457-BF55-DE2E75AD4498}"/>
    <cellStyle name="千分位[0] 3 5 2 2 7 2" xfId="51758" xr:uid="{871C4342-FF41-494F-B5D5-A3ABCCBA4CE2}"/>
    <cellStyle name="千分位[0] 3 5 2 2 8" xfId="24544" xr:uid="{6DE04AF0-034F-4373-B17F-2CB0B979C9CD}"/>
    <cellStyle name="千分位[0] 3 5 2 2 8 2" xfId="54496" xr:uid="{E1A55904-6D00-4BBD-B50C-1294FD842A79}"/>
    <cellStyle name="千分位[0] 3 5 2 2 9" xfId="27280" xr:uid="{D85CEE5E-F323-4B96-850D-6B5DCE9EEBBC}"/>
    <cellStyle name="千分位[0] 3 5 2 2 9 2" xfId="57232" xr:uid="{3B8364C2-ABB7-466E-A4BA-CA62AD43B815}"/>
    <cellStyle name="千分位[0] 3 5 2 3" xfId="3660" xr:uid="{1B583D96-A4AD-414D-A25B-4E71D37548BF}"/>
    <cellStyle name="千分位[0] 3 5 2 3 2" xfId="28655" xr:uid="{E8DECE6A-9573-4ECD-ACD9-32853C950A92}"/>
    <cellStyle name="千分位[0] 3 5 2 3 2 2" xfId="58607" xr:uid="{F1F2511F-D550-472B-AE7E-FC9F3727DFA7}"/>
    <cellStyle name="千分位[0] 3 5 2 3 3" xfId="33653" xr:uid="{02DA4FCE-AA55-4E91-B8A1-40F38D4107C4}"/>
    <cellStyle name="千分位[0] 3 5 2 4" xfId="6608" xr:uid="{61A7AACA-8807-4481-AEB0-4B10993F0EAE}"/>
    <cellStyle name="千分位[0] 3 5 2 4 2" xfId="36563" xr:uid="{00BF5A03-F425-4B7A-8BCB-E7CD0071C543}"/>
    <cellStyle name="千分位[0] 3 5 2 5" xfId="9390" xr:uid="{D7DDEFE0-1676-49ED-8C98-FF8D399B22B2}"/>
    <cellStyle name="千分位[0] 3 5 2 5 2" xfId="39345" xr:uid="{214844DE-B693-409E-83B7-8970C3DFD8E1}"/>
    <cellStyle name="千分位[0] 3 5 2 6" xfId="12172" xr:uid="{45A8DB16-97CD-4FFD-860E-DC7EE6F204C5}"/>
    <cellStyle name="千分位[0] 3 5 2 6 2" xfId="42127" xr:uid="{DB7AE07C-B212-453A-9E95-647E9B2ED61D}"/>
    <cellStyle name="千分位[0] 3 5 2 7" xfId="14907" xr:uid="{82F56540-CB1F-4E2E-859C-835559425121}"/>
    <cellStyle name="千分位[0] 3 5 2 7 2" xfId="44862" xr:uid="{BE95DECA-B595-4497-9B5C-39A0423C52A5}"/>
    <cellStyle name="千分位[0] 3 5 2 8" xfId="17655" xr:uid="{3C64DFCB-719A-420E-81DC-2F7D63E9CAD7}"/>
    <cellStyle name="千分位[0] 3 5 2 8 2" xfId="47608" xr:uid="{E35E0AEA-6AF0-4BCD-8ACC-2655D9364006}"/>
    <cellStyle name="千分位[0] 3 5 2 9" xfId="20438" xr:uid="{85F3BCD8-BF17-435E-80C8-E5A469D15316}"/>
    <cellStyle name="千分位[0] 3 5 2 9 2" xfId="50390" xr:uid="{5BC77A54-F00B-4FEA-A327-5DD0DC72D49F}"/>
    <cellStyle name="千分位[0] 3 5 3" xfId="1746" xr:uid="{CABC5D2E-3B73-4224-A4C8-C3B4243EDCF4}"/>
    <cellStyle name="千分位[0] 3 5 3 10" xfId="26596" xr:uid="{2BFD0FB8-09F5-4829-A60E-087B72846BDA}"/>
    <cellStyle name="千分位[0] 3 5 3 10 2" xfId="56548" xr:uid="{4FEB1704-8200-454C-99EB-A08627C6EAF7}"/>
    <cellStyle name="千分位[0] 3 5 3 11" xfId="31751" xr:uid="{CA31090B-6F9C-4C25-87EE-A3B9C4719860}"/>
    <cellStyle name="千分位[0] 3 5 3 2" xfId="4344" xr:uid="{27B6CBCC-4E43-47DE-B015-9159080044B5}"/>
    <cellStyle name="千分位[0] 3 5 3 2 2" xfId="29339" xr:uid="{80E34AF1-FE65-430F-A48F-53DA2A29EE8F}"/>
    <cellStyle name="千分位[0] 3 5 3 2 2 2" xfId="59291" xr:uid="{944A6DB9-0468-443B-B201-2C8434A1DA17}"/>
    <cellStyle name="千分位[0] 3 5 3 2 3" xfId="34337" xr:uid="{A1BB1E67-3DD2-45E6-BC51-C4E88592A08E}"/>
    <cellStyle name="千分位[0] 3 5 3 3" xfId="7292" xr:uid="{B2A8D379-5191-4480-AE19-938EAD8E6D9B}"/>
    <cellStyle name="千分位[0] 3 5 3 3 2" xfId="37247" xr:uid="{45D3C99A-0293-4272-BFA3-5F3D1A06D3A0}"/>
    <cellStyle name="千分位[0] 3 5 3 4" xfId="10074" xr:uid="{04E8C2F8-C0FF-4673-95E3-7D008532C19D}"/>
    <cellStyle name="千分位[0] 3 5 3 4 2" xfId="40029" xr:uid="{2F6F6BBF-5973-4DE7-85C8-6094FE22406D}"/>
    <cellStyle name="千分位[0] 3 5 3 5" xfId="12856" xr:uid="{4B5D90E1-C6C5-4C8F-B74F-F572E18EA2FD}"/>
    <cellStyle name="千分位[0] 3 5 3 5 2" xfId="42811" xr:uid="{E40517B5-C4DC-4700-AF5D-68B7B51B7318}"/>
    <cellStyle name="千分位[0] 3 5 3 6" xfId="15591" xr:uid="{85F6AEC5-44A2-48BD-B2BC-6D2642150602}"/>
    <cellStyle name="千分位[0] 3 5 3 6 2" xfId="45546" xr:uid="{3D126EA7-85C7-4E98-9C6D-09669FA624FB}"/>
    <cellStyle name="千分位[0] 3 5 3 7" xfId="18339" xr:uid="{019E241F-3191-45C6-A224-6E744FEE93F4}"/>
    <cellStyle name="千分位[0] 3 5 3 7 2" xfId="48292" xr:uid="{EBF1C26E-EC3F-4C8B-8A30-59060A29DE06}"/>
    <cellStyle name="千分位[0] 3 5 3 8" xfId="21122" xr:uid="{3A444F2C-5D75-421E-9E06-8037C767D91C}"/>
    <cellStyle name="千分位[0] 3 5 3 8 2" xfId="51074" xr:uid="{FC6C6E7C-B8E3-4CEB-B453-FB846503063F}"/>
    <cellStyle name="千分位[0] 3 5 3 9" xfId="23860" xr:uid="{B20F13DF-99ED-4563-859A-43DC4A8E6AA5}"/>
    <cellStyle name="千分位[0] 3 5 3 9 2" xfId="53812" xr:uid="{A4D8EECB-28E8-4F6F-8130-AFD18710BA08}"/>
    <cellStyle name="千分位[0] 3 5 4" xfId="2976" xr:uid="{67B54CD5-5231-47FC-A9C1-F8070E8802CD}"/>
    <cellStyle name="千分位[0] 3 5 4 2" xfId="27971" xr:uid="{2B986C40-6B81-4BCA-B739-27EE7716DA6E}"/>
    <cellStyle name="千分位[0] 3 5 4 2 2" xfId="57923" xr:uid="{5785FBFD-2D29-4E0A-80A1-CF7D29DB291E}"/>
    <cellStyle name="千分位[0] 3 5 4 3" xfId="32969" xr:uid="{CEEE2A52-90A0-4902-8E77-E923EA820AAE}"/>
    <cellStyle name="千分位[0] 3 5 5" xfId="5924" xr:uid="{DA9916E5-01D0-4422-9FCC-7C1172DAD8B5}"/>
    <cellStyle name="千分位[0] 3 5 5 2" xfId="35879" xr:uid="{3098DDC9-82A1-404D-838C-8D93E9B5753D}"/>
    <cellStyle name="千分位[0] 3 5 6" xfId="8706" xr:uid="{30EDE221-C106-4A32-A47B-C44403116E0C}"/>
    <cellStyle name="千分位[0] 3 5 6 2" xfId="38661" xr:uid="{3F23FD49-EC47-4CE0-A9DA-D68EC4447533}"/>
    <cellStyle name="千分位[0] 3 5 7" xfId="11488" xr:uid="{8C9DFF2D-8AA7-47D4-AE03-CF294228CBE7}"/>
    <cellStyle name="千分位[0] 3 5 7 2" xfId="41443" xr:uid="{284AA7BC-83D6-4909-B266-B2E881795B6B}"/>
    <cellStyle name="千分位[0] 3 5 8" xfId="14223" xr:uid="{307EE063-0743-4400-9EC7-53E9896C1EDC}"/>
    <cellStyle name="千分位[0] 3 5 8 2" xfId="44178" xr:uid="{5A501864-819F-45DE-A9EC-3E7D15FBE82E}"/>
    <cellStyle name="千分位[0] 3 5 9" xfId="16971" xr:uid="{543BCF50-59D8-490B-82D6-B2C962B8E04C}"/>
    <cellStyle name="千分位[0] 3 5 9 2" xfId="46924" xr:uid="{724AE6E6-6E0E-4132-B93A-194123A5CF59}"/>
    <cellStyle name="千分位[0] 3 6" xfId="706" xr:uid="{B6AA4C7C-5EAB-4292-AF26-88C9355FB33D}"/>
    <cellStyle name="千分位[0] 3 6 10" xfId="20096" xr:uid="{F4E48CD1-31C0-4627-987F-539634261B28}"/>
    <cellStyle name="千分位[0] 3 6 10 2" xfId="50048" xr:uid="{EE09F3B1-40ED-40E5-A357-950F8EE80F4C}"/>
    <cellStyle name="千分位[0] 3 6 11" xfId="22834" xr:uid="{BF2C7245-161D-4713-A98E-9F45204BD646}"/>
    <cellStyle name="千分位[0] 3 6 11 2" xfId="52786" xr:uid="{58296D38-B6F5-42EF-9120-0140D8B33787}"/>
    <cellStyle name="千分位[0] 3 6 12" xfId="25570" xr:uid="{964219AD-4CA9-4599-8EDB-ECB031571FA0}"/>
    <cellStyle name="千分位[0] 3 6 12 2" xfId="55522" xr:uid="{6BC2ED1F-EE08-4935-BC86-DCEB53AEC3C3}"/>
    <cellStyle name="千分位[0] 3 6 13" xfId="30711" xr:uid="{E9547C57-96F9-4907-BC02-3C22A5506503}"/>
    <cellStyle name="千分位[0] 3 6 2" xfId="1249" xr:uid="{1C9AB1F8-7806-4A2B-A677-CE506C7737F5}"/>
    <cellStyle name="千分位[0] 3 6 2 10" xfId="26938" xr:uid="{67716636-D1ED-482A-916B-3B0620AC7585}"/>
    <cellStyle name="千分位[0] 3 6 2 10 2" xfId="56890" xr:uid="{204CC627-0E81-465D-A03D-4A824F1149C0}"/>
    <cellStyle name="千分位[0] 3 6 2 11" xfId="31254" xr:uid="{9AA843DF-AFA7-42FD-BFA4-30BF6F141698}"/>
    <cellStyle name="千分位[0] 3 6 2 2" xfId="4686" xr:uid="{F715DE62-93BE-4FC1-80AE-1756F957760E}"/>
    <cellStyle name="千分位[0] 3 6 2 2 2" xfId="29681" xr:uid="{6794E0C8-774D-4D21-9126-AA337FA5A109}"/>
    <cellStyle name="千分位[0] 3 6 2 2 2 2" xfId="59633" xr:uid="{7851B8D1-E52D-4948-9857-665E872EBC14}"/>
    <cellStyle name="千分位[0] 3 6 2 2 3" xfId="34679" xr:uid="{818D526E-0505-4C3A-95B7-B97616BA243A}"/>
    <cellStyle name="千分位[0] 3 6 2 3" xfId="7634" xr:uid="{5F5D4159-A7B4-4DCB-936E-E964D5506CED}"/>
    <cellStyle name="千分位[0] 3 6 2 3 2" xfId="37589" xr:uid="{7B3DCFFE-BFFA-45B8-9635-B2E6ED4F164C}"/>
    <cellStyle name="千分位[0] 3 6 2 4" xfId="10416" xr:uid="{90EE9A5C-F6DD-4A42-A137-5CE72C40868C}"/>
    <cellStyle name="千分位[0] 3 6 2 4 2" xfId="40371" xr:uid="{FAD16CE0-20D5-4229-B5E0-2F976027EBE1}"/>
    <cellStyle name="千分位[0] 3 6 2 5" xfId="13198" xr:uid="{6B802989-FA52-416E-942B-849BED701E85}"/>
    <cellStyle name="千分位[0] 3 6 2 5 2" xfId="43153" xr:uid="{8CF8FC28-9DD3-4F78-9A7C-7BCADF682A35}"/>
    <cellStyle name="千分位[0] 3 6 2 6" xfId="15933" xr:uid="{1CE7C01F-FEE4-444B-8099-81869ED27AB8}"/>
    <cellStyle name="千分位[0] 3 6 2 6 2" xfId="45888" xr:uid="{C0E16141-5081-4ABD-8F38-587D4C93763F}"/>
    <cellStyle name="千分位[0] 3 6 2 7" xfId="18681" xr:uid="{2BF0DD68-CFAB-425F-9566-E781BC622359}"/>
    <cellStyle name="千分位[0] 3 6 2 7 2" xfId="48634" xr:uid="{BD1C634B-62F8-49D9-A362-2B368135094D}"/>
    <cellStyle name="千分位[0] 3 6 2 8" xfId="21464" xr:uid="{62DC0915-AEC3-44AA-AB4A-97475C0B9C70}"/>
    <cellStyle name="千分位[0] 3 6 2 8 2" xfId="51416" xr:uid="{30938239-37D5-4D6A-BF1F-B17BF782D55B}"/>
    <cellStyle name="千分位[0] 3 6 2 9" xfId="24202" xr:uid="{F64F955F-639C-47DC-8E83-6F152C76908B}"/>
    <cellStyle name="千分位[0] 3 6 2 9 2" xfId="54154" xr:uid="{52F1AFCD-EE08-4BDB-B751-DE65D9CDDB7C}"/>
    <cellStyle name="千分位[0] 3 6 3" xfId="1791" xr:uid="{1E0AF300-E14A-4422-8A7C-165382007DAB}"/>
    <cellStyle name="千分位[0] 3 6 3 2" xfId="28313" xr:uid="{9AFE546C-7C03-42C1-BD68-3565EBCBF3FC}"/>
    <cellStyle name="千分位[0] 3 6 3 2 2" xfId="58265" xr:uid="{4B0232A0-823F-450E-8480-0188BAFED2F2}"/>
    <cellStyle name="千分位[0] 3 6 3 3" xfId="31796" xr:uid="{B057ED3B-B31B-4E45-B5B5-CFBAC940E879}"/>
    <cellStyle name="千分位[0] 3 6 4" xfId="3318" xr:uid="{FAB0C790-6EFE-4286-90A1-84AE6550262F}"/>
    <cellStyle name="千分位[0] 3 6 4 2" xfId="33311" xr:uid="{2CBB3003-A11D-4E36-AF8B-A90A3CEA6CD5}"/>
    <cellStyle name="千分位[0] 3 6 5" xfId="6266" xr:uid="{9C90FB2B-3294-478D-B90C-C981F387EC9A}"/>
    <cellStyle name="千分位[0] 3 6 5 2" xfId="36221" xr:uid="{FE4ADDE8-FAEB-47C4-AAD6-A931E7F8D2E8}"/>
    <cellStyle name="千分位[0] 3 6 6" xfId="9048" xr:uid="{B32BEAD8-56C4-407E-9AB3-103634404ED7}"/>
    <cellStyle name="千分位[0] 3 6 6 2" xfId="39003" xr:uid="{56BE1D51-044D-4F1A-90F3-84BAF526EB54}"/>
    <cellStyle name="千分位[0] 3 6 7" xfId="11830" xr:uid="{6137CBE5-C1FB-4967-BF25-4E4373FFA22A}"/>
    <cellStyle name="千分位[0] 3 6 7 2" xfId="41785" xr:uid="{C4A99CCE-0D37-40F4-A76B-8A6A64DB29A3}"/>
    <cellStyle name="千分位[0] 3 6 8" xfId="14565" xr:uid="{9CB18B62-9133-4CE4-8CDB-7BC0B15EEF37}"/>
    <cellStyle name="千分位[0] 3 6 8 2" xfId="44520" xr:uid="{734819EF-EF22-42D3-A830-21A7402FA701}"/>
    <cellStyle name="千分位[0] 3 6 9" xfId="17313" xr:uid="{FA427C7D-79AC-4B3E-9792-4E4D42180268}"/>
    <cellStyle name="千分位[0] 3 6 9 2" xfId="47266" xr:uid="{EE5BD3AE-C13A-4890-BEAA-860F319F0F0C}"/>
    <cellStyle name="千分位[0] 3 7" xfId="752" xr:uid="{D9775CF2-734D-4A1B-BE90-A7A29F0759E7}"/>
    <cellStyle name="千分位[0] 3 7 10" xfId="20780" xr:uid="{988729EA-88C3-47B8-BCCD-46D6CEBDC1C9}"/>
    <cellStyle name="千分位[0] 3 7 10 2" xfId="50732" xr:uid="{463930D6-58CB-4FD4-B3CB-9B276D8B250A}"/>
    <cellStyle name="千分位[0] 3 7 11" xfId="23518" xr:uid="{31AE5379-C12D-4C80-AACF-78BFB5F2CB38}"/>
    <cellStyle name="千分位[0] 3 7 11 2" xfId="53470" xr:uid="{76D7B73B-8EEA-481D-A5D6-2CCE1958EEBF}"/>
    <cellStyle name="千分位[0] 3 7 12" xfId="26254" xr:uid="{8A19D7B7-0A0C-47C4-A6D2-CCE19B9B8490}"/>
    <cellStyle name="千分位[0] 3 7 12 2" xfId="56206" xr:uid="{4ED75F4A-6684-421A-8E78-14612408970D}"/>
    <cellStyle name="千分位[0] 3 7 13" xfId="30757" xr:uid="{5EBB01E0-9C99-4341-8990-D720B94EC51A}"/>
    <cellStyle name="千分位[0] 3 7 2" xfId="1295" xr:uid="{4E6CEEF7-39EF-4A85-B369-88C1CD6C8C1E}"/>
    <cellStyle name="千分位[0] 3 7 2 2" xfId="28997" xr:uid="{326502AB-CDC1-469E-BA17-E66AD332D9B4}"/>
    <cellStyle name="千分位[0] 3 7 2 2 2" xfId="58949" xr:uid="{0F2CB57B-0458-46B4-B763-39E1B8AEF090}"/>
    <cellStyle name="千分位[0] 3 7 2 3" xfId="31300" xr:uid="{976D1E6A-A6B3-4453-8DFB-8C708DEF4741}"/>
    <cellStyle name="千分位[0] 3 7 3" xfId="1837" xr:uid="{8D85EF5D-E8F8-4B50-83C4-C22BB4DBD5E7}"/>
    <cellStyle name="千分位[0] 3 7 3 2" xfId="31842" xr:uid="{1176F4ED-8297-4EA3-83B9-AD5C7158D79D}"/>
    <cellStyle name="千分位[0] 3 7 4" xfId="4002" xr:uid="{4E70AE97-220B-4CC1-B415-54813B293259}"/>
    <cellStyle name="千分位[0] 3 7 4 2" xfId="33995" xr:uid="{A4F2F81A-3BEB-4867-AA39-D3BF5F0E48DC}"/>
    <cellStyle name="千分位[0] 3 7 5" xfId="6950" xr:uid="{FB5E062F-BB96-440F-899B-BD073648D24B}"/>
    <cellStyle name="千分位[0] 3 7 5 2" xfId="36905" xr:uid="{3CE318B8-A2D0-42AB-A645-84755D7DB7C7}"/>
    <cellStyle name="千分位[0] 3 7 6" xfId="9732" xr:uid="{2827F99F-8308-4E9C-A167-10D4BD188325}"/>
    <cellStyle name="千分位[0] 3 7 6 2" xfId="39687" xr:uid="{D99C7569-A59F-406B-AFE5-C96183AF475C}"/>
    <cellStyle name="千分位[0] 3 7 7" xfId="12514" xr:uid="{8111965B-2622-415B-954D-D3D1589EC560}"/>
    <cellStyle name="千分位[0] 3 7 7 2" xfId="42469" xr:uid="{91E243BE-C809-486E-B342-0183F9EC1D78}"/>
    <cellStyle name="千分位[0] 3 7 8" xfId="15249" xr:uid="{5628BDE3-AC22-4CDB-99E6-8D32384CF412}"/>
    <cellStyle name="千分位[0] 3 7 8 2" xfId="45204" xr:uid="{4340DCC9-141A-4CA3-A35B-0537B6784C1F}"/>
    <cellStyle name="千分位[0] 3 7 9" xfId="17997" xr:uid="{96F19C88-6B39-49C3-8820-0AF49C58852E}"/>
    <cellStyle name="千分位[0] 3 7 9 2" xfId="47950" xr:uid="{9D22685E-2CF7-47CD-A89A-962FA4233BDB}"/>
    <cellStyle name="千分位[0] 3 8" xfId="925" xr:uid="{96EE6251-74D6-4232-8238-7EA90A13A050}"/>
    <cellStyle name="千分位[0] 3 8 2" xfId="27629" xr:uid="{42779820-97D7-4146-B6B1-6815A82D3E99}"/>
    <cellStyle name="千分位[0] 3 8 2 2" xfId="57581" xr:uid="{C17F7314-0155-4C29-BDE9-B245365D63FA}"/>
    <cellStyle name="千分位[0] 3 8 3" xfId="30930" xr:uid="{20E4BD39-A790-4EF5-B121-E17BFDB6D545}"/>
    <cellStyle name="千分位[0] 3 9" xfId="1467" xr:uid="{F91B0F5C-EE7B-4CCF-BB57-FB068D35AF2F}"/>
    <cellStyle name="千分位[0] 3 9 2" xfId="31472" xr:uid="{D5F7302D-4F44-4D54-9F85-DF6CB83C294D}"/>
    <cellStyle name="千分位[0] 4" xfId="371" xr:uid="{84A6C2A4-F535-408D-A8A2-84C547B085C2}"/>
    <cellStyle name="千分位[0] 4 10" xfId="2013" xr:uid="{821F02C8-269E-486B-8B96-C4C17EBBF828}"/>
    <cellStyle name="千分位[0] 4 10 2" xfId="32018" xr:uid="{B21B0B8E-23F0-4917-8880-9662041334AA}"/>
    <cellStyle name="千分位[0] 4 11" xfId="2196" xr:uid="{00D6C59E-5699-48AD-8881-578CF99CB134}"/>
    <cellStyle name="千分位[0] 4 11 2" xfId="32196" xr:uid="{D03F94FD-6E8E-401D-919B-C86E05CD7F03}"/>
    <cellStyle name="千分位[0] 4 12" xfId="2540" xr:uid="{32D67E0C-2BE1-490F-81D5-6F706762B3C0}"/>
    <cellStyle name="千分位[0] 4 12 2" xfId="32539" xr:uid="{939ADF50-4A6A-4F2F-9C06-A1E1961BCD9D}"/>
    <cellStyle name="千分位[0] 4 13" xfId="2588" xr:uid="{9FD5B36A-7FA0-4814-B6B1-79E889CF6D3D}"/>
    <cellStyle name="千分位[0] 4 13 2" xfId="32583" xr:uid="{1AE5F44C-505C-4973-A282-4FFC1E9F81CA}"/>
    <cellStyle name="千分位[0] 4 14" xfId="2635" xr:uid="{F0A34886-79B1-42C2-B5F2-6D758698A87B}"/>
    <cellStyle name="千分位[0] 4 14 2" xfId="32628" xr:uid="{1E8817B3-41E6-46FC-B91D-CAF3A8451565}"/>
    <cellStyle name="千分位[0] 4 15" xfId="5371" xr:uid="{AB81C363-21A8-4E4F-BD8E-6C01433314E3}"/>
    <cellStyle name="千分位[0] 4 15 2" xfId="35364" xr:uid="{AC543C02-8F53-4684-A2CA-B7827DC36671}"/>
    <cellStyle name="千分位[0] 4 16" xfId="5413" xr:uid="{729BAB5C-316D-4E02-9AF0-430025CB42D2}"/>
    <cellStyle name="千分位[0] 4 16 2" xfId="35406" xr:uid="{3D7BA4FF-8307-49E5-AFDF-09434B992F80}"/>
    <cellStyle name="千分位[0] 4 17" xfId="5492" xr:uid="{DD6E80FB-95E5-4C1B-BFCD-3BBA8FCFCA40}"/>
    <cellStyle name="千分位[0] 4 17 2" xfId="35463" xr:uid="{8CE67D8D-CF51-4E0C-B52A-AEABA9C8AECA}"/>
    <cellStyle name="千分位[0] 4 18" xfId="5583" xr:uid="{A72840B2-C8C1-4C55-8730-479236978D61}"/>
    <cellStyle name="千分位[0] 4 18 2" xfId="35538" xr:uid="{0F98852E-DA5B-41D7-B87F-2CC71959849B}"/>
    <cellStyle name="千分位[0] 4 19" xfId="8320" xr:uid="{71AE401B-8099-4207-ADC0-137133BB7D87}"/>
    <cellStyle name="千分位[0] 4 19 2" xfId="38275" xr:uid="{F560DA2E-211C-443D-92E3-EF650F2FC54C}"/>
    <cellStyle name="千分位[0] 4 2" xfId="416" xr:uid="{EE43F601-E08F-4E57-A34E-D3A7AE3F9FF4}"/>
    <cellStyle name="千分位[0] 4 2 10" xfId="5626" xr:uid="{9D326C67-4173-4CAA-85C7-1683E854933C}"/>
    <cellStyle name="千分位[0] 4 2 10 2" xfId="35581" xr:uid="{DC900B9B-4149-47A7-9461-192E1B317BC1}"/>
    <cellStyle name="千分位[0] 4 2 11" xfId="8408" xr:uid="{CCDD160C-C0E6-4A3F-A231-DC0BF6211491}"/>
    <cellStyle name="千分位[0] 4 2 11 2" xfId="38363" xr:uid="{DDBFC5E0-BE14-4C4F-9555-8778A6698065}"/>
    <cellStyle name="千分位[0] 4 2 12" xfId="11190" xr:uid="{138F91D8-27D2-4F65-A3BA-0E506153CF33}"/>
    <cellStyle name="千分位[0] 4 2 12 2" xfId="41145" xr:uid="{70AF0BE9-DB84-4C32-8C93-1632F9C194B3}"/>
    <cellStyle name="千分位[0] 4 2 13" xfId="13925" xr:uid="{CEF7A456-1927-4EB4-9A62-58556F6D31AE}"/>
    <cellStyle name="千分位[0] 4 2 13 2" xfId="43880" xr:uid="{4B1E71AE-B091-4FC4-8D40-74D697093835}"/>
    <cellStyle name="千分位[0] 4 2 14" xfId="16673" xr:uid="{A3E11412-314E-4D09-98C4-1308A67E76B9}"/>
    <cellStyle name="千分位[0] 4 2 14 2" xfId="46626" xr:uid="{B78C2CD0-5173-4AB5-A469-A5A59CF0C9B6}"/>
    <cellStyle name="千分位[0] 4 2 15" xfId="19456" xr:uid="{EF1D9483-B862-4EE1-AA95-44FF500CB97F}"/>
    <cellStyle name="千分位[0] 4 2 15 2" xfId="49408" xr:uid="{2EABB0B4-F035-4E6E-BF82-3C5CCC7FF765}"/>
    <cellStyle name="千分位[0] 4 2 16" xfId="22194" xr:uid="{10FCC9E2-20FC-4E80-B763-431F4DED1DC0}"/>
    <cellStyle name="千分位[0] 4 2 16 2" xfId="52146" xr:uid="{AB5B42DB-E7DC-45B9-8155-42859E709CEF}"/>
    <cellStyle name="千分位[0] 4 2 17" xfId="24930" xr:uid="{9B7313ED-57CA-423B-97F4-F34DD21F69EF}"/>
    <cellStyle name="千分位[0] 4 2 17 2" xfId="54882" xr:uid="{E46EB52A-BD1B-463B-8E66-D06F446622AA}"/>
    <cellStyle name="千分位[0] 4 2 18" xfId="30431" xr:uid="{D2165B85-0C50-47CA-8552-CBB1912BA4F8}"/>
    <cellStyle name="千分位[0] 4 2 2" xfId="560" xr:uid="{F793C51C-8BF7-4876-84A4-1FCD413FE64A}"/>
    <cellStyle name="千分位[0] 4 2 2 10" xfId="11275" xr:uid="{5165EF34-F960-4E16-B8A3-51B5B5DB93F2}"/>
    <cellStyle name="千分位[0] 4 2 2 10 2" xfId="41230" xr:uid="{10C288C4-8D26-4C8F-9DB3-E6D12F070778}"/>
    <cellStyle name="千分位[0] 4 2 2 11" xfId="14010" xr:uid="{18EB2DDF-E7CD-477F-AAE8-8D9E4875910A}"/>
    <cellStyle name="千分位[0] 4 2 2 11 2" xfId="43965" xr:uid="{3E9D2BA2-06EF-4185-BED4-62B89843143E}"/>
    <cellStyle name="千分位[0] 4 2 2 12" xfId="16758" xr:uid="{1E9D9AF6-4669-4E2F-A5FD-27495080DF3D}"/>
    <cellStyle name="千分位[0] 4 2 2 12 2" xfId="46711" xr:uid="{5763B723-C0D6-418F-BC96-EE1098E415C7}"/>
    <cellStyle name="千分位[0] 4 2 2 13" xfId="19541" xr:uid="{BE8F6E3F-719B-47F0-8866-D2CB610BDDCD}"/>
    <cellStyle name="千分位[0] 4 2 2 13 2" xfId="49493" xr:uid="{4F8819EE-67E0-496D-9D16-9B84209DD42D}"/>
    <cellStyle name="千分位[0] 4 2 2 14" xfId="22279" xr:uid="{D6030CE7-D6EB-4044-B117-2A66EF99091B}"/>
    <cellStyle name="千分位[0] 4 2 2 14 2" xfId="52231" xr:uid="{399CE82C-7FF0-4B89-BABE-95915CDA84FE}"/>
    <cellStyle name="千分位[0] 4 2 2 15" xfId="25015" xr:uid="{8A68E067-CAB2-44A4-90C9-D7F085F978E5}"/>
    <cellStyle name="千分位[0] 4 2 2 15 2" xfId="54967" xr:uid="{3A86E89F-9341-4E78-BB4D-AC6DA00B00E3}"/>
    <cellStyle name="千分位[0] 4 2 2 16" xfId="30570" xr:uid="{B77116FD-C78B-44E9-97C8-AFE4F7557889}"/>
    <cellStyle name="千分位[0] 4 2 2 2" xfId="881" xr:uid="{C21EE037-A8F8-45D2-B9BC-2DFEF00D9D7F}"/>
    <cellStyle name="千分位[0] 4 2 2 2 10" xfId="16929" xr:uid="{CC2AACC3-3D33-4517-902F-463E58221C4A}"/>
    <cellStyle name="千分位[0] 4 2 2 2 10 2" xfId="46882" xr:uid="{4A54CBC6-32B4-4876-988B-319AE0447086}"/>
    <cellStyle name="千分位[0] 4 2 2 2 11" xfId="19712" xr:uid="{5F4E75C5-56E8-4656-BB23-F92A16D47468}"/>
    <cellStyle name="千分位[0] 4 2 2 2 11 2" xfId="49664" xr:uid="{ED133CDC-C075-4E06-B66D-8BE9C26BC1B8}"/>
    <cellStyle name="千分位[0] 4 2 2 2 12" xfId="22450" xr:uid="{EBB60D9C-4076-4F07-9FEA-416D7DA44A9D}"/>
    <cellStyle name="千分位[0] 4 2 2 2 12 2" xfId="52402" xr:uid="{36244F21-24C5-429B-910E-07D386886E79}"/>
    <cellStyle name="千分位[0] 4 2 2 2 13" xfId="25186" xr:uid="{1D64917B-BBC0-44B3-947E-A560CA55C647}"/>
    <cellStyle name="千分位[0] 4 2 2 2 13 2" xfId="55138" xr:uid="{97ED6288-C7C8-462C-ACA4-5EAA7D7364BD}"/>
    <cellStyle name="千分位[0] 4 2 2 2 14" xfId="30886" xr:uid="{AF6186B4-5CA3-4DD8-82DD-0DB6ADE4085C}"/>
    <cellStyle name="千分位[0] 4 2 2 2 2" xfId="1424" xr:uid="{3CDF1BE8-26B0-4249-A46F-445C771BBBB6}"/>
    <cellStyle name="千分位[0] 4 2 2 2 2 10" xfId="20054" xr:uid="{2BF97E1E-D8D8-4D70-9DB0-C260DDDCD39B}"/>
    <cellStyle name="千分位[0] 4 2 2 2 2 10 2" xfId="50006" xr:uid="{8F05A380-4461-4177-B142-238063CC5276}"/>
    <cellStyle name="千分位[0] 4 2 2 2 2 11" xfId="22792" xr:uid="{05BCAE44-C77B-437B-B8B2-DE46547D7D28}"/>
    <cellStyle name="千分位[0] 4 2 2 2 2 11 2" xfId="52744" xr:uid="{C365ED1A-4518-4E76-8FC7-46B03A1B1951}"/>
    <cellStyle name="千分位[0] 4 2 2 2 2 12" xfId="25528" xr:uid="{B95E4213-21D0-4509-AD27-796A074B02F9}"/>
    <cellStyle name="千分位[0] 4 2 2 2 2 12 2" xfId="55480" xr:uid="{FBDD0A97-A5CC-4964-920A-0C7F976F3315}"/>
    <cellStyle name="千分位[0] 4 2 2 2 2 13" xfId="31429" xr:uid="{E5257E7F-CB2C-4E95-BBF5-27515C7BC315}"/>
    <cellStyle name="千分位[0] 4 2 2 2 2 2" xfId="3960" xr:uid="{0D18C977-2F4F-496D-8608-33D4A9C8F8FB}"/>
    <cellStyle name="千分位[0] 4 2 2 2 2 2 10" xfId="26212" xr:uid="{B55869B0-3C63-4844-BFE5-ABB46BF55AAA}"/>
    <cellStyle name="千分位[0] 4 2 2 2 2 2 10 2" xfId="56164" xr:uid="{C89C7E94-43CD-44C1-9AF2-53103970E96F}"/>
    <cellStyle name="千分位[0] 4 2 2 2 2 2 11" xfId="33953" xr:uid="{0A1B1684-2410-4D76-BAEF-C2F1940EFCAD}"/>
    <cellStyle name="千分位[0] 4 2 2 2 2 2 2" xfId="5328" xr:uid="{F6D0E95B-8DB8-4A2F-82E5-B1CDC2DED0D5}"/>
    <cellStyle name="千分位[0] 4 2 2 2 2 2 2 10" xfId="35321" xr:uid="{CDC23DF9-D947-4E9E-A79F-C40C4C5E606A}"/>
    <cellStyle name="千分位[0] 4 2 2 2 2 2 2 2" xfId="8276" xr:uid="{A0E6BF0E-13E7-48D6-8B44-E93B655117E1}"/>
    <cellStyle name="千分位[0] 4 2 2 2 2 2 2 2 2" xfId="30323" xr:uid="{6D5400FA-1651-4EDC-B9F1-038F3D3DA921}"/>
    <cellStyle name="千分位[0] 4 2 2 2 2 2 2 2 2 2" xfId="60275" xr:uid="{7D77139D-53BC-4EE2-B79C-DF89186C7549}"/>
    <cellStyle name="千分位[0] 4 2 2 2 2 2 2 2 3" xfId="38231" xr:uid="{8CC89767-7EB5-4F8A-99DB-D8A556F6B47A}"/>
    <cellStyle name="千分位[0] 4 2 2 2 2 2 2 3" xfId="11058" xr:uid="{F890B76A-773D-4565-B1C8-568579CF7F13}"/>
    <cellStyle name="千分位[0] 4 2 2 2 2 2 2 3 2" xfId="41013" xr:uid="{6A3AF822-E413-41C5-8CEF-05E7964FEC2B}"/>
    <cellStyle name="千分位[0] 4 2 2 2 2 2 2 4" xfId="13840" xr:uid="{6AE937DA-07A5-499A-99E2-6FB862D3029D}"/>
    <cellStyle name="千分位[0] 4 2 2 2 2 2 2 4 2" xfId="43795" xr:uid="{144F3132-2485-477A-BF41-E064451A20BE}"/>
    <cellStyle name="千分位[0] 4 2 2 2 2 2 2 5" xfId="16575" xr:uid="{9078835F-7AEB-4138-AF89-748A6A07516B}"/>
    <cellStyle name="千分位[0] 4 2 2 2 2 2 2 5 2" xfId="46530" xr:uid="{B8765494-EFE3-4B3B-94CA-83B7A98B2EA0}"/>
    <cellStyle name="千分位[0] 4 2 2 2 2 2 2 6" xfId="19323" xr:uid="{EAE7A82D-0BC3-4234-9C61-6E85CF6EA610}"/>
    <cellStyle name="千分位[0] 4 2 2 2 2 2 2 6 2" xfId="49276" xr:uid="{C63C5CAC-E747-4426-A9A3-B07DB9926D36}"/>
    <cellStyle name="千分位[0] 4 2 2 2 2 2 2 7" xfId="22106" xr:uid="{B10BE67A-A9FD-4360-B742-1839DFB95FB8}"/>
    <cellStyle name="千分位[0] 4 2 2 2 2 2 2 7 2" xfId="52058" xr:uid="{B2E910C0-6E47-4244-ABAC-043F9A8D69D1}"/>
    <cellStyle name="千分位[0] 4 2 2 2 2 2 2 8" xfId="24844" xr:uid="{1E16A312-FAE6-41C8-A3A9-C31578894488}"/>
    <cellStyle name="千分位[0] 4 2 2 2 2 2 2 8 2" xfId="54796" xr:uid="{41E28369-4B80-47A9-A8C9-D391468E2C71}"/>
    <cellStyle name="千分位[0] 4 2 2 2 2 2 2 9" xfId="27580" xr:uid="{636EF1BD-3B80-40EC-B684-8C3D67ED3FEF}"/>
    <cellStyle name="千分位[0] 4 2 2 2 2 2 2 9 2" xfId="57532" xr:uid="{E0F2AB43-BA0F-48BB-A4B5-AEF05D90555F}"/>
    <cellStyle name="千分位[0] 4 2 2 2 2 2 3" xfId="6908" xr:uid="{CCB9707D-68D1-4CA7-ABE1-0751644AD56E}"/>
    <cellStyle name="千分位[0] 4 2 2 2 2 2 3 2" xfId="28955" xr:uid="{719BBA40-3569-4E6D-96F1-9FCFC9856D9E}"/>
    <cellStyle name="千分位[0] 4 2 2 2 2 2 3 2 2" xfId="58907" xr:uid="{26AB0B72-510B-42DC-A010-33E4E6DBE48A}"/>
    <cellStyle name="千分位[0] 4 2 2 2 2 2 3 3" xfId="36863" xr:uid="{6C1EB407-2214-4070-AA0E-4B2F5ABA84A1}"/>
    <cellStyle name="千分位[0] 4 2 2 2 2 2 4" xfId="9690" xr:uid="{CA6B38F0-AB4C-46BE-845B-7B88C303E056}"/>
    <cellStyle name="千分位[0] 4 2 2 2 2 2 4 2" xfId="39645" xr:uid="{2DE43892-163B-4ACD-B340-497667082807}"/>
    <cellStyle name="千分位[0] 4 2 2 2 2 2 5" xfId="12472" xr:uid="{76C1C24E-5C86-4979-8E62-5B73C34C1ED6}"/>
    <cellStyle name="千分位[0] 4 2 2 2 2 2 5 2" xfId="42427" xr:uid="{9025BC15-1648-4FCF-BD9E-6BE4CAF77760}"/>
    <cellStyle name="千分位[0] 4 2 2 2 2 2 6" xfId="15207" xr:uid="{013D2603-E2CC-4921-BAC5-23688E278718}"/>
    <cellStyle name="千分位[0] 4 2 2 2 2 2 6 2" xfId="45162" xr:uid="{8EE56578-48B9-4A5E-ACDD-6969CDA344BC}"/>
    <cellStyle name="千分位[0] 4 2 2 2 2 2 7" xfId="17955" xr:uid="{D8FDB152-B716-4086-ADE0-8C764330F5D3}"/>
    <cellStyle name="千分位[0] 4 2 2 2 2 2 7 2" xfId="47908" xr:uid="{E2C76C15-5E4C-44E7-92EC-D38ADA877B68}"/>
    <cellStyle name="千分位[0] 4 2 2 2 2 2 8" xfId="20738" xr:uid="{8567E47E-8A0C-44EC-8019-3664E46C3877}"/>
    <cellStyle name="千分位[0] 4 2 2 2 2 2 8 2" xfId="50690" xr:uid="{726357FB-F984-48CD-979A-0D2B4784E9E5}"/>
    <cellStyle name="千分位[0] 4 2 2 2 2 2 9" xfId="23476" xr:uid="{52583611-F373-4714-920D-2313B888400E}"/>
    <cellStyle name="千分位[0] 4 2 2 2 2 2 9 2" xfId="53428" xr:uid="{5A90EFC6-97C5-4DF9-91D0-330D168B921D}"/>
    <cellStyle name="千分位[0] 4 2 2 2 2 3" xfId="4644" xr:uid="{F77B7E66-56C8-42EB-96DE-802DEF860786}"/>
    <cellStyle name="千分位[0] 4 2 2 2 2 3 10" xfId="34637" xr:uid="{4933AF9D-452B-4435-A9E8-7C48D4E279CD}"/>
    <cellStyle name="千分位[0] 4 2 2 2 2 3 2" xfId="7592" xr:uid="{D0B95843-6B4D-4901-9A91-F4787CA5D5E8}"/>
    <cellStyle name="千分位[0] 4 2 2 2 2 3 2 2" xfId="29639" xr:uid="{00B7A2C3-3BE2-436D-B63C-E02CE2E01076}"/>
    <cellStyle name="千分位[0] 4 2 2 2 2 3 2 2 2" xfId="59591" xr:uid="{0937545A-524E-47B4-83A6-EA22A93A8A1A}"/>
    <cellStyle name="千分位[0] 4 2 2 2 2 3 2 3" xfId="37547" xr:uid="{FD64323A-79C6-4D0E-B0A0-FE74CE2449C6}"/>
    <cellStyle name="千分位[0] 4 2 2 2 2 3 3" xfId="10374" xr:uid="{B3F8BCD5-022C-4DF7-871F-F8410988B593}"/>
    <cellStyle name="千分位[0] 4 2 2 2 2 3 3 2" xfId="40329" xr:uid="{CBF7A0B1-5EA8-4257-88D7-AEE413AE4FBA}"/>
    <cellStyle name="千分位[0] 4 2 2 2 2 3 4" xfId="13156" xr:uid="{A3D8D43B-11B6-4D36-9D91-5CC3B9117C08}"/>
    <cellStyle name="千分位[0] 4 2 2 2 2 3 4 2" xfId="43111" xr:uid="{1D4A57A8-9E69-418D-AB54-CDFB6A09C0CF}"/>
    <cellStyle name="千分位[0] 4 2 2 2 2 3 5" xfId="15891" xr:uid="{F460FB92-531F-40C9-8872-7951E664C2BB}"/>
    <cellStyle name="千分位[0] 4 2 2 2 2 3 5 2" xfId="45846" xr:uid="{043F07F8-7191-4A0F-A624-4CE67BB29C1F}"/>
    <cellStyle name="千分位[0] 4 2 2 2 2 3 6" xfId="18639" xr:uid="{9C2F9A8E-88A8-447A-BF42-53A51EDA5511}"/>
    <cellStyle name="千分位[0] 4 2 2 2 2 3 6 2" xfId="48592" xr:uid="{A6AD9C6D-D816-48DF-8FD0-FBC3F1A3AA05}"/>
    <cellStyle name="千分位[0] 4 2 2 2 2 3 7" xfId="21422" xr:uid="{4B649B38-3F17-4A5E-8AA4-4A5077C365B2}"/>
    <cellStyle name="千分位[0] 4 2 2 2 2 3 7 2" xfId="51374" xr:uid="{B7B80831-5F40-49DF-9676-EB17284918C2}"/>
    <cellStyle name="千分位[0] 4 2 2 2 2 3 8" xfId="24160" xr:uid="{2B6281F2-730A-45B2-9F49-B88C98266BE8}"/>
    <cellStyle name="千分位[0] 4 2 2 2 2 3 8 2" xfId="54112" xr:uid="{9A3C05CE-D70E-45C8-944F-178D64561E83}"/>
    <cellStyle name="千分位[0] 4 2 2 2 2 3 9" xfId="26896" xr:uid="{A6354CCB-1880-4E94-81EA-6AB56D97EFC6}"/>
    <cellStyle name="千分位[0] 4 2 2 2 2 3 9 2" xfId="56848" xr:uid="{0BB6CF47-5FD1-4FDE-9A53-B548CC4B792A}"/>
    <cellStyle name="千分位[0] 4 2 2 2 2 4" xfId="3276" xr:uid="{D99A971E-A3F8-4715-A6E4-A48559CFCF50}"/>
    <cellStyle name="千分位[0] 4 2 2 2 2 4 2" xfId="28271" xr:uid="{5B6F2513-A994-43AF-A1CF-8CF38553F6BC}"/>
    <cellStyle name="千分位[0] 4 2 2 2 2 4 2 2" xfId="58223" xr:uid="{0113A1D2-4C1C-404C-90BA-19B47E0CA8A9}"/>
    <cellStyle name="千分位[0] 4 2 2 2 2 4 3" xfId="33269" xr:uid="{30DBBF95-6EA8-4768-B714-7D5D2B2D8CD2}"/>
    <cellStyle name="千分位[0] 4 2 2 2 2 5" xfId="6224" xr:uid="{ABAB8D5E-84A6-44A5-B000-AA9186A0158A}"/>
    <cellStyle name="千分位[0] 4 2 2 2 2 5 2" xfId="36179" xr:uid="{E18F696B-FB7C-4F99-92AE-902498FA55A8}"/>
    <cellStyle name="千分位[0] 4 2 2 2 2 6" xfId="9006" xr:uid="{5D61536C-40C3-4E72-ABFC-2DF59594626A}"/>
    <cellStyle name="千分位[0] 4 2 2 2 2 6 2" xfId="38961" xr:uid="{AB6A8A3C-8875-4D48-983E-D0961C3F2BB3}"/>
    <cellStyle name="千分位[0] 4 2 2 2 2 7" xfId="11788" xr:uid="{346D8ABE-28E5-411A-93DA-C6E335BDD54B}"/>
    <cellStyle name="千分位[0] 4 2 2 2 2 7 2" xfId="41743" xr:uid="{6F4A8357-A36C-4BA4-8E89-A54DF75557B0}"/>
    <cellStyle name="千分位[0] 4 2 2 2 2 8" xfId="14523" xr:uid="{FF71CB3E-4DE5-42A4-98C0-481B11ACB796}"/>
    <cellStyle name="千分位[0] 4 2 2 2 2 8 2" xfId="44478" xr:uid="{EE353912-02DC-4BDA-ACAA-DEC87364EAF3}"/>
    <cellStyle name="千分位[0] 4 2 2 2 2 9" xfId="17271" xr:uid="{00C72D73-6BBD-4726-86B0-3670C3F499FF}"/>
    <cellStyle name="千分位[0] 4 2 2 2 2 9 2" xfId="47224" xr:uid="{20F1ADE1-41E9-4564-ACC4-5C2A2A799B7D}"/>
    <cellStyle name="千分位[0] 4 2 2 2 3" xfId="1966" xr:uid="{7746BF66-7639-4BC7-94EB-73695D4C93BB}"/>
    <cellStyle name="千分位[0] 4 2 2 2 3 10" xfId="23134" xr:uid="{EB644F78-D365-4CCE-B2FD-5CB587D0EE07}"/>
    <cellStyle name="千分位[0] 4 2 2 2 3 10 2" xfId="53086" xr:uid="{BFBD546B-4938-4FCF-BA79-6094A4A0825A}"/>
    <cellStyle name="千分位[0] 4 2 2 2 3 11" xfId="25870" xr:uid="{F3E6ACBF-F5A8-4633-8F1B-972D46EEFA96}"/>
    <cellStyle name="千分位[0] 4 2 2 2 3 11 2" xfId="55822" xr:uid="{D2E82501-5DD3-43C7-93CE-4387BD178BC5}"/>
    <cellStyle name="千分位[0] 4 2 2 2 3 12" xfId="31971" xr:uid="{AD9D0D1C-693B-4C07-91F2-95D32A52B524}"/>
    <cellStyle name="千分位[0] 4 2 2 2 3 2" xfId="4986" xr:uid="{08648257-FFD5-4BB9-B4F4-B522FB1A3C93}"/>
    <cellStyle name="千分位[0] 4 2 2 2 3 2 10" xfId="34979" xr:uid="{04FB26A6-D792-42E2-8A13-E3E6339C0802}"/>
    <cellStyle name="千分位[0] 4 2 2 2 3 2 2" xfId="7934" xr:uid="{2344521F-EE83-40E3-B2DD-F46B6E90DB09}"/>
    <cellStyle name="千分位[0] 4 2 2 2 3 2 2 2" xfId="29981" xr:uid="{A423B5AF-1C09-4BFE-BEAD-4A3754828305}"/>
    <cellStyle name="千分位[0] 4 2 2 2 3 2 2 2 2" xfId="59933" xr:uid="{67822B80-8741-4A8C-8FAD-FD44786D34AF}"/>
    <cellStyle name="千分位[0] 4 2 2 2 3 2 2 3" xfId="37889" xr:uid="{6A47F09A-7AE8-4B6D-B386-0E970C6CD027}"/>
    <cellStyle name="千分位[0] 4 2 2 2 3 2 3" xfId="10716" xr:uid="{22216B5C-AF7F-44D2-8077-C409DE3B42A3}"/>
    <cellStyle name="千分位[0] 4 2 2 2 3 2 3 2" xfId="40671" xr:uid="{516FC7D5-E438-4126-8A4A-E6C1BA984048}"/>
    <cellStyle name="千分位[0] 4 2 2 2 3 2 4" xfId="13498" xr:uid="{AB7BCFE9-3D78-4E8B-8E69-1FFEFC01686F}"/>
    <cellStyle name="千分位[0] 4 2 2 2 3 2 4 2" xfId="43453" xr:uid="{436869E3-82F6-4ECE-B4AC-0EA649B89AF6}"/>
    <cellStyle name="千分位[0] 4 2 2 2 3 2 5" xfId="16233" xr:uid="{23604C3F-A2CA-4FEC-8A46-CF78B415B958}"/>
    <cellStyle name="千分位[0] 4 2 2 2 3 2 5 2" xfId="46188" xr:uid="{930B53BA-9F10-4C18-9ADF-E2D978D358B3}"/>
    <cellStyle name="千分位[0] 4 2 2 2 3 2 6" xfId="18981" xr:uid="{F3ECF7D5-2DBC-43C1-A44F-AC1446B94435}"/>
    <cellStyle name="千分位[0] 4 2 2 2 3 2 6 2" xfId="48934" xr:uid="{7D90F179-7F6E-43B9-A038-D03CECC98F0B}"/>
    <cellStyle name="千分位[0] 4 2 2 2 3 2 7" xfId="21764" xr:uid="{B6485132-B392-4BA2-8E3D-DB35DBB9B13C}"/>
    <cellStyle name="千分位[0] 4 2 2 2 3 2 7 2" xfId="51716" xr:uid="{9888A4B8-B222-4A2D-8D83-8B4F367D8CD5}"/>
    <cellStyle name="千分位[0] 4 2 2 2 3 2 8" xfId="24502" xr:uid="{E95D70F6-4D7A-467D-89D0-103939547BF4}"/>
    <cellStyle name="千分位[0] 4 2 2 2 3 2 8 2" xfId="54454" xr:uid="{5F611E1C-5C69-4C2B-A021-87469A569299}"/>
    <cellStyle name="千分位[0] 4 2 2 2 3 2 9" xfId="27238" xr:uid="{2418BDEC-29B0-46DF-AF02-28DAA32B6DD4}"/>
    <cellStyle name="千分位[0] 4 2 2 2 3 2 9 2" xfId="57190" xr:uid="{AF500B22-9D14-4B2F-9143-668BB8BA2F0B}"/>
    <cellStyle name="千分位[0] 4 2 2 2 3 3" xfId="3618" xr:uid="{05FE9678-4143-462A-AF0F-95C1131C7D08}"/>
    <cellStyle name="千分位[0] 4 2 2 2 3 3 2" xfId="28613" xr:uid="{2BF5F075-A37B-44A3-8AF5-3C3A2691382A}"/>
    <cellStyle name="千分位[0] 4 2 2 2 3 3 2 2" xfId="58565" xr:uid="{C2A62CD4-4410-4519-9C34-1041FAC5BF95}"/>
    <cellStyle name="千分位[0] 4 2 2 2 3 3 3" xfId="33611" xr:uid="{BAD19366-1094-427C-A536-A23ADA7FA338}"/>
    <cellStyle name="千分位[0] 4 2 2 2 3 4" xfId="6566" xr:uid="{5EABFAAC-7F8E-41F5-8168-A36CB2BADA64}"/>
    <cellStyle name="千分位[0] 4 2 2 2 3 4 2" xfId="36521" xr:uid="{2B1FE3EF-3C44-4FD5-9E31-608C7009CC62}"/>
    <cellStyle name="千分位[0] 4 2 2 2 3 5" xfId="9348" xr:uid="{E7318177-F1D2-4490-BF86-EFCF9BA626A7}"/>
    <cellStyle name="千分位[0] 4 2 2 2 3 5 2" xfId="39303" xr:uid="{54BDE0A6-4A7D-4FB8-891C-D38D4F8D336C}"/>
    <cellStyle name="千分位[0] 4 2 2 2 3 6" xfId="12130" xr:uid="{C6890E51-1C55-445C-B6BF-6674028920C5}"/>
    <cellStyle name="千分位[0] 4 2 2 2 3 6 2" xfId="42085" xr:uid="{296037C4-EB95-49A1-BD83-C9D3379A3A00}"/>
    <cellStyle name="千分位[0] 4 2 2 2 3 7" xfId="14865" xr:uid="{56165FBD-7E22-417F-855B-73AC74863C20}"/>
    <cellStyle name="千分位[0] 4 2 2 2 3 7 2" xfId="44820" xr:uid="{633A767E-C2CA-4C78-9AE5-446FF91628A3}"/>
    <cellStyle name="千分位[0] 4 2 2 2 3 8" xfId="17613" xr:uid="{7827E114-708A-4ACA-B26D-77A0CBD3CE9D}"/>
    <cellStyle name="千分位[0] 4 2 2 2 3 8 2" xfId="47566" xr:uid="{6B8E8AC2-E447-4D4E-A7E9-84411F7EFED1}"/>
    <cellStyle name="千分位[0] 4 2 2 2 3 9" xfId="20396" xr:uid="{A5CB997B-BB97-4453-A1BB-74ED1DDE70BD}"/>
    <cellStyle name="千分位[0] 4 2 2 2 3 9 2" xfId="50348" xr:uid="{9DC6EDBD-7970-422E-92EC-A2AE9BE5FBC0}"/>
    <cellStyle name="千分位[0] 4 2 2 2 4" xfId="2497" xr:uid="{296AA8F3-3E41-41D0-BCC2-D06917A53144}"/>
    <cellStyle name="千分位[0] 4 2 2 2 4 10" xfId="26554" xr:uid="{25B433E4-0A3E-45F8-AA33-D28A5632896D}"/>
    <cellStyle name="千分位[0] 4 2 2 2 4 10 2" xfId="56506" xr:uid="{5EBE50CC-D0CD-4E25-9FAC-B21431D02C39}"/>
    <cellStyle name="千分位[0] 4 2 2 2 4 11" xfId="32496" xr:uid="{B8A537C9-5317-40DB-BEEE-24CDA9F142EE}"/>
    <cellStyle name="千分位[0] 4 2 2 2 4 2" xfId="4302" xr:uid="{EA2EBFAE-65F0-452F-91F6-4FEF31C0F70A}"/>
    <cellStyle name="千分位[0] 4 2 2 2 4 2 2" xfId="29297" xr:uid="{281ABE1F-5A61-4271-8CEE-65BCAC26B419}"/>
    <cellStyle name="千分位[0] 4 2 2 2 4 2 2 2" xfId="59249" xr:uid="{556C5C35-8E5E-4CDB-A201-535C472B7AEC}"/>
    <cellStyle name="千分位[0] 4 2 2 2 4 2 3" xfId="34295" xr:uid="{343AE0B3-A8C1-4603-AE46-4C2ADF254F55}"/>
    <cellStyle name="千分位[0] 4 2 2 2 4 3" xfId="7250" xr:uid="{9D167BEE-4847-4F9A-AED8-C0F73BFBFA65}"/>
    <cellStyle name="千分位[0] 4 2 2 2 4 3 2" xfId="37205" xr:uid="{3BD3948D-0B2D-40CB-9274-606CB8C10899}"/>
    <cellStyle name="千分位[0] 4 2 2 2 4 4" xfId="10032" xr:uid="{322A3077-5BDA-4DD1-B9E4-D3126672E54B}"/>
    <cellStyle name="千分位[0] 4 2 2 2 4 4 2" xfId="39987" xr:uid="{5B84070F-A03E-493F-9C57-46E03A346DB9}"/>
    <cellStyle name="千分位[0] 4 2 2 2 4 5" xfId="12814" xr:uid="{FF88EAB8-4F46-41E1-901B-DB3E33708D4B}"/>
    <cellStyle name="千分位[0] 4 2 2 2 4 5 2" xfId="42769" xr:uid="{42BCD4A7-9750-444F-8CBC-8F8B5FD5905B}"/>
    <cellStyle name="千分位[0] 4 2 2 2 4 6" xfId="15549" xr:uid="{95D8322C-3F08-4218-B29E-F1EB5D45A371}"/>
    <cellStyle name="千分位[0] 4 2 2 2 4 6 2" xfId="45504" xr:uid="{3B2EA968-FEB3-4271-9490-8A21241A9CC9}"/>
    <cellStyle name="千分位[0] 4 2 2 2 4 7" xfId="18297" xr:uid="{8E5C27CC-2926-40E7-A1C0-44D031D121DA}"/>
    <cellStyle name="千分位[0] 4 2 2 2 4 7 2" xfId="48250" xr:uid="{E2F5739C-6390-4B39-A392-1F94679696A7}"/>
    <cellStyle name="千分位[0] 4 2 2 2 4 8" xfId="21080" xr:uid="{6AE219E9-66B7-4CB3-8AA6-E4B378325AA7}"/>
    <cellStyle name="千分位[0] 4 2 2 2 4 8 2" xfId="51032" xr:uid="{0B003CD5-2BB8-48A1-8AB1-E56B1812ECB1}"/>
    <cellStyle name="千分位[0] 4 2 2 2 4 9" xfId="23818" xr:uid="{188AA69B-3996-4EE2-9A24-205E3CE3237A}"/>
    <cellStyle name="千分位[0] 4 2 2 2 4 9 2" xfId="53770" xr:uid="{2CE6ECB8-3334-45D2-BF26-B3D05599D3B1}"/>
    <cellStyle name="千分位[0] 4 2 2 2 5" xfId="2934" xr:uid="{48168B85-7CCB-4C63-8003-97618E329AFB}"/>
    <cellStyle name="千分位[0] 4 2 2 2 5 2" xfId="27929" xr:uid="{FB8B6349-7713-415C-9EC0-42FDFB3D7428}"/>
    <cellStyle name="千分位[0] 4 2 2 2 5 2 2" xfId="57881" xr:uid="{2E8D434B-B982-4C80-AFAA-1FB62BCC18F8}"/>
    <cellStyle name="千分位[0] 4 2 2 2 5 3" xfId="32927" xr:uid="{DDBA5784-14D4-4982-8520-4C895B656383}"/>
    <cellStyle name="千分位[0] 4 2 2 2 6" xfId="5882" xr:uid="{69BBE3BA-F24F-40C8-ABFD-057360E5E88E}"/>
    <cellStyle name="千分位[0] 4 2 2 2 6 2" xfId="35837" xr:uid="{BD8B0EFA-E76C-46CE-B71F-E4980BCAF3F2}"/>
    <cellStyle name="千分位[0] 4 2 2 2 7" xfId="8664" xr:uid="{232C40FC-CA7B-4A0E-B3BF-2CF63D7CB55D}"/>
    <cellStyle name="千分位[0] 4 2 2 2 7 2" xfId="38619" xr:uid="{BF668F52-41CD-46C2-A3A5-E839E457E375}"/>
    <cellStyle name="千分位[0] 4 2 2 2 8" xfId="11446" xr:uid="{39533485-516E-48B3-91F7-E33E6225E1B7}"/>
    <cellStyle name="千分位[0] 4 2 2 2 8 2" xfId="41401" xr:uid="{9EE946F5-75DF-4D01-A507-13ECD2B9C08A}"/>
    <cellStyle name="千分位[0] 4 2 2 2 9" xfId="14181" xr:uid="{D2A9A2B1-9EC7-48C8-A416-28B9B5B41D5C}"/>
    <cellStyle name="千分位[0] 4 2 2 2 9 2" xfId="44136" xr:uid="{EB518EC8-1547-4866-8EF6-D9C413A89B0A}"/>
    <cellStyle name="千分位[0] 4 2 2 3" xfId="1108" xr:uid="{93A5293C-D3C0-4C8B-95D7-7874354DD87A}"/>
    <cellStyle name="千分位[0] 4 2 2 3 10" xfId="19883" xr:uid="{5426CC16-8961-427D-91B2-B20E262CB21C}"/>
    <cellStyle name="千分位[0] 4 2 2 3 10 2" xfId="49835" xr:uid="{CB3A163C-0BA7-430D-BDF7-4F80996FCF80}"/>
    <cellStyle name="千分位[0] 4 2 2 3 11" xfId="22621" xr:uid="{6EF1E1AC-8E0E-4076-A2AA-5A2128C6B3BF}"/>
    <cellStyle name="千分位[0] 4 2 2 3 11 2" xfId="52573" xr:uid="{CEC3F28F-3524-42F9-ABF2-57B519041C04}"/>
    <cellStyle name="千分位[0] 4 2 2 3 12" xfId="25357" xr:uid="{D4B9AE95-A210-41BF-B601-49A112CA44E4}"/>
    <cellStyle name="千分位[0] 4 2 2 3 12 2" xfId="55309" xr:uid="{63A6D49D-640F-42A2-8FC2-5FC0F3C66362}"/>
    <cellStyle name="千分位[0] 4 2 2 3 13" xfId="31113" xr:uid="{0E4FC50F-0DA8-4AB9-85C9-A2EDE59CFAF6}"/>
    <cellStyle name="千分位[0] 4 2 2 3 2" xfId="3789" xr:uid="{A0BA1779-A60B-4442-9B5A-76176223742C}"/>
    <cellStyle name="千分位[0] 4 2 2 3 2 10" xfId="26041" xr:uid="{808F7BB2-F9CC-4B64-8484-BBD787230A94}"/>
    <cellStyle name="千分位[0] 4 2 2 3 2 10 2" xfId="55993" xr:uid="{A9EB5A87-157F-4728-AF13-4172B6FE818E}"/>
    <cellStyle name="千分位[0] 4 2 2 3 2 11" xfId="33782" xr:uid="{28A10F62-1EEA-4B8A-8292-5D5FDE973B41}"/>
    <cellStyle name="千分位[0] 4 2 2 3 2 2" xfId="5157" xr:uid="{821BC0E7-535F-48C4-9328-C022CA3679C0}"/>
    <cellStyle name="千分位[0] 4 2 2 3 2 2 10" xfId="35150" xr:uid="{D6F58888-6F0F-4D27-8CE3-70EB73B670A5}"/>
    <cellStyle name="千分位[0] 4 2 2 3 2 2 2" xfId="8105" xr:uid="{098F48DB-44AB-4AD7-82B6-A38F37FE476E}"/>
    <cellStyle name="千分位[0] 4 2 2 3 2 2 2 2" xfId="30152" xr:uid="{D5369962-CD92-4E41-AA75-008CD9F0DA15}"/>
    <cellStyle name="千分位[0] 4 2 2 3 2 2 2 2 2" xfId="60104" xr:uid="{99E3BA38-BCF6-4F95-8492-2F6ED0D8B75A}"/>
    <cellStyle name="千分位[0] 4 2 2 3 2 2 2 3" xfId="38060" xr:uid="{C31BF6BE-003D-4B92-AB94-6E151A1EA38E}"/>
    <cellStyle name="千分位[0] 4 2 2 3 2 2 3" xfId="10887" xr:uid="{5DDE5C03-9351-44E3-9EC9-B1B5B0CF1DC6}"/>
    <cellStyle name="千分位[0] 4 2 2 3 2 2 3 2" xfId="40842" xr:uid="{D6CCB8CA-0A21-4C3F-9E3D-30D3AF32C409}"/>
    <cellStyle name="千分位[0] 4 2 2 3 2 2 4" xfId="13669" xr:uid="{8E2697F5-0BCC-4221-BA2B-2C884B46C21E}"/>
    <cellStyle name="千分位[0] 4 2 2 3 2 2 4 2" xfId="43624" xr:uid="{B5D34EAC-51E5-4A1B-97BC-DF061043C5C1}"/>
    <cellStyle name="千分位[0] 4 2 2 3 2 2 5" xfId="16404" xr:uid="{9A7A61EB-9E57-4D44-AAD6-80B13C87F081}"/>
    <cellStyle name="千分位[0] 4 2 2 3 2 2 5 2" xfId="46359" xr:uid="{B6D96416-9607-4D0B-B4E5-B4EBA821E9E4}"/>
    <cellStyle name="千分位[0] 4 2 2 3 2 2 6" xfId="19152" xr:uid="{37226C32-CB4D-40CE-BD89-4E9A14753CB2}"/>
    <cellStyle name="千分位[0] 4 2 2 3 2 2 6 2" xfId="49105" xr:uid="{4489FFF8-60F9-4DE7-AD58-185C1C3BD113}"/>
    <cellStyle name="千分位[0] 4 2 2 3 2 2 7" xfId="21935" xr:uid="{4740AA25-B04E-4D80-A7E4-D7199231213E}"/>
    <cellStyle name="千分位[0] 4 2 2 3 2 2 7 2" xfId="51887" xr:uid="{E3DA9B57-26CC-400B-A983-4B16D43FF820}"/>
    <cellStyle name="千分位[0] 4 2 2 3 2 2 8" xfId="24673" xr:uid="{4DB90447-BF57-4DC8-B113-B7F1A8C0E712}"/>
    <cellStyle name="千分位[0] 4 2 2 3 2 2 8 2" xfId="54625" xr:uid="{153F5C2C-EF57-4E9B-9027-A23B253E86D5}"/>
    <cellStyle name="千分位[0] 4 2 2 3 2 2 9" xfId="27409" xr:uid="{ACE03D29-9D84-4EF8-9DA6-9303CA7CC094}"/>
    <cellStyle name="千分位[0] 4 2 2 3 2 2 9 2" xfId="57361" xr:uid="{A8F09B69-CE72-4D62-A904-EAC23E666DFB}"/>
    <cellStyle name="千分位[0] 4 2 2 3 2 3" xfId="6737" xr:uid="{E7A9190E-5269-4FE0-8FEB-974BD58ECBD5}"/>
    <cellStyle name="千分位[0] 4 2 2 3 2 3 2" xfId="28784" xr:uid="{C5FF84FC-60C5-47B9-B642-38A90B29BF8C}"/>
    <cellStyle name="千分位[0] 4 2 2 3 2 3 2 2" xfId="58736" xr:uid="{4AF37D8A-B0F5-4273-84AF-40406F244821}"/>
    <cellStyle name="千分位[0] 4 2 2 3 2 3 3" xfId="36692" xr:uid="{5B2E6E76-2B1C-4985-A24C-33D021F4B65B}"/>
    <cellStyle name="千分位[0] 4 2 2 3 2 4" xfId="9519" xr:uid="{CC554852-583D-4180-BFB8-3D78AE16BA55}"/>
    <cellStyle name="千分位[0] 4 2 2 3 2 4 2" xfId="39474" xr:uid="{136E3E7F-ECB6-4F82-AF7F-4CFF87FC27B3}"/>
    <cellStyle name="千分位[0] 4 2 2 3 2 5" xfId="12301" xr:uid="{6FC59A9C-0BD8-4340-8BEB-A54D869B044B}"/>
    <cellStyle name="千分位[0] 4 2 2 3 2 5 2" xfId="42256" xr:uid="{B9E6AEB3-9DE9-4FBF-AD27-8DD4906B0EC2}"/>
    <cellStyle name="千分位[0] 4 2 2 3 2 6" xfId="15036" xr:uid="{83E97AD2-B87D-438F-85D1-2B2A53ED08A7}"/>
    <cellStyle name="千分位[0] 4 2 2 3 2 6 2" xfId="44991" xr:uid="{CBDED591-5AD5-4E50-832D-76684E22D099}"/>
    <cellStyle name="千分位[0] 4 2 2 3 2 7" xfId="17784" xr:uid="{AE313178-28CC-4AF8-8F65-547D1B9E1FCE}"/>
    <cellStyle name="千分位[0] 4 2 2 3 2 7 2" xfId="47737" xr:uid="{7B504D56-90BF-47AD-9BEF-8AB05C443739}"/>
    <cellStyle name="千分位[0] 4 2 2 3 2 8" xfId="20567" xr:uid="{071820F6-377E-462F-96D6-03CD9F453518}"/>
    <cellStyle name="千分位[0] 4 2 2 3 2 8 2" xfId="50519" xr:uid="{5FAD8EA8-1F18-4B6F-9AC2-6F2E3C2C318B}"/>
    <cellStyle name="千分位[0] 4 2 2 3 2 9" xfId="23305" xr:uid="{118D809E-F226-4802-B2FE-1E4D1B6596ED}"/>
    <cellStyle name="千分位[0] 4 2 2 3 2 9 2" xfId="53257" xr:uid="{F17BEF17-5B91-47B1-B6C7-67D84ABE80EE}"/>
    <cellStyle name="千分位[0] 4 2 2 3 3" xfId="4473" xr:uid="{B41CDCF0-9488-4534-9E8D-E78063EE57AE}"/>
    <cellStyle name="千分位[0] 4 2 2 3 3 10" xfId="34466" xr:uid="{19B3306E-5F05-4A1A-A8BA-BCAB5B5C5F8D}"/>
    <cellStyle name="千分位[0] 4 2 2 3 3 2" xfId="7421" xr:uid="{671E431A-86C0-4D98-8F1F-ABCFBDAF6DA6}"/>
    <cellStyle name="千分位[0] 4 2 2 3 3 2 2" xfId="29468" xr:uid="{E30D5794-4516-42AA-8548-250BD854A565}"/>
    <cellStyle name="千分位[0] 4 2 2 3 3 2 2 2" xfId="59420" xr:uid="{1AD6500B-6966-4A9D-935D-77406CF0EF1E}"/>
    <cellStyle name="千分位[0] 4 2 2 3 3 2 3" xfId="37376" xr:uid="{9D7F4539-A0AC-4D8C-8738-73009C78EA94}"/>
    <cellStyle name="千分位[0] 4 2 2 3 3 3" xfId="10203" xr:uid="{CBA6DA51-B0A2-4652-9FB0-781F057ACB60}"/>
    <cellStyle name="千分位[0] 4 2 2 3 3 3 2" xfId="40158" xr:uid="{F890D1BE-58C4-424C-A52D-537D58AFD817}"/>
    <cellStyle name="千分位[0] 4 2 2 3 3 4" xfId="12985" xr:uid="{F84F3C64-EE34-4BC0-A62A-1E151C830A76}"/>
    <cellStyle name="千分位[0] 4 2 2 3 3 4 2" xfId="42940" xr:uid="{C9AB4CC4-25E6-4DD5-A7C0-DEA78EF728EA}"/>
    <cellStyle name="千分位[0] 4 2 2 3 3 5" xfId="15720" xr:uid="{2C613088-2FBA-46C2-9DFC-7BFE3BB0833A}"/>
    <cellStyle name="千分位[0] 4 2 2 3 3 5 2" xfId="45675" xr:uid="{8544DF2E-9F8E-4A93-8824-A2F103DDC0FF}"/>
    <cellStyle name="千分位[0] 4 2 2 3 3 6" xfId="18468" xr:uid="{FB185914-7357-49CE-A203-9583245461F7}"/>
    <cellStyle name="千分位[0] 4 2 2 3 3 6 2" xfId="48421" xr:uid="{AC220176-BF61-4974-91CB-EEDC0D2AC7D1}"/>
    <cellStyle name="千分位[0] 4 2 2 3 3 7" xfId="21251" xr:uid="{9681537C-9348-488D-8CFE-DB4496D8FFB1}"/>
    <cellStyle name="千分位[0] 4 2 2 3 3 7 2" xfId="51203" xr:uid="{04CBC750-93E0-4B34-B1C1-CC594312A913}"/>
    <cellStyle name="千分位[0] 4 2 2 3 3 8" xfId="23989" xr:uid="{CB81B57E-EDC4-46CF-BE8D-18C5D18F2830}"/>
    <cellStyle name="千分位[0] 4 2 2 3 3 8 2" xfId="53941" xr:uid="{BB63E5C2-8FE0-4939-9DB5-F51F135F43CB}"/>
    <cellStyle name="千分位[0] 4 2 2 3 3 9" xfId="26725" xr:uid="{07207CFB-65C9-4247-B0F0-A59F9576856A}"/>
    <cellStyle name="千分位[0] 4 2 2 3 3 9 2" xfId="56677" xr:uid="{11CDB5BC-0425-4A46-B0DD-799C4AFB5EE8}"/>
    <cellStyle name="千分位[0] 4 2 2 3 4" xfId="3105" xr:uid="{301B77DE-9617-4C2C-BF63-F0D38F056555}"/>
    <cellStyle name="千分位[0] 4 2 2 3 4 2" xfId="28100" xr:uid="{8D1F7C1C-BA81-48FB-8986-7DECE4BBDEED}"/>
    <cellStyle name="千分位[0] 4 2 2 3 4 2 2" xfId="58052" xr:uid="{A92719C3-DEDD-445D-BA19-7C7EC06C1C99}"/>
    <cellStyle name="千分位[0] 4 2 2 3 4 3" xfId="33098" xr:uid="{F98E1C2A-E9EB-4AE4-8221-C91C46C8B86F}"/>
    <cellStyle name="千分位[0] 4 2 2 3 5" xfId="6053" xr:uid="{857DD5EA-68BA-4904-8D6E-22331472FDBA}"/>
    <cellStyle name="千分位[0] 4 2 2 3 5 2" xfId="36008" xr:uid="{6A3B3BEE-5430-4DB5-ADF9-D31C6F93F421}"/>
    <cellStyle name="千分位[0] 4 2 2 3 6" xfId="8835" xr:uid="{9D4091BC-D4BD-4D69-958D-3E47F7AC3874}"/>
    <cellStyle name="千分位[0] 4 2 2 3 6 2" xfId="38790" xr:uid="{850D54FE-CA1F-4FB9-BB45-2FD076070EDB}"/>
    <cellStyle name="千分位[0] 4 2 2 3 7" xfId="11617" xr:uid="{854836C1-0C0D-42E6-BD12-CD5A039C15F0}"/>
    <cellStyle name="千分位[0] 4 2 2 3 7 2" xfId="41572" xr:uid="{465D0B89-F185-4309-AD70-4CEB761591F3}"/>
    <cellStyle name="千分位[0] 4 2 2 3 8" xfId="14352" xr:uid="{022E633A-9C4F-47B5-B560-BA424F383F33}"/>
    <cellStyle name="千分位[0] 4 2 2 3 8 2" xfId="44307" xr:uid="{14444C4D-64C6-4207-A2E2-1824B52B6C67}"/>
    <cellStyle name="千分位[0] 4 2 2 3 9" xfId="17100" xr:uid="{1FD265E3-7DBE-4668-88BD-9BE04D4EF2F3}"/>
    <cellStyle name="千分位[0] 4 2 2 3 9 2" xfId="47053" xr:uid="{617DCB16-5051-4DB7-A5BD-E3734F7FFF4A}"/>
    <cellStyle name="千分位[0] 4 2 2 4" xfId="1650" xr:uid="{032983E0-A6EE-4C7C-A93E-331412CC562B}"/>
    <cellStyle name="千分位[0] 4 2 2 4 10" xfId="22963" xr:uid="{2474B567-A34C-48F0-8719-EAA30F513EDF}"/>
    <cellStyle name="千分位[0] 4 2 2 4 10 2" xfId="52915" xr:uid="{8AB1EF5A-C52A-4FA6-8293-9C6A97CA3D33}"/>
    <cellStyle name="千分位[0] 4 2 2 4 11" xfId="25699" xr:uid="{76EB106B-6919-4F76-8D1F-937F877C1C00}"/>
    <cellStyle name="千分位[0] 4 2 2 4 11 2" xfId="55651" xr:uid="{CC5B490A-6E63-4913-8135-1F7358FFDE47}"/>
    <cellStyle name="千分位[0] 4 2 2 4 12" xfId="31655" xr:uid="{7F08C608-6B5A-4C0C-B174-3E457924BCDD}"/>
    <cellStyle name="千分位[0] 4 2 2 4 2" xfId="4815" xr:uid="{8E71407C-9ECA-4F16-A1AC-B23A7FE01895}"/>
    <cellStyle name="千分位[0] 4 2 2 4 2 10" xfId="34808" xr:uid="{349590D5-DC76-4BDD-AC64-8F65511A9CF4}"/>
    <cellStyle name="千分位[0] 4 2 2 4 2 2" xfId="7763" xr:uid="{F63E9818-6332-46E9-B509-4D4203714BCF}"/>
    <cellStyle name="千分位[0] 4 2 2 4 2 2 2" xfId="29810" xr:uid="{04EA2928-F746-4867-BE7F-27DF83B87C8E}"/>
    <cellStyle name="千分位[0] 4 2 2 4 2 2 2 2" xfId="59762" xr:uid="{FA8F70CB-7890-462A-B45E-243292DD2CE2}"/>
    <cellStyle name="千分位[0] 4 2 2 4 2 2 3" xfId="37718" xr:uid="{DBFB6CF2-227F-4779-90C9-DCB8E2C50713}"/>
    <cellStyle name="千分位[0] 4 2 2 4 2 3" xfId="10545" xr:uid="{444371BD-CE64-419B-A213-A3B39A7465B5}"/>
    <cellStyle name="千分位[0] 4 2 2 4 2 3 2" xfId="40500" xr:uid="{80D2554E-9D93-4683-B2C9-A9072EDCC41F}"/>
    <cellStyle name="千分位[0] 4 2 2 4 2 4" xfId="13327" xr:uid="{0B4E8C1F-6999-41D9-A371-B5047E6C32DE}"/>
    <cellStyle name="千分位[0] 4 2 2 4 2 4 2" xfId="43282" xr:uid="{221B62AA-5453-49BD-9A91-7A68430A413C}"/>
    <cellStyle name="千分位[0] 4 2 2 4 2 5" xfId="16062" xr:uid="{C664D820-BA0A-489C-B7C0-F190FB9215C8}"/>
    <cellStyle name="千分位[0] 4 2 2 4 2 5 2" xfId="46017" xr:uid="{58033514-8983-49CE-82E9-734D8DF99BC6}"/>
    <cellStyle name="千分位[0] 4 2 2 4 2 6" xfId="18810" xr:uid="{B774A44F-88EA-4720-A0F1-49E4EC3E5AB5}"/>
    <cellStyle name="千分位[0] 4 2 2 4 2 6 2" xfId="48763" xr:uid="{8583C660-17E2-4DA6-A665-2EBC9AACB5BD}"/>
    <cellStyle name="千分位[0] 4 2 2 4 2 7" xfId="21593" xr:uid="{ED071869-8270-435D-9197-F64B550F6D58}"/>
    <cellStyle name="千分位[0] 4 2 2 4 2 7 2" xfId="51545" xr:uid="{AF5E372E-A9AF-4E30-81B3-8901C7D32FD0}"/>
    <cellStyle name="千分位[0] 4 2 2 4 2 8" xfId="24331" xr:uid="{0AC33FB3-033C-4DD0-AD20-77C6334C867D}"/>
    <cellStyle name="千分位[0] 4 2 2 4 2 8 2" xfId="54283" xr:uid="{40E8759A-20E9-47C7-A7F0-5ED1A116FF69}"/>
    <cellStyle name="千分位[0] 4 2 2 4 2 9" xfId="27067" xr:uid="{EAF9713A-67DC-45C6-828A-26B7A9C8E6AF}"/>
    <cellStyle name="千分位[0] 4 2 2 4 2 9 2" xfId="57019" xr:uid="{A665E1A5-43C8-4DCC-8984-E780D0AAF489}"/>
    <cellStyle name="千分位[0] 4 2 2 4 3" xfId="3447" xr:uid="{7351CC50-6ACF-4265-81CE-070EF60C303C}"/>
    <cellStyle name="千分位[0] 4 2 2 4 3 2" xfId="28442" xr:uid="{6BA252D6-210B-414F-927C-3EEE342DE82B}"/>
    <cellStyle name="千分位[0] 4 2 2 4 3 2 2" xfId="58394" xr:uid="{0D6ACBAA-B054-4F8A-BB92-E08FAAB70325}"/>
    <cellStyle name="千分位[0] 4 2 2 4 3 3" xfId="33440" xr:uid="{3E3A404A-1485-46FA-B9FC-4A1C497B26F7}"/>
    <cellStyle name="千分位[0] 4 2 2 4 4" xfId="6395" xr:uid="{8DF2E261-5033-4F32-9DBB-793EE1EE12B4}"/>
    <cellStyle name="千分位[0] 4 2 2 4 4 2" xfId="36350" xr:uid="{608AB693-E439-460E-BDE8-4B2F3C8B87DE}"/>
    <cellStyle name="千分位[0] 4 2 2 4 5" xfId="9177" xr:uid="{E1E1D478-C369-4102-96C0-4DF35C038545}"/>
    <cellStyle name="千分位[0] 4 2 2 4 5 2" xfId="39132" xr:uid="{FF5ABD07-DFD3-4A25-B7F5-27C22819CEA4}"/>
    <cellStyle name="千分位[0] 4 2 2 4 6" xfId="11959" xr:uid="{38504F4A-3AF1-488A-80FE-1F5D63FE7074}"/>
    <cellStyle name="千分位[0] 4 2 2 4 6 2" xfId="41914" xr:uid="{965346A3-9276-427E-8D70-D4730B8C40C2}"/>
    <cellStyle name="千分位[0] 4 2 2 4 7" xfId="14694" xr:uid="{79DB2649-6185-4563-8804-D0C51466BC5C}"/>
    <cellStyle name="千分位[0] 4 2 2 4 7 2" xfId="44649" xr:uid="{8EBC3A29-427A-44D9-95CA-633E2C8B7F64}"/>
    <cellStyle name="千分位[0] 4 2 2 4 8" xfId="17442" xr:uid="{095CE5F2-E724-4B07-B7EC-187C4607DFE1}"/>
    <cellStyle name="千分位[0] 4 2 2 4 8 2" xfId="47395" xr:uid="{B2EC7E6B-9A64-4D0A-871D-6F85BB62786C}"/>
    <cellStyle name="千分位[0] 4 2 2 4 9" xfId="20225" xr:uid="{963877AA-EF57-4111-B3A3-71392CBC1AF4}"/>
    <cellStyle name="千分位[0] 4 2 2 4 9 2" xfId="50177" xr:uid="{8FDB887F-A5CE-402F-9E31-3DC2A6783760}"/>
    <cellStyle name="千分位[0] 4 2 2 5" xfId="2146" xr:uid="{8C0794CE-338D-45C8-B6C9-BE7D5A7BF13A}"/>
    <cellStyle name="千分位[0] 4 2 2 5 10" xfId="26383" xr:uid="{3560DF62-FA3F-41B5-8849-8151909189B7}"/>
    <cellStyle name="千分位[0] 4 2 2 5 10 2" xfId="56335" xr:uid="{FDF6D3A3-5E91-47E4-983F-6669D7C2ECA4}"/>
    <cellStyle name="千分位[0] 4 2 2 5 11" xfId="32149" xr:uid="{9F542084-2FA1-4CD3-A5B4-DCDDEEE77354}"/>
    <cellStyle name="千分位[0] 4 2 2 5 2" xfId="4131" xr:uid="{05BEC466-1308-40CB-8F71-A4B54EC929C9}"/>
    <cellStyle name="千分位[0] 4 2 2 5 2 2" xfId="29126" xr:uid="{F4195ABE-3269-460E-9E33-52CABF5CBA37}"/>
    <cellStyle name="千分位[0] 4 2 2 5 2 2 2" xfId="59078" xr:uid="{3CC2F6D7-ACBA-4C04-B075-FE92F07FAA98}"/>
    <cellStyle name="千分位[0] 4 2 2 5 2 3" xfId="34124" xr:uid="{6FC5330E-09FB-4BCD-9360-3581B554B4C6}"/>
    <cellStyle name="千分位[0] 4 2 2 5 3" xfId="7079" xr:uid="{AD236057-4718-42A6-A3D7-3823CBDD870D}"/>
    <cellStyle name="千分位[0] 4 2 2 5 3 2" xfId="37034" xr:uid="{ED1B1CDC-CBD1-4D3E-9630-F989F014C35B}"/>
    <cellStyle name="千分位[0] 4 2 2 5 4" xfId="9861" xr:uid="{B044B6E4-22EB-4373-AE50-BA2453ED30B3}"/>
    <cellStyle name="千分位[0] 4 2 2 5 4 2" xfId="39816" xr:uid="{30D1C351-848D-4F87-AE3F-12DDD2BD9B38}"/>
    <cellStyle name="千分位[0] 4 2 2 5 5" xfId="12643" xr:uid="{217EDE8A-AFCF-4977-8D7C-C3D93BE6ABD4}"/>
    <cellStyle name="千分位[0] 4 2 2 5 5 2" xfId="42598" xr:uid="{78258D74-A6A6-466C-8764-9BB8AEDAF158}"/>
    <cellStyle name="千分位[0] 4 2 2 5 6" xfId="15378" xr:uid="{A1EAD8FC-D6FF-477E-A344-E5442208BC3C}"/>
    <cellStyle name="千分位[0] 4 2 2 5 6 2" xfId="45333" xr:uid="{3196791C-85FB-4981-8002-0C374FA061CA}"/>
    <cellStyle name="千分位[0] 4 2 2 5 7" xfId="18126" xr:uid="{69D8580C-5978-4DBE-903B-767202F6E6B8}"/>
    <cellStyle name="千分位[0] 4 2 2 5 7 2" xfId="48079" xr:uid="{94EC4102-55EB-44BE-A12F-FB70C83FE906}"/>
    <cellStyle name="千分位[0] 4 2 2 5 8" xfId="20909" xr:uid="{80082D4A-4927-499C-8E2F-637D8C9F617F}"/>
    <cellStyle name="千分位[0] 4 2 2 5 8 2" xfId="50861" xr:uid="{00AFDCA0-A769-426E-9BC7-4E39922ADFFB}"/>
    <cellStyle name="千分位[0] 4 2 2 5 9" xfId="23647" xr:uid="{BA0DBE25-0E1D-43C6-9259-96FC8565DADD}"/>
    <cellStyle name="千分位[0] 4 2 2 5 9 2" xfId="53599" xr:uid="{E633811A-F674-4E12-A705-0A5362B12310}"/>
    <cellStyle name="千分位[0] 4 2 2 6" xfId="2325" xr:uid="{266716DD-80E7-482C-A6FD-4C3309A086F9}"/>
    <cellStyle name="千分位[0] 4 2 2 6 2" xfId="27758" xr:uid="{4AE312FE-CEEA-424B-A7D8-8BBD50B9E362}"/>
    <cellStyle name="千分位[0] 4 2 2 6 2 2" xfId="57710" xr:uid="{953F32A9-0EA2-4512-A610-FF2003D7BA1E}"/>
    <cellStyle name="千分位[0] 4 2 2 6 3" xfId="32325" xr:uid="{25B81A1B-4832-4F16-AB58-C3B045AE30EB}"/>
    <cellStyle name="千分位[0] 4 2 2 7" xfId="2763" xr:uid="{553C6537-C583-4AE5-9768-7EEE58582BCF}"/>
    <cellStyle name="千分位[0] 4 2 2 7 2" xfId="32756" xr:uid="{1E649FF1-3EAB-4D72-AD58-855D5846C8A8}"/>
    <cellStyle name="千分位[0] 4 2 2 8" xfId="5711" xr:uid="{E05E3587-8E86-4308-BFCE-9C22A668DA68}"/>
    <cellStyle name="千分位[0] 4 2 2 8 2" xfId="35666" xr:uid="{02D62146-147B-47BB-A206-EFFBFE10B486}"/>
    <cellStyle name="千分位[0] 4 2 2 9" xfId="8493" xr:uid="{69D0F463-DEEC-4DFC-85CC-0F84D252494D}"/>
    <cellStyle name="千分位[0] 4 2 2 9 2" xfId="38448" xr:uid="{8024A3A5-8BD1-4774-9AD6-E963FDC21C76}"/>
    <cellStyle name="千分位[0] 4 2 3" xfId="796" xr:uid="{D5FC0081-37BE-4946-B8ED-8EC099BC7960}"/>
    <cellStyle name="千分位[0] 4 2 3 10" xfId="16844" xr:uid="{F8636F53-E2DD-4E42-A359-CEA08D262247}"/>
    <cellStyle name="千分位[0] 4 2 3 10 2" xfId="46797" xr:uid="{BE2FCE0C-66FE-4AFB-B504-27CB93B78D07}"/>
    <cellStyle name="千分位[0] 4 2 3 11" xfId="19627" xr:uid="{4E51B08B-267D-4E54-81C6-534FD4A2DDC9}"/>
    <cellStyle name="千分位[0] 4 2 3 11 2" xfId="49579" xr:uid="{90E9D3C9-9CB3-4D86-B95E-6D764098F33F}"/>
    <cellStyle name="千分位[0] 4 2 3 12" xfId="22365" xr:uid="{5C5C1774-2097-42CE-939D-F7B250555915}"/>
    <cellStyle name="千分位[0] 4 2 3 12 2" xfId="52317" xr:uid="{027C8F7C-5990-4EAA-9698-B8DF2370164A}"/>
    <cellStyle name="千分位[0] 4 2 3 13" xfId="25101" xr:uid="{264536A0-2932-4196-8A2A-37157E0B0E5C}"/>
    <cellStyle name="千分位[0] 4 2 3 13 2" xfId="55053" xr:uid="{58DA63DD-149B-4767-9E92-1867C8177AFD}"/>
    <cellStyle name="千分位[0] 4 2 3 14" xfId="30801" xr:uid="{B3EE1AB8-C6BA-434F-A549-C31694B03504}"/>
    <cellStyle name="千分位[0] 4 2 3 2" xfId="1339" xr:uid="{6CD1D246-AB6A-49C6-872A-35F885E25B5F}"/>
    <cellStyle name="千分位[0] 4 2 3 2 10" xfId="19969" xr:uid="{BFEB1DFA-E555-4CEA-8AA4-1601CB5F5B87}"/>
    <cellStyle name="千分位[0] 4 2 3 2 10 2" xfId="49921" xr:uid="{3F598174-0A1B-45DA-A751-AB05C8082433}"/>
    <cellStyle name="千分位[0] 4 2 3 2 11" xfId="22707" xr:uid="{FEA7DB83-2993-4CA8-BDF8-40C33334CF8A}"/>
    <cellStyle name="千分位[0] 4 2 3 2 11 2" xfId="52659" xr:uid="{8254E43B-2D9C-456B-A90E-236FB346405E}"/>
    <cellStyle name="千分位[0] 4 2 3 2 12" xfId="25443" xr:uid="{B4ECBD06-4CC0-4E1F-8DC7-ED3C1B59647D}"/>
    <cellStyle name="千分位[0] 4 2 3 2 12 2" xfId="55395" xr:uid="{F8B452C6-D0BB-4759-B03F-9700EE151BC9}"/>
    <cellStyle name="千分位[0] 4 2 3 2 13" xfId="31344" xr:uid="{0A949FAF-9441-4500-A6D3-712E4E0D57A2}"/>
    <cellStyle name="千分位[0] 4 2 3 2 2" xfId="3875" xr:uid="{7C5571FB-2BF0-4FAC-A9D6-80943B355095}"/>
    <cellStyle name="千分位[0] 4 2 3 2 2 10" xfId="26127" xr:uid="{821E79E9-E46F-4BC1-A631-192CBC365FCD}"/>
    <cellStyle name="千分位[0] 4 2 3 2 2 10 2" xfId="56079" xr:uid="{7188896E-E7AE-4C4C-9567-A8984100CB2E}"/>
    <cellStyle name="千分位[0] 4 2 3 2 2 11" xfId="33868" xr:uid="{CDF98B72-098D-41D8-B487-A8DAE63A88D9}"/>
    <cellStyle name="千分位[0] 4 2 3 2 2 2" xfId="5243" xr:uid="{7F0C047F-CD65-4EB0-85F5-CF5A5A0EF6D4}"/>
    <cellStyle name="千分位[0] 4 2 3 2 2 2 10" xfId="35236" xr:uid="{280D9A9C-93D0-40BF-B674-ABF3ED37E555}"/>
    <cellStyle name="千分位[0] 4 2 3 2 2 2 2" xfId="8191" xr:uid="{B2405A2E-28C4-4EAA-B9E1-F40358CEC30E}"/>
    <cellStyle name="千分位[0] 4 2 3 2 2 2 2 2" xfId="30238" xr:uid="{C1DB5EA7-7719-4B62-ABAF-5D3631895640}"/>
    <cellStyle name="千分位[0] 4 2 3 2 2 2 2 2 2" xfId="60190" xr:uid="{6150A504-B291-40A5-8867-F22914C76F45}"/>
    <cellStyle name="千分位[0] 4 2 3 2 2 2 2 3" xfId="38146" xr:uid="{39686019-3EF7-4680-B4E4-8087A4CF1C9E}"/>
    <cellStyle name="千分位[0] 4 2 3 2 2 2 3" xfId="10973" xr:uid="{926A828F-12DC-49A8-8287-D46D758DE0D6}"/>
    <cellStyle name="千分位[0] 4 2 3 2 2 2 3 2" xfId="40928" xr:uid="{A96AA078-0F78-4DF1-B0D0-B9975B8856D1}"/>
    <cellStyle name="千分位[0] 4 2 3 2 2 2 4" xfId="13755" xr:uid="{0E7EF6D8-E280-4A66-AD52-3BCB3794E481}"/>
    <cellStyle name="千分位[0] 4 2 3 2 2 2 4 2" xfId="43710" xr:uid="{A647068A-0C05-477C-B50A-378A1AE3FA89}"/>
    <cellStyle name="千分位[0] 4 2 3 2 2 2 5" xfId="16490" xr:uid="{82B8F4FE-3D84-44BF-9369-92C0F1F8AA62}"/>
    <cellStyle name="千分位[0] 4 2 3 2 2 2 5 2" xfId="46445" xr:uid="{29B83D88-677B-43AF-8F1D-5F019BAF3609}"/>
    <cellStyle name="千分位[0] 4 2 3 2 2 2 6" xfId="19238" xr:uid="{EB36CC9D-7AF9-4D52-A910-E9B1AC501580}"/>
    <cellStyle name="千分位[0] 4 2 3 2 2 2 6 2" xfId="49191" xr:uid="{15BE7AC8-9111-4CA2-B9FB-AF88287D2C1B}"/>
    <cellStyle name="千分位[0] 4 2 3 2 2 2 7" xfId="22021" xr:uid="{2F3CE77C-26D1-463C-B895-7E3013729413}"/>
    <cellStyle name="千分位[0] 4 2 3 2 2 2 7 2" xfId="51973" xr:uid="{191A2941-59F9-4380-9491-B5C82273460E}"/>
    <cellStyle name="千分位[0] 4 2 3 2 2 2 8" xfId="24759" xr:uid="{37AD3AAB-234E-44FE-8115-B1F50D731A23}"/>
    <cellStyle name="千分位[0] 4 2 3 2 2 2 8 2" xfId="54711" xr:uid="{0555B93A-3C9B-47D8-A5EA-5976DEA44B9A}"/>
    <cellStyle name="千分位[0] 4 2 3 2 2 2 9" xfId="27495" xr:uid="{F9A85263-138F-4E5E-918C-A0C4A6EEDFE4}"/>
    <cellStyle name="千分位[0] 4 2 3 2 2 2 9 2" xfId="57447" xr:uid="{06F40BB5-C148-48A5-8D23-71B9CEEE6368}"/>
    <cellStyle name="千分位[0] 4 2 3 2 2 3" xfId="6823" xr:uid="{9FEF343B-627C-4A90-89A4-763A3A8932CA}"/>
    <cellStyle name="千分位[0] 4 2 3 2 2 3 2" xfId="28870" xr:uid="{A09F17F3-23DE-4172-9687-66BF5A76EB07}"/>
    <cellStyle name="千分位[0] 4 2 3 2 2 3 2 2" xfId="58822" xr:uid="{85236332-25DA-46EF-89B1-DCFC5A369D34}"/>
    <cellStyle name="千分位[0] 4 2 3 2 2 3 3" xfId="36778" xr:uid="{0A542032-6C7E-4A61-A850-D9F2D7A46515}"/>
    <cellStyle name="千分位[0] 4 2 3 2 2 4" xfId="9605" xr:uid="{B5DA3442-C701-4B26-B931-6DBEB6A51585}"/>
    <cellStyle name="千分位[0] 4 2 3 2 2 4 2" xfId="39560" xr:uid="{C0EA5914-FFA6-4D8F-BC4E-60C28D2E3EE3}"/>
    <cellStyle name="千分位[0] 4 2 3 2 2 5" xfId="12387" xr:uid="{3978B5CA-C487-4243-8978-DC48F3C80EF2}"/>
    <cellStyle name="千分位[0] 4 2 3 2 2 5 2" xfId="42342" xr:uid="{4ADF51DC-70B2-43CC-8D49-E58E483A538C}"/>
    <cellStyle name="千分位[0] 4 2 3 2 2 6" xfId="15122" xr:uid="{9CC2AAE5-DC01-41E8-A234-1A1FEA6178AF}"/>
    <cellStyle name="千分位[0] 4 2 3 2 2 6 2" xfId="45077" xr:uid="{53D5A62D-A27C-4167-BFF4-02C55932FC44}"/>
    <cellStyle name="千分位[0] 4 2 3 2 2 7" xfId="17870" xr:uid="{362497EC-A2E9-4C53-AA64-38BE63EB9EBF}"/>
    <cellStyle name="千分位[0] 4 2 3 2 2 7 2" xfId="47823" xr:uid="{65C1A47F-D997-48CB-9185-8D4E41C68338}"/>
    <cellStyle name="千分位[0] 4 2 3 2 2 8" xfId="20653" xr:uid="{1975CDAF-14F3-43CC-B8A1-A258E6204D58}"/>
    <cellStyle name="千分位[0] 4 2 3 2 2 8 2" xfId="50605" xr:uid="{FCDFED2D-BD73-4F13-89C8-DAC3B4312415}"/>
    <cellStyle name="千分位[0] 4 2 3 2 2 9" xfId="23391" xr:uid="{489332D4-403A-431E-A36D-371635540A26}"/>
    <cellStyle name="千分位[0] 4 2 3 2 2 9 2" xfId="53343" xr:uid="{E68F08FC-C889-4A7D-BB68-31A2D349CCFD}"/>
    <cellStyle name="千分位[0] 4 2 3 2 3" xfId="4559" xr:uid="{D0EF2B7D-3554-4F2C-8D8A-033241F54A6D}"/>
    <cellStyle name="千分位[0] 4 2 3 2 3 10" xfId="34552" xr:uid="{284C7BD8-F201-4AC2-B659-32EAB0C20B47}"/>
    <cellStyle name="千分位[0] 4 2 3 2 3 2" xfId="7507" xr:uid="{826404A8-B0E2-481B-AC0A-08D781424B45}"/>
    <cellStyle name="千分位[0] 4 2 3 2 3 2 2" xfId="29554" xr:uid="{2DAAFCA0-2497-4CC9-B1ED-4C38692CD3EA}"/>
    <cellStyle name="千分位[0] 4 2 3 2 3 2 2 2" xfId="59506" xr:uid="{86D2B9F5-496F-4D95-9CEA-C144235560A0}"/>
    <cellStyle name="千分位[0] 4 2 3 2 3 2 3" xfId="37462" xr:uid="{B7E70256-98B0-4C7E-A85E-1B862569F14F}"/>
    <cellStyle name="千分位[0] 4 2 3 2 3 3" xfId="10289" xr:uid="{648D0496-FB0B-4927-A1BF-E5BC45BBD500}"/>
    <cellStyle name="千分位[0] 4 2 3 2 3 3 2" xfId="40244" xr:uid="{EB0D5ECA-45DF-46F5-8565-8A75B33BA655}"/>
    <cellStyle name="千分位[0] 4 2 3 2 3 4" xfId="13071" xr:uid="{93EFD477-A80F-4DCE-9460-1450B1397223}"/>
    <cellStyle name="千分位[0] 4 2 3 2 3 4 2" xfId="43026" xr:uid="{A4381ED2-92F6-4C42-8B58-D7DE5CC71C06}"/>
    <cellStyle name="千分位[0] 4 2 3 2 3 5" xfId="15806" xr:uid="{86ED5483-44D0-4F85-A23A-EE1F7911B35F}"/>
    <cellStyle name="千分位[0] 4 2 3 2 3 5 2" xfId="45761" xr:uid="{3A7D9CA3-6AF1-4DB0-9C6E-18DDEE2B206A}"/>
    <cellStyle name="千分位[0] 4 2 3 2 3 6" xfId="18554" xr:uid="{850B523A-8A4A-43A6-A66A-1FC90F0AB056}"/>
    <cellStyle name="千分位[0] 4 2 3 2 3 6 2" xfId="48507" xr:uid="{0EDA5D51-B08E-4096-8C79-83F1DD69E042}"/>
    <cellStyle name="千分位[0] 4 2 3 2 3 7" xfId="21337" xr:uid="{1A9AB202-914B-4C22-B82E-ED64AF3AB427}"/>
    <cellStyle name="千分位[0] 4 2 3 2 3 7 2" xfId="51289" xr:uid="{0F1F0754-124A-4894-90E2-3B9C5760CB01}"/>
    <cellStyle name="千分位[0] 4 2 3 2 3 8" xfId="24075" xr:uid="{B8F2F9E1-8BDE-47E6-9773-3B6B7FA76B07}"/>
    <cellStyle name="千分位[0] 4 2 3 2 3 8 2" xfId="54027" xr:uid="{221E7E49-FC10-47FF-BF83-EEDD8F6E38C9}"/>
    <cellStyle name="千分位[0] 4 2 3 2 3 9" xfId="26811" xr:uid="{49FAC456-DF8F-439A-914E-243021C45D0E}"/>
    <cellStyle name="千分位[0] 4 2 3 2 3 9 2" xfId="56763" xr:uid="{F456D995-2C78-43A7-A935-00C1A0D7E7F5}"/>
    <cellStyle name="千分位[0] 4 2 3 2 4" xfId="3191" xr:uid="{07B00A51-CAF9-4474-A66D-14800755AB10}"/>
    <cellStyle name="千分位[0] 4 2 3 2 4 2" xfId="28186" xr:uid="{F8ABBB4C-8E31-415F-A842-46F8BBB1D809}"/>
    <cellStyle name="千分位[0] 4 2 3 2 4 2 2" xfId="58138" xr:uid="{F573E708-B4EF-4A36-B410-CB21699B34C7}"/>
    <cellStyle name="千分位[0] 4 2 3 2 4 3" xfId="33184" xr:uid="{10FCE009-D506-4B23-A954-688C7EF4FB33}"/>
    <cellStyle name="千分位[0] 4 2 3 2 5" xfId="6139" xr:uid="{DA5F5F10-16C0-40A1-893D-DEB4FFD44163}"/>
    <cellStyle name="千分位[0] 4 2 3 2 5 2" xfId="36094" xr:uid="{747CE21D-B25E-4020-8FA7-9E2BF6E4ECD4}"/>
    <cellStyle name="千分位[0] 4 2 3 2 6" xfId="8921" xr:uid="{E562E9E6-36FD-4813-8E4A-D6BADF3A8ADD}"/>
    <cellStyle name="千分位[0] 4 2 3 2 6 2" xfId="38876" xr:uid="{EB6B2904-7278-4E44-8FCE-BD5D6B8F968E}"/>
    <cellStyle name="千分位[0] 4 2 3 2 7" xfId="11703" xr:uid="{BB623E72-5427-41C5-B45C-E3C7254DC240}"/>
    <cellStyle name="千分位[0] 4 2 3 2 7 2" xfId="41658" xr:uid="{79C2E09A-E509-41F8-A28B-34D777532CE7}"/>
    <cellStyle name="千分位[0] 4 2 3 2 8" xfId="14438" xr:uid="{DF0A3781-3BEA-46C5-953F-D3EA82925A7C}"/>
    <cellStyle name="千分位[0] 4 2 3 2 8 2" xfId="44393" xr:uid="{DEDCE8C6-7223-4F74-A477-A28D77324B73}"/>
    <cellStyle name="千分位[0] 4 2 3 2 9" xfId="17186" xr:uid="{E12F0F61-8AEC-4E78-B5D3-B862E2AE4E8B}"/>
    <cellStyle name="千分位[0] 4 2 3 2 9 2" xfId="47139" xr:uid="{D35A3228-D34C-46D2-9C1F-4272C8A36BFA}"/>
    <cellStyle name="千分位[0] 4 2 3 3" xfId="1881" xr:uid="{7711E968-6244-420C-B847-551A5CDBD9A2}"/>
    <cellStyle name="千分位[0] 4 2 3 3 10" xfId="23049" xr:uid="{CDDF2555-A437-49E4-9EA8-3291FFACD9FB}"/>
    <cellStyle name="千分位[0] 4 2 3 3 10 2" xfId="53001" xr:uid="{5DC1381E-7E8E-4A5B-ADB1-0B18FBBD3C4F}"/>
    <cellStyle name="千分位[0] 4 2 3 3 11" xfId="25785" xr:uid="{A69E934D-0A92-4FCE-9BC1-EEDAFC7F8831}"/>
    <cellStyle name="千分位[0] 4 2 3 3 11 2" xfId="55737" xr:uid="{0AA7CD1C-D1AB-46D9-8687-DC34F4F8D127}"/>
    <cellStyle name="千分位[0] 4 2 3 3 12" xfId="31886" xr:uid="{6D503FCD-9D13-46B6-AEE5-3AA2D7BAC0A1}"/>
    <cellStyle name="千分位[0] 4 2 3 3 2" xfId="4901" xr:uid="{967361E6-9D9F-4DEA-AFCB-EF40DC0C8992}"/>
    <cellStyle name="千分位[0] 4 2 3 3 2 10" xfId="34894" xr:uid="{C03C0964-6C7F-45D7-95B8-4F9AAD8A16C4}"/>
    <cellStyle name="千分位[0] 4 2 3 3 2 2" xfId="7849" xr:uid="{F3A98890-EBF4-476C-953E-31BF5E8CBF31}"/>
    <cellStyle name="千分位[0] 4 2 3 3 2 2 2" xfId="29896" xr:uid="{926781C0-071B-44D0-973C-FFBAE5CEE3BD}"/>
    <cellStyle name="千分位[0] 4 2 3 3 2 2 2 2" xfId="59848" xr:uid="{A53CA6C9-09B8-40AD-AF05-1E639D122B48}"/>
    <cellStyle name="千分位[0] 4 2 3 3 2 2 3" xfId="37804" xr:uid="{5FB3BECC-5C2D-4476-8C65-0BADEFFB1304}"/>
    <cellStyle name="千分位[0] 4 2 3 3 2 3" xfId="10631" xr:uid="{A4B07C47-7225-4227-97EB-1FED392051EA}"/>
    <cellStyle name="千分位[0] 4 2 3 3 2 3 2" xfId="40586" xr:uid="{E93A81DD-F5D2-48B2-8499-CC676D63BBD3}"/>
    <cellStyle name="千分位[0] 4 2 3 3 2 4" xfId="13413" xr:uid="{13404474-4507-4EE5-AC1E-A3CF22F5DFB3}"/>
    <cellStyle name="千分位[0] 4 2 3 3 2 4 2" xfId="43368" xr:uid="{72727ABE-2174-4729-A1A1-1B32DA7FCDF6}"/>
    <cellStyle name="千分位[0] 4 2 3 3 2 5" xfId="16148" xr:uid="{EA10E6AA-B240-492C-BA89-243CC6564583}"/>
    <cellStyle name="千分位[0] 4 2 3 3 2 5 2" xfId="46103" xr:uid="{7828E473-0F4B-418D-9EB9-CF63AE3DCF52}"/>
    <cellStyle name="千分位[0] 4 2 3 3 2 6" xfId="18896" xr:uid="{08528913-BAE5-4C26-BBF8-A68E898C7987}"/>
    <cellStyle name="千分位[0] 4 2 3 3 2 6 2" xfId="48849" xr:uid="{5B35C9DA-89D0-423D-8628-67F0589E0550}"/>
    <cellStyle name="千分位[0] 4 2 3 3 2 7" xfId="21679" xr:uid="{C54B513E-4C97-4F29-BB7E-5897A0CC6673}"/>
    <cellStyle name="千分位[0] 4 2 3 3 2 7 2" xfId="51631" xr:uid="{4CCF237C-E234-49BE-962A-8598494D8356}"/>
    <cellStyle name="千分位[0] 4 2 3 3 2 8" xfId="24417" xr:uid="{2A727646-C566-4022-A0A5-CCA0EAB14B19}"/>
    <cellStyle name="千分位[0] 4 2 3 3 2 8 2" xfId="54369" xr:uid="{0FDB17ED-0F84-4138-8C6B-F6CB32987122}"/>
    <cellStyle name="千分位[0] 4 2 3 3 2 9" xfId="27153" xr:uid="{B79ECD95-793E-4223-93C0-42BB14D44022}"/>
    <cellStyle name="千分位[0] 4 2 3 3 2 9 2" xfId="57105" xr:uid="{A8EB17A3-176F-4483-AB96-E30AA36E4010}"/>
    <cellStyle name="千分位[0] 4 2 3 3 3" xfId="3533" xr:uid="{61D35D58-D2BF-42B2-968A-3A5F9B3FE1B7}"/>
    <cellStyle name="千分位[0] 4 2 3 3 3 2" xfId="28528" xr:uid="{8852158F-AAF2-4D66-A32B-EBC144889941}"/>
    <cellStyle name="千分位[0] 4 2 3 3 3 2 2" xfId="58480" xr:uid="{E3BFB507-0FE6-4FBB-AB19-B03F6AD0A06F}"/>
    <cellStyle name="千分位[0] 4 2 3 3 3 3" xfId="33526" xr:uid="{3D15A43D-1092-4509-A60D-A776C2E5A609}"/>
    <cellStyle name="千分位[0] 4 2 3 3 4" xfId="6481" xr:uid="{04C97614-4C20-4C84-9E06-69651FED7B78}"/>
    <cellStyle name="千分位[0] 4 2 3 3 4 2" xfId="36436" xr:uid="{5CC9BA1C-51E8-4A9E-96CC-6A59631185CA}"/>
    <cellStyle name="千分位[0] 4 2 3 3 5" xfId="9263" xr:uid="{AAD641A0-D7C7-49F5-8E21-5A0724F81490}"/>
    <cellStyle name="千分位[0] 4 2 3 3 5 2" xfId="39218" xr:uid="{BBF2E343-0256-4A45-B423-BBB7AEDE1F85}"/>
    <cellStyle name="千分位[0] 4 2 3 3 6" xfId="12045" xr:uid="{25D77B01-E097-4B63-B9AC-396604AE2DB2}"/>
    <cellStyle name="千分位[0] 4 2 3 3 6 2" xfId="42000" xr:uid="{65C7C92C-EAB4-4DA8-A973-74E1E13F1882}"/>
    <cellStyle name="千分位[0] 4 2 3 3 7" xfId="14780" xr:uid="{D94071B5-BA99-4829-8DE2-54D4848DD5EE}"/>
    <cellStyle name="千分位[0] 4 2 3 3 7 2" xfId="44735" xr:uid="{06864CD9-DFB9-4550-9906-CC758823B081}"/>
    <cellStyle name="千分位[0] 4 2 3 3 8" xfId="17528" xr:uid="{FB8138E4-3ED8-46C7-99A7-E391DBC71BED}"/>
    <cellStyle name="千分位[0] 4 2 3 3 8 2" xfId="47481" xr:uid="{A54141BF-3C6E-4A33-9C32-B5E088B2A2FC}"/>
    <cellStyle name="千分位[0] 4 2 3 3 9" xfId="20311" xr:uid="{99ABC8A2-1F59-4DB6-93F1-58E44952E387}"/>
    <cellStyle name="千分位[0] 4 2 3 3 9 2" xfId="50263" xr:uid="{7DA961E1-63AC-4110-B11B-7A3BB5431DD2}"/>
    <cellStyle name="千分位[0] 4 2 3 4" xfId="2412" xr:uid="{2EC9F122-33B8-4EBD-B512-27930085BB18}"/>
    <cellStyle name="千分位[0] 4 2 3 4 10" xfId="26469" xr:uid="{0AAE12BE-0CFD-45CF-A9A6-6E3EA12593A2}"/>
    <cellStyle name="千分位[0] 4 2 3 4 10 2" xfId="56421" xr:uid="{A5708B21-E25D-45DB-93B5-3D479249D9EB}"/>
    <cellStyle name="千分位[0] 4 2 3 4 11" xfId="32411" xr:uid="{D137FAC5-3270-45CA-BD4D-6B5EE0548425}"/>
    <cellStyle name="千分位[0] 4 2 3 4 2" xfId="4217" xr:uid="{0D01FB6A-D232-46AF-99F7-44A4DE16CC6B}"/>
    <cellStyle name="千分位[0] 4 2 3 4 2 2" xfId="29212" xr:uid="{2A32FAEB-ECD9-4FD0-8D11-46EEE090197A}"/>
    <cellStyle name="千分位[0] 4 2 3 4 2 2 2" xfId="59164" xr:uid="{B3C1F396-576A-45F1-B959-3AF8C9014D11}"/>
    <cellStyle name="千分位[0] 4 2 3 4 2 3" xfId="34210" xr:uid="{99D52987-C6E6-4534-9A62-EA2F35F58666}"/>
    <cellStyle name="千分位[0] 4 2 3 4 3" xfId="7165" xr:uid="{677447AF-62AD-4AA6-A86A-6A9D15F847EE}"/>
    <cellStyle name="千分位[0] 4 2 3 4 3 2" xfId="37120" xr:uid="{34D6ECE0-1A53-49E2-8A14-E8BA91B7DD43}"/>
    <cellStyle name="千分位[0] 4 2 3 4 4" xfId="9947" xr:uid="{3336C6DD-8202-4D00-8781-E4D6E1114367}"/>
    <cellStyle name="千分位[0] 4 2 3 4 4 2" xfId="39902" xr:uid="{4C8F601D-DBFA-438D-85E8-10A4FD22E940}"/>
    <cellStyle name="千分位[0] 4 2 3 4 5" xfId="12729" xr:uid="{79C239EC-8272-4FFE-9846-8737D2A40298}"/>
    <cellStyle name="千分位[0] 4 2 3 4 5 2" xfId="42684" xr:uid="{DD8E64D6-7A92-4158-9EC3-E3E46AD9B785}"/>
    <cellStyle name="千分位[0] 4 2 3 4 6" xfId="15464" xr:uid="{DF32A887-08E4-4B5F-BC1F-DCFD56F11D99}"/>
    <cellStyle name="千分位[0] 4 2 3 4 6 2" xfId="45419" xr:uid="{922F3C59-C5FB-498B-A40A-345CCA26BF0B}"/>
    <cellStyle name="千分位[0] 4 2 3 4 7" xfId="18212" xr:uid="{8902E1B3-CF35-426E-BC3F-49BCDDC99FC9}"/>
    <cellStyle name="千分位[0] 4 2 3 4 7 2" xfId="48165" xr:uid="{96ADB312-7898-4AF9-AAAB-A386D2716169}"/>
    <cellStyle name="千分位[0] 4 2 3 4 8" xfId="20995" xr:uid="{5E8D2A7F-834B-4542-AE5F-6F8823D6AF2A}"/>
    <cellStyle name="千分位[0] 4 2 3 4 8 2" xfId="50947" xr:uid="{70634B5D-45B9-4404-9537-0988124CEE90}"/>
    <cellStyle name="千分位[0] 4 2 3 4 9" xfId="23733" xr:uid="{58794768-0C1B-459F-A0FA-C7EB1870901E}"/>
    <cellStyle name="千分位[0] 4 2 3 4 9 2" xfId="53685" xr:uid="{17F18642-888E-4F74-8398-6C31FADB4688}"/>
    <cellStyle name="千分位[0] 4 2 3 5" xfId="2849" xr:uid="{C3D9E0BB-B7D6-44EF-8386-9F495CC137BF}"/>
    <cellStyle name="千分位[0] 4 2 3 5 2" xfId="27844" xr:uid="{57164D0F-85D8-466C-BE44-C47EDB7E222A}"/>
    <cellStyle name="千分位[0] 4 2 3 5 2 2" xfId="57796" xr:uid="{6DAAFAE4-6C4A-4C16-BBD9-9E8144923593}"/>
    <cellStyle name="千分位[0] 4 2 3 5 3" xfId="32842" xr:uid="{12767E44-AEDE-468F-B292-4C3844BCFDED}"/>
    <cellStyle name="千分位[0] 4 2 3 6" xfId="5797" xr:uid="{0D7FEC5C-1E9C-4D0E-A60F-4E2AC6843E46}"/>
    <cellStyle name="千分位[0] 4 2 3 6 2" xfId="35752" xr:uid="{FC93754C-91C8-4C40-9FED-FA8BD77DF0C5}"/>
    <cellStyle name="千分位[0] 4 2 3 7" xfId="8579" xr:uid="{135AEA56-1E18-48B7-927A-B0F2ED45DC4B}"/>
    <cellStyle name="千分位[0] 4 2 3 7 2" xfId="38534" xr:uid="{BF088AF3-5F25-45B7-8AF6-FEB3CB0B11F3}"/>
    <cellStyle name="千分位[0] 4 2 3 8" xfId="11361" xr:uid="{D92E4828-8EED-4219-886D-27F2B262F2C2}"/>
    <cellStyle name="千分位[0] 4 2 3 8 2" xfId="41316" xr:uid="{DD23BE95-60F6-4375-B34E-15D648137337}"/>
    <cellStyle name="千分位[0] 4 2 3 9" xfId="14096" xr:uid="{328D45CB-B5C0-4175-A5C5-7FACCEA09266}"/>
    <cellStyle name="千分位[0] 4 2 3 9 2" xfId="44051" xr:uid="{BFF26CB0-57AB-44F0-89E9-2C9A9ECF9A73}"/>
    <cellStyle name="千分位[0] 4 2 4" xfId="969" xr:uid="{CAD2C32C-AC3B-4EB8-BF5D-B0D84D2820EC}"/>
    <cellStyle name="千分位[0] 4 2 4 10" xfId="19798" xr:uid="{898B2365-83AD-46E9-B2A7-7B0B79FD50F8}"/>
    <cellStyle name="千分位[0] 4 2 4 10 2" xfId="49750" xr:uid="{D2E5EC13-20E4-4688-B41D-EDEF58411C1D}"/>
    <cellStyle name="千分位[0] 4 2 4 11" xfId="22536" xr:uid="{4A5A4D12-9737-4BFB-910E-4BB4EF9D8F10}"/>
    <cellStyle name="千分位[0] 4 2 4 11 2" xfId="52488" xr:uid="{B7771AE9-EF3A-4104-8269-F608E5E6AAA4}"/>
    <cellStyle name="千分位[0] 4 2 4 12" xfId="25272" xr:uid="{26CD2AB3-637B-40CE-879A-1547CCCE5728}"/>
    <cellStyle name="千分位[0] 4 2 4 12 2" xfId="55224" xr:uid="{55B2D627-804F-4763-A823-25732DEDF5BA}"/>
    <cellStyle name="千分位[0] 4 2 4 13" xfId="30974" xr:uid="{653799D5-6342-4653-85CC-90FEF4FB5D60}"/>
    <cellStyle name="千分位[0] 4 2 4 2" xfId="3704" xr:uid="{F55B931D-9364-4A1C-A6C7-CBB1981FB4CC}"/>
    <cellStyle name="千分位[0] 4 2 4 2 10" xfId="25956" xr:uid="{543A5E1D-2A52-4B97-882B-086231F68C8C}"/>
    <cellStyle name="千分位[0] 4 2 4 2 10 2" xfId="55908" xr:uid="{D81B3B91-CDB1-4233-8311-5F1686CAE44C}"/>
    <cellStyle name="千分位[0] 4 2 4 2 11" xfId="33697" xr:uid="{247671FA-FE62-48CB-81BF-7011928D374D}"/>
    <cellStyle name="千分位[0] 4 2 4 2 2" xfId="5072" xr:uid="{88639A5D-0F5F-4D3F-AF67-27B378F1E2CE}"/>
    <cellStyle name="千分位[0] 4 2 4 2 2 10" xfId="35065" xr:uid="{0D728FEA-9E54-4EB2-B879-F34EFDF7C06B}"/>
    <cellStyle name="千分位[0] 4 2 4 2 2 2" xfId="8020" xr:uid="{F8921224-1138-4B62-9C4A-3412E378F4CC}"/>
    <cellStyle name="千分位[0] 4 2 4 2 2 2 2" xfId="30067" xr:uid="{E2DFF25A-AD2C-4E7B-8801-4CD1E7705D40}"/>
    <cellStyle name="千分位[0] 4 2 4 2 2 2 2 2" xfId="60019" xr:uid="{F3F073AB-6F76-402C-A95C-6E484A69BC00}"/>
    <cellStyle name="千分位[0] 4 2 4 2 2 2 3" xfId="37975" xr:uid="{34658F1F-567C-40F5-BEE0-2B25E77B748A}"/>
    <cellStyle name="千分位[0] 4 2 4 2 2 3" xfId="10802" xr:uid="{20D815D8-F00D-4D3D-892F-216947AD5FB3}"/>
    <cellStyle name="千分位[0] 4 2 4 2 2 3 2" xfId="40757" xr:uid="{B1F27DC3-13F5-4F02-9718-DE1A92BC081B}"/>
    <cellStyle name="千分位[0] 4 2 4 2 2 4" xfId="13584" xr:uid="{33987A94-783E-4458-B814-AC60F56E5FAE}"/>
    <cellStyle name="千分位[0] 4 2 4 2 2 4 2" xfId="43539" xr:uid="{5AE590F1-D650-4B1E-96E9-0CFCC3B788A9}"/>
    <cellStyle name="千分位[0] 4 2 4 2 2 5" xfId="16319" xr:uid="{A02CC9F3-A2A4-4522-A332-851B4D66B9DA}"/>
    <cellStyle name="千分位[0] 4 2 4 2 2 5 2" xfId="46274" xr:uid="{04CE4453-E591-43AB-9336-690A79C44C70}"/>
    <cellStyle name="千分位[0] 4 2 4 2 2 6" xfId="19067" xr:uid="{BB7ADDEE-E2C5-4665-B491-C8BDFD0F7851}"/>
    <cellStyle name="千分位[0] 4 2 4 2 2 6 2" xfId="49020" xr:uid="{8C60F0D9-BC47-4B84-B699-6939EC74923D}"/>
    <cellStyle name="千分位[0] 4 2 4 2 2 7" xfId="21850" xr:uid="{AAF6639F-5EA1-44E3-827A-D4900C86C57D}"/>
    <cellStyle name="千分位[0] 4 2 4 2 2 7 2" xfId="51802" xr:uid="{3C8D04A4-D233-4E0C-AA8E-BA6F64BBA4DC}"/>
    <cellStyle name="千分位[0] 4 2 4 2 2 8" xfId="24588" xr:uid="{D0E4F58C-E6A0-44B2-AD07-A7F3D83E3DC7}"/>
    <cellStyle name="千分位[0] 4 2 4 2 2 8 2" xfId="54540" xr:uid="{C82F47AD-04DC-41E4-9AA7-92F621AD757C}"/>
    <cellStyle name="千分位[0] 4 2 4 2 2 9" xfId="27324" xr:uid="{E52CA4D8-6A82-449B-ACD4-7023C933595A}"/>
    <cellStyle name="千分位[0] 4 2 4 2 2 9 2" xfId="57276" xr:uid="{91D172D6-E59B-4163-829E-F812A3ACCA9B}"/>
    <cellStyle name="千分位[0] 4 2 4 2 3" xfId="6652" xr:uid="{0D155175-BE0A-4302-93BC-E0F4D40EEEFE}"/>
    <cellStyle name="千分位[0] 4 2 4 2 3 2" xfId="28699" xr:uid="{61F4653A-5B20-4495-90D3-06FDD0CB1921}"/>
    <cellStyle name="千分位[0] 4 2 4 2 3 2 2" xfId="58651" xr:uid="{EDB13AB9-C06B-4A1C-805E-6050226474EE}"/>
    <cellStyle name="千分位[0] 4 2 4 2 3 3" xfId="36607" xr:uid="{1FABFC9D-C8FF-42FC-A942-5DF56EC5FE8A}"/>
    <cellStyle name="千分位[0] 4 2 4 2 4" xfId="9434" xr:uid="{9F32E5F1-35BD-470B-A589-69716E99B289}"/>
    <cellStyle name="千分位[0] 4 2 4 2 4 2" xfId="39389" xr:uid="{FDC07507-00D5-4EC4-8354-0108AEEEDEA2}"/>
    <cellStyle name="千分位[0] 4 2 4 2 5" xfId="12216" xr:uid="{CBB151A1-6057-422F-8C85-6CC28BF625DB}"/>
    <cellStyle name="千分位[0] 4 2 4 2 5 2" xfId="42171" xr:uid="{6BF30B48-9A10-4A45-89E5-1E61D2459091}"/>
    <cellStyle name="千分位[0] 4 2 4 2 6" xfId="14951" xr:uid="{4BB48CBE-85C3-4496-B1CC-8E784882698A}"/>
    <cellStyle name="千分位[0] 4 2 4 2 6 2" xfId="44906" xr:uid="{534DB32C-691A-470F-AE2D-C739FC789238}"/>
    <cellStyle name="千分位[0] 4 2 4 2 7" xfId="17699" xr:uid="{4C8B0170-7A2B-487B-99F1-54C44181E2FE}"/>
    <cellStyle name="千分位[0] 4 2 4 2 7 2" xfId="47652" xr:uid="{09E51E2C-BBEC-4F70-85E8-166E584F28E5}"/>
    <cellStyle name="千分位[0] 4 2 4 2 8" xfId="20482" xr:uid="{DE5765D8-9C97-46D3-8E8C-B4E6C2E41708}"/>
    <cellStyle name="千分位[0] 4 2 4 2 8 2" xfId="50434" xr:uid="{3E56BC8F-7AF5-44D3-B1E0-F50572F1875F}"/>
    <cellStyle name="千分位[0] 4 2 4 2 9" xfId="23220" xr:uid="{7F41DD3B-6941-4733-B3F2-12F57F6DE0C1}"/>
    <cellStyle name="千分位[0] 4 2 4 2 9 2" xfId="53172" xr:uid="{FA9D084F-8BE6-4084-900D-48C0E01D5EC1}"/>
    <cellStyle name="千分位[0] 4 2 4 3" xfId="4388" xr:uid="{E7F0FC98-3D63-47C8-9919-FF781A8C1030}"/>
    <cellStyle name="千分位[0] 4 2 4 3 10" xfId="34381" xr:uid="{3D73C141-EB4A-42AE-9BEE-A2986E072DCE}"/>
    <cellStyle name="千分位[0] 4 2 4 3 2" xfId="7336" xr:uid="{CDEF1C1D-EA48-4FBF-92EC-1F3C0E7B8353}"/>
    <cellStyle name="千分位[0] 4 2 4 3 2 2" xfId="29383" xr:uid="{24835B44-4A1C-402C-8AE7-C893474B3307}"/>
    <cellStyle name="千分位[0] 4 2 4 3 2 2 2" xfId="59335" xr:uid="{2A80D30B-510E-45EE-83C0-94165347D904}"/>
    <cellStyle name="千分位[0] 4 2 4 3 2 3" xfId="37291" xr:uid="{56B1680C-943F-4F6B-9844-AAC7A6C1AF0E}"/>
    <cellStyle name="千分位[0] 4 2 4 3 3" xfId="10118" xr:uid="{70978F1A-0DCA-4A44-AFA7-E22531712C28}"/>
    <cellStyle name="千分位[0] 4 2 4 3 3 2" xfId="40073" xr:uid="{37B5BCA6-204E-493E-A2FE-2CFF6783EE15}"/>
    <cellStyle name="千分位[0] 4 2 4 3 4" xfId="12900" xr:uid="{29F051C6-AD07-4346-9882-28EF4E88E58E}"/>
    <cellStyle name="千分位[0] 4 2 4 3 4 2" xfId="42855" xr:uid="{FF92ECB7-F54D-48F1-83AE-26554CB5A654}"/>
    <cellStyle name="千分位[0] 4 2 4 3 5" xfId="15635" xr:uid="{672D277D-B366-4BD4-9905-E370A8D29AFD}"/>
    <cellStyle name="千分位[0] 4 2 4 3 5 2" xfId="45590" xr:uid="{7D06D56A-8221-4E9F-80D0-8D8DE179D05B}"/>
    <cellStyle name="千分位[0] 4 2 4 3 6" xfId="18383" xr:uid="{C4D6906D-EB7A-4283-B4C2-5CEB68709F25}"/>
    <cellStyle name="千分位[0] 4 2 4 3 6 2" xfId="48336" xr:uid="{3B6025A6-CDAF-43AA-935C-6D2CFB80E5B2}"/>
    <cellStyle name="千分位[0] 4 2 4 3 7" xfId="21166" xr:uid="{35B1A5AA-C51B-475A-9FF5-444F858A3DF3}"/>
    <cellStyle name="千分位[0] 4 2 4 3 7 2" xfId="51118" xr:uid="{FC1599BB-EEF2-4062-8F02-D4E382987FD4}"/>
    <cellStyle name="千分位[0] 4 2 4 3 8" xfId="23904" xr:uid="{98193A4E-4486-47F4-B18D-DAD7847A52BD}"/>
    <cellStyle name="千分位[0] 4 2 4 3 8 2" xfId="53856" xr:uid="{7A448CF6-0699-4E1A-B8DE-63626C79D9DA}"/>
    <cellStyle name="千分位[0] 4 2 4 3 9" xfId="26640" xr:uid="{AC82FF25-2DC6-4EF0-A926-D87866712061}"/>
    <cellStyle name="千分位[0] 4 2 4 3 9 2" xfId="56592" xr:uid="{4748FCC4-CA0A-4FD3-9D6F-5465EF6F6337}"/>
    <cellStyle name="千分位[0] 4 2 4 4" xfId="3020" xr:uid="{B493594E-B8E0-4AED-AB4A-9A84ECD6BDBA}"/>
    <cellStyle name="千分位[0] 4 2 4 4 2" xfId="28015" xr:uid="{A642386C-E0E9-449D-BAEB-25FDCF294F6E}"/>
    <cellStyle name="千分位[0] 4 2 4 4 2 2" xfId="57967" xr:uid="{0D7E4945-3386-4725-906B-2F1F8374B66D}"/>
    <cellStyle name="千分位[0] 4 2 4 4 3" xfId="33013" xr:uid="{D198C1F4-1B0C-44D4-B7FE-2D43417B51A3}"/>
    <cellStyle name="千分位[0] 4 2 4 5" xfId="5968" xr:uid="{F1C8A83E-8E9F-404F-B53E-41C0C3C763F0}"/>
    <cellStyle name="千分位[0] 4 2 4 5 2" xfId="35923" xr:uid="{A2B9A024-3E10-48F1-947A-CB955CB58B64}"/>
    <cellStyle name="千分位[0] 4 2 4 6" xfId="8750" xr:uid="{3BA8133C-69F1-490A-9AD5-6A8FD2363FC7}"/>
    <cellStyle name="千分位[0] 4 2 4 6 2" xfId="38705" xr:uid="{E8B5D28C-2FE5-4DF3-A499-D6DFD233C71C}"/>
    <cellStyle name="千分位[0] 4 2 4 7" xfId="11532" xr:uid="{A4AD2696-64BA-468A-844F-117753A6EFF5}"/>
    <cellStyle name="千分位[0] 4 2 4 7 2" xfId="41487" xr:uid="{8225BC32-E3B0-4BA5-B2AF-9110B5778C45}"/>
    <cellStyle name="千分位[0] 4 2 4 8" xfId="14267" xr:uid="{754EAD41-618A-41A5-AA26-95B9989F89CD}"/>
    <cellStyle name="千分位[0] 4 2 4 8 2" xfId="44222" xr:uid="{C6FEC3AA-6C4E-4CD3-9B22-EE04C30766AB}"/>
    <cellStyle name="千分位[0] 4 2 4 9" xfId="17015" xr:uid="{6156EC51-DA03-43DB-97CF-6AA8957BB41A}"/>
    <cellStyle name="千分位[0] 4 2 4 9 2" xfId="46968" xr:uid="{71524525-1679-4589-86AB-838F7BFC0020}"/>
    <cellStyle name="千分位[0] 4 2 5" xfId="1511" xr:uid="{757B3C1D-4F8B-4314-BFC0-B75A2B908F65}"/>
    <cellStyle name="千分位[0] 4 2 5 10" xfId="22878" xr:uid="{CA10E355-D925-4119-AB85-F84521DCC8FD}"/>
    <cellStyle name="千分位[0] 4 2 5 10 2" xfId="52830" xr:uid="{4CC1F3CB-701E-4A99-8F5C-DBD7D01C0C03}"/>
    <cellStyle name="千分位[0] 4 2 5 11" xfId="25614" xr:uid="{FE50AD4D-6584-4E5D-BAC3-358B705BFBEE}"/>
    <cellStyle name="千分位[0] 4 2 5 11 2" xfId="55566" xr:uid="{78518AF5-B620-4B57-AA27-ED77D7D03ABA}"/>
    <cellStyle name="千分位[0] 4 2 5 12" xfId="31516" xr:uid="{E3D58E4F-62E2-43DD-AA81-16B4F72782FB}"/>
    <cellStyle name="千分位[0] 4 2 5 2" xfId="4730" xr:uid="{D57CD389-E7CE-4E56-9177-788A30C3C5EF}"/>
    <cellStyle name="千分位[0] 4 2 5 2 10" xfId="34723" xr:uid="{E0D9EED7-9926-4380-9FCE-03CC55C6427B}"/>
    <cellStyle name="千分位[0] 4 2 5 2 2" xfId="7678" xr:uid="{57331F08-5C67-47FF-B452-C0045AB8617A}"/>
    <cellStyle name="千分位[0] 4 2 5 2 2 2" xfId="29725" xr:uid="{66533353-B81B-4C76-9FC7-9F91F7CAEC2F}"/>
    <cellStyle name="千分位[0] 4 2 5 2 2 2 2" xfId="59677" xr:uid="{92461D88-379A-4912-B641-083EF8D55C72}"/>
    <cellStyle name="千分位[0] 4 2 5 2 2 3" xfId="37633" xr:uid="{9E6B9B08-6BBD-4A52-8A48-974648E0A4C8}"/>
    <cellStyle name="千分位[0] 4 2 5 2 3" xfId="10460" xr:uid="{978B6510-5C33-4AF8-8F5D-B2DF1E5A71B8}"/>
    <cellStyle name="千分位[0] 4 2 5 2 3 2" xfId="40415" xr:uid="{79E57564-47AB-4E48-A8E2-38B6B5C87BA5}"/>
    <cellStyle name="千分位[0] 4 2 5 2 4" xfId="13242" xr:uid="{472786F6-D11C-43D2-9101-A2FC23A764C8}"/>
    <cellStyle name="千分位[0] 4 2 5 2 4 2" xfId="43197" xr:uid="{2D9D4B09-1D3E-450C-8EBA-3A02FD0A8BBF}"/>
    <cellStyle name="千分位[0] 4 2 5 2 5" xfId="15977" xr:uid="{88CE700A-E3AF-4020-BB17-EDC6BC8F9789}"/>
    <cellStyle name="千分位[0] 4 2 5 2 5 2" xfId="45932" xr:uid="{87E5F3F7-5591-4D28-B829-3FD8603397AF}"/>
    <cellStyle name="千分位[0] 4 2 5 2 6" xfId="18725" xr:uid="{B65438EF-3891-4E6C-B18D-A09D910134C1}"/>
    <cellStyle name="千分位[0] 4 2 5 2 6 2" xfId="48678" xr:uid="{9ACBE89E-C49C-451F-852E-584138D98E95}"/>
    <cellStyle name="千分位[0] 4 2 5 2 7" xfId="21508" xr:uid="{6460FB07-4DEE-4747-A600-F6AC87BBB5D5}"/>
    <cellStyle name="千分位[0] 4 2 5 2 7 2" xfId="51460" xr:uid="{DDE22016-5999-4912-AA49-0F3C9C23DF45}"/>
    <cellStyle name="千分位[0] 4 2 5 2 8" xfId="24246" xr:uid="{E038EA93-4D6A-4845-9048-28C3D358AC58}"/>
    <cellStyle name="千分位[0] 4 2 5 2 8 2" xfId="54198" xr:uid="{2EE587D7-53E3-4A4E-BA22-4D44F7E0D4C3}"/>
    <cellStyle name="千分位[0] 4 2 5 2 9" xfId="26982" xr:uid="{E72EE570-799E-47A1-8881-BC78AE0030B6}"/>
    <cellStyle name="千分位[0] 4 2 5 2 9 2" xfId="56934" xr:uid="{443893EA-DBF6-4884-A42C-580D26032E48}"/>
    <cellStyle name="千分位[0] 4 2 5 3" xfId="3362" xr:uid="{F270DF7A-3AAE-4CAE-A86A-D03924A29B28}"/>
    <cellStyle name="千分位[0] 4 2 5 3 2" xfId="28357" xr:uid="{C53700FF-4B06-4BD5-8ACA-8D5E5252453C}"/>
    <cellStyle name="千分位[0] 4 2 5 3 2 2" xfId="58309" xr:uid="{C16B5C57-D556-445A-82B6-64B4905C91C7}"/>
    <cellStyle name="千分位[0] 4 2 5 3 3" xfId="33355" xr:uid="{01CFA37C-B0BF-41F3-A68B-6AD066162EFE}"/>
    <cellStyle name="千分位[0] 4 2 5 4" xfId="6310" xr:uid="{22C243CB-0A2F-4650-A0FB-5A0D4660DDDE}"/>
    <cellStyle name="千分位[0] 4 2 5 4 2" xfId="36265" xr:uid="{840FE2BA-C9F5-49E9-992C-0A6B1CE83BAF}"/>
    <cellStyle name="千分位[0] 4 2 5 5" xfId="9092" xr:uid="{3696380C-4A46-40E1-B605-45A2A3959618}"/>
    <cellStyle name="千分位[0] 4 2 5 5 2" xfId="39047" xr:uid="{C9354350-1BEF-4B6D-9369-91B9E034CB00}"/>
    <cellStyle name="千分位[0] 4 2 5 6" xfId="11874" xr:uid="{CF0A3D46-85E7-454A-997E-78BDA7D6022B}"/>
    <cellStyle name="千分位[0] 4 2 5 6 2" xfId="41829" xr:uid="{337FC8D9-D2F0-43C5-8B92-7F33F95E43BF}"/>
    <cellStyle name="千分位[0] 4 2 5 7" xfId="14609" xr:uid="{6BFCD52B-D0EA-4DFF-B6EC-A1E1260AC4CE}"/>
    <cellStyle name="千分位[0] 4 2 5 7 2" xfId="44564" xr:uid="{57FC96B9-5C02-46B9-B409-D769507BE8D2}"/>
    <cellStyle name="千分位[0] 4 2 5 8" xfId="17357" xr:uid="{B23F1870-8D19-40B4-BE53-4D3E72C6F49E}"/>
    <cellStyle name="千分位[0] 4 2 5 8 2" xfId="47310" xr:uid="{FC3A00D3-E3D3-49D3-965F-0AB0961A61E2}"/>
    <cellStyle name="千分位[0] 4 2 5 9" xfId="20140" xr:uid="{752A7F5B-F5CD-44BC-9C82-25C02C932905}"/>
    <cellStyle name="千分位[0] 4 2 5 9 2" xfId="50092" xr:uid="{2CAFEB46-2C5E-41F3-B531-BC07893CBD20}"/>
    <cellStyle name="千分位[0] 4 2 6" xfId="2061" xr:uid="{E855DF63-DDA3-4D81-9847-639466D19447}"/>
    <cellStyle name="千分位[0] 4 2 6 10" xfId="26298" xr:uid="{4413075B-4A74-4D00-BEEB-3C76CD4DD3F7}"/>
    <cellStyle name="千分位[0] 4 2 6 10 2" xfId="56250" xr:uid="{397132C0-2846-4DE4-BECE-F537A32ACEB5}"/>
    <cellStyle name="千分位[0] 4 2 6 11" xfId="32064" xr:uid="{8C7C5F5A-878A-4C5D-B35B-DF5A726B5DBF}"/>
    <cellStyle name="千分位[0] 4 2 6 2" xfId="4046" xr:uid="{8D62B91F-529C-4AF5-B7EF-C4A7183734E6}"/>
    <cellStyle name="千分位[0] 4 2 6 2 2" xfId="29041" xr:uid="{4586CC29-991A-4697-818E-D5C56398E2AA}"/>
    <cellStyle name="千分位[0] 4 2 6 2 2 2" xfId="58993" xr:uid="{DEBE8ECD-011B-481A-AE28-B962A17CA879}"/>
    <cellStyle name="千分位[0] 4 2 6 2 3" xfId="34039" xr:uid="{7807E0D6-2D70-4613-98C9-D04C68A912F1}"/>
    <cellStyle name="千分位[0] 4 2 6 3" xfId="6994" xr:uid="{E372C9A8-2BFC-479E-830A-BFF6C26FD216}"/>
    <cellStyle name="千分位[0] 4 2 6 3 2" xfId="36949" xr:uid="{F7F8CCC2-94C9-4947-9B4D-339FB7C636B0}"/>
    <cellStyle name="千分位[0] 4 2 6 4" xfId="9776" xr:uid="{BBBC80DE-017C-40AE-9BCE-65F008B07624}"/>
    <cellStyle name="千分位[0] 4 2 6 4 2" xfId="39731" xr:uid="{75486ED3-B417-45E6-BAFF-CD1613F99AB3}"/>
    <cellStyle name="千分位[0] 4 2 6 5" xfId="12558" xr:uid="{6B1540E2-9861-4180-B035-77D6777DD6C7}"/>
    <cellStyle name="千分位[0] 4 2 6 5 2" xfId="42513" xr:uid="{7D872F6F-B919-4A3A-9F91-C6CE3EAB5F1D}"/>
    <cellStyle name="千分位[0] 4 2 6 6" xfId="15293" xr:uid="{4F015B12-61B7-4F38-B36F-B77CF7B9D3D0}"/>
    <cellStyle name="千分位[0] 4 2 6 6 2" xfId="45248" xr:uid="{8A57410C-AC78-485B-812A-B322A623B05B}"/>
    <cellStyle name="千分位[0] 4 2 6 7" xfId="18041" xr:uid="{7563E98F-3543-4779-80EA-F307C79BC597}"/>
    <cellStyle name="千分位[0] 4 2 6 7 2" xfId="47994" xr:uid="{E0110800-EE89-49B2-9635-D02B93670B64}"/>
    <cellStyle name="千分位[0] 4 2 6 8" xfId="20824" xr:uid="{8193DF44-803A-4676-9B84-FB37546107B1}"/>
    <cellStyle name="千分位[0] 4 2 6 8 2" xfId="50776" xr:uid="{C58466A3-6891-42F9-9226-292992F17CB3}"/>
    <cellStyle name="千分位[0] 4 2 6 9" xfId="23562" xr:uid="{8EFF4186-2714-45F6-972D-6A3F66F12A4E}"/>
    <cellStyle name="千分位[0] 4 2 6 9 2" xfId="53514" xr:uid="{A4A1917F-C352-48A8-8524-5795DE22E8A2}"/>
    <cellStyle name="千分位[0] 4 2 7" xfId="2240" xr:uid="{AB822391-2977-4008-A597-08439F8D8077}"/>
    <cellStyle name="千分位[0] 4 2 7 2" xfId="27673" xr:uid="{46E28574-A000-4A03-8647-A56057A6B8C7}"/>
    <cellStyle name="千分位[0] 4 2 7 2 2" xfId="57625" xr:uid="{301B1895-38F3-4EFA-A090-F3C718F15601}"/>
    <cellStyle name="千分位[0] 4 2 7 3" xfId="32240" xr:uid="{B82CC2E2-8ABB-410C-AD4B-9DF084E39008}"/>
    <cellStyle name="千分位[0] 4 2 8" xfId="2678" xr:uid="{C1D7C925-BDAB-431B-939B-E6294F634956}"/>
    <cellStyle name="千分位[0] 4 2 8 2" xfId="32671" xr:uid="{D495FEE1-A55D-40D5-8B30-21E9E383EB33}"/>
    <cellStyle name="千分位[0] 4 2 9" xfId="5541" xr:uid="{7537AE2E-A222-40AC-861B-508D3C954B88}"/>
    <cellStyle name="千分位[0] 4 2 9 2" xfId="35497" xr:uid="{B1475B01-2ABA-4547-A0EC-309F259200FA}"/>
    <cellStyle name="千分位[0] 4 20" xfId="8365" xr:uid="{B3DEE3AE-969C-47C9-B5EA-078425CCC636}"/>
    <cellStyle name="千分位[0] 4 20 2" xfId="38320" xr:uid="{7A18F8BD-455F-4FDD-B208-B5F05D3D1A1D}"/>
    <cellStyle name="千分位[0] 4 21" xfId="11104" xr:uid="{4769EFD4-69EA-4080-A0B5-ED2AB7E4ABC6}"/>
    <cellStyle name="千分位[0] 4 21 2" xfId="41059" xr:uid="{8707BC70-3580-490E-AC3D-7DF6BDF54864}"/>
    <cellStyle name="千分位[0] 4 22" xfId="11147" xr:uid="{53AEB08F-E4A5-4AA6-BCAF-6929250F06AD}"/>
    <cellStyle name="千分位[0] 4 22 2" xfId="41102" xr:uid="{376E512A-8151-4918-93E0-E4AA6DCC9DD1}"/>
    <cellStyle name="千分位[0] 4 23" xfId="13882" xr:uid="{8527E9DE-9914-4FE2-8846-1DC7E776A718}"/>
    <cellStyle name="千分位[0] 4 23 2" xfId="43837" xr:uid="{543470B5-0942-4AF7-8C9A-E213F1B91872}"/>
    <cellStyle name="千分位[0] 4 24" xfId="16629" xr:uid="{A45F7CA3-B05A-40C5-8C7D-0898FA2E769B}"/>
    <cellStyle name="千分位[0] 4 24 2" xfId="46582" xr:uid="{F359876B-C68F-499D-9314-0D6855A96F4B}"/>
    <cellStyle name="千分位[0] 4 25" xfId="19366" xr:uid="{CDE0B5FF-ED61-45F0-9C16-83D9C437F33B}"/>
    <cellStyle name="千分位[0] 4 25 2" xfId="49319" xr:uid="{02BE94A6-CE94-4D5F-826B-723CE3E7B133}"/>
    <cellStyle name="千分位[0] 4 26" xfId="19412" xr:uid="{0DECB314-1BD3-4998-A0A9-68E5BAFD1810}"/>
    <cellStyle name="千分位[0] 4 26 2" xfId="49364" xr:uid="{47889643-E518-49EA-8072-C88BEEA1F6E3}"/>
    <cellStyle name="千分位[0] 4 27" xfId="22151" xr:uid="{97BC03BE-78A8-4AF9-97C7-68AC8EA7DF1F}"/>
    <cellStyle name="千分位[0] 4 27 2" xfId="52103" xr:uid="{8BFD3B9D-74B0-4745-8B9A-5CC762B46C63}"/>
    <cellStyle name="千分位[0] 4 28" xfId="24887" xr:uid="{6570B960-F5F5-4411-8162-09A4CCDAF614}"/>
    <cellStyle name="千分位[0] 4 28 2" xfId="54839" xr:uid="{08BA55B6-1FEB-47AD-8E92-5162B34A79E0}"/>
    <cellStyle name="千分位[0] 4 29" xfId="30388" xr:uid="{5A2ED0A0-C790-4E8D-A60E-5E7D367D47D4}"/>
    <cellStyle name="千分位[0] 4 3" xfId="463" xr:uid="{62D64DD5-F256-436D-8F68-F37D67CEEA04}"/>
    <cellStyle name="千分位[0] 4 3 10" xfId="8450" xr:uid="{E095DB3C-E0CF-4545-8303-5069A2779A04}"/>
    <cellStyle name="千分位[0] 4 3 10 2" xfId="38405" xr:uid="{4891C851-F0F0-43F7-913F-67F5A58954C3}"/>
    <cellStyle name="千分位[0] 4 3 11" xfId="11232" xr:uid="{F17E3A06-24D9-4CC0-B7BA-84C4B32614BF}"/>
    <cellStyle name="千分位[0] 4 3 11 2" xfId="41187" xr:uid="{D36427AE-8318-431A-9428-0FD4B20404C8}"/>
    <cellStyle name="千分位[0] 4 3 12" xfId="13967" xr:uid="{2900437C-8CF6-4697-9626-38C102408D78}"/>
    <cellStyle name="千分位[0] 4 3 12 2" xfId="43922" xr:uid="{A2557FCB-0C8B-46E7-9B7D-C9103E449F89}"/>
    <cellStyle name="千分位[0] 4 3 13" xfId="16715" xr:uid="{7B5FC9EF-BC41-4621-902A-E0491BBA4DFC}"/>
    <cellStyle name="千分位[0] 4 3 13 2" xfId="46668" xr:uid="{23988647-03F9-469D-B50E-C1B2F06302F7}"/>
    <cellStyle name="千分位[0] 4 3 14" xfId="19498" xr:uid="{388A3B71-DD64-4F65-8006-BEB8644121E5}"/>
    <cellStyle name="千分位[0] 4 3 14 2" xfId="49450" xr:uid="{A367282A-3D43-4C2A-96F5-02CE8B8851E5}"/>
    <cellStyle name="千分位[0] 4 3 15" xfId="22236" xr:uid="{DFB844A4-6803-432D-951D-8854B485318D}"/>
    <cellStyle name="千分位[0] 4 3 15 2" xfId="52188" xr:uid="{E4FDCF9F-CCB4-41A3-918E-F6C2554A469B}"/>
    <cellStyle name="千分位[0] 4 3 16" xfId="24972" xr:uid="{78F9766C-5E13-4E69-9A5D-D2E939F7D02E}"/>
    <cellStyle name="千分位[0] 4 3 16 2" xfId="54924" xr:uid="{FAE763CA-8FF9-4AAC-9E20-6ED1268B6CC8}"/>
    <cellStyle name="千分位[0] 4 3 17" xfId="30476" xr:uid="{52E20970-CF51-41C8-BE00-5AA6165F2498}"/>
    <cellStyle name="千分位[0] 4 3 2" xfId="605" xr:uid="{FD97DED0-34DD-440E-8601-02D171262806}"/>
    <cellStyle name="千分位[0] 4 3 2 10" xfId="16886" xr:uid="{D31A5FBD-C199-4F7A-9496-6ED99D3540DC}"/>
    <cellStyle name="千分位[0] 4 3 2 10 2" xfId="46839" xr:uid="{1B6F0B7D-E9CA-432B-9536-35D30EEBAC06}"/>
    <cellStyle name="千分位[0] 4 3 2 11" xfId="19669" xr:uid="{FEB462B5-E5DC-4F65-A9D0-F1EE5A3778FE}"/>
    <cellStyle name="千分位[0] 4 3 2 11 2" xfId="49621" xr:uid="{2DE49230-4BCD-4689-86B7-3486D51D2D16}"/>
    <cellStyle name="千分位[0] 4 3 2 12" xfId="22407" xr:uid="{C95C8F9C-01F4-4E92-8D05-C7B186DDD0D3}"/>
    <cellStyle name="千分位[0] 4 3 2 12 2" xfId="52359" xr:uid="{C589E29E-2F4E-48B2-9EE0-26B00945F437}"/>
    <cellStyle name="千分位[0] 4 3 2 13" xfId="25143" xr:uid="{F3764796-AFDB-4698-9229-5C157336BFF0}"/>
    <cellStyle name="千分位[0] 4 3 2 13 2" xfId="55095" xr:uid="{05D261F0-C11F-44EC-ADFE-3AB32EE9396A}"/>
    <cellStyle name="千分位[0] 4 3 2 14" xfId="30615" xr:uid="{E31D0B77-4FCA-4DAB-A0A7-BFE4D363F254}"/>
    <cellStyle name="千分位[0] 4 3 2 2" xfId="1153" xr:uid="{70600858-6C50-489C-9B7D-ADB1479312E0}"/>
    <cellStyle name="千分位[0] 4 3 2 2 10" xfId="20011" xr:uid="{8D9E9B98-B6DC-4DFE-A672-DA8A62D696D1}"/>
    <cellStyle name="千分位[0] 4 3 2 2 10 2" xfId="49963" xr:uid="{9C6CF1A7-A2FC-4AC0-812B-A6BA14921525}"/>
    <cellStyle name="千分位[0] 4 3 2 2 11" xfId="22749" xr:uid="{2EB0A54B-CA2C-49C8-BDA2-1582ADA996D4}"/>
    <cellStyle name="千分位[0] 4 3 2 2 11 2" xfId="52701" xr:uid="{275DC364-6D9C-485D-B11B-F7262CA9D3E6}"/>
    <cellStyle name="千分位[0] 4 3 2 2 12" xfId="25485" xr:uid="{1E2AAC4C-FB4B-4961-BEE5-66B5BFAD774A}"/>
    <cellStyle name="千分位[0] 4 3 2 2 12 2" xfId="55437" xr:uid="{0BC9D855-6A39-410B-8115-92AB92EFC291}"/>
    <cellStyle name="千分位[0] 4 3 2 2 13" xfId="31158" xr:uid="{D61C2077-9C31-4BF7-9E7E-58580D6FA35F}"/>
    <cellStyle name="千分位[0] 4 3 2 2 2" xfId="3917" xr:uid="{F1C6EE4C-32B9-4EE1-BB3A-078350B65884}"/>
    <cellStyle name="千分位[0] 4 3 2 2 2 10" xfId="26169" xr:uid="{998EA78F-9EE4-4972-8C3E-835BB3BC2C9A}"/>
    <cellStyle name="千分位[0] 4 3 2 2 2 10 2" xfId="56121" xr:uid="{690A5AA9-A661-410B-96E0-15A8A50FC0F2}"/>
    <cellStyle name="千分位[0] 4 3 2 2 2 11" xfId="33910" xr:uid="{701CBA96-1407-4FD7-B62B-E261919B3B4F}"/>
    <cellStyle name="千分位[0] 4 3 2 2 2 2" xfId="5285" xr:uid="{88F44166-C8D7-4819-8286-68C6E7CEE818}"/>
    <cellStyle name="千分位[0] 4 3 2 2 2 2 10" xfId="35278" xr:uid="{8136740A-1C0E-47B8-9C1D-36928B774D7B}"/>
    <cellStyle name="千分位[0] 4 3 2 2 2 2 2" xfId="8233" xr:uid="{FF77930B-35AC-45CE-9B8B-F01E8CBFDF74}"/>
    <cellStyle name="千分位[0] 4 3 2 2 2 2 2 2" xfId="30280" xr:uid="{54BEB8D9-2BEE-4496-9D3B-75849EEBEE50}"/>
    <cellStyle name="千分位[0] 4 3 2 2 2 2 2 2 2" xfId="60232" xr:uid="{82A67A4D-D7D1-4A46-B677-8C18FAC168D5}"/>
    <cellStyle name="千分位[0] 4 3 2 2 2 2 2 3" xfId="38188" xr:uid="{507BBFB1-8948-4431-9C4F-4AADA6FE9743}"/>
    <cellStyle name="千分位[0] 4 3 2 2 2 2 3" xfId="11015" xr:uid="{D1F6B607-A3E0-48F4-AF76-B87B16013B6B}"/>
    <cellStyle name="千分位[0] 4 3 2 2 2 2 3 2" xfId="40970" xr:uid="{8DB936D8-5ED1-4070-9589-7820812B8CA6}"/>
    <cellStyle name="千分位[0] 4 3 2 2 2 2 4" xfId="13797" xr:uid="{6B9C2209-48AD-43C3-850F-3570CD384590}"/>
    <cellStyle name="千分位[0] 4 3 2 2 2 2 4 2" xfId="43752" xr:uid="{85DF51B7-EE5B-4E12-A345-1212F006EBB9}"/>
    <cellStyle name="千分位[0] 4 3 2 2 2 2 5" xfId="16532" xr:uid="{8AB650DF-C8FC-40DF-AB7B-CF61185CF104}"/>
    <cellStyle name="千分位[0] 4 3 2 2 2 2 5 2" xfId="46487" xr:uid="{F377E983-7DCD-4525-9B60-D7ADAFBCBD27}"/>
    <cellStyle name="千分位[0] 4 3 2 2 2 2 6" xfId="19280" xr:uid="{D765CBC5-12C5-4E0B-8584-DA695D244F7F}"/>
    <cellStyle name="千分位[0] 4 3 2 2 2 2 6 2" xfId="49233" xr:uid="{02AD93A8-7DD0-4B69-AC83-49DFA73D9285}"/>
    <cellStyle name="千分位[0] 4 3 2 2 2 2 7" xfId="22063" xr:uid="{B53D3FE9-2F09-4F70-BD59-514C18A1C51F}"/>
    <cellStyle name="千分位[0] 4 3 2 2 2 2 7 2" xfId="52015" xr:uid="{19F3CA3C-52B6-4648-84C9-BFA5E5B37F51}"/>
    <cellStyle name="千分位[0] 4 3 2 2 2 2 8" xfId="24801" xr:uid="{42690DB5-2080-4E3C-859E-E4588ED5F569}"/>
    <cellStyle name="千分位[0] 4 3 2 2 2 2 8 2" xfId="54753" xr:uid="{740BFB3A-F8DF-4791-95D5-DBB8F8D6AA3A}"/>
    <cellStyle name="千分位[0] 4 3 2 2 2 2 9" xfId="27537" xr:uid="{9A936DB3-8874-4D40-A9A7-4D306211016B}"/>
    <cellStyle name="千分位[0] 4 3 2 2 2 2 9 2" xfId="57489" xr:uid="{B0609C6D-B019-4060-B7B0-082556F49720}"/>
    <cellStyle name="千分位[0] 4 3 2 2 2 3" xfId="6865" xr:uid="{C239FD8F-7998-4EE1-BBA3-ECAFFD73EC52}"/>
    <cellStyle name="千分位[0] 4 3 2 2 2 3 2" xfId="28912" xr:uid="{C2F4D774-A0BB-426F-8F50-8E08DDE91DBF}"/>
    <cellStyle name="千分位[0] 4 3 2 2 2 3 2 2" xfId="58864" xr:uid="{7BC9C81E-AA47-4279-B173-D2E02BD26F4D}"/>
    <cellStyle name="千分位[0] 4 3 2 2 2 3 3" xfId="36820" xr:uid="{C2CEB0FC-D42F-43A5-BE5D-70C3FE68C6D4}"/>
    <cellStyle name="千分位[0] 4 3 2 2 2 4" xfId="9647" xr:uid="{513D121D-D831-4304-9CF8-2C2D537800B6}"/>
    <cellStyle name="千分位[0] 4 3 2 2 2 4 2" xfId="39602" xr:uid="{F79F45F2-D2EF-4F23-B3F1-6C0F21677BB8}"/>
    <cellStyle name="千分位[0] 4 3 2 2 2 5" xfId="12429" xr:uid="{B2D51307-0854-4F54-8369-E67BD63A2795}"/>
    <cellStyle name="千分位[0] 4 3 2 2 2 5 2" xfId="42384" xr:uid="{E3BB6392-1AC3-44C9-88CF-C5A4C7F506F6}"/>
    <cellStyle name="千分位[0] 4 3 2 2 2 6" xfId="15164" xr:uid="{16624ECE-2997-46D2-9B1E-82B8B79E8702}"/>
    <cellStyle name="千分位[0] 4 3 2 2 2 6 2" xfId="45119" xr:uid="{34726B75-17EF-4A3C-B795-176D32D200E3}"/>
    <cellStyle name="千分位[0] 4 3 2 2 2 7" xfId="17912" xr:uid="{58660FD1-E55F-4AEA-B800-5865B4568FCD}"/>
    <cellStyle name="千分位[0] 4 3 2 2 2 7 2" xfId="47865" xr:uid="{4D71DDBE-4248-4E08-B780-29BB59409C76}"/>
    <cellStyle name="千分位[0] 4 3 2 2 2 8" xfId="20695" xr:uid="{4F5F3FFC-7C95-40A7-90E4-8BE406D72E33}"/>
    <cellStyle name="千分位[0] 4 3 2 2 2 8 2" xfId="50647" xr:uid="{899CAE62-0746-4480-8F6B-F16B7AD57A7C}"/>
    <cellStyle name="千分位[0] 4 3 2 2 2 9" xfId="23433" xr:uid="{18482B1D-9815-4862-B8B8-8E7E332C162D}"/>
    <cellStyle name="千分位[0] 4 3 2 2 2 9 2" xfId="53385" xr:uid="{5EBEC5E1-F5DE-4481-84CB-76E685AAD8E8}"/>
    <cellStyle name="千分位[0] 4 3 2 2 3" xfId="4601" xr:uid="{8CFAA413-E1A4-426B-938B-2390BB42704D}"/>
    <cellStyle name="千分位[0] 4 3 2 2 3 10" xfId="34594" xr:uid="{8C74A543-6D1B-4D6D-AE67-1877F20B53C9}"/>
    <cellStyle name="千分位[0] 4 3 2 2 3 2" xfId="7549" xr:uid="{B4AD7DCE-1396-4281-ADD6-201C7C54EB2A}"/>
    <cellStyle name="千分位[0] 4 3 2 2 3 2 2" xfId="29596" xr:uid="{77ED7AB0-CF34-4C74-B24E-ADE796E1F39F}"/>
    <cellStyle name="千分位[0] 4 3 2 2 3 2 2 2" xfId="59548" xr:uid="{43BED5EB-D928-472C-92F3-6C2510AA0F1F}"/>
    <cellStyle name="千分位[0] 4 3 2 2 3 2 3" xfId="37504" xr:uid="{07BC385E-FE4B-48DC-8130-7833CE4A6EDC}"/>
    <cellStyle name="千分位[0] 4 3 2 2 3 3" xfId="10331" xr:uid="{DBA60338-9C62-41E2-B68A-D04A4F7EA038}"/>
    <cellStyle name="千分位[0] 4 3 2 2 3 3 2" xfId="40286" xr:uid="{100E6F72-415C-47D0-A851-32EF231B486C}"/>
    <cellStyle name="千分位[0] 4 3 2 2 3 4" xfId="13113" xr:uid="{616BBFF1-1B2B-479D-9F93-4E8286BB56E5}"/>
    <cellStyle name="千分位[0] 4 3 2 2 3 4 2" xfId="43068" xr:uid="{1A9A6405-A10C-47E2-85B9-E7C91D1FFC2E}"/>
    <cellStyle name="千分位[0] 4 3 2 2 3 5" xfId="15848" xr:uid="{C78842AA-01BE-4FCD-9140-55C027E955D6}"/>
    <cellStyle name="千分位[0] 4 3 2 2 3 5 2" xfId="45803" xr:uid="{5F880B3C-C806-43C8-928F-4CC933A9D71D}"/>
    <cellStyle name="千分位[0] 4 3 2 2 3 6" xfId="18596" xr:uid="{28E0DA0C-1095-4669-91D9-A89726137D91}"/>
    <cellStyle name="千分位[0] 4 3 2 2 3 6 2" xfId="48549" xr:uid="{F34F29B5-D206-4A03-838C-2BF648B3DF17}"/>
    <cellStyle name="千分位[0] 4 3 2 2 3 7" xfId="21379" xr:uid="{3374ACFF-182B-439F-95B2-78084D08745F}"/>
    <cellStyle name="千分位[0] 4 3 2 2 3 7 2" xfId="51331" xr:uid="{A8BD750F-5FEB-4DFE-81C7-CB735B4D38F0}"/>
    <cellStyle name="千分位[0] 4 3 2 2 3 8" xfId="24117" xr:uid="{DC4E0061-BA3F-48C6-A078-2AF992277A8A}"/>
    <cellStyle name="千分位[0] 4 3 2 2 3 8 2" xfId="54069" xr:uid="{6C6BF005-DDB2-4A4E-A832-B9ED0D99869B}"/>
    <cellStyle name="千分位[0] 4 3 2 2 3 9" xfId="26853" xr:uid="{6F9255C1-B6E1-44AF-99F1-21054559A58E}"/>
    <cellStyle name="千分位[0] 4 3 2 2 3 9 2" xfId="56805" xr:uid="{545102CF-9B9A-43EA-9970-B68D324937AF}"/>
    <cellStyle name="千分位[0] 4 3 2 2 4" xfId="3233" xr:uid="{D8DD0A23-5883-4EFD-AD49-F69D09D0C659}"/>
    <cellStyle name="千分位[0] 4 3 2 2 4 2" xfId="28228" xr:uid="{4ED80AF2-B7BD-4801-BD6F-7CA0951BDF3C}"/>
    <cellStyle name="千分位[0] 4 3 2 2 4 2 2" xfId="58180" xr:uid="{9325C88A-FB00-44C4-8BCB-82232E7591D8}"/>
    <cellStyle name="千分位[0] 4 3 2 2 4 3" xfId="33226" xr:uid="{63276C43-DB84-48AE-A182-8EC2459EC6B3}"/>
    <cellStyle name="千分位[0] 4 3 2 2 5" xfId="6181" xr:uid="{A62CE17A-D4AE-4750-BDE8-28CA78997C1F}"/>
    <cellStyle name="千分位[0] 4 3 2 2 5 2" xfId="36136" xr:uid="{232E37A2-DE2E-4942-8CE0-23793B116B24}"/>
    <cellStyle name="千分位[0] 4 3 2 2 6" xfId="8963" xr:uid="{2ABA685B-FA45-4CDF-A6B2-15D7C8B9F542}"/>
    <cellStyle name="千分位[0] 4 3 2 2 6 2" xfId="38918" xr:uid="{AE7C240E-5C32-4A31-849F-49C7E252D39C}"/>
    <cellStyle name="千分位[0] 4 3 2 2 7" xfId="11745" xr:uid="{1A9E526A-58A8-460B-982D-F60F97A58520}"/>
    <cellStyle name="千分位[0] 4 3 2 2 7 2" xfId="41700" xr:uid="{29DAF81A-B2FB-498C-93C9-103E181D9D2C}"/>
    <cellStyle name="千分位[0] 4 3 2 2 8" xfId="14480" xr:uid="{A779C361-7E19-4375-8411-F0B007C5CA82}"/>
    <cellStyle name="千分位[0] 4 3 2 2 8 2" xfId="44435" xr:uid="{B64F697D-12A8-4565-97B9-AE27DC366A82}"/>
    <cellStyle name="千分位[0] 4 3 2 2 9" xfId="17228" xr:uid="{5949D2C2-6B59-4E7C-B134-3F1D7C8389CA}"/>
    <cellStyle name="千分位[0] 4 3 2 2 9 2" xfId="47181" xr:uid="{DC8A5951-CB2E-41D3-82B5-0E743CF30176}"/>
    <cellStyle name="千分位[0] 4 3 2 3" xfId="1695" xr:uid="{A19AD121-32B0-4C53-8F66-D61194F1BF95}"/>
    <cellStyle name="千分位[0] 4 3 2 3 10" xfId="23091" xr:uid="{61EC2CBA-56C0-4EB5-9724-49FD7F4AEA87}"/>
    <cellStyle name="千分位[0] 4 3 2 3 10 2" xfId="53043" xr:uid="{1533A4F0-26F3-483B-8262-0FCD68CE02A6}"/>
    <cellStyle name="千分位[0] 4 3 2 3 11" xfId="25827" xr:uid="{A183C160-2F36-436C-9CBA-2E47E407F46D}"/>
    <cellStyle name="千分位[0] 4 3 2 3 11 2" xfId="55779" xr:uid="{8517156E-D6A0-493D-9924-6A9EF8633A3A}"/>
    <cellStyle name="千分位[0] 4 3 2 3 12" xfId="31700" xr:uid="{DE94E78B-F167-44F2-8244-16EA6C3EA572}"/>
    <cellStyle name="千分位[0] 4 3 2 3 2" xfId="4943" xr:uid="{E0B9EA5A-E0FA-4700-9DF6-A568ACBBAD7C}"/>
    <cellStyle name="千分位[0] 4 3 2 3 2 10" xfId="34936" xr:uid="{BE6F7E25-44B1-46FF-8EF9-750A196F9C72}"/>
    <cellStyle name="千分位[0] 4 3 2 3 2 2" xfId="7891" xr:uid="{B4BBB874-1197-4FAD-8645-82CA52C55586}"/>
    <cellStyle name="千分位[0] 4 3 2 3 2 2 2" xfId="29938" xr:uid="{1D5076E6-D54E-44E9-BC26-0BD34D138AF4}"/>
    <cellStyle name="千分位[0] 4 3 2 3 2 2 2 2" xfId="59890" xr:uid="{F3D9B6E3-FD6F-4132-85F2-99DB30304642}"/>
    <cellStyle name="千分位[0] 4 3 2 3 2 2 3" xfId="37846" xr:uid="{BD1A2003-7A70-4553-8410-6484FDCDC7D3}"/>
    <cellStyle name="千分位[0] 4 3 2 3 2 3" xfId="10673" xr:uid="{DD2D831E-DB98-4234-9AAD-A4AA0E6AB215}"/>
    <cellStyle name="千分位[0] 4 3 2 3 2 3 2" xfId="40628" xr:uid="{B4A384EC-1D15-45C5-8E80-DE08592549A1}"/>
    <cellStyle name="千分位[0] 4 3 2 3 2 4" xfId="13455" xr:uid="{93A743A6-983F-4A10-964E-27DF71D937EF}"/>
    <cellStyle name="千分位[0] 4 3 2 3 2 4 2" xfId="43410" xr:uid="{59E303C3-CD54-48F8-9BD9-03B52DBB0B4F}"/>
    <cellStyle name="千分位[0] 4 3 2 3 2 5" xfId="16190" xr:uid="{D98FDD7A-6E80-47A8-AA5B-B19D633EBB00}"/>
    <cellStyle name="千分位[0] 4 3 2 3 2 5 2" xfId="46145" xr:uid="{5C03F2A9-C60B-4C7C-9F41-99A5C6ED2C3F}"/>
    <cellStyle name="千分位[0] 4 3 2 3 2 6" xfId="18938" xr:uid="{72BF3F62-63FC-43E9-BC20-2835BCD64367}"/>
    <cellStyle name="千分位[0] 4 3 2 3 2 6 2" xfId="48891" xr:uid="{DEC07E36-75FF-4648-99AC-1A255AB67260}"/>
    <cellStyle name="千分位[0] 4 3 2 3 2 7" xfId="21721" xr:uid="{3CACF55E-FA54-4B91-9720-AE1C5E7850F0}"/>
    <cellStyle name="千分位[0] 4 3 2 3 2 7 2" xfId="51673" xr:uid="{23DA70D3-AFB9-4EBC-923D-861E09734E0D}"/>
    <cellStyle name="千分位[0] 4 3 2 3 2 8" xfId="24459" xr:uid="{829D3CEC-26E4-4E6C-9FD8-F63332B36985}"/>
    <cellStyle name="千分位[0] 4 3 2 3 2 8 2" xfId="54411" xr:uid="{CE7549ED-90A4-4495-8200-9ABF4813A943}"/>
    <cellStyle name="千分位[0] 4 3 2 3 2 9" xfId="27195" xr:uid="{5FAA9A05-BD71-4425-B1C2-A81AAA9DC3AD}"/>
    <cellStyle name="千分位[0] 4 3 2 3 2 9 2" xfId="57147" xr:uid="{A477D2C6-7177-4C68-8AB2-D9DD8638CC8A}"/>
    <cellStyle name="千分位[0] 4 3 2 3 3" xfId="3575" xr:uid="{866D6B3A-36E6-4DB1-8D57-8D02BA6C13CE}"/>
    <cellStyle name="千分位[0] 4 3 2 3 3 2" xfId="28570" xr:uid="{11B98ACB-8A3A-4356-B2C5-27E58A513896}"/>
    <cellStyle name="千分位[0] 4 3 2 3 3 2 2" xfId="58522" xr:uid="{B7E37000-684D-4CC5-9826-5108788A0B6D}"/>
    <cellStyle name="千分位[0] 4 3 2 3 3 3" xfId="33568" xr:uid="{5D7405AA-5002-4807-BE77-B78BAAA21425}"/>
    <cellStyle name="千分位[0] 4 3 2 3 4" xfId="6523" xr:uid="{A7FB9F1F-467E-4727-A918-73629FF2E2F9}"/>
    <cellStyle name="千分位[0] 4 3 2 3 4 2" xfId="36478" xr:uid="{D8094CFB-7B00-4FAC-841F-C18CFAE08C93}"/>
    <cellStyle name="千分位[0] 4 3 2 3 5" xfId="9305" xr:uid="{7823939D-D081-4AB8-8FA0-1ECA58C9B0FE}"/>
    <cellStyle name="千分位[0] 4 3 2 3 5 2" xfId="39260" xr:uid="{8F7F2A07-B2BE-48B8-B690-DA1C64B96D93}"/>
    <cellStyle name="千分位[0] 4 3 2 3 6" xfId="12087" xr:uid="{C54968BA-B918-4A90-8326-3660E19DC760}"/>
    <cellStyle name="千分位[0] 4 3 2 3 6 2" xfId="42042" xr:uid="{A1F8E4C4-3893-4178-98D3-A1AAB35BFBC4}"/>
    <cellStyle name="千分位[0] 4 3 2 3 7" xfId="14822" xr:uid="{DCF508EE-23F2-47EC-9CB4-D1CE08D81746}"/>
    <cellStyle name="千分位[0] 4 3 2 3 7 2" xfId="44777" xr:uid="{25075093-B8CC-4543-A823-DA52885C43B9}"/>
    <cellStyle name="千分位[0] 4 3 2 3 8" xfId="17570" xr:uid="{5ED4ED9A-617A-4E5C-95FB-30AAF3CA2391}"/>
    <cellStyle name="千分位[0] 4 3 2 3 8 2" xfId="47523" xr:uid="{270DE320-E0F5-4A15-83DC-58AD330E65A3}"/>
    <cellStyle name="千分位[0] 4 3 2 3 9" xfId="20353" xr:uid="{B85240A8-4A02-46FE-BCC5-B5C7032C0D98}"/>
    <cellStyle name="千分位[0] 4 3 2 3 9 2" xfId="50305" xr:uid="{FE1898A2-6DED-4F30-B595-C1140BA6E1D0}"/>
    <cellStyle name="千分位[0] 4 3 2 4" xfId="2454" xr:uid="{C27BDDC5-9CFB-4FEA-9A92-858B40BDA432}"/>
    <cellStyle name="千分位[0] 4 3 2 4 10" xfId="26511" xr:uid="{D8D8AA0E-B14D-41DD-A1AD-779570CFD137}"/>
    <cellStyle name="千分位[0] 4 3 2 4 10 2" xfId="56463" xr:uid="{D36E7904-0634-4436-8CF0-9764D3072263}"/>
    <cellStyle name="千分位[0] 4 3 2 4 11" xfId="32453" xr:uid="{2C1019F9-055B-40F9-A958-9B8C8CB876A3}"/>
    <cellStyle name="千分位[0] 4 3 2 4 2" xfId="4259" xr:uid="{E4310E38-A596-4C0F-8DD1-7B376C976AA3}"/>
    <cellStyle name="千分位[0] 4 3 2 4 2 2" xfId="29254" xr:uid="{623AA147-0604-4203-888E-2A56AC2288D5}"/>
    <cellStyle name="千分位[0] 4 3 2 4 2 2 2" xfId="59206" xr:uid="{9FD862E8-A98E-4697-996E-742EFDC94837}"/>
    <cellStyle name="千分位[0] 4 3 2 4 2 3" xfId="34252" xr:uid="{F10C8F8B-DD7C-471F-B091-FAEF23AE83B0}"/>
    <cellStyle name="千分位[0] 4 3 2 4 3" xfId="7207" xr:uid="{C5984DDA-720D-425E-BC7A-7C0C6A53AC4F}"/>
    <cellStyle name="千分位[0] 4 3 2 4 3 2" xfId="37162" xr:uid="{A98203AA-A1AB-4BCC-AABA-4DF208E5B3B2}"/>
    <cellStyle name="千分位[0] 4 3 2 4 4" xfId="9989" xr:uid="{AF4E48E7-9F17-4A0E-AA7D-08A65D3CD935}"/>
    <cellStyle name="千分位[0] 4 3 2 4 4 2" xfId="39944" xr:uid="{D0FBC835-83EF-4C66-88AC-1789DBA41084}"/>
    <cellStyle name="千分位[0] 4 3 2 4 5" xfId="12771" xr:uid="{79E9EAA5-E549-4D38-856A-110CFB41AA9E}"/>
    <cellStyle name="千分位[0] 4 3 2 4 5 2" xfId="42726" xr:uid="{77558102-3C00-41F9-AC3C-88522B9C47F9}"/>
    <cellStyle name="千分位[0] 4 3 2 4 6" xfId="15506" xr:uid="{76ABE51B-F1A4-40EF-A2EB-211BD84692B8}"/>
    <cellStyle name="千分位[0] 4 3 2 4 6 2" xfId="45461" xr:uid="{7F631997-A98C-486B-82C4-0A5C66467852}"/>
    <cellStyle name="千分位[0] 4 3 2 4 7" xfId="18254" xr:uid="{0FE592BD-7FC3-4494-AB8A-AAE4CABE7AD7}"/>
    <cellStyle name="千分位[0] 4 3 2 4 7 2" xfId="48207" xr:uid="{6045DBEE-B076-4410-9F00-C13294D98F57}"/>
    <cellStyle name="千分位[0] 4 3 2 4 8" xfId="21037" xr:uid="{3B5A5EFD-8094-432B-8B32-E647FAB3FB90}"/>
    <cellStyle name="千分位[0] 4 3 2 4 8 2" xfId="50989" xr:uid="{966592DF-3F15-4A24-8FE8-5A4C458E72E2}"/>
    <cellStyle name="千分位[0] 4 3 2 4 9" xfId="23775" xr:uid="{C16C6600-799F-4CF9-9A6D-6391C81E6C51}"/>
    <cellStyle name="千分位[0] 4 3 2 4 9 2" xfId="53727" xr:uid="{81D7A31A-978D-4124-BF6E-347081E3DA61}"/>
    <cellStyle name="千分位[0] 4 3 2 5" xfId="2891" xr:uid="{0AE6C004-891A-44D5-BA01-705F929023F1}"/>
    <cellStyle name="千分位[0] 4 3 2 5 2" xfId="27886" xr:uid="{EFC71C3A-554F-430B-AFD9-A6D9C775F390}"/>
    <cellStyle name="千分位[0] 4 3 2 5 2 2" xfId="57838" xr:uid="{D2258726-3029-4588-B90D-BBB18E56DE1D}"/>
    <cellStyle name="千分位[0] 4 3 2 5 3" xfId="32884" xr:uid="{495008A2-91A7-4762-BEB2-E414C449BFB4}"/>
    <cellStyle name="千分位[0] 4 3 2 6" xfId="5839" xr:uid="{17F2506A-88A5-4794-936C-9121064CDF1A}"/>
    <cellStyle name="千分位[0] 4 3 2 6 2" xfId="35794" xr:uid="{1688F69C-0B04-4134-A622-9A5D938E5847}"/>
    <cellStyle name="千分位[0] 4 3 2 7" xfId="8621" xr:uid="{DB09B4EA-24AF-4D92-A261-74B57BA857B7}"/>
    <cellStyle name="千分位[0] 4 3 2 7 2" xfId="38576" xr:uid="{5A485836-CDE0-4FF0-9375-C9AED811E0C8}"/>
    <cellStyle name="千分位[0] 4 3 2 8" xfId="11403" xr:uid="{59927CF6-4A35-4701-BE48-5A8A608BFAE3}"/>
    <cellStyle name="千分位[0] 4 3 2 8 2" xfId="41358" xr:uid="{23215AB9-1826-4778-8AA6-CBA4429FEAFF}"/>
    <cellStyle name="千分位[0] 4 3 2 9" xfId="14138" xr:uid="{2A4479C7-0904-4404-8DD9-929DFBF489A9}"/>
    <cellStyle name="千分位[0] 4 3 2 9 2" xfId="44093" xr:uid="{B8A5D973-605E-4808-A2A4-AB93864A463D}"/>
    <cellStyle name="千分位[0] 4 3 3" xfId="838" xr:uid="{DE0839CD-C733-45C2-908E-CC4CAA054569}"/>
    <cellStyle name="千分位[0] 4 3 3 10" xfId="19840" xr:uid="{A022F84C-11C8-4BB0-B13E-9564886AFD9D}"/>
    <cellStyle name="千分位[0] 4 3 3 10 2" xfId="49792" xr:uid="{942C90D9-875E-44BF-A145-F6BFC557DE18}"/>
    <cellStyle name="千分位[0] 4 3 3 11" xfId="22578" xr:uid="{4CED3BEE-034F-4ACF-AC0D-0A21C8A22267}"/>
    <cellStyle name="千分位[0] 4 3 3 11 2" xfId="52530" xr:uid="{56A14B35-78DC-4188-98CA-337570A9E8BB}"/>
    <cellStyle name="千分位[0] 4 3 3 12" xfId="25314" xr:uid="{0AB00EF5-5073-42A4-9DCE-F0D56E487DDE}"/>
    <cellStyle name="千分位[0] 4 3 3 12 2" xfId="55266" xr:uid="{916FF816-CAFA-48DD-933C-DA234EF6DA25}"/>
    <cellStyle name="千分位[0] 4 3 3 13" xfId="30843" xr:uid="{9711366A-76C1-4F71-BEAB-4C5C50120263}"/>
    <cellStyle name="千分位[0] 4 3 3 2" xfId="1381" xr:uid="{4DC2B0FC-1E4B-472C-AE30-B65E5A473929}"/>
    <cellStyle name="千分位[0] 4 3 3 2 10" xfId="23262" xr:uid="{680FAFAC-FD4F-4E98-BF02-62E110A4A2A3}"/>
    <cellStyle name="千分位[0] 4 3 3 2 10 2" xfId="53214" xr:uid="{7A3BEDFA-7B54-4677-A9A2-6A9E06726661}"/>
    <cellStyle name="千分位[0] 4 3 3 2 11" xfId="25998" xr:uid="{44DDA07F-42DE-4468-9461-A9B30E5AD542}"/>
    <cellStyle name="千分位[0] 4 3 3 2 11 2" xfId="55950" xr:uid="{2924979D-7A51-4E26-A133-C5297A17FC23}"/>
    <cellStyle name="千分位[0] 4 3 3 2 12" xfId="31386" xr:uid="{9117B4EB-B87F-4613-BD0A-BB7F1EDBBF12}"/>
    <cellStyle name="千分位[0] 4 3 3 2 2" xfId="5114" xr:uid="{EFC7A200-E3BC-4B0D-8709-60FCB077A89E}"/>
    <cellStyle name="千分位[0] 4 3 3 2 2 10" xfId="35107" xr:uid="{C0EEDEA7-063C-49D3-A033-4F882E28CA56}"/>
    <cellStyle name="千分位[0] 4 3 3 2 2 2" xfId="8062" xr:uid="{FE568524-1A0F-4043-8D89-F6507ECCA164}"/>
    <cellStyle name="千分位[0] 4 3 3 2 2 2 2" xfId="30109" xr:uid="{153B0C50-D6D5-4560-A8AD-52CE85BBE905}"/>
    <cellStyle name="千分位[0] 4 3 3 2 2 2 2 2" xfId="60061" xr:uid="{143C113F-AFBE-4B9B-844C-44044367A9DD}"/>
    <cellStyle name="千分位[0] 4 3 3 2 2 2 3" xfId="38017" xr:uid="{090C7DD9-6B4B-441A-B1BF-5B19B15F7D82}"/>
    <cellStyle name="千分位[0] 4 3 3 2 2 3" xfId="10844" xr:uid="{D4362749-6855-4742-A73F-6C66E7F38C80}"/>
    <cellStyle name="千分位[0] 4 3 3 2 2 3 2" xfId="40799" xr:uid="{10949319-8887-463B-BFA9-C9606F552CBB}"/>
    <cellStyle name="千分位[0] 4 3 3 2 2 4" xfId="13626" xr:uid="{D8F2977A-1AA7-4551-9CB2-406C112CAC4D}"/>
    <cellStyle name="千分位[0] 4 3 3 2 2 4 2" xfId="43581" xr:uid="{8FA32B3C-2E38-4BE8-B575-870318147783}"/>
    <cellStyle name="千分位[0] 4 3 3 2 2 5" xfId="16361" xr:uid="{CB11EE01-A756-43C1-9246-1CC1ABA5F788}"/>
    <cellStyle name="千分位[0] 4 3 3 2 2 5 2" xfId="46316" xr:uid="{7E1F4E89-1DE4-4E0B-9831-806A6A1D05B4}"/>
    <cellStyle name="千分位[0] 4 3 3 2 2 6" xfId="19109" xr:uid="{9F7EDCB2-83D2-4D3A-8C46-871C928DD07E}"/>
    <cellStyle name="千分位[0] 4 3 3 2 2 6 2" xfId="49062" xr:uid="{2BE0E57A-5EF9-4812-89C5-2E0FB4A786F0}"/>
    <cellStyle name="千分位[0] 4 3 3 2 2 7" xfId="21892" xr:uid="{D6A6D0E0-7448-44F3-98A6-2504ECC0C3B3}"/>
    <cellStyle name="千分位[0] 4 3 3 2 2 7 2" xfId="51844" xr:uid="{50AEA163-543A-428B-B6B0-7D1AC0C98A2B}"/>
    <cellStyle name="千分位[0] 4 3 3 2 2 8" xfId="24630" xr:uid="{F66222E9-CE7E-42D0-AF4B-1CC31E6A67C6}"/>
    <cellStyle name="千分位[0] 4 3 3 2 2 8 2" xfId="54582" xr:uid="{735977BA-6A52-4141-A536-A30E787B8505}"/>
    <cellStyle name="千分位[0] 4 3 3 2 2 9" xfId="27366" xr:uid="{1BEBD3B0-7C03-40A9-9AF8-AFED2ADDDDC9}"/>
    <cellStyle name="千分位[0] 4 3 3 2 2 9 2" xfId="57318" xr:uid="{5E166FDE-BE2B-4964-AA93-CBDDAB44013A}"/>
    <cellStyle name="千分位[0] 4 3 3 2 3" xfId="3746" xr:uid="{926F77D1-408D-4720-A42E-EFFC191AE8B0}"/>
    <cellStyle name="千分位[0] 4 3 3 2 3 2" xfId="28741" xr:uid="{735C7FE0-A0AF-4642-A5B6-F93FAC121B11}"/>
    <cellStyle name="千分位[0] 4 3 3 2 3 2 2" xfId="58693" xr:uid="{1C7934DB-E150-4A47-B59E-4FB5A237CB5E}"/>
    <cellStyle name="千分位[0] 4 3 3 2 3 3" xfId="33739" xr:uid="{CDB221E0-000E-4EE2-8040-76EF770D894B}"/>
    <cellStyle name="千分位[0] 4 3 3 2 4" xfId="6694" xr:uid="{51DEE246-7B0E-4512-A4D6-212C17EFE86A}"/>
    <cellStyle name="千分位[0] 4 3 3 2 4 2" xfId="36649" xr:uid="{0B1FC4FE-0AF0-4FCC-9F31-AC1860051267}"/>
    <cellStyle name="千分位[0] 4 3 3 2 5" xfId="9476" xr:uid="{42C90029-AD1B-4ED3-A3BC-FB4DD690798B}"/>
    <cellStyle name="千分位[0] 4 3 3 2 5 2" xfId="39431" xr:uid="{6DACAFB5-6FB7-4AC2-9ECF-67AD752714AA}"/>
    <cellStyle name="千分位[0] 4 3 3 2 6" xfId="12258" xr:uid="{73F77D2B-1F86-4F54-B4E1-53B95BD2B62D}"/>
    <cellStyle name="千分位[0] 4 3 3 2 6 2" xfId="42213" xr:uid="{A3621966-6169-4CF6-B41B-A65BF4B2E686}"/>
    <cellStyle name="千分位[0] 4 3 3 2 7" xfId="14993" xr:uid="{AE4DE268-DFC0-4DC6-BBC1-8277AC434B24}"/>
    <cellStyle name="千分位[0] 4 3 3 2 7 2" xfId="44948" xr:uid="{1425E7E4-86B2-4B81-B4F6-69C8CD596790}"/>
    <cellStyle name="千分位[0] 4 3 3 2 8" xfId="17741" xr:uid="{A49508D0-4491-4DD7-A4B4-F62800993281}"/>
    <cellStyle name="千分位[0] 4 3 3 2 8 2" xfId="47694" xr:uid="{9F4DC53B-4C35-4B5E-9280-76450AFCF236}"/>
    <cellStyle name="千分位[0] 4 3 3 2 9" xfId="20524" xr:uid="{6F1CD801-72F8-4F2D-9047-F6F6082A851F}"/>
    <cellStyle name="千分位[0] 4 3 3 2 9 2" xfId="50476" xr:uid="{E12D38F9-36D6-47DE-BEA9-1278FBD0779A}"/>
    <cellStyle name="千分位[0] 4 3 3 3" xfId="1923" xr:uid="{214D54EE-E46A-499F-81D8-67EB3AF59927}"/>
    <cellStyle name="千分位[0] 4 3 3 3 10" xfId="26682" xr:uid="{BE407AED-E955-46A3-A9BA-A15479CDB0F7}"/>
    <cellStyle name="千分位[0] 4 3 3 3 10 2" xfId="56634" xr:uid="{0A21BBF7-DFED-423B-AD1E-7962755A2FBE}"/>
    <cellStyle name="千分位[0] 4 3 3 3 11" xfId="31928" xr:uid="{AEEBE526-4072-41D9-BA6B-7133B9A78A04}"/>
    <cellStyle name="千分位[0] 4 3 3 3 2" xfId="4430" xr:uid="{C67A9CD3-A0C1-4D34-B71A-70A0FAE8E72A}"/>
    <cellStyle name="千分位[0] 4 3 3 3 2 2" xfId="29425" xr:uid="{164CD16E-74A7-4EA9-8200-7E97C5F9BF38}"/>
    <cellStyle name="千分位[0] 4 3 3 3 2 2 2" xfId="59377" xr:uid="{3E8C0D85-EE8A-42F4-8C7D-EDAAA752AB43}"/>
    <cellStyle name="千分位[0] 4 3 3 3 2 3" xfId="34423" xr:uid="{4F2226BC-05AF-405E-8D8A-B48F3519F718}"/>
    <cellStyle name="千分位[0] 4 3 3 3 3" xfId="7378" xr:uid="{FCDCDE13-75D5-4F34-ADA3-87A424EBF4AD}"/>
    <cellStyle name="千分位[0] 4 3 3 3 3 2" xfId="37333" xr:uid="{29C1396D-F0F6-447B-A466-E8BB14CF63DB}"/>
    <cellStyle name="千分位[0] 4 3 3 3 4" xfId="10160" xr:uid="{A4ECC4DA-6BD7-469A-ACD2-9B67427BF08F}"/>
    <cellStyle name="千分位[0] 4 3 3 3 4 2" xfId="40115" xr:uid="{D7F33CE9-9E9B-442E-BC13-9C63F43BED63}"/>
    <cellStyle name="千分位[0] 4 3 3 3 5" xfId="12942" xr:uid="{A3C560FD-E917-4C40-AA1D-89C0F23E6F4B}"/>
    <cellStyle name="千分位[0] 4 3 3 3 5 2" xfId="42897" xr:uid="{35164071-E0D7-4DEF-BA3C-0E2D82035BCC}"/>
    <cellStyle name="千分位[0] 4 3 3 3 6" xfId="15677" xr:uid="{7F565E96-55B4-4E1D-8AD2-49008D09EE64}"/>
    <cellStyle name="千分位[0] 4 3 3 3 6 2" xfId="45632" xr:uid="{A7749EC6-CAC1-4170-82C3-F316C703795B}"/>
    <cellStyle name="千分位[0] 4 3 3 3 7" xfId="18425" xr:uid="{B1B63236-07E2-4A56-9696-D3FD35A8ACA2}"/>
    <cellStyle name="千分位[0] 4 3 3 3 7 2" xfId="48378" xr:uid="{14D2E0D8-5F1A-44A0-A6F1-2F50E751E4C2}"/>
    <cellStyle name="千分位[0] 4 3 3 3 8" xfId="21208" xr:uid="{0395814E-2A28-4DD8-BE0C-B16F009CDD13}"/>
    <cellStyle name="千分位[0] 4 3 3 3 8 2" xfId="51160" xr:uid="{E3E63E68-4C86-4E34-877E-73085141A692}"/>
    <cellStyle name="千分位[0] 4 3 3 3 9" xfId="23946" xr:uid="{1B3A6BBE-DE19-46EE-86C4-840BA4F4C135}"/>
    <cellStyle name="千分位[0] 4 3 3 3 9 2" xfId="53898" xr:uid="{7CEA130B-62C9-43C2-B3AA-0B655B34F984}"/>
    <cellStyle name="千分位[0] 4 3 3 4" xfId="3062" xr:uid="{BD0C689C-15C9-4634-8538-8D998E3E9CE2}"/>
    <cellStyle name="千分位[0] 4 3 3 4 2" xfId="28057" xr:uid="{6AE571A3-7149-4272-A462-5174ACF8B65B}"/>
    <cellStyle name="千分位[0] 4 3 3 4 2 2" xfId="58009" xr:uid="{ED579C24-0022-41A5-846B-04B6D6575142}"/>
    <cellStyle name="千分位[0] 4 3 3 4 3" xfId="33055" xr:uid="{56037F04-EA92-4C4F-A6FA-4E085101964F}"/>
    <cellStyle name="千分位[0] 4 3 3 5" xfId="6010" xr:uid="{23AB7186-F6DF-4A47-8EB1-EA7AB831B7AB}"/>
    <cellStyle name="千分位[0] 4 3 3 5 2" xfId="35965" xr:uid="{51F2C8E6-8CB3-481D-96E6-033090C26B4C}"/>
    <cellStyle name="千分位[0] 4 3 3 6" xfId="8792" xr:uid="{EB8E2967-D4DB-4B58-8F13-A525D54A6B29}"/>
    <cellStyle name="千分位[0] 4 3 3 6 2" xfId="38747" xr:uid="{5A3BC25F-FE26-4F4B-B22B-6512B0139F21}"/>
    <cellStyle name="千分位[0] 4 3 3 7" xfId="11574" xr:uid="{7483CAFF-F286-4C04-8B73-9AC576D51A76}"/>
    <cellStyle name="千分位[0] 4 3 3 7 2" xfId="41529" xr:uid="{9348BF0A-5D16-470F-A289-9D89F4A0D02B}"/>
    <cellStyle name="千分位[0] 4 3 3 8" xfId="14309" xr:uid="{8040F9E3-1806-4DB5-83CE-35B105FAA148}"/>
    <cellStyle name="千分位[0] 4 3 3 8 2" xfId="44264" xr:uid="{93ABED2F-E88A-4111-928B-B199ABF46129}"/>
    <cellStyle name="千分位[0] 4 3 3 9" xfId="17057" xr:uid="{8F3693EF-6FFA-43D7-AE17-1ED111709884}"/>
    <cellStyle name="千分位[0] 4 3 3 9 2" xfId="47010" xr:uid="{E7BC526A-0CA5-4DE5-88BA-877D75189375}"/>
    <cellStyle name="千分位[0] 4 3 4" xfId="1014" xr:uid="{7C77C40E-7CFB-4A33-8B4C-3C24DCD6A1A1}"/>
    <cellStyle name="千分位[0] 4 3 4 10" xfId="22920" xr:uid="{A4280A01-A491-4385-84A6-FDF1B9F4A582}"/>
    <cellStyle name="千分位[0] 4 3 4 10 2" xfId="52872" xr:uid="{ADF4845C-E8E4-4F1E-B88F-006C48D6EF91}"/>
    <cellStyle name="千分位[0] 4 3 4 11" xfId="25656" xr:uid="{30FC62F4-4A5D-48DA-B4AC-A5785E896232}"/>
    <cellStyle name="千分位[0] 4 3 4 11 2" xfId="55608" xr:uid="{7A87780C-2964-42AE-BD99-23CB9C15A16E}"/>
    <cellStyle name="千分位[0] 4 3 4 12" xfId="31019" xr:uid="{7223F008-1771-4D9D-851D-46D745829415}"/>
    <cellStyle name="千分位[0] 4 3 4 2" xfId="4772" xr:uid="{BBE7E2EA-CDCD-441E-9020-6DAC2386677D}"/>
    <cellStyle name="千分位[0] 4 3 4 2 10" xfId="34765" xr:uid="{1D1B1F75-F8A9-427E-AB7A-988F16B2D746}"/>
    <cellStyle name="千分位[0] 4 3 4 2 2" xfId="7720" xr:uid="{8A03FBDC-89BD-40FC-90FF-7F20E85C868C}"/>
    <cellStyle name="千分位[0] 4 3 4 2 2 2" xfId="29767" xr:uid="{F054E8FD-8EE4-44BC-A8A2-16E5D9B5917F}"/>
    <cellStyle name="千分位[0] 4 3 4 2 2 2 2" xfId="59719" xr:uid="{23B989F1-BFF8-4D81-B24F-A893049BF595}"/>
    <cellStyle name="千分位[0] 4 3 4 2 2 3" xfId="37675" xr:uid="{A71E512A-6971-4279-87E1-E873A93D7B2F}"/>
    <cellStyle name="千分位[0] 4 3 4 2 3" xfId="10502" xr:uid="{E7BDDF61-6EBC-4E5D-A469-88AD2D9877CA}"/>
    <cellStyle name="千分位[0] 4 3 4 2 3 2" xfId="40457" xr:uid="{594E0F3A-F792-48D8-86A6-52C1B8F0BAB1}"/>
    <cellStyle name="千分位[0] 4 3 4 2 4" xfId="13284" xr:uid="{AE432C42-D226-447C-839F-6FE5E3EB1520}"/>
    <cellStyle name="千分位[0] 4 3 4 2 4 2" xfId="43239" xr:uid="{EED9B089-C60D-4A56-84C1-30259C676DDD}"/>
    <cellStyle name="千分位[0] 4 3 4 2 5" xfId="16019" xr:uid="{E27163A5-6B7B-44C7-8474-6ACDC3437B97}"/>
    <cellStyle name="千分位[0] 4 3 4 2 5 2" xfId="45974" xr:uid="{6360DFC6-1B5B-4A01-8378-A70DC7EDD117}"/>
    <cellStyle name="千分位[0] 4 3 4 2 6" xfId="18767" xr:uid="{B7F7F317-B814-4266-A87E-FBEC86AD0990}"/>
    <cellStyle name="千分位[0] 4 3 4 2 6 2" xfId="48720" xr:uid="{FCD41644-A47B-4826-8E5D-E7B03ACDBA0C}"/>
    <cellStyle name="千分位[0] 4 3 4 2 7" xfId="21550" xr:uid="{0B80F4DE-8800-4E3E-8865-036D7FD56418}"/>
    <cellStyle name="千分位[0] 4 3 4 2 7 2" xfId="51502" xr:uid="{16312A65-397A-459E-988C-1E47BD2A92B2}"/>
    <cellStyle name="千分位[0] 4 3 4 2 8" xfId="24288" xr:uid="{DC4582AE-0E25-49AC-A97D-C20106EDD8C1}"/>
    <cellStyle name="千分位[0] 4 3 4 2 8 2" xfId="54240" xr:uid="{4794DE29-3E43-4BF5-BFDA-B5D58DCF7408}"/>
    <cellStyle name="千分位[0] 4 3 4 2 9" xfId="27024" xr:uid="{157E6825-3653-4D81-8075-1E0A28BDD60F}"/>
    <cellStyle name="千分位[0] 4 3 4 2 9 2" xfId="56976" xr:uid="{503AD956-E1EA-4DC1-AA43-E7D332D7C2F9}"/>
    <cellStyle name="千分位[0] 4 3 4 3" xfId="3404" xr:uid="{D086698D-290E-4387-8568-DA7BDFD6A3BE}"/>
    <cellStyle name="千分位[0] 4 3 4 3 2" xfId="28399" xr:uid="{573B43ED-EC34-4C58-AF8E-3D67A5FE3050}"/>
    <cellStyle name="千分位[0] 4 3 4 3 2 2" xfId="58351" xr:uid="{E39F4F15-5F53-4588-8905-6A0D9361FF10}"/>
    <cellStyle name="千分位[0] 4 3 4 3 3" xfId="33397" xr:uid="{BC2AEB22-9E5E-4499-A51F-CB4ED47F6557}"/>
    <cellStyle name="千分位[0] 4 3 4 4" xfId="6352" xr:uid="{42016FED-36F6-41E6-8C60-B29C8E312C9E}"/>
    <cellStyle name="千分位[0] 4 3 4 4 2" xfId="36307" xr:uid="{AC686FFE-1222-4720-BA67-9361AC664126}"/>
    <cellStyle name="千分位[0] 4 3 4 5" xfId="9134" xr:uid="{6F19F8E0-3549-421F-8484-9036AEB5F83E}"/>
    <cellStyle name="千分位[0] 4 3 4 5 2" xfId="39089" xr:uid="{3C325A85-23B9-4407-B310-90D69C0423AD}"/>
    <cellStyle name="千分位[0] 4 3 4 6" xfId="11916" xr:uid="{50F42926-8E33-41AE-84FB-D31C6203A653}"/>
    <cellStyle name="千分位[0] 4 3 4 6 2" xfId="41871" xr:uid="{F6923D24-41CE-43DD-95C0-5F0D56E4F66C}"/>
    <cellStyle name="千分位[0] 4 3 4 7" xfId="14651" xr:uid="{628D9771-88D8-491D-A32A-001583042520}"/>
    <cellStyle name="千分位[0] 4 3 4 7 2" xfId="44606" xr:uid="{4D96E54A-57E8-4306-B38B-EB3BA62D4164}"/>
    <cellStyle name="千分位[0] 4 3 4 8" xfId="17399" xr:uid="{BCB006A5-48DD-4DF3-8894-21962ED02FCF}"/>
    <cellStyle name="千分位[0] 4 3 4 8 2" xfId="47352" xr:uid="{F2E86D15-99A7-4702-93D7-5EBB3C485987}"/>
    <cellStyle name="千分位[0] 4 3 4 9" xfId="20182" xr:uid="{7EA0E45E-E5DB-448C-BEA1-51E2AE3BE268}"/>
    <cellStyle name="千分位[0] 4 3 4 9 2" xfId="50134" xr:uid="{DE371635-9B92-41EC-82CF-4DB30216C4C7}"/>
    <cellStyle name="千分位[0] 4 3 5" xfId="1556" xr:uid="{46E991DD-6114-4A89-BAE8-6E106034FA6F}"/>
    <cellStyle name="千分位[0] 4 3 5 10" xfId="26340" xr:uid="{465F39BB-3DC9-4DEE-B033-E153FD5A6E73}"/>
    <cellStyle name="千分位[0] 4 3 5 10 2" xfId="56292" xr:uid="{B1CD0FFB-F6F8-4F2F-96F4-09448A7CCB09}"/>
    <cellStyle name="千分位[0] 4 3 5 11" xfId="31561" xr:uid="{36C96136-8DCA-4EF0-8129-05FA022F6C11}"/>
    <cellStyle name="千分位[0] 4 3 5 2" xfId="4088" xr:uid="{1DB66EF1-DD8B-4B97-AAAF-695A43658606}"/>
    <cellStyle name="千分位[0] 4 3 5 2 2" xfId="29083" xr:uid="{966F3077-6870-4BE9-841A-B2D656DC636B}"/>
    <cellStyle name="千分位[0] 4 3 5 2 2 2" xfId="59035" xr:uid="{52CD0F8C-A259-4407-9C63-AF50D974E35D}"/>
    <cellStyle name="千分位[0] 4 3 5 2 3" xfId="34081" xr:uid="{93AA9749-ABD9-4E06-9554-06104B7F51C9}"/>
    <cellStyle name="千分位[0] 4 3 5 3" xfId="7036" xr:uid="{39034BB0-C34C-4FF4-AC98-4B704E46C74B}"/>
    <cellStyle name="千分位[0] 4 3 5 3 2" xfId="36991" xr:uid="{9452D609-040A-4955-90CB-0F1CF3879205}"/>
    <cellStyle name="千分位[0] 4 3 5 4" xfId="9818" xr:uid="{D7D04EC1-70A0-418F-B70B-C1257477EA78}"/>
    <cellStyle name="千分位[0] 4 3 5 4 2" xfId="39773" xr:uid="{411B1D29-28EA-4FDD-80AB-95694F5F54C9}"/>
    <cellStyle name="千分位[0] 4 3 5 5" xfId="12600" xr:uid="{14B03A5E-F2B6-4B4E-BDCE-4729F4147020}"/>
    <cellStyle name="千分位[0] 4 3 5 5 2" xfId="42555" xr:uid="{650C1745-250F-42E5-8447-62EA5F9CB149}"/>
    <cellStyle name="千分位[0] 4 3 5 6" xfId="15335" xr:uid="{A6AE1668-EDE1-42E3-A68B-637CB0EB6068}"/>
    <cellStyle name="千分位[0] 4 3 5 6 2" xfId="45290" xr:uid="{FBFC0D10-EFE3-4A11-B993-E5DB816DCDA8}"/>
    <cellStyle name="千分位[0] 4 3 5 7" xfId="18083" xr:uid="{269F81C8-E581-4E53-A119-EDE8F0845503}"/>
    <cellStyle name="千分位[0] 4 3 5 7 2" xfId="48036" xr:uid="{333E64EE-F806-4B76-8D5D-9E0ACC77FB5C}"/>
    <cellStyle name="千分位[0] 4 3 5 8" xfId="20866" xr:uid="{5809F879-8936-477D-ADFF-7AC4E6A8D3C1}"/>
    <cellStyle name="千分位[0] 4 3 5 8 2" xfId="50818" xr:uid="{F4F6A92E-64C1-43A9-9D93-ABF97BC78984}"/>
    <cellStyle name="千分位[0] 4 3 5 9" xfId="23604" xr:uid="{185731CB-CFE9-4DBA-AFC6-FEC02EF2D631}"/>
    <cellStyle name="千分位[0] 4 3 5 9 2" xfId="53556" xr:uid="{24A42B46-12C3-43A1-BAAB-191A9E98DFB4}"/>
    <cellStyle name="千分位[0] 4 3 6" xfId="2103" xr:uid="{F35EBF81-54D6-40FC-A775-3F27E2FCCC43}"/>
    <cellStyle name="千分位[0] 4 3 6 2" xfId="27715" xr:uid="{AAE97BAC-E857-4C47-A5F8-4789A22D8146}"/>
    <cellStyle name="千分位[0] 4 3 6 2 2" xfId="57667" xr:uid="{122E57EA-2315-4575-AB90-7029C6601552}"/>
    <cellStyle name="千分位[0] 4 3 6 3" xfId="32106" xr:uid="{25C14EAC-855B-4C73-9D24-0EC5B6FED336}"/>
    <cellStyle name="千分位[0] 4 3 7" xfId="2282" xr:uid="{0701C426-65C0-47D4-9482-965951D30EF6}"/>
    <cellStyle name="千分位[0] 4 3 7 2" xfId="32282" xr:uid="{F61BED83-2024-4E7F-96BB-464D05E48D7D}"/>
    <cellStyle name="千分位[0] 4 3 8" xfId="2720" xr:uid="{163D7676-8C75-4539-9B7B-A7ACF24AFAEE}"/>
    <cellStyle name="千分位[0] 4 3 8 2" xfId="32713" xr:uid="{61A9FB2D-B945-4F96-8594-E797424B0EA8}"/>
    <cellStyle name="千分位[0] 4 3 9" xfId="5668" xr:uid="{163E353A-08A1-48C1-940E-76ED59BBDB64}"/>
    <cellStyle name="千分位[0] 4 3 9 2" xfId="35623" xr:uid="{3E5FD91F-54FE-4504-A2B5-1F8400AC53CB}"/>
    <cellStyle name="千分位[0] 4 4" xfId="517" xr:uid="{0578FDEF-F8AD-4217-B4F9-7E638F4E7284}"/>
    <cellStyle name="千分位[0] 4 4 10" xfId="16801" xr:uid="{F3586DA5-2BE6-47AB-8915-B1275414FF3C}"/>
    <cellStyle name="千分位[0] 4 4 10 2" xfId="46754" xr:uid="{9507A407-9BAC-4150-993D-3CE5858BB05C}"/>
    <cellStyle name="千分位[0] 4 4 11" xfId="19584" xr:uid="{83147D91-02C3-4428-A2E3-08164CE91C9A}"/>
    <cellStyle name="千分位[0] 4 4 11 2" xfId="49536" xr:uid="{16B640EC-0C24-43B8-B2E6-875311CBC56A}"/>
    <cellStyle name="千分位[0] 4 4 12" xfId="22322" xr:uid="{C98E72FD-C0BA-45CC-972B-ECB335F1BAEA}"/>
    <cellStyle name="千分位[0] 4 4 12 2" xfId="52274" xr:uid="{1C59E738-5C52-44D7-96A5-EC49B3BD5641}"/>
    <cellStyle name="千分位[0] 4 4 13" xfId="25058" xr:uid="{96A237A1-42E6-47C4-A7A2-22F083E333BB}"/>
    <cellStyle name="千分位[0] 4 4 13 2" xfId="55010" xr:uid="{771AD9BA-D3F6-420B-8879-6B47EE2D60EB}"/>
    <cellStyle name="千分位[0] 4 4 14" xfId="30527" xr:uid="{0E25C0DB-0E8B-4B0D-80E2-67B2372C00D5}"/>
    <cellStyle name="千分位[0] 4 4 2" xfId="1065" xr:uid="{C975138A-79A8-4688-BA69-1E94A617154A}"/>
    <cellStyle name="千分位[0] 4 4 2 10" xfId="19926" xr:uid="{5C99A74D-EF77-48A1-A4B6-43B5B77D299C}"/>
    <cellStyle name="千分位[0] 4 4 2 10 2" xfId="49878" xr:uid="{5FF78855-2FCE-4758-B005-315C4D7C0BB3}"/>
    <cellStyle name="千分位[0] 4 4 2 11" xfId="22664" xr:uid="{41047128-958A-4A20-9BCD-C1738ED5A304}"/>
    <cellStyle name="千分位[0] 4 4 2 11 2" xfId="52616" xr:uid="{8E5E0A6E-D5BB-4E74-B9D3-F5947797FD91}"/>
    <cellStyle name="千分位[0] 4 4 2 12" xfId="25400" xr:uid="{1FA28F0C-2B88-4705-8C53-40B86199186C}"/>
    <cellStyle name="千分位[0] 4 4 2 12 2" xfId="55352" xr:uid="{4978CAD5-0C2E-469B-97C1-CAB4FFF8994D}"/>
    <cellStyle name="千分位[0] 4 4 2 13" xfId="31070" xr:uid="{D60A373C-0D61-4DA8-86BC-26AB621D1C55}"/>
    <cellStyle name="千分位[0] 4 4 2 2" xfId="3832" xr:uid="{400B3943-236E-4166-85EF-1ACA9BEE4622}"/>
    <cellStyle name="千分位[0] 4 4 2 2 10" xfId="26084" xr:uid="{A5B34645-9F12-49CE-B987-B50CADD95C24}"/>
    <cellStyle name="千分位[0] 4 4 2 2 10 2" xfId="56036" xr:uid="{5EDE2A65-0B72-4E3A-83E1-008DF6A89FFC}"/>
    <cellStyle name="千分位[0] 4 4 2 2 11" xfId="33825" xr:uid="{2D0C7CBB-59D6-482C-A173-D9DB44180E21}"/>
    <cellStyle name="千分位[0] 4 4 2 2 2" xfId="5200" xr:uid="{08B08967-795B-4518-9946-9507EE77BD2D}"/>
    <cellStyle name="千分位[0] 4 4 2 2 2 10" xfId="35193" xr:uid="{5257B3AB-A730-4774-873F-309C5CD076DA}"/>
    <cellStyle name="千分位[0] 4 4 2 2 2 2" xfId="8148" xr:uid="{374D3898-9CA6-4DE9-B461-28C653987EAC}"/>
    <cellStyle name="千分位[0] 4 4 2 2 2 2 2" xfId="30195" xr:uid="{8516899B-0799-4F11-8511-F1C6BA603B5F}"/>
    <cellStyle name="千分位[0] 4 4 2 2 2 2 2 2" xfId="60147" xr:uid="{5A4C7589-4F1D-4133-9D3B-6DC854C8CDB5}"/>
    <cellStyle name="千分位[0] 4 4 2 2 2 2 3" xfId="38103" xr:uid="{67CC3E9A-1077-4C1B-9E9C-9161399DA001}"/>
    <cellStyle name="千分位[0] 4 4 2 2 2 3" xfId="10930" xr:uid="{73F9379C-984B-4C51-A568-E3C69D8B7E14}"/>
    <cellStyle name="千分位[0] 4 4 2 2 2 3 2" xfId="40885" xr:uid="{0A2B1AB8-D6FD-4AF1-8660-F6DA36BA203B}"/>
    <cellStyle name="千分位[0] 4 4 2 2 2 4" xfId="13712" xr:uid="{0E463530-954A-4C3C-9B7B-6FE4F29E86FE}"/>
    <cellStyle name="千分位[0] 4 4 2 2 2 4 2" xfId="43667" xr:uid="{27D8FED6-6A6C-4FD4-A837-D5F956BA193A}"/>
    <cellStyle name="千分位[0] 4 4 2 2 2 5" xfId="16447" xr:uid="{9F2B2776-2AA5-478D-8E3A-F377E2E887C6}"/>
    <cellStyle name="千分位[0] 4 4 2 2 2 5 2" xfId="46402" xr:uid="{064FA157-C896-4082-A384-E18E995D7115}"/>
    <cellStyle name="千分位[0] 4 4 2 2 2 6" xfId="19195" xr:uid="{F1586EA7-CAC6-4346-9A96-6468A331C784}"/>
    <cellStyle name="千分位[0] 4 4 2 2 2 6 2" xfId="49148" xr:uid="{83C687E1-34DC-4766-894E-821294631998}"/>
    <cellStyle name="千分位[0] 4 4 2 2 2 7" xfId="21978" xr:uid="{D27CE8C5-9698-4453-9F33-363AD2702A18}"/>
    <cellStyle name="千分位[0] 4 4 2 2 2 7 2" xfId="51930" xr:uid="{009545D2-182B-4DFE-8CD6-4C037DBB195B}"/>
    <cellStyle name="千分位[0] 4 4 2 2 2 8" xfId="24716" xr:uid="{1E098208-7AD2-4F3B-8BA6-656E00B92161}"/>
    <cellStyle name="千分位[0] 4 4 2 2 2 8 2" xfId="54668" xr:uid="{6E43E452-E019-4129-A427-9DD56652B3BC}"/>
    <cellStyle name="千分位[0] 4 4 2 2 2 9" xfId="27452" xr:uid="{78550E74-4733-4BF7-885E-647F86DFA4F9}"/>
    <cellStyle name="千分位[0] 4 4 2 2 2 9 2" xfId="57404" xr:uid="{7143663B-C40E-4904-8090-269A9325656E}"/>
    <cellStyle name="千分位[0] 4 4 2 2 3" xfId="6780" xr:uid="{27A8D0FB-B84D-4A6C-B109-00C1F89C80F3}"/>
    <cellStyle name="千分位[0] 4 4 2 2 3 2" xfId="28827" xr:uid="{2E9A1B08-D448-47B5-959C-99B50BEB5298}"/>
    <cellStyle name="千分位[0] 4 4 2 2 3 2 2" xfId="58779" xr:uid="{3A046044-0689-4852-9736-8C3F2C5E41F5}"/>
    <cellStyle name="千分位[0] 4 4 2 2 3 3" xfId="36735" xr:uid="{93176E31-1784-4DA9-BC2B-6B363CBCD037}"/>
    <cellStyle name="千分位[0] 4 4 2 2 4" xfId="9562" xr:uid="{C54E9F00-8AF6-4560-892C-3C5123E5223A}"/>
    <cellStyle name="千分位[0] 4 4 2 2 4 2" xfId="39517" xr:uid="{F2BBCB80-5972-4A73-BBBD-96BA02F5831C}"/>
    <cellStyle name="千分位[0] 4 4 2 2 5" xfId="12344" xr:uid="{3E365577-C36C-4F12-8D55-C22C7D2C1EB3}"/>
    <cellStyle name="千分位[0] 4 4 2 2 5 2" xfId="42299" xr:uid="{D90AF015-C3A0-4B51-957E-EB42F4E3F83E}"/>
    <cellStyle name="千分位[0] 4 4 2 2 6" xfId="15079" xr:uid="{F5FAE871-70D7-400E-AE02-0B3C90864776}"/>
    <cellStyle name="千分位[0] 4 4 2 2 6 2" xfId="45034" xr:uid="{3EEEA9A7-E7B0-43B0-880C-A0B742D66994}"/>
    <cellStyle name="千分位[0] 4 4 2 2 7" xfId="17827" xr:uid="{86875EE5-71B7-4B85-B60E-9445E4034F7C}"/>
    <cellStyle name="千分位[0] 4 4 2 2 7 2" xfId="47780" xr:uid="{03D1E6E2-5500-40A8-83E7-B888C667C50E}"/>
    <cellStyle name="千分位[0] 4 4 2 2 8" xfId="20610" xr:uid="{D2481351-444C-4F3B-B654-954009E63CC2}"/>
    <cellStyle name="千分位[0] 4 4 2 2 8 2" xfId="50562" xr:uid="{5777FFB4-72B8-411E-8F02-E54CFA163DD3}"/>
    <cellStyle name="千分位[0] 4 4 2 2 9" xfId="23348" xr:uid="{1E9E5ED3-615E-46A8-A6EA-98D45AB3FA84}"/>
    <cellStyle name="千分位[0] 4 4 2 2 9 2" xfId="53300" xr:uid="{91CADDB9-71A6-40EC-BFF1-B7191BC39C8D}"/>
    <cellStyle name="千分位[0] 4 4 2 3" xfId="4516" xr:uid="{3267C57F-B1BF-464E-A347-398630B93928}"/>
    <cellStyle name="千分位[0] 4 4 2 3 10" xfId="34509" xr:uid="{D54376F3-E3F3-4E9C-B09F-B9C26B4CE82B}"/>
    <cellStyle name="千分位[0] 4 4 2 3 2" xfId="7464" xr:uid="{4D51C362-4D99-44A4-ADA9-85F577A77AD8}"/>
    <cellStyle name="千分位[0] 4 4 2 3 2 2" xfId="29511" xr:uid="{772698FE-A0DB-45E9-9553-B9542DE9865C}"/>
    <cellStyle name="千分位[0] 4 4 2 3 2 2 2" xfId="59463" xr:uid="{F96C782E-55C0-4225-BCBA-96FB35B88F96}"/>
    <cellStyle name="千分位[0] 4 4 2 3 2 3" xfId="37419" xr:uid="{6E3AE1DB-2DD1-48B5-B424-E05465BAA92C}"/>
    <cellStyle name="千分位[0] 4 4 2 3 3" xfId="10246" xr:uid="{D866D392-0B3B-4C5C-BCED-B7EC89A22CAF}"/>
    <cellStyle name="千分位[0] 4 4 2 3 3 2" xfId="40201" xr:uid="{0370A265-656E-4BED-9103-E7FDFA8DFE0A}"/>
    <cellStyle name="千分位[0] 4 4 2 3 4" xfId="13028" xr:uid="{ECE15AE7-E89C-4E9A-8112-70BF286476AA}"/>
    <cellStyle name="千分位[0] 4 4 2 3 4 2" xfId="42983" xr:uid="{D707379F-4F3A-49B7-A6D5-AF2AF3C28526}"/>
    <cellStyle name="千分位[0] 4 4 2 3 5" xfId="15763" xr:uid="{53930253-0ACD-4A6A-93DF-0C7449860103}"/>
    <cellStyle name="千分位[0] 4 4 2 3 5 2" xfId="45718" xr:uid="{0ABE6489-CAA0-40F6-82B5-D629A3E9E7F0}"/>
    <cellStyle name="千分位[0] 4 4 2 3 6" xfId="18511" xr:uid="{45618C24-D50A-4309-9093-474B23353210}"/>
    <cellStyle name="千分位[0] 4 4 2 3 6 2" xfId="48464" xr:uid="{466F45DD-5586-4ABE-8D1C-1BDBAFE9F856}"/>
    <cellStyle name="千分位[0] 4 4 2 3 7" xfId="21294" xr:uid="{706BB970-82EC-4F16-8B25-7EEEC5750CD1}"/>
    <cellStyle name="千分位[0] 4 4 2 3 7 2" xfId="51246" xr:uid="{F133CB94-C36D-4280-BE9F-F421144911E1}"/>
    <cellStyle name="千分位[0] 4 4 2 3 8" xfId="24032" xr:uid="{F9329828-04EF-4ABE-AB4D-E7E158D0176D}"/>
    <cellStyle name="千分位[0] 4 4 2 3 8 2" xfId="53984" xr:uid="{A2AB7192-71E7-4B14-A64B-F90F7940A6CC}"/>
    <cellStyle name="千分位[0] 4 4 2 3 9" xfId="26768" xr:uid="{8E05800D-7855-4A7D-AAFC-5685732782AC}"/>
    <cellStyle name="千分位[0] 4 4 2 3 9 2" xfId="56720" xr:uid="{984A0658-268D-4443-A43E-B4CB7F74B308}"/>
    <cellStyle name="千分位[0] 4 4 2 4" xfId="3148" xr:uid="{8DA761E6-9295-41FE-920D-B29CF21F5C4D}"/>
    <cellStyle name="千分位[0] 4 4 2 4 2" xfId="28143" xr:uid="{5A09B536-7EEA-4035-93D5-377B7AA78CC7}"/>
    <cellStyle name="千分位[0] 4 4 2 4 2 2" xfId="58095" xr:uid="{694A9E80-9466-4D0E-BDAC-A1E51DC64534}"/>
    <cellStyle name="千分位[0] 4 4 2 4 3" xfId="33141" xr:uid="{0C13BF5D-3FEA-4447-96F3-BFE109D7CF24}"/>
    <cellStyle name="千分位[0] 4 4 2 5" xfId="6096" xr:uid="{3534CB37-381F-4C41-AD24-030A890CC444}"/>
    <cellStyle name="千分位[0] 4 4 2 5 2" xfId="36051" xr:uid="{46311822-0C72-46AB-9D32-C0265955C4EE}"/>
    <cellStyle name="千分位[0] 4 4 2 6" xfId="8878" xr:uid="{64D1F721-B649-45A4-ACCD-018F1151AD94}"/>
    <cellStyle name="千分位[0] 4 4 2 6 2" xfId="38833" xr:uid="{79756E98-7173-419F-88D1-59D007115807}"/>
    <cellStyle name="千分位[0] 4 4 2 7" xfId="11660" xr:uid="{0BF2B7F7-0568-4BE8-8BC0-60083EDD6DE9}"/>
    <cellStyle name="千分位[0] 4 4 2 7 2" xfId="41615" xr:uid="{F90D7FB6-6154-41CB-AA35-195A8383267D}"/>
    <cellStyle name="千分位[0] 4 4 2 8" xfId="14395" xr:uid="{2C3A00F5-0C44-4DCE-866A-C67593B66AC7}"/>
    <cellStyle name="千分位[0] 4 4 2 8 2" xfId="44350" xr:uid="{12DCC54D-31BF-4D89-8655-0675C854A938}"/>
    <cellStyle name="千分位[0] 4 4 2 9" xfId="17143" xr:uid="{F02A01CD-B432-47D1-AC30-BEDDD7AC9776}"/>
    <cellStyle name="千分位[0] 4 4 2 9 2" xfId="47096" xr:uid="{99343DBC-4298-4676-81E2-B8714F3546A5}"/>
    <cellStyle name="千分位[0] 4 4 3" xfId="1607" xr:uid="{D8A9CE08-8260-4C96-AA7F-5CD128859B6E}"/>
    <cellStyle name="千分位[0] 4 4 3 10" xfId="23006" xr:uid="{C1A6FCFB-96E1-4931-9526-376636875302}"/>
    <cellStyle name="千分位[0] 4 4 3 10 2" xfId="52958" xr:uid="{D27C1A71-32CE-4C1B-A080-D2F1BB71D8ED}"/>
    <cellStyle name="千分位[0] 4 4 3 11" xfId="25742" xr:uid="{3921863A-0C92-4DF0-A0F9-FB4701F74800}"/>
    <cellStyle name="千分位[0] 4 4 3 11 2" xfId="55694" xr:uid="{3148D448-C7FC-4980-8993-C7B16A419652}"/>
    <cellStyle name="千分位[0] 4 4 3 12" xfId="31612" xr:uid="{B6853694-37C9-4F12-893D-75CD2FC5EA74}"/>
    <cellStyle name="千分位[0] 4 4 3 2" xfId="4858" xr:uid="{AAD6CEE3-9CED-4DD8-9677-E47F5CE6CECC}"/>
    <cellStyle name="千分位[0] 4 4 3 2 10" xfId="34851" xr:uid="{87B540F9-BFF1-4FDA-88E8-7D3B68143CC3}"/>
    <cellStyle name="千分位[0] 4 4 3 2 2" xfId="7806" xr:uid="{F437053F-F99E-47CF-B799-B1BCE230BDF2}"/>
    <cellStyle name="千分位[0] 4 4 3 2 2 2" xfId="29853" xr:uid="{22DB7E35-54E7-42DE-84D7-7223B208893C}"/>
    <cellStyle name="千分位[0] 4 4 3 2 2 2 2" xfId="59805" xr:uid="{7F9B317B-82AD-4EE2-B54E-B235D09EB5D5}"/>
    <cellStyle name="千分位[0] 4 4 3 2 2 3" xfId="37761" xr:uid="{C33C79AF-BA59-48B6-9CEC-149D52E50075}"/>
    <cellStyle name="千分位[0] 4 4 3 2 3" xfId="10588" xr:uid="{604984E5-8798-4FEC-B021-40BD9635BE8A}"/>
    <cellStyle name="千分位[0] 4 4 3 2 3 2" xfId="40543" xr:uid="{8CD4F381-7A67-4875-8286-2BAA4A1516E1}"/>
    <cellStyle name="千分位[0] 4 4 3 2 4" xfId="13370" xr:uid="{5B77B46F-CBBC-413A-92CD-4ACB0A166A1B}"/>
    <cellStyle name="千分位[0] 4 4 3 2 4 2" xfId="43325" xr:uid="{8EC61DE8-7FE8-40A0-9FDD-227214D6A1DF}"/>
    <cellStyle name="千分位[0] 4 4 3 2 5" xfId="16105" xr:uid="{625AA03C-0C50-4B13-831B-FD15855ED515}"/>
    <cellStyle name="千分位[0] 4 4 3 2 5 2" xfId="46060" xr:uid="{771DFFFD-9303-40BA-84BA-8F2262A947A5}"/>
    <cellStyle name="千分位[0] 4 4 3 2 6" xfId="18853" xr:uid="{70DAF5EA-CF17-4487-A744-203503D26D45}"/>
    <cellStyle name="千分位[0] 4 4 3 2 6 2" xfId="48806" xr:uid="{270DDE92-BC6C-4B05-85CA-9F191141A165}"/>
    <cellStyle name="千分位[0] 4 4 3 2 7" xfId="21636" xr:uid="{894FB868-9531-4220-BD20-46D8739626C7}"/>
    <cellStyle name="千分位[0] 4 4 3 2 7 2" xfId="51588" xr:uid="{633FAF37-2B07-4D85-8957-45E83DCF58C6}"/>
    <cellStyle name="千分位[0] 4 4 3 2 8" xfId="24374" xr:uid="{BC87AE0B-E6C7-4904-A16A-9BA8749B0104}"/>
    <cellStyle name="千分位[0] 4 4 3 2 8 2" xfId="54326" xr:uid="{2657861F-F6EB-4CCC-A5B8-FBDCA1B1D21B}"/>
    <cellStyle name="千分位[0] 4 4 3 2 9" xfId="27110" xr:uid="{8146ABF2-0467-4BC7-B49E-C88BE459F837}"/>
    <cellStyle name="千分位[0] 4 4 3 2 9 2" xfId="57062" xr:uid="{B030ED6C-EEE3-4055-B6D2-75D825B9B745}"/>
    <cellStyle name="千分位[0] 4 4 3 3" xfId="3490" xr:uid="{BA3891A9-893B-4E24-88DF-ABE792528CCB}"/>
    <cellStyle name="千分位[0] 4 4 3 3 2" xfId="28485" xr:uid="{AE589329-1CB7-44A5-8DA9-E8103DE3A9FD}"/>
    <cellStyle name="千分位[0] 4 4 3 3 2 2" xfId="58437" xr:uid="{37847AD5-B68C-4063-BF8B-9892342B253B}"/>
    <cellStyle name="千分位[0] 4 4 3 3 3" xfId="33483" xr:uid="{A0E5B1E8-2FB3-4C3C-887C-7A5DDA7B4C64}"/>
    <cellStyle name="千分位[0] 4 4 3 4" xfId="6438" xr:uid="{C72CBCC5-6C20-4CE4-86A5-3BFB1DADBB6F}"/>
    <cellStyle name="千分位[0] 4 4 3 4 2" xfId="36393" xr:uid="{363A1496-D679-4E31-BC35-2F9BEDC8A9E8}"/>
    <cellStyle name="千分位[0] 4 4 3 5" xfId="9220" xr:uid="{41B49864-DE08-4178-9404-3B5E93689856}"/>
    <cellStyle name="千分位[0] 4 4 3 5 2" xfId="39175" xr:uid="{D366FAC7-67E3-42C2-9D23-59E7039041EB}"/>
    <cellStyle name="千分位[0] 4 4 3 6" xfId="12002" xr:uid="{B65DC20E-D7CF-4AA8-A43D-866B6AF8AB68}"/>
    <cellStyle name="千分位[0] 4 4 3 6 2" xfId="41957" xr:uid="{739B5C8F-4D57-4039-9A81-A98B2D41F4DC}"/>
    <cellStyle name="千分位[0] 4 4 3 7" xfId="14737" xr:uid="{4C20635B-3069-4B2C-B5B6-A2AD4F72E013}"/>
    <cellStyle name="千分位[0] 4 4 3 7 2" xfId="44692" xr:uid="{645D0A8E-5844-4B6A-BB0E-8E13EFD14B2B}"/>
    <cellStyle name="千分位[0] 4 4 3 8" xfId="17485" xr:uid="{5E76DC8F-3293-4167-94FA-38FF37E8A154}"/>
    <cellStyle name="千分位[0] 4 4 3 8 2" xfId="47438" xr:uid="{23C67F12-5A25-4B3C-BD9E-C2B769826947}"/>
    <cellStyle name="千分位[0] 4 4 3 9" xfId="20268" xr:uid="{E5F60094-FA66-4BF5-9B50-439509A09E00}"/>
    <cellStyle name="千分位[0] 4 4 3 9 2" xfId="50220" xr:uid="{12319EAD-E9B5-4193-AFA2-FB848A42A59F}"/>
    <cellStyle name="千分位[0] 4 4 4" xfId="2369" xr:uid="{74B451FF-F9F1-4F65-BA3E-919FFBEF5F24}"/>
    <cellStyle name="千分位[0] 4 4 4 10" xfId="26426" xr:uid="{C2C3572F-3E1A-450C-A98B-A07F32903EE8}"/>
    <cellStyle name="千分位[0] 4 4 4 10 2" xfId="56378" xr:uid="{65847A9C-9FA8-42F0-BBBD-63D63B2F9657}"/>
    <cellStyle name="千分位[0] 4 4 4 11" xfId="32368" xr:uid="{68C2996B-83B8-4D5A-AE71-DC6CB33173F7}"/>
    <cellStyle name="千分位[0] 4 4 4 2" xfId="4174" xr:uid="{42B4286D-65AE-49F3-86A0-ED009834EB48}"/>
    <cellStyle name="千分位[0] 4 4 4 2 2" xfId="29169" xr:uid="{C3F1ED1D-F21D-4798-B231-F5C6EDC5033B}"/>
    <cellStyle name="千分位[0] 4 4 4 2 2 2" xfId="59121" xr:uid="{AE5ED414-B5C6-4D0D-BB4F-185232B749F9}"/>
    <cellStyle name="千分位[0] 4 4 4 2 3" xfId="34167" xr:uid="{174ABEDD-82F0-4726-A0E8-3F451DB84BCB}"/>
    <cellStyle name="千分位[0] 4 4 4 3" xfId="7122" xr:uid="{9307ADEC-7A47-4DA6-B36E-9658F3768B73}"/>
    <cellStyle name="千分位[0] 4 4 4 3 2" xfId="37077" xr:uid="{00DB9FAD-CFF3-49D3-9409-53A05EF61899}"/>
    <cellStyle name="千分位[0] 4 4 4 4" xfId="9904" xr:uid="{291986FD-463D-4DEA-BABD-1DC1E302B1B9}"/>
    <cellStyle name="千分位[0] 4 4 4 4 2" xfId="39859" xr:uid="{732C6EE5-D328-4032-AFA3-489E5BCD1691}"/>
    <cellStyle name="千分位[0] 4 4 4 5" xfId="12686" xr:uid="{6D912026-A1C2-4737-A181-A479E8E098E0}"/>
    <cellStyle name="千分位[0] 4 4 4 5 2" xfId="42641" xr:uid="{BD1A5CE3-F32D-4665-8EE9-1F19872C41D0}"/>
    <cellStyle name="千分位[0] 4 4 4 6" xfId="15421" xr:uid="{1473E235-1DA5-46FC-8D49-3174046B8D87}"/>
    <cellStyle name="千分位[0] 4 4 4 6 2" xfId="45376" xr:uid="{BF3BF45C-A0BC-47F4-91DE-F83F6E91B8DC}"/>
    <cellStyle name="千分位[0] 4 4 4 7" xfId="18169" xr:uid="{3CE345C4-E835-4D38-8172-D240411A6F13}"/>
    <cellStyle name="千分位[0] 4 4 4 7 2" xfId="48122" xr:uid="{F9B299FB-877F-45C5-96C4-8751932B155B}"/>
    <cellStyle name="千分位[0] 4 4 4 8" xfId="20952" xr:uid="{8E8A065B-DFE3-4601-98B3-6227C19B92BC}"/>
    <cellStyle name="千分位[0] 4 4 4 8 2" xfId="50904" xr:uid="{3C43A448-7569-4971-8633-818572CF01CD}"/>
    <cellStyle name="千分位[0] 4 4 4 9" xfId="23690" xr:uid="{01BBD7EE-9808-475F-BCEC-1034777F761A}"/>
    <cellStyle name="千分位[0] 4 4 4 9 2" xfId="53642" xr:uid="{B9CE8C45-B8FC-4BAF-920B-CFA4C1A76927}"/>
    <cellStyle name="千分位[0] 4 4 5" xfId="2806" xr:uid="{6E7DD188-DDC3-40A7-9951-DC74F1C2FEA0}"/>
    <cellStyle name="千分位[0] 4 4 5 2" xfId="27801" xr:uid="{A83DE597-4DC8-4E4C-B358-D8EF0FF45417}"/>
    <cellStyle name="千分位[0] 4 4 5 2 2" xfId="57753" xr:uid="{B309B90E-FD32-4976-B910-F9C3E9AB2F14}"/>
    <cellStyle name="千分位[0] 4 4 5 3" xfId="32799" xr:uid="{37353413-6D8C-484D-9A94-3C454A08F636}"/>
    <cellStyle name="千分位[0] 4 4 6" xfId="5754" xr:uid="{C4E63945-28D7-4CB8-8631-C42738806D42}"/>
    <cellStyle name="千分位[0] 4 4 6 2" xfId="35709" xr:uid="{B3C50572-2CF7-4CAC-A615-94FB7FFA34C3}"/>
    <cellStyle name="千分位[0] 4 4 7" xfId="8536" xr:uid="{B5A7CC5C-AB34-463D-B16E-BBA60A9DA5FA}"/>
    <cellStyle name="千分位[0] 4 4 7 2" xfId="38491" xr:uid="{28B6506A-A3E2-4F17-8269-CABA6CBE36F6}"/>
    <cellStyle name="千分位[0] 4 4 8" xfId="11318" xr:uid="{FE58308E-1209-4FFB-979E-BCE9D306E28D}"/>
    <cellStyle name="千分位[0] 4 4 8 2" xfId="41273" xr:uid="{8EDDCFBF-7B1B-4C2C-BB15-5EEC5E63E879}"/>
    <cellStyle name="千分位[0] 4 4 9" xfId="14053" xr:uid="{C20618F4-4025-4CEE-8A9A-DA29362D5088}"/>
    <cellStyle name="千分位[0] 4 4 9 2" xfId="44008" xr:uid="{28DC3E2A-9CC1-422F-AD95-8D05F6583DE0}"/>
    <cellStyle name="千分位[0] 4 5" xfId="657" xr:uid="{563AF842-97EA-421E-8F8E-0C7001EFE59B}"/>
    <cellStyle name="千分位[0] 4 5 10" xfId="19755" xr:uid="{BBCFB713-DFAE-439E-B8F1-84291B3327F3}"/>
    <cellStyle name="千分位[0] 4 5 10 2" xfId="49707" xr:uid="{B2065732-B8BD-4931-BDEF-92DB587F4786}"/>
    <cellStyle name="千分位[0] 4 5 11" xfId="22493" xr:uid="{403D667E-9225-4F47-8D03-01730FB03479}"/>
    <cellStyle name="千分位[0] 4 5 11 2" xfId="52445" xr:uid="{49F7E443-C0FF-4F15-91A8-0F49EAC86D13}"/>
    <cellStyle name="千分位[0] 4 5 12" xfId="25229" xr:uid="{D4E9F724-33E5-48E7-A3BC-54F7906D3B6E}"/>
    <cellStyle name="千分位[0] 4 5 12 2" xfId="55181" xr:uid="{EBB5A2EB-6B31-442E-8778-124E21B8579F}"/>
    <cellStyle name="千分位[0] 4 5 13" xfId="30667" xr:uid="{E4281007-F833-4861-A7F5-AC46AD74BF0E}"/>
    <cellStyle name="千分位[0] 4 5 2" xfId="1205" xr:uid="{DCDD5168-18D9-48BB-8ED8-40BF0E34F502}"/>
    <cellStyle name="千分位[0] 4 5 2 10" xfId="23177" xr:uid="{63C5292C-4273-46D6-90EB-39C465E0A782}"/>
    <cellStyle name="千分位[0] 4 5 2 10 2" xfId="53129" xr:uid="{DEE7879A-90DC-44F9-8D35-A68E365BE044}"/>
    <cellStyle name="千分位[0] 4 5 2 11" xfId="25913" xr:uid="{7C909AA1-8567-40A7-805B-7DA01A6EC434}"/>
    <cellStyle name="千分位[0] 4 5 2 11 2" xfId="55865" xr:uid="{3A6E51EB-EEB6-45E3-B640-CAF41DD2E738}"/>
    <cellStyle name="千分位[0] 4 5 2 12" xfId="31210" xr:uid="{CF93EFA9-D45D-4189-AA5A-C63FB5C0CD7A}"/>
    <cellStyle name="千分位[0] 4 5 2 2" xfId="5029" xr:uid="{27780864-E3FC-407F-9C18-F97A008B2D6C}"/>
    <cellStyle name="千分位[0] 4 5 2 2 10" xfId="35022" xr:uid="{49D83EFD-C596-4245-ACB7-B8C0758C6A06}"/>
    <cellStyle name="千分位[0] 4 5 2 2 2" xfId="7977" xr:uid="{E259198E-68A1-4FFB-BC49-D93B59EEF947}"/>
    <cellStyle name="千分位[0] 4 5 2 2 2 2" xfId="30024" xr:uid="{D5FBF5AF-42C2-4420-8150-7B6FA4F13D56}"/>
    <cellStyle name="千分位[0] 4 5 2 2 2 2 2" xfId="59976" xr:uid="{0DEF2DEE-54D4-4932-B826-FE4045191D7D}"/>
    <cellStyle name="千分位[0] 4 5 2 2 2 3" xfId="37932" xr:uid="{597301FD-24EC-404A-99A0-9D6F4D2687DB}"/>
    <cellStyle name="千分位[0] 4 5 2 2 3" xfId="10759" xr:uid="{C52795E3-C06C-4152-9CFD-7834FEB17A1F}"/>
    <cellStyle name="千分位[0] 4 5 2 2 3 2" xfId="40714" xr:uid="{9B4A35D0-C86E-4DAD-949A-B542971C739B}"/>
    <cellStyle name="千分位[0] 4 5 2 2 4" xfId="13541" xr:uid="{88F7A618-F266-41C9-BA14-A77B61AC25EF}"/>
    <cellStyle name="千分位[0] 4 5 2 2 4 2" xfId="43496" xr:uid="{2EC5AA07-4225-4290-B155-A675F111FDC3}"/>
    <cellStyle name="千分位[0] 4 5 2 2 5" xfId="16276" xr:uid="{A52F1A0A-856F-406D-A977-43DCD779E96B}"/>
    <cellStyle name="千分位[0] 4 5 2 2 5 2" xfId="46231" xr:uid="{51351F47-3D88-494C-9E04-AF9DB723232F}"/>
    <cellStyle name="千分位[0] 4 5 2 2 6" xfId="19024" xr:uid="{FF0F66E7-7B06-4095-8963-BAC0A066D26B}"/>
    <cellStyle name="千分位[0] 4 5 2 2 6 2" xfId="48977" xr:uid="{54C0E195-8784-457C-AEF0-F1D0CF2EC94A}"/>
    <cellStyle name="千分位[0] 4 5 2 2 7" xfId="21807" xr:uid="{E208752B-4684-4C2A-AE03-127DBF0EF83F}"/>
    <cellStyle name="千分位[0] 4 5 2 2 7 2" xfId="51759" xr:uid="{E2EDAF0F-8D31-45AF-A721-C3201C9470FA}"/>
    <cellStyle name="千分位[0] 4 5 2 2 8" xfId="24545" xr:uid="{395A6809-3F9D-4ED6-9894-91C51E147386}"/>
    <cellStyle name="千分位[0] 4 5 2 2 8 2" xfId="54497" xr:uid="{88249D83-EBF9-43B5-AF2A-A115C0632DBF}"/>
    <cellStyle name="千分位[0] 4 5 2 2 9" xfId="27281" xr:uid="{AE8CADB9-00D9-446C-9997-96A35D527944}"/>
    <cellStyle name="千分位[0] 4 5 2 2 9 2" xfId="57233" xr:uid="{280F397D-B71C-40C3-977F-EC127C7A3624}"/>
    <cellStyle name="千分位[0] 4 5 2 3" xfId="3661" xr:uid="{95E77D45-BA19-4FCC-BCC9-35AA09FF399B}"/>
    <cellStyle name="千分位[0] 4 5 2 3 2" xfId="28656" xr:uid="{EF47DA5C-994C-4B67-954B-8E623569B2F1}"/>
    <cellStyle name="千分位[0] 4 5 2 3 2 2" xfId="58608" xr:uid="{9FF554DB-5F30-43DF-A308-681D23413C0F}"/>
    <cellStyle name="千分位[0] 4 5 2 3 3" xfId="33654" xr:uid="{E22AAD36-0191-4EAB-92CB-115F3799FC73}"/>
    <cellStyle name="千分位[0] 4 5 2 4" xfId="6609" xr:uid="{BAF8E327-AFBB-49FD-A240-A98C356CE6AE}"/>
    <cellStyle name="千分位[0] 4 5 2 4 2" xfId="36564" xr:uid="{3C981F92-424A-4617-982E-4C60BD78CB41}"/>
    <cellStyle name="千分位[0] 4 5 2 5" xfId="9391" xr:uid="{93845572-2D77-4871-B9A4-2F61D91EB66D}"/>
    <cellStyle name="千分位[0] 4 5 2 5 2" xfId="39346" xr:uid="{D53B2E15-ACF9-416C-8869-C2F9E955C81D}"/>
    <cellStyle name="千分位[0] 4 5 2 6" xfId="12173" xr:uid="{E00FD36D-B34A-4D8D-9B2D-BAAB7C8FE3E6}"/>
    <cellStyle name="千分位[0] 4 5 2 6 2" xfId="42128" xr:uid="{CFE6364C-6872-4872-9B02-4AA2050E1920}"/>
    <cellStyle name="千分位[0] 4 5 2 7" xfId="14908" xr:uid="{D8CE1B6A-797D-4033-A4B1-3343851694BE}"/>
    <cellStyle name="千分位[0] 4 5 2 7 2" xfId="44863" xr:uid="{7FA19960-A247-4F79-932A-1A9E74E9551E}"/>
    <cellStyle name="千分位[0] 4 5 2 8" xfId="17656" xr:uid="{611D9172-1A0F-4E00-AE28-59B49677235A}"/>
    <cellStyle name="千分位[0] 4 5 2 8 2" xfId="47609" xr:uid="{F4DD665E-2D60-4CF7-AE6D-C8ACCB1F1530}"/>
    <cellStyle name="千分位[0] 4 5 2 9" xfId="20439" xr:uid="{FCB585ED-A163-4E33-83FE-2A1B96510D6E}"/>
    <cellStyle name="千分位[0] 4 5 2 9 2" xfId="50391" xr:uid="{FF7B0D79-45B1-41EF-9262-DC85C75A5C0A}"/>
    <cellStyle name="千分位[0] 4 5 3" xfId="1747" xr:uid="{12FBD9C4-4D32-4124-B2A1-E883B9BD7E04}"/>
    <cellStyle name="千分位[0] 4 5 3 10" xfId="26597" xr:uid="{180BB4A2-3B5F-489E-ACC7-4CA32FD5B373}"/>
    <cellStyle name="千分位[0] 4 5 3 10 2" xfId="56549" xr:uid="{C189C5E0-8360-4D15-8DFD-CE4BDF8BE1CD}"/>
    <cellStyle name="千分位[0] 4 5 3 11" xfId="31752" xr:uid="{3FE42035-6DC3-42EC-AC08-357A2594A108}"/>
    <cellStyle name="千分位[0] 4 5 3 2" xfId="4345" xr:uid="{5E33EA7C-CC0A-4DDB-B617-C5B2FF4AB550}"/>
    <cellStyle name="千分位[0] 4 5 3 2 2" xfId="29340" xr:uid="{FC9AA0BF-A93B-433A-B356-41A179C12538}"/>
    <cellStyle name="千分位[0] 4 5 3 2 2 2" xfId="59292" xr:uid="{460506B6-95A4-4EBC-9D2C-EF73F99ED405}"/>
    <cellStyle name="千分位[0] 4 5 3 2 3" xfId="34338" xr:uid="{21E7CB1E-4369-4A94-AFBD-074449C88059}"/>
    <cellStyle name="千分位[0] 4 5 3 3" xfId="7293" xr:uid="{5F23B7A7-CE4C-4965-98B2-CEB01412BA3E}"/>
    <cellStyle name="千分位[0] 4 5 3 3 2" xfId="37248" xr:uid="{F9A71AB6-F935-460C-9C36-A73B17617350}"/>
    <cellStyle name="千分位[0] 4 5 3 4" xfId="10075" xr:uid="{CD393568-0FBC-4CC0-9AE8-FF2E1EAF824B}"/>
    <cellStyle name="千分位[0] 4 5 3 4 2" xfId="40030" xr:uid="{6A4E2BC0-0573-4CB4-B781-6D29F7ADB0DA}"/>
    <cellStyle name="千分位[0] 4 5 3 5" xfId="12857" xr:uid="{A6DE8B06-39CE-4CDC-B799-29ACD26BF627}"/>
    <cellStyle name="千分位[0] 4 5 3 5 2" xfId="42812" xr:uid="{980C26FC-634E-4AAF-BC7B-0371AF37147D}"/>
    <cellStyle name="千分位[0] 4 5 3 6" xfId="15592" xr:uid="{1339A316-A222-4A2D-9238-0389EF0B1212}"/>
    <cellStyle name="千分位[0] 4 5 3 6 2" xfId="45547" xr:uid="{DEF2BDAA-E94E-4D69-B9D6-7280FF7861D0}"/>
    <cellStyle name="千分位[0] 4 5 3 7" xfId="18340" xr:uid="{C8700B8B-C57D-4F0A-877A-B47CC2B3DBD5}"/>
    <cellStyle name="千分位[0] 4 5 3 7 2" xfId="48293" xr:uid="{CF920509-0D64-4EFC-85BE-F68A196323B0}"/>
    <cellStyle name="千分位[0] 4 5 3 8" xfId="21123" xr:uid="{69B33454-466C-4434-A413-79F765B7FC02}"/>
    <cellStyle name="千分位[0] 4 5 3 8 2" xfId="51075" xr:uid="{BCD4B0E9-9BF3-4AC2-BE74-53755D944F02}"/>
    <cellStyle name="千分位[0] 4 5 3 9" xfId="23861" xr:uid="{D10AD5DC-649B-44F0-BF0A-DDE8D7A4F2B2}"/>
    <cellStyle name="千分位[0] 4 5 3 9 2" xfId="53813" xr:uid="{C7D27ED3-895F-4015-8EE8-FD23352D7DD9}"/>
    <cellStyle name="千分位[0] 4 5 4" xfId="2977" xr:uid="{0F61BD68-B7C4-41C8-AA41-CD8037620725}"/>
    <cellStyle name="千分位[0] 4 5 4 2" xfId="27972" xr:uid="{76B47263-A9A7-4CB4-99F4-2BEFB86C61B2}"/>
    <cellStyle name="千分位[0] 4 5 4 2 2" xfId="57924" xr:uid="{A6D233C7-BE7B-4A4A-AEEF-B83B2B7FF94B}"/>
    <cellStyle name="千分位[0] 4 5 4 3" xfId="32970" xr:uid="{3BB9B429-EA7E-4EF9-A3A6-2D9FA0ED38E0}"/>
    <cellStyle name="千分位[0] 4 5 5" xfId="5925" xr:uid="{05B09B6A-BD9F-4982-9E1D-76288F996483}"/>
    <cellStyle name="千分位[0] 4 5 5 2" xfId="35880" xr:uid="{1877AA7C-26CC-42AB-8A2F-25F8A609BD48}"/>
    <cellStyle name="千分位[0] 4 5 6" xfId="8707" xr:uid="{A5A0D81D-9DF7-498B-B957-D693E08C0EE1}"/>
    <cellStyle name="千分位[0] 4 5 6 2" xfId="38662" xr:uid="{09F80253-64CD-42F3-A442-D17AEC2BF51D}"/>
    <cellStyle name="千分位[0] 4 5 7" xfId="11489" xr:uid="{EC3271BE-78C2-492E-AE23-5DB15F3888A3}"/>
    <cellStyle name="千分位[0] 4 5 7 2" xfId="41444" xr:uid="{405FA981-8BC3-4300-8B3A-7D620E7EF378}"/>
    <cellStyle name="千分位[0] 4 5 8" xfId="14224" xr:uid="{DF1C5A32-A195-463B-89EE-3FB63EDFF735}"/>
    <cellStyle name="千分位[0] 4 5 8 2" xfId="44179" xr:uid="{D2C6C14B-3203-4658-90CD-DB95276C11AF}"/>
    <cellStyle name="千分位[0] 4 5 9" xfId="16972" xr:uid="{F8CF0656-134A-46C0-8370-2C24F1BE36A7}"/>
    <cellStyle name="千分位[0] 4 5 9 2" xfId="46925" xr:uid="{91EBEB23-570C-4439-A9BE-D6E880D6F93D}"/>
    <cellStyle name="千分位[0] 4 6" xfId="707" xr:uid="{E0582A63-F190-4BDF-BDC1-BB1C3D971396}"/>
    <cellStyle name="千分位[0] 4 6 10" xfId="20097" xr:uid="{388694C9-2724-48E9-8DB2-6504ED816F68}"/>
    <cellStyle name="千分位[0] 4 6 10 2" xfId="50049" xr:uid="{F9AF5F92-DE8D-477D-B575-5A54CB3CD250}"/>
    <cellStyle name="千分位[0] 4 6 11" xfId="22835" xr:uid="{DF31DFE5-5721-4281-B938-DD94299D1FEE}"/>
    <cellStyle name="千分位[0] 4 6 11 2" xfId="52787" xr:uid="{85D31416-4AFC-4F92-9880-A99ED83FFCFA}"/>
    <cellStyle name="千分位[0] 4 6 12" xfId="25571" xr:uid="{349B68ED-9FEE-4840-ADC8-B46B6ABF1397}"/>
    <cellStyle name="千分位[0] 4 6 12 2" xfId="55523" xr:uid="{7706C572-6FCD-4A64-95BA-F2B75B979972}"/>
    <cellStyle name="千分位[0] 4 6 13" xfId="30712" xr:uid="{A61B8A75-520C-4942-BBCB-4A209437F62B}"/>
    <cellStyle name="千分位[0] 4 6 2" xfId="1250" xr:uid="{9B59F4F1-D7DA-462A-9574-2B3D962D8C43}"/>
    <cellStyle name="千分位[0] 4 6 2 10" xfId="26939" xr:uid="{7A338962-3081-4D6D-95C2-CDDC1DAC6A81}"/>
    <cellStyle name="千分位[0] 4 6 2 10 2" xfId="56891" xr:uid="{CA471586-B8CB-4674-971B-FE7452CB4F55}"/>
    <cellStyle name="千分位[0] 4 6 2 11" xfId="31255" xr:uid="{4B4D0FA2-7EE8-4DEC-B780-659EFCF53B88}"/>
    <cellStyle name="千分位[0] 4 6 2 2" xfId="4687" xr:uid="{EE3AB7FB-8AA7-45E3-A132-2B4070DAA4F4}"/>
    <cellStyle name="千分位[0] 4 6 2 2 2" xfId="29682" xr:uid="{3CCE00BF-142C-4953-8D3C-3D2507593E2D}"/>
    <cellStyle name="千分位[0] 4 6 2 2 2 2" xfId="59634" xr:uid="{FCFAE595-C71D-40BF-BE28-73D72296E0FB}"/>
    <cellStyle name="千分位[0] 4 6 2 2 3" xfId="34680" xr:uid="{636EAC61-479C-4AFF-8F8A-DF82C4A612C6}"/>
    <cellStyle name="千分位[0] 4 6 2 3" xfId="7635" xr:uid="{8343B3A3-0312-46C9-A016-FC8AA8F23807}"/>
    <cellStyle name="千分位[0] 4 6 2 3 2" xfId="37590" xr:uid="{76D1A4F7-9CC1-4531-AF6D-67EB8277C11C}"/>
    <cellStyle name="千分位[0] 4 6 2 4" xfId="10417" xr:uid="{09523435-B918-4580-AE52-FDBEC0B3CF69}"/>
    <cellStyle name="千分位[0] 4 6 2 4 2" xfId="40372" xr:uid="{63AC155F-3C13-45E8-B349-569E18FA3E39}"/>
    <cellStyle name="千分位[0] 4 6 2 5" xfId="13199" xr:uid="{FEC50391-2489-4F5E-9AA4-5EE3098C2D92}"/>
    <cellStyle name="千分位[0] 4 6 2 5 2" xfId="43154" xr:uid="{3799E225-BEDF-4CBB-9C00-69C402F31D5D}"/>
    <cellStyle name="千分位[0] 4 6 2 6" xfId="15934" xr:uid="{5361B9B9-4F50-4EFA-8CDE-DB4AA0104A87}"/>
    <cellStyle name="千分位[0] 4 6 2 6 2" xfId="45889" xr:uid="{372FB869-36EA-4870-877A-1611B6ED5E54}"/>
    <cellStyle name="千分位[0] 4 6 2 7" xfId="18682" xr:uid="{EE7E7A82-B134-4F29-90CA-78A9CF2859CA}"/>
    <cellStyle name="千分位[0] 4 6 2 7 2" xfId="48635" xr:uid="{DBF3C663-D75B-471D-BD4D-EC0843F81D3C}"/>
    <cellStyle name="千分位[0] 4 6 2 8" xfId="21465" xr:uid="{B31476E3-A5BE-4B00-9A34-C15A939CB449}"/>
    <cellStyle name="千分位[0] 4 6 2 8 2" xfId="51417" xr:uid="{E9CA5737-D247-4D4B-90F3-FB812F98FE90}"/>
    <cellStyle name="千分位[0] 4 6 2 9" xfId="24203" xr:uid="{F2D2DB06-07B8-469A-A267-310DDB296E26}"/>
    <cellStyle name="千分位[0] 4 6 2 9 2" xfId="54155" xr:uid="{64CF2BAA-D4A1-4DD0-9092-30C17AF01E6A}"/>
    <cellStyle name="千分位[0] 4 6 3" xfId="1792" xr:uid="{8EE9E03D-A4CF-4638-97A5-7F93D71685F7}"/>
    <cellStyle name="千分位[0] 4 6 3 2" xfId="28314" xr:uid="{35DF8016-6D29-4683-8BA2-AA2C7A7F0597}"/>
    <cellStyle name="千分位[0] 4 6 3 2 2" xfId="58266" xr:uid="{D8FB9FFC-0E53-4795-97F4-653A9D51290C}"/>
    <cellStyle name="千分位[0] 4 6 3 3" xfId="31797" xr:uid="{ABC5CD12-455D-4B2C-829A-F992C91CD81E}"/>
    <cellStyle name="千分位[0] 4 6 4" xfId="3319" xr:uid="{771F8160-EEE7-4AF0-B220-BDC7450E6F63}"/>
    <cellStyle name="千分位[0] 4 6 4 2" xfId="33312" xr:uid="{26A49862-B656-452A-B444-2938846154A9}"/>
    <cellStyle name="千分位[0] 4 6 5" xfId="6267" xr:uid="{93E72ACD-BDAC-4DF7-A233-4A9A06819804}"/>
    <cellStyle name="千分位[0] 4 6 5 2" xfId="36222" xr:uid="{94C613C4-9DF1-4787-978C-6F575D1263B4}"/>
    <cellStyle name="千分位[0] 4 6 6" xfId="9049" xr:uid="{64026FDA-BF63-4305-8058-55395CA8E949}"/>
    <cellStyle name="千分位[0] 4 6 6 2" xfId="39004" xr:uid="{51DAFBCE-1E9E-4E2C-961B-6DCACD6151E6}"/>
    <cellStyle name="千分位[0] 4 6 7" xfId="11831" xr:uid="{F921E726-CFDC-4DB1-80D7-ED1CD9329CA0}"/>
    <cellStyle name="千分位[0] 4 6 7 2" xfId="41786" xr:uid="{17752836-1214-474F-B07A-A4143AD28872}"/>
    <cellStyle name="千分位[0] 4 6 8" xfId="14566" xr:uid="{56282373-F781-4627-AFEA-DA03851BE53F}"/>
    <cellStyle name="千分位[0] 4 6 8 2" xfId="44521" xr:uid="{1FA6F71C-16E6-4336-ADDA-495A3DC03D17}"/>
    <cellStyle name="千分位[0] 4 6 9" xfId="17314" xr:uid="{26A57B53-BF47-4835-AEB4-80DC46DE4680}"/>
    <cellStyle name="千分位[0] 4 6 9 2" xfId="47267" xr:uid="{89E6A043-B0F3-4427-93C0-68D9EB61F264}"/>
    <cellStyle name="千分位[0] 4 7" xfId="753" xr:uid="{810D4724-7FF6-4572-980C-B9CC4A8B7ABC}"/>
    <cellStyle name="千分位[0] 4 7 10" xfId="20781" xr:uid="{449E91FD-7A15-4BBC-89B3-674BDC2DAC88}"/>
    <cellStyle name="千分位[0] 4 7 10 2" xfId="50733" xr:uid="{DB81D681-65B4-4BBA-B238-D99299A55037}"/>
    <cellStyle name="千分位[0] 4 7 11" xfId="23519" xr:uid="{CC8A8D07-0F60-4509-97F8-35F45B8E0FC6}"/>
    <cellStyle name="千分位[0] 4 7 11 2" xfId="53471" xr:uid="{7ACD8CDC-BE9B-43A2-805D-8B92A7AC48BA}"/>
    <cellStyle name="千分位[0] 4 7 12" xfId="26255" xr:uid="{6AEEF3C4-9468-49C4-905D-DDEF0EEE3A27}"/>
    <cellStyle name="千分位[0] 4 7 12 2" xfId="56207" xr:uid="{1C679171-94FB-46C0-ADF8-3F046439C6B7}"/>
    <cellStyle name="千分位[0] 4 7 13" xfId="30758" xr:uid="{ADB1AA93-923E-4068-8B39-92D384C8ADFA}"/>
    <cellStyle name="千分位[0] 4 7 2" xfId="1296" xr:uid="{BFC30F94-BD2F-4ECC-B82E-D7C789D1F20C}"/>
    <cellStyle name="千分位[0] 4 7 2 2" xfId="28998" xr:uid="{D7EE4D6B-AE09-4B99-A308-6494AA01CC4A}"/>
    <cellStyle name="千分位[0] 4 7 2 2 2" xfId="58950" xr:uid="{7B28DEC1-38B7-4B8C-B876-8635AD7C61E8}"/>
    <cellStyle name="千分位[0] 4 7 2 3" xfId="31301" xr:uid="{11BD49CA-4BE4-4B68-A622-E6A193B29628}"/>
    <cellStyle name="千分位[0] 4 7 3" xfId="1838" xr:uid="{B8A644C5-B54B-4E5C-96D0-942EAE1B5689}"/>
    <cellStyle name="千分位[0] 4 7 3 2" xfId="31843" xr:uid="{FE87E03E-C48C-4C73-8583-DC2EBAE73C41}"/>
    <cellStyle name="千分位[0] 4 7 4" xfId="4003" xr:uid="{BC9CFDC0-CEE7-4CD0-A00E-400C5A108F5B}"/>
    <cellStyle name="千分位[0] 4 7 4 2" xfId="33996" xr:uid="{48313343-08A2-4391-95EC-807674C8C995}"/>
    <cellStyle name="千分位[0] 4 7 5" xfId="6951" xr:uid="{7E191726-4205-46A5-982C-D451883815AF}"/>
    <cellStyle name="千分位[0] 4 7 5 2" xfId="36906" xr:uid="{59CD37C1-4809-44CC-A53D-1A635B8363EC}"/>
    <cellStyle name="千分位[0] 4 7 6" xfId="9733" xr:uid="{73ADE4D4-04BE-4B82-A730-BB7068E7BBF6}"/>
    <cellStyle name="千分位[0] 4 7 6 2" xfId="39688" xr:uid="{5AD6B3C6-745E-4E30-9FA3-78087AA11897}"/>
    <cellStyle name="千分位[0] 4 7 7" xfId="12515" xr:uid="{4F8277E1-82C2-47BE-98E3-AC84166033EB}"/>
    <cellStyle name="千分位[0] 4 7 7 2" xfId="42470" xr:uid="{41041A45-9965-4699-B318-A8F233BD660F}"/>
    <cellStyle name="千分位[0] 4 7 8" xfId="15250" xr:uid="{8150F217-81D3-4FFE-BCB3-246C856514DC}"/>
    <cellStyle name="千分位[0] 4 7 8 2" xfId="45205" xr:uid="{BCB04CAF-5BC6-4AEF-82AF-70E46B845B62}"/>
    <cellStyle name="千分位[0] 4 7 9" xfId="17998" xr:uid="{0337D506-5A97-4363-BB80-2F3DAF52A2BB}"/>
    <cellStyle name="千分位[0] 4 7 9 2" xfId="47951" xr:uid="{CAEB0544-AE70-47D3-97F7-A939F7566014}"/>
    <cellStyle name="千分位[0] 4 8" xfId="926" xr:uid="{42F77554-4D08-416D-B429-249BA34BCD31}"/>
    <cellStyle name="千分位[0] 4 8 2" xfId="27630" xr:uid="{006DD2CA-9225-4329-BD2A-3FCD8F4B608C}"/>
    <cellStyle name="千分位[0] 4 8 2 2" xfId="57582" xr:uid="{45E96A03-4478-44DD-95BB-7547297C11EF}"/>
    <cellStyle name="千分位[0] 4 8 3" xfId="30931" xr:uid="{AD2C5217-12C3-4266-BE00-279D6341951A}"/>
    <cellStyle name="千分位[0] 4 9" xfId="1468" xr:uid="{583E48C8-7FCA-4B3B-92B0-1174AC09BB0E}"/>
    <cellStyle name="千分位[0] 4 9 2" xfId="31473" xr:uid="{E8648E60-9F74-4E0A-B99F-CDC4EA61D45F}"/>
    <cellStyle name="千分位[0] 5" xfId="5446" xr:uid="{FB521253-E47C-4816-8A01-5C70B694AAB4}"/>
    <cellStyle name="千分位[0] 5 2" xfId="35434" xr:uid="{071E8AE0-A4BE-4C56-A711-F45954256C5D}"/>
    <cellStyle name="千分位[0] 6" xfId="5506" xr:uid="{FE00ECC6-5CAF-41AC-AA45-CC022AA3DAF0}"/>
    <cellStyle name="千分位[0] 6 2" xfId="35477" xr:uid="{63D4A920-2837-4C9A-84B6-4672ECDD5521}"/>
    <cellStyle name="超連結 2" xfId="87" xr:uid="{44B7B764-5B04-4706-8C43-A698233C32F4}"/>
    <cellStyle name="超連結 3" xfId="5442" xr:uid="{A368F667-C734-45F4-A840-330FDE678D13}"/>
    <cellStyle name="출력" xfId="11" builtinId="21" customBuiltin="1"/>
    <cellStyle name="出力 2" xfId="305" xr:uid="{1962C322-C211-4A39-9D19-C590E75748DA}"/>
    <cellStyle name="出力 3" xfId="306" xr:uid="{FBD5983F-2E83-46E8-A889-08A2411BD595}"/>
    <cellStyle name="出力 4" xfId="307" xr:uid="{B5BD919A-E8B2-4211-959F-9F6373694AF7}"/>
    <cellStyle name="통화 [0] 2" xfId="49" xr:uid="{3D645E56-5096-4459-A6F0-0F6D17423CEA}"/>
    <cellStyle name="통화 [0] 2 10" xfId="727" xr:uid="{A1FBECC8-240B-4370-8E72-6E8504D1FBE8}"/>
    <cellStyle name="통화 [0] 2 10 10" xfId="20758" xr:uid="{E351224F-C252-48DE-994A-61EFE9F91AF9}"/>
    <cellStyle name="통화 [0] 2 10 10 2" xfId="50710" xr:uid="{8C4451BF-FE03-4B7A-983B-6E952CBF51E9}"/>
    <cellStyle name="통화 [0] 2 10 11" xfId="23496" xr:uid="{72888EE6-F037-4422-B901-38F07D11A962}"/>
    <cellStyle name="통화 [0] 2 10 11 2" xfId="53448" xr:uid="{C66610F0-C194-4CD5-9A8E-31E325E9DA2D}"/>
    <cellStyle name="통화 [0] 2 10 12" xfId="26232" xr:uid="{DA6F8C2F-2F68-4D89-A17A-A06216D09B15}"/>
    <cellStyle name="통화 [0] 2 10 12 2" xfId="56184" xr:uid="{CCD63CE6-23DB-415F-B114-2D3277E28E96}"/>
    <cellStyle name="통화 [0] 2 10 13" xfId="30732" xr:uid="{3CAD2A7F-E296-4A7D-80BB-8470A8F426C2}"/>
    <cellStyle name="통화 [0] 2 10 2" xfId="1270" xr:uid="{0DFE2918-60EC-4D19-9AFF-78486E8C1FAF}"/>
    <cellStyle name="통화 [0] 2 10 2 2" xfId="28975" xr:uid="{088E76BF-4300-41B9-8C47-50DBD62B5E5F}"/>
    <cellStyle name="통화 [0] 2 10 2 2 2" xfId="58927" xr:uid="{1EBAFD57-EDAB-4A33-B7CF-87349D23565F}"/>
    <cellStyle name="통화 [0] 2 10 2 3" xfId="31275" xr:uid="{56A49FDA-700A-4855-8CAB-81872229ED1C}"/>
    <cellStyle name="통화 [0] 2 10 3" xfId="1812" xr:uid="{9C615B42-8D78-4668-8C68-E5EF32767A11}"/>
    <cellStyle name="통화 [0] 2 10 3 2" xfId="31817" xr:uid="{070CE69E-BDCC-42C3-ABDA-F8C0611529C6}"/>
    <cellStyle name="통화 [0] 2 10 4" xfId="3980" xr:uid="{9324A41E-7AE1-4D6E-9DD5-0DB39F4ADD68}"/>
    <cellStyle name="통화 [0] 2 10 4 2" xfId="33973" xr:uid="{FA5EB683-881C-4C2F-BD08-9663A5B0BE17}"/>
    <cellStyle name="통화 [0] 2 10 5" xfId="6928" xr:uid="{22DA661A-0B32-4ADE-A857-0363359C75F9}"/>
    <cellStyle name="통화 [0] 2 10 5 2" xfId="36883" xr:uid="{84EC8063-BB7F-467F-91DB-4522E937CAA7}"/>
    <cellStyle name="통화 [0] 2 10 6" xfId="9710" xr:uid="{C99315D0-D887-43B0-9939-0829F9399FF5}"/>
    <cellStyle name="통화 [0] 2 10 6 2" xfId="39665" xr:uid="{657F126A-D0BB-4F60-B6BB-50246003F933}"/>
    <cellStyle name="통화 [0] 2 10 7" xfId="12492" xr:uid="{8A451352-0003-49D6-AF16-124301569027}"/>
    <cellStyle name="통화 [0] 2 10 7 2" xfId="42447" xr:uid="{3AD874EC-7D6B-40C9-A882-881407ACF0DC}"/>
    <cellStyle name="통화 [0] 2 10 8" xfId="15227" xr:uid="{4FE24237-E56B-4B44-8F76-843CD40E0F14}"/>
    <cellStyle name="통화 [0] 2 10 8 2" xfId="45182" xr:uid="{03D82C36-1196-4D00-BF60-342390E1D512}"/>
    <cellStyle name="통화 [0] 2 10 9" xfId="17975" xr:uid="{31426AD8-A46D-471D-90E7-32FD55ACE254}"/>
    <cellStyle name="통화 [0] 2 10 9 2" xfId="47928" xr:uid="{BB1C06F4-FF3C-4518-9B50-73E39FB8BB51}"/>
    <cellStyle name="통화 [0] 2 11" xfId="902" xr:uid="{9C17D2AF-25A8-407B-AC8C-C93EF36FDB72}"/>
    <cellStyle name="통화 [0] 2 11 2" xfId="27606" xr:uid="{8CD47EB0-442B-45AA-AC2D-BB3133C6465B}"/>
    <cellStyle name="통화 [0] 2 11 2 2" xfId="57558" xr:uid="{F148DF9D-5BE2-49F8-81EE-8E59C52FDBA2}"/>
    <cellStyle name="통화 [0] 2 11 3" xfId="30907" xr:uid="{32983215-D033-47D5-89EC-8F6317F5ECA0}"/>
    <cellStyle name="통화 [0] 2 12" xfId="1445" xr:uid="{AEBE8A99-E0BD-4DF8-99C2-0A0544A86BA9}"/>
    <cellStyle name="통화 [0] 2 12 2" xfId="31450" xr:uid="{C14BC973-BF3B-4050-9A1C-DCD985C4965A}"/>
    <cellStyle name="통화 [0] 2 13" xfId="1988" xr:uid="{28C04A55-D834-4CB7-A8B7-0CB37D640A4C}"/>
    <cellStyle name="통화 [0] 2 13 2" xfId="31993" xr:uid="{BFC5CC11-9C5E-4EF1-AFB4-028F898DBFB4}"/>
    <cellStyle name="통화 [0] 2 14" xfId="2171" xr:uid="{4097DADC-18BA-4191-B831-3106C6E87937}"/>
    <cellStyle name="통화 [0] 2 14 2" xfId="32171" xr:uid="{A7174FDF-7456-4432-8A0B-C1070F6D139E}"/>
    <cellStyle name="통화 [0] 2 15" xfId="2517" xr:uid="{84F8FB4C-B85E-4138-9C50-61FFCD43BB9B}"/>
    <cellStyle name="통화 [0] 2 15 2" xfId="32516" xr:uid="{52A5CCD3-BA36-4A53-8269-968DE2A4DBA6}"/>
    <cellStyle name="통화 [0] 2 16" xfId="2563" xr:uid="{87F93470-996F-40E9-8926-69ACA4D75450}"/>
    <cellStyle name="통화 [0] 2 16 2" xfId="32559" xr:uid="{A83B11E2-1183-4939-BBEE-460D6B9ABDB5}"/>
    <cellStyle name="통화 [0] 2 17" xfId="2611" xr:uid="{2967B4E3-153D-4F93-92CF-2D82A9D429B4}"/>
    <cellStyle name="통화 [0] 2 17 2" xfId="32604" xr:uid="{1C815E9D-3B02-4422-B69E-C8CFA4BF9B23}"/>
    <cellStyle name="통화 [0] 2 18" xfId="5348" xr:uid="{7C59F35A-6CD9-4DED-B9BC-F546547A3BBF}"/>
    <cellStyle name="통화 [0] 2 18 2" xfId="35341" xr:uid="{2FDBF0CD-A28E-4CEB-8B0B-B0504D298FF7}"/>
    <cellStyle name="통화 [0] 2 19" xfId="5390" xr:uid="{6543ED98-D462-4CCD-86C8-181930825A99}"/>
    <cellStyle name="통화 [0] 2 19 2" xfId="35383" xr:uid="{183D13CD-57B7-4A3D-B52C-FB51A36ED1B9}"/>
    <cellStyle name="통화 [0] 2 2" xfId="358" xr:uid="{648C0DBE-DC11-45C7-9E77-C91B65D88DEC}"/>
    <cellStyle name="통화 [0] 2 2 10" xfId="2000" xr:uid="{3BE1A299-46D2-4966-8051-FFFF35A76F9A}"/>
    <cellStyle name="통화 [0] 2 2 10 2" xfId="32005" xr:uid="{8533DBB7-1F95-40B8-A81D-3731ABCF30E5}"/>
    <cellStyle name="통화 [0] 2 2 11" xfId="2183" xr:uid="{8EDE4A0A-CB6C-4A67-80C0-C554A5A8B6C0}"/>
    <cellStyle name="통화 [0] 2 2 11 2" xfId="32183" xr:uid="{9672208B-F74A-4A07-B368-AC76FACBD881}"/>
    <cellStyle name="통화 [0] 2 2 12" xfId="2528" xr:uid="{394854A7-A0F5-4B94-8874-8705C3911FE1}"/>
    <cellStyle name="통화 [0] 2 2 12 2" xfId="32527" xr:uid="{8B7D9E31-A574-49B1-9933-393DA3470434}"/>
    <cellStyle name="통화 [0] 2 2 13" xfId="2576" xr:uid="{0A5A3E77-C88A-4C86-B626-CFF8571B3082}"/>
    <cellStyle name="통화 [0] 2 2 13 2" xfId="32571" xr:uid="{CD3FB084-90DA-426F-BBCE-62A327C0D880}"/>
    <cellStyle name="통화 [0] 2 2 14" xfId="2623" xr:uid="{9ED2044D-51FE-43CC-B0F2-48141E7A8C1D}"/>
    <cellStyle name="통화 [0] 2 2 14 2" xfId="32616" xr:uid="{BCEC4396-7B6B-4A0A-B72A-D3EEBA90E9D3}"/>
    <cellStyle name="통화 [0] 2 2 15" xfId="5359" xr:uid="{C2408BE8-0ABC-48A7-B9CF-FF3E828D6F24}"/>
    <cellStyle name="통화 [0] 2 2 15 2" xfId="35352" xr:uid="{D783C86F-D46C-4A6C-8BF0-060C76050C46}"/>
    <cellStyle name="통화 [0] 2 2 16" xfId="5401" xr:uid="{4CFEEF92-9F11-4F78-8FC2-0025E956ABF8}"/>
    <cellStyle name="통화 [0] 2 2 16 2" xfId="35394" xr:uid="{270C41E6-75F3-45B8-816A-6794A31D8CC2}"/>
    <cellStyle name="통화 [0] 2 2 17" xfId="5480" xr:uid="{13010F42-34E5-496B-A7AB-8FD1B6C969BD}"/>
    <cellStyle name="통화 [0] 2 2 17 2" xfId="35451" xr:uid="{0A2E0919-9BF7-49A6-B860-FBD93900D277}"/>
    <cellStyle name="통화 [0] 2 2 18" xfId="5571" xr:uid="{2C4800BB-364A-40B1-AF69-4713A9C5FE61}"/>
    <cellStyle name="통화 [0] 2 2 18 2" xfId="35526" xr:uid="{37A8F584-5394-44FD-9250-7C859D5747A1}"/>
    <cellStyle name="통화 [0] 2 2 19" xfId="8308" xr:uid="{3FED6260-C8DC-4BF9-AE0B-2768FA71C449}"/>
    <cellStyle name="통화 [0] 2 2 19 2" xfId="38263" xr:uid="{3F0E0D22-BF9D-4CB5-A67B-E73EEC1F3BBD}"/>
    <cellStyle name="통화 [0] 2 2 2" xfId="404" xr:uid="{5A311C7D-37EF-4987-90D8-0A05A3D37B2D}"/>
    <cellStyle name="통화 [0] 2 2 2 10" xfId="8395" xr:uid="{22B4D9DA-6E70-406B-90F2-D6FC1FFB1386}"/>
    <cellStyle name="통화 [0] 2 2 2 10 2" xfId="38350" xr:uid="{232C900C-D75F-4B63-B41C-87501B27D99D}"/>
    <cellStyle name="통화 [0] 2 2 2 11" xfId="11177" xr:uid="{D232BA32-5F45-4015-97CC-85FC34652EDD}"/>
    <cellStyle name="통화 [0] 2 2 2 11 2" xfId="41132" xr:uid="{5C1990CD-0F14-4B39-A751-C6B62D4B9EEC}"/>
    <cellStyle name="통화 [0] 2 2 2 12" xfId="13912" xr:uid="{8FDE2DAC-876F-4D60-A004-3710E324AD7A}"/>
    <cellStyle name="통화 [0] 2 2 2 12 2" xfId="43867" xr:uid="{AD078DE3-99C7-408A-91F8-31E3009F6A75}"/>
    <cellStyle name="통화 [0] 2 2 2 13" xfId="16660" xr:uid="{6B7D419F-C667-40FC-B4EA-7AD74DCE829F}"/>
    <cellStyle name="통화 [0] 2 2 2 13 2" xfId="46613" xr:uid="{1C27A495-A1A0-4B41-8F52-1F18D1E74B99}"/>
    <cellStyle name="통화 [0] 2 2 2 14" xfId="19443" xr:uid="{CEF96BEF-0358-4595-AFC9-9D93E3F45374}"/>
    <cellStyle name="통화 [0] 2 2 2 14 2" xfId="49395" xr:uid="{33DBF779-6EF0-41C7-95AB-2270F36FD577}"/>
    <cellStyle name="통화 [0] 2 2 2 15" xfId="22181" xr:uid="{A3C22538-92C8-4A48-8108-17432A7D1BA6}"/>
    <cellStyle name="통화 [0] 2 2 2 15 2" xfId="52133" xr:uid="{CE3A6799-7987-4F6E-9A96-E46066BF1CC8}"/>
    <cellStyle name="통화 [0] 2 2 2 16" xfId="24917" xr:uid="{957DF319-E426-4802-A821-071D4958BCA9}"/>
    <cellStyle name="통화 [0] 2 2 2 16 2" xfId="54869" xr:uid="{EAE0A3D2-CEF9-4B66-A667-CA7FD6DF18E4}"/>
    <cellStyle name="통화 [0] 2 2 2 17" xfId="30419" xr:uid="{85682D52-A7F1-41ED-ABCA-62DF36A42717}"/>
    <cellStyle name="통화 [0] 2 2 2 2" xfId="548" xr:uid="{0175BC34-3B6D-49E1-B37E-C689F2647F21}"/>
    <cellStyle name="통화 [0] 2 2 2 2 10" xfId="11262" xr:uid="{1A22E25D-7C17-42DB-91A1-B2075154C439}"/>
    <cellStyle name="통화 [0] 2 2 2 2 10 2" xfId="41217" xr:uid="{D77BD2B6-E0A3-4918-A73B-7A6AF577FD4B}"/>
    <cellStyle name="통화 [0] 2 2 2 2 11" xfId="13997" xr:uid="{262C315B-6BE0-441B-B0C9-43141DD13229}"/>
    <cellStyle name="통화 [0] 2 2 2 2 11 2" xfId="43952" xr:uid="{DD8AD32E-B14B-4B88-A10B-8112D1DA2DF3}"/>
    <cellStyle name="통화 [0] 2 2 2 2 12" xfId="16745" xr:uid="{479A5FDE-3F25-4561-937F-8207E27B6A09}"/>
    <cellStyle name="통화 [0] 2 2 2 2 12 2" xfId="46698" xr:uid="{0B827E52-8B9C-4033-8B57-BC6C141766CB}"/>
    <cellStyle name="통화 [0] 2 2 2 2 13" xfId="19528" xr:uid="{7C50BAD2-AF90-4C78-B5D4-07252BD7D78D}"/>
    <cellStyle name="통화 [0] 2 2 2 2 13 2" xfId="49480" xr:uid="{2B818621-82F8-44D0-9480-3ED443865C12}"/>
    <cellStyle name="통화 [0] 2 2 2 2 14" xfId="22266" xr:uid="{3318DDA2-28E6-4BFD-9EF8-D7952B570DEF}"/>
    <cellStyle name="통화 [0] 2 2 2 2 14 2" xfId="52218" xr:uid="{2354569E-8826-4D06-A128-D961859E8D1A}"/>
    <cellStyle name="통화 [0] 2 2 2 2 15" xfId="25002" xr:uid="{ADD89104-D604-4AE1-9972-1F29231566A5}"/>
    <cellStyle name="통화 [0] 2 2 2 2 15 2" xfId="54954" xr:uid="{87211AEE-29B9-47CF-9703-17A8B23A498D}"/>
    <cellStyle name="통화 [0] 2 2 2 2 16" xfId="30558" xr:uid="{7E473720-367F-4D40-A75C-6818D9F0D958}"/>
    <cellStyle name="통화 [0] 2 2 2 2 2" xfId="868" xr:uid="{7C9A602B-A988-4640-862A-CA5C29D06FB7}"/>
    <cellStyle name="통화 [0] 2 2 2 2 2 10" xfId="16916" xr:uid="{AA111161-C8D2-4A92-971E-63734B29ED6A}"/>
    <cellStyle name="통화 [0] 2 2 2 2 2 10 2" xfId="46869" xr:uid="{412E4680-3415-4E5D-B08B-07C09252FE38}"/>
    <cellStyle name="통화 [0] 2 2 2 2 2 11" xfId="19699" xr:uid="{35B95AAC-86E9-4A96-9082-10212BA732D7}"/>
    <cellStyle name="통화 [0] 2 2 2 2 2 11 2" xfId="49651" xr:uid="{79573E5D-F8D6-4533-BA36-F9E75A0CB294}"/>
    <cellStyle name="통화 [0] 2 2 2 2 2 12" xfId="22437" xr:uid="{D643F71F-F66E-45AB-AAA0-33373F3CD080}"/>
    <cellStyle name="통화 [0] 2 2 2 2 2 12 2" xfId="52389" xr:uid="{A104638B-801C-48DD-B6E8-0849693BF294}"/>
    <cellStyle name="통화 [0] 2 2 2 2 2 13" xfId="25173" xr:uid="{ABB4F2C8-DE26-4C71-92ED-0566D5AD529B}"/>
    <cellStyle name="통화 [0] 2 2 2 2 2 13 2" xfId="55125" xr:uid="{0FD29716-3FE4-47AC-8B81-122A404ED0F4}"/>
    <cellStyle name="통화 [0] 2 2 2 2 2 14" xfId="30873" xr:uid="{75A344C4-21CA-41C1-846F-5D0C54FA0D9B}"/>
    <cellStyle name="통화 [0] 2 2 2 2 2 2" xfId="1411" xr:uid="{D132F88D-73C7-4004-AE23-AE1F278ED195}"/>
    <cellStyle name="통화 [0] 2 2 2 2 2 2 10" xfId="20041" xr:uid="{FB2C4AFC-F29C-4615-B2EF-FD942E721B02}"/>
    <cellStyle name="통화 [0] 2 2 2 2 2 2 10 2" xfId="49993" xr:uid="{4D918C92-EEBF-4765-A7AA-70898B20F9EA}"/>
    <cellStyle name="통화 [0] 2 2 2 2 2 2 11" xfId="22779" xr:uid="{CB183241-7577-4A6A-AA3F-7B595E5981CD}"/>
    <cellStyle name="통화 [0] 2 2 2 2 2 2 11 2" xfId="52731" xr:uid="{CA845BEE-0146-4BA8-90D0-B57CB35189C1}"/>
    <cellStyle name="통화 [0] 2 2 2 2 2 2 12" xfId="25515" xr:uid="{637FB376-3E0A-404D-8314-3EDEE2D6089E}"/>
    <cellStyle name="통화 [0] 2 2 2 2 2 2 12 2" xfId="55467" xr:uid="{42B91283-43AC-450A-9D21-BF2BC24E072B}"/>
    <cellStyle name="통화 [0] 2 2 2 2 2 2 13" xfId="31416" xr:uid="{9286B6F4-0EA2-4D14-AEB8-58D6BC71B26B}"/>
    <cellStyle name="통화 [0] 2 2 2 2 2 2 2" xfId="3947" xr:uid="{3788D8C3-9BFA-4C57-8EE7-EFC844B99C64}"/>
    <cellStyle name="통화 [0] 2 2 2 2 2 2 2 10" xfId="26199" xr:uid="{10556F32-CC30-4731-8325-7505CEC9E87B}"/>
    <cellStyle name="통화 [0] 2 2 2 2 2 2 2 10 2" xfId="56151" xr:uid="{5B2A38B3-ECA0-4EBB-B25F-2C7DB958EB7B}"/>
    <cellStyle name="통화 [0] 2 2 2 2 2 2 2 11" xfId="33940" xr:uid="{9ABD6380-166C-4DD0-8362-1A44A6D2A8FA}"/>
    <cellStyle name="통화 [0] 2 2 2 2 2 2 2 2" xfId="5315" xr:uid="{68B4F805-9961-4A30-AA3E-9512E386D0B1}"/>
    <cellStyle name="통화 [0] 2 2 2 2 2 2 2 2 10" xfId="35308" xr:uid="{890769D8-63E5-4A91-91E0-4931096FD5A1}"/>
    <cellStyle name="통화 [0] 2 2 2 2 2 2 2 2 2" xfId="8263" xr:uid="{EABAA025-6AF6-41D6-98CC-204D08CD145C}"/>
    <cellStyle name="통화 [0] 2 2 2 2 2 2 2 2 2 2" xfId="30310" xr:uid="{7B8E29BD-A8C9-444D-9AED-25ABA962BD2F}"/>
    <cellStyle name="통화 [0] 2 2 2 2 2 2 2 2 2 2 2" xfId="60262" xr:uid="{260DF7CA-21FC-4B0D-9943-F7C1929ADDE4}"/>
    <cellStyle name="통화 [0] 2 2 2 2 2 2 2 2 2 3" xfId="38218" xr:uid="{CD26CD81-5EB9-48E0-8768-494C84F3037F}"/>
    <cellStyle name="통화 [0] 2 2 2 2 2 2 2 2 3" xfId="11045" xr:uid="{ED941895-C2AA-4959-BAC0-658F9C25C827}"/>
    <cellStyle name="통화 [0] 2 2 2 2 2 2 2 2 3 2" xfId="41000" xr:uid="{509360E5-261D-46FA-BB67-06176A71FBA4}"/>
    <cellStyle name="통화 [0] 2 2 2 2 2 2 2 2 4" xfId="13827" xr:uid="{03BF29BA-21AD-44D3-935A-40721F76C2CF}"/>
    <cellStyle name="통화 [0] 2 2 2 2 2 2 2 2 4 2" xfId="43782" xr:uid="{C83AA32C-9A68-4B39-8B00-2B4C86C9D901}"/>
    <cellStyle name="통화 [0] 2 2 2 2 2 2 2 2 5" xfId="16562" xr:uid="{5E673B0A-ED0F-41FC-8E38-8844A34F03CA}"/>
    <cellStyle name="통화 [0] 2 2 2 2 2 2 2 2 5 2" xfId="46517" xr:uid="{A9659521-FE0E-4E63-A972-4B8B489B461A}"/>
    <cellStyle name="통화 [0] 2 2 2 2 2 2 2 2 6" xfId="19310" xr:uid="{EA9EF88B-1C4F-4489-8AE0-2D7406B2AE00}"/>
    <cellStyle name="통화 [0] 2 2 2 2 2 2 2 2 6 2" xfId="49263" xr:uid="{FC1A4EB9-B7E6-49FC-AC63-CD67868EA12B}"/>
    <cellStyle name="통화 [0] 2 2 2 2 2 2 2 2 7" xfId="22093" xr:uid="{55F5A8B9-113F-49D2-89E2-CAD626E05F2E}"/>
    <cellStyle name="통화 [0] 2 2 2 2 2 2 2 2 7 2" xfId="52045" xr:uid="{E5519862-53D3-4C29-B289-E0528A300328}"/>
    <cellStyle name="통화 [0] 2 2 2 2 2 2 2 2 8" xfId="24831" xr:uid="{D93E6626-12A9-4289-820C-A3B8E3A11C5D}"/>
    <cellStyle name="통화 [0] 2 2 2 2 2 2 2 2 8 2" xfId="54783" xr:uid="{2F6899DC-6999-44ED-90C5-A5D4F652C79F}"/>
    <cellStyle name="통화 [0] 2 2 2 2 2 2 2 2 9" xfId="27567" xr:uid="{89D7BEF2-4197-47EB-A612-676E43EDC2E1}"/>
    <cellStyle name="통화 [0] 2 2 2 2 2 2 2 2 9 2" xfId="57519" xr:uid="{1DDA97FA-A7A7-43D7-A9C2-4ADFBEA762EE}"/>
    <cellStyle name="통화 [0] 2 2 2 2 2 2 2 3" xfId="6895" xr:uid="{66F4DD61-30EB-42BF-8C65-ADF6A6D08AF1}"/>
    <cellStyle name="통화 [0] 2 2 2 2 2 2 2 3 2" xfId="28942" xr:uid="{E34BE715-E52E-4635-8485-3BD269EBB7E1}"/>
    <cellStyle name="통화 [0] 2 2 2 2 2 2 2 3 2 2" xfId="58894" xr:uid="{87C49578-527A-43D3-8A29-0ED8E7436289}"/>
    <cellStyle name="통화 [0] 2 2 2 2 2 2 2 3 3" xfId="36850" xr:uid="{3FD2629C-7923-4BB6-8CDE-D1F1E3DC234D}"/>
    <cellStyle name="통화 [0] 2 2 2 2 2 2 2 4" xfId="9677" xr:uid="{74B5DD46-F8C3-4EAD-A467-407677B151A5}"/>
    <cellStyle name="통화 [0] 2 2 2 2 2 2 2 4 2" xfId="39632" xr:uid="{AE9C32F7-6075-4D12-81B5-E85BAF2765AC}"/>
    <cellStyle name="통화 [0] 2 2 2 2 2 2 2 5" xfId="12459" xr:uid="{6FD267F8-A001-4EDB-94D4-F7CEF084DC9B}"/>
    <cellStyle name="통화 [0] 2 2 2 2 2 2 2 5 2" xfId="42414" xr:uid="{7A1FB5BC-7F4F-4DE6-84BD-23F26BCA47D0}"/>
    <cellStyle name="통화 [0] 2 2 2 2 2 2 2 6" xfId="15194" xr:uid="{65485F27-CDA1-4FFB-9096-1C0901AE58AD}"/>
    <cellStyle name="통화 [0] 2 2 2 2 2 2 2 6 2" xfId="45149" xr:uid="{E876D7CD-E7CE-4384-B360-0D819B0EAC26}"/>
    <cellStyle name="통화 [0] 2 2 2 2 2 2 2 7" xfId="17942" xr:uid="{D6B7C692-9180-4B13-A63A-682C79DD14E7}"/>
    <cellStyle name="통화 [0] 2 2 2 2 2 2 2 7 2" xfId="47895" xr:uid="{B32BC695-0A05-4CD4-A5ED-2387DC9BC211}"/>
    <cellStyle name="통화 [0] 2 2 2 2 2 2 2 8" xfId="20725" xr:uid="{43EB8865-E017-4986-AB2E-368FE55431EF}"/>
    <cellStyle name="통화 [0] 2 2 2 2 2 2 2 8 2" xfId="50677" xr:uid="{9CD9D434-E9C7-400C-BD40-49E5019DFE28}"/>
    <cellStyle name="통화 [0] 2 2 2 2 2 2 2 9" xfId="23463" xr:uid="{C7BBE957-EBA5-4E7E-A59E-4A4204338869}"/>
    <cellStyle name="통화 [0] 2 2 2 2 2 2 2 9 2" xfId="53415" xr:uid="{A4FC9840-385A-4742-9807-348383E5F955}"/>
    <cellStyle name="통화 [0] 2 2 2 2 2 2 3" xfId="4631" xr:uid="{FB5A0CD0-EA52-43B0-AE5F-0E3986299530}"/>
    <cellStyle name="통화 [0] 2 2 2 2 2 2 3 10" xfId="34624" xr:uid="{BB630EC1-389D-4638-9F8B-153200807E65}"/>
    <cellStyle name="통화 [0] 2 2 2 2 2 2 3 2" xfId="7579" xr:uid="{407F5F6F-B5FF-4EA9-A038-D3DD3C0956AD}"/>
    <cellStyle name="통화 [0] 2 2 2 2 2 2 3 2 2" xfId="29626" xr:uid="{7A94012E-B238-48EA-B409-48AF89BE0EEE}"/>
    <cellStyle name="통화 [0] 2 2 2 2 2 2 3 2 2 2" xfId="59578" xr:uid="{1DF0CF82-E80E-443E-BDF5-A74C4A1A41D0}"/>
    <cellStyle name="통화 [0] 2 2 2 2 2 2 3 2 3" xfId="37534" xr:uid="{ACC5D686-4D1E-4CE1-A728-59E4B8950D48}"/>
    <cellStyle name="통화 [0] 2 2 2 2 2 2 3 3" xfId="10361" xr:uid="{6BFEAF6D-5247-4710-87E8-6455ED295CCD}"/>
    <cellStyle name="통화 [0] 2 2 2 2 2 2 3 3 2" xfId="40316" xr:uid="{FC3D9C39-A801-4DDD-B7B7-F7864BB91D0E}"/>
    <cellStyle name="통화 [0] 2 2 2 2 2 2 3 4" xfId="13143" xr:uid="{58F8745E-C950-4EBE-A44D-705F5C30BA23}"/>
    <cellStyle name="통화 [0] 2 2 2 2 2 2 3 4 2" xfId="43098" xr:uid="{BD58AC1B-9FA4-4A8C-B806-E813BB5193A7}"/>
    <cellStyle name="통화 [0] 2 2 2 2 2 2 3 5" xfId="15878" xr:uid="{8B31DFB5-70B9-48CC-9A05-7773E422123F}"/>
    <cellStyle name="통화 [0] 2 2 2 2 2 2 3 5 2" xfId="45833" xr:uid="{36900484-6BB3-4171-A93C-1E92CB8A940C}"/>
    <cellStyle name="통화 [0] 2 2 2 2 2 2 3 6" xfId="18626" xr:uid="{80EC51A9-255B-4967-8BF3-2B973CAE6888}"/>
    <cellStyle name="통화 [0] 2 2 2 2 2 2 3 6 2" xfId="48579" xr:uid="{30874137-80E2-4DD5-8D99-7F8B78BACDEC}"/>
    <cellStyle name="통화 [0] 2 2 2 2 2 2 3 7" xfId="21409" xr:uid="{32D9CEF3-5647-47B4-B999-F5D319F49AE7}"/>
    <cellStyle name="통화 [0] 2 2 2 2 2 2 3 7 2" xfId="51361" xr:uid="{F2C580A6-3B2D-442B-8726-0B1828AC1DFC}"/>
    <cellStyle name="통화 [0] 2 2 2 2 2 2 3 8" xfId="24147" xr:uid="{DAFB6B3C-D89A-460E-BE24-D6C76DF191B7}"/>
    <cellStyle name="통화 [0] 2 2 2 2 2 2 3 8 2" xfId="54099" xr:uid="{6DB17A89-3DB9-461D-ADCF-74CF89206FEE}"/>
    <cellStyle name="통화 [0] 2 2 2 2 2 2 3 9" xfId="26883" xr:uid="{8F437E42-434B-49DE-862B-E312AD7798D9}"/>
    <cellStyle name="통화 [0] 2 2 2 2 2 2 3 9 2" xfId="56835" xr:uid="{AAB49BDF-2F72-475F-88CD-FEFCC84A09F0}"/>
    <cellStyle name="통화 [0] 2 2 2 2 2 2 4" xfId="3263" xr:uid="{96825241-0913-47B2-AFC0-0700D47687C5}"/>
    <cellStyle name="통화 [0] 2 2 2 2 2 2 4 2" xfId="28258" xr:uid="{F9413B1C-6423-46D0-90A6-1457902488F7}"/>
    <cellStyle name="통화 [0] 2 2 2 2 2 2 4 2 2" xfId="58210" xr:uid="{D2D00BD2-2339-45F1-83A0-3B58552A3E86}"/>
    <cellStyle name="통화 [0] 2 2 2 2 2 2 4 3" xfId="33256" xr:uid="{F2E24C7A-CEAA-421D-BA14-F51CB4ED6C14}"/>
    <cellStyle name="통화 [0] 2 2 2 2 2 2 5" xfId="6211" xr:uid="{2BCF1FBF-A8C0-4DAB-979F-4F70D80FFB1F}"/>
    <cellStyle name="통화 [0] 2 2 2 2 2 2 5 2" xfId="36166" xr:uid="{6860CD4B-7666-4461-8ADD-40DEC25B4593}"/>
    <cellStyle name="통화 [0] 2 2 2 2 2 2 6" xfId="8993" xr:uid="{041006F6-A80B-437D-BC56-2B11C18887F1}"/>
    <cellStyle name="통화 [0] 2 2 2 2 2 2 6 2" xfId="38948" xr:uid="{13099D64-F64E-490E-B795-C69EBC9A7F38}"/>
    <cellStyle name="통화 [0] 2 2 2 2 2 2 7" xfId="11775" xr:uid="{268A026F-B805-4768-8493-00ABCECAA505}"/>
    <cellStyle name="통화 [0] 2 2 2 2 2 2 7 2" xfId="41730" xr:uid="{A29ACA3F-3AE8-458A-9EA7-338824B9FB4B}"/>
    <cellStyle name="통화 [0] 2 2 2 2 2 2 8" xfId="14510" xr:uid="{C9E935A3-3677-4D7B-9DCC-4C00BC86F137}"/>
    <cellStyle name="통화 [0] 2 2 2 2 2 2 8 2" xfId="44465" xr:uid="{835C5908-91BC-443B-8849-6B70B5771C20}"/>
    <cellStyle name="통화 [0] 2 2 2 2 2 2 9" xfId="17258" xr:uid="{4AC1503D-BF41-4C7D-9F75-D799F6EA58CE}"/>
    <cellStyle name="통화 [0] 2 2 2 2 2 2 9 2" xfId="47211" xr:uid="{DF0618FB-9D63-4FC7-9819-9E4E4F170B85}"/>
    <cellStyle name="통화 [0] 2 2 2 2 2 3" xfId="1953" xr:uid="{0335E0AD-6190-4A7C-905D-DEBE73DCCB0D}"/>
    <cellStyle name="통화 [0] 2 2 2 2 2 3 10" xfId="23121" xr:uid="{D0ABA0F8-B840-4836-BB07-1FCE585A4BFE}"/>
    <cellStyle name="통화 [0] 2 2 2 2 2 3 10 2" xfId="53073" xr:uid="{786C4216-DD8E-404F-A0A7-3C4E82C426CA}"/>
    <cellStyle name="통화 [0] 2 2 2 2 2 3 11" xfId="25857" xr:uid="{8B919245-B146-43C2-917F-FF0156429607}"/>
    <cellStyle name="통화 [0] 2 2 2 2 2 3 11 2" xfId="55809" xr:uid="{0CF0CB28-9C80-42F4-BDAB-01D373DB57E1}"/>
    <cellStyle name="통화 [0] 2 2 2 2 2 3 12" xfId="31958" xr:uid="{EE2EB0A1-E791-4462-B745-4BBA568FFB82}"/>
    <cellStyle name="통화 [0] 2 2 2 2 2 3 2" xfId="4973" xr:uid="{7360CC1B-7DE2-4AAF-B756-D3072F3F11D2}"/>
    <cellStyle name="통화 [0] 2 2 2 2 2 3 2 10" xfId="34966" xr:uid="{1F4FA264-DBED-4BFC-BEAC-1DDC65F412AA}"/>
    <cellStyle name="통화 [0] 2 2 2 2 2 3 2 2" xfId="7921" xr:uid="{CE2C8D53-F3DE-4C6B-B10D-EE1B520B8517}"/>
    <cellStyle name="통화 [0] 2 2 2 2 2 3 2 2 2" xfId="29968" xr:uid="{D58DC58C-C530-45EA-BFB1-3902E7FC5841}"/>
    <cellStyle name="통화 [0] 2 2 2 2 2 3 2 2 2 2" xfId="59920" xr:uid="{ABF10989-4FB1-4EBA-AAAD-B208C7A4EF13}"/>
    <cellStyle name="통화 [0] 2 2 2 2 2 3 2 2 3" xfId="37876" xr:uid="{65DD27AE-C9B2-409C-83EC-E68D41576A62}"/>
    <cellStyle name="통화 [0] 2 2 2 2 2 3 2 3" xfId="10703" xr:uid="{4DE21EBF-C556-4539-AE59-39511EDA24A3}"/>
    <cellStyle name="통화 [0] 2 2 2 2 2 3 2 3 2" xfId="40658" xr:uid="{D3D81B17-72D7-4606-8391-AB1BE5603ABE}"/>
    <cellStyle name="통화 [0] 2 2 2 2 2 3 2 4" xfId="13485" xr:uid="{B79EA969-CBC8-40C7-934F-17C80907FECE}"/>
    <cellStyle name="통화 [0] 2 2 2 2 2 3 2 4 2" xfId="43440" xr:uid="{A1D9DE62-7A24-43BF-B18E-466ED38F018B}"/>
    <cellStyle name="통화 [0] 2 2 2 2 2 3 2 5" xfId="16220" xr:uid="{B6DE6254-5601-4910-A8E3-EB927C295E8A}"/>
    <cellStyle name="통화 [0] 2 2 2 2 2 3 2 5 2" xfId="46175" xr:uid="{5D1550D4-5F9A-4FE5-A047-EA7042F1BF5B}"/>
    <cellStyle name="통화 [0] 2 2 2 2 2 3 2 6" xfId="18968" xr:uid="{ED0A1E70-3639-4109-904E-415CA841F22E}"/>
    <cellStyle name="통화 [0] 2 2 2 2 2 3 2 6 2" xfId="48921" xr:uid="{A233559D-10AF-4F30-9A0F-C6383156D4C3}"/>
    <cellStyle name="통화 [0] 2 2 2 2 2 3 2 7" xfId="21751" xr:uid="{6E09FB18-2246-4EBE-A0DD-34890E052CC1}"/>
    <cellStyle name="통화 [0] 2 2 2 2 2 3 2 7 2" xfId="51703" xr:uid="{5E7645E5-B422-43D0-8B42-46A901EE0B2E}"/>
    <cellStyle name="통화 [0] 2 2 2 2 2 3 2 8" xfId="24489" xr:uid="{A14DF4CF-FA21-4D24-A7D3-6CA77E21B207}"/>
    <cellStyle name="통화 [0] 2 2 2 2 2 3 2 8 2" xfId="54441" xr:uid="{DCF90110-EBC4-4E6D-A841-A2003140A4C7}"/>
    <cellStyle name="통화 [0] 2 2 2 2 2 3 2 9" xfId="27225" xr:uid="{054E1DDC-0BA1-4593-A4F7-5F5E678A40CF}"/>
    <cellStyle name="통화 [0] 2 2 2 2 2 3 2 9 2" xfId="57177" xr:uid="{4B721A33-D706-4750-A43A-0AB2C0D4F8FE}"/>
    <cellStyle name="통화 [0] 2 2 2 2 2 3 3" xfId="3605" xr:uid="{8E5D4F84-61CB-4AFA-8C01-F052A53B574C}"/>
    <cellStyle name="통화 [0] 2 2 2 2 2 3 3 2" xfId="28600" xr:uid="{E01B630A-B186-4F1B-81D2-1051C263AF72}"/>
    <cellStyle name="통화 [0] 2 2 2 2 2 3 3 2 2" xfId="58552" xr:uid="{B7C1DA66-64D4-4BF8-B9D4-BD14C2101D9D}"/>
    <cellStyle name="통화 [0] 2 2 2 2 2 3 3 3" xfId="33598" xr:uid="{944EC7A0-0229-4EF8-AFC1-FEC01BFD926F}"/>
    <cellStyle name="통화 [0] 2 2 2 2 2 3 4" xfId="6553" xr:uid="{3844DB98-B7B9-4941-A621-634BC6A9ED73}"/>
    <cellStyle name="통화 [0] 2 2 2 2 2 3 4 2" xfId="36508" xr:uid="{7700E306-54BD-4D02-8B53-FB1E1DAC9F82}"/>
    <cellStyle name="통화 [0] 2 2 2 2 2 3 5" xfId="9335" xr:uid="{9FAE2677-DAEA-421C-8C02-CE52FF11B421}"/>
    <cellStyle name="통화 [0] 2 2 2 2 2 3 5 2" xfId="39290" xr:uid="{6F6EC091-6AC2-43B6-A1A0-DFE1B8243D4A}"/>
    <cellStyle name="통화 [0] 2 2 2 2 2 3 6" xfId="12117" xr:uid="{E904820D-6417-4381-9A38-71D3C2B345BE}"/>
    <cellStyle name="통화 [0] 2 2 2 2 2 3 6 2" xfId="42072" xr:uid="{A7FAD08B-5FBC-4141-933A-64F20346D5A6}"/>
    <cellStyle name="통화 [0] 2 2 2 2 2 3 7" xfId="14852" xr:uid="{FAD76C14-CA5A-4D81-961E-90735179D2B3}"/>
    <cellStyle name="통화 [0] 2 2 2 2 2 3 7 2" xfId="44807" xr:uid="{C9E4D848-61BD-43D9-89E6-D4491F317E8C}"/>
    <cellStyle name="통화 [0] 2 2 2 2 2 3 8" xfId="17600" xr:uid="{452F8941-48E6-412A-81AE-A08B945DDB9B}"/>
    <cellStyle name="통화 [0] 2 2 2 2 2 3 8 2" xfId="47553" xr:uid="{B8E7308F-0FB3-45E6-9B3A-D58555C91C00}"/>
    <cellStyle name="통화 [0] 2 2 2 2 2 3 9" xfId="20383" xr:uid="{577087CB-515E-4542-BBD3-F4CB91F38808}"/>
    <cellStyle name="통화 [0] 2 2 2 2 2 3 9 2" xfId="50335" xr:uid="{2F18AEB8-B7B1-4BA3-9F8F-96CC302AB81B}"/>
    <cellStyle name="통화 [0] 2 2 2 2 2 4" xfId="2484" xr:uid="{11A8851E-99F1-449D-97AA-314235BD99F3}"/>
    <cellStyle name="통화 [0] 2 2 2 2 2 4 10" xfId="26541" xr:uid="{189D1EBD-6E21-488D-8634-ED116C13C080}"/>
    <cellStyle name="통화 [0] 2 2 2 2 2 4 10 2" xfId="56493" xr:uid="{44971931-EE71-465B-AE8B-E978EE231485}"/>
    <cellStyle name="통화 [0] 2 2 2 2 2 4 11" xfId="32483" xr:uid="{85EB6E0E-A049-48F6-B93F-7D1BDD82E7C5}"/>
    <cellStyle name="통화 [0] 2 2 2 2 2 4 2" xfId="4289" xr:uid="{79B44145-154E-4C99-9EDC-8D068EECFDD8}"/>
    <cellStyle name="통화 [0] 2 2 2 2 2 4 2 2" xfId="29284" xr:uid="{16281A4A-7C97-4183-A911-3330B8938CFD}"/>
    <cellStyle name="통화 [0] 2 2 2 2 2 4 2 2 2" xfId="59236" xr:uid="{F7F892CC-C81B-465D-9F0B-CCCD7BC8398F}"/>
    <cellStyle name="통화 [0] 2 2 2 2 2 4 2 3" xfId="34282" xr:uid="{44BEA6CC-0E9D-4ED7-B75A-77A137F5400B}"/>
    <cellStyle name="통화 [0] 2 2 2 2 2 4 3" xfId="7237" xr:uid="{92CEC71E-0A2B-4C57-B0EA-CD57F0A6CFC8}"/>
    <cellStyle name="통화 [0] 2 2 2 2 2 4 3 2" xfId="37192" xr:uid="{769B8039-520C-4F4E-A84E-A3923E2EBD26}"/>
    <cellStyle name="통화 [0] 2 2 2 2 2 4 4" xfId="10019" xr:uid="{EB33E3F6-1308-421C-9AD2-28F914223D93}"/>
    <cellStyle name="통화 [0] 2 2 2 2 2 4 4 2" xfId="39974" xr:uid="{F4B6D80B-26E6-4EFD-9678-0C5C6A54552D}"/>
    <cellStyle name="통화 [0] 2 2 2 2 2 4 5" xfId="12801" xr:uid="{99BFC97D-08E4-40E6-A86D-103FF2A943AB}"/>
    <cellStyle name="통화 [0] 2 2 2 2 2 4 5 2" xfId="42756" xr:uid="{B4CD4DC6-1871-4FB8-97E6-D822D3040156}"/>
    <cellStyle name="통화 [0] 2 2 2 2 2 4 6" xfId="15536" xr:uid="{F088A276-8027-42FE-B077-C66E9AD6D14C}"/>
    <cellStyle name="통화 [0] 2 2 2 2 2 4 6 2" xfId="45491" xr:uid="{0BDB1BCF-DCE7-45A7-AE9D-9C53EA9296E2}"/>
    <cellStyle name="통화 [0] 2 2 2 2 2 4 7" xfId="18284" xr:uid="{A2E8EE96-86EA-4922-B9B1-34BCB782543D}"/>
    <cellStyle name="통화 [0] 2 2 2 2 2 4 7 2" xfId="48237" xr:uid="{D4E3B45E-507B-4CD3-B8AC-343D8E7D79C4}"/>
    <cellStyle name="통화 [0] 2 2 2 2 2 4 8" xfId="21067" xr:uid="{502E4C12-3B37-491A-89DF-6673DAFFF0E2}"/>
    <cellStyle name="통화 [0] 2 2 2 2 2 4 8 2" xfId="51019" xr:uid="{C3268655-3CD2-429D-A23B-6C31BAA886F6}"/>
    <cellStyle name="통화 [0] 2 2 2 2 2 4 9" xfId="23805" xr:uid="{AE09B189-EDD0-4A35-ADD5-C6CA438C2CAA}"/>
    <cellStyle name="통화 [0] 2 2 2 2 2 4 9 2" xfId="53757" xr:uid="{902353FE-8C45-4C24-BCF0-E21698A39D6C}"/>
    <cellStyle name="통화 [0] 2 2 2 2 2 5" xfId="2921" xr:uid="{086E5ADF-AE51-441E-BBE0-E6A9F36A5ADD}"/>
    <cellStyle name="통화 [0] 2 2 2 2 2 5 2" xfId="27916" xr:uid="{EF2F0A3D-EC3C-46A8-9CFA-B31580913E9C}"/>
    <cellStyle name="통화 [0] 2 2 2 2 2 5 2 2" xfId="57868" xr:uid="{34548F34-0CA7-4EAA-9CCF-23F1CB0AADD2}"/>
    <cellStyle name="통화 [0] 2 2 2 2 2 5 3" xfId="32914" xr:uid="{93CD6266-F3DA-4569-AD3D-97BA1713E6C0}"/>
    <cellStyle name="통화 [0] 2 2 2 2 2 6" xfId="5869" xr:uid="{FDEB535E-8C4B-403D-AEF6-216BEB7F80FB}"/>
    <cellStyle name="통화 [0] 2 2 2 2 2 6 2" xfId="35824" xr:uid="{776E88FE-C634-40DA-B0CD-F91A2DA8251C}"/>
    <cellStyle name="통화 [0] 2 2 2 2 2 7" xfId="8651" xr:uid="{7EB74BCF-0689-43EE-90D2-20CE65CC00F4}"/>
    <cellStyle name="통화 [0] 2 2 2 2 2 7 2" xfId="38606" xr:uid="{F25832AC-652C-4128-A328-68E6000EAB59}"/>
    <cellStyle name="통화 [0] 2 2 2 2 2 8" xfId="11433" xr:uid="{8767EB85-737D-4CDB-AB25-AFF3AB927DD5}"/>
    <cellStyle name="통화 [0] 2 2 2 2 2 8 2" xfId="41388" xr:uid="{DAE707E5-00C1-4A6E-956D-F9797F314763}"/>
    <cellStyle name="통화 [0] 2 2 2 2 2 9" xfId="14168" xr:uid="{D732D221-8433-4CC1-9E45-A3198D64D032}"/>
    <cellStyle name="통화 [0] 2 2 2 2 2 9 2" xfId="44123" xr:uid="{067784F2-1777-4712-A028-2F6C8ECA48D3}"/>
    <cellStyle name="통화 [0] 2 2 2 2 3" xfId="1096" xr:uid="{7ACC54D3-C005-4BCB-A184-9E8410495835}"/>
    <cellStyle name="통화 [0] 2 2 2 2 3 10" xfId="19870" xr:uid="{ED24F35A-B043-4454-BDED-1EEA527D941A}"/>
    <cellStyle name="통화 [0] 2 2 2 2 3 10 2" xfId="49822" xr:uid="{A1CB6F53-8D7D-42F3-B85E-7D94384BA478}"/>
    <cellStyle name="통화 [0] 2 2 2 2 3 11" xfId="22608" xr:uid="{39FB9194-544A-4416-8728-324170896733}"/>
    <cellStyle name="통화 [0] 2 2 2 2 3 11 2" xfId="52560" xr:uid="{EDB4D521-36EA-470B-BFE4-2D95A1BCC7CF}"/>
    <cellStyle name="통화 [0] 2 2 2 2 3 12" xfId="25344" xr:uid="{AD16854E-B4BB-424C-B3E8-81E289BCD09D}"/>
    <cellStyle name="통화 [0] 2 2 2 2 3 12 2" xfId="55296" xr:uid="{A9EC0A5F-AB94-46FE-AC50-2BF8522EE3A6}"/>
    <cellStyle name="통화 [0] 2 2 2 2 3 13" xfId="31101" xr:uid="{98C5437C-BD54-4DF0-9A11-4A5919FB2B96}"/>
    <cellStyle name="통화 [0] 2 2 2 2 3 2" xfId="3776" xr:uid="{795E1F90-83EB-4AD3-9C02-42DC924399FB}"/>
    <cellStyle name="통화 [0] 2 2 2 2 3 2 10" xfId="26028" xr:uid="{B2F094D0-16B6-4EEC-B0E5-220596737162}"/>
    <cellStyle name="통화 [0] 2 2 2 2 3 2 10 2" xfId="55980" xr:uid="{0F160CBA-B5EF-4952-AB51-CD888FFBB049}"/>
    <cellStyle name="통화 [0] 2 2 2 2 3 2 11" xfId="33769" xr:uid="{1B875395-9FDD-4140-A5BD-F01E95DF3D2B}"/>
    <cellStyle name="통화 [0] 2 2 2 2 3 2 2" xfId="5144" xr:uid="{2DB67980-2C00-4498-9B52-D20DB5C4663E}"/>
    <cellStyle name="통화 [0] 2 2 2 2 3 2 2 10" xfId="35137" xr:uid="{5090FF92-E950-4DCE-A251-023B5660DAA7}"/>
    <cellStyle name="통화 [0] 2 2 2 2 3 2 2 2" xfId="8092" xr:uid="{F9381A86-F0BC-429B-9697-D03FB5575428}"/>
    <cellStyle name="통화 [0] 2 2 2 2 3 2 2 2 2" xfId="30139" xr:uid="{5D78B5CB-6C8D-4CAF-AC60-1B8E044B60CF}"/>
    <cellStyle name="통화 [0] 2 2 2 2 3 2 2 2 2 2" xfId="60091" xr:uid="{1FFC463A-1C4E-4A49-9486-9E71915A390F}"/>
    <cellStyle name="통화 [0] 2 2 2 2 3 2 2 2 3" xfId="38047" xr:uid="{B551DC4E-0ED7-4D03-AF03-B3D9EB046988}"/>
    <cellStyle name="통화 [0] 2 2 2 2 3 2 2 3" xfId="10874" xr:uid="{4EC5D49D-5359-4EF6-B155-CBDAD58F9043}"/>
    <cellStyle name="통화 [0] 2 2 2 2 3 2 2 3 2" xfId="40829" xr:uid="{408F6ED7-7256-4DF7-9920-C935CF33F0C2}"/>
    <cellStyle name="통화 [0] 2 2 2 2 3 2 2 4" xfId="13656" xr:uid="{97ABAD0F-4943-48B2-A2B6-DA78CDF18C52}"/>
    <cellStyle name="통화 [0] 2 2 2 2 3 2 2 4 2" xfId="43611" xr:uid="{B031C3BB-AFBF-4DD1-82F8-859CC7F7346D}"/>
    <cellStyle name="통화 [0] 2 2 2 2 3 2 2 5" xfId="16391" xr:uid="{75206F71-9BEC-4A0F-BB6C-DDD6D78CC113}"/>
    <cellStyle name="통화 [0] 2 2 2 2 3 2 2 5 2" xfId="46346" xr:uid="{5CB497AC-E7D7-408A-81FC-EF2BC8DEC8B7}"/>
    <cellStyle name="통화 [0] 2 2 2 2 3 2 2 6" xfId="19139" xr:uid="{9CC60C4E-3AD3-43DB-84F0-72184880A48B}"/>
    <cellStyle name="통화 [0] 2 2 2 2 3 2 2 6 2" xfId="49092" xr:uid="{19EAFF37-0798-4E8C-956E-963BB03F632B}"/>
    <cellStyle name="통화 [0] 2 2 2 2 3 2 2 7" xfId="21922" xr:uid="{7C9743DB-9878-4624-9B47-54C901936342}"/>
    <cellStyle name="통화 [0] 2 2 2 2 3 2 2 7 2" xfId="51874" xr:uid="{FD5FDEE8-E3EB-4DBC-B0C6-7406668474E8}"/>
    <cellStyle name="통화 [0] 2 2 2 2 3 2 2 8" xfId="24660" xr:uid="{60046C6C-247B-451C-BF7B-66A367FADBDC}"/>
    <cellStyle name="통화 [0] 2 2 2 2 3 2 2 8 2" xfId="54612" xr:uid="{08872488-691A-4DC8-A1C4-F0096C25837C}"/>
    <cellStyle name="통화 [0] 2 2 2 2 3 2 2 9" xfId="27396" xr:uid="{B70113B0-5A41-4C83-8E7A-1B3BB652D560}"/>
    <cellStyle name="통화 [0] 2 2 2 2 3 2 2 9 2" xfId="57348" xr:uid="{B28FFCD5-F83E-4202-BC39-018F6285E408}"/>
    <cellStyle name="통화 [0] 2 2 2 2 3 2 3" xfId="6724" xr:uid="{2CDC8973-D134-40A5-9C86-F736A46CA42A}"/>
    <cellStyle name="통화 [0] 2 2 2 2 3 2 3 2" xfId="28771" xr:uid="{1CB12BD3-B534-4C04-9E47-657D94CF6E54}"/>
    <cellStyle name="통화 [0] 2 2 2 2 3 2 3 2 2" xfId="58723" xr:uid="{BD403252-1683-4529-9A7B-5CA40173A9CA}"/>
    <cellStyle name="통화 [0] 2 2 2 2 3 2 3 3" xfId="36679" xr:uid="{2FA8D4A0-774B-4D1D-B848-870DE4CB07C1}"/>
    <cellStyle name="통화 [0] 2 2 2 2 3 2 4" xfId="9506" xr:uid="{D7084ED3-93EF-4765-82EC-C2030D9F22A5}"/>
    <cellStyle name="통화 [0] 2 2 2 2 3 2 4 2" xfId="39461" xr:uid="{11CE78F0-5CC3-46A9-AB00-10EF2C2329A0}"/>
    <cellStyle name="통화 [0] 2 2 2 2 3 2 5" xfId="12288" xr:uid="{B82DAA98-25BB-482E-A66E-3195AA205C22}"/>
    <cellStyle name="통화 [0] 2 2 2 2 3 2 5 2" xfId="42243" xr:uid="{010BCD7E-A429-45DA-BA14-63A1A53214C8}"/>
    <cellStyle name="통화 [0] 2 2 2 2 3 2 6" xfId="15023" xr:uid="{AD742ECD-18D5-41BC-9493-45DD3B950A9B}"/>
    <cellStyle name="통화 [0] 2 2 2 2 3 2 6 2" xfId="44978" xr:uid="{74E5A617-37D1-4AC5-9346-3CE7D49358BC}"/>
    <cellStyle name="통화 [0] 2 2 2 2 3 2 7" xfId="17771" xr:uid="{118CCD35-94C4-4635-B6EC-7A879BB5EA26}"/>
    <cellStyle name="통화 [0] 2 2 2 2 3 2 7 2" xfId="47724" xr:uid="{19496C30-D9F1-4366-A9BA-734ADDD188CB}"/>
    <cellStyle name="통화 [0] 2 2 2 2 3 2 8" xfId="20554" xr:uid="{62935349-56F8-431C-A5A0-29A8D17AB704}"/>
    <cellStyle name="통화 [0] 2 2 2 2 3 2 8 2" xfId="50506" xr:uid="{56FBE347-F2CA-4A35-BA52-C8BC04BCC5FA}"/>
    <cellStyle name="통화 [0] 2 2 2 2 3 2 9" xfId="23292" xr:uid="{85D1EC70-C6F0-40BF-B446-2FEC994663B2}"/>
    <cellStyle name="통화 [0] 2 2 2 2 3 2 9 2" xfId="53244" xr:uid="{6EEE3CE2-CF69-4B2F-992B-CDF207225542}"/>
    <cellStyle name="통화 [0] 2 2 2 2 3 3" xfId="4460" xr:uid="{28770B45-9117-44CC-938F-DFA2C7E54939}"/>
    <cellStyle name="통화 [0] 2 2 2 2 3 3 10" xfId="34453" xr:uid="{FAFCC25C-EC10-433F-8BF7-1D4EA1CEE67D}"/>
    <cellStyle name="통화 [0] 2 2 2 2 3 3 2" xfId="7408" xr:uid="{E189EB46-EF4F-4EE2-B15E-4E2217B8304C}"/>
    <cellStyle name="통화 [0] 2 2 2 2 3 3 2 2" xfId="29455" xr:uid="{E49D2F92-E3BE-4E1A-81F2-4C857B8E2813}"/>
    <cellStyle name="통화 [0] 2 2 2 2 3 3 2 2 2" xfId="59407" xr:uid="{895CB355-9132-4060-A780-EC31DF779A9E}"/>
    <cellStyle name="통화 [0] 2 2 2 2 3 3 2 3" xfId="37363" xr:uid="{B0424E62-73D3-442D-AFA0-B9116E3D368F}"/>
    <cellStyle name="통화 [0] 2 2 2 2 3 3 3" xfId="10190" xr:uid="{B1B2ACB5-1F84-488B-9BCD-BB278C6B3054}"/>
    <cellStyle name="통화 [0] 2 2 2 2 3 3 3 2" xfId="40145" xr:uid="{B0A18540-2EC9-4637-9610-DC1D729191DC}"/>
    <cellStyle name="통화 [0] 2 2 2 2 3 3 4" xfId="12972" xr:uid="{43BF16AC-3C03-4398-80B5-9B0EBED923BE}"/>
    <cellStyle name="통화 [0] 2 2 2 2 3 3 4 2" xfId="42927" xr:uid="{5D85365A-701F-4D00-8A23-C7764E8AF162}"/>
    <cellStyle name="통화 [0] 2 2 2 2 3 3 5" xfId="15707" xr:uid="{632877C3-9F28-4186-A3F1-2A384AA0B3E6}"/>
    <cellStyle name="통화 [0] 2 2 2 2 3 3 5 2" xfId="45662" xr:uid="{1FAB8534-5ADE-4EEC-92E7-251CBB27A46A}"/>
    <cellStyle name="통화 [0] 2 2 2 2 3 3 6" xfId="18455" xr:uid="{5F7A5EC2-F28E-442E-87DC-CE96796B510C}"/>
    <cellStyle name="통화 [0] 2 2 2 2 3 3 6 2" xfId="48408" xr:uid="{52A5C162-9257-4246-B21F-71710B9C9C76}"/>
    <cellStyle name="통화 [0] 2 2 2 2 3 3 7" xfId="21238" xr:uid="{FAD58C01-54F9-4E93-81BE-B0B32161AEC1}"/>
    <cellStyle name="통화 [0] 2 2 2 2 3 3 7 2" xfId="51190" xr:uid="{7308A0E1-830D-461A-90DB-AFA789A9D07D}"/>
    <cellStyle name="통화 [0] 2 2 2 2 3 3 8" xfId="23976" xr:uid="{3C2F749D-6DCC-483A-93C7-B6FFADE2F195}"/>
    <cellStyle name="통화 [0] 2 2 2 2 3 3 8 2" xfId="53928" xr:uid="{AACFFEF9-B747-4FF7-9642-24B70C4F64BC}"/>
    <cellStyle name="통화 [0] 2 2 2 2 3 3 9" xfId="26712" xr:uid="{EFCC898B-EB45-4442-BFC5-2694D329539F}"/>
    <cellStyle name="통화 [0] 2 2 2 2 3 3 9 2" xfId="56664" xr:uid="{F4FB8C2D-9705-4DBD-BE9E-3ED332B6764F}"/>
    <cellStyle name="통화 [0] 2 2 2 2 3 4" xfId="3092" xr:uid="{79A78DDF-7983-44F9-9BE0-DC08A01560F5}"/>
    <cellStyle name="통화 [0] 2 2 2 2 3 4 2" xfId="28087" xr:uid="{AA81B949-0ACC-42B4-8BF2-E1D275F43F64}"/>
    <cellStyle name="통화 [0] 2 2 2 2 3 4 2 2" xfId="58039" xr:uid="{2A4C8254-2A10-4B1B-A948-196FEF77FB53}"/>
    <cellStyle name="통화 [0] 2 2 2 2 3 4 3" xfId="33085" xr:uid="{9ABF8820-B50D-42D0-A603-3506B7CFBC96}"/>
    <cellStyle name="통화 [0] 2 2 2 2 3 5" xfId="6040" xr:uid="{A8D317BE-C41A-4520-8370-5AE5CDC5622B}"/>
    <cellStyle name="통화 [0] 2 2 2 2 3 5 2" xfId="35995" xr:uid="{B221C86B-0B8B-4B1A-A233-0A6932EC4D40}"/>
    <cellStyle name="통화 [0] 2 2 2 2 3 6" xfId="8822" xr:uid="{8555530F-8C63-47C5-948A-4922BFB0C9BE}"/>
    <cellStyle name="통화 [0] 2 2 2 2 3 6 2" xfId="38777" xr:uid="{B6A91AD9-FA44-4BEE-AE73-65173FB9EA2F}"/>
    <cellStyle name="통화 [0] 2 2 2 2 3 7" xfId="11604" xr:uid="{8F758039-C0A9-4DB9-BE41-130095DA6468}"/>
    <cellStyle name="통화 [0] 2 2 2 2 3 7 2" xfId="41559" xr:uid="{E8C9E3BF-7F94-49E6-BC7E-B39210169D51}"/>
    <cellStyle name="통화 [0] 2 2 2 2 3 8" xfId="14339" xr:uid="{9C2A90E5-07AC-42C4-8E63-20D7BE65C7D1}"/>
    <cellStyle name="통화 [0] 2 2 2 2 3 8 2" xfId="44294" xr:uid="{FAC541B6-466E-49A6-8C35-C8B0D40E5502}"/>
    <cellStyle name="통화 [0] 2 2 2 2 3 9" xfId="17087" xr:uid="{A32C6E3B-B62B-4B46-9FA8-EB9E9B431BED}"/>
    <cellStyle name="통화 [0] 2 2 2 2 3 9 2" xfId="47040" xr:uid="{F582FA9E-C0E2-4369-9B8C-DBB12F2CE385}"/>
    <cellStyle name="통화 [0] 2 2 2 2 4" xfId="1638" xr:uid="{F7D72E9A-05D7-4BB8-8D43-2357A781DB54}"/>
    <cellStyle name="통화 [0] 2 2 2 2 4 10" xfId="22950" xr:uid="{CBF98567-F89E-4BAB-AE7D-1F1156BA0942}"/>
    <cellStyle name="통화 [0] 2 2 2 2 4 10 2" xfId="52902" xr:uid="{2882266F-5A1B-4244-B5AF-76B4F8167324}"/>
    <cellStyle name="통화 [0] 2 2 2 2 4 11" xfId="25686" xr:uid="{46A7CC26-17BA-4BE3-AF30-7725DB73151C}"/>
    <cellStyle name="통화 [0] 2 2 2 2 4 11 2" xfId="55638" xr:uid="{2AAFA979-7298-4C43-89C0-0BE7919668BA}"/>
    <cellStyle name="통화 [0] 2 2 2 2 4 12" xfId="31643" xr:uid="{6FBE7DE6-F01C-482C-B1A0-79967B6DA3CF}"/>
    <cellStyle name="통화 [0] 2 2 2 2 4 2" xfId="4802" xr:uid="{D1D08167-4068-450E-AAA7-DA2F4606A497}"/>
    <cellStyle name="통화 [0] 2 2 2 2 4 2 10" xfId="34795" xr:uid="{E3CF6A34-3EAC-40F5-BD80-719C3FCFC2B1}"/>
    <cellStyle name="통화 [0] 2 2 2 2 4 2 2" xfId="7750" xr:uid="{C7904E28-6852-4B70-9E13-79B0FE780F83}"/>
    <cellStyle name="통화 [0] 2 2 2 2 4 2 2 2" xfId="29797" xr:uid="{6B85383C-9BF9-4568-9079-4598FFAC0BF4}"/>
    <cellStyle name="통화 [0] 2 2 2 2 4 2 2 2 2" xfId="59749" xr:uid="{68B79B13-6F18-4C78-9595-A332E51A73EA}"/>
    <cellStyle name="통화 [0] 2 2 2 2 4 2 2 3" xfId="37705" xr:uid="{A160E730-5229-4AF6-810B-92C5CDBE99D1}"/>
    <cellStyle name="통화 [0] 2 2 2 2 4 2 3" xfId="10532" xr:uid="{CF9D6296-9040-492A-9CB1-8C74D0F00072}"/>
    <cellStyle name="통화 [0] 2 2 2 2 4 2 3 2" xfId="40487" xr:uid="{C2AA8303-4F01-4EDD-A601-1A32BE212BD7}"/>
    <cellStyle name="통화 [0] 2 2 2 2 4 2 4" xfId="13314" xr:uid="{9A0E7ED1-B857-4EC1-8B2D-A2E42920ED55}"/>
    <cellStyle name="통화 [0] 2 2 2 2 4 2 4 2" xfId="43269" xr:uid="{D8DD74A4-B213-4D7E-973D-C4EC3A738257}"/>
    <cellStyle name="통화 [0] 2 2 2 2 4 2 5" xfId="16049" xr:uid="{15D6D9B4-DA34-4330-90C1-6FA1F24A09D5}"/>
    <cellStyle name="통화 [0] 2 2 2 2 4 2 5 2" xfId="46004" xr:uid="{F8603CC2-918B-4EB1-9BBD-DBCFA8389826}"/>
    <cellStyle name="통화 [0] 2 2 2 2 4 2 6" xfId="18797" xr:uid="{9464E58A-FBEA-4B9A-A687-32D23F2DBA45}"/>
    <cellStyle name="통화 [0] 2 2 2 2 4 2 6 2" xfId="48750" xr:uid="{B1BAF4E3-6EEB-4C7B-9BBB-3ED08126702C}"/>
    <cellStyle name="통화 [0] 2 2 2 2 4 2 7" xfId="21580" xr:uid="{C04C39D1-B21E-400B-858A-AC7CB861DC55}"/>
    <cellStyle name="통화 [0] 2 2 2 2 4 2 7 2" xfId="51532" xr:uid="{D22CE65F-9BDE-4DFC-B62D-60ADDE719EF3}"/>
    <cellStyle name="통화 [0] 2 2 2 2 4 2 8" xfId="24318" xr:uid="{74C11DD7-D37E-44C9-BF50-60A7D6F26724}"/>
    <cellStyle name="통화 [0] 2 2 2 2 4 2 8 2" xfId="54270" xr:uid="{E8AD9D7E-6CE1-4673-8BF3-1794AF604BDB}"/>
    <cellStyle name="통화 [0] 2 2 2 2 4 2 9" xfId="27054" xr:uid="{9E267217-AD4D-459B-ADF9-DD35BB32FDA8}"/>
    <cellStyle name="통화 [0] 2 2 2 2 4 2 9 2" xfId="57006" xr:uid="{6077EFCA-6BEA-4B25-8197-B2D9A0A3DF02}"/>
    <cellStyle name="통화 [0] 2 2 2 2 4 3" xfId="3434" xr:uid="{9E94534C-5A86-4395-9E9A-626F5FBC81AB}"/>
    <cellStyle name="통화 [0] 2 2 2 2 4 3 2" xfId="28429" xr:uid="{559E86C7-03F7-4EA9-A9A7-84303C9EBA65}"/>
    <cellStyle name="통화 [0] 2 2 2 2 4 3 2 2" xfId="58381" xr:uid="{E9030B76-5CE1-42D7-BE7A-120042C3F82C}"/>
    <cellStyle name="통화 [0] 2 2 2 2 4 3 3" xfId="33427" xr:uid="{A9C43C17-00CE-4EAB-B7DA-E953E943A722}"/>
    <cellStyle name="통화 [0] 2 2 2 2 4 4" xfId="6382" xr:uid="{B5C00A61-8C09-4B06-82BB-4BAB87288B31}"/>
    <cellStyle name="통화 [0] 2 2 2 2 4 4 2" xfId="36337" xr:uid="{CE239B24-6ECC-4A6C-8768-228EC04677CA}"/>
    <cellStyle name="통화 [0] 2 2 2 2 4 5" xfId="9164" xr:uid="{B79C63F5-66A1-4C03-8A7F-968DBC99EB89}"/>
    <cellStyle name="통화 [0] 2 2 2 2 4 5 2" xfId="39119" xr:uid="{47A550B6-B40D-4E3D-91E5-975F8F95632C}"/>
    <cellStyle name="통화 [0] 2 2 2 2 4 6" xfId="11946" xr:uid="{C5487E07-7F86-4688-9D6C-97D626FAE2CF}"/>
    <cellStyle name="통화 [0] 2 2 2 2 4 6 2" xfId="41901" xr:uid="{2DDC28A8-AC34-46A0-803F-FBE137C728FC}"/>
    <cellStyle name="통화 [0] 2 2 2 2 4 7" xfId="14681" xr:uid="{A30A731C-1649-4C5C-A87D-9F617F488628}"/>
    <cellStyle name="통화 [0] 2 2 2 2 4 7 2" xfId="44636" xr:uid="{D3831952-154B-414F-A353-49509FE57E5E}"/>
    <cellStyle name="통화 [0] 2 2 2 2 4 8" xfId="17429" xr:uid="{CC93975B-EDA8-4E5B-A641-E398B7F30CC3}"/>
    <cellStyle name="통화 [0] 2 2 2 2 4 8 2" xfId="47382" xr:uid="{62B3BDBD-1AEF-4722-BC94-7B5F26E8F4C7}"/>
    <cellStyle name="통화 [0] 2 2 2 2 4 9" xfId="20212" xr:uid="{985BD4F0-A7F4-491D-B299-C8764EF1EC7D}"/>
    <cellStyle name="통화 [0] 2 2 2 2 4 9 2" xfId="50164" xr:uid="{42AC0A18-F204-4E50-9647-B791EB03046A}"/>
    <cellStyle name="통화 [0] 2 2 2 2 5" xfId="2133" xr:uid="{E709FF96-738A-46C7-A9BD-B9FF7AAE12AD}"/>
    <cellStyle name="통화 [0] 2 2 2 2 5 10" xfId="26370" xr:uid="{12D509B9-E8AD-41FE-9BB6-20A403CBCC42}"/>
    <cellStyle name="통화 [0] 2 2 2 2 5 10 2" xfId="56322" xr:uid="{08086FF6-B359-474B-86A4-67EEC7292894}"/>
    <cellStyle name="통화 [0] 2 2 2 2 5 11" xfId="32136" xr:uid="{BA9506DF-E382-418A-B3D1-5D768DFC20F2}"/>
    <cellStyle name="통화 [0] 2 2 2 2 5 2" xfId="4118" xr:uid="{1521E6B3-13D2-4937-A456-0B6CB8E51B20}"/>
    <cellStyle name="통화 [0] 2 2 2 2 5 2 2" xfId="29113" xr:uid="{DC9A4FB9-2FC6-4B46-B6FA-99D949CE3B7C}"/>
    <cellStyle name="통화 [0] 2 2 2 2 5 2 2 2" xfId="59065" xr:uid="{8C7858D8-32B3-4CD8-9946-8DD3B32CF343}"/>
    <cellStyle name="통화 [0] 2 2 2 2 5 2 3" xfId="34111" xr:uid="{EC4418D2-9613-4D42-AA70-B14C1360E366}"/>
    <cellStyle name="통화 [0] 2 2 2 2 5 3" xfId="7066" xr:uid="{8427FC6C-FFFB-41A9-AECF-A4A2E1EBBBE6}"/>
    <cellStyle name="통화 [0] 2 2 2 2 5 3 2" xfId="37021" xr:uid="{2113EE8B-45EE-46A6-8728-B6C2FAFD05C0}"/>
    <cellStyle name="통화 [0] 2 2 2 2 5 4" xfId="9848" xr:uid="{74BA67BF-00D0-4207-AE9E-A477A8116794}"/>
    <cellStyle name="통화 [0] 2 2 2 2 5 4 2" xfId="39803" xr:uid="{FCF06385-E5B1-474B-B221-EA3D7A8ADB7F}"/>
    <cellStyle name="통화 [0] 2 2 2 2 5 5" xfId="12630" xr:uid="{1F71FF89-79FD-458B-8FEA-00CEBA6881E9}"/>
    <cellStyle name="통화 [0] 2 2 2 2 5 5 2" xfId="42585" xr:uid="{21FB08BA-5CE2-4AE3-A4B4-5FED1DD72E20}"/>
    <cellStyle name="통화 [0] 2 2 2 2 5 6" xfId="15365" xr:uid="{E9D28C9C-4C8D-479D-BC39-E6557D3D6C9F}"/>
    <cellStyle name="통화 [0] 2 2 2 2 5 6 2" xfId="45320" xr:uid="{0433A4EE-4967-40F0-AA20-B8060BF4FE4D}"/>
    <cellStyle name="통화 [0] 2 2 2 2 5 7" xfId="18113" xr:uid="{47894A32-978F-4C83-89AF-F398A11D617D}"/>
    <cellStyle name="통화 [0] 2 2 2 2 5 7 2" xfId="48066" xr:uid="{44B38026-DEE3-4968-894D-EC49A2071D18}"/>
    <cellStyle name="통화 [0] 2 2 2 2 5 8" xfId="20896" xr:uid="{1E26E64E-F6D7-44E2-824A-D85112FB2F29}"/>
    <cellStyle name="통화 [0] 2 2 2 2 5 8 2" xfId="50848" xr:uid="{F501F92C-5A74-4A01-90B6-3A7CD42E04EC}"/>
    <cellStyle name="통화 [0] 2 2 2 2 5 9" xfId="23634" xr:uid="{E183830E-D899-460C-86BF-60F654FAD7C9}"/>
    <cellStyle name="통화 [0] 2 2 2 2 5 9 2" xfId="53586" xr:uid="{DD866452-F4D1-429A-BCA6-F74847A3EC64}"/>
    <cellStyle name="통화 [0] 2 2 2 2 6" xfId="2312" xr:uid="{717938D6-E0F4-441C-8251-6CA7542AADEF}"/>
    <cellStyle name="통화 [0] 2 2 2 2 6 2" xfId="27745" xr:uid="{959DEF37-339B-487D-B9C7-4297DF99DCD3}"/>
    <cellStyle name="통화 [0] 2 2 2 2 6 2 2" xfId="57697" xr:uid="{DEC1896F-96BC-4015-89C6-C568EC7F2356}"/>
    <cellStyle name="통화 [0] 2 2 2 2 6 3" xfId="32312" xr:uid="{40F33BC8-C7E7-4220-8635-56DA97310CE3}"/>
    <cellStyle name="통화 [0] 2 2 2 2 7" xfId="2750" xr:uid="{D703B966-6071-4533-8300-29A647874688}"/>
    <cellStyle name="통화 [0] 2 2 2 2 7 2" xfId="32743" xr:uid="{23130BFD-167B-42DA-9B6D-1337010AF461}"/>
    <cellStyle name="통화 [0] 2 2 2 2 8" xfId="5698" xr:uid="{C6CB3FAA-B6B6-4524-9252-BE768C4E163D}"/>
    <cellStyle name="통화 [0] 2 2 2 2 8 2" xfId="35653" xr:uid="{1F1F2CB9-6DE3-4FCF-A7DB-70FC4F2AF8AF}"/>
    <cellStyle name="통화 [0] 2 2 2 2 9" xfId="8480" xr:uid="{01A5310B-AD0A-42C7-9557-E4EC217C83E3}"/>
    <cellStyle name="통화 [0] 2 2 2 2 9 2" xfId="38435" xr:uid="{1A7BA468-6E32-4CF1-9A4B-B1C7F62BE198}"/>
    <cellStyle name="통화 [0] 2 2 2 3" xfId="783" xr:uid="{B38787E3-54A4-4ED4-A4F1-003F5462D201}"/>
    <cellStyle name="통화 [0] 2 2 2 3 10" xfId="16831" xr:uid="{84D82AC6-D622-4037-8CAB-C178BAD440F6}"/>
    <cellStyle name="통화 [0] 2 2 2 3 10 2" xfId="46784" xr:uid="{61BCA290-24DB-4FA5-9BDB-738F7EA2244A}"/>
    <cellStyle name="통화 [0] 2 2 2 3 11" xfId="19614" xr:uid="{D5FE51E5-AAF1-4D73-A1EA-0315E83E84E9}"/>
    <cellStyle name="통화 [0] 2 2 2 3 11 2" xfId="49566" xr:uid="{FCCFA36D-359C-4A35-BB49-3E03159C3306}"/>
    <cellStyle name="통화 [0] 2 2 2 3 12" xfId="22352" xr:uid="{332F5CA7-D485-4C3B-B3D4-BFF257FD9367}"/>
    <cellStyle name="통화 [0] 2 2 2 3 12 2" xfId="52304" xr:uid="{FE6B4C6E-643D-4A54-A656-6A56A220FA0D}"/>
    <cellStyle name="통화 [0] 2 2 2 3 13" xfId="25088" xr:uid="{6B2E762C-8EC6-4998-A592-50DDCB4D426D}"/>
    <cellStyle name="통화 [0] 2 2 2 3 13 2" xfId="55040" xr:uid="{1D2B5063-1642-4B2A-8CAA-80E955571ACA}"/>
    <cellStyle name="통화 [0] 2 2 2 3 14" xfId="30788" xr:uid="{C202E12D-9961-4038-A889-A7E206839917}"/>
    <cellStyle name="통화 [0] 2 2 2 3 2" xfId="1326" xr:uid="{7D6139ED-1B38-450B-AEFE-3E17C4CEFB7E}"/>
    <cellStyle name="통화 [0] 2 2 2 3 2 10" xfId="19956" xr:uid="{D831E63D-FD60-4E8D-8914-80BC7CC39664}"/>
    <cellStyle name="통화 [0] 2 2 2 3 2 10 2" xfId="49908" xr:uid="{A8D001A5-C61D-49FA-BEFB-63CD7FABCF9D}"/>
    <cellStyle name="통화 [0] 2 2 2 3 2 11" xfId="22694" xr:uid="{285043EA-C356-41F0-8755-D59B8852FD0D}"/>
    <cellStyle name="통화 [0] 2 2 2 3 2 11 2" xfId="52646" xr:uid="{6EA62F39-9DF2-4C3E-AFC3-5EC2816678AB}"/>
    <cellStyle name="통화 [0] 2 2 2 3 2 12" xfId="25430" xr:uid="{101C6FF5-5571-4F07-B052-D07F87B58FF5}"/>
    <cellStyle name="통화 [0] 2 2 2 3 2 12 2" xfId="55382" xr:uid="{CA65B55B-344B-4BF7-877D-28770839E35E}"/>
    <cellStyle name="통화 [0] 2 2 2 3 2 13" xfId="31331" xr:uid="{389DFF2F-350E-4E33-BD4A-4E56D1794A6A}"/>
    <cellStyle name="통화 [0] 2 2 2 3 2 2" xfId="3862" xr:uid="{1188DE0B-DC78-4705-83C7-1FF679026208}"/>
    <cellStyle name="통화 [0] 2 2 2 3 2 2 10" xfId="26114" xr:uid="{369BE300-E9C6-488A-BC5E-23910452256A}"/>
    <cellStyle name="통화 [0] 2 2 2 3 2 2 10 2" xfId="56066" xr:uid="{B28C26D0-CB93-4E67-8ADC-B4572C29A971}"/>
    <cellStyle name="통화 [0] 2 2 2 3 2 2 11" xfId="33855" xr:uid="{ED2E17C4-9E0F-4856-ADF5-BCA18392675B}"/>
    <cellStyle name="통화 [0] 2 2 2 3 2 2 2" xfId="5230" xr:uid="{267011AC-5B38-47B9-A5D1-3E2764C03A1D}"/>
    <cellStyle name="통화 [0] 2 2 2 3 2 2 2 10" xfId="35223" xr:uid="{5C8DB4A0-BB6A-4D10-8E82-2768CC05667B}"/>
    <cellStyle name="통화 [0] 2 2 2 3 2 2 2 2" xfId="8178" xr:uid="{92BFF18F-7CC5-4A0F-95A7-B8FFF9329B3A}"/>
    <cellStyle name="통화 [0] 2 2 2 3 2 2 2 2 2" xfId="30225" xr:uid="{56E69412-E911-4EF3-AB38-0E857F22C888}"/>
    <cellStyle name="통화 [0] 2 2 2 3 2 2 2 2 2 2" xfId="60177" xr:uid="{AD00994B-B3BF-4BE3-AD94-64DC9F6EA7BA}"/>
    <cellStyle name="통화 [0] 2 2 2 3 2 2 2 2 3" xfId="38133" xr:uid="{D21FD111-26AA-4D2B-A1AB-0928E539B4F1}"/>
    <cellStyle name="통화 [0] 2 2 2 3 2 2 2 3" xfId="10960" xr:uid="{B633487F-95F4-480C-8EE4-33367782A45B}"/>
    <cellStyle name="통화 [0] 2 2 2 3 2 2 2 3 2" xfId="40915" xr:uid="{E416FA6B-7828-4CA0-82C4-0C50F0D9437F}"/>
    <cellStyle name="통화 [0] 2 2 2 3 2 2 2 4" xfId="13742" xr:uid="{B129FA0D-70E5-4B00-BF81-CE1C0954F540}"/>
    <cellStyle name="통화 [0] 2 2 2 3 2 2 2 4 2" xfId="43697" xr:uid="{912169F9-85FA-4673-83E7-81FF6511DD1E}"/>
    <cellStyle name="통화 [0] 2 2 2 3 2 2 2 5" xfId="16477" xr:uid="{B9480350-400A-4C3C-B9B9-A948132D570C}"/>
    <cellStyle name="통화 [0] 2 2 2 3 2 2 2 5 2" xfId="46432" xr:uid="{E19C2C60-FB0A-41F5-B7FC-54DC689E658E}"/>
    <cellStyle name="통화 [0] 2 2 2 3 2 2 2 6" xfId="19225" xr:uid="{4A9E5D47-EA65-45A8-9C7A-2700AE40014E}"/>
    <cellStyle name="통화 [0] 2 2 2 3 2 2 2 6 2" xfId="49178" xr:uid="{67053C72-41C7-4A33-8436-03A16BC0D7D7}"/>
    <cellStyle name="통화 [0] 2 2 2 3 2 2 2 7" xfId="22008" xr:uid="{0144536A-2EFA-489A-BF25-F64AA5A324A7}"/>
    <cellStyle name="통화 [0] 2 2 2 3 2 2 2 7 2" xfId="51960" xr:uid="{F77A0A2D-E1CE-45CF-94B5-FF4F0063CEDC}"/>
    <cellStyle name="통화 [0] 2 2 2 3 2 2 2 8" xfId="24746" xr:uid="{37F95289-4979-4888-BE02-76648335E99B}"/>
    <cellStyle name="통화 [0] 2 2 2 3 2 2 2 8 2" xfId="54698" xr:uid="{47EA7CC1-7246-4AD6-AC7E-F9255DD9A8E4}"/>
    <cellStyle name="통화 [0] 2 2 2 3 2 2 2 9" xfId="27482" xr:uid="{9D804904-F0A6-4F8B-9F13-76209E96BC42}"/>
    <cellStyle name="통화 [0] 2 2 2 3 2 2 2 9 2" xfId="57434" xr:uid="{CB92519D-4A31-41D1-8732-60F7EECBB72D}"/>
    <cellStyle name="통화 [0] 2 2 2 3 2 2 3" xfId="6810" xr:uid="{47C3AA7C-98F4-4C8E-8090-5304DC48475A}"/>
    <cellStyle name="통화 [0] 2 2 2 3 2 2 3 2" xfId="28857" xr:uid="{0EE3A3D5-06AC-4571-BC3C-7E0AA793A5B4}"/>
    <cellStyle name="통화 [0] 2 2 2 3 2 2 3 2 2" xfId="58809" xr:uid="{6FF71DF6-6AA9-48C3-AA65-7E1570EF519E}"/>
    <cellStyle name="통화 [0] 2 2 2 3 2 2 3 3" xfId="36765" xr:uid="{9A0687F1-28F4-4D07-A777-F46A827D8B93}"/>
    <cellStyle name="통화 [0] 2 2 2 3 2 2 4" xfId="9592" xr:uid="{41AC922F-9386-4639-B131-72755A20B02D}"/>
    <cellStyle name="통화 [0] 2 2 2 3 2 2 4 2" xfId="39547" xr:uid="{EF1828A2-148A-493E-A8C4-22BF4F63445D}"/>
    <cellStyle name="통화 [0] 2 2 2 3 2 2 5" xfId="12374" xr:uid="{D5B70BDF-640E-4E07-8317-69DA3D0A39A0}"/>
    <cellStyle name="통화 [0] 2 2 2 3 2 2 5 2" xfId="42329" xr:uid="{9A26DB6F-7F3D-450A-8DC1-A456068E9364}"/>
    <cellStyle name="통화 [0] 2 2 2 3 2 2 6" xfId="15109" xr:uid="{2963C893-E9B4-473E-976B-6F7C93F97025}"/>
    <cellStyle name="통화 [0] 2 2 2 3 2 2 6 2" xfId="45064" xr:uid="{FDE4FA63-F84A-4CDD-9A3D-17C7B49EB96C}"/>
    <cellStyle name="통화 [0] 2 2 2 3 2 2 7" xfId="17857" xr:uid="{A49D3AA8-E2DA-41FD-B2BD-EA585C4EE7F0}"/>
    <cellStyle name="통화 [0] 2 2 2 3 2 2 7 2" xfId="47810" xr:uid="{9E495240-6CA0-4479-8695-314995F492A4}"/>
    <cellStyle name="통화 [0] 2 2 2 3 2 2 8" xfId="20640" xr:uid="{A6B287EF-6B36-4FC4-82C0-0B47F7BAA464}"/>
    <cellStyle name="통화 [0] 2 2 2 3 2 2 8 2" xfId="50592" xr:uid="{0636CF43-B332-4159-87F9-CDACE89818BD}"/>
    <cellStyle name="통화 [0] 2 2 2 3 2 2 9" xfId="23378" xr:uid="{73EA0232-AEFF-4B74-8214-9F7D45F01F30}"/>
    <cellStyle name="통화 [0] 2 2 2 3 2 2 9 2" xfId="53330" xr:uid="{ED6F6FC4-1BB1-49B5-AA6E-35E20D304311}"/>
    <cellStyle name="통화 [0] 2 2 2 3 2 3" xfId="4546" xr:uid="{7FC3363C-DDAF-4FE1-A935-AB3FD405F5B7}"/>
    <cellStyle name="통화 [0] 2 2 2 3 2 3 10" xfId="34539" xr:uid="{46719E15-2EE4-462C-9920-B27107EC9EA4}"/>
    <cellStyle name="통화 [0] 2 2 2 3 2 3 2" xfId="7494" xr:uid="{41E981DA-CFBF-435A-8B80-853452901FB2}"/>
    <cellStyle name="통화 [0] 2 2 2 3 2 3 2 2" xfId="29541" xr:uid="{5F1FFCB4-08CF-4C49-AD0C-1BE9183540E8}"/>
    <cellStyle name="통화 [0] 2 2 2 3 2 3 2 2 2" xfId="59493" xr:uid="{1A315586-097B-4898-A62B-ECB05CDAAD55}"/>
    <cellStyle name="통화 [0] 2 2 2 3 2 3 2 3" xfId="37449" xr:uid="{312A759A-70AB-413E-854F-D99F2FDA4B20}"/>
    <cellStyle name="통화 [0] 2 2 2 3 2 3 3" xfId="10276" xr:uid="{43D9921D-58D3-47E3-9015-6370989BB3FC}"/>
    <cellStyle name="통화 [0] 2 2 2 3 2 3 3 2" xfId="40231" xr:uid="{83A7FC22-9EC6-4206-9115-E33E13854D77}"/>
    <cellStyle name="통화 [0] 2 2 2 3 2 3 4" xfId="13058" xr:uid="{18D5D737-BEA8-4BC6-B747-D6F72D4E3198}"/>
    <cellStyle name="통화 [0] 2 2 2 3 2 3 4 2" xfId="43013" xr:uid="{FD4F21CF-A7D5-4CFB-B214-A55A457591BC}"/>
    <cellStyle name="통화 [0] 2 2 2 3 2 3 5" xfId="15793" xr:uid="{1C69662F-6560-44DB-80C3-FB200BB16FAD}"/>
    <cellStyle name="통화 [0] 2 2 2 3 2 3 5 2" xfId="45748" xr:uid="{FCC75F72-A89A-4342-8828-880874F2FD53}"/>
    <cellStyle name="통화 [0] 2 2 2 3 2 3 6" xfId="18541" xr:uid="{A0259469-E7B2-45DE-84BC-8AB5DC4F58F1}"/>
    <cellStyle name="통화 [0] 2 2 2 3 2 3 6 2" xfId="48494" xr:uid="{900F28E7-FB78-4E42-9692-2A631F1D734D}"/>
    <cellStyle name="통화 [0] 2 2 2 3 2 3 7" xfId="21324" xr:uid="{7E400C3B-B1E3-4232-9504-E3B15C8823BE}"/>
    <cellStyle name="통화 [0] 2 2 2 3 2 3 7 2" xfId="51276" xr:uid="{9B365F1E-5336-4C46-8970-0DD89A053A34}"/>
    <cellStyle name="통화 [0] 2 2 2 3 2 3 8" xfId="24062" xr:uid="{2FFF0EB1-80A6-4D3C-91A1-18D8C4DE6E86}"/>
    <cellStyle name="통화 [0] 2 2 2 3 2 3 8 2" xfId="54014" xr:uid="{C24BAA7B-7160-4D6C-A544-D473515770DE}"/>
    <cellStyle name="통화 [0] 2 2 2 3 2 3 9" xfId="26798" xr:uid="{52ABEAA7-3E15-41F3-BA60-A5747712817E}"/>
    <cellStyle name="통화 [0] 2 2 2 3 2 3 9 2" xfId="56750" xr:uid="{643F3DB3-7D6A-4FB8-915D-9C06E0D0D4D6}"/>
    <cellStyle name="통화 [0] 2 2 2 3 2 4" xfId="3178" xr:uid="{506FBC59-43D2-4439-ABC7-C4F84FF55507}"/>
    <cellStyle name="통화 [0] 2 2 2 3 2 4 2" xfId="28173" xr:uid="{77A6C5C1-3A07-48BA-8F4A-D90E63AC166E}"/>
    <cellStyle name="통화 [0] 2 2 2 3 2 4 2 2" xfId="58125" xr:uid="{3B326076-60D2-4F84-96D3-DD9B8BF3F050}"/>
    <cellStyle name="통화 [0] 2 2 2 3 2 4 3" xfId="33171" xr:uid="{464CC05B-207A-4F46-9D34-D14BA9B75A15}"/>
    <cellStyle name="통화 [0] 2 2 2 3 2 5" xfId="6126" xr:uid="{715C0BF5-A855-4091-9E6F-6FC8C7CF9384}"/>
    <cellStyle name="통화 [0] 2 2 2 3 2 5 2" xfId="36081" xr:uid="{1B40DA96-0CF9-4B25-82DB-7EC4F31EB2BC}"/>
    <cellStyle name="통화 [0] 2 2 2 3 2 6" xfId="8908" xr:uid="{48745FB1-C89E-4E4F-B798-C6B7DB9270C0}"/>
    <cellStyle name="통화 [0] 2 2 2 3 2 6 2" xfId="38863" xr:uid="{6758235F-7DC7-415F-A392-9BD142222FA0}"/>
    <cellStyle name="통화 [0] 2 2 2 3 2 7" xfId="11690" xr:uid="{14A7FE24-2B1F-496F-85D4-A6F04BB794C5}"/>
    <cellStyle name="통화 [0] 2 2 2 3 2 7 2" xfId="41645" xr:uid="{DB8756D7-2AC3-48C6-A2F2-C16CDC25F033}"/>
    <cellStyle name="통화 [0] 2 2 2 3 2 8" xfId="14425" xr:uid="{599345CD-DCED-4CA5-80FE-BC03CE2A6B3E}"/>
    <cellStyle name="통화 [0] 2 2 2 3 2 8 2" xfId="44380" xr:uid="{5121B228-5EFA-44C0-990B-B12B830A53B9}"/>
    <cellStyle name="통화 [0] 2 2 2 3 2 9" xfId="17173" xr:uid="{F45CC4D2-E9BA-4A61-96A1-6DA78CF623F4}"/>
    <cellStyle name="통화 [0] 2 2 2 3 2 9 2" xfId="47126" xr:uid="{5996168B-7D71-4F85-854A-3735EF9CA972}"/>
    <cellStyle name="통화 [0] 2 2 2 3 3" xfId="1868" xr:uid="{D294A1C1-DDB4-4AC7-9E7A-E6754C877E60}"/>
    <cellStyle name="통화 [0] 2 2 2 3 3 10" xfId="23036" xr:uid="{B005D463-5682-4D36-95A3-FAFEBC2572D9}"/>
    <cellStyle name="통화 [0] 2 2 2 3 3 10 2" xfId="52988" xr:uid="{F7CE381E-2140-4950-BC1F-C4B8CBB2C801}"/>
    <cellStyle name="통화 [0] 2 2 2 3 3 11" xfId="25772" xr:uid="{32AC9B73-E9A5-4882-8723-84F2B75B0811}"/>
    <cellStyle name="통화 [0] 2 2 2 3 3 11 2" xfId="55724" xr:uid="{4D4AB7C5-8F4E-4A83-821C-A297ED00E302}"/>
    <cellStyle name="통화 [0] 2 2 2 3 3 12" xfId="31873" xr:uid="{AC9C0E46-DE5B-4571-BB1E-7FAE1FC9324A}"/>
    <cellStyle name="통화 [0] 2 2 2 3 3 2" xfId="4888" xr:uid="{F225DDD3-3AA5-4FF0-9482-B9ABF6B39235}"/>
    <cellStyle name="통화 [0] 2 2 2 3 3 2 10" xfId="34881" xr:uid="{6645284E-A069-4FB9-81B5-0B7EDB131D09}"/>
    <cellStyle name="통화 [0] 2 2 2 3 3 2 2" xfId="7836" xr:uid="{A97065AC-917E-4FF2-926F-4DCCF7F26F29}"/>
    <cellStyle name="통화 [0] 2 2 2 3 3 2 2 2" xfId="29883" xr:uid="{9565F53F-166D-4F5D-8878-A2BB3D34E73B}"/>
    <cellStyle name="통화 [0] 2 2 2 3 3 2 2 2 2" xfId="59835" xr:uid="{39328FEF-B1C5-4CF9-BC22-998042160C71}"/>
    <cellStyle name="통화 [0] 2 2 2 3 3 2 2 3" xfId="37791" xr:uid="{19D4FF20-448E-4B5B-84B0-7887C1DE95FC}"/>
    <cellStyle name="통화 [0] 2 2 2 3 3 2 3" xfId="10618" xr:uid="{F6301081-5492-44DE-9DA1-A2100A070302}"/>
    <cellStyle name="통화 [0] 2 2 2 3 3 2 3 2" xfId="40573" xr:uid="{71C87F6A-6FA2-46C0-AAB5-97A8C0EA6E75}"/>
    <cellStyle name="통화 [0] 2 2 2 3 3 2 4" xfId="13400" xr:uid="{078FA284-D6EA-420B-BE1A-0ACDE21AB628}"/>
    <cellStyle name="통화 [0] 2 2 2 3 3 2 4 2" xfId="43355" xr:uid="{8D43B43D-CE51-4C0B-BD77-C0E309774CF9}"/>
    <cellStyle name="통화 [0] 2 2 2 3 3 2 5" xfId="16135" xr:uid="{9B509BED-2DAA-4BBE-9C2D-ABD271EE3DD8}"/>
    <cellStyle name="통화 [0] 2 2 2 3 3 2 5 2" xfId="46090" xr:uid="{CF506D87-B7FC-4784-91FC-6AF7AFAEEDAC}"/>
    <cellStyle name="통화 [0] 2 2 2 3 3 2 6" xfId="18883" xr:uid="{4E786D20-7F4B-4AEE-9A6B-640B25E521C1}"/>
    <cellStyle name="통화 [0] 2 2 2 3 3 2 6 2" xfId="48836" xr:uid="{7965921A-B3B2-44EC-ADA7-1099F9C1CA4F}"/>
    <cellStyle name="통화 [0] 2 2 2 3 3 2 7" xfId="21666" xr:uid="{8AA115CF-33B6-43EB-8471-81E9C9C65517}"/>
    <cellStyle name="통화 [0] 2 2 2 3 3 2 7 2" xfId="51618" xr:uid="{B92AF7AF-C730-4F53-9814-CA6E45B58C50}"/>
    <cellStyle name="통화 [0] 2 2 2 3 3 2 8" xfId="24404" xr:uid="{491EF60E-548A-4E90-912F-F5F4C99DAFD6}"/>
    <cellStyle name="통화 [0] 2 2 2 3 3 2 8 2" xfId="54356" xr:uid="{491E3F22-5FD3-41EF-AE30-2C1CE977DE3D}"/>
    <cellStyle name="통화 [0] 2 2 2 3 3 2 9" xfId="27140" xr:uid="{8C406037-C7B7-4D01-A66D-A17D8732FD77}"/>
    <cellStyle name="통화 [0] 2 2 2 3 3 2 9 2" xfId="57092" xr:uid="{5889062E-4055-406B-A02B-0676DEEBE670}"/>
    <cellStyle name="통화 [0] 2 2 2 3 3 3" xfId="3520" xr:uid="{283B2B09-962A-4A1B-8085-7C66622EB23A}"/>
    <cellStyle name="통화 [0] 2 2 2 3 3 3 2" xfId="28515" xr:uid="{28262C71-CA93-455E-944E-172F1457B5E7}"/>
    <cellStyle name="통화 [0] 2 2 2 3 3 3 2 2" xfId="58467" xr:uid="{157C558B-5CA2-489D-A27E-7E8B70943EC0}"/>
    <cellStyle name="통화 [0] 2 2 2 3 3 3 3" xfId="33513" xr:uid="{F711F52D-82EA-4FD0-B9DB-7AB0DB3FC7A7}"/>
    <cellStyle name="통화 [0] 2 2 2 3 3 4" xfId="6468" xr:uid="{29C1A80C-9623-45DD-8BE7-CC20F75B31B8}"/>
    <cellStyle name="통화 [0] 2 2 2 3 3 4 2" xfId="36423" xr:uid="{9A9BC76F-8920-47DF-A779-BFEBC9B2DA98}"/>
    <cellStyle name="통화 [0] 2 2 2 3 3 5" xfId="9250" xr:uid="{DAD96D8E-9870-46B4-9D92-67BDCA95F427}"/>
    <cellStyle name="통화 [0] 2 2 2 3 3 5 2" xfId="39205" xr:uid="{2FB3B715-C676-450C-90BF-122C6337A59E}"/>
    <cellStyle name="통화 [0] 2 2 2 3 3 6" xfId="12032" xr:uid="{8D4AEC56-93EF-4AB7-B93A-1BABC4368238}"/>
    <cellStyle name="통화 [0] 2 2 2 3 3 6 2" xfId="41987" xr:uid="{FAA42E91-C3A1-4A5A-857B-CC60B83C4BAF}"/>
    <cellStyle name="통화 [0] 2 2 2 3 3 7" xfId="14767" xr:uid="{65BE2451-0089-4E99-BF94-14B8D64673B6}"/>
    <cellStyle name="통화 [0] 2 2 2 3 3 7 2" xfId="44722" xr:uid="{9B754437-BF17-403F-9EC3-A95EC313A884}"/>
    <cellStyle name="통화 [0] 2 2 2 3 3 8" xfId="17515" xr:uid="{6F1B4E98-CA9D-4C40-BE94-8B6017B6B941}"/>
    <cellStyle name="통화 [0] 2 2 2 3 3 8 2" xfId="47468" xr:uid="{19571EC8-988D-47BF-B34A-5CCAC1731804}"/>
    <cellStyle name="통화 [0] 2 2 2 3 3 9" xfId="20298" xr:uid="{C0122980-6287-4141-9F6E-CF42DA67B2F1}"/>
    <cellStyle name="통화 [0] 2 2 2 3 3 9 2" xfId="50250" xr:uid="{873E7E1B-31B7-4E1D-90DB-A439ADBEE1F3}"/>
    <cellStyle name="통화 [0] 2 2 2 3 4" xfId="2399" xr:uid="{975CBB56-6D7B-405B-9B6D-CF9F0E8DAA58}"/>
    <cellStyle name="통화 [0] 2 2 2 3 4 10" xfId="26456" xr:uid="{5CD1070D-213C-4594-91B3-77DD96D8C856}"/>
    <cellStyle name="통화 [0] 2 2 2 3 4 10 2" xfId="56408" xr:uid="{FA586036-F9EF-4A19-B7CB-C3CDB10A5C40}"/>
    <cellStyle name="통화 [0] 2 2 2 3 4 11" xfId="32398" xr:uid="{223E2306-30FB-45E9-80A3-DCB0F4864237}"/>
    <cellStyle name="통화 [0] 2 2 2 3 4 2" xfId="4204" xr:uid="{AF48809C-C930-4A74-9A35-237D66DE1887}"/>
    <cellStyle name="통화 [0] 2 2 2 3 4 2 2" xfId="29199" xr:uid="{3B31D678-EF8A-40D5-A362-26A1AE60A0F2}"/>
    <cellStyle name="통화 [0] 2 2 2 3 4 2 2 2" xfId="59151" xr:uid="{5C0D3B95-A7C9-4E0A-B24C-518E497C633F}"/>
    <cellStyle name="통화 [0] 2 2 2 3 4 2 3" xfId="34197" xr:uid="{3554BE08-7D16-449C-8F69-4257B9D768D3}"/>
    <cellStyle name="통화 [0] 2 2 2 3 4 3" xfId="7152" xr:uid="{F9169D4B-0F16-45F6-A425-0CC6EE0275AE}"/>
    <cellStyle name="통화 [0] 2 2 2 3 4 3 2" xfId="37107" xr:uid="{243B90CF-67D1-4E76-AA97-1C9A9238BB79}"/>
    <cellStyle name="통화 [0] 2 2 2 3 4 4" xfId="9934" xr:uid="{4CF3E738-093D-49A8-B1EF-094E28E58921}"/>
    <cellStyle name="통화 [0] 2 2 2 3 4 4 2" xfId="39889" xr:uid="{7A50F8E8-677B-4BBC-9032-39D24E7AEFDF}"/>
    <cellStyle name="통화 [0] 2 2 2 3 4 5" xfId="12716" xr:uid="{2C697ED0-EF73-4010-91F7-BF5CE759BD2F}"/>
    <cellStyle name="통화 [0] 2 2 2 3 4 5 2" xfId="42671" xr:uid="{5CADAB8F-96BA-4F8C-BACC-AE5EAB3AA460}"/>
    <cellStyle name="통화 [0] 2 2 2 3 4 6" xfId="15451" xr:uid="{2B655FF9-1155-4310-80E8-9C70611D8C20}"/>
    <cellStyle name="통화 [0] 2 2 2 3 4 6 2" xfId="45406" xr:uid="{4E89B2E7-BED1-4970-8550-F2B805AE53E4}"/>
    <cellStyle name="통화 [0] 2 2 2 3 4 7" xfId="18199" xr:uid="{7672713A-8A62-401A-BE73-0515D30446F8}"/>
    <cellStyle name="통화 [0] 2 2 2 3 4 7 2" xfId="48152" xr:uid="{325BB05B-A814-4F16-B312-DBB52A8A0319}"/>
    <cellStyle name="통화 [0] 2 2 2 3 4 8" xfId="20982" xr:uid="{3005853B-094B-40E6-BF38-C93E1EAFE8F2}"/>
    <cellStyle name="통화 [0] 2 2 2 3 4 8 2" xfId="50934" xr:uid="{2416CA4E-246D-4E91-B282-A0A2D368BB84}"/>
    <cellStyle name="통화 [0] 2 2 2 3 4 9" xfId="23720" xr:uid="{BFBBE4E7-DFF0-4CF4-896D-E776C40A0B61}"/>
    <cellStyle name="통화 [0] 2 2 2 3 4 9 2" xfId="53672" xr:uid="{88C32AD2-160B-4D01-A939-EC1163F4D1A8}"/>
    <cellStyle name="통화 [0] 2 2 2 3 5" xfId="2836" xr:uid="{C510064F-ADC5-44C6-900E-62809D8FE33E}"/>
    <cellStyle name="통화 [0] 2 2 2 3 5 2" xfId="27831" xr:uid="{D89173F2-3A62-4219-BF10-EC463F39A04E}"/>
    <cellStyle name="통화 [0] 2 2 2 3 5 2 2" xfId="57783" xr:uid="{5397599C-E513-4216-9853-F252367C2088}"/>
    <cellStyle name="통화 [0] 2 2 2 3 5 3" xfId="32829" xr:uid="{BED90923-2534-4C5D-A75F-FDFC4B1C28BD}"/>
    <cellStyle name="통화 [0] 2 2 2 3 6" xfId="5784" xr:uid="{4BE8C54C-DF10-4A94-9287-2AE9D0B64B73}"/>
    <cellStyle name="통화 [0] 2 2 2 3 6 2" xfId="35739" xr:uid="{F438533D-C933-447F-AB60-421DEC8C233F}"/>
    <cellStyle name="통화 [0] 2 2 2 3 7" xfId="8566" xr:uid="{DD7F7213-2072-4E98-8A68-6ADA74098EE7}"/>
    <cellStyle name="통화 [0] 2 2 2 3 7 2" xfId="38521" xr:uid="{A27E4A59-241A-4AA1-80C0-390D2FC732E5}"/>
    <cellStyle name="통화 [0] 2 2 2 3 8" xfId="11348" xr:uid="{783DA21F-FC99-4696-B646-20431C402124}"/>
    <cellStyle name="통화 [0] 2 2 2 3 8 2" xfId="41303" xr:uid="{2A66DAF2-5597-4B0C-B751-B1FAF087AD6C}"/>
    <cellStyle name="통화 [0] 2 2 2 3 9" xfId="14083" xr:uid="{C39AF6F6-D2F0-4F76-96DC-EF89B562CCF5}"/>
    <cellStyle name="통화 [0] 2 2 2 3 9 2" xfId="44038" xr:uid="{127AD2AB-227B-48B5-8005-7009D116E29D}"/>
    <cellStyle name="통화 [0] 2 2 2 4" xfId="957" xr:uid="{72A48C14-D7F0-49E5-AC8B-41DCCFC4101F}"/>
    <cellStyle name="통화 [0] 2 2 2 4 10" xfId="19785" xr:uid="{D5FF8FFF-FACF-4DB5-91F6-62BB68362FCB}"/>
    <cellStyle name="통화 [0] 2 2 2 4 10 2" xfId="49737" xr:uid="{1B036DB6-8BB3-4E11-907F-622480FA8046}"/>
    <cellStyle name="통화 [0] 2 2 2 4 11" xfId="22523" xr:uid="{3ED051AB-0597-4827-8BAA-06EABE7F3436}"/>
    <cellStyle name="통화 [0] 2 2 2 4 11 2" xfId="52475" xr:uid="{45DD02D3-BEFA-43A6-A3E7-E5D9C6988A2E}"/>
    <cellStyle name="통화 [0] 2 2 2 4 12" xfId="25259" xr:uid="{88F000A9-A3BE-4D32-94CA-502939A62C42}"/>
    <cellStyle name="통화 [0] 2 2 2 4 12 2" xfId="55211" xr:uid="{703E39F6-280C-4599-A8A6-AAD52C2F7BAB}"/>
    <cellStyle name="통화 [0] 2 2 2 4 13" xfId="30962" xr:uid="{FEC46614-8F0D-48FC-94F0-B0B78BBCAA60}"/>
    <cellStyle name="통화 [0] 2 2 2 4 2" xfId="3691" xr:uid="{02C6D032-239A-4121-84A4-8B3BC41AD275}"/>
    <cellStyle name="통화 [0] 2 2 2 4 2 10" xfId="25943" xr:uid="{5D96833D-3497-4DF4-92F4-53EA69C94492}"/>
    <cellStyle name="통화 [0] 2 2 2 4 2 10 2" xfId="55895" xr:uid="{8F68B7EF-7C0C-451F-B99C-E97B8BAFCF1A}"/>
    <cellStyle name="통화 [0] 2 2 2 4 2 11" xfId="33684" xr:uid="{8CDF4161-92F7-4B6F-B364-04B293E114B8}"/>
    <cellStyle name="통화 [0] 2 2 2 4 2 2" xfId="5059" xr:uid="{ACE1A8FD-0C44-46D4-A207-C7F9A11DA729}"/>
    <cellStyle name="통화 [0] 2 2 2 4 2 2 10" xfId="35052" xr:uid="{271EB775-DFEB-419A-9F16-81E220A64A4C}"/>
    <cellStyle name="통화 [0] 2 2 2 4 2 2 2" xfId="8007" xr:uid="{1C12DC83-BE34-4ABB-A8D6-72BC299C976E}"/>
    <cellStyle name="통화 [0] 2 2 2 4 2 2 2 2" xfId="30054" xr:uid="{674DAE8F-FA65-424B-BCDC-0CE4C7D83138}"/>
    <cellStyle name="통화 [0] 2 2 2 4 2 2 2 2 2" xfId="60006" xr:uid="{6D79568A-9657-4022-A0B1-D052AF816FB9}"/>
    <cellStyle name="통화 [0] 2 2 2 4 2 2 2 3" xfId="37962" xr:uid="{5A4BD3DA-B2A9-4DC3-95E7-F728FF499453}"/>
    <cellStyle name="통화 [0] 2 2 2 4 2 2 3" xfId="10789" xr:uid="{EF6B75C1-1F84-44E8-BCA9-03FEA21CDF08}"/>
    <cellStyle name="통화 [0] 2 2 2 4 2 2 3 2" xfId="40744" xr:uid="{17A7BF95-D847-46E1-98AE-B965A09A5F77}"/>
    <cellStyle name="통화 [0] 2 2 2 4 2 2 4" xfId="13571" xr:uid="{DE733AC6-21E3-4B07-9C00-D71C190F71FA}"/>
    <cellStyle name="통화 [0] 2 2 2 4 2 2 4 2" xfId="43526" xr:uid="{B17E1C77-3B60-4B1F-A0A6-C13123BDDF77}"/>
    <cellStyle name="통화 [0] 2 2 2 4 2 2 5" xfId="16306" xr:uid="{90FD38A0-C403-4D6C-906D-4D8D4A4C0E4B}"/>
    <cellStyle name="통화 [0] 2 2 2 4 2 2 5 2" xfId="46261" xr:uid="{4868C63E-AA67-4C2C-8952-D643D9DC9D62}"/>
    <cellStyle name="통화 [0] 2 2 2 4 2 2 6" xfId="19054" xr:uid="{5C5D6B44-505B-47E6-B3EB-1AD2C9984713}"/>
    <cellStyle name="통화 [0] 2 2 2 4 2 2 6 2" xfId="49007" xr:uid="{B2CAA8AA-B934-4D5E-9AF8-B72418CCAF0E}"/>
    <cellStyle name="통화 [0] 2 2 2 4 2 2 7" xfId="21837" xr:uid="{C9182D32-1363-4ED4-B44B-A9938E6EDD7E}"/>
    <cellStyle name="통화 [0] 2 2 2 4 2 2 7 2" xfId="51789" xr:uid="{EA432073-CBEC-4562-ACE1-8241A68619C5}"/>
    <cellStyle name="통화 [0] 2 2 2 4 2 2 8" xfId="24575" xr:uid="{8666FE70-1809-4397-A459-60E875569705}"/>
    <cellStyle name="통화 [0] 2 2 2 4 2 2 8 2" xfId="54527" xr:uid="{4A4C4C35-CBA5-4451-81DE-24B10A7D5DB6}"/>
    <cellStyle name="통화 [0] 2 2 2 4 2 2 9" xfId="27311" xr:uid="{EE77F5B7-D686-4B2B-B0F2-FE0BD0249C55}"/>
    <cellStyle name="통화 [0] 2 2 2 4 2 2 9 2" xfId="57263" xr:uid="{553134AA-45E5-4ED9-96FB-8BB4C632E5E8}"/>
    <cellStyle name="통화 [0] 2 2 2 4 2 3" xfId="6639" xr:uid="{847E5DC0-08AE-4A7C-9A1E-9BE4C8895A62}"/>
    <cellStyle name="통화 [0] 2 2 2 4 2 3 2" xfId="28686" xr:uid="{4F80AFB4-D36C-4439-8F8C-D9887E28C00B}"/>
    <cellStyle name="통화 [0] 2 2 2 4 2 3 2 2" xfId="58638" xr:uid="{E5C4E309-3919-482F-A649-29E0C7F1B4B8}"/>
    <cellStyle name="통화 [0] 2 2 2 4 2 3 3" xfId="36594" xr:uid="{38C8A6AA-4077-4F06-9686-CA5D20F242B0}"/>
    <cellStyle name="통화 [0] 2 2 2 4 2 4" xfId="9421" xr:uid="{88471E10-2F96-4A5D-BF14-DCC30EEF3B7E}"/>
    <cellStyle name="통화 [0] 2 2 2 4 2 4 2" xfId="39376" xr:uid="{A708A27D-4CC8-4B14-B2E5-07FE17AE8D57}"/>
    <cellStyle name="통화 [0] 2 2 2 4 2 5" xfId="12203" xr:uid="{451BA92D-AC18-4F71-9E5C-46249D012171}"/>
    <cellStyle name="통화 [0] 2 2 2 4 2 5 2" xfId="42158" xr:uid="{4C508D9C-B8D3-4FCE-B926-F8D0F0BFBA07}"/>
    <cellStyle name="통화 [0] 2 2 2 4 2 6" xfId="14938" xr:uid="{119B7EAE-F9CD-4B85-A48D-C90616340CD4}"/>
    <cellStyle name="통화 [0] 2 2 2 4 2 6 2" xfId="44893" xr:uid="{4D912F08-46ED-4BD4-9886-1E2973378F00}"/>
    <cellStyle name="통화 [0] 2 2 2 4 2 7" xfId="17686" xr:uid="{F2AB831F-D32B-40BD-87E7-54644D4DF0EC}"/>
    <cellStyle name="통화 [0] 2 2 2 4 2 7 2" xfId="47639" xr:uid="{A892E706-F4FF-4B5E-9948-B31BC4DA64A1}"/>
    <cellStyle name="통화 [0] 2 2 2 4 2 8" xfId="20469" xr:uid="{0D970ED9-955B-4786-980D-3EB5CB8F7FED}"/>
    <cellStyle name="통화 [0] 2 2 2 4 2 8 2" xfId="50421" xr:uid="{1004F7E6-F9A0-4C9D-8365-CC6B3B1F30F5}"/>
    <cellStyle name="통화 [0] 2 2 2 4 2 9" xfId="23207" xr:uid="{2E3F8A70-AB10-48BB-8743-3F90F8DC0440}"/>
    <cellStyle name="통화 [0] 2 2 2 4 2 9 2" xfId="53159" xr:uid="{DF81BB39-7E9F-40BC-9C7A-80718DE0FB80}"/>
    <cellStyle name="통화 [0] 2 2 2 4 3" xfId="4375" xr:uid="{44AA19A3-8CF7-4B02-A6C5-51D4FE9F6C39}"/>
    <cellStyle name="통화 [0] 2 2 2 4 3 10" xfId="34368" xr:uid="{61BB1847-D03F-4376-8B0D-1F73685DB985}"/>
    <cellStyle name="통화 [0] 2 2 2 4 3 2" xfId="7323" xr:uid="{8B42FA22-5AF8-459E-B7EE-E0CDFCE1CDFC}"/>
    <cellStyle name="통화 [0] 2 2 2 4 3 2 2" xfId="29370" xr:uid="{5DCC7B4F-85B5-486E-83EE-2A6D98203739}"/>
    <cellStyle name="통화 [0] 2 2 2 4 3 2 2 2" xfId="59322" xr:uid="{B21439B8-30EE-4502-8C16-6ACBE0A048FE}"/>
    <cellStyle name="통화 [0] 2 2 2 4 3 2 3" xfId="37278" xr:uid="{108C8C15-8C3C-4BC8-AB23-2311BA6716AC}"/>
    <cellStyle name="통화 [0] 2 2 2 4 3 3" xfId="10105" xr:uid="{5BC5E720-BCC2-4430-99D2-D5C853CCE23B}"/>
    <cellStyle name="통화 [0] 2 2 2 4 3 3 2" xfId="40060" xr:uid="{D201C499-9C5D-44AD-BDF5-BB297C1F7363}"/>
    <cellStyle name="통화 [0] 2 2 2 4 3 4" xfId="12887" xr:uid="{F517001C-5F1F-4C0B-A28A-C054D07FC1D0}"/>
    <cellStyle name="통화 [0] 2 2 2 4 3 4 2" xfId="42842" xr:uid="{09E67875-C898-4E75-BAE0-EC4D4B8EECC4}"/>
    <cellStyle name="통화 [0] 2 2 2 4 3 5" xfId="15622" xr:uid="{720DD7EF-0DEC-435A-9083-2DA13E7BBD65}"/>
    <cellStyle name="통화 [0] 2 2 2 4 3 5 2" xfId="45577" xr:uid="{107F3EFE-65FA-48B2-940F-2AC65C272BC5}"/>
    <cellStyle name="통화 [0] 2 2 2 4 3 6" xfId="18370" xr:uid="{4039C2B4-8817-478A-9B41-BBA9978E2C0D}"/>
    <cellStyle name="통화 [0] 2 2 2 4 3 6 2" xfId="48323" xr:uid="{5B29E54E-EE2F-40E4-BD18-9C3807A1A1E1}"/>
    <cellStyle name="통화 [0] 2 2 2 4 3 7" xfId="21153" xr:uid="{B662E957-9CDF-4BE2-AD90-9356090DF4C9}"/>
    <cellStyle name="통화 [0] 2 2 2 4 3 7 2" xfId="51105" xr:uid="{309CFEC2-0634-44A2-88D4-D8F8A2E91912}"/>
    <cellStyle name="통화 [0] 2 2 2 4 3 8" xfId="23891" xr:uid="{3948752D-847B-49DB-951F-2B8EA7BA0882}"/>
    <cellStyle name="통화 [0] 2 2 2 4 3 8 2" xfId="53843" xr:uid="{FFDE0B6C-45CA-4A94-8077-8A6421B2F4CB}"/>
    <cellStyle name="통화 [0] 2 2 2 4 3 9" xfId="26627" xr:uid="{753D6F18-A038-4803-9E96-9BAA49B31A12}"/>
    <cellStyle name="통화 [0] 2 2 2 4 3 9 2" xfId="56579" xr:uid="{B63084B0-08A7-4608-96AB-490A1636412D}"/>
    <cellStyle name="통화 [0] 2 2 2 4 4" xfId="3007" xr:uid="{45802391-26DF-445E-B5BB-4BB8DC8745E9}"/>
    <cellStyle name="통화 [0] 2 2 2 4 4 2" xfId="28002" xr:uid="{0659A7F3-4BA6-47F6-B5D3-616E3C6C1339}"/>
    <cellStyle name="통화 [0] 2 2 2 4 4 2 2" xfId="57954" xr:uid="{C989AA46-76DA-4850-9193-5CDD16E0BA25}"/>
    <cellStyle name="통화 [0] 2 2 2 4 4 3" xfId="33000" xr:uid="{0F823B17-C8E8-46C4-A90F-36FF4F8E3DE1}"/>
    <cellStyle name="통화 [0] 2 2 2 4 5" xfId="5955" xr:uid="{7562592C-F8AC-41FC-9452-2A07CFEBB63C}"/>
    <cellStyle name="통화 [0] 2 2 2 4 5 2" xfId="35910" xr:uid="{6CD3420F-4F1F-4199-AC09-B8FFC76E1027}"/>
    <cellStyle name="통화 [0] 2 2 2 4 6" xfId="8737" xr:uid="{807727C1-0161-4F85-8AD9-2995410F8F3D}"/>
    <cellStyle name="통화 [0] 2 2 2 4 6 2" xfId="38692" xr:uid="{9513203C-F24A-4995-81DB-FE3A47C63A6C}"/>
    <cellStyle name="통화 [0] 2 2 2 4 7" xfId="11519" xr:uid="{F139D258-F2EB-45A8-A78E-5253CFE05AF9}"/>
    <cellStyle name="통화 [0] 2 2 2 4 7 2" xfId="41474" xr:uid="{D9552D21-6488-4A1A-9F5F-BDA2004BEBBE}"/>
    <cellStyle name="통화 [0] 2 2 2 4 8" xfId="14254" xr:uid="{AC8C86CC-4644-482F-B9C6-E02C2B8E66FA}"/>
    <cellStyle name="통화 [0] 2 2 2 4 8 2" xfId="44209" xr:uid="{CE9BD9AE-7C05-4036-B9A0-7D8185CCA912}"/>
    <cellStyle name="통화 [0] 2 2 2 4 9" xfId="17002" xr:uid="{1BEB6C79-2D29-4EE5-8ADD-7B33C3844384}"/>
    <cellStyle name="통화 [0] 2 2 2 4 9 2" xfId="46955" xr:uid="{EAA8AE09-FEE9-481B-B002-2CF363DCEC4D}"/>
    <cellStyle name="통화 [0] 2 2 2 5" xfId="1499" xr:uid="{78AAB122-B655-4A3C-B852-BE45F84D0F2F}"/>
    <cellStyle name="통화 [0] 2 2 2 5 10" xfId="22865" xr:uid="{8A3C37ED-C775-43C9-899C-0992281B6B20}"/>
    <cellStyle name="통화 [0] 2 2 2 5 10 2" xfId="52817" xr:uid="{134149D2-138A-472B-89EB-6EEB6A8CB1BF}"/>
    <cellStyle name="통화 [0] 2 2 2 5 11" xfId="25601" xr:uid="{46B5BF72-CC30-4C71-B09D-FF337E31EDA9}"/>
    <cellStyle name="통화 [0] 2 2 2 5 11 2" xfId="55553" xr:uid="{34855E4B-B112-4E95-A690-28C310926490}"/>
    <cellStyle name="통화 [0] 2 2 2 5 12" xfId="31504" xr:uid="{DA358FAB-69C0-4F8F-BB70-7DBFD32E3EA9}"/>
    <cellStyle name="통화 [0] 2 2 2 5 2" xfId="4717" xr:uid="{1EF91C0C-52C2-48E8-9629-B2CC8469EF48}"/>
    <cellStyle name="통화 [0] 2 2 2 5 2 10" xfId="34710" xr:uid="{FB45E121-0E34-46F8-BFE6-CCD200550CAD}"/>
    <cellStyle name="통화 [0] 2 2 2 5 2 2" xfId="7665" xr:uid="{6603679C-F1DF-42D4-B23F-B35F3B805A4D}"/>
    <cellStyle name="통화 [0] 2 2 2 5 2 2 2" xfId="29712" xr:uid="{F9CF1D96-A41C-4092-8364-EE1DB087490F}"/>
    <cellStyle name="통화 [0] 2 2 2 5 2 2 2 2" xfId="59664" xr:uid="{9D2A5D30-FD26-4493-ACC7-8743FD6B8E7D}"/>
    <cellStyle name="통화 [0] 2 2 2 5 2 2 3" xfId="37620" xr:uid="{55642055-3889-4C8F-A3C2-049D95FB13AC}"/>
    <cellStyle name="통화 [0] 2 2 2 5 2 3" xfId="10447" xr:uid="{5FB17138-5D91-4C94-9241-CF81CAC6B6C4}"/>
    <cellStyle name="통화 [0] 2 2 2 5 2 3 2" xfId="40402" xr:uid="{499FBC3A-E5E1-461E-AFB4-0D9011E4FBC0}"/>
    <cellStyle name="통화 [0] 2 2 2 5 2 4" xfId="13229" xr:uid="{7CC7B6FA-C31A-461E-8716-89EEEC274917}"/>
    <cellStyle name="통화 [0] 2 2 2 5 2 4 2" xfId="43184" xr:uid="{765763A3-1650-4068-8229-F108DF5C6870}"/>
    <cellStyle name="통화 [0] 2 2 2 5 2 5" xfId="15964" xr:uid="{C0CFAB41-0F53-4950-8DDC-5B195741C78A}"/>
    <cellStyle name="통화 [0] 2 2 2 5 2 5 2" xfId="45919" xr:uid="{C052D14C-37A1-444E-866A-6355D5018AE9}"/>
    <cellStyle name="통화 [0] 2 2 2 5 2 6" xfId="18712" xr:uid="{739A692A-C4F4-44A6-ABD5-F23D9238F1FC}"/>
    <cellStyle name="통화 [0] 2 2 2 5 2 6 2" xfId="48665" xr:uid="{AC52EC5A-875A-4051-94FB-015B2C5AEED5}"/>
    <cellStyle name="통화 [0] 2 2 2 5 2 7" xfId="21495" xr:uid="{79E7ED34-B4BD-47A4-A200-3E66ADFC92A9}"/>
    <cellStyle name="통화 [0] 2 2 2 5 2 7 2" xfId="51447" xr:uid="{70927E6F-5B1C-43FB-8C99-15AEA0C4CC84}"/>
    <cellStyle name="통화 [0] 2 2 2 5 2 8" xfId="24233" xr:uid="{8B5F5EFA-7CD0-4E0E-BD6A-D42CE6F25923}"/>
    <cellStyle name="통화 [0] 2 2 2 5 2 8 2" xfId="54185" xr:uid="{00DF4D34-55B5-45CC-B88F-AF3FE3D78AB1}"/>
    <cellStyle name="통화 [0] 2 2 2 5 2 9" xfId="26969" xr:uid="{CEFACD81-A194-4221-B471-2B889486624E}"/>
    <cellStyle name="통화 [0] 2 2 2 5 2 9 2" xfId="56921" xr:uid="{6F854883-B017-4ACD-9F5F-BF74DEA3D1FA}"/>
    <cellStyle name="통화 [0] 2 2 2 5 3" xfId="3349" xr:uid="{765B79B6-76EE-4304-ADCE-7FB052F17042}"/>
    <cellStyle name="통화 [0] 2 2 2 5 3 2" xfId="28344" xr:uid="{6DBEBC8F-AFF2-4CAF-B08E-1A436E749B87}"/>
    <cellStyle name="통화 [0] 2 2 2 5 3 2 2" xfId="58296" xr:uid="{FFB8DC66-634E-4F72-AB04-BE07AC52E175}"/>
    <cellStyle name="통화 [0] 2 2 2 5 3 3" xfId="33342" xr:uid="{6755F4CA-E13E-4A61-99C9-3BC73F2E0D36}"/>
    <cellStyle name="통화 [0] 2 2 2 5 4" xfId="6297" xr:uid="{D9501BA3-023C-424C-8EC4-C64DC8127951}"/>
    <cellStyle name="통화 [0] 2 2 2 5 4 2" xfId="36252" xr:uid="{9DCE3D86-AEA8-4C99-866E-CE4CE57C9F2F}"/>
    <cellStyle name="통화 [0] 2 2 2 5 5" xfId="9079" xr:uid="{E5242D27-F1FC-402C-A8FC-A9909D65F35D}"/>
    <cellStyle name="통화 [0] 2 2 2 5 5 2" xfId="39034" xr:uid="{CE7C755E-D391-41EC-AA1E-8BE713E8ECBB}"/>
    <cellStyle name="통화 [0] 2 2 2 5 6" xfId="11861" xr:uid="{AC809787-6A77-4327-959B-46F21FA55425}"/>
    <cellStyle name="통화 [0] 2 2 2 5 6 2" xfId="41816" xr:uid="{AAEE3702-967B-4054-B174-4C2DCBAD3093}"/>
    <cellStyle name="통화 [0] 2 2 2 5 7" xfId="14596" xr:uid="{804020E4-8F4B-4607-BA4C-78601A588337}"/>
    <cellStyle name="통화 [0] 2 2 2 5 7 2" xfId="44551" xr:uid="{3324CA0E-F721-480B-9317-BC90E6445A89}"/>
    <cellStyle name="통화 [0] 2 2 2 5 8" xfId="17344" xr:uid="{DD1FB93A-C07C-482A-B0C2-52B4EE4A6339}"/>
    <cellStyle name="통화 [0] 2 2 2 5 8 2" xfId="47297" xr:uid="{7BAF58DD-A9C4-4557-9E57-8EA795E421B1}"/>
    <cellStyle name="통화 [0] 2 2 2 5 9" xfId="20127" xr:uid="{3812805D-7657-406F-9303-4FFC18627205}"/>
    <cellStyle name="통화 [0] 2 2 2 5 9 2" xfId="50079" xr:uid="{B138CA53-32D4-44ED-9862-E96658427E46}"/>
    <cellStyle name="통화 [0] 2 2 2 6" xfId="2048" xr:uid="{17EACB23-009D-4B8D-AB2E-D370FD5941A0}"/>
    <cellStyle name="통화 [0] 2 2 2 6 10" xfId="26285" xr:uid="{7C8F318F-0FD6-4DF6-A44F-5D0C98DC339D}"/>
    <cellStyle name="통화 [0] 2 2 2 6 10 2" xfId="56237" xr:uid="{5424FB73-E84C-41F4-8F55-19B7AF4879F8}"/>
    <cellStyle name="통화 [0] 2 2 2 6 11" xfId="32051" xr:uid="{8072A4B4-6DF1-44FE-8CD6-0FBAE8796FD0}"/>
    <cellStyle name="통화 [0] 2 2 2 6 2" xfId="4033" xr:uid="{7B351179-2794-41D8-8955-0983CB0B3735}"/>
    <cellStyle name="통화 [0] 2 2 2 6 2 2" xfId="29028" xr:uid="{EC3937B5-6027-410C-8CA3-56719553B084}"/>
    <cellStyle name="통화 [0] 2 2 2 6 2 2 2" xfId="58980" xr:uid="{9E1CFD7A-3ED3-4C4B-86A0-E1DE9E007C9C}"/>
    <cellStyle name="통화 [0] 2 2 2 6 2 3" xfId="34026" xr:uid="{59E3C510-7B4D-4C4A-8388-D37465D283CD}"/>
    <cellStyle name="통화 [0] 2 2 2 6 3" xfId="6981" xr:uid="{4B424EE6-ECD3-42A8-A270-99BFA87F36A3}"/>
    <cellStyle name="통화 [0] 2 2 2 6 3 2" xfId="36936" xr:uid="{12E67C93-3657-42B7-920A-89B89F2D6BA4}"/>
    <cellStyle name="통화 [0] 2 2 2 6 4" xfId="9763" xr:uid="{B4CBD483-2EA3-405F-9611-6DD55A264FF7}"/>
    <cellStyle name="통화 [0] 2 2 2 6 4 2" xfId="39718" xr:uid="{14D09706-B0C8-4A66-A187-801B3E91402D}"/>
    <cellStyle name="통화 [0] 2 2 2 6 5" xfId="12545" xr:uid="{523C87AA-4B54-4344-B75B-744811193B00}"/>
    <cellStyle name="통화 [0] 2 2 2 6 5 2" xfId="42500" xr:uid="{525AE0E0-B0DD-41BE-AB17-680C9744BDAD}"/>
    <cellStyle name="통화 [0] 2 2 2 6 6" xfId="15280" xr:uid="{A0429E33-95FC-45BB-A422-3BA577946EF9}"/>
    <cellStyle name="통화 [0] 2 2 2 6 6 2" xfId="45235" xr:uid="{737C0C95-D199-4828-8BCD-20ED20CF0693}"/>
    <cellStyle name="통화 [0] 2 2 2 6 7" xfId="18028" xr:uid="{71A2C283-2B5A-483D-A621-BA1BCF5A3CCD}"/>
    <cellStyle name="통화 [0] 2 2 2 6 7 2" xfId="47981" xr:uid="{9F107AEB-9C1F-4788-B10A-B4CF4CB3997B}"/>
    <cellStyle name="통화 [0] 2 2 2 6 8" xfId="20811" xr:uid="{3794D64D-5DE1-4789-BD7B-00FCA0CC4463}"/>
    <cellStyle name="통화 [0] 2 2 2 6 8 2" xfId="50763" xr:uid="{4E99E538-79D0-4E15-8767-B2C8FD98F8E8}"/>
    <cellStyle name="통화 [0] 2 2 2 6 9" xfId="23549" xr:uid="{BCC36EF5-4850-4B24-A6A2-22017FC337C1}"/>
    <cellStyle name="통화 [0] 2 2 2 6 9 2" xfId="53501" xr:uid="{FDD1F4E3-2169-4FBB-B7AC-A8D37239701D}"/>
    <cellStyle name="통화 [0] 2 2 2 7" xfId="2227" xr:uid="{8074FADA-A57D-4F45-BED5-5E96056A7B1E}"/>
    <cellStyle name="통화 [0] 2 2 2 7 2" xfId="27660" xr:uid="{77316C25-E9FE-47ED-BDF5-A8FFB318E2B8}"/>
    <cellStyle name="통화 [0] 2 2 2 7 2 2" xfId="57612" xr:uid="{B9BFFCB9-F3CB-4078-8F34-427D11A3F4EE}"/>
    <cellStyle name="통화 [0] 2 2 2 7 3" xfId="32227" xr:uid="{D196238C-776F-4855-81F9-3D7758FFF5A2}"/>
    <cellStyle name="통화 [0] 2 2 2 8" xfId="2665" xr:uid="{CF0A3D5F-C6AD-441F-9E96-19BB2069BA3A}"/>
    <cellStyle name="통화 [0] 2 2 2 8 2" xfId="32658" xr:uid="{22F7AA1E-B213-41D5-A67F-7E1C6C9580D1}"/>
    <cellStyle name="통화 [0] 2 2 2 9" xfId="5613" xr:uid="{920FD90B-44BD-42CD-9E2B-7CA7FB4226ED}"/>
    <cellStyle name="통화 [0] 2 2 2 9 2" xfId="35568" xr:uid="{4F94A339-F81F-432B-90B2-F0A37554C8D5}"/>
    <cellStyle name="통화 [0] 2 2 20" xfId="8353" xr:uid="{8446CD34-CE7A-4357-BA53-A74AEB7AB644}"/>
    <cellStyle name="통화 [0] 2 2 20 2" xfId="38308" xr:uid="{CCC799FE-8867-4173-B45A-0028BC2DE70F}"/>
    <cellStyle name="통화 [0] 2 2 21" xfId="11091" xr:uid="{3036E5DE-F8D0-46D5-9DBE-347C567BC05D}"/>
    <cellStyle name="통화 [0] 2 2 21 2" xfId="41046" xr:uid="{80568F60-FD6D-4A91-AB17-7FE2D7C8ABB1}"/>
    <cellStyle name="통화 [0] 2 2 22" xfId="11135" xr:uid="{ECDFD66A-BF68-4962-8889-E195E6B9CABA}"/>
    <cellStyle name="통화 [0] 2 2 22 2" xfId="41090" xr:uid="{9D783117-EAF0-45F0-95F4-AB088D69D0F6}"/>
    <cellStyle name="통화 [0] 2 2 23" xfId="13870" xr:uid="{ED5CB963-6C69-4253-9EE9-B0C206FC325A}"/>
    <cellStyle name="통화 [0] 2 2 23 2" xfId="43825" xr:uid="{B197B86C-3928-4D66-ADD4-F18F95FB5260}"/>
    <cellStyle name="통화 [0] 2 2 24" xfId="16616" xr:uid="{FF1F34D4-3FF7-4F41-A5D9-73C43ABE6F07}"/>
    <cellStyle name="통화 [0] 2 2 24 2" xfId="46569" xr:uid="{8F9563A3-30E7-47C0-AE7E-EE6D64FAEBF5}"/>
    <cellStyle name="통화 [0] 2 2 25" xfId="19354" xr:uid="{2FCCD683-3E50-4793-9421-6A46369382A0}"/>
    <cellStyle name="통화 [0] 2 2 25 2" xfId="49307" xr:uid="{E6C1E70B-868B-40E9-92E3-183415C4C33B}"/>
    <cellStyle name="통화 [0] 2 2 26" xfId="19399" xr:uid="{8E82F064-5018-49B6-AB1C-0CF48B08094E}"/>
    <cellStyle name="통화 [0] 2 2 26 2" xfId="49351" xr:uid="{48129928-0CE2-48E6-9A84-D972F66A6F3A}"/>
    <cellStyle name="통화 [0] 2 2 27" xfId="22139" xr:uid="{733DED52-40BD-462A-8C02-3254BC20B956}"/>
    <cellStyle name="통화 [0] 2 2 27 2" xfId="52091" xr:uid="{0F6081F8-A9EC-4431-95D8-C5F54350384E}"/>
    <cellStyle name="통화 [0] 2 2 28" xfId="24875" xr:uid="{B2170218-E379-4B12-9C02-6DB1A3E143F2}"/>
    <cellStyle name="통화 [0] 2 2 28 2" xfId="54827" xr:uid="{EC629E71-6577-48B2-A1A5-3DE58E870874}"/>
    <cellStyle name="통화 [0] 2 2 29" xfId="30375" xr:uid="{A8586ABB-43D2-4EED-BD8F-EF51B1CFA49A}"/>
    <cellStyle name="통화 [0] 2 2 3" xfId="451" xr:uid="{66DDAE45-46F7-4B95-8437-D092A84C5FDF}"/>
    <cellStyle name="통화 [0] 2 2 3 10" xfId="8438" xr:uid="{F0F6BF87-6BC0-4E78-A64E-306BB78B36C8}"/>
    <cellStyle name="통화 [0] 2 2 3 10 2" xfId="38393" xr:uid="{5EA295F4-B0B2-4115-8997-FC23772F803A}"/>
    <cellStyle name="통화 [0] 2 2 3 11" xfId="11220" xr:uid="{285D4B61-6BC0-4778-8D84-FD1A9850623F}"/>
    <cellStyle name="통화 [0] 2 2 3 11 2" xfId="41175" xr:uid="{98539296-B162-4A8D-95FC-ED6AE912BAC9}"/>
    <cellStyle name="통화 [0] 2 2 3 12" xfId="13955" xr:uid="{68A7B151-9515-46E9-8A5D-A1CE91CFEDFA}"/>
    <cellStyle name="통화 [0] 2 2 3 12 2" xfId="43910" xr:uid="{88F6116A-6CAD-43C0-A4B6-F0CAA28B4B41}"/>
    <cellStyle name="통화 [0] 2 2 3 13" xfId="16703" xr:uid="{F647AE98-0F87-48E8-B678-0945F67C5C51}"/>
    <cellStyle name="통화 [0] 2 2 3 13 2" xfId="46656" xr:uid="{245596BA-1170-4981-901F-50D4CB4A9A44}"/>
    <cellStyle name="통화 [0] 2 2 3 14" xfId="19486" xr:uid="{9C9C8FAC-3973-49A7-8567-4293CD632F21}"/>
    <cellStyle name="통화 [0] 2 2 3 14 2" xfId="49438" xr:uid="{7ED31FA8-91A5-42BE-B430-8D68A4BA27C3}"/>
    <cellStyle name="통화 [0] 2 2 3 15" xfId="22224" xr:uid="{371773F5-106E-4107-964E-ABD042AFF23A}"/>
    <cellStyle name="통화 [0] 2 2 3 15 2" xfId="52176" xr:uid="{96FB431F-1BEE-4AE2-BAF0-64515289F2B9}"/>
    <cellStyle name="통화 [0] 2 2 3 16" xfId="24960" xr:uid="{499A0987-4C6F-42E0-91BF-7B7537ABCB81}"/>
    <cellStyle name="통화 [0] 2 2 3 16 2" xfId="54912" xr:uid="{20AF391F-C58E-40EC-99B8-7D4B9CB1BEA0}"/>
    <cellStyle name="통화 [0] 2 2 3 17" xfId="30464" xr:uid="{02BFA04E-4114-4B9F-B85F-527FC15CF8BB}"/>
    <cellStyle name="통화 [0] 2 2 3 2" xfId="593" xr:uid="{F8C37D60-30C9-4548-911D-24EB867125D1}"/>
    <cellStyle name="통화 [0] 2 2 3 2 10" xfId="16874" xr:uid="{548A4601-0F97-4780-AADD-58DFE42B546A}"/>
    <cellStyle name="통화 [0] 2 2 3 2 10 2" xfId="46827" xr:uid="{864A35B9-58AD-44E0-804D-F047D270D8F1}"/>
    <cellStyle name="통화 [0] 2 2 3 2 11" xfId="19657" xr:uid="{1C55FD7A-7AB1-40A0-A86B-39287B64B48B}"/>
    <cellStyle name="통화 [0] 2 2 3 2 11 2" xfId="49609" xr:uid="{AFAB42B3-EAF5-4A08-AA2E-826B3ABD1719}"/>
    <cellStyle name="통화 [0] 2 2 3 2 12" xfId="22395" xr:uid="{15602DFC-FAF2-46F3-8C8B-25BD185FFB80}"/>
    <cellStyle name="통화 [0] 2 2 3 2 12 2" xfId="52347" xr:uid="{E089FE39-375D-4197-B7E1-7AA08209B8D0}"/>
    <cellStyle name="통화 [0] 2 2 3 2 13" xfId="25131" xr:uid="{3A21B8E8-E130-41F8-BE25-6223EFFD34D0}"/>
    <cellStyle name="통화 [0] 2 2 3 2 13 2" xfId="55083" xr:uid="{90013823-68E9-4D31-AB59-FFCFEDFD974A}"/>
    <cellStyle name="통화 [0] 2 2 3 2 14" xfId="30603" xr:uid="{595E21C2-CA9F-4079-9411-A342000B7AEA}"/>
    <cellStyle name="통화 [0] 2 2 3 2 2" xfId="1141" xr:uid="{4F26D4A9-D327-4585-8893-B0283110E409}"/>
    <cellStyle name="통화 [0] 2 2 3 2 2 10" xfId="19999" xr:uid="{28F00CE6-83F0-47BE-BD9B-E3315BF1FD99}"/>
    <cellStyle name="통화 [0] 2 2 3 2 2 10 2" xfId="49951" xr:uid="{FADD3CA6-4A77-4012-B61A-843525E60AAD}"/>
    <cellStyle name="통화 [0] 2 2 3 2 2 11" xfId="22737" xr:uid="{990FF37D-1E69-4938-BAB0-7E999127F8AF}"/>
    <cellStyle name="통화 [0] 2 2 3 2 2 11 2" xfId="52689" xr:uid="{F772DFB3-F336-43CF-ABF7-08FAE8BE0327}"/>
    <cellStyle name="통화 [0] 2 2 3 2 2 12" xfId="25473" xr:uid="{9FF6DC70-2B0C-45C5-B0EC-46A0E9FC392C}"/>
    <cellStyle name="통화 [0] 2 2 3 2 2 12 2" xfId="55425" xr:uid="{DDB55212-23C6-47E8-98F5-CE8277EA6F2E}"/>
    <cellStyle name="통화 [0] 2 2 3 2 2 13" xfId="31146" xr:uid="{4D6C5947-E88A-4B8E-A420-0A1BD71156F7}"/>
    <cellStyle name="통화 [0] 2 2 3 2 2 2" xfId="3905" xr:uid="{63246D76-D2F6-487C-9D71-D3CF12F9493C}"/>
    <cellStyle name="통화 [0] 2 2 3 2 2 2 10" xfId="26157" xr:uid="{E3F0168B-FC1F-4097-8061-606A027CD5D1}"/>
    <cellStyle name="통화 [0] 2 2 3 2 2 2 10 2" xfId="56109" xr:uid="{E0799D8D-6E6E-46C5-8DC0-52D1C99951D5}"/>
    <cellStyle name="통화 [0] 2 2 3 2 2 2 11" xfId="33898" xr:uid="{93889A7D-DCB2-4803-B17E-FC733C210E16}"/>
    <cellStyle name="통화 [0] 2 2 3 2 2 2 2" xfId="5273" xr:uid="{4C768036-9BFA-4EB0-BAD0-86D96C0E6ED6}"/>
    <cellStyle name="통화 [0] 2 2 3 2 2 2 2 10" xfId="35266" xr:uid="{70D3A2E8-BFBC-4662-9DE2-6A4D0008B348}"/>
    <cellStyle name="통화 [0] 2 2 3 2 2 2 2 2" xfId="8221" xr:uid="{9DD30CB6-3B42-4D9C-8CBE-C9676912893D}"/>
    <cellStyle name="통화 [0] 2 2 3 2 2 2 2 2 2" xfId="30268" xr:uid="{0F047C21-F7F9-4E5E-B581-6ADFC37906B9}"/>
    <cellStyle name="통화 [0] 2 2 3 2 2 2 2 2 2 2" xfId="60220" xr:uid="{CFBFD7E9-9990-46FA-B3B0-D73B04223EB8}"/>
    <cellStyle name="통화 [0] 2 2 3 2 2 2 2 2 3" xfId="38176" xr:uid="{415D7278-D6A7-467D-834A-60E7D95757FC}"/>
    <cellStyle name="통화 [0] 2 2 3 2 2 2 2 3" xfId="11003" xr:uid="{E9BCDB0E-CC1C-4594-B17D-F0B6059E4F6E}"/>
    <cellStyle name="통화 [0] 2 2 3 2 2 2 2 3 2" xfId="40958" xr:uid="{3080D686-0908-4391-A758-8E8A8802CC10}"/>
    <cellStyle name="통화 [0] 2 2 3 2 2 2 2 4" xfId="13785" xr:uid="{5CCB74DF-1227-46C3-AE2F-7A658891FE61}"/>
    <cellStyle name="통화 [0] 2 2 3 2 2 2 2 4 2" xfId="43740" xr:uid="{09EF5BE0-2382-491E-8C03-8E20FC2C684F}"/>
    <cellStyle name="통화 [0] 2 2 3 2 2 2 2 5" xfId="16520" xr:uid="{E7E4F147-7F5D-4CC9-A4B7-F9DD2620FDF0}"/>
    <cellStyle name="통화 [0] 2 2 3 2 2 2 2 5 2" xfId="46475" xr:uid="{46F2DAC0-842D-47C2-AB7C-E3A953483021}"/>
    <cellStyle name="통화 [0] 2 2 3 2 2 2 2 6" xfId="19268" xr:uid="{8C8BF57F-9EF6-4932-9A6F-FEF1F06D3295}"/>
    <cellStyle name="통화 [0] 2 2 3 2 2 2 2 6 2" xfId="49221" xr:uid="{34B05D04-444A-4D96-8AF8-AE3843332E72}"/>
    <cellStyle name="통화 [0] 2 2 3 2 2 2 2 7" xfId="22051" xr:uid="{340CC6EB-E77E-4F8D-8392-D83487341345}"/>
    <cellStyle name="통화 [0] 2 2 3 2 2 2 2 7 2" xfId="52003" xr:uid="{D75C4D2C-B853-4B07-AF66-F2172267D378}"/>
    <cellStyle name="통화 [0] 2 2 3 2 2 2 2 8" xfId="24789" xr:uid="{4163886A-147E-4BB7-920C-5490E369166B}"/>
    <cellStyle name="통화 [0] 2 2 3 2 2 2 2 8 2" xfId="54741" xr:uid="{C62CC965-F2D6-40F2-8E4E-FB4A1D18FFE9}"/>
    <cellStyle name="통화 [0] 2 2 3 2 2 2 2 9" xfId="27525" xr:uid="{8E09447B-8E99-4F35-A9F0-61862549359B}"/>
    <cellStyle name="통화 [0] 2 2 3 2 2 2 2 9 2" xfId="57477" xr:uid="{5CCF701A-0A7D-4E20-8460-8D47BD45BCE0}"/>
    <cellStyle name="통화 [0] 2 2 3 2 2 2 3" xfId="6853" xr:uid="{DB806919-76F4-40DF-B08C-3A4646C50720}"/>
    <cellStyle name="통화 [0] 2 2 3 2 2 2 3 2" xfId="28900" xr:uid="{AC8359DD-70CC-475A-92F3-C6ED94F66C11}"/>
    <cellStyle name="통화 [0] 2 2 3 2 2 2 3 2 2" xfId="58852" xr:uid="{A52CDE1E-256F-449F-A0F3-3C32E3BC4300}"/>
    <cellStyle name="통화 [0] 2 2 3 2 2 2 3 3" xfId="36808" xr:uid="{18C185D6-D327-4635-B217-E8E79C840B83}"/>
    <cellStyle name="통화 [0] 2 2 3 2 2 2 4" xfId="9635" xr:uid="{EBADBB21-7691-4D18-B368-A198AA8F9A97}"/>
    <cellStyle name="통화 [0] 2 2 3 2 2 2 4 2" xfId="39590" xr:uid="{62C3A379-3668-48A0-BD64-CF116D9C8737}"/>
    <cellStyle name="통화 [0] 2 2 3 2 2 2 5" xfId="12417" xr:uid="{CC894754-9FB2-4214-9992-35889147D791}"/>
    <cellStyle name="통화 [0] 2 2 3 2 2 2 5 2" xfId="42372" xr:uid="{43C2C04B-15A8-4A13-916C-8EAAAAB1E9A0}"/>
    <cellStyle name="통화 [0] 2 2 3 2 2 2 6" xfId="15152" xr:uid="{7B7AB635-2534-4395-B5BB-AB416AEF91E9}"/>
    <cellStyle name="통화 [0] 2 2 3 2 2 2 6 2" xfId="45107" xr:uid="{C1426A9A-E966-450F-9CF5-7170941148F6}"/>
    <cellStyle name="통화 [0] 2 2 3 2 2 2 7" xfId="17900" xr:uid="{A703AEEA-AFD0-4C21-B66C-7A1DA9FA1824}"/>
    <cellStyle name="통화 [0] 2 2 3 2 2 2 7 2" xfId="47853" xr:uid="{38FBB6C2-345A-420B-A5B7-730F1C03D337}"/>
    <cellStyle name="통화 [0] 2 2 3 2 2 2 8" xfId="20683" xr:uid="{B3FA9C20-C0DB-404B-A92A-CC619EE9AAFB}"/>
    <cellStyle name="통화 [0] 2 2 3 2 2 2 8 2" xfId="50635" xr:uid="{B710F295-E233-416D-BE1F-480830DA7EB1}"/>
    <cellStyle name="통화 [0] 2 2 3 2 2 2 9" xfId="23421" xr:uid="{7914715C-69F0-419E-ADD2-33039DC06104}"/>
    <cellStyle name="통화 [0] 2 2 3 2 2 2 9 2" xfId="53373" xr:uid="{7DD9F089-4DF1-46FA-8FD8-8EBE8D69D661}"/>
    <cellStyle name="통화 [0] 2 2 3 2 2 3" xfId="4589" xr:uid="{6AA6DCAC-C3BA-46B0-88B9-D75B382F95AA}"/>
    <cellStyle name="통화 [0] 2 2 3 2 2 3 10" xfId="34582" xr:uid="{971990D8-F462-4215-A221-2CF224A4B827}"/>
    <cellStyle name="통화 [0] 2 2 3 2 2 3 2" xfId="7537" xr:uid="{762F1F54-21DE-4174-8733-61589EA91DE2}"/>
    <cellStyle name="통화 [0] 2 2 3 2 2 3 2 2" xfId="29584" xr:uid="{347AF3FD-D7D0-4700-8E64-42E72DFF6CA8}"/>
    <cellStyle name="통화 [0] 2 2 3 2 2 3 2 2 2" xfId="59536" xr:uid="{FF5563AE-87AF-4AA2-83B3-A108F17EF367}"/>
    <cellStyle name="통화 [0] 2 2 3 2 2 3 2 3" xfId="37492" xr:uid="{9B9C6D83-D676-4819-9C2D-152FC9975114}"/>
    <cellStyle name="통화 [0] 2 2 3 2 2 3 3" xfId="10319" xr:uid="{A47B195A-6A5F-4457-B144-0DA589F6DCEA}"/>
    <cellStyle name="통화 [0] 2 2 3 2 2 3 3 2" xfId="40274" xr:uid="{10728AA1-9D1D-45E9-84EC-5103450240E0}"/>
    <cellStyle name="통화 [0] 2 2 3 2 2 3 4" xfId="13101" xr:uid="{6119BB39-70A3-446E-988A-F0D90E36ED89}"/>
    <cellStyle name="통화 [0] 2 2 3 2 2 3 4 2" xfId="43056" xr:uid="{03DD62E1-483A-4B29-9837-514E7EDE14C6}"/>
    <cellStyle name="통화 [0] 2 2 3 2 2 3 5" xfId="15836" xr:uid="{67B922EB-2637-4C54-A6E6-E97C304BE3E9}"/>
    <cellStyle name="통화 [0] 2 2 3 2 2 3 5 2" xfId="45791" xr:uid="{31D24391-C8F1-40F8-8A2C-19CFD1D3BC26}"/>
    <cellStyle name="통화 [0] 2 2 3 2 2 3 6" xfId="18584" xr:uid="{06BDEDD5-228D-4619-843A-08A6E0EB28B6}"/>
    <cellStyle name="통화 [0] 2 2 3 2 2 3 6 2" xfId="48537" xr:uid="{19C20E3C-B99E-437C-8F96-72CC635F36DA}"/>
    <cellStyle name="통화 [0] 2 2 3 2 2 3 7" xfId="21367" xr:uid="{07D9EF09-131A-46A7-8D4F-F5C11F229337}"/>
    <cellStyle name="통화 [0] 2 2 3 2 2 3 7 2" xfId="51319" xr:uid="{23CE0CD7-B06E-4243-BBFA-18B1567F9C2A}"/>
    <cellStyle name="통화 [0] 2 2 3 2 2 3 8" xfId="24105" xr:uid="{87B6546A-4D11-481F-BBD6-32D6EFB3D9A0}"/>
    <cellStyle name="통화 [0] 2 2 3 2 2 3 8 2" xfId="54057" xr:uid="{FCE71DDA-2614-47DC-BA29-CD70CF7AB719}"/>
    <cellStyle name="통화 [0] 2 2 3 2 2 3 9" xfId="26841" xr:uid="{629CF419-ADD7-4691-AFD0-A462D2A23A20}"/>
    <cellStyle name="통화 [0] 2 2 3 2 2 3 9 2" xfId="56793" xr:uid="{96A74DCF-4231-4974-B1FA-8A5E026171E4}"/>
    <cellStyle name="통화 [0] 2 2 3 2 2 4" xfId="3221" xr:uid="{F1BEC844-1539-4E52-84C2-C549B3A2D850}"/>
    <cellStyle name="통화 [0] 2 2 3 2 2 4 2" xfId="28216" xr:uid="{65F69464-86E7-4748-9AE8-F1F5810A81ED}"/>
    <cellStyle name="통화 [0] 2 2 3 2 2 4 2 2" xfId="58168" xr:uid="{C87212CC-8A14-47CF-A3EA-0B152DAE0F1D}"/>
    <cellStyle name="통화 [0] 2 2 3 2 2 4 3" xfId="33214" xr:uid="{8D094D1D-F382-4A5C-A4A3-440D8364372C}"/>
    <cellStyle name="통화 [0] 2 2 3 2 2 5" xfId="6169" xr:uid="{048D0E30-2BED-4D5E-9A30-266319E4F6B1}"/>
    <cellStyle name="통화 [0] 2 2 3 2 2 5 2" xfId="36124" xr:uid="{AD080977-C9C1-435D-B829-389FDA23C38A}"/>
    <cellStyle name="통화 [0] 2 2 3 2 2 6" xfId="8951" xr:uid="{3A108720-8918-4DA6-9E15-7D2695816330}"/>
    <cellStyle name="통화 [0] 2 2 3 2 2 6 2" xfId="38906" xr:uid="{64FBF865-6B88-4058-BC6D-42AA8449E31E}"/>
    <cellStyle name="통화 [0] 2 2 3 2 2 7" xfId="11733" xr:uid="{473FC816-F144-48DF-8F30-3A96302EF840}"/>
    <cellStyle name="통화 [0] 2 2 3 2 2 7 2" xfId="41688" xr:uid="{578E46DD-689A-4EDE-B2E0-EC2C0C82F2F7}"/>
    <cellStyle name="통화 [0] 2 2 3 2 2 8" xfId="14468" xr:uid="{402A5150-788F-41D9-B828-1D35401926C6}"/>
    <cellStyle name="통화 [0] 2 2 3 2 2 8 2" xfId="44423" xr:uid="{7F3C644D-F2BF-4E1C-A3F1-5145B9DC7DF3}"/>
    <cellStyle name="통화 [0] 2 2 3 2 2 9" xfId="17216" xr:uid="{9EA441D1-849F-4D09-AFEE-B4B03BFE66F6}"/>
    <cellStyle name="통화 [0] 2 2 3 2 2 9 2" xfId="47169" xr:uid="{AC167A47-E9FA-4AB9-9736-76B14BE5BA1B}"/>
    <cellStyle name="통화 [0] 2 2 3 2 3" xfId="1683" xr:uid="{9B2FF1EB-E41E-480B-8EF8-8D52092B0C59}"/>
    <cellStyle name="통화 [0] 2 2 3 2 3 10" xfId="23079" xr:uid="{C8BC616D-B68D-4433-A941-096880E79359}"/>
    <cellStyle name="통화 [0] 2 2 3 2 3 10 2" xfId="53031" xr:uid="{2D65774A-4DBD-49C2-9106-D9F1FEE9E36A}"/>
    <cellStyle name="통화 [0] 2 2 3 2 3 11" xfId="25815" xr:uid="{7694C318-F58B-4AE2-BD0A-B7D12742FD66}"/>
    <cellStyle name="통화 [0] 2 2 3 2 3 11 2" xfId="55767" xr:uid="{6CC2234C-4FD6-409C-8655-D50D12718B0D}"/>
    <cellStyle name="통화 [0] 2 2 3 2 3 12" xfId="31688" xr:uid="{B0508A56-EF49-4F5A-B20B-45DC95425497}"/>
    <cellStyle name="통화 [0] 2 2 3 2 3 2" xfId="4931" xr:uid="{DC56FAC0-04E7-4CE1-BE2F-B2E0D3A5E77C}"/>
    <cellStyle name="통화 [0] 2 2 3 2 3 2 10" xfId="34924" xr:uid="{81187B0D-6E48-4041-93D4-A1280590B588}"/>
    <cellStyle name="통화 [0] 2 2 3 2 3 2 2" xfId="7879" xr:uid="{2A3001D2-BCFE-4389-B6A5-CC7761BE6595}"/>
    <cellStyle name="통화 [0] 2 2 3 2 3 2 2 2" xfId="29926" xr:uid="{4EDBCE5C-1A86-4413-AAB1-6E6A5DED0A4B}"/>
    <cellStyle name="통화 [0] 2 2 3 2 3 2 2 2 2" xfId="59878" xr:uid="{16118C67-91FE-48D1-986C-6B9D7EFAFA65}"/>
    <cellStyle name="통화 [0] 2 2 3 2 3 2 2 3" xfId="37834" xr:uid="{1B3F89CC-8EA3-4107-94C4-4E2A436B3770}"/>
    <cellStyle name="통화 [0] 2 2 3 2 3 2 3" xfId="10661" xr:uid="{34E2433B-1988-4355-BA1D-23803649CA2F}"/>
    <cellStyle name="통화 [0] 2 2 3 2 3 2 3 2" xfId="40616" xr:uid="{32C194B6-2FC9-4E47-A4D5-C9F5C1A72A33}"/>
    <cellStyle name="통화 [0] 2 2 3 2 3 2 4" xfId="13443" xr:uid="{FAD42E9D-3E81-4132-9AAD-01C641201309}"/>
    <cellStyle name="통화 [0] 2 2 3 2 3 2 4 2" xfId="43398" xr:uid="{7FFC96DE-E778-4F2E-90AF-3DC9E41A800D}"/>
    <cellStyle name="통화 [0] 2 2 3 2 3 2 5" xfId="16178" xr:uid="{3B497288-BE56-4B1B-A206-345E692AD95F}"/>
    <cellStyle name="통화 [0] 2 2 3 2 3 2 5 2" xfId="46133" xr:uid="{69D5D13C-D6F8-4316-82E9-7E2065698409}"/>
    <cellStyle name="통화 [0] 2 2 3 2 3 2 6" xfId="18926" xr:uid="{B313F8BE-626C-4716-90FF-D948BC7F181C}"/>
    <cellStyle name="통화 [0] 2 2 3 2 3 2 6 2" xfId="48879" xr:uid="{0CA7675F-FECA-4253-B5C6-F31D5A49DE6B}"/>
    <cellStyle name="통화 [0] 2 2 3 2 3 2 7" xfId="21709" xr:uid="{4986866A-9672-4736-B7A9-015695065778}"/>
    <cellStyle name="통화 [0] 2 2 3 2 3 2 7 2" xfId="51661" xr:uid="{420A39FF-0FD1-4722-A8BD-4FB39273EF60}"/>
    <cellStyle name="통화 [0] 2 2 3 2 3 2 8" xfId="24447" xr:uid="{721CA9DD-41DA-4500-BF45-4F677D923256}"/>
    <cellStyle name="통화 [0] 2 2 3 2 3 2 8 2" xfId="54399" xr:uid="{96FBE093-232A-43DB-9B9D-78ECC529EB0E}"/>
    <cellStyle name="통화 [0] 2 2 3 2 3 2 9" xfId="27183" xr:uid="{18F207E0-10EA-499B-BBBF-A4A66103C456}"/>
    <cellStyle name="통화 [0] 2 2 3 2 3 2 9 2" xfId="57135" xr:uid="{E9537AC8-535D-4C77-8E23-2AB3C9380F86}"/>
    <cellStyle name="통화 [0] 2 2 3 2 3 3" xfId="3563" xr:uid="{B67DD59D-65AF-4001-BA9C-6C2617B2C6E6}"/>
    <cellStyle name="통화 [0] 2 2 3 2 3 3 2" xfId="28558" xr:uid="{A71CC607-6A55-46AC-9E18-587C316293CF}"/>
    <cellStyle name="통화 [0] 2 2 3 2 3 3 2 2" xfId="58510" xr:uid="{F34839EE-A1F7-429E-962B-359ED3D7D4AF}"/>
    <cellStyle name="통화 [0] 2 2 3 2 3 3 3" xfId="33556" xr:uid="{C7E57A71-1BE7-47CE-823A-B23E55BCB75B}"/>
    <cellStyle name="통화 [0] 2 2 3 2 3 4" xfId="6511" xr:uid="{E831A52F-5F0B-4F09-8990-CD4C16B6F178}"/>
    <cellStyle name="통화 [0] 2 2 3 2 3 4 2" xfId="36466" xr:uid="{D35AE850-85D5-4012-A196-FC2B2447CCFB}"/>
    <cellStyle name="통화 [0] 2 2 3 2 3 5" xfId="9293" xr:uid="{0A6C0517-6668-4F90-9B8A-9084F70C203A}"/>
    <cellStyle name="통화 [0] 2 2 3 2 3 5 2" xfId="39248" xr:uid="{16295F56-CAE1-4131-A8CA-D48F9EF7DEC1}"/>
    <cellStyle name="통화 [0] 2 2 3 2 3 6" xfId="12075" xr:uid="{7F163C95-243F-4ED9-8C6E-75AF47F649E7}"/>
    <cellStyle name="통화 [0] 2 2 3 2 3 6 2" xfId="42030" xr:uid="{E7842257-DFBD-410D-BE14-DE450AF6649A}"/>
    <cellStyle name="통화 [0] 2 2 3 2 3 7" xfId="14810" xr:uid="{08141A19-8A8C-446C-9BBC-5CDC96BDA776}"/>
    <cellStyle name="통화 [0] 2 2 3 2 3 7 2" xfId="44765" xr:uid="{21A362CC-BB9D-4B93-B316-B9E35C069BAC}"/>
    <cellStyle name="통화 [0] 2 2 3 2 3 8" xfId="17558" xr:uid="{F03AC30F-0D56-4E32-B8B8-EE8E99B88B46}"/>
    <cellStyle name="통화 [0] 2 2 3 2 3 8 2" xfId="47511" xr:uid="{3956DE28-EC60-4170-A2BD-EB7D6CFF0D1F}"/>
    <cellStyle name="통화 [0] 2 2 3 2 3 9" xfId="20341" xr:uid="{8AEAC23A-E93C-4BA8-9489-74B6BFD7D920}"/>
    <cellStyle name="통화 [0] 2 2 3 2 3 9 2" xfId="50293" xr:uid="{6A8280E9-3F97-4DAC-8D81-041A72CA9FE3}"/>
    <cellStyle name="통화 [0] 2 2 3 2 4" xfId="2442" xr:uid="{1866A620-AD7C-4D2A-A638-1E3DBCCB153D}"/>
    <cellStyle name="통화 [0] 2 2 3 2 4 10" xfId="26499" xr:uid="{A390AB8B-1B63-4E2D-B913-C93BB6D6C129}"/>
    <cellStyle name="통화 [0] 2 2 3 2 4 10 2" xfId="56451" xr:uid="{8DE3ADA9-BC57-4AD0-9969-E191D2C9811C}"/>
    <cellStyle name="통화 [0] 2 2 3 2 4 11" xfId="32441" xr:uid="{6FB6B533-6141-43C8-B283-4BF813F7178E}"/>
    <cellStyle name="통화 [0] 2 2 3 2 4 2" xfId="4247" xr:uid="{6817AED6-C41A-45B2-87DA-338BDDCAD771}"/>
    <cellStyle name="통화 [0] 2 2 3 2 4 2 2" xfId="29242" xr:uid="{E4597D88-564C-4145-A582-868B82DF9E2C}"/>
    <cellStyle name="통화 [0] 2 2 3 2 4 2 2 2" xfId="59194" xr:uid="{7501EE39-DBB2-4192-B9D9-6566DD6F7BA3}"/>
    <cellStyle name="통화 [0] 2 2 3 2 4 2 3" xfId="34240" xr:uid="{5C83DDAE-598E-4A83-B2E3-693F8A0A8C15}"/>
    <cellStyle name="통화 [0] 2 2 3 2 4 3" xfId="7195" xr:uid="{49B3FAE9-895B-48F6-966B-EB6858A48856}"/>
    <cellStyle name="통화 [0] 2 2 3 2 4 3 2" xfId="37150" xr:uid="{A027F65D-F27D-45B6-A522-DEABE02C2B95}"/>
    <cellStyle name="통화 [0] 2 2 3 2 4 4" xfId="9977" xr:uid="{91E89ACE-71FC-4CD3-88F9-054DAFDDDF36}"/>
    <cellStyle name="통화 [0] 2 2 3 2 4 4 2" xfId="39932" xr:uid="{ABBD9440-4E23-433B-8DCE-38A3502D5C3C}"/>
    <cellStyle name="통화 [0] 2 2 3 2 4 5" xfId="12759" xr:uid="{DFE58F55-B241-48D9-9934-D061F0B51349}"/>
    <cellStyle name="통화 [0] 2 2 3 2 4 5 2" xfId="42714" xr:uid="{2E7321E4-F718-41AE-9463-D6D579605141}"/>
    <cellStyle name="통화 [0] 2 2 3 2 4 6" xfId="15494" xr:uid="{27A0D8B0-9B8E-4437-8D32-02C54814B06B}"/>
    <cellStyle name="통화 [0] 2 2 3 2 4 6 2" xfId="45449" xr:uid="{EA3767B5-8B55-4C93-B420-32EB71FA72E5}"/>
    <cellStyle name="통화 [0] 2 2 3 2 4 7" xfId="18242" xr:uid="{95B7AAA1-F0A3-42AE-B995-0A827496DFEA}"/>
    <cellStyle name="통화 [0] 2 2 3 2 4 7 2" xfId="48195" xr:uid="{7EBDE1C6-2AC9-4A77-8A6B-B87CEA3E3900}"/>
    <cellStyle name="통화 [0] 2 2 3 2 4 8" xfId="21025" xr:uid="{E96D1C8A-86B9-437B-899E-697BE6E5724E}"/>
    <cellStyle name="통화 [0] 2 2 3 2 4 8 2" xfId="50977" xr:uid="{9A8208B6-8B8E-4402-B781-57CC02960E5B}"/>
    <cellStyle name="통화 [0] 2 2 3 2 4 9" xfId="23763" xr:uid="{7A585892-5972-4363-A8BE-8BE33FC936F9}"/>
    <cellStyle name="통화 [0] 2 2 3 2 4 9 2" xfId="53715" xr:uid="{B5705BBC-B857-45C9-A729-97E27FE070D2}"/>
    <cellStyle name="통화 [0] 2 2 3 2 5" xfId="2879" xr:uid="{C73CECB6-98F9-41F3-8A90-49D8AB6A3866}"/>
    <cellStyle name="통화 [0] 2 2 3 2 5 2" xfId="27874" xr:uid="{A1D283C3-461E-496A-AE00-C874EE351907}"/>
    <cellStyle name="통화 [0] 2 2 3 2 5 2 2" xfId="57826" xr:uid="{F2133A5B-DB1B-4E57-8B94-2D6B705B72BB}"/>
    <cellStyle name="통화 [0] 2 2 3 2 5 3" xfId="32872" xr:uid="{63B26FD7-14CF-4364-8035-B65CD04FF202}"/>
    <cellStyle name="통화 [0] 2 2 3 2 6" xfId="5827" xr:uid="{0AC17309-B2F8-44B3-9DFF-07DE1E51E79D}"/>
    <cellStyle name="통화 [0] 2 2 3 2 6 2" xfId="35782" xr:uid="{5EE2EBA3-8A74-4143-98EC-8745F99122F5}"/>
    <cellStyle name="통화 [0] 2 2 3 2 7" xfId="8609" xr:uid="{03E25870-654F-4A46-951F-47B471FF8D07}"/>
    <cellStyle name="통화 [0] 2 2 3 2 7 2" xfId="38564" xr:uid="{3E304513-063D-48F6-ADB6-17A2C0987173}"/>
    <cellStyle name="통화 [0] 2 2 3 2 8" xfId="11391" xr:uid="{E4EC1F16-340E-4818-87F1-39ACE4B35AD1}"/>
    <cellStyle name="통화 [0] 2 2 3 2 8 2" xfId="41346" xr:uid="{C1C26170-5968-4A0E-B484-2437652717B5}"/>
    <cellStyle name="통화 [0] 2 2 3 2 9" xfId="14126" xr:uid="{60921797-A5F3-405B-98B7-48DF2042934F}"/>
    <cellStyle name="통화 [0] 2 2 3 2 9 2" xfId="44081" xr:uid="{065969B8-90C9-4088-BA51-24A90403C7A5}"/>
    <cellStyle name="통화 [0] 2 2 3 3" xfId="826" xr:uid="{6B6924B7-527E-48B8-A99E-F030EA2C7905}"/>
    <cellStyle name="통화 [0] 2 2 3 3 10" xfId="19828" xr:uid="{4CC82A8D-6571-4B5B-9004-6ACFDFAE6F30}"/>
    <cellStyle name="통화 [0] 2 2 3 3 10 2" xfId="49780" xr:uid="{8D062B07-67F2-481B-8F24-B7FDD4818F23}"/>
    <cellStyle name="통화 [0] 2 2 3 3 11" xfId="22566" xr:uid="{2AB013FD-7C9D-4806-99E7-8D87E04FBC61}"/>
    <cellStyle name="통화 [0] 2 2 3 3 11 2" xfId="52518" xr:uid="{3C8B14DD-5E8F-4102-B165-BBF204647C61}"/>
    <cellStyle name="통화 [0] 2 2 3 3 12" xfId="25302" xr:uid="{0692AF30-EDB9-4885-AF0D-6EEF3DE463D9}"/>
    <cellStyle name="통화 [0] 2 2 3 3 12 2" xfId="55254" xr:uid="{41D686B6-54E6-461E-A908-6CA6A130FFCB}"/>
    <cellStyle name="통화 [0] 2 2 3 3 13" xfId="30831" xr:uid="{74D0AC5C-A955-4845-A42D-7E8C0B45CA1D}"/>
    <cellStyle name="통화 [0] 2 2 3 3 2" xfId="1369" xr:uid="{34A7E45C-7BFF-40A8-B6F3-40292B4A9590}"/>
    <cellStyle name="통화 [0] 2 2 3 3 2 10" xfId="23250" xr:uid="{2A7B307A-CBB3-45AB-87E9-1AB4677BCD11}"/>
    <cellStyle name="통화 [0] 2 2 3 3 2 10 2" xfId="53202" xr:uid="{ECD3B9AC-83F6-4E75-B7F6-DD0BCA9E6D20}"/>
    <cellStyle name="통화 [0] 2 2 3 3 2 11" xfId="25986" xr:uid="{FF03E587-D644-4100-AA41-48EF1FD33F1B}"/>
    <cellStyle name="통화 [0] 2 2 3 3 2 11 2" xfId="55938" xr:uid="{38F570B3-EE7B-464D-8564-6F005CB51DAD}"/>
    <cellStyle name="통화 [0] 2 2 3 3 2 12" xfId="31374" xr:uid="{921E0B7D-E056-4F7F-A564-51B7A32846CE}"/>
    <cellStyle name="통화 [0] 2 2 3 3 2 2" xfId="5102" xr:uid="{5F0257F5-AF63-49C3-BB2B-CB736FB99943}"/>
    <cellStyle name="통화 [0] 2 2 3 3 2 2 10" xfId="35095" xr:uid="{D96D991B-F9D2-4482-B320-74CFAD5057C8}"/>
    <cellStyle name="통화 [0] 2 2 3 3 2 2 2" xfId="8050" xr:uid="{AD37139C-999A-4C81-A588-7DB807585BB3}"/>
    <cellStyle name="통화 [0] 2 2 3 3 2 2 2 2" xfId="30097" xr:uid="{703AFE5E-5939-4058-9BBF-FB6D4B27EDD8}"/>
    <cellStyle name="통화 [0] 2 2 3 3 2 2 2 2 2" xfId="60049" xr:uid="{71224D39-E6DC-422E-AD2B-0DE63EB07A5F}"/>
    <cellStyle name="통화 [0] 2 2 3 3 2 2 2 3" xfId="38005" xr:uid="{FE9C7010-DEA6-48C0-BC26-7DB1F3F75D9E}"/>
    <cellStyle name="통화 [0] 2 2 3 3 2 2 3" xfId="10832" xr:uid="{E0044004-42A0-4D5D-8977-3F112F0AEEC4}"/>
    <cellStyle name="통화 [0] 2 2 3 3 2 2 3 2" xfId="40787" xr:uid="{234CDCBF-0338-420C-9C24-57F3C9DD21D2}"/>
    <cellStyle name="통화 [0] 2 2 3 3 2 2 4" xfId="13614" xr:uid="{F6DCEFF9-6913-4F6F-BE66-18E018328BAF}"/>
    <cellStyle name="통화 [0] 2 2 3 3 2 2 4 2" xfId="43569" xr:uid="{36A99685-0427-4307-BD6D-B104E688361A}"/>
    <cellStyle name="통화 [0] 2 2 3 3 2 2 5" xfId="16349" xr:uid="{B9028D33-DBBB-4E35-B989-6F64836852FB}"/>
    <cellStyle name="통화 [0] 2 2 3 3 2 2 5 2" xfId="46304" xr:uid="{C54EDB93-A2F4-4087-B61A-16C8E53C7AC2}"/>
    <cellStyle name="통화 [0] 2 2 3 3 2 2 6" xfId="19097" xr:uid="{17ACCBE3-1CC3-4BB7-BFAF-BD5C92BE2DF5}"/>
    <cellStyle name="통화 [0] 2 2 3 3 2 2 6 2" xfId="49050" xr:uid="{BDC9CC8B-9CE1-4309-A59B-279B25123466}"/>
    <cellStyle name="통화 [0] 2 2 3 3 2 2 7" xfId="21880" xr:uid="{403F6380-6485-4244-BE96-8884238ACB02}"/>
    <cellStyle name="통화 [0] 2 2 3 3 2 2 7 2" xfId="51832" xr:uid="{F47884E5-6AFA-4544-82AC-38C20A8736A0}"/>
    <cellStyle name="통화 [0] 2 2 3 3 2 2 8" xfId="24618" xr:uid="{EB7AA4E1-D3E4-4887-8935-63FCE5AA53C0}"/>
    <cellStyle name="통화 [0] 2 2 3 3 2 2 8 2" xfId="54570" xr:uid="{7C6562D2-16AD-437F-AC93-BC525415248F}"/>
    <cellStyle name="통화 [0] 2 2 3 3 2 2 9" xfId="27354" xr:uid="{520F7103-3F76-4493-B388-5C09A2134358}"/>
    <cellStyle name="통화 [0] 2 2 3 3 2 2 9 2" xfId="57306" xr:uid="{6CE30F04-BF36-4AEF-A5DA-4A1F1F3707BE}"/>
    <cellStyle name="통화 [0] 2 2 3 3 2 3" xfId="3734" xr:uid="{144414AB-1974-46D8-87ED-8521134BF788}"/>
    <cellStyle name="통화 [0] 2 2 3 3 2 3 2" xfId="28729" xr:uid="{47731F95-473A-4A40-A1C1-C3936F1043DD}"/>
    <cellStyle name="통화 [0] 2 2 3 3 2 3 2 2" xfId="58681" xr:uid="{21AFD8E6-01C8-4141-819B-47BDC9BF96FA}"/>
    <cellStyle name="통화 [0] 2 2 3 3 2 3 3" xfId="33727" xr:uid="{C15332E9-1287-4E92-9E79-EC369E71D17B}"/>
    <cellStyle name="통화 [0] 2 2 3 3 2 4" xfId="6682" xr:uid="{A4912E3E-D743-4B89-95B1-97F68CDA1BF0}"/>
    <cellStyle name="통화 [0] 2 2 3 3 2 4 2" xfId="36637" xr:uid="{043C4797-854C-49FB-91AE-6492969EAD79}"/>
    <cellStyle name="통화 [0] 2 2 3 3 2 5" xfId="9464" xr:uid="{4A9011D6-F9F3-4E82-9FE0-E2FD19858E29}"/>
    <cellStyle name="통화 [0] 2 2 3 3 2 5 2" xfId="39419" xr:uid="{8BFC39A0-E2B6-4E69-8802-6535F1992A45}"/>
    <cellStyle name="통화 [0] 2 2 3 3 2 6" xfId="12246" xr:uid="{EA0095B7-5658-4690-8B40-0539EA0DC11E}"/>
    <cellStyle name="통화 [0] 2 2 3 3 2 6 2" xfId="42201" xr:uid="{62AFC0C2-745B-4D26-8AAD-0820F5088CAC}"/>
    <cellStyle name="통화 [0] 2 2 3 3 2 7" xfId="14981" xr:uid="{4B8657F1-FCDA-4001-A04C-60842F841354}"/>
    <cellStyle name="통화 [0] 2 2 3 3 2 7 2" xfId="44936" xr:uid="{95162607-ACCF-4980-916D-088D94A687CF}"/>
    <cellStyle name="통화 [0] 2 2 3 3 2 8" xfId="17729" xr:uid="{48D02BD1-6B74-4546-A0F4-4C3CABE507F0}"/>
    <cellStyle name="통화 [0] 2 2 3 3 2 8 2" xfId="47682" xr:uid="{ABD9E8A4-E5FF-421C-BF20-F12985B78FAB}"/>
    <cellStyle name="통화 [0] 2 2 3 3 2 9" xfId="20512" xr:uid="{779F7BDF-2CCC-4438-B69A-ADA2A5B09C1B}"/>
    <cellStyle name="통화 [0] 2 2 3 3 2 9 2" xfId="50464" xr:uid="{4441C31C-85E7-4A2A-9DE0-3D6864758918}"/>
    <cellStyle name="통화 [0] 2 2 3 3 3" xfId="1911" xr:uid="{B95401A2-6295-419E-B43B-828437E8A32E}"/>
    <cellStyle name="통화 [0] 2 2 3 3 3 10" xfId="26670" xr:uid="{835FD2E8-A934-45BA-ADC6-9A5B44F4FEF3}"/>
    <cellStyle name="통화 [0] 2 2 3 3 3 10 2" xfId="56622" xr:uid="{201E8F13-06F5-4999-B0C1-8245156642E5}"/>
    <cellStyle name="통화 [0] 2 2 3 3 3 11" xfId="31916" xr:uid="{E4EB8607-9905-492B-BFC6-54979DF2AE14}"/>
    <cellStyle name="통화 [0] 2 2 3 3 3 2" xfId="4418" xr:uid="{DD69FCD1-7A67-40A6-8196-02DB84D805FD}"/>
    <cellStyle name="통화 [0] 2 2 3 3 3 2 2" xfId="29413" xr:uid="{1BA06C80-5299-4763-8112-15C512599A8E}"/>
    <cellStyle name="통화 [0] 2 2 3 3 3 2 2 2" xfId="59365" xr:uid="{33BAAD65-2518-485E-B3F5-929EAA014AB4}"/>
    <cellStyle name="통화 [0] 2 2 3 3 3 2 3" xfId="34411" xr:uid="{1480AADE-6E9A-4759-B014-429B1F03D965}"/>
    <cellStyle name="통화 [0] 2 2 3 3 3 3" xfId="7366" xr:uid="{675712DB-E15A-4DBC-AEA2-27E4B1EA9296}"/>
    <cellStyle name="통화 [0] 2 2 3 3 3 3 2" xfId="37321" xr:uid="{A137D908-91E3-4F46-9944-C5725011B356}"/>
    <cellStyle name="통화 [0] 2 2 3 3 3 4" xfId="10148" xr:uid="{D7CA396B-BB05-4E55-AC9C-3B34854EECC4}"/>
    <cellStyle name="통화 [0] 2 2 3 3 3 4 2" xfId="40103" xr:uid="{F1DE56AC-7BC0-4645-AED5-FD11C6D36C62}"/>
    <cellStyle name="통화 [0] 2 2 3 3 3 5" xfId="12930" xr:uid="{DD444BBE-C863-49DA-8B72-0DC78F05BD6E}"/>
    <cellStyle name="통화 [0] 2 2 3 3 3 5 2" xfId="42885" xr:uid="{81B8FA1B-3641-4E24-A48D-20F464FAAB32}"/>
    <cellStyle name="통화 [0] 2 2 3 3 3 6" xfId="15665" xr:uid="{068D9B7A-882F-46E2-8C79-9FFA9DA64891}"/>
    <cellStyle name="통화 [0] 2 2 3 3 3 6 2" xfId="45620" xr:uid="{851B7A26-6AB5-46A4-A860-10F5A0F95A3F}"/>
    <cellStyle name="통화 [0] 2 2 3 3 3 7" xfId="18413" xr:uid="{BE02F684-F9F3-4841-A4E2-FDA89DC1AEE9}"/>
    <cellStyle name="통화 [0] 2 2 3 3 3 7 2" xfId="48366" xr:uid="{7B9ECCAC-2338-4A8D-BB11-DB11A109EACD}"/>
    <cellStyle name="통화 [0] 2 2 3 3 3 8" xfId="21196" xr:uid="{6036DDEB-7A29-4036-ACB3-ACF7FE1F61CA}"/>
    <cellStyle name="통화 [0] 2 2 3 3 3 8 2" xfId="51148" xr:uid="{8D9229B2-8080-4B38-B3EA-29AE226649E5}"/>
    <cellStyle name="통화 [0] 2 2 3 3 3 9" xfId="23934" xr:uid="{30ECD2CF-8E2F-4E13-9E73-89097885466A}"/>
    <cellStyle name="통화 [0] 2 2 3 3 3 9 2" xfId="53886" xr:uid="{F43E8366-F44C-4E45-AA64-A46C1748871A}"/>
    <cellStyle name="통화 [0] 2 2 3 3 4" xfId="3050" xr:uid="{B68C8996-1913-414C-BDC5-A7642EB39EF4}"/>
    <cellStyle name="통화 [0] 2 2 3 3 4 2" xfId="28045" xr:uid="{F3F777FB-A8C6-447E-B88D-9E45E037955A}"/>
    <cellStyle name="통화 [0] 2 2 3 3 4 2 2" xfId="57997" xr:uid="{E39B2956-DC92-4D3B-BF4B-F9DACF2CBF95}"/>
    <cellStyle name="통화 [0] 2 2 3 3 4 3" xfId="33043" xr:uid="{133EDFA7-D32B-4BF0-A923-2CFE30E41B43}"/>
    <cellStyle name="통화 [0] 2 2 3 3 5" xfId="5998" xr:uid="{AD5EB70F-A976-4CD7-82E4-A3AE4CBE38B4}"/>
    <cellStyle name="통화 [0] 2 2 3 3 5 2" xfId="35953" xr:uid="{FCF78753-727C-4F7C-BBE8-70CC38DE43C0}"/>
    <cellStyle name="통화 [0] 2 2 3 3 6" xfId="8780" xr:uid="{6617CBA2-8A0C-4AC9-A0B0-D2DAD2E1C308}"/>
    <cellStyle name="통화 [0] 2 2 3 3 6 2" xfId="38735" xr:uid="{3757161E-B479-4A32-89D7-6CF49E1BCE7E}"/>
    <cellStyle name="통화 [0] 2 2 3 3 7" xfId="11562" xr:uid="{6030B923-1CC9-4D51-802E-BD77AE56E613}"/>
    <cellStyle name="통화 [0] 2 2 3 3 7 2" xfId="41517" xr:uid="{4551298B-3334-4ECF-A256-B4C466335BBC}"/>
    <cellStyle name="통화 [0] 2 2 3 3 8" xfId="14297" xr:uid="{AAC88005-2F11-42B2-9508-F87B8FF0690B}"/>
    <cellStyle name="통화 [0] 2 2 3 3 8 2" xfId="44252" xr:uid="{3DA46ED8-ABAD-42E4-925A-24B6CFEA3B53}"/>
    <cellStyle name="통화 [0] 2 2 3 3 9" xfId="17045" xr:uid="{8402B6B6-D667-4FFE-801A-B1E3754B7D30}"/>
    <cellStyle name="통화 [0] 2 2 3 3 9 2" xfId="46998" xr:uid="{43AF596B-0AD8-4FE9-82A4-6DC9844BCDC7}"/>
    <cellStyle name="통화 [0] 2 2 3 4" xfId="1002" xr:uid="{1F17204A-0255-4FCF-9F75-D45845A4A06C}"/>
    <cellStyle name="통화 [0] 2 2 3 4 10" xfId="22908" xr:uid="{57E2AB18-2585-4266-8AE5-CC9A6F88FCF1}"/>
    <cellStyle name="통화 [0] 2 2 3 4 10 2" xfId="52860" xr:uid="{2E9A8BFF-66E4-44EF-AE32-B8FBA53F683C}"/>
    <cellStyle name="통화 [0] 2 2 3 4 11" xfId="25644" xr:uid="{C18D1995-B619-4BC2-A5DF-1E0BEE2BFD2C}"/>
    <cellStyle name="통화 [0] 2 2 3 4 11 2" xfId="55596" xr:uid="{9CDCAE94-8E7F-444B-A949-A41322F27E41}"/>
    <cellStyle name="통화 [0] 2 2 3 4 12" xfId="31007" xr:uid="{4582816D-ACDE-4D9A-85A0-E8B24B6B99AF}"/>
    <cellStyle name="통화 [0] 2 2 3 4 2" xfId="4760" xr:uid="{DFD189F3-A5F5-4C94-92DB-546DF841BCB6}"/>
    <cellStyle name="통화 [0] 2 2 3 4 2 10" xfId="34753" xr:uid="{F9D19DF3-872A-4EE5-AA8D-FBE3227E8A70}"/>
    <cellStyle name="통화 [0] 2 2 3 4 2 2" xfId="7708" xr:uid="{89EC06C7-1FFB-4DC8-B81D-0DC500041D48}"/>
    <cellStyle name="통화 [0] 2 2 3 4 2 2 2" xfId="29755" xr:uid="{8B6D1D28-974E-4BB7-92E7-1C42B792279C}"/>
    <cellStyle name="통화 [0] 2 2 3 4 2 2 2 2" xfId="59707" xr:uid="{C2C33C46-8126-4E2F-AD19-5269A5E69323}"/>
    <cellStyle name="통화 [0] 2 2 3 4 2 2 3" xfId="37663" xr:uid="{30E58C9C-589C-4333-BA2C-B159D01A8EB6}"/>
    <cellStyle name="통화 [0] 2 2 3 4 2 3" xfId="10490" xr:uid="{C887FE22-83A4-4438-8B9D-6FAF30C794C1}"/>
    <cellStyle name="통화 [0] 2 2 3 4 2 3 2" xfId="40445" xr:uid="{6CD9F8FC-E31A-4015-BA6C-AC65FF7E47CC}"/>
    <cellStyle name="통화 [0] 2 2 3 4 2 4" xfId="13272" xr:uid="{9BB3221E-44A1-4FA6-952F-EE3B128BD059}"/>
    <cellStyle name="통화 [0] 2 2 3 4 2 4 2" xfId="43227" xr:uid="{405E1A0B-5ED0-4052-92C9-AEEAA799F4E6}"/>
    <cellStyle name="통화 [0] 2 2 3 4 2 5" xfId="16007" xr:uid="{2262AFB6-BDF3-4818-9C3A-2718DB5F1727}"/>
    <cellStyle name="통화 [0] 2 2 3 4 2 5 2" xfId="45962" xr:uid="{B00BE78A-8122-4D15-AF47-6BFD831770F3}"/>
    <cellStyle name="통화 [0] 2 2 3 4 2 6" xfId="18755" xr:uid="{51052223-FED2-41E1-A0F4-58FC2A9C00F8}"/>
    <cellStyle name="통화 [0] 2 2 3 4 2 6 2" xfId="48708" xr:uid="{ACF15EB8-4877-4146-B5B1-2A28EC4F70B4}"/>
    <cellStyle name="통화 [0] 2 2 3 4 2 7" xfId="21538" xr:uid="{A471ACCD-A810-4FEA-9D76-76756556A2FB}"/>
    <cellStyle name="통화 [0] 2 2 3 4 2 7 2" xfId="51490" xr:uid="{12C74CB5-A3C5-4DE5-9FF1-96722E369A1D}"/>
    <cellStyle name="통화 [0] 2 2 3 4 2 8" xfId="24276" xr:uid="{B57EC8CA-7FDC-4DEA-99C1-AE7E004E21D7}"/>
    <cellStyle name="통화 [0] 2 2 3 4 2 8 2" xfId="54228" xr:uid="{AF3D639A-8887-4E00-BAB9-346DE72E0EC6}"/>
    <cellStyle name="통화 [0] 2 2 3 4 2 9" xfId="27012" xr:uid="{742CF33B-DE3B-4883-96FC-DC01AB4238F9}"/>
    <cellStyle name="통화 [0] 2 2 3 4 2 9 2" xfId="56964" xr:uid="{EBAA315A-E8B0-4A5F-9960-9EAC46391C99}"/>
    <cellStyle name="통화 [0] 2 2 3 4 3" xfId="3392" xr:uid="{0C5B3F4C-C80C-4AAC-AD8F-B75661FFE0F2}"/>
    <cellStyle name="통화 [0] 2 2 3 4 3 2" xfId="28387" xr:uid="{D4DD8DEE-A387-4814-B328-FDDE78086C5F}"/>
    <cellStyle name="통화 [0] 2 2 3 4 3 2 2" xfId="58339" xr:uid="{44ED9285-A19F-421B-B921-F5422D8B0872}"/>
    <cellStyle name="통화 [0] 2 2 3 4 3 3" xfId="33385" xr:uid="{618C8C8A-0ED9-4655-BD36-D2650141DB83}"/>
    <cellStyle name="통화 [0] 2 2 3 4 4" xfId="6340" xr:uid="{6098F3FE-DB03-4B7F-8669-0B3270A576AB}"/>
    <cellStyle name="통화 [0] 2 2 3 4 4 2" xfId="36295" xr:uid="{300B3832-8396-4232-A1CC-6F8888DA0B1D}"/>
    <cellStyle name="통화 [0] 2 2 3 4 5" xfId="9122" xr:uid="{12902851-F453-4B9C-B32C-4538123A7467}"/>
    <cellStyle name="통화 [0] 2 2 3 4 5 2" xfId="39077" xr:uid="{A7C31A79-E2D8-44D6-8EE7-B670228A8EE1}"/>
    <cellStyle name="통화 [0] 2 2 3 4 6" xfId="11904" xr:uid="{672583E5-364A-47E0-825C-21499DB4E740}"/>
    <cellStyle name="통화 [0] 2 2 3 4 6 2" xfId="41859" xr:uid="{D426DEB6-278E-48C4-8601-058A84C95D75}"/>
    <cellStyle name="통화 [0] 2 2 3 4 7" xfId="14639" xr:uid="{A2E41AA1-D988-40D9-9225-D7ED48548589}"/>
    <cellStyle name="통화 [0] 2 2 3 4 7 2" xfId="44594" xr:uid="{F4C2B52F-746E-4306-9A34-C7246F27EACF}"/>
    <cellStyle name="통화 [0] 2 2 3 4 8" xfId="17387" xr:uid="{DC40578F-C8BB-4309-92AF-3A3DB7306498}"/>
    <cellStyle name="통화 [0] 2 2 3 4 8 2" xfId="47340" xr:uid="{0F0BFC8B-EA49-47BA-BE30-686F3AC549C8}"/>
    <cellStyle name="통화 [0] 2 2 3 4 9" xfId="20170" xr:uid="{DA2314A7-DCBB-4AD2-8521-DC7C6C318F42}"/>
    <cellStyle name="통화 [0] 2 2 3 4 9 2" xfId="50122" xr:uid="{F9D9E869-5222-42E3-8896-4990FB04B761}"/>
    <cellStyle name="통화 [0] 2 2 3 5" xfId="1544" xr:uid="{2983BD81-6CC8-4F71-8BD1-8E6D87616779}"/>
    <cellStyle name="통화 [0] 2 2 3 5 10" xfId="26328" xr:uid="{1AD60E2D-CE84-4AD4-BE4D-86CBCF41D3F8}"/>
    <cellStyle name="통화 [0] 2 2 3 5 10 2" xfId="56280" xr:uid="{AAD6BB6F-006F-402C-8B59-2F86C34DAB37}"/>
    <cellStyle name="통화 [0] 2 2 3 5 11" xfId="31549" xr:uid="{91B2D608-183C-40DC-A9C1-4262FD193EE9}"/>
    <cellStyle name="통화 [0] 2 2 3 5 2" xfId="4076" xr:uid="{48E50CC2-07F6-49A5-A6DA-32E1E4A88D04}"/>
    <cellStyle name="통화 [0] 2 2 3 5 2 2" xfId="29071" xr:uid="{DE48A2B9-C44D-4B46-8869-0C45E91A56D4}"/>
    <cellStyle name="통화 [0] 2 2 3 5 2 2 2" xfId="59023" xr:uid="{466D7A34-5CD8-44AD-977C-7451B45A39A5}"/>
    <cellStyle name="통화 [0] 2 2 3 5 2 3" xfId="34069" xr:uid="{A7B4ED45-55CF-427D-9F06-3F52A2A39D85}"/>
    <cellStyle name="통화 [0] 2 2 3 5 3" xfId="7024" xr:uid="{D5035EF2-3C58-48F6-978F-530EB376FF62}"/>
    <cellStyle name="통화 [0] 2 2 3 5 3 2" xfId="36979" xr:uid="{44064848-3D5E-4FAF-A695-C656411C9FEE}"/>
    <cellStyle name="통화 [0] 2 2 3 5 4" xfId="9806" xr:uid="{911BC3B6-AE51-44CC-90EE-C59025219286}"/>
    <cellStyle name="통화 [0] 2 2 3 5 4 2" xfId="39761" xr:uid="{2DB7DD22-CF97-42CE-97DB-9CA92B7BC5DA}"/>
    <cellStyle name="통화 [0] 2 2 3 5 5" xfId="12588" xr:uid="{8F5ACBD1-A82A-4EDC-9BE8-99CE3266CAA0}"/>
    <cellStyle name="통화 [0] 2 2 3 5 5 2" xfId="42543" xr:uid="{A36F31F9-594B-4A6C-9271-017707C3F024}"/>
    <cellStyle name="통화 [0] 2 2 3 5 6" xfId="15323" xr:uid="{A736A3A5-E4C7-4C4C-B50F-60E1C3232DF6}"/>
    <cellStyle name="통화 [0] 2 2 3 5 6 2" xfId="45278" xr:uid="{15ED99DF-796E-4CF7-A27A-A5493B6262CF}"/>
    <cellStyle name="통화 [0] 2 2 3 5 7" xfId="18071" xr:uid="{250E6842-7C33-43C9-94F0-2D6E75DAC0DC}"/>
    <cellStyle name="통화 [0] 2 2 3 5 7 2" xfId="48024" xr:uid="{533CFD8E-FD9E-481F-943A-F18778D28D62}"/>
    <cellStyle name="통화 [0] 2 2 3 5 8" xfId="20854" xr:uid="{6E32C108-0B95-44C5-B594-795EF9DE32CC}"/>
    <cellStyle name="통화 [0] 2 2 3 5 8 2" xfId="50806" xr:uid="{ACB47136-2794-41B5-9B8E-016E5FB1B51C}"/>
    <cellStyle name="통화 [0] 2 2 3 5 9" xfId="23592" xr:uid="{B8907DB3-0757-43DE-980E-DCEB893E3A5F}"/>
    <cellStyle name="통화 [0] 2 2 3 5 9 2" xfId="53544" xr:uid="{7172E404-1185-4F89-AC8E-90DE46FE444C}"/>
    <cellStyle name="통화 [0] 2 2 3 6" xfId="2091" xr:uid="{B8FDB016-C845-4FF8-8123-842993BC82B8}"/>
    <cellStyle name="통화 [0] 2 2 3 6 2" xfId="27703" xr:uid="{5870627E-1D5E-4870-9EB0-DDBAFC98D50C}"/>
    <cellStyle name="통화 [0] 2 2 3 6 2 2" xfId="57655" xr:uid="{33EB5942-8D42-4B0F-A136-42071AF2AEF5}"/>
    <cellStyle name="통화 [0] 2 2 3 6 3" xfId="32094" xr:uid="{9D41E1CC-E7F4-4C21-98EC-6BA7E6C720C5}"/>
    <cellStyle name="통화 [0] 2 2 3 7" xfId="2270" xr:uid="{87004B4F-CDFE-4A7E-A82A-1C831E6972D2}"/>
    <cellStyle name="통화 [0] 2 2 3 7 2" xfId="32270" xr:uid="{5557FE70-728D-4EB2-96DA-71FBCF74A02B}"/>
    <cellStyle name="통화 [0] 2 2 3 8" xfId="2708" xr:uid="{0B0937FE-E3DE-4FCD-8259-2C316B7C1CB8}"/>
    <cellStyle name="통화 [0] 2 2 3 8 2" xfId="32701" xr:uid="{4DCAE34A-A27F-4B99-AC65-4A9A81CBFC6B}"/>
    <cellStyle name="통화 [0] 2 2 3 9" xfId="5656" xr:uid="{FE613D65-42E2-4E46-89A7-C13348EF88CE}"/>
    <cellStyle name="통화 [0] 2 2 3 9 2" xfId="35611" xr:uid="{7F14A503-03F9-4645-B9C9-86C97AC941F9}"/>
    <cellStyle name="통화 [0] 2 2 4" xfId="504" xr:uid="{36EACC64-B604-4579-B7E3-1F607C76BEFE}"/>
    <cellStyle name="통화 [0] 2 2 4 10" xfId="16789" xr:uid="{CA362342-0358-4D2A-ADE3-711EBF63261A}"/>
    <cellStyle name="통화 [0] 2 2 4 10 2" xfId="46742" xr:uid="{67457486-80A8-4519-BE78-1C4D0DAB9215}"/>
    <cellStyle name="통화 [0] 2 2 4 11" xfId="19572" xr:uid="{B0F29155-B64E-4B44-96A9-27F960BA0055}"/>
    <cellStyle name="통화 [0] 2 2 4 11 2" xfId="49524" xr:uid="{46674AAD-862E-46AB-AD59-C7A18940E0AD}"/>
    <cellStyle name="통화 [0] 2 2 4 12" xfId="22310" xr:uid="{EA9642B8-7BEE-4631-A55F-8DD86DC89D31}"/>
    <cellStyle name="통화 [0] 2 2 4 12 2" xfId="52262" xr:uid="{D45F1945-7429-46E1-9458-D371FABF9072}"/>
    <cellStyle name="통화 [0] 2 2 4 13" xfId="25046" xr:uid="{CE3D7FEA-F042-48F1-AAFA-57C905590F9F}"/>
    <cellStyle name="통화 [0] 2 2 4 13 2" xfId="54998" xr:uid="{F4A8BA66-53E2-4E94-8C25-423DD43352A1}"/>
    <cellStyle name="통화 [0] 2 2 4 14" xfId="30514" xr:uid="{72A6500A-3F5D-4B18-985D-44AE0B8CAD3B}"/>
    <cellStyle name="통화 [0] 2 2 4 2" xfId="1052" xr:uid="{D7114E41-5CE9-431E-9C31-42CABB315046}"/>
    <cellStyle name="통화 [0] 2 2 4 2 10" xfId="19914" xr:uid="{C5A82706-27F4-48E6-9367-BFF84B8075EA}"/>
    <cellStyle name="통화 [0] 2 2 4 2 10 2" xfId="49866" xr:uid="{271A62C3-1A67-497C-BE45-587DB63BDD7A}"/>
    <cellStyle name="통화 [0] 2 2 4 2 11" xfId="22652" xr:uid="{18DE0BBF-8A99-4AFA-94E8-C046F65E7FF7}"/>
    <cellStyle name="통화 [0] 2 2 4 2 11 2" xfId="52604" xr:uid="{B3B11F9C-5A15-420A-AE13-0DC0A5306973}"/>
    <cellStyle name="통화 [0] 2 2 4 2 12" xfId="25388" xr:uid="{797F0C0A-C77C-44A4-9680-C072A8589367}"/>
    <cellStyle name="통화 [0] 2 2 4 2 12 2" xfId="55340" xr:uid="{66C69256-840F-4EF1-9AFD-CBD8F0A5CD69}"/>
    <cellStyle name="통화 [0] 2 2 4 2 13" xfId="31057" xr:uid="{AE0E8739-A831-4525-96AB-C461BA0E0E36}"/>
    <cellStyle name="통화 [0] 2 2 4 2 2" xfId="3820" xr:uid="{263E124F-FE19-4CFF-A285-1367B0168D71}"/>
    <cellStyle name="통화 [0] 2 2 4 2 2 10" xfId="26072" xr:uid="{1E0C0B38-F32B-476C-A73C-ABAF28988537}"/>
    <cellStyle name="통화 [0] 2 2 4 2 2 10 2" xfId="56024" xr:uid="{7B0BEB8F-E702-47F5-92A8-6986809EB4EF}"/>
    <cellStyle name="통화 [0] 2 2 4 2 2 11" xfId="33813" xr:uid="{89A6D7D8-C7F9-4BBC-B4DD-9661649A3E28}"/>
    <cellStyle name="통화 [0] 2 2 4 2 2 2" xfId="5188" xr:uid="{1EF2F366-DC94-4200-B49E-5FB1B2846540}"/>
    <cellStyle name="통화 [0] 2 2 4 2 2 2 10" xfId="35181" xr:uid="{B2218042-A941-4F39-91F0-FF1F3625EFAB}"/>
    <cellStyle name="통화 [0] 2 2 4 2 2 2 2" xfId="8136" xr:uid="{7529713C-6B46-4141-BD64-6F5EC2C18A14}"/>
    <cellStyle name="통화 [0] 2 2 4 2 2 2 2 2" xfId="30183" xr:uid="{ED45F7F8-E879-451A-B492-CE8B19E01A95}"/>
    <cellStyle name="통화 [0] 2 2 4 2 2 2 2 2 2" xfId="60135" xr:uid="{81D9C5DE-6EA2-4D2B-8910-CB937E335B1A}"/>
    <cellStyle name="통화 [0] 2 2 4 2 2 2 2 3" xfId="38091" xr:uid="{C1E3B9E3-406A-47F8-A6BB-6E7DDC8C944A}"/>
    <cellStyle name="통화 [0] 2 2 4 2 2 2 3" xfId="10918" xr:uid="{2E7D566B-4CFF-463E-AE80-5B839090342E}"/>
    <cellStyle name="통화 [0] 2 2 4 2 2 2 3 2" xfId="40873" xr:uid="{BA7C57F0-3448-4365-AFB9-E7D9FC82A30F}"/>
    <cellStyle name="통화 [0] 2 2 4 2 2 2 4" xfId="13700" xr:uid="{BFA3060E-A93A-4284-9380-645F90B73FD3}"/>
    <cellStyle name="통화 [0] 2 2 4 2 2 2 4 2" xfId="43655" xr:uid="{E1F7C81E-B951-436B-97C5-C55A191B77D9}"/>
    <cellStyle name="통화 [0] 2 2 4 2 2 2 5" xfId="16435" xr:uid="{D3CD7824-55A2-40C1-BEC4-E1708F633C0A}"/>
    <cellStyle name="통화 [0] 2 2 4 2 2 2 5 2" xfId="46390" xr:uid="{67D73028-1E0C-4653-A4D1-F4262E929E6F}"/>
    <cellStyle name="통화 [0] 2 2 4 2 2 2 6" xfId="19183" xr:uid="{28F95D18-58F5-4438-B675-16923DAEF1D3}"/>
    <cellStyle name="통화 [0] 2 2 4 2 2 2 6 2" xfId="49136" xr:uid="{4A2965C8-4AD9-4F65-ADE0-259181C0124A}"/>
    <cellStyle name="통화 [0] 2 2 4 2 2 2 7" xfId="21966" xr:uid="{FFE42389-A5C8-4860-8BA7-09A2B0EDEAA1}"/>
    <cellStyle name="통화 [0] 2 2 4 2 2 2 7 2" xfId="51918" xr:uid="{B6CAED97-13EE-4029-9B37-23FA8CC19A3F}"/>
    <cellStyle name="통화 [0] 2 2 4 2 2 2 8" xfId="24704" xr:uid="{4282F270-D19E-409C-9EDC-04E4D2E2531E}"/>
    <cellStyle name="통화 [0] 2 2 4 2 2 2 8 2" xfId="54656" xr:uid="{5A3C4223-7A2E-4D05-BC3F-F7449536348B}"/>
    <cellStyle name="통화 [0] 2 2 4 2 2 2 9" xfId="27440" xr:uid="{C7245E62-501D-4C88-BA1E-426BA055F868}"/>
    <cellStyle name="통화 [0] 2 2 4 2 2 2 9 2" xfId="57392" xr:uid="{92091624-F94B-435F-B499-239A49520457}"/>
    <cellStyle name="통화 [0] 2 2 4 2 2 3" xfId="6768" xr:uid="{22743430-D2FC-42EA-A449-6E9A752EDF90}"/>
    <cellStyle name="통화 [0] 2 2 4 2 2 3 2" xfId="28815" xr:uid="{DBE226FA-E855-4151-9755-F471ED226C62}"/>
    <cellStyle name="통화 [0] 2 2 4 2 2 3 2 2" xfId="58767" xr:uid="{C9653CFE-2CEF-453C-BFB8-735055BF6A28}"/>
    <cellStyle name="통화 [0] 2 2 4 2 2 3 3" xfId="36723" xr:uid="{AD25F7DD-F5D0-4F7E-98CB-8E9BCEBA002E}"/>
    <cellStyle name="통화 [0] 2 2 4 2 2 4" xfId="9550" xr:uid="{9BAA8E12-897E-48FC-824A-EC19AC211E85}"/>
    <cellStyle name="통화 [0] 2 2 4 2 2 4 2" xfId="39505" xr:uid="{595D4F5B-F046-4C4C-BD38-2F2C931A349D}"/>
    <cellStyle name="통화 [0] 2 2 4 2 2 5" xfId="12332" xr:uid="{9E135E4C-D12F-4CA6-B274-856900EC1913}"/>
    <cellStyle name="통화 [0] 2 2 4 2 2 5 2" xfId="42287" xr:uid="{CBC40979-C308-4485-8410-5680013C0E9E}"/>
    <cellStyle name="통화 [0] 2 2 4 2 2 6" xfId="15067" xr:uid="{E4AF7C3D-936A-4647-8305-D0626F9FB46C}"/>
    <cellStyle name="통화 [0] 2 2 4 2 2 6 2" xfId="45022" xr:uid="{1C42205A-D5A0-434F-8376-523F218B6615}"/>
    <cellStyle name="통화 [0] 2 2 4 2 2 7" xfId="17815" xr:uid="{1C9B02A3-D3BD-40C3-844C-849D9D372043}"/>
    <cellStyle name="통화 [0] 2 2 4 2 2 7 2" xfId="47768" xr:uid="{CCDE260A-1630-410B-BBFB-747FF21BDE20}"/>
    <cellStyle name="통화 [0] 2 2 4 2 2 8" xfId="20598" xr:uid="{204A1C55-94E5-47E8-8810-3B5BF4B7D8BB}"/>
    <cellStyle name="통화 [0] 2 2 4 2 2 8 2" xfId="50550" xr:uid="{174D7B56-4A8B-4ADB-A3FB-C27B6D88330D}"/>
    <cellStyle name="통화 [0] 2 2 4 2 2 9" xfId="23336" xr:uid="{108AFE9C-3263-4395-ADFF-5DCA9DE5BA48}"/>
    <cellStyle name="통화 [0] 2 2 4 2 2 9 2" xfId="53288" xr:uid="{6928577B-4CD4-4569-868B-17B95499DAC2}"/>
    <cellStyle name="통화 [0] 2 2 4 2 3" xfId="4504" xr:uid="{D81578BA-34F7-45A5-A1E0-0E766EB60314}"/>
    <cellStyle name="통화 [0] 2 2 4 2 3 10" xfId="34497" xr:uid="{2D155363-525E-4543-9C29-5785B5973EB6}"/>
    <cellStyle name="통화 [0] 2 2 4 2 3 2" xfId="7452" xr:uid="{D6A7EA06-1A13-4EF3-8A4C-0F912CC1741C}"/>
    <cellStyle name="통화 [0] 2 2 4 2 3 2 2" xfId="29499" xr:uid="{5EA9ABBB-F445-410E-8ED4-1DC1DB591B0A}"/>
    <cellStyle name="통화 [0] 2 2 4 2 3 2 2 2" xfId="59451" xr:uid="{76582DCF-633A-4DD8-B6F8-16DC30BAED56}"/>
    <cellStyle name="통화 [0] 2 2 4 2 3 2 3" xfId="37407" xr:uid="{765D9C3C-AB11-436A-95C8-1FB3A2A069CB}"/>
    <cellStyle name="통화 [0] 2 2 4 2 3 3" xfId="10234" xr:uid="{87E2D3F5-84DD-43B4-BCEF-0F0DF476DEA7}"/>
    <cellStyle name="통화 [0] 2 2 4 2 3 3 2" xfId="40189" xr:uid="{0169649E-D15E-41FE-8E9C-2EB89292B695}"/>
    <cellStyle name="통화 [0] 2 2 4 2 3 4" xfId="13016" xr:uid="{D46CB720-FF74-4FFE-8DEE-49AC7D023AAE}"/>
    <cellStyle name="통화 [0] 2 2 4 2 3 4 2" xfId="42971" xr:uid="{CAEDCDCC-153A-4A2D-A8E4-497BC0D8E8D9}"/>
    <cellStyle name="통화 [0] 2 2 4 2 3 5" xfId="15751" xr:uid="{582E7056-913D-47DD-8468-E7CF4C3A0757}"/>
    <cellStyle name="통화 [0] 2 2 4 2 3 5 2" xfId="45706" xr:uid="{1622388F-E6F8-42F8-B1A9-D386F7068872}"/>
    <cellStyle name="통화 [0] 2 2 4 2 3 6" xfId="18499" xr:uid="{B6FFAE74-830E-4C94-9786-63016C7FEF77}"/>
    <cellStyle name="통화 [0] 2 2 4 2 3 6 2" xfId="48452" xr:uid="{BE852DAD-B2F5-4496-B248-67BF12C25193}"/>
    <cellStyle name="통화 [0] 2 2 4 2 3 7" xfId="21282" xr:uid="{D8F6AFDB-C212-4363-A4C4-D8632C68EEB8}"/>
    <cellStyle name="통화 [0] 2 2 4 2 3 7 2" xfId="51234" xr:uid="{65F30973-9F31-4AA5-906D-D33A068AE29E}"/>
    <cellStyle name="통화 [0] 2 2 4 2 3 8" xfId="24020" xr:uid="{6E65133A-0B3F-4A39-9FFC-74412FAA8E63}"/>
    <cellStyle name="통화 [0] 2 2 4 2 3 8 2" xfId="53972" xr:uid="{4F0C135F-7A64-46A0-B1B2-BAAEC1BCD7A7}"/>
    <cellStyle name="통화 [0] 2 2 4 2 3 9" xfId="26756" xr:uid="{8151C76C-C1D0-4FCC-84E7-651E7DDB2211}"/>
    <cellStyle name="통화 [0] 2 2 4 2 3 9 2" xfId="56708" xr:uid="{0F2D7BAA-179F-4E54-A723-321700D67E46}"/>
    <cellStyle name="통화 [0] 2 2 4 2 4" xfId="3136" xr:uid="{3A7AC26D-A871-406E-80CE-0A98DF15FD1C}"/>
    <cellStyle name="통화 [0] 2 2 4 2 4 2" xfId="28131" xr:uid="{9DC669DC-35DC-48F2-94C1-CDDC9A0A32F3}"/>
    <cellStyle name="통화 [0] 2 2 4 2 4 2 2" xfId="58083" xr:uid="{44477751-E784-489F-91B7-45F26E4EBE6D}"/>
    <cellStyle name="통화 [0] 2 2 4 2 4 3" xfId="33129" xr:uid="{B946ABFE-CE67-4C97-991A-BED28497CBA9}"/>
    <cellStyle name="통화 [0] 2 2 4 2 5" xfId="6084" xr:uid="{63D68B82-7B28-490D-BB1A-240F7CA82D32}"/>
    <cellStyle name="통화 [0] 2 2 4 2 5 2" xfId="36039" xr:uid="{370326D4-0CB4-47E8-ABDB-11677E1080BB}"/>
    <cellStyle name="통화 [0] 2 2 4 2 6" xfId="8866" xr:uid="{FF42979B-FCB1-4A70-BF1A-59C191EDD5B2}"/>
    <cellStyle name="통화 [0] 2 2 4 2 6 2" xfId="38821" xr:uid="{704185D6-EE11-455E-845A-17E908EC380C}"/>
    <cellStyle name="통화 [0] 2 2 4 2 7" xfId="11648" xr:uid="{2FA31690-31D2-4D36-B42F-C77A5402C3CF}"/>
    <cellStyle name="통화 [0] 2 2 4 2 7 2" xfId="41603" xr:uid="{5AAB43D5-A96F-426B-B59F-383778841389}"/>
    <cellStyle name="통화 [0] 2 2 4 2 8" xfId="14383" xr:uid="{F621C036-E16E-409C-ACB4-000FB4AA9BB7}"/>
    <cellStyle name="통화 [0] 2 2 4 2 8 2" xfId="44338" xr:uid="{7A8C8353-4261-4278-86AA-708014BF9EBE}"/>
    <cellStyle name="통화 [0] 2 2 4 2 9" xfId="17131" xr:uid="{3FA9D9F8-A538-4DCB-B440-65DEBE001818}"/>
    <cellStyle name="통화 [0] 2 2 4 2 9 2" xfId="47084" xr:uid="{8A0CC129-AE80-4326-8E21-1402EE573B96}"/>
    <cellStyle name="통화 [0] 2 2 4 3" xfId="1594" xr:uid="{5AA1E332-EC67-4616-A484-7D322F0E2217}"/>
    <cellStyle name="통화 [0] 2 2 4 3 10" xfId="22994" xr:uid="{AC8CCDEB-7DA8-4B75-88F5-62CCCD354091}"/>
    <cellStyle name="통화 [0] 2 2 4 3 10 2" xfId="52946" xr:uid="{40BF20E7-F6F2-41DF-9D13-06BAFEB754E1}"/>
    <cellStyle name="통화 [0] 2 2 4 3 11" xfId="25730" xr:uid="{6C50C1E1-F1FE-41B0-BE78-29E4DF6CA8DD}"/>
    <cellStyle name="통화 [0] 2 2 4 3 11 2" xfId="55682" xr:uid="{0DD5F153-7773-4ED2-8B4F-54DA3EA5093E}"/>
    <cellStyle name="통화 [0] 2 2 4 3 12" xfId="31599" xr:uid="{4511A027-AC3D-4990-8539-9FC2BB7DAF3F}"/>
    <cellStyle name="통화 [0] 2 2 4 3 2" xfId="4846" xr:uid="{E25C7474-B3C8-4F3B-8906-07D938A560F0}"/>
    <cellStyle name="통화 [0] 2 2 4 3 2 10" xfId="34839" xr:uid="{72E4528A-DDB0-44A2-A930-D2F556C2F7FD}"/>
    <cellStyle name="통화 [0] 2 2 4 3 2 2" xfId="7794" xr:uid="{8E88C778-CA1F-4889-8544-E5178B7FE2C0}"/>
    <cellStyle name="통화 [0] 2 2 4 3 2 2 2" xfId="29841" xr:uid="{1098035B-070F-45D2-AA08-AFD5A49DF167}"/>
    <cellStyle name="통화 [0] 2 2 4 3 2 2 2 2" xfId="59793" xr:uid="{A76A6927-8957-4CCC-A723-573AB0BF02E2}"/>
    <cellStyle name="통화 [0] 2 2 4 3 2 2 3" xfId="37749" xr:uid="{D0FDC639-A58D-43F8-B413-C2D4F75F5623}"/>
    <cellStyle name="통화 [0] 2 2 4 3 2 3" xfId="10576" xr:uid="{A9F9BECF-5001-4A61-A0E6-C73439FBD8A2}"/>
    <cellStyle name="통화 [0] 2 2 4 3 2 3 2" xfId="40531" xr:uid="{473B80E4-F361-4CE2-9C91-223C7480C39D}"/>
    <cellStyle name="통화 [0] 2 2 4 3 2 4" xfId="13358" xr:uid="{434E5B27-E6D4-4122-B968-458ED6ACF189}"/>
    <cellStyle name="통화 [0] 2 2 4 3 2 4 2" xfId="43313" xr:uid="{58082CC3-C8DC-4ADE-B955-43FA2B2BF71E}"/>
    <cellStyle name="통화 [0] 2 2 4 3 2 5" xfId="16093" xr:uid="{875ACB5A-22A5-42F0-A8AF-B714F08A9B90}"/>
    <cellStyle name="통화 [0] 2 2 4 3 2 5 2" xfId="46048" xr:uid="{5736A92E-DF62-4B75-9EC6-3994057EF58D}"/>
    <cellStyle name="통화 [0] 2 2 4 3 2 6" xfId="18841" xr:uid="{0B59EB6F-41DA-4902-979F-36773BF66BC0}"/>
    <cellStyle name="통화 [0] 2 2 4 3 2 6 2" xfId="48794" xr:uid="{96B7B5A8-C800-46DE-BF9D-6376E77B5FCE}"/>
    <cellStyle name="통화 [0] 2 2 4 3 2 7" xfId="21624" xr:uid="{F1265F2B-A66C-4703-91D6-5ED377C1B237}"/>
    <cellStyle name="통화 [0] 2 2 4 3 2 7 2" xfId="51576" xr:uid="{0FE372DA-187D-4D63-A8FC-0803CE73E672}"/>
    <cellStyle name="통화 [0] 2 2 4 3 2 8" xfId="24362" xr:uid="{07EA5BB3-5D04-4875-ABC5-12ED89F8A0C9}"/>
    <cellStyle name="통화 [0] 2 2 4 3 2 8 2" xfId="54314" xr:uid="{64A647BB-F4F2-4DF0-ABC4-1A4E0ADD19A3}"/>
    <cellStyle name="통화 [0] 2 2 4 3 2 9" xfId="27098" xr:uid="{549A2F46-D1E1-4AC9-9585-FFDA9D451CA5}"/>
    <cellStyle name="통화 [0] 2 2 4 3 2 9 2" xfId="57050" xr:uid="{9770DE3B-A534-4DD1-95A1-2ECF09888129}"/>
    <cellStyle name="통화 [0] 2 2 4 3 3" xfId="3478" xr:uid="{583BFE2E-DE4B-4FE2-A624-2DB73BF9ACED}"/>
    <cellStyle name="통화 [0] 2 2 4 3 3 2" xfId="28473" xr:uid="{FDCFD488-D5C7-436B-B2B6-D01ADC341BD5}"/>
    <cellStyle name="통화 [0] 2 2 4 3 3 2 2" xfId="58425" xr:uid="{B79672F6-65FF-42E5-A710-9BAD42B41834}"/>
    <cellStyle name="통화 [0] 2 2 4 3 3 3" xfId="33471" xr:uid="{D30BDB18-37D6-455D-8E2D-ABD8483FED87}"/>
    <cellStyle name="통화 [0] 2 2 4 3 4" xfId="6426" xr:uid="{4B63C78F-80ED-4F2F-8F05-0C9E47519656}"/>
    <cellStyle name="통화 [0] 2 2 4 3 4 2" xfId="36381" xr:uid="{C39212B9-CBD3-4E38-AA3B-78221F660C48}"/>
    <cellStyle name="통화 [0] 2 2 4 3 5" xfId="9208" xr:uid="{04EC506E-02B2-48B4-92B3-1A8D53210095}"/>
    <cellStyle name="통화 [0] 2 2 4 3 5 2" xfId="39163" xr:uid="{5365B13D-DE70-423C-8208-276233D5520D}"/>
    <cellStyle name="통화 [0] 2 2 4 3 6" xfId="11990" xr:uid="{4004F879-F81C-4011-8DCA-9273A03F6740}"/>
    <cellStyle name="통화 [0] 2 2 4 3 6 2" xfId="41945" xr:uid="{BC526437-3E22-4EE8-A9D3-E422DC7EB8DB}"/>
    <cellStyle name="통화 [0] 2 2 4 3 7" xfId="14725" xr:uid="{5E46DA1A-819F-4AEF-AC6B-C5352CA5B5D7}"/>
    <cellStyle name="통화 [0] 2 2 4 3 7 2" xfId="44680" xr:uid="{849A05CF-5301-4678-97F5-8613201B48EA}"/>
    <cellStyle name="통화 [0] 2 2 4 3 8" xfId="17473" xr:uid="{4E1A7DCB-3D1A-475F-BEDD-C4EC6D9E45DE}"/>
    <cellStyle name="통화 [0] 2 2 4 3 8 2" xfId="47426" xr:uid="{6E35E5FC-429C-426F-B3F5-40DA1E34AE2B}"/>
    <cellStyle name="통화 [0] 2 2 4 3 9" xfId="20256" xr:uid="{B4AC035B-475B-4D7F-8034-3210E12EC3FC}"/>
    <cellStyle name="통화 [0] 2 2 4 3 9 2" xfId="50208" xr:uid="{D29032BE-C720-4C4C-B241-D3DBC89E2FE7}"/>
    <cellStyle name="통화 [0] 2 2 4 4" xfId="2357" xr:uid="{63A78707-F5E6-437B-85F2-B985C65C18FC}"/>
    <cellStyle name="통화 [0] 2 2 4 4 10" xfId="26414" xr:uid="{426A1F73-DD0A-4B18-B7B4-2B6E0FB0F059}"/>
    <cellStyle name="통화 [0] 2 2 4 4 10 2" xfId="56366" xr:uid="{18B84E96-D06C-42C2-B332-B9DD3CB85793}"/>
    <cellStyle name="통화 [0] 2 2 4 4 11" xfId="32356" xr:uid="{0A7C2E61-BE6C-4B18-8B54-BBD643274AD0}"/>
    <cellStyle name="통화 [0] 2 2 4 4 2" xfId="4162" xr:uid="{F875F4A1-ADBC-4E4F-8C06-72622AA714AD}"/>
    <cellStyle name="통화 [0] 2 2 4 4 2 2" xfId="29157" xr:uid="{5E5DB9CF-9E96-48ED-A1A5-04860E339A6E}"/>
    <cellStyle name="통화 [0] 2 2 4 4 2 2 2" xfId="59109" xr:uid="{B85E0BAA-A1BA-4341-B573-2ABA6C3C1042}"/>
    <cellStyle name="통화 [0] 2 2 4 4 2 3" xfId="34155" xr:uid="{EC74EF11-C9E8-41A5-8587-5487297D0026}"/>
    <cellStyle name="통화 [0] 2 2 4 4 3" xfId="7110" xr:uid="{34617C1B-6A2A-4D1A-A28B-FF7C2EC08E1E}"/>
    <cellStyle name="통화 [0] 2 2 4 4 3 2" xfId="37065" xr:uid="{ABCF775C-D066-4D07-8D81-C48996B3D241}"/>
    <cellStyle name="통화 [0] 2 2 4 4 4" xfId="9892" xr:uid="{7DB8432C-AAE4-4FE8-AC33-1AD393B2B6B7}"/>
    <cellStyle name="통화 [0] 2 2 4 4 4 2" xfId="39847" xr:uid="{12425DE3-5450-4576-90CF-FF5054127924}"/>
    <cellStyle name="통화 [0] 2 2 4 4 5" xfId="12674" xr:uid="{DB6E704B-FDD9-47D2-8BEF-507313BC6167}"/>
    <cellStyle name="통화 [0] 2 2 4 4 5 2" xfId="42629" xr:uid="{09E98143-EF41-4BAA-AAAC-6F40C06D9074}"/>
    <cellStyle name="통화 [0] 2 2 4 4 6" xfId="15409" xr:uid="{B8EA0E23-D597-488C-8D4E-88FE55159E0D}"/>
    <cellStyle name="통화 [0] 2 2 4 4 6 2" xfId="45364" xr:uid="{BBA3F654-A3D6-42DB-82DC-B70C48D8214C}"/>
    <cellStyle name="통화 [0] 2 2 4 4 7" xfId="18157" xr:uid="{20B4DBD5-63D4-432F-9488-7F75560337B1}"/>
    <cellStyle name="통화 [0] 2 2 4 4 7 2" xfId="48110" xr:uid="{C3103305-0C8E-4D52-9613-E838BCCB9E78}"/>
    <cellStyle name="통화 [0] 2 2 4 4 8" xfId="20940" xr:uid="{8285DBA4-01A4-4F44-BFD5-A0FA8318D4C0}"/>
    <cellStyle name="통화 [0] 2 2 4 4 8 2" xfId="50892" xr:uid="{DD0177AD-470F-42BF-9867-399E1173ADB8}"/>
    <cellStyle name="통화 [0] 2 2 4 4 9" xfId="23678" xr:uid="{2BCDFB55-E1DF-43CD-8DB9-53173F0C1510}"/>
    <cellStyle name="통화 [0] 2 2 4 4 9 2" xfId="53630" xr:uid="{A3798FC9-AE18-4D2F-BBD9-351F5A2BB196}"/>
    <cellStyle name="통화 [0] 2 2 4 5" xfId="2794" xr:uid="{905624D8-D07D-4B64-B918-5AD6EC70C4FB}"/>
    <cellStyle name="통화 [0] 2 2 4 5 2" xfId="27789" xr:uid="{ECEF0697-EB16-4B2C-AE4F-EC2B47E597F1}"/>
    <cellStyle name="통화 [0] 2 2 4 5 2 2" xfId="57741" xr:uid="{F562766F-39DC-4677-8CD3-32DEC6295F2A}"/>
    <cellStyle name="통화 [0] 2 2 4 5 3" xfId="32787" xr:uid="{61770C8C-BA18-4E73-890B-CA0047CC8FD0}"/>
    <cellStyle name="통화 [0] 2 2 4 6" xfId="5742" xr:uid="{8E893127-2572-439B-AA3C-8CD8788F8877}"/>
    <cellStyle name="통화 [0] 2 2 4 6 2" xfId="35697" xr:uid="{17589689-973B-46C7-8D81-E1B6D4A48682}"/>
    <cellStyle name="통화 [0] 2 2 4 7" xfId="8524" xr:uid="{9BB3EA76-F899-4A3E-B313-C5746A63CD3C}"/>
    <cellStyle name="통화 [0] 2 2 4 7 2" xfId="38479" xr:uid="{A4EE0C13-4EC4-4A7B-9C62-AB550E31E403}"/>
    <cellStyle name="통화 [0] 2 2 4 8" xfId="11306" xr:uid="{F6826022-F3FC-4708-A76D-4551D1CF1886}"/>
    <cellStyle name="통화 [0] 2 2 4 8 2" xfId="41261" xr:uid="{2BB13D68-5F36-429B-B2C8-332AC6B1C9F7}"/>
    <cellStyle name="통화 [0] 2 2 4 9" xfId="14041" xr:uid="{DAECC03E-A728-4E75-B905-0581E1829777}"/>
    <cellStyle name="통화 [0] 2 2 4 9 2" xfId="43996" xr:uid="{A60F7D4F-324B-4D64-B280-091D628B34BA}"/>
    <cellStyle name="통화 [0] 2 2 5" xfId="645" xr:uid="{E41AB128-3864-4277-8D32-9B2C2EEB2AA4}"/>
    <cellStyle name="통화 [0] 2 2 5 10" xfId="19743" xr:uid="{CEEB2B2D-4A5D-4F05-8217-87BD871E05C7}"/>
    <cellStyle name="통화 [0] 2 2 5 10 2" xfId="49695" xr:uid="{4EC7431C-8B9D-45AA-BC34-AC87D7D623B9}"/>
    <cellStyle name="통화 [0] 2 2 5 11" xfId="22481" xr:uid="{341C37C7-58D4-4993-88F8-2086EA468A52}"/>
    <cellStyle name="통화 [0] 2 2 5 11 2" xfId="52433" xr:uid="{3BAAB102-0559-4937-832E-D4F4DD57158B}"/>
    <cellStyle name="통화 [0] 2 2 5 12" xfId="25217" xr:uid="{C81FDF99-14D5-429F-9B6F-EEB31D8EBA37}"/>
    <cellStyle name="통화 [0] 2 2 5 12 2" xfId="55169" xr:uid="{B972E58D-3795-458C-B145-91FBBE760C77}"/>
    <cellStyle name="통화 [0] 2 2 5 13" xfId="30655" xr:uid="{F862BBE8-3B71-4B13-B1F1-5970C574AC3E}"/>
    <cellStyle name="통화 [0] 2 2 5 2" xfId="1193" xr:uid="{2B0FF9BA-5800-477B-8765-9D45F32404E6}"/>
    <cellStyle name="통화 [0] 2 2 5 2 10" xfId="23165" xr:uid="{8E3033F3-3F5A-49E0-962B-9563D4EF26E8}"/>
    <cellStyle name="통화 [0] 2 2 5 2 10 2" xfId="53117" xr:uid="{2D71CCDC-AE79-4FF4-BED4-A4B9C3F04E34}"/>
    <cellStyle name="통화 [0] 2 2 5 2 11" xfId="25901" xr:uid="{BD3853D4-AF11-4330-8A8F-A7F8077BDBF7}"/>
    <cellStyle name="통화 [0] 2 2 5 2 11 2" xfId="55853" xr:uid="{9D6B0FFF-8E66-420E-B7A6-7E3264CC67F1}"/>
    <cellStyle name="통화 [0] 2 2 5 2 12" xfId="31198" xr:uid="{0D081EE9-B1A5-4733-96CD-5B8863BFD783}"/>
    <cellStyle name="통화 [0] 2 2 5 2 2" xfId="5017" xr:uid="{BC0AB520-B657-467A-A5C2-A6155E550DC0}"/>
    <cellStyle name="통화 [0] 2 2 5 2 2 10" xfId="35010" xr:uid="{352642F0-5903-462D-8785-6E0EDD749E41}"/>
    <cellStyle name="통화 [0] 2 2 5 2 2 2" xfId="7965" xr:uid="{7FBE0FB0-B2F5-4C1A-A3A4-4330C76AF885}"/>
    <cellStyle name="통화 [0] 2 2 5 2 2 2 2" xfId="30012" xr:uid="{B306906D-B425-490F-91F9-DE175E3B54EA}"/>
    <cellStyle name="통화 [0] 2 2 5 2 2 2 2 2" xfId="59964" xr:uid="{862C931C-69D3-4A9F-A147-017FDD556347}"/>
    <cellStyle name="통화 [0] 2 2 5 2 2 2 3" xfId="37920" xr:uid="{47CF8255-B432-4F5E-8EBE-01EADDE7D0B7}"/>
    <cellStyle name="통화 [0] 2 2 5 2 2 3" xfId="10747" xr:uid="{F70EAC49-0F6A-4C2D-ADB4-FE85A5A85D1D}"/>
    <cellStyle name="통화 [0] 2 2 5 2 2 3 2" xfId="40702" xr:uid="{786272B1-BC82-4836-B60E-8F13300C2A8C}"/>
    <cellStyle name="통화 [0] 2 2 5 2 2 4" xfId="13529" xr:uid="{78A498F8-96FC-44A1-BAFE-DFE223CBABB3}"/>
    <cellStyle name="통화 [0] 2 2 5 2 2 4 2" xfId="43484" xr:uid="{8B8DAC02-0246-4CEC-9291-934C35F64907}"/>
    <cellStyle name="통화 [0] 2 2 5 2 2 5" xfId="16264" xr:uid="{58B0AEAF-B72E-4679-B915-05C43557C482}"/>
    <cellStyle name="통화 [0] 2 2 5 2 2 5 2" xfId="46219" xr:uid="{16635ADF-C5A7-4197-A675-FB3794BCFB6C}"/>
    <cellStyle name="통화 [0] 2 2 5 2 2 6" xfId="19012" xr:uid="{6EB56F4D-71AE-417B-9D64-DDFCBFED744F}"/>
    <cellStyle name="통화 [0] 2 2 5 2 2 6 2" xfId="48965" xr:uid="{E3288BF3-E33B-4003-976D-4CA5C1ED8C67}"/>
    <cellStyle name="통화 [0] 2 2 5 2 2 7" xfId="21795" xr:uid="{20399630-69AE-4076-90D1-B7B107731231}"/>
    <cellStyle name="통화 [0] 2 2 5 2 2 7 2" xfId="51747" xr:uid="{090E8956-E10A-4FA6-B0AA-8419C3E101B3}"/>
    <cellStyle name="통화 [0] 2 2 5 2 2 8" xfId="24533" xr:uid="{3DDF63F5-0D2D-473B-8FC4-73DFD40FC921}"/>
    <cellStyle name="통화 [0] 2 2 5 2 2 8 2" xfId="54485" xr:uid="{E132561C-8213-4FAF-8B54-77843B505549}"/>
    <cellStyle name="통화 [0] 2 2 5 2 2 9" xfId="27269" xr:uid="{23E09B83-26EF-42B0-80D1-17B1C9A2431C}"/>
    <cellStyle name="통화 [0] 2 2 5 2 2 9 2" xfId="57221" xr:uid="{D52AF146-6C43-467D-9FED-FE45977343B1}"/>
    <cellStyle name="통화 [0] 2 2 5 2 3" xfId="3649" xr:uid="{CD64BD6C-7312-4DA9-A92C-1975DA463795}"/>
    <cellStyle name="통화 [0] 2 2 5 2 3 2" xfId="28644" xr:uid="{69757522-453B-4871-A501-E740DBA4841D}"/>
    <cellStyle name="통화 [0] 2 2 5 2 3 2 2" xfId="58596" xr:uid="{9EB3B9B1-D1F9-477C-8D8B-235DC3341A03}"/>
    <cellStyle name="통화 [0] 2 2 5 2 3 3" xfId="33642" xr:uid="{EB0A1F5D-2A02-4472-94C5-B7CA3552E6BD}"/>
    <cellStyle name="통화 [0] 2 2 5 2 4" xfId="6597" xr:uid="{DE5B028C-4A4B-43F1-829D-2E99C4A2C0A9}"/>
    <cellStyle name="통화 [0] 2 2 5 2 4 2" xfId="36552" xr:uid="{52ED066F-0423-4FC0-A251-7B24FFF66321}"/>
    <cellStyle name="통화 [0] 2 2 5 2 5" xfId="9379" xr:uid="{8514ED61-E4B4-49B0-BDBF-93A041056CF3}"/>
    <cellStyle name="통화 [0] 2 2 5 2 5 2" xfId="39334" xr:uid="{F3B0C30A-7FE2-4F41-AF47-B2F980835B36}"/>
    <cellStyle name="통화 [0] 2 2 5 2 6" xfId="12161" xr:uid="{873F8500-6F98-45FF-B19F-41F076DF49EF}"/>
    <cellStyle name="통화 [0] 2 2 5 2 6 2" xfId="42116" xr:uid="{97B83224-DDB9-4908-86BE-CBB5FE4DD7DD}"/>
    <cellStyle name="통화 [0] 2 2 5 2 7" xfId="14896" xr:uid="{64D812B9-B8B7-4906-B119-D412B860C08D}"/>
    <cellStyle name="통화 [0] 2 2 5 2 7 2" xfId="44851" xr:uid="{80167E61-FBBA-451D-B422-7D7A010E6F59}"/>
    <cellStyle name="통화 [0] 2 2 5 2 8" xfId="17644" xr:uid="{FF50B718-7AF2-45C8-8C11-CA276E633079}"/>
    <cellStyle name="통화 [0] 2 2 5 2 8 2" xfId="47597" xr:uid="{A3902436-BC1B-4BF6-A5D9-8A83DC961667}"/>
    <cellStyle name="통화 [0] 2 2 5 2 9" xfId="20427" xr:uid="{94243DFB-99D8-4E37-8EBC-A3EC07989008}"/>
    <cellStyle name="통화 [0] 2 2 5 2 9 2" xfId="50379" xr:uid="{D659591A-0E3D-4826-AC15-24930C35F69F}"/>
    <cellStyle name="통화 [0] 2 2 5 3" xfId="1735" xr:uid="{5A203C99-3CAA-4A5F-BB7C-239D86401E47}"/>
    <cellStyle name="통화 [0] 2 2 5 3 10" xfId="26585" xr:uid="{F58E340A-40DF-414A-83A3-FBD1E99539C5}"/>
    <cellStyle name="통화 [0] 2 2 5 3 10 2" xfId="56537" xr:uid="{724B36D6-B1BE-49A1-A5DF-A049423E5335}"/>
    <cellStyle name="통화 [0] 2 2 5 3 11" xfId="31740" xr:uid="{FB0F0AEF-384F-4E32-BF02-57DFA27522DB}"/>
    <cellStyle name="통화 [0] 2 2 5 3 2" xfId="4333" xr:uid="{BB9726FC-E2DC-4C7B-9F5A-EC7441CCEF69}"/>
    <cellStyle name="통화 [0] 2 2 5 3 2 2" xfId="29328" xr:uid="{A54E85BC-FB34-4960-8A07-5BA5862CA7A4}"/>
    <cellStyle name="통화 [0] 2 2 5 3 2 2 2" xfId="59280" xr:uid="{05B163B1-5F98-4355-9A1B-2E7438AA0EFA}"/>
    <cellStyle name="통화 [0] 2 2 5 3 2 3" xfId="34326" xr:uid="{B256EAEF-FE89-41AA-B4D5-C2E2493F1548}"/>
    <cellStyle name="통화 [0] 2 2 5 3 3" xfId="7281" xr:uid="{F5CE9D9B-696F-4B46-9208-92AACDE88447}"/>
    <cellStyle name="통화 [0] 2 2 5 3 3 2" xfId="37236" xr:uid="{8F2C1E11-7EE7-4AD7-BF9F-4BADBA073037}"/>
    <cellStyle name="통화 [0] 2 2 5 3 4" xfId="10063" xr:uid="{E9509892-C79A-4921-82F7-9DBC2DD8A5C8}"/>
    <cellStyle name="통화 [0] 2 2 5 3 4 2" xfId="40018" xr:uid="{4BD3F490-4064-489B-AFCB-A25BA1240C11}"/>
    <cellStyle name="통화 [0] 2 2 5 3 5" xfId="12845" xr:uid="{23BD748C-63AE-4ADF-B3AD-6BA4CD3BBAB0}"/>
    <cellStyle name="통화 [0] 2 2 5 3 5 2" xfId="42800" xr:uid="{0E9A30AD-BC34-4EEF-AB82-578446558573}"/>
    <cellStyle name="통화 [0] 2 2 5 3 6" xfId="15580" xr:uid="{F3636D29-7422-426F-87A4-3EF274FDB47B}"/>
    <cellStyle name="통화 [0] 2 2 5 3 6 2" xfId="45535" xr:uid="{2E2FDB59-3B29-4BAA-88A6-92F9E62360F5}"/>
    <cellStyle name="통화 [0] 2 2 5 3 7" xfId="18328" xr:uid="{746308F0-8E5B-44B6-8969-11F2DCDCF73C}"/>
    <cellStyle name="통화 [0] 2 2 5 3 7 2" xfId="48281" xr:uid="{2D0EC163-9354-492F-8937-0192342CCF3F}"/>
    <cellStyle name="통화 [0] 2 2 5 3 8" xfId="21111" xr:uid="{017DCEAF-FB7C-43C7-A193-C44C0CF182C3}"/>
    <cellStyle name="통화 [0] 2 2 5 3 8 2" xfId="51063" xr:uid="{69177E14-34AB-471E-AF6E-D02321F39129}"/>
    <cellStyle name="통화 [0] 2 2 5 3 9" xfId="23849" xr:uid="{AD5170DE-8EB3-4FCA-B9F9-15A9DCB335C9}"/>
    <cellStyle name="통화 [0] 2 2 5 3 9 2" xfId="53801" xr:uid="{16A6BB84-7E1C-49C0-8AF9-4E832A97F3EC}"/>
    <cellStyle name="통화 [0] 2 2 5 4" xfId="2965" xr:uid="{5D6FA7F0-F901-4DEB-978B-796DC7A5CFC6}"/>
    <cellStyle name="통화 [0] 2 2 5 4 2" xfId="27960" xr:uid="{A085FC19-C219-4278-BE62-D07C608BC1EB}"/>
    <cellStyle name="통화 [0] 2 2 5 4 2 2" xfId="57912" xr:uid="{550EE24F-DDE3-4DF3-BD50-41EEE8EC2119}"/>
    <cellStyle name="통화 [0] 2 2 5 4 3" xfId="32958" xr:uid="{3C0E146F-DAC1-4034-84AD-A546D7035299}"/>
    <cellStyle name="통화 [0] 2 2 5 5" xfId="5913" xr:uid="{8367378A-B087-4E18-B14A-D9411D4BA331}"/>
    <cellStyle name="통화 [0] 2 2 5 5 2" xfId="35868" xr:uid="{049C9CCB-899A-4C0F-AFDE-4532FB98FBAA}"/>
    <cellStyle name="통화 [0] 2 2 5 6" xfId="8695" xr:uid="{C6867D5D-9B5B-48C7-B923-DB3EBA37A160}"/>
    <cellStyle name="통화 [0] 2 2 5 6 2" xfId="38650" xr:uid="{212AF539-66D4-4C01-AD01-303D371947F3}"/>
    <cellStyle name="통화 [0] 2 2 5 7" xfId="11477" xr:uid="{1286476D-6A38-4AD6-A33B-96D2D2FA4B29}"/>
    <cellStyle name="통화 [0] 2 2 5 7 2" xfId="41432" xr:uid="{78185D35-2A89-4191-9AFA-0F4E51C2FB84}"/>
    <cellStyle name="통화 [0] 2 2 5 8" xfId="14212" xr:uid="{76C98E04-693E-43D6-BB31-C0291184BDF2}"/>
    <cellStyle name="통화 [0] 2 2 5 8 2" xfId="44167" xr:uid="{9B5392D4-76C2-4FB8-98CD-416073975B77}"/>
    <cellStyle name="통화 [0] 2 2 5 9" xfId="16960" xr:uid="{EE5468AE-4B65-411C-98D2-F5565F68931E}"/>
    <cellStyle name="통화 [0] 2 2 5 9 2" xfId="46913" xr:uid="{99D9BC5B-A9AC-4105-87B9-77CD20F062D0}"/>
    <cellStyle name="통화 [0] 2 2 6" xfId="695" xr:uid="{FC74C7A6-BCE6-45B1-921B-E50928C46C24}"/>
    <cellStyle name="통화 [0] 2 2 6 10" xfId="20085" xr:uid="{78B01175-2396-4169-BCD3-82D01675D15E}"/>
    <cellStyle name="통화 [0] 2 2 6 10 2" xfId="50037" xr:uid="{B393F2FD-9917-489D-A602-492843D7222C}"/>
    <cellStyle name="통화 [0] 2 2 6 11" xfId="22823" xr:uid="{DE9B6E81-2458-44DE-A2AF-2345459D723F}"/>
    <cellStyle name="통화 [0] 2 2 6 11 2" xfId="52775" xr:uid="{F0796013-59BB-4054-99BF-12C433D169A4}"/>
    <cellStyle name="통화 [0] 2 2 6 12" xfId="25559" xr:uid="{C7C58AF7-1D18-40B7-B4E1-6C0271307128}"/>
    <cellStyle name="통화 [0] 2 2 6 12 2" xfId="55511" xr:uid="{74518E01-6B86-445E-9877-F582535A0E13}"/>
    <cellStyle name="통화 [0] 2 2 6 13" xfId="30700" xr:uid="{93305FE1-D637-4671-AC9A-6F2C8D7E9510}"/>
    <cellStyle name="통화 [0] 2 2 6 2" xfId="1238" xr:uid="{8037564A-E52C-4754-9D6F-357883A221D5}"/>
    <cellStyle name="통화 [0] 2 2 6 2 10" xfId="26927" xr:uid="{FB92DFDB-3EB2-4CCF-BB67-0C3F63B4B58D}"/>
    <cellStyle name="통화 [0] 2 2 6 2 10 2" xfId="56879" xr:uid="{174D6C46-FC3E-470E-9047-C5E934A7C7CD}"/>
    <cellStyle name="통화 [0] 2 2 6 2 11" xfId="31243" xr:uid="{DFE200BF-AFF7-46AC-9ED0-41649D666C88}"/>
    <cellStyle name="통화 [0] 2 2 6 2 2" xfId="4675" xr:uid="{AC813DCC-7207-4F9B-9611-0696C7DF6A0B}"/>
    <cellStyle name="통화 [0] 2 2 6 2 2 2" xfId="29670" xr:uid="{FB2FDF76-6BB2-41EE-97A9-A6A14B46D384}"/>
    <cellStyle name="통화 [0] 2 2 6 2 2 2 2" xfId="59622" xr:uid="{CE26843B-D7DB-4307-97BC-3815B62A987B}"/>
    <cellStyle name="통화 [0] 2 2 6 2 2 3" xfId="34668" xr:uid="{AF9C78D7-E09F-4BAA-A6CC-7DE1A6C74A18}"/>
    <cellStyle name="통화 [0] 2 2 6 2 3" xfId="7623" xr:uid="{C9CF0572-651A-4001-963E-7402D7F2B944}"/>
    <cellStyle name="통화 [0] 2 2 6 2 3 2" xfId="37578" xr:uid="{F45E33A1-D313-4BB1-B502-F3717A6A59C1}"/>
    <cellStyle name="통화 [0] 2 2 6 2 4" xfId="10405" xr:uid="{E556AF1F-4E75-4591-9505-BCCE6C1D2325}"/>
    <cellStyle name="통화 [0] 2 2 6 2 4 2" xfId="40360" xr:uid="{0DE8C09A-3788-4C6F-B87D-66698834D4AE}"/>
    <cellStyle name="통화 [0] 2 2 6 2 5" xfId="13187" xr:uid="{899E3115-5EE5-4D93-8E83-06D183DDF3EE}"/>
    <cellStyle name="통화 [0] 2 2 6 2 5 2" xfId="43142" xr:uid="{060DAE66-2EC5-44CB-BD13-D9D142379906}"/>
    <cellStyle name="통화 [0] 2 2 6 2 6" xfId="15922" xr:uid="{078A18A7-7381-4C42-BECB-D445D472BFED}"/>
    <cellStyle name="통화 [0] 2 2 6 2 6 2" xfId="45877" xr:uid="{6C494C72-9041-44D7-95CC-8CFCD0D07DFB}"/>
    <cellStyle name="통화 [0] 2 2 6 2 7" xfId="18670" xr:uid="{AEC32E27-9D96-4E63-B85B-3A22F96C73C8}"/>
    <cellStyle name="통화 [0] 2 2 6 2 7 2" xfId="48623" xr:uid="{5234B623-8E00-47FB-8E2A-062F57BAF59D}"/>
    <cellStyle name="통화 [0] 2 2 6 2 8" xfId="21453" xr:uid="{3506F153-EDF3-4E2A-8E44-9BDCA5A1E512}"/>
    <cellStyle name="통화 [0] 2 2 6 2 8 2" xfId="51405" xr:uid="{8792AD76-FBDD-4047-B37E-21261E51C84F}"/>
    <cellStyle name="통화 [0] 2 2 6 2 9" xfId="24191" xr:uid="{1670007C-28E4-4724-AC76-504D858F4C22}"/>
    <cellStyle name="통화 [0] 2 2 6 2 9 2" xfId="54143" xr:uid="{C60F988B-95A4-4B3D-875A-1CD283813F1E}"/>
    <cellStyle name="통화 [0] 2 2 6 3" xfId="1780" xr:uid="{E8C601A1-3F7E-4F88-A1D4-1FC247B7302D}"/>
    <cellStyle name="통화 [0] 2 2 6 3 2" xfId="28302" xr:uid="{877DEC95-F5E4-48A1-97EB-5936188ED869}"/>
    <cellStyle name="통화 [0] 2 2 6 3 2 2" xfId="58254" xr:uid="{13AD47E3-9E8E-45E3-A614-D735CB6B89DD}"/>
    <cellStyle name="통화 [0] 2 2 6 3 3" xfId="31785" xr:uid="{EBAB1F5E-838D-4610-A089-C67938AF0B91}"/>
    <cellStyle name="통화 [0] 2 2 6 4" xfId="3307" xr:uid="{2074E3C0-612A-4339-822D-168F6E3E0DE2}"/>
    <cellStyle name="통화 [0] 2 2 6 4 2" xfId="33300" xr:uid="{5220BE3E-8D9B-419B-A3B2-893E2D019FD4}"/>
    <cellStyle name="통화 [0] 2 2 6 5" xfId="6255" xr:uid="{C32B6E3E-842D-4A16-8BDE-E8EB2F966EDD}"/>
    <cellStyle name="통화 [0] 2 2 6 5 2" xfId="36210" xr:uid="{9B437F7F-C51C-48C1-8349-70F7C1B037FC}"/>
    <cellStyle name="통화 [0] 2 2 6 6" xfId="9037" xr:uid="{E355414D-458B-4FE4-99FA-57902A39D524}"/>
    <cellStyle name="통화 [0] 2 2 6 6 2" xfId="38992" xr:uid="{C88691B6-C59A-4F99-8850-72C0C4B433C8}"/>
    <cellStyle name="통화 [0] 2 2 6 7" xfId="11819" xr:uid="{A47BC256-84F6-474F-904E-AB194CA34B08}"/>
    <cellStyle name="통화 [0] 2 2 6 7 2" xfId="41774" xr:uid="{19574B4D-FAA8-47ED-9C3F-03FBFE6F1A43}"/>
    <cellStyle name="통화 [0] 2 2 6 8" xfId="14554" xr:uid="{1CECE368-5272-48C2-9A91-DE56DCB36F01}"/>
    <cellStyle name="통화 [0] 2 2 6 8 2" xfId="44509" xr:uid="{5436BA9A-3EEE-426F-9CD0-F5ED4E3652F1}"/>
    <cellStyle name="통화 [0] 2 2 6 9" xfId="17302" xr:uid="{6CC1CB17-D88D-47F2-B7A2-B3B0690B29C9}"/>
    <cellStyle name="통화 [0] 2 2 6 9 2" xfId="47255" xr:uid="{8297DCD7-79C0-47D5-BF1F-1367C15178E2}"/>
    <cellStyle name="통화 [0] 2 2 7" xfId="741" xr:uid="{7D3A7383-0F3A-4417-BD7E-9A89E084B145}"/>
    <cellStyle name="통화 [0] 2 2 7 10" xfId="20769" xr:uid="{9E42BE9B-AE5F-48F1-8328-118DA099594F}"/>
    <cellStyle name="통화 [0] 2 2 7 10 2" xfId="50721" xr:uid="{282BA8DC-FC0A-4E86-8B4E-9CAEA62B5A94}"/>
    <cellStyle name="통화 [0] 2 2 7 11" xfId="23507" xr:uid="{AAAFFF65-6013-4D76-94B9-9C653FAD96F4}"/>
    <cellStyle name="통화 [0] 2 2 7 11 2" xfId="53459" xr:uid="{9D694965-C9FD-4983-9C33-BB8E9D846DD5}"/>
    <cellStyle name="통화 [0] 2 2 7 12" xfId="26243" xr:uid="{CEDEE16F-5B05-44F7-9037-5468049A5C73}"/>
    <cellStyle name="통화 [0] 2 2 7 12 2" xfId="56195" xr:uid="{0C5EBB42-E1A5-4677-BA14-A878B207BC24}"/>
    <cellStyle name="통화 [0] 2 2 7 13" xfId="30746" xr:uid="{D87ED683-67B8-4073-9134-748BBC6F856B}"/>
    <cellStyle name="통화 [0] 2 2 7 2" xfId="1284" xr:uid="{0FE78390-CD1F-4A9D-8252-DBFABA4D6953}"/>
    <cellStyle name="통화 [0] 2 2 7 2 2" xfId="28986" xr:uid="{B8AA46DF-C993-4683-8AE0-479B3C6362C6}"/>
    <cellStyle name="통화 [0] 2 2 7 2 2 2" xfId="58938" xr:uid="{C5B907C1-CEA2-4079-83F1-9C8A73741BE7}"/>
    <cellStyle name="통화 [0] 2 2 7 2 3" xfId="31289" xr:uid="{685DB2C1-9524-4CFF-B2D6-7E4C79713D4C}"/>
    <cellStyle name="통화 [0] 2 2 7 3" xfId="1826" xr:uid="{F28229AA-DB75-4707-8375-8082DD508B1B}"/>
    <cellStyle name="통화 [0] 2 2 7 3 2" xfId="31831" xr:uid="{06C0788C-E3A5-4B1C-900E-9D98F14E259C}"/>
    <cellStyle name="통화 [0] 2 2 7 4" xfId="3991" xr:uid="{338C519B-135E-4714-865A-7D590C06DEEB}"/>
    <cellStyle name="통화 [0] 2 2 7 4 2" xfId="33984" xr:uid="{0A41A5FC-335B-481F-81D0-F54A2FDBFD98}"/>
    <cellStyle name="통화 [0] 2 2 7 5" xfId="6939" xr:uid="{158A9168-43D5-41E3-9990-61367887ACF0}"/>
    <cellStyle name="통화 [0] 2 2 7 5 2" xfId="36894" xr:uid="{6ACA21FE-0CB4-4E94-82FA-3C92CE7FDA41}"/>
    <cellStyle name="통화 [0] 2 2 7 6" xfId="9721" xr:uid="{4723F2EA-9AED-4C41-A0BA-A27D74AED4AB}"/>
    <cellStyle name="통화 [0] 2 2 7 6 2" xfId="39676" xr:uid="{25AD8916-AE83-4D66-928F-23023526CC3B}"/>
    <cellStyle name="통화 [0] 2 2 7 7" xfId="12503" xr:uid="{D4E341DB-F656-4CD1-A949-37321AD699F6}"/>
    <cellStyle name="통화 [0] 2 2 7 7 2" xfId="42458" xr:uid="{F6430AC3-BEF1-477B-8271-760F26313946}"/>
    <cellStyle name="통화 [0] 2 2 7 8" xfId="15238" xr:uid="{ABB2E4EE-FB91-4E9F-ADFD-C2FF8480DDB3}"/>
    <cellStyle name="통화 [0] 2 2 7 8 2" xfId="45193" xr:uid="{3A6128EE-1B16-4967-A3BA-7D79DFEB984E}"/>
    <cellStyle name="통화 [0] 2 2 7 9" xfId="17986" xr:uid="{6C7F4EF3-93DF-4C09-9493-54FA7237BC19}"/>
    <cellStyle name="통화 [0] 2 2 7 9 2" xfId="47939" xr:uid="{E80AF9C6-511E-4357-A48A-EC2978717D69}"/>
    <cellStyle name="통화 [0] 2 2 8" xfId="914" xr:uid="{71105F9C-84EB-480B-BBC9-DF77AF05D559}"/>
    <cellStyle name="통화 [0] 2 2 8 2" xfId="27618" xr:uid="{F0F08D31-7DBF-4583-9B95-D5099112C871}"/>
    <cellStyle name="통화 [0] 2 2 8 2 2" xfId="57570" xr:uid="{9D0672F9-1FCE-45EF-B869-114F5958CAB9}"/>
    <cellStyle name="통화 [0] 2 2 8 3" xfId="30919" xr:uid="{66D3221E-8987-41E3-B19F-E783B0D2EB1D}"/>
    <cellStyle name="통화 [0] 2 2 9" xfId="1456" xr:uid="{C128E7E5-1489-4016-B8FB-B932038CD7D5}"/>
    <cellStyle name="통화 [0] 2 2 9 2" xfId="31461" xr:uid="{F299B4FB-C919-41A2-A056-331367133717}"/>
    <cellStyle name="통화 [0] 2 20" xfId="5435" xr:uid="{A00CDA64-2451-4C00-9960-7C3598C44029}"/>
    <cellStyle name="통화 [0] 2 20 2" xfId="35427" xr:uid="{7A8FE1F5-63FF-4024-B028-F24E32E25A87}"/>
    <cellStyle name="통화 [0] 2 21" xfId="5559" xr:uid="{B9C492C5-97F7-44D3-A9B0-F34E1015D2E4}"/>
    <cellStyle name="통화 [0] 2 21 2" xfId="35514" xr:uid="{DF115FCA-2859-4636-8FDA-9787FBB02ED0}"/>
    <cellStyle name="통화 [0] 2 22" xfId="8296" xr:uid="{454C6A4E-A30B-4876-9F18-4BB52061876D}"/>
    <cellStyle name="통화 [0] 2 22 2" xfId="38251" xr:uid="{891ED004-6851-4F46-B2BB-40DD139EB73C}"/>
    <cellStyle name="통화 [0] 2 23" xfId="8339" xr:uid="{6DCDA357-8407-4F36-8F4A-DE5E5DD4BE52}"/>
    <cellStyle name="통화 [0] 2 23 2" xfId="38294" xr:uid="{B4E0BC09-4E9C-499C-ABC6-2235BE059C5F}"/>
    <cellStyle name="통화 [0] 2 24" xfId="11080" xr:uid="{20320906-A333-46D0-B606-34A38BC1C6E2}"/>
    <cellStyle name="통화 [0] 2 24 2" xfId="41035" xr:uid="{4425A87C-5B83-4EC2-9732-16B9B5FA1FC6}"/>
    <cellStyle name="통화 [0] 2 25" xfId="11124" xr:uid="{D785A909-8325-4A5F-9055-EE1E955B784A}"/>
    <cellStyle name="통화 [0] 2 25 2" xfId="41079" xr:uid="{F585E41B-792D-4DFE-AAD9-4F73F9A52BD3}"/>
    <cellStyle name="통화 [0] 2 26" xfId="13859" xr:uid="{D9828FC3-2693-41AE-B0FF-F5E10F7961F8}"/>
    <cellStyle name="통화 [0] 2 26 2" xfId="43814" xr:uid="{446F6394-56F7-4486-9B39-45D71D8872A7}"/>
    <cellStyle name="통화 [0] 2 27" xfId="16603" xr:uid="{683B3B26-8BFF-488C-AA98-3B8FF4C69156}"/>
    <cellStyle name="통화 [0] 2 27 2" xfId="46556" xr:uid="{2670F200-077C-4E80-915D-28C3C8206599}"/>
    <cellStyle name="통화 [0] 2 28" xfId="19343" xr:uid="{7E409D1A-4B32-4516-8F82-239E3FC4EB45}"/>
    <cellStyle name="통화 [0] 2 28 2" xfId="49296" xr:uid="{9D245AC9-3340-4E52-8EB8-341990ED6A6C}"/>
    <cellStyle name="통화 [0] 2 29" xfId="19387" xr:uid="{C70FA363-A15F-49AB-8A61-5BAB1973359E}"/>
    <cellStyle name="통화 [0] 2 29 2" xfId="49339" xr:uid="{759AC26F-E82B-4C2F-B92D-35136C3A6151}"/>
    <cellStyle name="통화 [0] 2 3" xfId="368" xr:uid="{034AA650-A29B-47B4-A2BD-A7294B5943E8}"/>
    <cellStyle name="통화 [0] 2 3 10" xfId="2010" xr:uid="{9C0E6C1A-9164-4A81-8C9F-D7B49C5CD127}"/>
    <cellStyle name="통화 [0] 2 3 10 2" xfId="32015" xr:uid="{50B8BCFC-E9FF-4331-8BB2-6363F9614529}"/>
    <cellStyle name="통화 [0] 2 3 11" xfId="2193" xr:uid="{49944A89-1259-45D3-A778-FCAE5F993764}"/>
    <cellStyle name="통화 [0] 2 3 11 2" xfId="32193" xr:uid="{3BB56FAC-4660-4732-9B7F-E0F7CCBC0AA4}"/>
    <cellStyle name="통화 [0] 2 3 12" xfId="2538" xr:uid="{77C3D57F-BD77-4A0F-93D0-0889E2110119}"/>
    <cellStyle name="통화 [0] 2 3 12 2" xfId="32537" xr:uid="{E3F111B6-4693-4248-B6A3-B79735DF1A58}"/>
    <cellStyle name="통화 [0] 2 3 13" xfId="2586" xr:uid="{63F744B1-A2E4-453B-9CA3-643567C27893}"/>
    <cellStyle name="통화 [0] 2 3 13 2" xfId="32581" xr:uid="{C906D6D0-63BD-4974-939C-62C90E3CB081}"/>
    <cellStyle name="통화 [0] 2 3 14" xfId="2633" xr:uid="{5914A7B2-4287-4609-A541-035A062210A7}"/>
    <cellStyle name="통화 [0] 2 3 14 2" xfId="32626" xr:uid="{6ACB6F19-92A9-4127-897A-C8D157F2EAF3}"/>
    <cellStyle name="통화 [0] 2 3 15" xfId="5369" xr:uid="{D56CFA5F-B8C4-4C18-8565-FB44E701715B}"/>
    <cellStyle name="통화 [0] 2 3 15 2" xfId="35362" xr:uid="{C089DA53-9180-4520-A13C-DB315166D33A}"/>
    <cellStyle name="통화 [0] 2 3 16" xfId="5411" xr:uid="{F64B7E8C-F65B-47C5-A79F-4DDD50765E6E}"/>
    <cellStyle name="통화 [0] 2 3 16 2" xfId="35404" xr:uid="{8004A3CE-7895-48DA-AEE4-6517CC5421A7}"/>
    <cellStyle name="통화 [0] 2 3 17" xfId="5490" xr:uid="{D08F80AF-0A37-4122-941A-1A9F9E84D7B4}"/>
    <cellStyle name="통화 [0] 2 3 17 2" xfId="35461" xr:uid="{84BB61F1-6444-4E79-B52F-1DEC14A102A5}"/>
    <cellStyle name="통화 [0] 2 3 18" xfId="5581" xr:uid="{7964F30A-2985-4804-861E-80E5CB719D4E}"/>
    <cellStyle name="통화 [0] 2 3 18 2" xfId="35536" xr:uid="{E7E0EEF7-2ADD-4B5E-8B64-C8909A7362D9}"/>
    <cellStyle name="통화 [0] 2 3 19" xfId="8318" xr:uid="{633ECF91-B6D1-4AE0-A283-C9EBD1686089}"/>
    <cellStyle name="통화 [0] 2 3 19 2" xfId="38273" xr:uid="{E37F0D16-65B0-40BC-8619-1E593D7DBBCC}"/>
    <cellStyle name="통화 [0] 2 3 2" xfId="414" xr:uid="{405EC4C5-67E9-431C-9A6E-076F914626CB}"/>
    <cellStyle name="통화 [0] 2 3 2 10" xfId="8405" xr:uid="{DA4ACFCF-C4C1-44DE-AADC-F91BB183E8FA}"/>
    <cellStyle name="통화 [0] 2 3 2 10 2" xfId="38360" xr:uid="{AA62157B-6FEE-4CD9-B468-EB845DF165C7}"/>
    <cellStyle name="통화 [0] 2 3 2 11" xfId="11187" xr:uid="{7CB7FF50-39C3-47D3-B98D-678C2C09F64F}"/>
    <cellStyle name="통화 [0] 2 3 2 11 2" xfId="41142" xr:uid="{E766D17E-A23F-4FA4-9F4E-EDED9E7A7E2E}"/>
    <cellStyle name="통화 [0] 2 3 2 12" xfId="13922" xr:uid="{68FACD78-C7F7-4881-B911-FBA9F0A790DB}"/>
    <cellStyle name="통화 [0] 2 3 2 12 2" xfId="43877" xr:uid="{4BECD491-F484-4A46-836E-1D2DB25E541B}"/>
    <cellStyle name="통화 [0] 2 3 2 13" xfId="16670" xr:uid="{369B26C1-DC0A-4AB0-83B8-8C4879BD094B}"/>
    <cellStyle name="통화 [0] 2 3 2 13 2" xfId="46623" xr:uid="{6623AE54-6E94-437F-A525-5A9D60B254AB}"/>
    <cellStyle name="통화 [0] 2 3 2 14" xfId="19453" xr:uid="{BA0F9FED-3D71-46B1-8B6E-3CED421EEB70}"/>
    <cellStyle name="통화 [0] 2 3 2 14 2" xfId="49405" xr:uid="{95375F6C-0FCA-4878-BEAF-83340EE40431}"/>
    <cellStyle name="통화 [0] 2 3 2 15" xfId="22191" xr:uid="{6A9FE188-E457-462F-BA32-AF8EAD1CC52E}"/>
    <cellStyle name="통화 [0] 2 3 2 15 2" xfId="52143" xr:uid="{83A07159-8EAE-4E5A-A650-7ABFA7684713}"/>
    <cellStyle name="통화 [0] 2 3 2 16" xfId="24927" xr:uid="{9DCC230B-C96C-4087-B281-78B4EEAA4F0F}"/>
    <cellStyle name="통화 [0] 2 3 2 16 2" xfId="54879" xr:uid="{06610D38-87FF-42BE-8D0A-7DAB0603E728}"/>
    <cellStyle name="통화 [0] 2 3 2 17" xfId="30429" xr:uid="{2CCDB794-0C63-4E5D-A1A2-12D7353CC0B0}"/>
    <cellStyle name="통화 [0] 2 3 2 2" xfId="558" xr:uid="{6545F575-2435-4DD8-A9B7-7C5C177FD5A7}"/>
    <cellStyle name="통화 [0] 2 3 2 2 10" xfId="11272" xr:uid="{4CC724EE-E6E3-4ACD-9D92-7093590FD6FC}"/>
    <cellStyle name="통화 [0] 2 3 2 2 10 2" xfId="41227" xr:uid="{26AAE575-A791-419B-8030-1D7D756C19AE}"/>
    <cellStyle name="통화 [0] 2 3 2 2 11" xfId="14007" xr:uid="{0C8BC62E-5E92-487B-A1E5-858CC4DC07AD}"/>
    <cellStyle name="통화 [0] 2 3 2 2 11 2" xfId="43962" xr:uid="{842BF3AD-6C89-44EC-ADF3-63DD97EEA28E}"/>
    <cellStyle name="통화 [0] 2 3 2 2 12" xfId="16755" xr:uid="{18653329-25FC-41DD-B7F0-5830F0ED8130}"/>
    <cellStyle name="통화 [0] 2 3 2 2 12 2" xfId="46708" xr:uid="{C163EAB0-4980-42B6-8987-1C82AC4075B1}"/>
    <cellStyle name="통화 [0] 2 3 2 2 13" xfId="19538" xr:uid="{92E7CF6E-7573-47C6-A0D6-DF4874006F27}"/>
    <cellStyle name="통화 [0] 2 3 2 2 13 2" xfId="49490" xr:uid="{7182F241-6179-44F7-96E1-12B585ED9FD8}"/>
    <cellStyle name="통화 [0] 2 3 2 2 14" xfId="22276" xr:uid="{07398240-5124-403A-A563-34ADDF40FA62}"/>
    <cellStyle name="통화 [0] 2 3 2 2 14 2" xfId="52228" xr:uid="{E836DDEC-4B6C-4103-A237-4558A6F020C7}"/>
    <cellStyle name="통화 [0] 2 3 2 2 15" xfId="25012" xr:uid="{54F19168-7D20-4B9F-8D42-677B37FC1A97}"/>
    <cellStyle name="통화 [0] 2 3 2 2 15 2" xfId="54964" xr:uid="{F04027E4-02C0-42EE-B12E-1E53C6F230A7}"/>
    <cellStyle name="통화 [0] 2 3 2 2 16" xfId="30568" xr:uid="{BAFC1AD9-4D4F-4218-B164-8F3D2E00FE6F}"/>
    <cellStyle name="통화 [0] 2 3 2 2 2" xfId="878" xr:uid="{5593E945-67CC-47D5-A631-CFB44E6752F4}"/>
    <cellStyle name="통화 [0] 2 3 2 2 2 10" xfId="16926" xr:uid="{521DD80C-23AE-4721-A368-3AB7C96412B1}"/>
    <cellStyle name="통화 [0] 2 3 2 2 2 10 2" xfId="46879" xr:uid="{16A9E4FB-0E78-4F54-B8B3-14A2B8C21D69}"/>
    <cellStyle name="통화 [0] 2 3 2 2 2 11" xfId="19709" xr:uid="{7839EBD6-C0F5-46D7-AC84-9C9242C124C6}"/>
    <cellStyle name="통화 [0] 2 3 2 2 2 11 2" xfId="49661" xr:uid="{8CFEE982-F448-42F3-8242-E8853B4646F7}"/>
    <cellStyle name="통화 [0] 2 3 2 2 2 12" xfId="22447" xr:uid="{1099DE04-4233-44C2-B549-B17D7C35B0C8}"/>
    <cellStyle name="통화 [0] 2 3 2 2 2 12 2" xfId="52399" xr:uid="{4D9A98F5-1F75-4F38-95EE-57C3C5C5E03E}"/>
    <cellStyle name="통화 [0] 2 3 2 2 2 13" xfId="25183" xr:uid="{DE2571A5-F1CD-449A-8547-946961509E96}"/>
    <cellStyle name="통화 [0] 2 3 2 2 2 13 2" xfId="55135" xr:uid="{96E4385B-F180-4D51-853B-13B56DF03B7B}"/>
    <cellStyle name="통화 [0] 2 3 2 2 2 14" xfId="30883" xr:uid="{04316F0C-6513-4881-82AA-09C243C113B7}"/>
    <cellStyle name="통화 [0] 2 3 2 2 2 2" xfId="1421" xr:uid="{C2599B17-4C2D-4A22-A3F2-7B0E1627BDA8}"/>
    <cellStyle name="통화 [0] 2 3 2 2 2 2 10" xfId="20051" xr:uid="{3F5DC563-CE7F-4090-9E13-F07ABFAE83C3}"/>
    <cellStyle name="통화 [0] 2 3 2 2 2 2 10 2" xfId="50003" xr:uid="{73696B2E-0A11-4E00-BCEA-2E9C1383337E}"/>
    <cellStyle name="통화 [0] 2 3 2 2 2 2 11" xfId="22789" xr:uid="{3476CC31-FFDC-4A6A-BFD1-5326699D03F3}"/>
    <cellStyle name="통화 [0] 2 3 2 2 2 2 11 2" xfId="52741" xr:uid="{4F8571B7-79CC-4F71-A35E-55C8C7A0C40E}"/>
    <cellStyle name="통화 [0] 2 3 2 2 2 2 12" xfId="25525" xr:uid="{E9D354C9-D275-4240-9CC8-319A5A8215E8}"/>
    <cellStyle name="통화 [0] 2 3 2 2 2 2 12 2" xfId="55477" xr:uid="{DB370F34-B94D-422A-A9C9-B743E4A30E9B}"/>
    <cellStyle name="통화 [0] 2 3 2 2 2 2 13" xfId="31426" xr:uid="{C9C90269-6DE2-46EE-9282-ADE78F378388}"/>
    <cellStyle name="통화 [0] 2 3 2 2 2 2 2" xfId="3957" xr:uid="{91F51C83-C552-41D0-B886-59CEC43F2534}"/>
    <cellStyle name="통화 [0] 2 3 2 2 2 2 2 10" xfId="26209" xr:uid="{48FE4324-AA56-4B24-A5BE-8DAB11708877}"/>
    <cellStyle name="통화 [0] 2 3 2 2 2 2 2 10 2" xfId="56161" xr:uid="{0FE94222-A5AA-4DCC-B24A-5AFF9159AFC0}"/>
    <cellStyle name="통화 [0] 2 3 2 2 2 2 2 11" xfId="33950" xr:uid="{E263A4F8-1B8C-4320-96DA-953465FF4CF7}"/>
    <cellStyle name="통화 [0] 2 3 2 2 2 2 2 2" xfId="5325" xr:uid="{8EFFA70A-FA5E-49A5-AC6E-2E9DADB4EE71}"/>
    <cellStyle name="통화 [0] 2 3 2 2 2 2 2 2 10" xfId="35318" xr:uid="{B70D0346-A139-4B9E-A56D-F289568EFF57}"/>
    <cellStyle name="통화 [0] 2 3 2 2 2 2 2 2 2" xfId="8273" xr:uid="{9E381897-2BDC-4C84-A63E-9BE3F8682B32}"/>
    <cellStyle name="통화 [0] 2 3 2 2 2 2 2 2 2 2" xfId="30320" xr:uid="{ED4A060A-1260-45A0-8658-0B9A6A66E540}"/>
    <cellStyle name="통화 [0] 2 3 2 2 2 2 2 2 2 2 2" xfId="60272" xr:uid="{C29CE088-C42B-4C76-859A-71A7ED6F7E0B}"/>
    <cellStyle name="통화 [0] 2 3 2 2 2 2 2 2 2 3" xfId="38228" xr:uid="{957EBD2F-3E21-40A5-9926-00CEB57573DF}"/>
    <cellStyle name="통화 [0] 2 3 2 2 2 2 2 2 3" xfId="11055" xr:uid="{6E547C25-7625-4337-961D-70FEDAE65D2E}"/>
    <cellStyle name="통화 [0] 2 3 2 2 2 2 2 2 3 2" xfId="41010" xr:uid="{23309C14-DA6B-47DC-A815-04AB6B443944}"/>
    <cellStyle name="통화 [0] 2 3 2 2 2 2 2 2 4" xfId="13837" xr:uid="{5EA7E780-FD65-4C11-B7AA-6D6BBF9893D3}"/>
    <cellStyle name="통화 [0] 2 3 2 2 2 2 2 2 4 2" xfId="43792" xr:uid="{C979573F-0B10-4268-A53A-A8362A3CBB2A}"/>
    <cellStyle name="통화 [0] 2 3 2 2 2 2 2 2 5" xfId="16572" xr:uid="{E7604E6D-2E1F-4FE0-98F4-67895AA8E6CE}"/>
    <cellStyle name="통화 [0] 2 3 2 2 2 2 2 2 5 2" xfId="46527" xr:uid="{4F00F17E-ECF6-426B-87DD-C282BA7D68B1}"/>
    <cellStyle name="통화 [0] 2 3 2 2 2 2 2 2 6" xfId="19320" xr:uid="{4A2BB6E1-9582-4BC8-8B82-9C99E4AC2E08}"/>
    <cellStyle name="통화 [0] 2 3 2 2 2 2 2 2 6 2" xfId="49273" xr:uid="{CCA76EE7-287B-4913-8DB8-CE7758BE75D0}"/>
    <cellStyle name="통화 [0] 2 3 2 2 2 2 2 2 7" xfId="22103" xr:uid="{6EEB8DA0-6AD6-4888-ADD3-B4F8D9CF887F}"/>
    <cellStyle name="통화 [0] 2 3 2 2 2 2 2 2 7 2" xfId="52055" xr:uid="{5EACB2EE-7EEA-4505-959C-9BBFEAF6BCB3}"/>
    <cellStyle name="통화 [0] 2 3 2 2 2 2 2 2 8" xfId="24841" xr:uid="{EBD011B1-43FA-409B-AC0B-12550694E3EE}"/>
    <cellStyle name="통화 [0] 2 3 2 2 2 2 2 2 8 2" xfId="54793" xr:uid="{7950A63E-97AB-4D5F-88B3-00423926553F}"/>
    <cellStyle name="통화 [0] 2 3 2 2 2 2 2 2 9" xfId="27577" xr:uid="{40958EA7-C315-429E-860E-1EB86EE2726C}"/>
    <cellStyle name="통화 [0] 2 3 2 2 2 2 2 2 9 2" xfId="57529" xr:uid="{9F176126-9E31-4219-8D62-9FF34366A8E2}"/>
    <cellStyle name="통화 [0] 2 3 2 2 2 2 2 3" xfId="6905" xr:uid="{3E004C71-B932-4532-BDD2-E10973B6E5DB}"/>
    <cellStyle name="통화 [0] 2 3 2 2 2 2 2 3 2" xfId="28952" xr:uid="{951FB1A7-CEE1-4230-BAA5-1D8B1C60F820}"/>
    <cellStyle name="통화 [0] 2 3 2 2 2 2 2 3 2 2" xfId="58904" xr:uid="{DC8936B3-38CE-4820-B307-013B880558E0}"/>
    <cellStyle name="통화 [0] 2 3 2 2 2 2 2 3 3" xfId="36860" xr:uid="{01DFBCF7-14B9-4EB7-9A4B-44ECC2965B14}"/>
    <cellStyle name="통화 [0] 2 3 2 2 2 2 2 4" xfId="9687" xr:uid="{ED64C0FD-EEA8-4574-BE11-C21E29CF826A}"/>
    <cellStyle name="통화 [0] 2 3 2 2 2 2 2 4 2" xfId="39642" xr:uid="{73B46782-234A-49CA-98AB-02CB412735A7}"/>
    <cellStyle name="통화 [0] 2 3 2 2 2 2 2 5" xfId="12469" xr:uid="{030C16B8-4D51-42F0-8EFD-DAEDE3D4D0FD}"/>
    <cellStyle name="통화 [0] 2 3 2 2 2 2 2 5 2" xfId="42424" xr:uid="{D738CC81-19C7-4A97-B42F-5915071B0D33}"/>
    <cellStyle name="통화 [0] 2 3 2 2 2 2 2 6" xfId="15204" xr:uid="{1ED1021A-1C22-486A-B64D-D02C61E98228}"/>
    <cellStyle name="통화 [0] 2 3 2 2 2 2 2 6 2" xfId="45159" xr:uid="{E23F0AE6-22D7-4E77-8005-43ED12736D20}"/>
    <cellStyle name="통화 [0] 2 3 2 2 2 2 2 7" xfId="17952" xr:uid="{332A8281-B27D-411B-83F0-3F6498F60753}"/>
    <cellStyle name="통화 [0] 2 3 2 2 2 2 2 7 2" xfId="47905" xr:uid="{91BECB61-69B0-47F9-B972-EF6326E7A3A7}"/>
    <cellStyle name="통화 [0] 2 3 2 2 2 2 2 8" xfId="20735" xr:uid="{32F8FF79-BC18-45BB-9107-A5F993001B2F}"/>
    <cellStyle name="통화 [0] 2 3 2 2 2 2 2 8 2" xfId="50687" xr:uid="{516672F4-2238-45E3-8101-9E388B089E6E}"/>
    <cellStyle name="통화 [0] 2 3 2 2 2 2 2 9" xfId="23473" xr:uid="{78DEB96D-CCEA-4412-A343-501F2068D4A1}"/>
    <cellStyle name="통화 [0] 2 3 2 2 2 2 2 9 2" xfId="53425" xr:uid="{6DA03433-8BFC-4CDE-9B04-D3E93FB5CD64}"/>
    <cellStyle name="통화 [0] 2 3 2 2 2 2 3" xfId="4641" xr:uid="{EAFE8E6F-D604-4AB8-869C-7CB400D055A0}"/>
    <cellStyle name="통화 [0] 2 3 2 2 2 2 3 10" xfId="34634" xr:uid="{24154B96-67C6-4C9D-A95A-970874397C7A}"/>
    <cellStyle name="통화 [0] 2 3 2 2 2 2 3 2" xfId="7589" xr:uid="{CB184B65-F18D-47F8-A2F2-A4D61012D7D7}"/>
    <cellStyle name="통화 [0] 2 3 2 2 2 2 3 2 2" xfId="29636" xr:uid="{ECDEEB9C-FC86-4C81-9B35-DF3FD141CD57}"/>
    <cellStyle name="통화 [0] 2 3 2 2 2 2 3 2 2 2" xfId="59588" xr:uid="{6D65E06B-394A-4053-B122-389D02380F07}"/>
    <cellStyle name="통화 [0] 2 3 2 2 2 2 3 2 3" xfId="37544" xr:uid="{5E754824-1412-4A0C-961A-5924B862BBCF}"/>
    <cellStyle name="통화 [0] 2 3 2 2 2 2 3 3" xfId="10371" xr:uid="{78552256-1CAF-4B74-9307-7336D7EE0892}"/>
    <cellStyle name="통화 [0] 2 3 2 2 2 2 3 3 2" xfId="40326" xr:uid="{927C1356-A643-44D6-A850-D85A4A1312B2}"/>
    <cellStyle name="통화 [0] 2 3 2 2 2 2 3 4" xfId="13153" xr:uid="{FB40B882-8E66-49E0-AF0F-4C7F207A1D21}"/>
    <cellStyle name="통화 [0] 2 3 2 2 2 2 3 4 2" xfId="43108" xr:uid="{899B67C0-F0EF-4D39-9B8C-6F60D659002D}"/>
    <cellStyle name="통화 [0] 2 3 2 2 2 2 3 5" xfId="15888" xr:uid="{E6AB1085-DBD0-434E-92A8-C1FB56BB1601}"/>
    <cellStyle name="통화 [0] 2 3 2 2 2 2 3 5 2" xfId="45843" xr:uid="{83CA1F0B-2448-4069-A4F1-4E441583947C}"/>
    <cellStyle name="통화 [0] 2 3 2 2 2 2 3 6" xfId="18636" xr:uid="{40A2C096-61DA-4C3D-8758-D040A1B4213A}"/>
    <cellStyle name="통화 [0] 2 3 2 2 2 2 3 6 2" xfId="48589" xr:uid="{A5DDBA92-51FF-42F5-A0AF-79765B5F2768}"/>
    <cellStyle name="통화 [0] 2 3 2 2 2 2 3 7" xfId="21419" xr:uid="{D6AF320C-7F9E-47AD-A2FA-C52A1752607B}"/>
    <cellStyle name="통화 [0] 2 3 2 2 2 2 3 7 2" xfId="51371" xr:uid="{67F83F6A-3538-4583-B7F3-81CE145B04FA}"/>
    <cellStyle name="통화 [0] 2 3 2 2 2 2 3 8" xfId="24157" xr:uid="{52A36A14-61D7-4EB7-8DAF-84C28E67CE0F}"/>
    <cellStyle name="통화 [0] 2 3 2 2 2 2 3 8 2" xfId="54109" xr:uid="{CAB1D466-F07C-4BE5-AF13-A871FF8CCA93}"/>
    <cellStyle name="통화 [0] 2 3 2 2 2 2 3 9" xfId="26893" xr:uid="{29E48B0F-C58C-4F53-B07D-472B4C6A47E9}"/>
    <cellStyle name="통화 [0] 2 3 2 2 2 2 3 9 2" xfId="56845" xr:uid="{0DB39AD4-E36B-4CE7-979E-0E414901E851}"/>
    <cellStyle name="통화 [0] 2 3 2 2 2 2 4" xfId="3273" xr:uid="{92181203-BD6F-4D85-A2B0-834B683A03F7}"/>
    <cellStyle name="통화 [0] 2 3 2 2 2 2 4 2" xfId="28268" xr:uid="{B80BA0E7-0373-4845-8B30-31E480142EA2}"/>
    <cellStyle name="통화 [0] 2 3 2 2 2 2 4 2 2" xfId="58220" xr:uid="{D4C238E0-5653-4405-B0D0-B55CC0294C0E}"/>
    <cellStyle name="통화 [0] 2 3 2 2 2 2 4 3" xfId="33266" xr:uid="{02EF9CBA-68F7-421E-BCB4-77018DBC8D9F}"/>
    <cellStyle name="통화 [0] 2 3 2 2 2 2 5" xfId="6221" xr:uid="{43258B26-E35F-4134-A7AB-A900681E4D3D}"/>
    <cellStyle name="통화 [0] 2 3 2 2 2 2 5 2" xfId="36176" xr:uid="{ECA4576D-5453-448F-A7CB-1046EA2C6FBB}"/>
    <cellStyle name="통화 [0] 2 3 2 2 2 2 6" xfId="9003" xr:uid="{4C0A45E5-5484-41E8-A68F-F321CADFA754}"/>
    <cellStyle name="통화 [0] 2 3 2 2 2 2 6 2" xfId="38958" xr:uid="{2D4D2330-4CEE-4209-9D73-9F8D89594C7B}"/>
    <cellStyle name="통화 [0] 2 3 2 2 2 2 7" xfId="11785" xr:uid="{ABC4235E-8EA2-42E7-9F48-992537229E47}"/>
    <cellStyle name="통화 [0] 2 3 2 2 2 2 7 2" xfId="41740" xr:uid="{C3A16BEA-E729-4295-BEAB-0E2409162E4F}"/>
    <cellStyle name="통화 [0] 2 3 2 2 2 2 8" xfId="14520" xr:uid="{D0FE6344-5817-430A-94F0-4DDD4F047320}"/>
    <cellStyle name="통화 [0] 2 3 2 2 2 2 8 2" xfId="44475" xr:uid="{A5F5F092-CA66-424B-8451-FA3ECABFAC3B}"/>
    <cellStyle name="통화 [0] 2 3 2 2 2 2 9" xfId="17268" xr:uid="{5217BA77-9DB8-4E68-98A2-7F6CCB96C50D}"/>
    <cellStyle name="통화 [0] 2 3 2 2 2 2 9 2" xfId="47221" xr:uid="{98109FD1-D5C6-482D-B115-1891B0830A0A}"/>
    <cellStyle name="통화 [0] 2 3 2 2 2 3" xfId="1963" xr:uid="{DE6270C2-8DEE-4C67-AD7D-14984283A962}"/>
    <cellStyle name="통화 [0] 2 3 2 2 2 3 10" xfId="23131" xr:uid="{AE34ECBE-C766-4C7C-A09D-A9559B5AFBFB}"/>
    <cellStyle name="통화 [0] 2 3 2 2 2 3 10 2" xfId="53083" xr:uid="{A7FBC10D-79BC-4505-8A03-B5129683974F}"/>
    <cellStyle name="통화 [0] 2 3 2 2 2 3 11" xfId="25867" xr:uid="{4A7F4397-841F-4043-94A0-F3BD1B328946}"/>
    <cellStyle name="통화 [0] 2 3 2 2 2 3 11 2" xfId="55819" xr:uid="{2EE474AD-441E-4C9E-A99C-56A6943D93A5}"/>
    <cellStyle name="통화 [0] 2 3 2 2 2 3 12" xfId="31968" xr:uid="{C3F35D5A-B13B-4763-B21E-FB278468B282}"/>
    <cellStyle name="통화 [0] 2 3 2 2 2 3 2" xfId="4983" xr:uid="{D1FAACCF-18A7-484E-BD13-217BC542FBCE}"/>
    <cellStyle name="통화 [0] 2 3 2 2 2 3 2 10" xfId="34976" xr:uid="{A46A29F7-B9D9-4D51-B281-53F2A2DCC062}"/>
    <cellStyle name="통화 [0] 2 3 2 2 2 3 2 2" xfId="7931" xr:uid="{B5B528FD-E760-40AE-B2A0-92F3DF6530A4}"/>
    <cellStyle name="통화 [0] 2 3 2 2 2 3 2 2 2" xfId="29978" xr:uid="{BC86AA02-8E7E-47CA-B4BD-CAFD5AA6242E}"/>
    <cellStyle name="통화 [0] 2 3 2 2 2 3 2 2 2 2" xfId="59930" xr:uid="{6E8E9462-BD32-4405-8D95-19EA4E9A73B1}"/>
    <cellStyle name="통화 [0] 2 3 2 2 2 3 2 2 3" xfId="37886" xr:uid="{1AB776FD-1037-493A-A5E6-39A23A385987}"/>
    <cellStyle name="통화 [0] 2 3 2 2 2 3 2 3" xfId="10713" xr:uid="{12E353A5-C37E-45EE-8EE3-AD4D1C3BA4B0}"/>
    <cellStyle name="통화 [0] 2 3 2 2 2 3 2 3 2" xfId="40668" xr:uid="{CAB0C387-3CBC-4632-A70F-987D963130EC}"/>
    <cellStyle name="통화 [0] 2 3 2 2 2 3 2 4" xfId="13495" xr:uid="{2085CC4A-EA48-4866-8407-3DA9489CBEA8}"/>
    <cellStyle name="통화 [0] 2 3 2 2 2 3 2 4 2" xfId="43450" xr:uid="{43EB28C4-262E-43D3-B45B-55A5CB94CCDD}"/>
    <cellStyle name="통화 [0] 2 3 2 2 2 3 2 5" xfId="16230" xr:uid="{1F1B476D-BF9E-4E5B-B0EB-61A1C6098AB6}"/>
    <cellStyle name="통화 [0] 2 3 2 2 2 3 2 5 2" xfId="46185" xr:uid="{D7E1F3E8-9795-4AFE-AF80-2BFB5E3FFB0C}"/>
    <cellStyle name="통화 [0] 2 3 2 2 2 3 2 6" xfId="18978" xr:uid="{38414399-709C-4CA9-83A5-5707D2CD1D76}"/>
    <cellStyle name="통화 [0] 2 3 2 2 2 3 2 6 2" xfId="48931" xr:uid="{556C0C94-9799-4F26-BBA0-3797659A60BB}"/>
    <cellStyle name="통화 [0] 2 3 2 2 2 3 2 7" xfId="21761" xr:uid="{4182951E-A8C6-4A53-A9F1-E4636DCB0BF8}"/>
    <cellStyle name="통화 [0] 2 3 2 2 2 3 2 7 2" xfId="51713" xr:uid="{A64CD07E-49EA-4B30-8558-D8921E560030}"/>
    <cellStyle name="통화 [0] 2 3 2 2 2 3 2 8" xfId="24499" xr:uid="{7BFD21C4-82B8-46F0-9E86-5FA53E9EE38B}"/>
    <cellStyle name="통화 [0] 2 3 2 2 2 3 2 8 2" xfId="54451" xr:uid="{E69ADFFB-4DB5-4DCD-94DA-6E934A2C3061}"/>
    <cellStyle name="통화 [0] 2 3 2 2 2 3 2 9" xfId="27235" xr:uid="{7E6805C1-2459-4CD1-BEE6-85F3879E3207}"/>
    <cellStyle name="통화 [0] 2 3 2 2 2 3 2 9 2" xfId="57187" xr:uid="{AEF7E54E-6989-4BF4-AF9C-55B2E6BCF8E6}"/>
    <cellStyle name="통화 [0] 2 3 2 2 2 3 3" xfId="3615" xr:uid="{216995D0-EDFC-4029-9667-4C2B5723C131}"/>
    <cellStyle name="통화 [0] 2 3 2 2 2 3 3 2" xfId="28610" xr:uid="{4B8FD8AB-0224-4D3F-94B4-4EDF1371C8BE}"/>
    <cellStyle name="통화 [0] 2 3 2 2 2 3 3 2 2" xfId="58562" xr:uid="{5A84CFDC-29DE-472B-BDB6-8BDD6E207D0D}"/>
    <cellStyle name="통화 [0] 2 3 2 2 2 3 3 3" xfId="33608" xr:uid="{FABB6FAD-FD7D-49A1-86C3-CD53B0801A50}"/>
    <cellStyle name="통화 [0] 2 3 2 2 2 3 4" xfId="6563" xr:uid="{5CA6FCD0-283F-4E29-AC81-C694C2A3EC78}"/>
    <cellStyle name="통화 [0] 2 3 2 2 2 3 4 2" xfId="36518" xr:uid="{0CDB4F28-C5EF-4B44-8366-F89E7804C182}"/>
    <cellStyle name="통화 [0] 2 3 2 2 2 3 5" xfId="9345" xr:uid="{71A21D00-FAB2-47D3-91B0-1E1E0A985620}"/>
    <cellStyle name="통화 [0] 2 3 2 2 2 3 5 2" xfId="39300" xr:uid="{4C4BDE88-2357-4A82-ACC8-1A1D889F831D}"/>
    <cellStyle name="통화 [0] 2 3 2 2 2 3 6" xfId="12127" xr:uid="{73BCBDF5-2634-42D6-9E2F-35274EA77531}"/>
    <cellStyle name="통화 [0] 2 3 2 2 2 3 6 2" xfId="42082" xr:uid="{03083A19-FBFE-492B-A74D-B13C52B14DBB}"/>
    <cellStyle name="통화 [0] 2 3 2 2 2 3 7" xfId="14862" xr:uid="{81D65009-F9EA-4BB2-B57A-21719249EB73}"/>
    <cellStyle name="통화 [0] 2 3 2 2 2 3 7 2" xfId="44817" xr:uid="{7E277079-0516-421F-8726-ABFD6FE0DAD0}"/>
    <cellStyle name="통화 [0] 2 3 2 2 2 3 8" xfId="17610" xr:uid="{9E130E12-A164-4C2C-9902-F5C0C85C89E5}"/>
    <cellStyle name="통화 [0] 2 3 2 2 2 3 8 2" xfId="47563" xr:uid="{60CF1115-5FE6-455A-9825-6654361C08F6}"/>
    <cellStyle name="통화 [0] 2 3 2 2 2 3 9" xfId="20393" xr:uid="{872EFC0A-E2C7-4758-8CE1-8C31BD8CEAAA}"/>
    <cellStyle name="통화 [0] 2 3 2 2 2 3 9 2" xfId="50345" xr:uid="{1BE2767C-B30C-4676-8744-1D12A6EE0901}"/>
    <cellStyle name="통화 [0] 2 3 2 2 2 4" xfId="2494" xr:uid="{2013B8D4-463B-4220-97F8-50AB5997A107}"/>
    <cellStyle name="통화 [0] 2 3 2 2 2 4 10" xfId="26551" xr:uid="{0120738A-A987-4A5F-86BF-247462AC739B}"/>
    <cellStyle name="통화 [0] 2 3 2 2 2 4 10 2" xfId="56503" xr:uid="{73E77D64-57BF-4856-8327-0CFBFFB42F52}"/>
    <cellStyle name="통화 [0] 2 3 2 2 2 4 11" xfId="32493" xr:uid="{7764E1D0-1476-4485-BB4A-01B1011889EC}"/>
    <cellStyle name="통화 [0] 2 3 2 2 2 4 2" xfId="4299" xr:uid="{76F725A1-5AB1-40D8-8814-A579DA451F5A}"/>
    <cellStyle name="통화 [0] 2 3 2 2 2 4 2 2" xfId="29294" xr:uid="{877BD473-595A-4289-8602-947AACD03876}"/>
    <cellStyle name="통화 [0] 2 3 2 2 2 4 2 2 2" xfId="59246" xr:uid="{0241041F-0953-4AC0-91B1-DEC7CE37EDC2}"/>
    <cellStyle name="통화 [0] 2 3 2 2 2 4 2 3" xfId="34292" xr:uid="{7495932F-33C4-4DB6-A79B-AAE4DF581E89}"/>
    <cellStyle name="통화 [0] 2 3 2 2 2 4 3" xfId="7247" xr:uid="{5FC5F5D3-3198-4FE9-907F-931FDA2E17ED}"/>
    <cellStyle name="통화 [0] 2 3 2 2 2 4 3 2" xfId="37202" xr:uid="{6126E75B-2929-4B79-A8E4-BBB25B1B7111}"/>
    <cellStyle name="통화 [0] 2 3 2 2 2 4 4" xfId="10029" xr:uid="{084FF174-F596-4099-A60B-E19F8C13909A}"/>
    <cellStyle name="통화 [0] 2 3 2 2 2 4 4 2" xfId="39984" xr:uid="{532BF3F1-27EF-4A21-B5BC-A7CB98A95E1D}"/>
    <cellStyle name="통화 [0] 2 3 2 2 2 4 5" xfId="12811" xr:uid="{7A22FC75-0806-401B-B9E7-1ADE8D3F8A44}"/>
    <cellStyle name="통화 [0] 2 3 2 2 2 4 5 2" xfId="42766" xr:uid="{6775ED6C-322A-479D-9412-B8C4912270CA}"/>
    <cellStyle name="통화 [0] 2 3 2 2 2 4 6" xfId="15546" xr:uid="{8B5135F1-5587-4252-BB45-22A6F0E804D9}"/>
    <cellStyle name="통화 [0] 2 3 2 2 2 4 6 2" xfId="45501" xr:uid="{A749DF57-C5F1-4E66-B40C-DA4D7407AA45}"/>
    <cellStyle name="통화 [0] 2 3 2 2 2 4 7" xfId="18294" xr:uid="{F2F64C16-DD34-4CD3-9691-E0C4F2F2356B}"/>
    <cellStyle name="통화 [0] 2 3 2 2 2 4 7 2" xfId="48247" xr:uid="{EB5F2AF9-F4DC-4D42-B4FF-420433B96FD8}"/>
    <cellStyle name="통화 [0] 2 3 2 2 2 4 8" xfId="21077" xr:uid="{A75F1C8E-C648-4361-BD5C-835016FB0C9A}"/>
    <cellStyle name="통화 [0] 2 3 2 2 2 4 8 2" xfId="51029" xr:uid="{2A3B4935-E1D4-4773-91E7-7E45802D0B0C}"/>
    <cellStyle name="통화 [0] 2 3 2 2 2 4 9" xfId="23815" xr:uid="{B31F0F06-F0B7-453C-9652-FFB166E79232}"/>
    <cellStyle name="통화 [0] 2 3 2 2 2 4 9 2" xfId="53767" xr:uid="{0226BC61-9355-4FC8-A38D-861ED86B5CCE}"/>
    <cellStyle name="통화 [0] 2 3 2 2 2 5" xfId="2931" xr:uid="{507D1FA8-FB9F-49E1-AB74-A122C300C214}"/>
    <cellStyle name="통화 [0] 2 3 2 2 2 5 2" xfId="27926" xr:uid="{C214C1CB-B251-4502-A0CA-FC4BA812B092}"/>
    <cellStyle name="통화 [0] 2 3 2 2 2 5 2 2" xfId="57878" xr:uid="{9CA07973-9A56-46C3-8E9B-7DB6F042D964}"/>
    <cellStyle name="통화 [0] 2 3 2 2 2 5 3" xfId="32924" xr:uid="{9ACF423A-C30C-475F-89A4-55170DE33888}"/>
    <cellStyle name="통화 [0] 2 3 2 2 2 6" xfId="5879" xr:uid="{23D0FD2E-0644-4A6E-8432-8B67B82A5E46}"/>
    <cellStyle name="통화 [0] 2 3 2 2 2 6 2" xfId="35834" xr:uid="{F0856771-0789-485D-A3E9-E7FF323CD136}"/>
    <cellStyle name="통화 [0] 2 3 2 2 2 7" xfId="8661" xr:uid="{86B71881-DFCA-4C97-A3CE-20C9AA918974}"/>
    <cellStyle name="통화 [0] 2 3 2 2 2 7 2" xfId="38616" xr:uid="{97555082-29C4-4515-8E87-91232E8196AB}"/>
    <cellStyle name="통화 [0] 2 3 2 2 2 8" xfId="11443" xr:uid="{63C95372-5464-4908-997F-FE8E08B54CD1}"/>
    <cellStyle name="통화 [0] 2 3 2 2 2 8 2" xfId="41398" xr:uid="{39571663-FDC2-4126-B852-0C12635FC6DE}"/>
    <cellStyle name="통화 [0] 2 3 2 2 2 9" xfId="14178" xr:uid="{9742F678-B538-4400-8715-32F3445301D9}"/>
    <cellStyle name="통화 [0] 2 3 2 2 2 9 2" xfId="44133" xr:uid="{F0CD347B-3FB6-4BF6-8839-D23E3221C182}"/>
    <cellStyle name="통화 [0] 2 3 2 2 3" xfId="1106" xr:uid="{37D913F2-94F0-4E6E-884C-00D8A10DDE88}"/>
    <cellStyle name="통화 [0] 2 3 2 2 3 10" xfId="19880" xr:uid="{F1C1D950-0E6F-4D60-A409-6E4DBC96AB10}"/>
    <cellStyle name="통화 [0] 2 3 2 2 3 10 2" xfId="49832" xr:uid="{E6BC6797-C1BE-472F-86F7-051E523A56EE}"/>
    <cellStyle name="통화 [0] 2 3 2 2 3 11" xfId="22618" xr:uid="{DAAE414A-7DEF-4041-9FF0-2DBC3A7AE575}"/>
    <cellStyle name="통화 [0] 2 3 2 2 3 11 2" xfId="52570" xr:uid="{73EE4332-0393-4F76-80C9-7800092D0AB9}"/>
    <cellStyle name="통화 [0] 2 3 2 2 3 12" xfId="25354" xr:uid="{65A9AD57-F9B3-4E60-95DF-D5F5F20D588F}"/>
    <cellStyle name="통화 [0] 2 3 2 2 3 12 2" xfId="55306" xr:uid="{13B8F57F-AAD3-4426-BE83-75EB5AD6A915}"/>
    <cellStyle name="통화 [0] 2 3 2 2 3 13" xfId="31111" xr:uid="{922FCA30-F777-4F68-BCF8-C52E5B73583F}"/>
    <cellStyle name="통화 [0] 2 3 2 2 3 2" xfId="3786" xr:uid="{410E1136-061B-4642-89E3-D924119E0E0A}"/>
    <cellStyle name="통화 [0] 2 3 2 2 3 2 10" xfId="26038" xr:uid="{B1AF11C8-CBC9-40FF-BD70-204AA161099A}"/>
    <cellStyle name="통화 [0] 2 3 2 2 3 2 10 2" xfId="55990" xr:uid="{DC66C9F2-B69D-458A-A04F-096FFAFBB221}"/>
    <cellStyle name="통화 [0] 2 3 2 2 3 2 11" xfId="33779" xr:uid="{C7D09CA4-B973-4F59-B28C-1906D04316F8}"/>
    <cellStyle name="통화 [0] 2 3 2 2 3 2 2" xfId="5154" xr:uid="{0E39A941-3341-43BC-8E7B-C41E57B50301}"/>
    <cellStyle name="통화 [0] 2 3 2 2 3 2 2 10" xfId="35147" xr:uid="{CE9EE0BF-81D3-4630-89E1-E15BB6E410A6}"/>
    <cellStyle name="통화 [0] 2 3 2 2 3 2 2 2" xfId="8102" xr:uid="{DF718CB3-ABDF-466B-A209-067501F74790}"/>
    <cellStyle name="통화 [0] 2 3 2 2 3 2 2 2 2" xfId="30149" xr:uid="{4B027815-227D-463C-B437-F65C6A114152}"/>
    <cellStyle name="통화 [0] 2 3 2 2 3 2 2 2 2 2" xfId="60101" xr:uid="{050C2CD2-1257-4C79-9AA9-F76951884814}"/>
    <cellStyle name="통화 [0] 2 3 2 2 3 2 2 2 3" xfId="38057" xr:uid="{0C3BD38E-DAB2-46FE-A2E1-4B8D2A63702F}"/>
    <cellStyle name="통화 [0] 2 3 2 2 3 2 2 3" xfId="10884" xr:uid="{4BBBE2A9-A12A-473A-8AFF-284AB4C7B658}"/>
    <cellStyle name="통화 [0] 2 3 2 2 3 2 2 3 2" xfId="40839" xr:uid="{A224C1A5-CB8C-4602-8E1E-DD67B5825542}"/>
    <cellStyle name="통화 [0] 2 3 2 2 3 2 2 4" xfId="13666" xr:uid="{12B381CE-CAA9-4BE3-98A6-96C69502742D}"/>
    <cellStyle name="통화 [0] 2 3 2 2 3 2 2 4 2" xfId="43621" xr:uid="{6F5AAF9F-5967-45A0-BC69-C9CDBD51AB97}"/>
    <cellStyle name="통화 [0] 2 3 2 2 3 2 2 5" xfId="16401" xr:uid="{A749FD8D-182C-4B68-BA60-B199A8194F38}"/>
    <cellStyle name="통화 [0] 2 3 2 2 3 2 2 5 2" xfId="46356" xr:uid="{C0CFE0FB-0F78-489F-894E-37FF5B79D10A}"/>
    <cellStyle name="통화 [0] 2 3 2 2 3 2 2 6" xfId="19149" xr:uid="{E279914F-85E1-40CE-A4B3-ECF02DC5600A}"/>
    <cellStyle name="통화 [0] 2 3 2 2 3 2 2 6 2" xfId="49102" xr:uid="{893DF2F3-BDD8-49EF-A1A0-DA7CF5D010B3}"/>
    <cellStyle name="통화 [0] 2 3 2 2 3 2 2 7" xfId="21932" xr:uid="{6943F791-8063-4642-AC4A-FCDD8BCB070D}"/>
    <cellStyle name="통화 [0] 2 3 2 2 3 2 2 7 2" xfId="51884" xr:uid="{263191EC-810B-423B-9A5F-071BFEC713B8}"/>
    <cellStyle name="통화 [0] 2 3 2 2 3 2 2 8" xfId="24670" xr:uid="{07E30A35-7A74-4E3C-B66A-9534D22CCA23}"/>
    <cellStyle name="통화 [0] 2 3 2 2 3 2 2 8 2" xfId="54622" xr:uid="{0837CB87-1406-4346-B7EA-7829E6F92E6E}"/>
    <cellStyle name="통화 [0] 2 3 2 2 3 2 2 9" xfId="27406" xr:uid="{F54CA7A8-D720-4DEB-B0E5-C2020DEFD8F5}"/>
    <cellStyle name="통화 [0] 2 3 2 2 3 2 2 9 2" xfId="57358" xr:uid="{DC2C7824-7192-4A19-A3D1-B4180672F65E}"/>
    <cellStyle name="통화 [0] 2 3 2 2 3 2 3" xfId="6734" xr:uid="{DDBB0963-22B0-48FF-BB82-76E1F3D59D24}"/>
    <cellStyle name="통화 [0] 2 3 2 2 3 2 3 2" xfId="28781" xr:uid="{8D4DD2BF-68BD-4369-8856-7EA5AA3231DD}"/>
    <cellStyle name="통화 [0] 2 3 2 2 3 2 3 2 2" xfId="58733" xr:uid="{22E8951F-7230-41B4-9354-04DDD9628D53}"/>
    <cellStyle name="통화 [0] 2 3 2 2 3 2 3 3" xfId="36689" xr:uid="{C9768B23-1B99-482C-A66A-C9306703AC9F}"/>
    <cellStyle name="통화 [0] 2 3 2 2 3 2 4" xfId="9516" xr:uid="{0B94F28B-2BB4-474B-ADFF-AA2E5FD41F93}"/>
    <cellStyle name="통화 [0] 2 3 2 2 3 2 4 2" xfId="39471" xr:uid="{FF3029E0-B64E-4628-A559-0E3270CFDE4F}"/>
    <cellStyle name="통화 [0] 2 3 2 2 3 2 5" xfId="12298" xr:uid="{7E1A3069-D3FF-44BF-B31F-08EAB397DC1A}"/>
    <cellStyle name="통화 [0] 2 3 2 2 3 2 5 2" xfId="42253" xr:uid="{3B53EAE9-3D0C-48BD-8EC8-CD67B84B4F70}"/>
    <cellStyle name="통화 [0] 2 3 2 2 3 2 6" xfId="15033" xr:uid="{093DAE7F-F59F-4720-951B-CD2392103128}"/>
    <cellStyle name="통화 [0] 2 3 2 2 3 2 6 2" xfId="44988" xr:uid="{A17CEBCF-0A94-4D00-A98D-70493DC3C7D9}"/>
    <cellStyle name="통화 [0] 2 3 2 2 3 2 7" xfId="17781" xr:uid="{B148B14D-13A0-4DE4-9846-9A69A206C54E}"/>
    <cellStyle name="통화 [0] 2 3 2 2 3 2 7 2" xfId="47734" xr:uid="{715FDAFA-C025-4935-BDAB-E15EE2A778DF}"/>
    <cellStyle name="통화 [0] 2 3 2 2 3 2 8" xfId="20564" xr:uid="{12AC526E-AC65-43EB-BF63-1EFA3E6D22C1}"/>
    <cellStyle name="통화 [0] 2 3 2 2 3 2 8 2" xfId="50516" xr:uid="{BF44E62C-E2D5-45EB-A629-C7BAF8984D3F}"/>
    <cellStyle name="통화 [0] 2 3 2 2 3 2 9" xfId="23302" xr:uid="{4A758180-2A37-4591-A1BD-3C03B1BD8ACD}"/>
    <cellStyle name="통화 [0] 2 3 2 2 3 2 9 2" xfId="53254" xr:uid="{A1EFC065-6979-4A2F-AA04-2054240B1AAE}"/>
    <cellStyle name="통화 [0] 2 3 2 2 3 3" xfId="4470" xr:uid="{7049FA63-8143-4AA9-B303-4FF8A7811A2E}"/>
    <cellStyle name="통화 [0] 2 3 2 2 3 3 10" xfId="34463" xr:uid="{C526134F-29A3-48CA-B6AF-3C3E67F2494B}"/>
    <cellStyle name="통화 [0] 2 3 2 2 3 3 2" xfId="7418" xr:uid="{3570B209-E76A-4B13-8DD8-02FE02027927}"/>
    <cellStyle name="통화 [0] 2 3 2 2 3 3 2 2" xfId="29465" xr:uid="{F3977BF3-9F05-4117-B7FF-5BEEDDEFC0C1}"/>
    <cellStyle name="통화 [0] 2 3 2 2 3 3 2 2 2" xfId="59417" xr:uid="{EAC9D65E-3629-4B3D-8C25-F5A727DBC148}"/>
    <cellStyle name="통화 [0] 2 3 2 2 3 3 2 3" xfId="37373" xr:uid="{67AC3D5D-F7B2-4315-9C86-C77008C241E2}"/>
    <cellStyle name="통화 [0] 2 3 2 2 3 3 3" xfId="10200" xr:uid="{E3D68861-23C2-479E-987E-1E1909A67B3D}"/>
    <cellStyle name="통화 [0] 2 3 2 2 3 3 3 2" xfId="40155" xr:uid="{BA563500-330B-40A9-B5E5-A0B2B7EB84A9}"/>
    <cellStyle name="통화 [0] 2 3 2 2 3 3 4" xfId="12982" xr:uid="{A1EA1059-6657-4B43-A37E-913EED88ED2E}"/>
    <cellStyle name="통화 [0] 2 3 2 2 3 3 4 2" xfId="42937" xr:uid="{7AA23A29-7A0D-42EF-BE6B-1326E6C14B0A}"/>
    <cellStyle name="통화 [0] 2 3 2 2 3 3 5" xfId="15717" xr:uid="{64BE9F12-ABD9-4495-8C7D-C15C9E57E17D}"/>
    <cellStyle name="통화 [0] 2 3 2 2 3 3 5 2" xfId="45672" xr:uid="{D190E751-2D27-48A9-9ACF-7AA9823756B7}"/>
    <cellStyle name="통화 [0] 2 3 2 2 3 3 6" xfId="18465" xr:uid="{5A2A0D68-AD95-4589-BC71-11B01E3AC535}"/>
    <cellStyle name="통화 [0] 2 3 2 2 3 3 6 2" xfId="48418" xr:uid="{89695774-FAF4-4145-9944-B456A677407A}"/>
    <cellStyle name="통화 [0] 2 3 2 2 3 3 7" xfId="21248" xr:uid="{FEACF957-C0FD-4293-96E5-6415AD5CED9C}"/>
    <cellStyle name="통화 [0] 2 3 2 2 3 3 7 2" xfId="51200" xr:uid="{C9118B21-418A-44E7-93F2-7F566A6A1785}"/>
    <cellStyle name="통화 [0] 2 3 2 2 3 3 8" xfId="23986" xr:uid="{DCA23BC7-8822-408C-B8A5-B768A3BBF315}"/>
    <cellStyle name="통화 [0] 2 3 2 2 3 3 8 2" xfId="53938" xr:uid="{8AECB3CD-7CFA-48E0-BC54-BA5A78E73AB0}"/>
    <cellStyle name="통화 [0] 2 3 2 2 3 3 9" xfId="26722" xr:uid="{0CECC59A-75BF-4520-AC06-8C20247C7E94}"/>
    <cellStyle name="통화 [0] 2 3 2 2 3 3 9 2" xfId="56674" xr:uid="{A4CB767B-C45C-4942-AFFD-13694B121F38}"/>
    <cellStyle name="통화 [0] 2 3 2 2 3 4" xfId="3102" xr:uid="{84142432-C2B0-4DF1-8E4D-AA4B369476DE}"/>
    <cellStyle name="통화 [0] 2 3 2 2 3 4 2" xfId="28097" xr:uid="{0FADAD1A-E4E2-460F-B205-50C03AD67413}"/>
    <cellStyle name="통화 [0] 2 3 2 2 3 4 2 2" xfId="58049" xr:uid="{F121DDD3-37B5-4558-81F9-D164600E7150}"/>
    <cellStyle name="통화 [0] 2 3 2 2 3 4 3" xfId="33095" xr:uid="{0F00FDD0-81C1-4D60-968B-E126893D1059}"/>
    <cellStyle name="통화 [0] 2 3 2 2 3 5" xfId="6050" xr:uid="{DCE039C8-7848-4F3A-AC51-EA40B2B469EB}"/>
    <cellStyle name="통화 [0] 2 3 2 2 3 5 2" xfId="36005" xr:uid="{3721807F-BFF6-4AD9-9726-8AF5A1F85B61}"/>
    <cellStyle name="통화 [0] 2 3 2 2 3 6" xfId="8832" xr:uid="{D44F3B68-73BE-430D-86A8-7429B3EA6CAA}"/>
    <cellStyle name="통화 [0] 2 3 2 2 3 6 2" xfId="38787" xr:uid="{A9DCD900-93AC-47CF-8C4F-4FA8013C5B0C}"/>
    <cellStyle name="통화 [0] 2 3 2 2 3 7" xfId="11614" xr:uid="{FA863F75-2427-4EC3-949E-4135F7487F91}"/>
    <cellStyle name="통화 [0] 2 3 2 2 3 7 2" xfId="41569" xr:uid="{897FCE45-074C-42A3-8034-221AF513496E}"/>
    <cellStyle name="통화 [0] 2 3 2 2 3 8" xfId="14349" xr:uid="{D6FEA619-CA1A-4462-AD11-DB2EF67BB8D0}"/>
    <cellStyle name="통화 [0] 2 3 2 2 3 8 2" xfId="44304" xr:uid="{2BFA5112-6DDF-46DD-ACE2-6B6CCEBE96B4}"/>
    <cellStyle name="통화 [0] 2 3 2 2 3 9" xfId="17097" xr:uid="{7D219F0A-2872-47D6-8B3C-AB0FAEC4FD84}"/>
    <cellStyle name="통화 [0] 2 3 2 2 3 9 2" xfId="47050" xr:uid="{5DF8F23B-4C1E-4E8B-984A-B5FC721772FD}"/>
    <cellStyle name="통화 [0] 2 3 2 2 4" xfId="1648" xr:uid="{4CC33ED6-57B9-4604-9D92-4492FAF8E09F}"/>
    <cellStyle name="통화 [0] 2 3 2 2 4 10" xfId="22960" xr:uid="{98AAE46D-5D35-4A2F-8F6D-F23BAFEB749B}"/>
    <cellStyle name="통화 [0] 2 3 2 2 4 10 2" xfId="52912" xr:uid="{722E3A5E-91AF-40B1-BFDB-242181AE34A0}"/>
    <cellStyle name="통화 [0] 2 3 2 2 4 11" xfId="25696" xr:uid="{723F779A-FE5D-4F0B-8852-7141057145E5}"/>
    <cellStyle name="통화 [0] 2 3 2 2 4 11 2" xfId="55648" xr:uid="{B9226E89-3E68-4493-AD6E-47C21AA4559B}"/>
    <cellStyle name="통화 [0] 2 3 2 2 4 12" xfId="31653" xr:uid="{9F4619C8-8BEC-44AC-B19F-093F6E243FA5}"/>
    <cellStyle name="통화 [0] 2 3 2 2 4 2" xfId="4812" xr:uid="{8819B952-2D42-4999-86A8-76BD5137C76F}"/>
    <cellStyle name="통화 [0] 2 3 2 2 4 2 10" xfId="34805" xr:uid="{BE1DEDA4-B20D-4E79-8CD8-8E5F477A05F0}"/>
    <cellStyle name="통화 [0] 2 3 2 2 4 2 2" xfId="7760" xr:uid="{E5356146-BA20-4709-86DD-14374C63B8A8}"/>
    <cellStyle name="통화 [0] 2 3 2 2 4 2 2 2" xfId="29807" xr:uid="{8E7B394E-B54C-4648-B04F-88D8FDD7C610}"/>
    <cellStyle name="통화 [0] 2 3 2 2 4 2 2 2 2" xfId="59759" xr:uid="{08E0B5F6-9D52-4781-A3D0-D074B8D6A5D9}"/>
    <cellStyle name="통화 [0] 2 3 2 2 4 2 2 3" xfId="37715" xr:uid="{0411F3EE-63C6-4BA8-AAFC-AC8CDC6A4AFA}"/>
    <cellStyle name="통화 [0] 2 3 2 2 4 2 3" xfId="10542" xr:uid="{16A2A332-572C-46FE-95B8-95331A2C3D53}"/>
    <cellStyle name="통화 [0] 2 3 2 2 4 2 3 2" xfId="40497" xr:uid="{6873B440-BE87-44D9-B038-E567240EF00F}"/>
    <cellStyle name="통화 [0] 2 3 2 2 4 2 4" xfId="13324" xr:uid="{CF0BC837-8C19-4039-9804-1D9B8FD3BC1C}"/>
    <cellStyle name="통화 [0] 2 3 2 2 4 2 4 2" xfId="43279" xr:uid="{2C493FAC-CCCF-42CB-8AFF-0B3C3D2A4510}"/>
    <cellStyle name="통화 [0] 2 3 2 2 4 2 5" xfId="16059" xr:uid="{284E123B-93E6-47BF-91DD-71D376BF762B}"/>
    <cellStyle name="통화 [0] 2 3 2 2 4 2 5 2" xfId="46014" xr:uid="{B059B121-9053-439E-9123-D2F8219548E8}"/>
    <cellStyle name="통화 [0] 2 3 2 2 4 2 6" xfId="18807" xr:uid="{6E635721-B4E5-4BD2-905C-80EC14450290}"/>
    <cellStyle name="통화 [0] 2 3 2 2 4 2 6 2" xfId="48760" xr:uid="{C9D43995-B458-4C84-8CF2-F393C2F0D17D}"/>
    <cellStyle name="통화 [0] 2 3 2 2 4 2 7" xfId="21590" xr:uid="{478048A3-C020-49F9-A72A-C010C78DFF15}"/>
    <cellStyle name="통화 [0] 2 3 2 2 4 2 7 2" xfId="51542" xr:uid="{8D28F5B8-4D26-4B1A-AACC-32D2F301D4B4}"/>
    <cellStyle name="통화 [0] 2 3 2 2 4 2 8" xfId="24328" xr:uid="{421E879A-A2AD-4524-AD88-3616E54E7650}"/>
    <cellStyle name="통화 [0] 2 3 2 2 4 2 8 2" xfId="54280" xr:uid="{5D89B0C9-F411-4600-9690-E15291A75E74}"/>
    <cellStyle name="통화 [0] 2 3 2 2 4 2 9" xfId="27064" xr:uid="{FF22F136-C9D6-45DF-AA66-DD28DFF6F932}"/>
    <cellStyle name="통화 [0] 2 3 2 2 4 2 9 2" xfId="57016" xr:uid="{35D72635-708A-4A8B-ACD9-D823CC092C90}"/>
    <cellStyle name="통화 [0] 2 3 2 2 4 3" xfId="3444" xr:uid="{5FC5ED0B-D9F9-4867-BAFB-3D452873C8E4}"/>
    <cellStyle name="통화 [0] 2 3 2 2 4 3 2" xfId="28439" xr:uid="{9A22478D-84B5-4F2B-A469-305A2D3EFFF2}"/>
    <cellStyle name="통화 [0] 2 3 2 2 4 3 2 2" xfId="58391" xr:uid="{B261040E-C572-4C7D-8365-094A853B0F7F}"/>
    <cellStyle name="통화 [0] 2 3 2 2 4 3 3" xfId="33437" xr:uid="{58AAC919-0662-45DA-9E22-F64D43900561}"/>
    <cellStyle name="통화 [0] 2 3 2 2 4 4" xfId="6392" xr:uid="{A1BE8339-1EEF-4191-BF5C-9D985541E554}"/>
    <cellStyle name="통화 [0] 2 3 2 2 4 4 2" xfId="36347" xr:uid="{CBD86DAE-DFF1-46F9-8F63-DD102935C3F2}"/>
    <cellStyle name="통화 [0] 2 3 2 2 4 5" xfId="9174" xr:uid="{21878855-5507-41D9-B89F-B5C53269FF1E}"/>
    <cellStyle name="통화 [0] 2 3 2 2 4 5 2" xfId="39129" xr:uid="{53B76A40-5F16-4DBF-93DD-B5948AAA65D7}"/>
    <cellStyle name="통화 [0] 2 3 2 2 4 6" xfId="11956" xr:uid="{B2FAF4C7-0962-4E92-89AF-5F266F3627E8}"/>
    <cellStyle name="통화 [0] 2 3 2 2 4 6 2" xfId="41911" xr:uid="{B5B0F1C5-98FE-4C8E-94E2-BDC5ECF9B97E}"/>
    <cellStyle name="통화 [0] 2 3 2 2 4 7" xfId="14691" xr:uid="{1C36FBA2-62D9-42F4-8E36-0DB05E8C65EF}"/>
    <cellStyle name="통화 [0] 2 3 2 2 4 7 2" xfId="44646" xr:uid="{7B5F0236-CA17-4E25-B2F6-79398F308D5E}"/>
    <cellStyle name="통화 [0] 2 3 2 2 4 8" xfId="17439" xr:uid="{1FFA7D6E-1DD5-4D69-A579-84B262DCC57B}"/>
    <cellStyle name="통화 [0] 2 3 2 2 4 8 2" xfId="47392" xr:uid="{A5DC0AD7-1E5F-4B10-AF97-54C6EBF6C547}"/>
    <cellStyle name="통화 [0] 2 3 2 2 4 9" xfId="20222" xr:uid="{AA8A1017-F2D6-4702-84C1-CEE04D6ADBA8}"/>
    <cellStyle name="통화 [0] 2 3 2 2 4 9 2" xfId="50174" xr:uid="{C0DDE560-25D9-407E-B94A-F878DFAA996B}"/>
    <cellStyle name="통화 [0] 2 3 2 2 5" xfId="2143" xr:uid="{A634DB3B-07EF-4BCB-9C74-4F6F2F3CBB15}"/>
    <cellStyle name="통화 [0] 2 3 2 2 5 10" xfId="26380" xr:uid="{8DBF5969-9AF7-4A34-B158-889600A0FAAE}"/>
    <cellStyle name="통화 [0] 2 3 2 2 5 10 2" xfId="56332" xr:uid="{DD6833BF-8118-4C30-9C4B-3F51FE436178}"/>
    <cellStyle name="통화 [0] 2 3 2 2 5 11" xfId="32146" xr:uid="{0C22316D-F65D-4C07-9E8C-8355A1059378}"/>
    <cellStyle name="통화 [0] 2 3 2 2 5 2" xfId="4128" xr:uid="{F8E2BC27-1BBA-4C46-86A8-1D4807A88D94}"/>
    <cellStyle name="통화 [0] 2 3 2 2 5 2 2" xfId="29123" xr:uid="{1B305BF7-83BB-45C5-9909-F74D5EFA605A}"/>
    <cellStyle name="통화 [0] 2 3 2 2 5 2 2 2" xfId="59075" xr:uid="{2C1D1FC3-494C-4849-AA48-58E6726E3331}"/>
    <cellStyle name="통화 [0] 2 3 2 2 5 2 3" xfId="34121" xr:uid="{46DCC37E-7A99-4715-BB3B-7C366A129845}"/>
    <cellStyle name="통화 [0] 2 3 2 2 5 3" xfId="7076" xr:uid="{90F886FE-E544-436C-B47B-D76907EA4ED0}"/>
    <cellStyle name="통화 [0] 2 3 2 2 5 3 2" xfId="37031" xr:uid="{19AD45E7-9A85-4DC5-BE6C-812784EFB09D}"/>
    <cellStyle name="통화 [0] 2 3 2 2 5 4" xfId="9858" xr:uid="{0D5B8D18-E654-424B-A2C8-505556D98571}"/>
    <cellStyle name="통화 [0] 2 3 2 2 5 4 2" xfId="39813" xr:uid="{D11EBF51-C4DE-42F1-A887-BEF95F14ADC4}"/>
    <cellStyle name="통화 [0] 2 3 2 2 5 5" xfId="12640" xr:uid="{D3333764-534B-4CB4-88D1-445CA8C79090}"/>
    <cellStyle name="통화 [0] 2 3 2 2 5 5 2" xfId="42595" xr:uid="{339C872D-61B2-48AD-B850-66CB9E441DD2}"/>
    <cellStyle name="통화 [0] 2 3 2 2 5 6" xfId="15375" xr:uid="{F029F5DC-D642-45C8-AE3E-D31AB72042EC}"/>
    <cellStyle name="통화 [0] 2 3 2 2 5 6 2" xfId="45330" xr:uid="{96FC8896-4C0E-4A24-B453-A2225701454A}"/>
    <cellStyle name="통화 [0] 2 3 2 2 5 7" xfId="18123" xr:uid="{5A713CAD-16C6-474F-A4BD-C626D0842EF1}"/>
    <cellStyle name="통화 [0] 2 3 2 2 5 7 2" xfId="48076" xr:uid="{B6625B5E-8E73-429E-B213-22A13E41EE77}"/>
    <cellStyle name="통화 [0] 2 3 2 2 5 8" xfId="20906" xr:uid="{0038A7CC-03F2-4FA1-BE20-0386E694948C}"/>
    <cellStyle name="통화 [0] 2 3 2 2 5 8 2" xfId="50858" xr:uid="{94A48D25-0F2D-4526-A2A1-65305FA46C4F}"/>
    <cellStyle name="통화 [0] 2 3 2 2 5 9" xfId="23644" xr:uid="{E09231EA-71D7-44D5-A337-20C94C43C297}"/>
    <cellStyle name="통화 [0] 2 3 2 2 5 9 2" xfId="53596" xr:uid="{BC2275D9-EE3B-457E-BC04-C967C5352C4E}"/>
    <cellStyle name="통화 [0] 2 3 2 2 6" xfId="2322" xr:uid="{A60A1689-CAC3-4181-9318-68296A5DA9ED}"/>
    <cellStyle name="통화 [0] 2 3 2 2 6 2" xfId="27755" xr:uid="{E498357F-069E-4AAB-8A47-074B7087A49A}"/>
    <cellStyle name="통화 [0] 2 3 2 2 6 2 2" xfId="57707" xr:uid="{C4EA0C54-6C6C-4C65-B50D-17C57510487B}"/>
    <cellStyle name="통화 [0] 2 3 2 2 6 3" xfId="32322" xr:uid="{EEAC8DDF-E274-41E5-B84E-F5CD64B7DA72}"/>
    <cellStyle name="통화 [0] 2 3 2 2 7" xfId="2760" xr:uid="{DECA2A58-306B-4224-909D-227359333BB3}"/>
    <cellStyle name="통화 [0] 2 3 2 2 7 2" xfId="32753" xr:uid="{8A67F706-D869-49D3-B691-5EAEA874E503}"/>
    <cellStyle name="통화 [0] 2 3 2 2 8" xfId="5708" xr:uid="{61A0CDB7-433F-499A-8FC1-40090040F59B}"/>
    <cellStyle name="통화 [0] 2 3 2 2 8 2" xfId="35663" xr:uid="{D994EECA-9BAE-40CE-AA5A-2725885A780D}"/>
    <cellStyle name="통화 [0] 2 3 2 2 9" xfId="8490" xr:uid="{7167036A-454D-483F-AD5C-17DCFA9E0303}"/>
    <cellStyle name="통화 [0] 2 3 2 2 9 2" xfId="38445" xr:uid="{256A89EE-D645-42FB-AFBA-9B33A30F44F4}"/>
    <cellStyle name="통화 [0] 2 3 2 3" xfId="793" xr:uid="{5DACC52C-FF1B-4B75-8051-65EC0BFEC08E}"/>
    <cellStyle name="통화 [0] 2 3 2 3 10" xfId="16841" xr:uid="{920D221D-97C1-42D9-A7BA-E24EF01ECB2D}"/>
    <cellStyle name="통화 [0] 2 3 2 3 10 2" xfId="46794" xr:uid="{2D643FDA-4872-4B5F-83D8-FF2C128C6E18}"/>
    <cellStyle name="통화 [0] 2 3 2 3 11" xfId="19624" xr:uid="{7618C950-BBFA-4779-AFF8-76DEACD60449}"/>
    <cellStyle name="통화 [0] 2 3 2 3 11 2" xfId="49576" xr:uid="{57A336AD-AF6D-4287-B954-DC42FF7FC4CB}"/>
    <cellStyle name="통화 [0] 2 3 2 3 12" xfId="22362" xr:uid="{A29A4EA1-38AA-4263-BFBF-31DAA0BA153D}"/>
    <cellStyle name="통화 [0] 2 3 2 3 12 2" xfId="52314" xr:uid="{2D7895E5-E6D0-427F-8DB7-56F0C84317D4}"/>
    <cellStyle name="통화 [0] 2 3 2 3 13" xfId="25098" xr:uid="{6D8CB166-2FF6-43AA-A349-F07A21783099}"/>
    <cellStyle name="통화 [0] 2 3 2 3 13 2" xfId="55050" xr:uid="{01197DC5-9869-4D4C-8D16-E3FEE3336269}"/>
    <cellStyle name="통화 [0] 2 3 2 3 14" xfId="30798" xr:uid="{39ABA136-E5BD-4D1B-8A3E-526C60F60C92}"/>
    <cellStyle name="통화 [0] 2 3 2 3 2" xfId="1336" xr:uid="{B41E656E-F47D-48F3-A999-FD8D4089828B}"/>
    <cellStyle name="통화 [0] 2 3 2 3 2 10" xfId="19966" xr:uid="{A201C5AF-E269-47EC-BAA4-F0845A62EF55}"/>
    <cellStyle name="통화 [0] 2 3 2 3 2 10 2" xfId="49918" xr:uid="{C8D1BA36-A71B-4F45-BE8B-AE32C53F31CD}"/>
    <cellStyle name="통화 [0] 2 3 2 3 2 11" xfId="22704" xr:uid="{C67948EB-B462-4A87-80E1-181981420C1E}"/>
    <cellStyle name="통화 [0] 2 3 2 3 2 11 2" xfId="52656" xr:uid="{9FC3DB19-C712-4129-A268-05942C684939}"/>
    <cellStyle name="통화 [0] 2 3 2 3 2 12" xfId="25440" xr:uid="{B89C77BE-ADCD-43F7-872C-DF4100F37E6C}"/>
    <cellStyle name="통화 [0] 2 3 2 3 2 12 2" xfId="55392" xr:uid="{53BB150E-73E1-428D-A39F-09ED044AEC91}"/>
    <cellStyle name="통화 [0] 2 3 2 3 2 13" xfId="31341" xr:uid="{4BDD2179-E76E-4C37-B709-A4648C7E47EA}"/>
    <cellStyle name="통화 [0] 2 3 2 3 2 2" xfId="3872" xr:uid="{152150B3-1421-4982-A602-69CCC776CA67}"/>
    <cellStyle name="통화 [0] 2 3 2 3 2 2 10" xfId="26124" xr:uid="{5EC84317-61E3-49AD-BD3C-54DA0FD14AE7}"/>
    <cellStyle name="통화 [0] 2 3 2 3 2 2 10 2" xfId="56076" xr:uid="{EAE981B4-6622-40D8-879F-4B8B287B9751}"/>
    <cellStyle name="통화 [0] 2 3 2 3 2 2 11" xfId="33865" xr:uid="{F80B3358-FB17-4AE1-B75E-571300E1E787}"/>
    <cellStyle name="통화 [0] 2 3 2 3 2 2 2" xfId="5240" xr:uid="{B5A9019C-D56D-4B08-A974-844082CF8020}"/>
    <cellStyle name="통화 [0] 2 3 2 3 2 2 2 10" xfId="35233" xr:uid="{43E0D70D-12C6-43EC-BEEB-0D8DC29D174A}"/>
    <cellStyle name="통화 [0] 2 3 2 3 2 2 2 2" xfId="8188" xr:uid="{A36F6647-063B-4701-A4F9-5BDBA0C8ACC8}"/>
    <cellStyle name="통화 [0] 2 3 2 3 2 2 2 2 2" xfId="30235" xr:uid="{ECBC1B54-3E40-47A9-89A5-9B0C6DFB0576}"/>
    <cellStyle name="통화 [0] 2 3 2 3 2 2 2 2 2 2" xfId="60187" xr:uid="{6942E955-8FB9-4D20-97E2-A0D92242E0CA}"/>
    <cellStyle name="통화 [0] 2 3 2 3 2 2 2 2 3" xfId="38143" xr:uid="{D60938B2-BC25-473C-929E-527C9E66BA56}"/>
    <cellStyle name="통화 [0] 2 3 2 3 2 2 2 3" xfId="10970" xr:uid="{569C5E58-5352-4AD6-A7B3-D57E1BB06286}"/>
    <cellStyle name="통화 [0] 2 3 2 3 2 2 2 3 2" xfId="40925" xr:uid="{A6752F0C-0359-4FA4-A8F1-D330B72BF245}"/>
    <cellStyle name="통화 [0] 2 3 2 3 2 2 2 4" xfId="13752" xr:uid="{6B036E9D-161A-4BC4-B97F-95E6FA8986B8}"/>
    <cellStyle name="통화 [0] 2 3 2 3 2 2 2 4 2" xfId="43707" xr:uid="{2C1A3D56-ED35-4ABB-B9A3-DD7A4EA30F8B}"/>
    <cellStyle name="통화 [0] 2 3 2 3 2 2 2 5" xfId="16487" xr:uid="{841EA5E6-F1E9-4F80-A429-6551A526CB07}"/>
    <cellStyle name="통화 [0] 2 3 2 3 2 2 2 5 2" xfId="46442" xr:uid="{E85009DE-A823-4066-BE28-FA814D3CE3DC}"/>
    <cellStyle name="통화 [0] 2 3 2 3 2 2 2 6" xfId="19235" xr:uid="{1E84CB32-ED52-4459-AF8B-DB59F1DE7DBD}"/>
    <cellStyle name="통화 [0] 2 3 2 3 2 2 2 6 2" xfId="49188" xr:uid="{BCFF7A37-9C4F-4654-8C98-5C607B5D2B85}"/>
    <cellStyle name="통화 [0] 2 3 2 3 2 2 2 7" xfId="22018" xr:uid="{F26C8692-3203-47F4-A470-AF54FDFD083B}"/>
    <cellStyle name="통화 [0] 2 3 2 3 2 2 2 7 2" xfId="51970" xr:uid="{F5BEAE11-5A6D-4AA0-86CD-0B5C79AB5D48}"/>
    <cellStyle name="통화 [0] 2 3 2 3 2 2 2 8" xfId="24756" xr:uid="{95D9A487-D0B8-4CCE-AB1C-ABDE2C8460C4}"/>
    <cellStyle name="통화 [0] 2 3 2 3 2 2 2 8 2" xfId="54708" xr:uid="{894CB942-88B3-44E5-93F9-69DAE0DAF0F6}"/>
    <cellStyle name="통화 [0] 2 3 2 3 2 2 2 9" xfId="27492" xr:uid="{5EEC7238-CACD-4437-8D99-FBA2DBAB4150}"/>
    <cellStyle name="통화 [0] 2 3 2 3 2 2 2 9 2" xfId="57444" xr:uid="{E86B01D0-02CD-4A7B-9067-67816640F38D}"/>
    <cellStyle name="통화 [0] 2 3 2 3 2 2 3" xfId="6820" xr:uid="{FEC516E3-1524-40AC-9E34-8616FC893ED2}"/>
    <cellStyle name="통화 [0] 2 3 2 3 2 2 3 2" xfId="28867" xr:uid="{9C6C06ED-9C1F-47B6-A81E-5E6721EA77EE}"/>
    <cellStyle name="통화 [0] 2 3 2 3 2 2 3 2 2" xfId="58819" xr:uid="{BF997D8A-C385-4995-BA1C-71C3D6481A22}"/>
    <cellStyle name="통화 [0] 2 3 2 3 2 2 3 3" xfId="36775" xr:uid="{1E394303-0F0F-4EF1-A36B-B7F29BE76B39}"/>
    <cellStyle name="통화 [0] 2 3 2 3 2 2 4" xfId="9602" xr:uid="{C121DDCB-6F29-4495-AFE9-1C989470B6F3}"/>
    <cellStyle name="통화 [0] 2 3 2 3 2 2 4 2" xfId="39557" xr:uid="{4242183B-4755-4B9F-B44D-2C62E1BC4B63}"/>
    <cellStyle name="통화 [0] 2 3 2 3 2 2 5" xfId="12384" xr:uid="{BB1489F8-8EC1-4DF5-A000-97A184E558F1}"/>
    <cellStyle name="통화 [0] 2 3 2 3 2 2 5 2" xfId="42339" xr:uid="{56D3449F-F471-4454-B74E-01E7E751B0B6}"/>
    <cellStyle name="통화 [0] 2 3 2 3 2 2 6" xfId="15119" xr:uid="{93237E87-3C30-4F32-B668-9781F57ED8D8}"/>
    <cellStyle name="통화 [0] 2 3 2 3 2 2 6 2" xfId="45074" xr:uid="{65F5CBDE-22AB-4735-A4A8-9DFF0D86B07D}"/>
    <cellStyle name="통화 [0] 2 3 2 3 2 2 7" xfId="17867" xr:uid="{208EB8B2-AEA2-4D1C-B5BF-E05FEBFF4EAE}"/>
    <cellStyle name="통화 [0] 2 3 2 3 2 2 7 2" xfId="47820" xr:uid="{F4753E81-F312-41A4-BBEF-FF45032DA021}"/>
    <cellStyle name="통화 [0] 2 3 2 3 2 2 8" xfId="20650" xr:uid="{4A6AB1CF-4027-4DB9-854C-2B65A2B6166B}"/>
    <cellStyle name="통화 [0] 2 3 2 3 2 2 8 2" xfId="50602" xr:uid="{BB4397F3-DE94-41BE-9F35-3D00F5033508}"/>
    <cellStyle name="통화 [0] 2 3 2 3 2 2 9" xfId="23388" xr:uid="{DD943C71-DFAF-47D5-B1BC-02D857A1C9F6}"/>
    <cellStyle name="통화 [0] 2 3 2 3 2 2 9 2" xfId="53340" xr:uid="{3FCDF50F-1E16-470B-9FCF-D00FC3D8523C}"/>
    <cellStyle name="통화 [0] 2 3 2 3 2 3" xfId="4556" xr:uid="{33AACBB1-708E-4DA1-9396-4304759EDB1A}"/>
    <cellStyle name="통화 [0] 2 3 2 3 2 3 10" xfId="34549" xr:uid="{A15FB434-404A-43C6-9A56-4B718F2BABDC}"/>
    <cellStyle name="통화 [0] 2 3 2 3 2 3 2" xfId="7504" xr:uid="{1B1F5649-6AD2-45D1-AB79-077406D3403B}"/>
    <cellStyle name="통화 [0] 2 3 2 3 2 3 2 2" xfId="29551" xr:uid="{EC936C8F-FB47-474A-A2C3-0588F4616EEC}"/>
    <cellStyle name="통화 [0] 2 3 2 3 2 3 2 2 2" xfId="59503" xr:uid="{297F4FCD-B64C-4B11-8752-1AA90E68247C}"/>
    <cellStyle name="통화 [0] 2 3 2 3 2 3 2 3" xfId="37459" xr:uid="{F7E4D6E4-B778-4FCB-9479-A456AF6CBB9B}"/>
    <cellStyle name="통화 [0] 2 3 2 3 2 3 3" xfId="10286" xr:uid="{AF1D56D2-1D66-4442-9612-98352727D777}"/>
    <cellStyle name="통화 [0] 2 3 2 3 2 3 3 2" xfId="40241" xr:uid="{40C07816-4EBD-44EB-BF2F-E240563229D8}"/>
    <cellStyle name="통화 [0] 2 3 2 3 2 3 4" xfId="13068" xr:uid="{0CE76886-E0A9-4AE4-BCF8-8F30A20F91E9}"/>
    <cellStyle name="통화 [0] 2 3 2 3 2 3 4 2" xfId="43023" xr:uid="{19520588-40AF-4710-AF86-775A5415EF7C}"/>
    <cellStyle name="통화 [0] 2 3 2 3 2 3 5" xfId="15803" xr:uid="{94071198-E74A-43F8-A1B0-8751676DAF59}"/>
    <cellStyle name="통화 [0] 2 3 2 3 2 3 5 2" xfId="45758" xr:uid="{9696CBD1-D371-4D49-842F-31217FAC1002}"/>
    <cellStyle name="통화 [0] 2 3 2 3 2 3 6" xfId="18551" xr:uid="{E2ADD0D7-3D47-409A-BEDE-704DB435CA17}"/>
    <cellStyle name="통화 [0] 2 3 2 3 2 3 6 2" xfId="48504" xr:uid="{0AE32224-B610-440F-BC3A-14EEECFCC648}"/>
    <cellStyle name="통화 [0] 2 3 2 3 2 3 7" xfId="21334" xr:uid="{E5E2C74F-F4EB-42E9-B770-B11241285C24}"/>
    <cellStyle name="통화 [0] 2 3 2 3 2 3 7 2" xfId="51286" xr:uid="{D48D019C-FF87-4C51-A84A-F94CFD0D6740}"/>
    <cellStyle name="통화 [0] 2 3 2 3 2 3 8" xfId="24072" xr:uid="{7AD0C1E2-E851-4AFC-8401-77818EF94E96}"/>
    <cellStyle name="통화 [0] 2 3 2 3 2 3 8 2" xfId="54024" xr:uid="{4FBE0582-C5EF-4E90-9035-75A246E4BC62}"/>
    <cellStyle name="통화 [0] 2 3 2 3 2 3 9" xfId="26808" xr:uid="{FE785C6E-C981-4143-A946-4D7D086E8B82}"/>
    <cellStyle name="통화 [0] 2 3 2 3 2 3 9 2" xfId="56760" xr:uid="{ECC846DB-F5F3-49BB-A634-CA687241B991}"/>
    <cellStyle name="통화 [0] 2 3 2 3 2 4" xfId="3188" xr:uid="{9A55CA99-DEEF-46DF-BECE-23BA99B07DE6}"/>
    <cellStyle name="통화 [0] 2 3 2 3 2 4 2" xfId="28183" xr:uid="{F4EC3DD6-7935-49A0-8072-513DE174D1FF}"/>
    <cellStyle name="통화 [0] 2 3 2 3 2 4 2 2" xfId="58135" xr:uid="{A9AF0FAB-5A5A-45C8-8C40-40090684635B}"/>
    <cellStyle name="통화 [0] 2 3 2 3 2 4 3" xfId="33181" xr:uid="{BCA521FE-1A62-4A2F-8F79-48EF1CDB524D}"/>
    <cellStyle name="통화 [0] 2 3 2 3 2 5" xfId="6136" xr:uid="{828DD0DA-EBBF-445D-A1B3-DDCC71235BEB}"/>
    <cellStyle name="통화 [0] 2 3 2 3 2 5 2" xfId="36091" xr:uid="{09C1C798-CFF5-49CC-BBDA-C0C83E2F2E15}"/>
    <cellStyle name="통화 [0] 2 3 2 3 2 6" xfId="8918" xr:uid="{3B300980-B934-4CE7-9AF3-5E1782CC1782}"/>
    <cellStyle name="통화 [0] 2 3 2 3 2 6 2" xfId="38873" xr:uid="{FA410B56-01A5-4C93-887C-F6EF2187E92C}"/>
    <cellStyle name="통화 [0] 2 3 2 3 2 7" xfId="11700" xr:uid="{A8EC3CFE-057E-4D05-8255-13261E254A51}"/>
    <cellStyle name="통화 [0] 2 3 2 3 2 7 2" xfId="41655" xr:uid="{2B94D662-5A1B-4E9E-A008-B12AD5DB3A7A}"/>
    <cellStyle name="통화 [0] 2 3 2 3 2 8" xfId="14435" xr:uid="{1EBBE47B-6D59-4D61-B7BE-C64D639CD276}"/>
    <cellStyle name="통화 [0] 2 3 2 3 2 8 2" xfId="44390" xr:uid="{EBB2BA67-364B-4EF6-B651-1B3A68FD2773}"/>
    <cellStyle name="통화 [0] 2 3 2 3 2 9" xfId="17183" xr:uid="{183AADB2-F97F-4FC8-9603-0DD7B614D012}"/>
    <cellStyle name="통화 [0] 2 3 2 3 2 9 2" xfId="47136" xr:uid="{38C37BB0-4835-4733-8378-DDF5E82217B1}"/>
    <cellStyle name="통화 [0] 2 3 2 3 3" xfId="1878" xr:uid="{9598F84C-086B-4EE6-BDE9-6B60E5E8CA1D}"/>
    <cellStyle name="통화 [0] 2 3 2 3 3 10" xfId="23046" xr:uid="{FB896D6B-AF80-4B41-AC82-BA32D2AF042A}"/>
    <cellStyle name="통화 [0] 2 3 2 3 3 10 2" xfId="52998" xr:uid="{BDF587EC-BE83-4908-A9BD-458E53E80E7B}"/>
    <cellStyle name="통화 [0] 2 3 2 3 3 11" xfId="25782" xr:uid="{96F719BA-F69C-4A2E-9858-0C4DE4FDACE9}"/>
    <cellStyle name="통화 [0] 2 3 2 3 3 11 2" xfId="55734" xr:uid="{3152171D-0B2B-4642-A311-FF290F26DC3D}"/>
    <cellStyle name="통화 [0] 2 3 2 3 3 12" xfId="31883" xr:uid="{DAB5E7BC-B93C-49C0-94EE-A4BAC629CD73}"/>
    <cellStyle name="통화 [0] 2 3 2 3 3 2" xfId="4898" xr:uid="{EA386C10-6176-44E1-9BBA-F0EDCA71FF28}"/>
    <cellStyle name="통화 [0] 2 3 2 3 3 2 10" xfId="34891" xr:uid="{B41036BA-0EF8-43AC-B655-44005E172F8F}"/>
    <cellStyle name="통화 [0] 2 3 2 3 3 2 2" xfId="7846" xr:uid="{735E3F51-C731-43C5-846E-1D7C97152EEA}"/>
    <cellStyle name="통화 [0] 2 3 2 3 3 2 2 2" xfId="29893" xr:uid="{63397027-5130-4708-A0B6-70E6A092054F}"/>
    <cellStyle name="통화 [0] 2 3 2 3 3 2 2 2 2" xfId="59845" xr:uid="{F20FC463-CFEB-4B48-A8ED-D96C985DD768}"/>
    <cellStyle name="통화 [0] 2 3 2 3 3 2 2 3" xfId="37801" xr:uid="{900E2E52-D814-4F91-A425-34B0047D586D}"/>
    <cellStyle name="통화 [0] 2 3 2 3 3 2 3" xfId="10628" xr:uid="{6835C3BF-6932-4325-90F0-E3B0CCF796CA}"/>
    <cellStyle name="통화 [0] 2 3 2 3 3 2 3 2" xfId="40583" xr:uid="{A40BE600-860B-407B-B222-A10EDD1F46E1}"/>
    <cellStyle name="통화 [0] 2 3 2 3 3 2 4" xfId="13410" xr:uid="{C8FD0D42-8881-4BF9-BCB2-64406E5918F6}"/>
    <cellStyle name="통화 [0] 2 3 2 3 3 2 4 2" xfId="43365" xr:uid="{DF8E4DE8-B34F-474F-A070-792CF4EF257E}"/>
    <cellStyle name="통화 [0] 2 3 2 3 3 2 5" xfId="16145" xr:uid="{48A2B8D4-9DD8-4294-9DB9-A3FD3CD6BCCE}"/>
    <cellStyle name="통화 [0] 2 3 2 3 3 2 5 2" xfId="46100" xr:uid="{B275F7A8-0124-445B-8C66-C1D9CE1ED12C}"/>
    <cellStyle name="통화 [0] 2 3 2 3 3 2 6" xfId="18893" xr:uid="{970B8766-F9FA-42A7-BB63-858120EC0E8A}"/>
    <cellStyle name="통화 [0] 2 3 2 3 3 2 6 2" xfId="48846" xr:uid="{09E0519F-0162-4FFC-8DAA-D04208E75C65}"/>
    <cellStyle name="통화 [0] 2 3 2 3 3 2 7" xfId="21676" xr:uid="{8132286C-A959-4A73-A29D-9E67C162DB86}"/>
    <cellStyle name="통화 [0] 2 3 2 3 3 2 7 2" xfId="51628" xr:uid="{00C3C397-747D-4B2A-BC7F-1FC038921E2C}"/>
    <cellStyle name="통화 [0] 2 3 2 3 3 2 8" xfId="24414" xr:uid="{667D8233-132A-4052-9E15-45E2A715E2B1}"/>
    <cellStyle name="통화 [0] 2 3 2 3 3 2 8 2" xfId="54366" xr:uid="{E686BB00-F679-48A5-AD19-1605725D08F2}"/>
    <cellStyle name="통화 [0] 2 3 2 3 3 2 9" xfId="27150" xr:uid="{8316955B-50A2-4273-9385-57E5B1A98F23}"/>
    <cellStyle name="통화 [0] 2 3 2 3 3 2 9 2" xfId="57102" xr:uid="{264B016B-5C12-4CD4-A5F3-60F87132239B}"/>
    <cellStyle name="통화 [0] 2 3 2 3 3 3" xfId="3530" xr:uid="{3BDBF205-8469-4175-848D-D619282F6D2B}"/>
    <cellStyle name="통화 [0] 2 3 2 3 3 3 2" xfId="28525" xr:uid="{F6B164ED-A838-4824-B369-E025ADE0410B}"/>
    <cellStyle name="통화 [0] 2 3 2 3 3 3 2 2" xfId="58477" xr:uid="{5C3E8DBA-06EE-4831-9E60-C3FBACC78E9E}"/>
    <cellStyle name="통화 [0] 2 3 2 3 3 3 3" xfId="33523" xr:uid="{C32E596F-59C6-40E9-9D70-007F28DCB183}"/>
    <cellStyle name="통화 [0] 2 3 2 3 3 4" xfId="6478" xr:uid="{06A6CB1F-E507-4C8D-B977-B3A7E0168B6F}"/>
    <cellStyle name="통화 [0] 2 3 2 3 3 4 2" xfId="36433" xr:uid="{464372FF-1FBB-41B5-B7A4-323B00CCEFB7}"/>
    <cellStyle name="통화 [0] 2 3 2 3 3 5" xfId="9260" xr:uid="{50B71CED-5EB2-4C0D-989A-172106A93DDA}"/>
    <cellStyle name="통화 [0] 2 3 2 3 3 5 2" xfId="39215" xr:uid="{64860211-86EB-47C1-9371-216F2A0551C6}"/>
    <cellStyle name="통화 [0] 2 3 2 3 3 6" xfId="12042" xr:uid="{F2858A30-214A-4311-824C-FA242E9DAA28}"/>
    <cellStyle name="통화 [0] 2 3 2 3 3 6 2" xfId="41997" xr:uid="{20E93416-6876-4E66-9072-686CD086104C}"/>
    <cellStyle name="통화 [0] 2 3 2 3 3 7" xfId="14777" xr:uid="{6D9EA345-5CFA-4C60-A956-9CC635D59065}"/>
    <cellStyle name="통화 [0] 2 3 2 3 3 7 2" xfId="44732" xr:uid="{29285E96-BBA7-4D3D-93B5-5723F7E2953E}"/>
    <cellStyle name="통화 [0] 2 3 2 3 3 8" xfId="17525" xr:uid="{7CEA8F1F-4F42-44F0-AD5D-A5EE6FA11A5F}"/>
    <cellStyle name="통화 [0] 2 3 2 3 3 8 2" xfId="47478" xr:uid="{21FF1B4C-3575-49AD-BB05-C7C13C8948AD}"/>
    <cellStyle name="통화 [0] 2 3 2 3 3 9" xfId="20308" xr:uid="{260448FF-21FE-4228-90F1-B9793A79953B}"/>
    <cellStyle name="통화 [0] 2 3 2 3 3 9 2" xfId="50260" xr:uid="{D4DEE4AE-B6CD-4BF9-9BBF-6D85A85BA233}"/>
    <cellStyle name="통화 [0] 2 3 2 3 4" xfId="2409" xr:uid="{1E56E2DE-6680-4ED7-8F6B-5185573CDB80}"/>
    <cellStyle name="통화 [0] 2 3 2 3 4 10" xfId="26466" xr:uid="{81CCDF1E-0ADD-4B37-989D-CCE699300554}"/>
    <cellStyle name="통화 [0] 2 3 2 3 4 10 2" xfId="56418" xr:uid="{5BA00BBA-4F68-4E82-B6F4-D369907BC9B9}"/>
    <cellStyle name="통화 [0] 2 3 2 3 4 11" xfId="32408" xr:uid="{9C03E659-F1CF-4D61-BCA0-A65A72AD4273}"/>
    <cellStyle name="통화 [0] 2 3 2 3 4 2" xfId="4214" xr:uid="{54F76ED4-B532-49A8-884E-1ADD036E1A3C}"/>
    <cellStyle name="통화 [0] 2 3 2 3 4 2 2" xfId="29209" xr:uid="{51B28729-29AD-4022-893D-67171C817E84}"/>
    <cellStyle name="통화 [0] 2 3 2 3 4 2 2 2" xfId="59161" xr:uid="{818D374F-4D41-411B-82FB-C2DA221C4693}"/>
    <cellStyle name="통화 [0] 2 3 2 3 4 2 3" xfId="34207" xr:uid="{21C41310-C5CB-4E5A-B999-BD0E6B7A4CEF}"/>
    <cellStyle name="통화 [0] 2 3 2 3 4 3" xfId="7162" xr:uid="{E4668889-9AD4-4602-A468-40DE6D2D40F2}"/>
    <cellStyle name="통화 [0] 2 3 2 3 4 3 2" xfId="37117" xr:uid="{089E01D0-1176-41F1-AD4D-E025E31625A4}"/>
    <cellStyle name="통화 [0] 2 3 2 3 4 4" xfId="9944" xr:uid="{80ECDA4A-D945-42D9-9107-DCEE97BDF102}"/>
    <cellStyle name="통화 [0] 2 3 2 3 4 4 2" xfId="39899" xr:uid="{629EAAF8-D561-4CED-BEBA-DDC20AEC746A}"/>
    <cellStyle name="통화 [0] 2 3 2 3 4 5" xfId="12726" xr:uid="{7523A1D3-9C81-4050-8733-303EBDD58078}"/>
    <cellStyle name="통화 [0] 2 3 2 3 4 5 2" xfId="42681" xr:uid="{ACF63CBE-41FD-4386-9EEE-EEC36FFD2767}"/>
    <cellStyle name="통화 [0] 2 3 2 3 4 6" xfId="15461" xr:uid="{7FFF7E21-46FB-4F0D-A546-3FC41EAE88D0}"/>
    <cellStyle name="통화 [0] 2 3 2 3 4 6 2" xfId="45416" xr:uid="{4427E448-CF7E-4A11-A52C-BE4A7940594D}"/>
    <cellStyle name="통화 [0] 2 3 2 3 4 7" xfId="18209" xr:uid="{D1FE3215-D49B-41AB-B7D7-615668971285}"/>
    <cellStyle name="통화 [0] 2 3 2 3 4 7 2" xfId="48162" xr:uid="{25190BBD-84DF-4C86-BB91-C1AEBD519D0A}"/>
    <cellStyle name="통화 [0] 2 3 2 3 4 8" xfId="20992" xr:uid="{3232EC55-AD0A-4076-B514-87494FD8502E}"/>
    <cellStyle name="통화 [0] 2 3 2 3 4 8 2" xfId="50944" xr:uid="{05C23D50-901E-4A38-BBC1-5B2AB70E4ADA}"/>
    <cellStyle name="통화 [0] 2 3 2 3 4 9" xfId="23730" xr:uid="{44F17A9E-D12D-436D-860C-63951EC96086}"/>
    <cellStyle name="통화 [0] 2 3 2 3 4 9 2" xfId="53682" xr:uid="{1A81D594-5BC4-40B1-BB8C-38A10ABFED09}"/>
    <cellStyle name="통화 [0] 2 3 2 3 5" xfId="2846" xr:uid="{798B40FD-7C07-4B0C-88A3-0D110AD74DC8}"/>
    <cellStyle name="통화 [0] 2 3 2 3 5 2" xfId="27841" xr:uid="{4FC7BD2D-8C47-446E-A8CE-F70FE6D02801}"/>
    <cellStyle name="통화 [0] 2 3 2 3 5 2 2" xfId="57793" xr:uid="{41655F4E-60C8-4073-82FE-8FB5EDC1CFF7}"/>
    <cellStyle name="통화 [0] 2 3 2 3 5 3" xfId="32839" xr:uid="{CDC4178B-39DF-4E38-AAA8-B9058F33342D}"/>
    <cellStyle name="통화 [0] 2 3 2 3 6" xfId="5794" xr:uid="{AAFCB424-7D03-4DFD-AD6C-C0E0A650AE7D}"/>
    <cellStyle name="통화 [0] 2 3 2 3 6 2" xfId="35749" xr:uid="{27BADF7A-C050-4F50-8733-5342E93181E2}"/>
    <cellStyle name="통화 [0] 2 3 2 3 7" xfId="8576" xr:uid="{B07F5FFE-996B-4B2A-89EF-B85C5263675E}"/>
    <cellStyle name="통화 [0] 2 3 2 3 7 2" xfId="38531" xr:uid="{B43C58DB-7712-4EA9-A7B2-BFD748B28EBC}"/>
    <cellStyle name="통화 [0] 2 3 2 3 8" xfId="11358" xr:uid="{509695ED-FB04-4145-AFF8-A4FB4F3C8A14}"/>
    <cellStyle name="통화 [0] 2 3 2 3 8 2" xfId="41313" xr:uid="{F37B4964-21F5-4518-84E0-219F355C1656}"/>
    <cellStyle name="통화 [0] 2 3 2 3 9" xfId="14093" xr:uid="{E787C47E-1EEE-4E0E-ACA9-D83A3779A222}"/>
    <cellStyle name="통화 [0] 2 3 2 3 9 2" xfId="44048" xr:uid="{C18722CB-8F10-4E60-8722-5689060873AE}"/>
    <cellStyle name="통화 [0] 2 3 2 4" xfId="967" xr:uid="{52627280-8B7F-488F-8D12-F6DF8E72ACC9}"/>
    <cellStyle name="통화 [0] 2 3 2 4 10" xfId="19795" xr:uid="{752EBDD3-4A6A-4FA4-9676-73F56BF95082}"/>
    <cellStyle name="통화 [0] 2 3 2 4 10 2" xfId="49747" xr:uid="{65C4ADE6-8470-45C9-B419-7246FFC9CF53}"/>
    <cellStyle name="통화 [0] 2 3 2 4 11" xfId="22533" xr:uid="{81EF8ECB-2F39-479A-A4E1-6F8D8B3FB8DD}"/>
    <cellStyle name="통화 [0] 2 3 2 4 11 2" xfId="52485" xr:uid="{41271F2B-3B33-4D0B-9676-33B3D999A464}"/>
    <cellStyle name="통화 [0] 2 3 2 4 12" xfId="25269" xr:uid="{6C42A9E9-E2C5-47BE-977F-DD1172B1C881}"/>
    <cellStyle name="통화 [0] 2 3 2 4 12 2" xfId="55221" xr:uid="{5FD44385-6497-47B5-A3A5-FD87BF5826AA}"/>
    <cellStyle name="통화 [0] 2 3 2 4 13" xfId="30972" xr:uid="{240A1722-B15F-4C11-8C53-F70871D2540B}"/>
    <cellStyle name="통화 [0] 2 3 2 4 2" xfId="3701" xr:uid="{7FA85EED-060D-4F4B-8346-2179A63B43D1}"/>
    <cellStyle name="통화 [0] 2 3 2 4 2 10" xfId="25953" xr:uid="{DC429EF5-71B5-4944-8F87-2DE19ECEE113}"/>
    <cellStyle name="통화 [0] 2 3 2 4 2 10 2" xfId="55905" xr:uid="{14EFF929-DE5C-4134-96BF-D0E959335A34}"/>
    <cellStyle name="통화 [0] 2 3 2 4 2 11" xfId="33694" xr:uid="{DFC01C1C-2946-409C-853D-183FE196FA98}"/>
    <cellStyle name="통화 [0] 2 3 2 4 2 2" xfId="5069" xr:uid="{34F66F60-27B6-4B5A-8B40-D8124B402B56}"/>
    <cellStyle name="통화 [0] 2 3 2 4 2 2 10" xfId="35062" xr:uid="{2AB4FD7C-7372-4592-B1E7-64426D63D7CF}"/>
    <cellStyle name="통화 [0] 2 3 2 4 2 2 2" xfId="8017" xr:uid="{EA43EA07-A113-4645-938A-A6BAB6B6C0EF}"/>
    <cellStyle name="통화 [0] 2 3 2 4 2 2 2 2" xfId="30064" xr:uid="{4D3A9977-ED8E-460A-BEEE-05696113AEEF}"/>
    <cellStyle name="통화 [0] 2 3 2 4 2 2 2 2 2" xfId="60016" xr:uid="{066AB62E-8E46-466D-9CA8-8451C47F225C}"/>
    <cellStyle name="통화 [0] 2 3 2 4 2 2 2 3" xfId="37972" xr:uid="{EEC40354-4085-403E-BF9B-60F13F1D1E45}"/>
    <cellStyle name="통화 [0] 2 3 2 4 2 2 3" xfId="10799" xr:uid="{20A6032E-90C2-4DA2-BC90-82105306BCEE}"/>
    <cellStyle name="통화 [0] 2 3 2 4 2 2 3 2" xfId="40754" xr:uid="{4A9AF2F2-BB2A-40F1-851C-8A4E4E959512}"/>
    <cellStyle name="통화 [0] 2 3 2 4 2 2 4" xfId="13581" xr:uid="{A05BF8C4-7C3B-41BA-A5CE-1043CCCB6FF7}"/>
    <cellStyle name="통화 [0] 2 3 2 4 2 2 4 2" xfId="43536" xr:uid="{2C041644-A10C-4938-BA30-B979B31AEB80}"/>
    <cellStyle name="통화 [0] 2 3 2 4 2 2 5" xfId="16316" xr:uid="{7220EFA1-641C-4873-9183-2454BAD69C28}"/>
    <cellStyle name="통화 [0] 2 3 2 4 2 2 5 2" xfId="46271" xr:uid="{C380A4EA-E293-49BC-9857-46A8CC12C41F}"/>
    <cellStyle name="통화 [0] 2 3 2 4 2 2 6" xfId="19064" xr:uid="{BE69BF95-95D4-4620-84A7-D62F549B6F3D}"/>
    <cellStyle name="통화 [0] 2 3 2 4 2 2 6 2" xfId="49017" xr:uid="{1D4CCC3A-B76E-44AE-A4A5-3BEE4A596E16}"/>
    <cellStyle name="통화 [0] 2 3 2 4 2 2 7" xfId="21847" xr:uid="{B4FDDCC5-9998-45BC-A9F7-D8D6D2D76FF0}"/>
    <cellStyle name="통화 [0] 2 3 2 4 2 2 7 2" xfId="51799" xr:uid="{8D569F22-9123-4E97-91DB-5518DA9B17C9}"/>
    <cellStyle name="통화 [0] 2 3 2 4 2 2 8" xfId="24585" xr:uid="{FA9A2D9C-CB8E-4718-BD04-01DA1D194FF5}"/>
    <cellStyle name="통화 [0] 2 3 2 4 2 2 8 2" xfId="54537" xr:uid="{CE9DFFED-8E99-48F2-9B80-49E77BB3995F}"/>
    <cellStyle name="통화 [0] 2 3 2 4 2 2 9" xfId="27321" xr:uid="{6AC219C1-2C4E-4925-A99E-54478B4285C5}"/>
    <cellStyle name="통화 [0] 2 3 2 4 2 2 9 2" xfId="57273" xr:uid="{E304FF26-A6A2-4CC7-9094-1A8FE23CC7BB}"/>
    <cellStyle name="통화 [0] 2 3 2 4 2 3" xfId="6649" xr:uid="{91E07F84-8AFB-424F-8213-CAF460FC42D4}"/>
    <cellStyle name="통화 [0] 2 3 2 4 2 3 2" xfId="28696" xr:uid="{C62D87D8-ABED-42C4-98A9-FD1959EF600A}"/>
    <cellStyle name="통화 [0] 2 3 2 4 2 3 2 2" xfId="58648" xr:uid="{4A7FE4DD-2642-4F42-98B4-AF279C0C1FD7}"/>
    <cellStyle name="통화 [0] 2 3 2 4 2 3 3" xfId="36604" xr:uid="{B628186B-3145-40C2-A5EC-2DB34C2DB200}"/>
    <cellStyle name="통화 [0] 2 3 2 4 2 4" xfId="9431" xr:uid="{D160D200-F097-43E5-9772-623784A7F2A8}"/>
    <cellStyle name="통화 [0] 2 3 2 4 2 4 2" xfId="39386" xr:uid="{336B319C-9901-4DB3-8128-BA7B5D377436}"/>
    <cellStyle name="통화 [0] 2 3 2 4 2 5" xfId="12213" xr:uid="{9D29764F-7C63-4D28-A03C-4F35F96E8DDC}"/>
    <cellStyle name="통화 [0] 2 3 2 4 2 5 2" xfId="42168" xr:uid="{71F6CF92-CCEA-438F-B251-CB08A21295BD}"/>
    <cellStyle name="통화 [0] 2 3 2 4 2 6" xfId="14948" xr:uid="{D2B8D351-3EA2-441C-BD5B-F9918B2EA9D8}"/>
    <cellStyle name="통화 [0] 2 3 2 4 2 6 2" xfId="44903" xr:uid="{FF4C4B64-B2AC-4B72-B6CC-AC3596B8EA80}"/>
    <cellStyle name="통화 [0] 2 3 2 4 2 7" xfId="17696" xr:uid="{A3F6F605-CE61-497E-9E18-C92636F46A86}"/>
    <cellStyle name="통화 [0] 2 3 2 4 2 7 2" xfId="47649" xr:uid="{113DD017-031F-407D-A6F4-2311AB148FF6}"/>
    <cellStyle name="통화 [0] 2 3 2 4 2 8" xfId="20479" xr:uid="{0A37A27D-7EDF-4AA7-BC79-DD6EE9282D88}"/>
    <cellStyle name="통화 [0] 2 3 2 4 2 8 2" xfId="50431" xr:uid="{AFAB481E-101F-4015-A2B6-5376169A23C8}"/>
    <cellStyle name="통화 [0] 2 3 2 4 2 9" xfId="23217" xr:uid="{435AB2A6-739A-4EF3-8541-BCDF2A4D1EEA}"/>
    <cellStyle name="통화 [0] 2 3 2 4 2 9 2" xfId="53169" xr:uid="{78A296D2-09DA-4444-9118-C5E02BB1BD53}"/>
    <cellStyle name="통화 [0] 2 3 2 4 3" xfId="4385" xr:uid="{36759FA7-5A7B-42C3-8715-BC95F4404D4F}"/>
    <cellStyle name="통화 [0] 2 3 2 4 3 10" xfId="34378" xr:uid="{DE975CD3-3830-4679-BA5C-6D66B3ED99BE}"/>
    <cellStyle name="통화 [0] 2 3 2 4 3 2" xfId="7333" xr:uid="{3A9250A2-1556-4584-9D01-85A94933147C}"/>
    <cellStyle name="통화 [0] 2 3 2 4 3 2 2" xfId="29380" xr:uid="{E8CCE262-A5D5-4CBD-B49A-9A7021643E34}"/>
    <cellStyle name="통화 [0] 2 3 2 4 3 2 2 2" xfId="59332" xr:uid="{21E78823-A1C4-4CC2-9215-48989CDD1617}"/>
    <cellStyle name="통화 [0] 2 3 2 4 3 2 3" xfId="37288" xr:uid="{DC10FE7E-93D0-4A0B-BE24-1F21A4913A52}"/>
    <cellStyle name="통화 [0] 2 3 2 4 3 3" xfId="10115" xr:uid="{CD8896CC-880D-4196-AC54-B035EC0F0ABC}"/>
    <cellStyle name="통화 [0] 2 3 2 4 3 3 2" xfId="40070" xr:uid="{797B85C2-E6F7-43B9-8C4C-120AD911AEF5}"/>
    <cellStyle name="통화 [0] 2 3 2 4 3 4" xfId="12897" xr:uid="{57E02889-BA3A-4C26-9895-7D9779E22911}"/>
    <cellStyle name="통화 [0] 2 3 2 4 3 4 2" xfId="42852" xr:uid="{FC95E980-B6D0-44CD-8083-6E086F0EE770}"/>
    <cellStyle name="통화 [0] 2 3 2 4 3 5" xfId="15632" xr:uid="{EA53C5A5-5406-4E29-BC7E-B53686296447}"/>
    <cellStyle name="통화 [0] 2 3 2 4 3 5 2" xfId="45587" xr:uid="{88EBADBF-6538-4A5F-9D8F-0E9F38957DE7}"/>
    <cellStyle name="통화 [0] 2 3 2 4 3 6" xfId="18380" xr:uid="{AF096EA1-93B0-4347-AEB9-8D4468147198}"/>
    <cellStyle name="통화 [0] 2 3 2 4 3 6 2" xfId="48333" xr:uid="{67C8779C-37D4-4447-BC54-2FBF1B21A281}"/>
    <cellStyle name="통화 [0] 2 3 2 4 3 7" xfId="21163" xr:uid="{4E91FA2C-5DEF-4944-B6BD-EB1411380777}"/>
    <cellStyle name="통화 [0] 2 3 2 4 3 7 2" xfId="51115" xr:uid="{44A8D041-4CCB-4463-9997-DB7C1C69EAC5}"/>
    <cellStyle name="통화 [0] 2 3 2 4 3 8" xfId="23901" xr:uid="{43D4737C-F613-4427-8827-B71D0624A8CA}"/>
    <cellStyle name="통화 [0] 2 3 2 4 3 8 2" xfId="53853" xr:uid="{754E4F03-F322-4DD1-847B-1CBA1997893B}"/>
    <cellStyle name="통화 [0] 2 3 2 4 3 9" xfId="26637" xr:uid="{1005C391-6210-470D-A35F-931F5AC3211E}"/>
    <cellStyle name="통화 [0] 2 3 2 4 3 9 2" xfId="56589" xr:uid="{4BB482E4-3394-4522-8FAF-68F4EA697921}"/>
    <cellStyle name="통화 [0] 2 3 2 4 4" xfId="3017" xr:uid="{8F1EDEC3-0753-4175-BFB3-CAACF434A8A4}"/>
    <cellStyle name="통화 [0] 2 3 2 4 4 2" xfId="28012" xr:uid="{6B1492D2-DD8D-46FE-BCC9-23F10A4381A3}"/>
    <cellStyle name="통화 [0] 2 3 2 4 4 2 2" xfId="57964" xr:uid="{97D05170-D3AC-4E66-A5CA-A3A6CA145F4E}"/>
    <cellStyle name="통화 [0] 2 3 2 4 4 3" xfId="33010" xr:uid="{B1F1C315-7B62-46F5-9637-894A8998848A}"/>
    <cellStyle name="통화 [0] 2 3 2 4 5" xfId="5965" xr:uid="{3146D936-A5C0-4C64-9579-C245C0F9396B}"/>
    <cellStyle name="통화 [0] 2 3 2 4 5 2" xfId="35920" xr:uid="{D46544E9-4AE9-4A49-A9D5-057D57681F3C}"/>
    <cellStyle name="통화 [0] 2 3 2 4 6" xfId="8747" xr:uid="{67EECE5F-B05C-4830-A977-5CFB37DE5711}"/>
    <cellStyle name="통화 [0] 2 3 2 4 6 2" xfId="38702" xr:uid="{FB5561AC-F495-4C0B-8825-B9116F46A851}"/>
    <cellStyle name="통화 [0] 2 3 2 4 7" xfId="11529" xr:uid="{DAB3A5D8-4072-48E6-982F-EBBCE37E26CB}"/>
    <cellStyle name="통화 [0] 2 3 2 4 7 2" xfId="41484" xr:uid="{A96CBFC0-C240-4F13-8EC9-A9419B33131A}"/>
    <cellStyle name="통화 [0] 2 3 2 4 8" xfId="14264" xr:uid="{1D7885E9-C11F-458A-BC95-F2C5BE84A115}"/>
    <cellStyle name="통화 [0] 2 3 2 4 8 2" xfId="44219" xr:uid="{687FF13A-AAB9-4320-A522-BFFB7EA6A7AE}"/>
    <cellStyle name="통화 [0] 2 3 2 4 9" xfId="17012" xr:uid="{1B0D00DC-1568-4C99-BE74-878F24DB56D4}"/>
    <cellStyle name="통화 [0] 2 3 2 4 9 2" xfId="46965" xr:uid="{E9340573-80BF-4483-83FD-EAE1B4BE2EDA}"/>
    <cellStyle name="통화 [0] 2 3 2 5" xfId="1509" xr:uid="{728A8CB3-803F-4E5B-8AB2-0D8D782D8243}"/>
    <cellStyle name="통화 [0] 2 3 2 5 10" xfId="22875" xr:uid="{DDBB0BCC-570D-4FD3-A88D-18DC711EB2F7}"/>
    <cellStyle name="통화 [0] 2 3 2 5 10 2" xfId="52827" xr:uid="{561934CC-465D-4275-884C-99AF64D817C3}"/>
    <cellStyle name="통화 [0] 2 3 2 5 11" xfId="25611" xr:uid="{10DD1D2C-9373-471C-8A35-E2608290970D}"/>
    <cellStyle name="통화 [0] 2 3 2 5 11 2" xfId="55563" xr:uid="{4A735664-E864-4A0F-948B-FEC5A7847F3D}"/>
    <cellStyle name="통화 [0] 2 3 2 5 12" xfId="31514" xr:uid="{9F63FAB3-2322-4756-9F68-1716D38BCC03}"/>
    <cellStyle name="통화 [0] 2 3 2 5 2" xfId="4727" xr:uid="{6ED4BFF3-790C-48A9-B2D1-36E9AD2C0445}"/>
    <cellStyle name="통화 [0] 2 3 2 5 2 10" xfId="34720" xr:uid="{448D3D29-F533-4163-AAAD-1908587564BE}"/>
    <cellStyle name="통화 [0] 2 3 2 5 2 2" xfId="7675" xr:uid="{001C80C9-E175-4307-B7B0-02FAB31DDB0E}"/>
    <cellStyle name="통화 [0] 2 3 2 5 2 2 2" xfId="29722" xr:uid="{B7896B32-73F7-4A64-86A3-B6634C845AFF}"/>
    <cellStyle name="통화 [0] 2 3 2 5 2 2 2 2" xfId="59674" xr:uid="{0F9EE964-6D7C-42EC-9CFC-FE581ECE52EE}"/>
    <cellStyle name="통화 [0] 2 3 2 5 2 2 3" xfId="37630" xr:uid="{5EE3E2FC-64E0-46F3-A5F0-856CD9C123D9}"/>
    <cellStyle name="통화 [0] 2 3 2 5 2 3" xfId="10457" xr:uid="{342071BD-ED4A-4A97-AC25-763734637848}"/>
    <cellStyle name="통화 [0] 2 3 2 5 2 3 2" xfId="40412" xr:uid="{21F2076D-6390-4B26-9BE1-990D0029E28E}"/>
    <cellStyle name="통화 [0] 2 3 2 5 2 4" xfId="13239" xr:uid="{59056E47-F408-41D2-B8B0-3821F51B8474}"/>
    <cellStyle name="통화 [0] 2 3 2 5 2 4 2" xfId="43194" xr:uid="{8025854C-D4E4-4275-8EE8-4C4A3FBA945D}"/>
    <cellStyle name="통화 [0] 2 3 2 5 2 5" xfId="15974" xr:uid="{EC854602-5070-4DF1-8084-572D1E1CE5D5}"/>
    <cellStyle name="통화 [0] 2 3 2 5 2 5 2" xfId="45929" xr:uid="{7D54046B-E6E4-4770-A8A0-D6E59F87F999}"/>
    <cellStyle name="통화 [0] 2 3 2 5 2 6" xfId="18722" xr:uid="{E655F56F-7A65-4F12-BE07-0B8A8DF41EFF}"/>
    <cellStyle name="통화 [0] 2 3 2 5 2 6 2" xfId="48675" xr:uid="{403B7C33-6E54-421A-A642-DDC08238FDB6}"/>
    <cellStyle name="통화 [0] 2 3 2 5 2 7" xfId="21505" xr:uid="{C83E4232-D712-46C4-82EF-AB938FAC2F5B}"/>
    <cellStyle name="통화 [0] 2 3 2 5 2 7 2" xfId="51457" xr:uid="{760E4603-6967-4DDE-98F7-2FD6BEB02162}"/>
    <cellStyle name="통화 [0] 2 3 2 5 2 8" xfId="24243" xr:uid="{08AB87A1-6DB3-4580-8530-9C4D52993E53}"/>
    <cellStyle name="통화 [0] 2 3 2 5 2 8 2" xfId="54195" xr:uid="{37A2647D-C18F-41B3-91E5-ED7D75F368A3}"/>
    <cellStyle name="통화 [0] 2 3 2 5 2 9" xfId="26979" xr:uid="{B6ADF17D-48C5-4A93-9E04-208E0CC2C6D8}"/>
    <cellStyle name="통화 [0] 2 3 2 5 2 9 2" xfId="56931" xr:uid="{A54E379C-9B13-40E6-BF56-80DC869E6BBE}"/>
    <cellStyle name="통화 [0] 2 3 2 5 3" xfId="3359" xr:uid="{279C3BA1-826B-4179-90C8-7264911D70D5}"/>
    <cellStyle name="통화 [0] 2 3 2 5 3 2" xfId="28354" xr:uid="{53936017-A6D0-402B-A594-6D4C1F24CA59}"/>
    <cellStyle name="통화 [0] 2 3 2 5 3 2 2" xfId="58306" xr:uid="{7149F106-491C-4D53-846D-E236FF12CF10}"/>
    <cellStyle name="통화 [0] 2 3 2 5 3 3" xfId="33352" xr:uid="{672E8E94-5AE5-44DE-AC05-C3EAB4503FB4}"/>
    <cellStyle name="통화 [0] 2 3 2 5 4" xfId="6307" xr:uid="{9F89EF9E-6BDE-4D6E-B253-7C9E2F05F590}"/>
    <cellStyle name="통화 [0] 2 3 2 5 4 2" xfId="36262" xr:uid="{1DF955E0-1341-46B3-93D4-C118557D4DEE}"/>
    <cellStyle name="통화 [0] 2 3 2 5 5" xfId="9089" xr:uid="{D91D7F77-D9A6-4F49-9613-7DDED151E8F2}"/>
    <cellStyle name="통화 [0] 2 3 2 5 5 2" xfId="39044" xr:uid="{4F46F491-AED0-4E72-8D02-994538E32641}"/>
    <cellStyle name="통화 [0] 2 3 2 5 6" xfId="11871" xr:uid="{1B3ACE0E-2F4A-4E40-9F7C-1F035C699CAE}"/>
    <cellStyle name="통화 [0] 2 3 2 5 6 2" xfId="41826" xr:uid="{6BD54205-6AD7-4067-BDC8-DB51A8674EE9}"/>
    <cellStyle name="통화 [0] 2 3 2 5 7" xfId="14606" xr:uid="{80DF851C-0501-485A-BD71-593355441F44}"/>
    <cellStyle name="통화 [0] 2 3 2 5 7 2" xfId="44561" xr:uid="{0CFA5C98-841F-4521-9C41-84853518B84F}"/>
    <cellStyle name="통화 [0] 2 3 2 5 8" xfId="17354" xr:uid="{5FA7FDA7-2A75-4B45-A105-554B7456D392}"/>
    <cellStyle name="통화 [0] 2 3 2 5 8 2" xfId="47307" xr:uid="{8FEFE20B-393A-48DE-99D3-FB09D634F2D4}"/>
    <cellStyle name="통화 [0] 2 3 2 5 9" xfId="20137" xr:uid="{406B5885-245B-44BF-8DB5-4F999A6A7364}"/>
    <cellStyle name="통화 [0] 2 3 2 5 9 2" xfId="50089" xr:uid="{6F615E25-CEBD-488E-BBCB-98792BE1D525}"/>
    <cellStyle name="통화 [0] 2 3 2 6" xfId="2058" xr:uid="{71B695F9-BBC3-473D-9DC5-9D0FE2DC5D9B}"/>
    <cellStyle name="통화 [0] 2 3 2 6 10" xfId="26295" xr:uid="{2B5E224C-152E-4D59-94AD-8261A56E638C}"/>
    <cellStyle name="통화 [0] 2 3 2 6 10 2" xfId="56247" xr:uid="{452713B3-6ADC-4C30-861B-67BD83F7CCCB}"/>
    <cellStyle name="통화 [0] 2 3 2 6 11" xfId="32061" xr:uid="{933F1EE7-0C41-4A4E-880C-4BBD342D3858}"/>
    <cellStyle name="통화 [0] 2 3 2 6 2" xfId="4043" xr:uid="{DA83A723-E5CA-4EB4-B848-C746DFAB0C43}"/>
    <cellStyle name="통화 [0] 2 3 2 6 2 2" xfId="29038" xr:uid="{547255E1-77B1-4E36-BCDA-12EDE4F2FB4A}"/>
    <cellStyle name="통화 [0] 2 3 2 6 2 2 2" xfId="58990" xr:uid="{F78E4071-5D2B-4050-9D9B-1303EEF8AFAC}"/>
    <cellStyle name="통화 [0] 2 3 2 6 2 3" xfId="34036" xr:uid="{1EDDCCDC-ACAC-4BA6-9B45-908AC3D6A118}"/>
    <cellStyle name="통화 [0] 2 3 2 6 3" xfId="6991" xr:uid="{A3DE39F1-28B0-4E88-A183-89176353AA61}"/>
    <cellStyle name="통화 [0] 2 3 2 6 3 2" xfId="36946" xr:uid="{695763A2-CB6B-4D37-86D9-FC35BE6067E0}"/>
    <cellStyle name="통화 [0] 2 3 2 6 4" xfId="9773" xr:uid="{2F90FCE2-5775-4FF6-90D3-EDF75A78F8D2}"/>
    <cellStyle name="통화 [0] 2 3 2 6 4 2" xfId="39728" xr:uid="{6EC6FBA3-B3F9-41CA-90B9-E71634B8EA65}"/>
    <cellStyle name="통화 [0] 2 3 2 6 5" xfId="12555" xr:uid="{8EAD7963-B2EC-42AE-BBA2-4F5EC05AB6E8}"/>
    <cellStyle name="통화 [0] 2 3 2 6 5 2" xfId="42510" xr:uid="{8D2BE819-9036-4F7D-B145-B4E6738495B4}"/>
    <cellStyle name="통화 [0] 2 3 2 6 6" xfId="15290" xr:uid="{EFDF98A0-16AD-4633-BC4C-E5FFB4C07AEC}"/>
    <cellStyle name="통화 [0] 2 3 2 6 6 2" xfId="45245" xr:uid="{3D30CB7F-DA49-4454-8716-C32FC2CDAFC8}"/>
    <cellStyle name="통화 [0] 2 3 2 6 7" xfId="18038" xr:uid="{996A9B32-0958-4AC1-9ADA-A6F8698CABA0}"/>
    <cellStyle name="통화 [0] 2 3 2 6 7 2" xfId="47991" xr:uid="{BDE47BAC-00EC-41BE-B8C5-A1280A4EC55B}"/>
    <cellStyle name="통화 [0] 2 3 2 6 8" xfId="20821" xr:uid="{CB3A5DE5-EA2A-4240-A11B-1DE81F97947D}"/>
    <cellStyle name="통화 [0] 2 3 2 6 8 2" xfId="50773" xr:uid="{2C3A809F-A139-4F40-898D-C9014CEAC1C9}"/>
    <cellStyle name="통화 [0] 2 3 2 6 9" xfId="23559" xr:uid="{712E8218-6A55-4D54-ADB1-D466264D5567}"/>
    <cellStyle name="통화 [0] 2 3 2 6 9 2" xfId="53511" xr:uid="{4CA40210-DD4A-49E8-A5F9-C75D6798AFE6}"/>
    <cellStyle name="통화 [0] 2 3 2 7" xfId="2237" xr:uid="{97E07FD7-35B9-43A9-835E-EB237C0A8D64}"/>
    <cellStyle name="통화 [0] 2 3 2 7 2" xfId="27670" xr:uid="{48273B93-5744-4113-9CDF-290A8F0123BB}"/>
    <cellStyle name="통화 [0] 2 3 2 7 2 2" xfId="57622" xr:uid="{B798E7D8-F127-45AD-953A-75F210218D5A}"/>
    <cellStyle name="통화 [0] 2 3 2 7 3" xfId="32237" xr:uid="{CD00587B-0F43-4389-9522-5E83E9578BC0}"/>
    <cellStyle name="통화 [0] 2 3 2 8" xfId="2675" xr:uid="{53B73F95-7C21-4E72-9913-C421D6016620}"/>
    <cellStyle name="통화 [0] 2 3 2 8 2" xfId="32668" xr:uid="{08A8AB5B-3D39-45FF-A4F1-B2D1A3FC8978}"/>
    <cellStyle name="통화 [0] 2 3 2 9" xfId="5623" xr:uid="{E8757428-E6DE-4D7D-899B-533AF6A7484F}"/>
    <cellStyle name="통화 [0] 2 3 2 9 2" xfId="35578" xr:uid="{2612FE05-20D4-4CB6-A99E-0F93863AA024}"/>
    <cellStyle name="통화 [0] 2 3 20" xfId="8363" xr:uid="{F04E3DD0-E801-4403-8D43-88D3AD6E06E2}"/>
    <cellStyle name="통화 [0] 2 3 20 2" xfId="38318" xr:uid="{CC5383B4-9738-450F-BD18-41B87A4828F1}"/>
    <cellStyle name="통화 [0] 2 3 21" xfId="11101" xr:uid="{BF6DB19D-7CB3-44C8-BCA9-8FBFB0190483}"/>
    <cellStyle name="통화 [0] 2 3 21 2" xfId="41056" xr:uid="{D4F69194-552B-46C1-A877-80BE51E04F33}"/>
    <cellStyle name="통화 [0] 2 3 22" xfId="11145" xr:uid="{A0DCBBED-A738-4E59-A439-C2F61DE0ECED}"/>
    <cellStyle name="통화 [0] 2 3 22 2" xfId="41100" xr:uid="{36000C7F-CD93-46E9-ACCE-687877D78DE2}"/>
    <cellStyle name="통화 [0] 2 3 23" xfId="13880" xr:uid="{9101116A-AB9C-43D1-AB84-883F1E11AA66}"/>
    <cellStyle name="통화 [0] 2 3 23 2" xfId="43835" xr:uid="{AC9F5AAE-5B4B-454E-8793-B32941C572DF}"/>
    <cellStyle name="통화 [0] 2 3 24" xfId="16626" xr:uid="{C0ECC9A3-7707-4640-806E-B27E5D0DD4DF}"/>
    <cellStyle name="통화 [0] 2 3 24 2" xfId="46579" xr:uid="{14F8BF93-705C-4B02-8B74-6BEFAE4F4790}"/>
    <cellStyle name="통화 [0] 2 3 25" xfId="19364" xr:uid="{8D689B2A-D246-4A1C-A6C1-7F42253C68A0}"/>
    <cellStyle name="통화 [0] 2 3 25 2" xfId="49317" xr:uid="{6E45F330-5610-4A30-9958-BB2337041422}"/>
    <cellStyle name="통화 [0] 2 3 26" xfId="19409" xr:uid="{9412041C-5034-4B94-BAB6-FF63A3B2767F}"/>
    <cellStyle name="통화 [0] 2 3 26 2" xfId="49361" xr:uid="{FE965EA5-D6B8-4A48-BC5E-CA20F88DAB05}"/>
    <cellStyle name="통화 [0] 2 3 27" xfId="22149" xr:uid="{9E69B8F4-56DF-413B-8F3F-D3D4FB24FE51}"/>
    <cellStyle name="통화 [0] 2 3 27 2" xfId="52101" xr:uid="{E2BC340A-2A92-4B7D-8B94-CA548E4A674E}"/>
    <cellStyle name="통화 [0] 2 3 28" xfId="24885" xr:uid="{262AF37C-4721-43A0-874C-1D02D0530B7E}"/>
    <cellStyle name="통화 [0] 2 3 28 2" xfId="54837" xr:uid="{EDFFD58D-5456-41E8-AC35-1286A612E357}"/>
    <cellStyle name="통화 [0] 2 3 29" xfId="30385" xr:uid="{330B8D31-51C9-44B4-B9CF-E4DF292C17B3}"/>
    <cellStyle name="통화 [0] 2 3 3" xfId="461" xr:uid="{00BD1178-0CFF-47E3-92B9-1786F724936A}"/>
    <cellStyle name="통화 [0] 2 3 3 10" xfId="8448" xr:uid="{D15A9D2F-49F9-46CC-89A1-D49AB8F96919}"/>
    <cellStyle name="통화 [0] 2 3 3 10 2" xfId="38403" xr:uid="{535D45DA-2AE0-4940-AAAB-265FBBB53C26}"/>
    <cellStyle name="통화 [0] 2 3 3 11" xfId="11230" xr:uid="{A868208C-F35F-4250-9EA2-8C3F01FD1B04}"/>
    <cellStyle name="통화 [0] 2 3 3 11 2" xfId="41185" xr:uid="{66CC8C1C-43A8-46C7-A5E6-20C0B1B23238}"/>
    <cellStyle name="통화 [0] 2 3 3 12" xfId="13965" xr:uid="{DDD793C6-D9F8-4EE1-901D-28153A3F0822}"/>
    <cellStyle name="통화 [0] 2 3 3 12 2" xfId="43920" xr:uid="{DDC31056-4575-455E-A538-1FF1DEAA9E81}"/>
    <cellStyle name="통화 [0] 2 3 3 13" xfId="16713" xr:uid="{A1DF47D4-5572-41F9-B39D-948D10F98553}"/>
    <cellStyle name="통화 [0] 2 3 3 13 2" xfId="46666" xr:uid="{D057B7DB-00D5-4E71-8CD8-49CC4147514B}"/>
    <cellStyle name="통화 [0] 2 3 3 14" xfId="19496" xr:uid="{92EF4514-DD3A-4805-A122-C49CD80C3A95}"/>
    <cellStyle name="통화 [0] 2 3 3 14 2" xfId="49448" xr:uid="{AF6089B6-0C2B-4F3C-AB5C-1003D593331A}"/>
    <cellStyle name="통화 [0] 2 3 3 15" xfId="22234" xr:uid="{9AF4C13E-EE02-4229-ABA4-D7E19F8C96F2}"/>
    <cellStyle name="통화 [0] 2 3 3 15 2" xfId="52186" xr:uid="{EA81F340-1567-43C2-B309-F79228E58E0F}"/>
    <cellStyle name="통화 [0] 2 3 3 16" xfId="24970" xr:uid="{29CB96CA-1927-4523-A4C3-444DDF4CFFA8}"/>
    <cellStyle name="통화 [0] 2 3 3 16 2" xfId="54922" xr:uid="{0142721F-1A64-4243-A213-4921D0828AD7}"/>
    <cellStyle name="통화 [0] 2 3 3 17" xfId="30474" xr:uid="{A96164C2-267A-4337-996C-3FF8FC85C45C}"/>
    <cellStyle name="통화 [0] 2 3 3 2" xfId="603" xr:uid="{05FB62D3-1256-4858-895D-476D07B7699E}"/>
    <cellStyle name="통화 [0] 2 3 3 2 10" xfId="16884" xr:uid="{C8B0A243-D889-4F33-8E1E-0F5CCEB8A1D6}"/>
    <cellStyle name="통화 [0] 2 3 3 2 10 2" xfId="46837" xr:uid="{B427A7B9-984F-4741-A4D4-9A325E769358}"/>
    <cellStyle name="통화 [0] 2 3 3 2 11" xfId="19667" xr:uid="{2D1CC32C-B6F3-473C-8757-604E582EDA1E}"/>
    <cellStyle name="통화 [0] 2 3 3 2 11 2" xfId="49619" xr:uid="{67513A99-F1FC-4452-90CC-84DDE4F258C6}"/>
    <cellStyle name="통화 [0] 2 3 3 2 12" xfId="22405" xr:uid="{401D7093-D378-4C3D-AF14-FEDC134BC08B}"/>
    <cellStyle name="통화 [0] 2 3 3 2 12 2" xfId="52357" xr:uid="{B9281DB6-3C5F-47DB-A04C-2F5AB4363BA4}"/>
    <cellStyle name="통화 [0] 2 3 3 2 13" xfId="25141" xr:uid="{7EBD7E32-D776-45A9-AF60-E762473C88DE}"/>
    <cellStyle name="통화 [0] 2 3 3 2 13 2" xfId="55093" xr:uid="{9B7CA3F2-D2E0-4D43-B40F-C993C4378CF5}"/>
    <cellStyle name="통화 [0] 2 3 3 2 14" xfId="30613" xr:uid="{99A5264A-0DA9-4F8A-9ACB-7CAA11ADBF44}"/>
    <cellStyle name="통화 [0] 2 3 3 2 2" xfId="1151" xr:uid="{FD148168-05EF-4CF2-A1FC-1594E28B8D33}"/>
    <cellStyle name="통화 [0] 2 3 3 2 2 10" xfId="20009" xr:uid="{62628CF4-169C-4A35-9C0E-FEB59A846A87}"/>
    <cellStyle name="통화 [0] 2 3 3 2 2 10 2" xfId="49961" xr:uid="{4D79B8C2-4696-4EAB-8D33-771FED6AFBEC}"/>
    <cellStyle name="통화 [0] 2 3 3 2 2 11" xfId="22747" xr:uid="{554446C8-A140-4136-8357-1305DB5A5601}"/>
    <cellStyle name="통화 [0] 2 3 3 2 2 11 2" xfId="52699" xr:uid="{118B9FCE-E02E-42BA-ADB1-D018EF2CD183}"/>
    <cellStyle name="통화 [0] 2 3 3 2 2 12" xfId="25483" xr:uid="{B394BE9B-C797-4597-8E07-538CCA533219}"/>
    <cellStyle name="통화 [0] 2 3 3 2 2 12 2" xfId="55435" xr:uid="{2346CE2E-A2B8-4F06-B11D-DCB18FB009C8}"/>
    <cellStyle name="통화 [0] 2 3 3 2 2 13" xfId="31156" xr:uid="{E90FCBCF-CFCF-4E24-99BE-5E0EE56FF2BF}"/>
    <cellStyle name="통화 [0] 2 3 3 2 2 2" xfId="3915" xr:uid="{15E88146-F575-43CA-96D6-A834D6E65E97}"/>
    <cellStyle name="통화 [0] 2 3 3 2 2 2 10" xfId="26167" xr:uid="{127557AA-0A1C-47D5-BBBC-971FA5069913}"/>
    <cellStyle name="통화 [0] 2 3 3 2 2 2 10 2" xfId="56119" xr:uid="{03AB160E-BA0B-4194-9409-112D915C4453}"/>
    <cellStyle name="통화 [0] 2 3 3 2 2 2 11" xfId="33908" xr:uid="{C1C48447-CBF6-47AC-A1C3-1868956707E3}"/>
    <cellStyle name="통화 [0] 2 3 3 2 2 2 2" xfId="5283" xr:uid="{BB86492A-E10C-40FD-A74D-9CFC2C44DB24}"/>
    <cellStyle name="통화 [0] 2 3 3 2 2 2 2 10" xfId="35276" xr:uid="{0B1EE394-0B17-4334-B95E-230E93691E63}"/>
    <cellStyle name="통화 [0] 2 3 3 2 2 2 2 2" xfId="8231" xr:uid="{F66AA2E0-6B54-4C8C-852F-4BD280F8D0C7}"/>
    <cellStyle name="통화 [0] 2 3 3 2 2 2 2 2 2" xfId="30278" xr:uid="{56EA4439-37D7-4236-B477-F76A33477758}"/>
    <cellStyle name="통화 [0] 2 3 3 2 2 2 2 2 2 2" xfId="60230" xr:uid="{42D4A3F1-FC8A-4DDE-9E22-27EA1699F17C}"/>
    <cellStyle name="통화 [0] 2 3 3 2 2 2 2 2 3" xfId="38186" xr:uid="{5D101C0E-2042-4D7C-B980-E7B433FDFC59}"/>
    <cellStyle name="통화 [0] 2 3 3 2 2 2 2 3" xfId="11013" xr:uid="{44F7F7D0-B3CF-40ED-A8CF-661461B99542}"/>
    <cellStyle name="통화 [0] 2 3 3 2 2 2 2 3 2" xfId="40968" xr:uid="{137FA423-9E3B-449E-94D8-8314C343EB7E}"/>
    <cellStyle name="통화 [0] 2 3 3 2 2 2 2 4" xfId="13795" xr:uid="{6834A672-7901-47AF-9631-AF6B270EA604}"/>
    <cellStyle name="통화 [0] 2 3 3 2 2 2 2 4 2" xfId="43750" xr:uid="{6E83021B-9219-4522-A876-BC2EEE4F9D0E}"/>
    <cellStyle name="통화 [0] 2 3 3 2 2 2 2 5" xfId="16530" xr:uid="{D2BA49A3-3644-4915-945C-B8873EBD1B9E}"/>
    <cellStyle name="통화 [0] 2 3 3 2 2 2 2 5 2" xfId="46485" xr:uid="{71053D00-67E3-4CA6-B075-C8AE0B47BE9B}"/>
    <cellStyle name="통화 [0] 2 3 3 2 2 2 2 6" xfId="19278" xr:uid="{E21D5319-1735-42C7-890E-F6250ADC86B3}"/>
    <cellStyle name="통화 [0] 2 3 3 2 2 2 2 6 2" xfId="49231" xr:uid="{D4402B0B-7D1D-40A8-BBD7-42FB953E00BA}"/>
    <cellStyle name="통화 [0] 2 3 3 2 2 2 2 7" xfId="22061" xr:uid="{9F91BC74-A31C-462D-8007-EF17BF1E9946}"/>
    <cellStyle name="통화 [0] 2 3 3 2 2 2 2 7 2" xfId="52013" xr:uid="{FE94FBB9-2F3A-47BE-8DC2-5B5A5537FF43}"/>
    <cellStyle name="통화 [0] 2 3 3 2 2 2 2 8" xfId="24799" xr:uid="{9950F7F6-16DE-44C6-B076-DC628B7940D6}"/>
    <cellStyle name="통화 [0] 2 3 3 2 2 2 2 8 2" xfId="54751" xr:uid="{820A61FB-D9C7-4397-9134-6581F4D47798}"/>
    <cellStyle name="통화 [0] 2 3 3 2 2 2 2 9" xfId="27535" xr:uid="{C7BAEED9-ABD0-445F-BBC6-81151EA386BF}"/>
    <cellStyle name="통화 [0] 2 3 3 2 2 2 2 9 2" xfId="57487" xr:uid="{B0115603-B98B-4D94-8C19-FD6922053523}"/>
    <cellStyle name="통화 [0] 2 3 3 2 2 2 3" xfId="6863" xr:uid="{E619B8F3-FC1E-4063-9627-FF1806F8E086}"/>
    <cellStyle name="통화 [0] 2 3 3 2 2 2 3 2" xfId="28910" xr:uid="{7B4EB573-FF5E-440B-8B3B-162E67640DD2}"/>
    <cellStyle name="통화 [0] 2 3 3 2 2 2 3 2 2" xfId="58862" xr:uid="{A37902E2-2396-4496-AEAC-FAF62653D907}"/>
    <cellStyle name="통화 [0] 2 3 3 2 2 2 3 3" xfId="36818" xr:uid="{1A4EE803-54F0-4BE4-ADD5-BAC63D919590}"/>
    <cellStyle name="통화 [0] 2 3 3 2 2 2 4" xfId="9645" xr:uid="{773C5464-D483-41A0-B3CD-EDF8243AD491}"/>
    <cellStyle name="통화 [0] 2 3 3 2 2 2 4 2" xfId="39600" xr:uid="{568289C7-7453-4FDB-972E-AF98D8FEC6C2}"/>
    <cellStyle name="통화 [0] 2 3 3 2 2 2 5" xfId="12427" xr:uid="{C5019D5B-BC0F-4D5E-A1E0-804083C0BB90}"/>
    <cellStyle name="통화 [0] 2 3 3 2 2 2 5 2" xfId="42382" xr:uid="{48A3296B-0A0C-4523-94FB-CA52B6D4022E}"/>
    <cellStyle name="통화 [0] 2 3 3 2 2 2 6" xfId="15162" xr:uid="{318ADB97-3BC1-48EE-B78C-222738B88A09}"/>
    <cellStyle name="통화 [0] 2 3 3 2 2 2 6 2" xfId="45117" xr:uid="{D62419C5-9AAE-4C48-AAF5-806A18CDE47F}"/>
    <cellStyle name="통화 [0] 2 3 3 2 2 2 7" xfId="17910" xr:uid="{6F659452-730A-48C3-8B2F-E38C6A8A803C}"/>
    <cellStyle name="통화 [0] 2 3 3 2 2 2 7 2" xfId="47863" xr:uid="{D94D891E-9148-4774-B090-25FD99930279}"/>
    <cellStyle name="통화 [0] 2 3 3 2 2 2 8" xfId="20693" xr:uid="{6D948D8B-BE58-4799-A026-A52B3113331E}"/>
    <cellStyle name="통화 [0] 2 3 3 2 2 2 8 2" xfId="50645" xr:uid="{738D09B9-DBAA-4439-99DC-DB9DD323C742}"/>
    <cellStyle name="통화 [0] 2 3 3 2 2 2 9" xfId="23431" xr:uid="{1AD80E64-E2F7-4558-B82F-9DDFA5D97A01}"/>
    <cellStyle name="통화 [0] 2 3 3 2 2 2 9 2" xfId="53383" xr:uid="{7B029AE8-8380-4B3D-B727-BD6294B2ADF9}"/>
    <cellStyle name="통화 [0] 2 3 3 2 2 3" xfId="4599" xr:uid="{70F76CE8-B39C-40FA-B45C-9859D34C7B13}"/>
    <cellStyle name="통화 [0] 2 3 3 2 2 3 10" xfId="34592" xr:uid="{01EC5A09-09A0-4A3D-B7D6-A9243CB34792}"/>
    <cellStyle name="통화 [0] 2 3 3 2 2 3 2" xfId="7547" xr:uid="{4D904C80-D7C9-4771-8E2A-F3A3125C681D}"/>
    <cellStyle name="통화 [0] 2 3 3 2 2 3 2 2" xfId="29594" xr:uid="{A7DE4F8A-7FA3-46F1-8C00-CBF1243DB906}"/>
    <cellStyle name="통화 [0] 2 3 3 2 2 3 2 2 2" xfId="59546" xr:uid="{241BF57A-32DE-4510-A490-282792306485}"/>
    <cellStyle name="통화 [0] 2 3 3 2 2 3 2 3" xfId="37502" xr:uid="{49218296-DCD9-4E73-8D4F-C24D1E8C6779}"/>
    <cellStyle name="통화 [0] 2 3 3 2 2 3 3" xfId="10329" xr:uid="{E656B116-DD01-480F-82C0-F9367E48758F}"/>
    <cellStyle name="통화 [0] 2 3 3 2 2 3 3 2" xfId="40284" xr:uid="{D754DF22-CBB2-4951-A436-46F2DBD9E083}"/>
    <cellStyle name="통화 [0] 2 3 3 2 2 3 4" xfId="13111" xr:uid="{8A08FF09-F5F4-4116-8098-AAF96AD95811}"/>
    <cellStyle name="통화 [0] 2 3 3 2 2 3 4 2" xfId="43066" xr:uid="{EE4B291B-A4F7-47B7-ACE6-D6D06B723DFE}"/>
    <cellStyle name="통화 [0] 2 3 3 2 2 3 5" xfId="15846" xr:uid="{D00896FC-8912-4F19-9DA3-0CFAA8A59A3E}"/>
    <cellStyle name="통화 [0] 2 3 3 2 2 3 5 2" xfId="45801" xr:uid="{6C193640-AD40-4EA0-83D9-9038A9DEEBAF}"/>
    <cellStyle name="통화 [0] 2 3 3 2 2 3 6" xfId="18594" xr:uid="{46D73CA0-0ACE-4DFF-B748-CE48C1509B33}"/>
    <cellStyle name="통화 [0] 2 3 3 2 2 3 6 2" xfId="48547" xr:uid="{CF0A4D00-0385-4037-A406-484718CECC98}"/>
    <cellStyle name="통화 [0] 2 3 3 2 2 3 7" xfId="21377" xr:uid="{C2D5DD52-FED8-448E-9C0C-D96DA3484D70}"/>
    <cellStyle name="통화 [0] 2 3 3 2 2 3 7 2" xfId="51329" xr:uid="{E8DFB4AF-65E8-4E4E-88EB-C139EA2A011A}"/>
    <cellStyle name="통화 [0] 2 3 3 2 2 3 8" xfId="24115" xr:uid="{B089FD10-C313-49BB-9AB8-CA5A62D9A399}"/>
    <cellStyle name="통화 [0] 2 3 3 2 2 3 8 2" xfId="54067" xr:uid="{6D381EAF-E13A-4931-93A4-4F727B5DE075}"/>
    <cellStyle name="통화 [0] 2 3 3 2 2 3 9" xfId="26851" xr:uid="{396A4902-BA9A-4E95-9F39-0E1A1735A703}"/>
    <cellStyle name="통화 [0] 2 3 3 2 2 3 9 2" xfId="56803" xr:uid="{017CDE3B-6D59-479A-A7A4-F3AEFCD3424D}"/>
    <cellStyle name="통화 [0] 2 3 3 2 2 4" xfId="3231" xr:uid="{8808F3CD-156D-42E1-997A-4B1B5630D49D}"/>
    <cellStyle name="통화 [0] 2 3 3 2 2 4 2" xfId="28226" xr:uid="{0508B851-07A5-4BFC-A746-E029BF3BC958}"/>
    <cellStyle name="통화 [0] 2 3 3 2 2 4 2 2" xfId="58178" xr:uid="{E7DF9A4E-CD28-49A6-B0D9-BAE700F2190A}"/>
    <cellStyle name="통화 [0] 2 3 3 2 2 4 3" xfId="33224" xr:uid="{78670A37-57C3-4108-8188-95953D9E2BA9}"/>
    <cellStyle name="통화 [0] 2 3 3 2 2 5" xfId="6179" xr:uid="{AC05DE41-27D2-4797-B6A8-7AA800E16598}"/>
    <cellStyle name="통화 [0] 2 3 3 2 2 5 2" xfId="36134" xr:uid="{6E470277-BCC3-4AE6-A1AD-E112BC3168E6}"/>
    <cellStyle name="통화 [0] 2 3 3 2 2 6" xfId="8961" xr:uid="{A5560129-3DC0-42A4-8A22-80B6ADA9A199}"/>
    <cellStyle name="통화 [0] 2 3 3 2 2 6 2" xfId="38916" xr:uid="{170A4B3B-F5E8-4CDB-B5B3-925E92917F16}"/>
    <cellStyle name="통화 [0] 2 3 3 2 2 7" xfId="11743" xr:uid="{2D58B940-D504-452B-9876-FB90633393A1}"/>
    <cellStyle name="통화 [0] 2 3 3 2 2 7 2" xfId="41698" xr:uid="{54DA7619-FC29-4F8D-9409-B61D19A7C12A}"/>
    <cellStyle name="통화 [0] 2 3 3 2 2 8" xfId="14478" xr:uid="{5CD03F47-5DE5-4437-B080-26A54B9CBFFD}"/>
    <cellStyle name="통화 [0] 2 3 3 2 2 8 2" xfId="44433" xr:uid="{343CF96C-640A-49C6-84EE-CD2B7F142CD5}"/>
    <cellStyle name="통화 [0] 2 3 3 2 2 9" xfId="17226" xr:uid="{B6BA60BD-E967-485D-AB25-3CC6040A01F0}"/>
    <cellStyle name="통화 [0] 2 3 3 2 2 9 2" xfId="47179" xr:uid="{EF9C8CC4-CC73-4B39-A69A-40C82B4FC891}"/>
    <cellStyle name="통화 [0] 2 3 3 2 3" xfId="1693" xr:uid="{32000734-82C6-4C46-8ABA-593D40C999CC}"/>
    <cellStyle name="통화 [0] 2 3 3 2 3 10" xfId="23089" xr:uid="{041F1D7E-3EE5-4659-9916-1677594DD30F}"/>
    <cellStyle name="통화 [0] 2 3 3 2 3 10 2" xfId="53041" xr:uid="{03B38521-158A-4815-B860-FA3782232663}"/>
    <cellStyle name="통화 [0] 2 3 3 2 3 11" xfId="25825" xr:uid="{3F6B4B45-D166-42ED-B5D9-0E23E52CCF5E}"/>
    <cellStyle name="통화 [0] 2 3 3 2 3 11 2" xfId="55777" xr:uid="{D8A5EE9B-FD2F-4C7F-8D76-B8EAC95332BE}"/>
    <cellStyle name="통화 [0] 2 3 3 2 3 12" xfId="31698" xr:uid="{7652CDAC-8750-423D-A0CB-336FF120AE86}"/>
    <cellStyle name="통화 [0] 2 3 3 2 3 2" xfId="4941" xr:uid="{E6F63EAE-D5AB-4D43-83E2-352D8F8B30CF}"/>
    <cellStyle name="통화 [0] 2 3 3 2 3 2 10" xfId="34934" xr:uid="{92EA5500-8303-466B-910A-1227D657093A}"/>
    <cellStyle name="통화 [0] 2 3 3 2 3 2 2" xfId="7889" xr:uid="{0CD707D7-F334-4916-8C6F-5BF4F6453A28}"/>
    <cellStyle name="통화 [0] 2 3 3 2 3 2 2 2" xfId="29936" xr:uid="{82EFC008-7BFD-41D3-A8C1-659663CA9927}"/>
    <cellStyle name="통화 [0] 2 3 3 2 3 2 2 2 2" xfId="59888" xr:uid="{0770EC6F-2AAC-4837-8C35-502A39F62F72}"/>
    <cellStyle name="통화 [0] 2 3 3 2 3 2 2 3" xfId="37844" xr:uid="{BFA890A5-AC3A-4D3E-A629-5DA8CA4B1124}"/>
    <cellStyle name="통화 [0] 2 3 3 2 3 2 3" xfId="10671" xr:uid="{798A9DC3-A5F6-452D-AD02-2C7F19B0FC57}"/>
    <cellStyle name="통화 [0] 2 3 3 2 3 2 3 2" xfId="40626" xr:uid="{D39DCB03-646C-45F4-8588-D1707E8F0F20}"/>
    <cellStyle name="통화 [0] 2 3 3 2 3 2 4" xfId="13453" xr:uid="{2C878C75-8A98-44D1-93C3-29D2D391E67B}"/>
    <cellStyle name="통화 [0] 2 3 3 2 3 2 4 2" xfId="43408" xr:uid="{4B670AB5-EA37-4135-BB18-3180EB33C522}"/>
    <cellStyle name="통화 [0] 2 3 3 2 3 2 5" xfId="16188" xr:uid="{D6BC4EDA-D776-4765-A0AA-92FC85DCD5E0}"/>
    <cellStyle name="통화 [0] 2 3 3 2 3 2 5 2" xfId="46143" xr:uid="{F0E81348-71D1-4CE6-89DD-DFB9DC48ECFE}"/>
    <cellStyle name="통화 [0] 2 3 3 2 3 2 6" xfId="18936" xr:uid="{762964AC-CB9C-4B5E-86BD-CC9682F1D448}"/>
    <cellStyle name="통화 [0] 2 3 3 2 3 2 6 2" xfId="48889" xr:uid="{50B0AABA-7CF6-4DD3-B433-01D238D9F662}"/>
    <cellStyle name="통화 [0] 2 3 3 2 3 2 7" xfId="21719" xr:uid="{4A1E6288-77E5-46B3-AEED-A9D6497CDD4E}"/>
    <cellStyle name="통화 [0] 2 3 3 2 3 2 7 2" xfId="51671" xr:uid="{61BF384F-23FB-4C3F-94E0-37FABFF3AE46}"/>
    <cellStyle name="통화 [0] 2 3 3 2 3 2 8" xfId="24457" xr:uid="{0B70230B-0B1C-47BF-869F-5C572AEF2A7C}"/>
    <cellStyle name="통화 [0] 2 3 3 2 3 2 8 2" xfId="54409" xr:uid="{43A41B8A-94A4-47EF-BEE6-36B2757B8957}"/>
    <cellStyle name="통화 [0] 2 3 3 2 3 2 9" xfId="27193" xr:uid="{D1FA45C5-07C9-47DE-A465-AB42C69E7514}"/>
    <cellStyle name="통화 [0] 2 3 3 2 3 2 9 2" xfId="57145" xr:uid="{99651BD6-55CD-4B4D-8EFD-3C80ED2A54C7}"/>
    <cellStyle name="통화 [0] 2 3 3 2 3 3" xfId="3573" xr:uid="{93FB86D1-8F3A-4238-9E39-11183E80D392}"/>
    <cellStyle name="통화 [0] 2 3 3 2 3 3 2" xfId="28568" xr:uid="{5B91FE9A-6B22-4552-AF40-908DAF4BFF03}"/>
    <cellStyle name="통화 [0] 2 3 3 2 3 3 2 2" xfId="58520" xr:uid="{92EE0931-ED43-42AA-92E5-57013C0FAAA7}"/>
    <cellStyle name="통화 [0] 2 3 3 2 3 3 3" xfId="33566" xr:uid="{3285CDB1-E5CB-4803-BD15-45AA48C94A9B}"/>
    <cellStyle name="통화 [0] 2 3 3 2 3 4" xfId="6521" xr:uid="{11AE1CA8-5CBD-4BBF-8272-06EB4284F741}"/>
    <cellStyle name="통화 [0] 2 3 3 2 3 4 2" xfId="36476" xr:uid="{A97786F1-D999-4629-B2F5-BDFCEFDD7CEA}"/>
    <cellStyle name="통화 [0] 2 3 3 2 3 5" xfId="9303" xr:uid="{06411750-AFB6-4505-A37E-1BE2EE029072}"/>
    <cellStyle name="통화 [0] 2 3 3 2 3 5 2" xfId="39258" xr:uid="{2B546907-4180-482C-B41E-5D946F1BBD04}"/>
    <cellStyle name="통화 [0] 2 3 3 2 3 6" xfId="12085" xr:uid="{F19F0B1E-1B86-4EE3-BFBF-BC115C3257EC}"/>
    <cellStyle name="통화 [0] 2 3 3 2 3 6 2" xfId="42040" xr:uid="{D3593E29-ADCA-4D66-835D-4D68B73CC981}"/>
    <cellStyle name="통화 [0] 2 3 3 2 3 7" xfId="14820" xr:uid="{8745673B-B7FF-4F6E-AACA-0428A3139581}"/>
    <cellStyle name="통화 [0] 2 3 3 2 3 7 2" xfId="44775" xr:uid="{93A9C444-6CEF-40A5-A569-E21EFC370591}"/>
    <cellStyle name="통화 [0] 2 3 3 2 3 8" xfId="17568" xr:uid="{94693588-62DB-4481-B4EC-C71571D7EDEC}"/>
    <cellStyle name="통화 [0] 2 3 3 2 3 8 2" xfId="47521" xr:uid="{55F3DEF9-6678-417F-A33B-8EDA17156B8B}"/>
    <cellStyle name="통화 [0] 2 3 3 2 3 9" xfId="20351" xr:uid="{3EB9B390-0B7B-4B46-9C1B-6E2974847BF2}"/>
    <cellStyle name="통화 [0] 2 3 3 2 3 9 2" xfId="50303" xr:uid="{80EFCFC3-B1BD-4F26-B498-10F76F54C1A5}"/>
    <cellStyle name="통화 [0] 2 3 3 2 4" xfId="2452" xr:uid="{7D11EA14-F042-4C24-ACB5-8D6854A0731B}"/>
    <cellStyle name="통화 [0] 2 3 3 2 4 10" xfId="26509" xr:uid="{BB4E31AC-168C-4709-BF4E-C1EB1057257C}"/>
    <cellStyle name="통화 [0] 2 3 3 2 4 10 2" xfId="56461" xr:uid="{F7608BB1-5810-4AFC-8156-51390854523D}"/>
    <cellStyle name="통화 [0] 2 3 3 2 4 11" xfId="32451" xr:uid="{1EDA26CC-1FE7-4E4B-863B-9C83D5005F9A}"/>
    <cellStyle name="통화 [0] 2 3 3 2 4 2" xfId="4257" xr:uid="{4C109516-D7BA-46EF-8CAE-D37EA5ABDFEB}"/>
    <cellStyle name="통화 [0] 2 3 3 2 4 2 2" xfId="29252" xr:uid="{1812175E-73D3-4A7A-A141-3189A79BD9A3}"/>
    <cellStyle name="통화 [0] 2 3 3 2 4 2 2 2" xfId="59204" xr:uid="{A7750601-EE90-47E0-AA84-C43A560DDCBC}"/>
    <cellStyle name="통화 [0] 2 3 3 2 4 2 3" xfId="34250" xr:uid="{D1B42E5D-8BA9-4BEC-AF06-9B35FDAE22DE}"/>
    <cellStyle name="통화 [0] 2 3 3 2 4 3" xfId="7205" xr:uid="{D2E01FA5-7902-4697-B4EA-A1ED05B7CEAF}"/>
    <cellStyle name="통화 [0] 2 3 3 2 4 3 2" xfId="37160" xr:uid="{FC626F69-D01D-40D7-955C-68E52CB516A2}"/>
    <cellStyle name="통화 [0] 2 3 3 2 4 4" xfId="9987" xr:uid="{462A279A-2190-4CEA-838B-BAC10CE861DB}"/>
    <cellStyle name="통화 [0] 2 3 3 2 4 4 2" xfId="39942" xr:uid="{DDE76697-EDBF-4795-B3B6-E0FCE198F51E}"/>
    <cellStyle name="통화 [0] 2 3 3 2 4 5" xfId="12769" xr:uid="{1BE46DA0-96D3-4E04-82D5-C663276E5A1A}"/>
    <cellStyle name="통화 [0] 2 3 3 2 4 5 2" xfId="42724" xr:uid="{45C76E72-61EF-45A8-85AB-A61CFF9CAAC7}"/>
    <cellStyle name="통화 [0] 2 3 3 2 4 6" xfId="15504" xr:uid="{373580C9-FE98-482D-8F27-9482CDCD206D}"/>
    <cellStyle name="통화 [0] 2 3 3 2 4 6 2" xfId="45459" xr:uid="{76EBAFB8-BE8C-4BF6-B422-53F396B537D4}"/>
    <cellStyle name="통화 [0] 2 3 3 2 4 7" xfId="18252" xr:uid="{7776FA68-9B8C-4394-88CC-1EE96A205931}"/>
    <cellStyle name="통화 [0] 2 3 3 2 4 7 2" xfId="48205" xr:uid="{B2C9AD06-C0C9-42C2-A0A7-31BD097C68F5}"/>
    <cellStyle name="통화 [0] 2 3 3 2 4 8" xfId="21035" xr:uid="{E76F7624-D28D-40DE-B2D2-4B581905001E}"/>
    <cellStyle name="통화 [0] 2 3 3 2 4 8 2" xfId="50987" xr:uid="{6223FC6A-B086-43BF-AAC5-1C92ACE45F9B}"/>
    <cellStyle name="통화 [0] 2 3 3 2 4 9" xfId="23773" xr:uid="{97E396A7-C3D2-4BD6-B143-B2B97893DC17}"/>
    <cellStyle name="통화 [0] 2 3 3 2 4 9 2" xfId="53725" xr:uid="{33880B70-D9DC-49F0-AA90-3370CC057C3B}"/>
    <cellStyle name="통화 [0] 2 3 3 2 5" xfId="2889" xr:uid="{33C729C1-E735-4929-8095-228816F36D0A}"/>
    <cellStyle name="통화 [0] 2 3 3 2 5 2" xfId="27884" xr:uid="{625ECE8E-9402-49C2-AF22-CADA4996148C}"/>
    <cellStyle name="통화 [0] 2 3 3 2 5 2 2" xfId="57836" xr:uid="{356E8582-74A7-4DA7-83A4-3DD6F893B85E}"/>
    <cellStyle name="통화 [0] 2 3 3 2 5 3" xfId="32882" xr:uid="{60C35740-CB97-48F2-A822-D0633266BFD6}"/>
    <cellStyle name="통화 [0] 2 3 3 2 6" xfId="5837" xr:uid="{0BDDB6F6-DBE3-431F-A5B0-19798884ADB8}"/>
    <cellStyle name="통화 [0] 2 3 3 2 6 2" xfId="35792" xr:uid="{2A32D3ED-076A-46AC-8F6D-D8E8DDF5898C}"/>
    <cellStyle name="통화 [0] 2 3 3 2 7" xfId="8619" xr:uid="{2CA4FE0A-C781-43A2-BB2B-3F6306BD6FA9}"/>
    <cellStyle name="통화 [0] 2 3 3 2 7 2" xfId="38574" xr:uid="{54A4B137-3EBA-48EF-A784-95C7B4B72517}"/>
    <cellStyle name="통화 [0] 2 3 3 2 8" xfId="11401" xr:uid="{B0D4826A-F19E-48B1-93E5-ED7564FABBED}"/>
    <cellStyle name="통화 [0] 2 3 3 2 8 2" xfId="41356" xr:uid="{96B7EB87-0AB3-48A3-AC23-3AAAC3D340AF}"/>
    <cellStyle name="통화 [0] 2 3 3 2 9" xfId="14136" xr:uid="{150B9A3E-AA6E-4FC8-90D6-B756C38114BE}"/>
    <cellStyle name="통화 [0] 2 3 3 2 9 2" xfId="44091" xr:uid="{4A2CFCE3-3294-4485-95AC-F4AB9ACF0E51}"/>
    <cellStyle name="통화 [0] 2 3 3 3" xfId="836" xr:uid="{7C327A2A-16AA-4CE4-89A9-C3B8EB7A0612}"/>
    <cellStyle name="통화 [0] 2 3 3 3 10" xfId="19838" xr:uid="{28CF26AB-FB28-4F8C-95A0-DDB0FAEB44D3}"/>
    <cellStyle name="통화 [0] 2 3 3 3 10 2" xfId="49790" xr:uid="{94CED541-27A5-4C2B-8AC1-AE3134010A52}"/>
    <cellStyle name="통화 [0] 2 3 3 3 11" xfId="22576" xr:uid="{F7F16B14-2542-4D46-9777-A8AC088C9F7B}"/>
    <cellStyle name="통화 [0] 2 3 3 3 11 2" xfId="52528" xr:uid="{A4374B3A-E427-443B-B55D-9C9FA5FA146C}"/>
    <cellStyle name="통화 [0] 2 3 3 3 12" xfId="25312" xr:uid="{8D86CEC5-7FA4-4A99-977B-9E8AEE207272}"/>
    <cellStyle name="통화 [0] 2 3 3 3 12 2" xfId="55264" xr:uid="{4A2EBF7F-31F0-440D-97E2-8D2F31FE7F41}"/>
    <cellStyle name="통화 [0] 2 3 3 3 13" xfId="30841" xr:uid="{F8C7AD56-613A-4864-841A-7653BD91985D}"/>
    <cellStyle name="통화 [0] 2 3 3 3 2" xfId="1379" xr:uid="{E29DD4B0-F502-470A-BE5D-7B1E2BDBC581}"/>
    <cellStyle name="통화 [0] 2 3 3 3 2 10" xfId="23260" xr:uid="{3347F768-98B8-41C5-BE10-322273B7BCB2}"/>
    <cellStyle name="통화 [0] 2 3 3 3 2 10 2" xfId="53212" xr:uid="{914F8727-4E27-4989-A1A4-8D27E5434E5E}"/>
    <cellStyle name="통화 [0] 2 3 3 3 2 11" xfId="25996" xr:uid="{F297D333-08DB-4771-BEAE-60F7F3964DF3}"/>
    <cellStyle name="통화 [0] 2 3 3 3 2 11 2" xfId="55948" xr:uid="{9C859D3D-48C7-49D4-BA4E-D17C9E1633EC}"/>
    <cellStyle name="통화 [0] 2 3 3 3 2 12" xfId="31384" xr:uid="{4B9FDEE5-A60B-4EF2-A95F-95FEEADBC3BE}"/>
    <cellStyle name="통화 [0] 2 3 3 3 2 2" xfId="5112" xr:uid="{50DE8557-7A5A-48AE-8C44-C6BCC446C1B3}"/>
    <cellStyle name="통화 [0] 2 3 3 3 2 2 10" xfId="35105" xr:uid="{693236F2-5F75-4E94-BB54-0C9709A01A97}"/>
    <cellStyle name="통화 [0] 2 3 3 3 2 2 2" xfId="8060" xr:uid="{19E6F6FF-9058-4C4F-9CBE-B5FC87DA04C4}"/>
    <cellStyle name="통화 [0] 2 3 3 3 2 2 2 2" xfId="30107" xr:uid="{27C9440E-5EED-4926-8276-4016925D0132}"/>
    <cellStyle name="통화 [0] 2 3 3 3 2 2 2 2 2" xfId="60059" xr:uid="{BBFA5408-1CF3-43B2-AE0A-363372A4B423}"/>
    <cellStyle name="통화 [0] 2 3 3 3 2 2 2 3" xfId="38015" xr:uid="{9BF3F2D3-0C63-467E-B0A6-0BDA60F45B35}"/>
    <cellStyle name="통화 [0] 2 3 3 3 2 2 3" xfId="10842" xr:uid="{53881A67-2970-496F-A74F-5E296A688EDE}"/>
    <cellStyle name="통화 [0] 2 3 3 3 2 2 3 2" xfId="40797" xr:uid="{E85D13C2-5CB3-48F9-ABE5-2482C3A93E91}"/>
    <cellStyle name="통화 [0] 2 3 3 3 2 2 4" xfId="13624" xr:uid="{588B528A-4657-4747-BA55-97BFFBB67C4B}"/>
    <cellStyle name="통화 [0] 2 3 3 3 2 2 4 2" xfId="43579" xr:uid="{15F70C7D-7B68-4BFD-83C3-45EF45C8F578}"/>
    <cellStyle name="통화 [0] 2 3 3 3 2 2 5" xfId="16359" xr:uid="{7CBE83E8-A1BE-46E9-9B6E-D2F88AB01DB9}"/>
    <cellStyle name="통화 [0] 2 3 3 3 2 2 5 2" xfId="46314" xr:uid="{0084343C-0D0B-4479-8C30-34C7732C4F1F}"/>
    <cellStyle name="통화 [0] 2 3 3 3 2 2 6" xfId="19107" xr:uid="{565BE21D-55BC-469E-BB73-1ACE8245EFEE}"/>
    <cellStyle name="통화 [0] 2 3 3 3 2 2 6 2" xfId="49060" xr:uid="{E3654CDD-B09D-4339-9DBF-5DC6406AF209}"/>
    <cellStyle name="통화 [0] 2 3 3 3 2 2 7" xfId="21890" xr:uid="{AE6A5227-414B-4959-964D-2DDCB4CE7810}"/>
    <cellStyle name="통화 [0] 2 3 3 3 2 2 7 2" xfId="51842" xr:uid="{E5A3C737-BE33-490A-BBBC-A26E475457AE}"/>
    <cellStyle name="통화 [0] 2 3 3 3 2 2 8" xfId="24628" xr:uid="{AA2B0EEE-C1F6-4A58-9BA4-6E8BF37FFE87}"/>
    <cellStyle name="통화 [0] 2 3 3 3 2 2 8 2" xfId="54580" xr:uid="{C2A1DFBE-AB6D-448D-BD4B-CBE338756880}"/>
    <cellStyle name="통화 [0] 2 3 3 3 2 2 9" xfId="27364" xr:uid="{2DE537D4-A57D-4A8D-A2BA-557FE5181C25}"/>
    <cellStyle name="통화 [0] 2 3 3 3 2 2 9 2" xfId="57316" xr:uid="{6A8EB41E-DAF1-4109-ADAE-B5928A8A9AC7}"/>
    <cellStyle name="통화 [0] 2 3 3 3 2 3" xfId="3744" xr:uid="{DB356E07-1A2C-4317-B956-B106D04DCE5F}"/>
    <cellStyle name="통화 [0] 2 3 3 3 2 3 2" xfId="28739" xr:uid="{4F718619-9569-4B53-8FF5-DBFB3F2BF392}"/>
    <cellStyle name="통화 [0] 2 3 3 3 2 3 2 2" xfId="58691" xr:uid="{36625695-54C9-4081-988D-20446EA4A69A}"/>
    <cellStyle name="통화 [0] 2 3 3 3 2 3 3" xfId="33737" xr:uid="{F2E068F7-1768-44AF-9761-77D64F09A810}"/>
    <cellStyle name="통화 [0] 2 3 3 3 2 4" xfId="6692" xr:uid="{3ABB7080-8113-4928-B198-D7F6C63C1C23}"/>
    <cellStyle name="통화 [0] 2 3 3 3 2 4 2" xfId="36647" xr:uid="{17CB91A1-4282-4BAB-8E6B-6D34097594ED}"/>
    <cellStyle name="통화 [0] 2 3 3 3 2 5" xfId="9474" xr:uid="{D076FCB2-F96B-4782-8C6B-3FDCB53A8043}"/>
    <cellStyle name="통화 [0] 2 3 3 3 2 5 2" xfId="39429" xr:uid="{70CF37EC-4F0C-41A0-99CA-259E21222B86}"/>
    <cellStyle name="통화 [0] 2 3 3 3 2 6" xfId="12256" xr:uid="{0D6FAFCB-48A9-4EB5-B837-D96EEEA32F43}"/>
    <cellStyle name="통화 [0] 2 3 3 3 2 6 2" xfId="42211" xr:uid="{6C597ED7-AB83-4CC5-B974-684EABC748B5}"/>
    <cellStyle name="통화 [0] 2 3 3 3 2 7" xfId="14991" xr:uid="{7E5FDA76-C828-449A-8621-AE8A1FE8A148}"/>
    <cellStyle name="통화 [0] 2 3 3 3 2 7 2" xfId="44946" xr:uid="{2848CBE9-7D96-4FE0-A3EE-42C0EF62E711}"/>
    <cellStyle name="통화 [0] 2 3 3 3 2 8" xfId="17739" xr:uid="{5BD45519-5FEA-4133-8CBB-73DDD6C32C94}"/>
    <cellStyle name="통화 [0] 2 3 3 3 2 8 2" xfId="47692" xr:uid="{46F94135-10A7-4D80-BF26-4777B4942509}"/>
    <cellStyle name="통화 [0] 2 3 3 3 2 9" xfId="20522" xr:uid="{9E5105BA-582C-43B3-A6AE-DCD46D786D80}"/>
    <cellStyle name="통화 [0] 2 3 3 3 2 9 2" xfId="50474" xr:uid="{82754973-4025-43D3-BC59-8233C532AB64}"/>
    <cellStyle name="통화 [0] 2 3 3 3 3" xfId="1921" xr:uid="{1BDEBB2A-EC93-412A-B0B0-66A55F35B37E}"/>
    <cellStyle name="통화 [0] 2 3 3 3 3 10" xfId="26680" xr:uid="{28B7F7A3-B82B-4E18-8249-3EC400960325}"/>
    <cellStyle name="통화 [0] 2 3 3 3 3 10 2" xfId="56632" xr:uid="{2518C5EE-8E91-482E-ABAA-FFC3A0B849BE}"/>
    <cellStyle name="통화 [0] 2 3 3 3 3 11" xfId="31926" xr:uid="{CAD6B65F-6E31-4FBB-B3F6-BB4ABAF22930}"/>
    <cellStyle name="통화 [0] 2 3 3 3 3 2" xfId="4428" xr:uid="{C0ADA558-1BD0-48BB-AB6D-EDAE5B03A29F}"/>
    <cellStyle name="통화 [0] 2 3 3 3 3 2 2" xfId="29423" xr:uid="{B077A6AD-1962-48A5-8EBD-B8AA2601D956}"/>
    <cellStyle name="통화 [0] 2 3 3 3 3 2 2 2" xfId="59375" xr:uid="{F79A4570-8C8B-4A4A-B28D-B09B534E8CCE}"/>
    <cellStyle name="통화 [0] 2 3 3 3 3 2 3" xfId="34421" xr:uid="{E57CF5A6-E097-45F5-A646-31F9BF929CD2}"/>
    <cellStyle name="통화 [0] 2 3 3 3 3 3" xfId="7376" xr:uid="{339D45F6-712E-4762-9852-3DA495216FEF}"/>
    <cellStyle name="통화 [0] 2 3 3 3 3 3 2" xfId="37331" xr:uid="{29906419-34A4-4B61-925F-78ACBFF14199}"/>
    <cellStyle name="통화 [0] 2 3 3 3 3 4" xfId="10158" xr:uid="{AC26B7F3-7CB4-4441-A421-A5DD01FF6A83}"/>
    <cellStyle name="통화 [0] 2 3 3 3 3 4 2" xfId="40113" xr:uid="{8BCD2EA6-8FB9-4BE2-8776-4C52CF9B31B4}"/>
    <cellStyle name="통화 [0] 2 3 3 3 3 5" xfId="12940" xr:uid="{508F51BA-235D-46A8-8B47-A6686FDC2355}"/>
    <cellStyle name="통화 [0] 2 3 3 3 3 5 2" xfId="42895" xr:uid="{456DFFD4-4AD7-4A2A-9788-62B414990316}"/>
    <cellStyle name="통화 [0] 2 3 3 3 3 6" xfId="15675" xr:uid="{9C8B334E-A9C3-4D31-85E2-3D3F6DB8358A}"/>
    <cellStyle name="통화 [0] 2 3 3 3 3 6 2" xfId="45630" xr:uid="{AFAE0FB0-C439-488E-9A07-529A9A13A85C}"/>
    <cellStyle name="통화 [0] 2 3 3 3 3 7" xfId="18423" xr:uid="{FE6C7591-4E1F-41C5-B734-B440887D21DC}"/>
    <cellStyle name="통화 [0] 2 3 3 3 3 7 2" xfId="48376" xr:uid="{5BF6C823-6E6A-487C-A4C4-979F61704413}"/>
    <cellStyle name="통화 [0] 2 3 3 3 3 8" xfId="21206" xr:uid="{BD5DCAB9-2E7C-4BA2-B41D-24DB05B6358A}"/>
    <cellStyle name="통화 [0] 2 3 3 3 3 8 2" xfId="51158" xr:uid="{3DA42586-0751-4015-85BC-CC07B6A18164}"/>
    <cellStyle name="통화 [0] 2 3 3 3 3 9" xfId="23944" xr:uid="{82C214CB-B30F-4413-A003-288442131083}"/>
    <cellStyle name="통화 [0] 2 3 3 3 3 9 2" xfId="53896" xr:uid="{C381A43F-272B-428B-B89C-1F3371C8100E}"/>
    <cellStyle name="통화 [0] 2 3 3 3 4" xfId="3060" xr:uid="{0CD98B1A-EDDB-4EED-9B7C-DA82EF6C3DB3}"/>
    <cellStyle name="통화 [0] 2 3 3 3 4 2" xfId="28055" xr:uid="{07183EA4-7068-4707-9CF6-4F5BFE207133}"/>
    <cellStyle name="통화 [0] 2 3 3 3 4 2 2" xfId="58007" xr:uid="{B008CCE8-5616-4308-AFD0-0C760838A6CA}"/>
    <cellStyle name="통화 [0] 2 3 3 3 4 3" xfId="33053" xr:uid="{8E450F87-7EA6-4BC2-8428-09C2E5CDFC8E}"/>
    <cellStyle name="통화 [0] 2 3 3 3 5" xfId="6008" xr:uid="{506029EE-6510-451D-9767-FFD444AD57FA}"/>
    <cellStyle name="통화 [0] 2 3 3 3 5 2" xfId="35963" xr:uid="{BAD82C82-B822-4F06-A601-710BD29E22D8}"/>
    <cellStyle name="통화 [0] 2 3 3 3 6" xfId="8790" xr:uid="{DCE580B7-B3F5-4888-99C1-57497A63CBF9}"/>
    <cellStyle name="통화 [0] 2 3 3 3 6 2" xfId="38745" xr:uid="{FDD4E1DE-6504-4BF5-8FBE-BA48EF5B3525}"/>
    <cellStyle name="통화 [0] 2 3 3 3 7" xfId="11572" xr:uid="{A7C6D76F-6641-42FF-9D9D-9B0333E281A3}"/>
    <cellStyle name="통화 [0] 2 3 3 3 7 2" xfId="41527" xr:uid="{6DD34D9E-186C-4C88-ABFB-FCD4BE0D56CA}"/>
    <cellStyle name="통화 [0] 2 3 3 3 8" xfId="14307" xr:uid="{C2AF5A22-B4A2-4AF2-AFF8-4096D7A4A0A9}"/>
    <cellStyle name="통화 [0] 2 3 3 3 8 2" xfId="44262" xr:uid="{CBF20C0D-2610-45D3-8093-8476C6F1F034}"/>
    <cellStyle name="통화 [0] 2 3 3 3 9" xfId="17055" xr:uid="{1D53516E-3739-425E-A0AC-42A99BA38B62}"/>
    <cellStyle name="통화 [0] 2 3 3 3 9 2" xfId="47008" xr:uid="{A590FD1A-7ABF-4A0F-AF8C-7D6BDB94D77B}"/>
    <cellStyle name="통화 [0] 2 3 3 4" xfId="1012" xr:uid="{20338315-26AB-4B4F-93DF-C822B4ADF78C}"/>
    <cellStyle name="통화 [0] 2 3 3 4 10" xfId="22918" xr:uid="{CBA32750-4E85-48B8-86BE-156E270D916F}"/>
    <cellStyle name="통화 [0] 2 3 3 4 10 2" xfId="52870" xr:uid="{69F02C93-BFEF-4490-994B-65B10378A77E}"/>
    <cellStyle name="통화 [0] 2 3 3 4 11" xfId="25654" xr:uid="{0AEB4F36-D238-45AF-BD06-BBE2D8F8517E}"/>
    <cellStyle name="통화 [0] 2 3 3 4 11 2" xfId="55606" xr:uid="{B67460E8-BB42-4C4E-9C6D-35341DC3A8C5}"/>
    <cellStyle name="통화 [0] 2 3 3 4 12" xfId="31017" xr:uid="{8900D86F-FB91-4E90-97FB-9D2C03EE7B10}"/>
    <cellStyle name="통화 [0] 2 3 3 4 2" xfId="4770" xr:uid="{42B129A6-8014-4758-8D94-D22EFA05CDCF}"/>
    <cellStyle name="통화 [0] 2 3 3 4 2 10" xfId="34763" xr:uid="{84C740F9-18D9-441D-9E3D-96527A536AC2}"/>
    <cellStyle name="통화 [0] 2 3 3 4 2 2" xfId="7718" xr:uid="{BDD6882F-7D39-4164-8A27-5842863436A9}"/>
    <cellStyle name="통화 [0] 2 3 3 4 2 2 2" xfId="29765" xr:uid="{55E07A53-903F-4863-86F4-0FCD5249C2E7}"/>
    <cellStyle name="통화 [0] 2 3 3 4 2 2 2 2" xfId="59717" xr:uid="{B472D5D7-5CD4-4DC6-AD06-FC0DDA0891BE}"/>
    <cellStyle name="통화 [0] 2 3 3 4 2 2 3" xfId="37673" xr:uid="{C37BBEE5-56FF-4F37-81FF-692AEE81D4E6}"/>
    <cellStyle name="통화 [0] 2 3 3 4 2 3" xfId="10500" xr:uid="{160B851C-DEB4-4489-B6D6-1EF5A6A79F78}"/>
    <cellStyle name="통화 [0] 2 3 3 4 2 3 2" xfId="40455" xr:uid="{27C77AD6-9E21-4EF8-BB4C-4A999CF8283D}"/>
    <cellStyle name="통화 [0] 2 3 3 4 2 4" xfId="13282" xr:uid="{F084DE8F-749A-49F8-B55A-2B368C2FD3BC}"/>
    <cellStyle name="통화 [0] 2 3 3 4 2 4 2" xfId="43237" xr:uid="{8C8D5E1A-DB66-4B10-A66A-6090472101E5}"/>
    <cellStyle name="통화 [0] 2 3 3 4 2 5" xfId="16017" xr:uid="{B5239E8D-EBB4-4D82-B91E-8A1CB30BCA37}"/>
    <cellStyle name="통화 [0] 2 3 3 4 2 5 2" xfId="45972" xr:uid="{56662B5D-4F0C-431C-B276-309F3011F56A}"/>
    <cellStyle name="통화 [0] 2 3 3 4 2 6" xfId="18765" xr:uid="{05FA8978-0FEB-4289-9E46-F72786816FF8}"/>
    <cellStyle name="통화 [0] 2 3 3 4 2 6 2" xfId="48718" xr:uid="{CD200DC4-21A3-4DD7-885D-1C3E3E8F4248}"/>
    <cellStyle name="통화 [0] 2 3 3 4 2 7" xfId="21548" xr:uid="{2D205528-A834-4AC7-826D-D2A90A4FFA29}"/>
    <cellStyle name="통화 [0] 2 3 3 4 2 7 2" xfId="51500" xr:uid="{47D5519A-D74D-4093-823D-773DDAA210E2}"/>
    <cellStyle name="통화 [0] 2 3 3 4 2 8" xfId="24286" xr:uid="{78B86D5B-9E74-481E-9F4A-6F529E5A3968}"/>
    <cellStyle name="통화 [0] 2 3 3 4 2 8 2" xfId="54238" xr:uid="{7F3EA925-715A-4CD1-8A46-77D40FABE4E3}"/>
    <cellStyle name="통화 [0] 2 3 3 4 2 9" xfId="27022" xr:uid="{B88B13DB-C73D-430F-A1D5-518FC195C4DB}"/>
    <cellStyle name="통화 [0] 2 3 3 4 2 9 2" xfId="56974" xr:uid="{63F28BA1-BBC4-40C5-8EAF-C3CFDDAFEEE6}"/>
    <cellStyle name="통화 [0] 2 3 3 4 3" xfId="3402" xr:uid="{E8E20EF1-4C46-40EF-9B1C-1B47053BBF4F}"/>
    <cellStyle name="통화 [0] 2 3 3 4 3 2" xfId="28397" xr:uid="{184EFF4E-1E4C-4228-A0C0-AD54C9A3FD09}"/>
    <cellStyle name="통화 [0] 2 3 3 4 3 2 2" xfId="58349" xr:uid="{BE96EA39-C678-44BD-B30B-44125EDB41BE}"/>
    <cellStyle name="통화 [0] 2 3 3 4 3 3" xfId="33395" xr:uid="{9994CF5E-3E8A-48AE-9958-42873581A656}"/>
    <cellStyle name="통화 [0] 2 3 3 4 4" xfId="6350" xr:uid="{C3A5053C-BBD1-425D-8997-03E27B5DFEFB}"/>
    <cellStyle name="통화 [0] 2 3 3 4 4 2" xfId="36305" xr:uid="{3367701B-086F-4CA3-8CFB-302F11225B50}"/>
    <cellStyle name="통화 [0] 2 3 3 4 5" xfId="9132" xr:uid="{A59E034E-AFFA-4BF4-A4E4-B23B39F001A5}"/>
    <cellStyle name="통화 [0] 2 3 3 4 5 2" xfId="39087" xr:uid="{482190E9-BC50-43F6-A70B-F76516A301EB}"/>
    <cellStyle name="통화 [0] 2 3 3 4 6" xfId="11914" xr:uid="{A38D81B0-7E1F-433B-A5B2-378B5F69BE11}"/>
    <cellStyle name="통화 [0] 2 3 3 4 6 2" xfId="41869" xr:uid="{E5F0D6FC-22CF-494A-9E3C-933581F64B80}"/>
    <cellStyle name="통화 [0] 2 3 3 4 7" xfId="14649" xr:uid="{1D4BE445-865B-4FB2-B22B-85B560B1B85B}"/>
    <cellStyle name="통화 [0] 2 3 3 4 7 2" xfId="44604" xr:uid="{387C03D1-E96E-42D4-B6E5-CADFF93892FD}"/>
    <cellStyle name="통화 [0] 2 3 3 4 8" xfId="17397" xr:uid="{B8ED7261-26CF-4F17-B8FE-17939802E82E}"/>
    <cellStyle name="통화 [0] 2 3 3 4 8 2" xfId="47350" xr:uid="{C3082D4B-C8B4-4B2C-BCF3-8E108DCDE6E2}"/>
    <cellStyle name="통화 [0] 2 3 3 4 9" xfId="20180" xr:uid="{0BE86B0F-C875-4682-9EC8-248BDA398AC1}"/>
    <cellStyle name="통화 [0] 2 3 3 4 9 2" xfId="50132" xr:uid="{0DF175CB-B63E-4E9F-B486-48B58722297C}"/>
    <cellStyle name="통화 [0] 2 3 3 5" xfId="1554" xr:uid="{B82A7C58-EFB0-49B9-A102-0EF098409625}"/>
    <cellStyle name="통화 [0] 2 3 3 5 10" xfId="26338" xr:uid="{79D5FDA8-3007-48EF-A985-E69EDD3FA62F}"/>
    <cellStyle name="통화 [0] 2 3 3 5 10 2" xfId="56290" xr:uid="{25134043-B6C6-4C25-A5FC-E57169ABE65A}"/>
    <cellStyle name="통화 [0] 2 3 3 5 11" xfId="31559" xr:uid="{8D8FF8E2-6E15-48A5-97F6-B5946C2E4D6B}"/>
    <cellStyle name="통화 [0] 2 3 3 5 2" xfId="4086" xr:uid="{0B7B6995-F782-491B-8AFB-E6DE98D2CBF2}"/>
    <cellStyle name="통화 [0] 2 3 3 5 2 2" xfId="29081" xr:uid="{22D0CC59-59AB-42DC-B604-81B7338C42F9}"/>
    <cellStyle name="통화 [0] 2 3 3 5 2 2 2" xfId="59033" xr:uid="{5EEC0DE0-9AA0-48AE-B72E-24AB6C858CF0}"/>
    <cellStyle name="통화 [0] 2 3 3 5 2 3" xfId="34079" xr:uid="{868ECC98-D673-4FD9-8046-5BD8376F7C99}"/>
    <cellStyle name="통화 [0] 2 3 3 5 3" xfId="7034" xr:uid="{FCDB97BF-1C13-4E57-B635-CAB22403B9C0}"/>
    <cellStyle name="통화 [0] 2 3 3 5 3 2" xfId="36989" xr:uid="{2DB6DEE5-EDB1-4834-B065-5F8D7AD9B34F}"/>
    <cellStyle name="통화 [0] 2 3 3 5 4" xfId="9816" xr:uid="{D03C99A4-A0F8-4274-B853-D8FC82614D4E}"/>
    <cellStyle name="통화 [0] 2 3 3 5 4 2" xfId="39771" xr:uid="{CFC8C115-A78A-4898-B9B3-FE763CE3C982}"/>
    <cellStyle name="통화 [0] 2 3 3 5 5" xfId="12598" xr:uid="{D33845A1-4E5E-4987-8B92-F2DD61D98A0C}"/>
    <cellStyle name="통화 [0] 2 3 3 5 5 2" xfId="42553" xr:uid="{632AE55C-1F4E-4D9B-8920-FE1A6BFB56F8}"/>
    <cellStyle name="통화 [0] 2 3 3 5 6" xfId="15333" xr:uid="{5FB86A0E-7D69-49C4-8C8F-A444A00E6A54}"/>
    <cellStyle name="통화 [0] 2 3 3 5 6 2" xfId="45288" xr:uid="{5EFABC0B-37DF-4DB7-A52C-124E25F85B6B}"/>
    <cellStyle name="통화 [0] 2 3 3 5 7" xfId="18081" xr:uid="{2F9EF8BF-8C69-40A8-9F2B-480705C8D9E7}"/>
    <cellStyle name="통화 [0] 2 3 3 5 7 2" xfId="48034" xr:uid="{BD834C64-2222-4863-AA23-49EC660057CE}"/>
    <cellStyle name="통화 [0] 2 3 3 5 8" xfId="20864" xr:uid="{224A16E8-E00F-48D6-A29F-07C73ACE45BD}"/>
    <cellStyle name="통화 [0] 2 3 3 5 8 2" xfId="50816" xr:uid="{C0B9DCC9-5BE8-4685-AF83-EE2E34537FCE}"/>
    <cellStyle name="통화 [0] 2 3 3 5 9" xfId="23602" xr:uid="{7CCF9D3F-7F3E-4CE7-848E-17DF89A1C922}"/>
    <cellStyle name="통화 [0] 2 3 3 5 9 2" xfId="53554" xr:uid="{D110C7F3-4116-4ADB-B65C-61F1219E4B34}"/>
    <cellStyle name="통화 [0] 2 3 3 6" xfId="2101" xr:uid="{33322EC0-5125-4121-9162-5E88D2A4A15A}"/>
    <cellStyle name="통화 [0] 2 3 3 6 2" xfId="27713" xr:uid="{3D508C21-E56A-4825-9C25-C0B26A5F576E}"/>
    <cellStyle name="통화 [0] 2 3 3 6 2 2" xfId="57665" xr:uid="{27CCC3EF-02F8-4CC2-8133-9138FBE72BE5}"/>
    <cellStyle name="통화 [0] 2 3 3 6 3" xfId="32104" xr:uid="{17107B0B-61B4-4ED5-B885-912899EB7DF3}"/>
    <cellStyle name="통화 [0] 2 3 3 7" xfId="2280" xr:uid="{43D52F18-70FC-4330-9B7C-51A1EDB87D53}"/>
    <cellStyle name="통화 [0] 2 3 3 7 2" xfId="32280" xr:uid="{420BFD3A-4CAD-4934-9129-05329A46F81B}"/>
    <cellStyle name="통화 [0] 2 3 3 8" xfId="2718" xr:uid="{E3C204F9-8FFD-43F0-A3A8-F9F414BE7BC6}"/>
    <cellStyle name="통화 [0] 2 3 3 8 2" xfId="32711" xr:uid="{963F25AF-FC20-4212-A63B-DDAD8F59ECB1}"/>
    <cellStyle name="통화 [0] 2 3 3 9" xfId="5666" xr:uid="{8DE248AC-D857-464A-A9D8-5D02804F32CB}"/>
    <cellStyle name="통화 [0] 2 3 3 9 2" xfId="35621" xr:uid="{FABA18F1-0A4F-484F-8BE6-063CADD5F7B5}"/>
    <cellStyle name="통화 [0] 2 3 4" xfId="514" xr:uid="{54E60F60-3B60-45C9-874F-0C3C45796242}"/>
    <cellStyle name="통화 [0] 2 3 4 10" xfId="16799" xr:uid="{F4F8B9D0-3A62-498D-92E1-1DE6CA5A3D88}"/>
    <cellStyle name="통화 [0] 2 3 4 10 2" xfId="46752" xr:uid="{1C9624E2-8298-4DCC-8240-A717A81D6F52}"/>
    <cellStyle name="통화 [0] 2 3 4 11" xfId="19582" xr:uid="{D410B43E-EA32-497B-9927-50E3D08AC50C}"/>
    <cellStyle name="통화 [0] 2 3 4 11 2" xfId="49534" xr:uid="{9FA03E8D-421D-4304-BB75-E5457047DE0E}"/>
    <cellStyle name="통화 [0] 2 3 4 12" xfId="22320" xr:uid="{32F07BB6-90C2-4533-B1A1-6633290F3799}"/>
    <cellStyle name="통화 [0] 2 3 4 12 2" xfId="52272" xr:uid="{5B84240D-726A-404A-85E3-FA757E90A8B6}"/>
    <cellStyle name="통화 [0] 2 3 4 13" xfId="25056" xr:uid="{6A3EED6D-19C3-4931-A3AB-1B356AB3D376}"/>
    <cellStyle name="통화 [0] 2 3 4 13 2" xfId="55008" xr:uid="{6ABEA35D-3DED-470A-BE47-C15ADD8068F8}"/>
    <cellStyle name="통화 [0] 2 3 4 14" xfId="30524" xr:uid="{53442C08-4575-4E09-BDD8-FE872325A7D8}"/>
    <cellStyle name="통화 [0] 2 3 4 2" xfId="1062" xr:uid="{51FC68B1-EF2F-4405-879C-48EF85371B74}"/>
    <cellStyle name="통화 [0] 2 3 4 2 10" xfId="19924" xr:uid="{4856364E-E5BE-49F8-A084-FDE65D496FCA}"/>
    <cellStyle name="통화 [0] 2 3 4 2 10 2" xfId="49876" xr:uid="{61DFBB94-DEF6-4BF1-B4A6-CDA9439DE48A}"/>
    <cellStyle name="통화 [0] 2 3 4 2 11" xfId="22662" xr:uid="{2EA6FC2E-B0AE-47ED-A8CB-0ABFCF881A7D}"/>
    <cellStyle name="통화 [0] 2 3 4 2 11 2" xfId="52614" xr:uid="{6A5FE157-C05C-45A4-976C-DBF3FD02F5B2}"/>
    <cellStyle name="통화 [0] 2 3 4 2 12" xfId="25398" xr:uid="{E540DD4C-4E69-4E3B-A47C-08CAC05AB7E0}"/>
    <cellStyle name="통화 [0] 2 3 4 2 12 2" xfId="55350" xr:uid="{220CBD88-47E1-4B45-AE20-39B427C94FFC}"/>
    <cellStyle name="통화 [0] 2 3 4 2 13" xfId="31067" xr:uid="{59010B0B-8719-4111-A93C-788380D7BC89}"/>
    <cellStyle name="통화 [0] 2 3 4 2 2" xfId="3830" xr:uid="{61929654-58AE-4D50-9D3D-E20613F8780B}"/>
    <cellStyle name="통화 [0] 2 3 4 2 2 10" xfId="26082" xr:uid="{9E54565B-956C-45F1-B9DA-F964D7CB441E}"/>
    <cellStyle name="통화 [0] 2 3 4 2 2 10 2" xfId="56034" xr:uid="{43767347-F8B9-489F-9AF6-49674828294D}"/>
    <cellStyle name="통화 [0] 2 3 4 2 2 11" xfId="33823" xr:uid="{0F462253-14F3-49C0-B3C9-5508C29216BD}"/>
    <cellStyle name="통화 [0] 2 3 4 2 2 2" xfId="5198" xr:uid="{273E1EBA-F709-4FF3-B007-9BA70DA1CA95}"/>
    <cellStyle name="통화 [0] 2 3 4 2 2 2 10" xfId="35191" xr:uid="{65737C90-4FF8-4A59-B92B-639799E5BE1D}"/>
    <cellStyle name="통화 [0] 2 3 4 2 2 2 2" xfId="8146" xr:uid="{6AACAD6D-53C8-4394-A6EB-BE4F9160270D}"/>
    <cellStyle name="통화 [0] 2 3 4 2 2 2 2 2" xfId="30193" xr:uid="{161798DD-1314-44B0-8E92-C22B1A5C663E}"/>
    <cellStyle name="통화 [0] 2 3 4 2 2 2 2 2 2" xfId="60145" xr:uid="{7FB110C3-9759-4B17-86D3-128B88FDFBC2}"/>
    <cellStyle name="통화 [0] 2 3 4 2 2 2 2 3" xfId="38101" xr:uid="{067946CF-FBFA-4574-9723-E6059D4DF96F}"/>
    <cellStyle name="통화 [0] 2 3 4 2 2 2 3" xfId="10928" xr:uid="{CF10BFC3-2CEE-44DA-8AC7-B3FF70F9B4FF}"/>
    <cellStyle name="통화 [0] 2 3 4 2 2 2 3 2" xfId="40883" xr:uid="{3DA60856-474F-406A-BD21-1ADD745B63A3}"/>
    <cellStyle name="통화 [0] 2 3 4 2 2 2 4" xfId="13710" xr:uid="{F03939CB-0DDB-44D9-8C37-A47AB7381C6D}"/>
    <cellStyle name="통화 [0] 2 3 4 2 2 2 4 2" xfId="43665" xr:uid="{1B7ECBF0-4196-420C-BD8E-F2E2DA99C125}"/>
    <cellStyle name="통화 [0] 2 3 4 2 2 2 5" xfId="16445" xr:uid="{3F0CE29F-1D41-4F74-B43F-1A661C31EC71}"/>
    <cellStyle name="통화 [0] 2 3 4 2 2 2 5 2" xfId="46400" xr:uid="{CCC1D7B3-2B6D-4206-A4F0-0A67C9754227}"/>
    <cellStyle name="통화 [0] 2 3 4 2 2 2 6" xfId="19193" xr:uid="{D82A69B2-0479-4AB1-A4D3-1D17A5093167}"/>
    <cellStyle name="통화 [0] 2 3 4 2 2 2 6 2" xfId="49146" xr:uid="{312A0B59-FA92-4A54-8B00-0368163D0848}"/>
    <cellStyle name="통화 [0] 2 3 4 2 2 2 7" xfId="21976" xr:uid="{235BCD3A-85EC-4296-8528-72B7A22B3736}"/>
    <cellStyle name="통화 [0] 2 3 4 2 2 2 7 2" xfId="51928" xr:uid="{7927A6D0-4C36-4C1E-9297-7E22A415FC32}"/>
    <cellStyle name="통화 [0] 2 3 4 2 2 2 8" xfId="24714" xr:uid="{9DD37C1B-6761-47A2-A252-EFE0B3DB7570}"/>
    <cellStyle name="통화 [0] 2 3 4 2 2 2 8 2" xfId="54666" xr:uid="{0F56886F-38E0-4CD0-992A-D147091EEC68}"/>
    <cellStyle name="통화 [0] 2 3 4 2 2 2 9" xfId="27450" xr:uid="{62683A20-82F7-444A-A3C1-5C870DE21315}"/>
    <cellStyle name="통화 [0] 2 3 4 2 2 2 9 2" xfId="57402" xr:uid="{C23E0B1E-CEFB-4342-9284-8E8E6E9F678F}"/>
    <cellStyle name="통화 [0] 2 3 4 2 2 3" xfId="6778" xr:uid="{649F80F1-79D6-44E4-BC3B-A5BA8EB3C6AD}"/>
    <cellStyle name="통화 [0] 2 3 4 2 2 3 2" xfId="28825" xr:uid="{15778325-3DB3-48E6-ABB5-52B426F15B3E}"/>
    <cellStyle name="통화 [0] 2 3 4 2 2 3 2 2" xfId="58777" xr:uid="{B4D2BF6F-C519-47D3-8C25-28CE596E2A84}"/>
    <cellStyle name="통화 [0] 2 3 4 2 2 3 3" xfId="36733" xr:uid="{70A88051-CD90-4F61-82DF-323EE6B79721}"/>
    <cellStyle name="통화 [0] 2 3 4 2 2 4" xfId="9560" xr:uid="{8B12E8A3-0163-40AF-9FDF-2773D8192ED6}"/>
    <cellStyle name="통화 [0] 2 3 4 2 2 4 2" xfId="39515" xr:uid="{3FE586A0-CBC2-436F-8C3B-157834A54F7A}"/>
    <cellStyle name="통화 [0] 2 3 4 2 2 5" xfId="12342" xr:uid="{CDDE78D7-0C8E-47F0-B6A6-686FF6A02778}"/>
    <cellStyle name="통화 [0] 2 3 4 2 2 5 2" xfId="42297" xr:uid="{39C94292-5887-4DA7-B290-F87389D72597}"/>
    <cellStyle name="통화 [0] 2 3 4 2 2 6" xfId="15077" xr:uid="{F4E93572-6F98-4324-9C7D-8A9BC8FB3226}"/>
    <cellStyle name="통화 [0] 2 3 4 2 2 6 2" xfId="45032" xr:uid="{69E077BC-E60A-4359-B750-0CFB461ECEC8}"/>
    <cellStyle name="통화 [0] 2 3 4 2 2 7" xfId="17825" xr:uid="{9093B934-8164-4222-8DB9-A852985485DD}"/>
    <cellStyle name="통화 [0] 2 3 4 2 2 7 2" xfId="47778" xr:uid="{29974B0A-1EDA-4E77-B319-C2273A6B6032}"/>
    <cellStyle name="통화 [0] 2 3 4 2 2 8" xfId="20608" xr:uid="{144F03B1-56CF-47F0-BF48-615D5BC99207}"/>
    <cellStyle name="통화 [0] 2 3 4 2 2 8 2" xfId="50560" xr:uid="{CB854711-E61B-4693-9C52-655B54E585B9}"/>
    <cellStyle name="통화 [0] 2 3 4 2 2 9" xfId="23346" xr:uid="{F66F4F83-AF42-4CA5-B5AA-1330C5BA58EC}"/>
    <cellStyle name="통화 [0] 2 3 4 2 2 9 2" xfId="53298" xr:uid="{7091ED49-19F4-438A-8365-63979734E0E5}"/>
    <cellStyle name="통화 [0] 2 3 4 2 3" xfId="4514" xr:uid="{2B47508A-1AE7-4BC1-A68B-4B1E70CA0009}"/>
    <cellStyle name="통화 [0] 2 3 4 2 3 10" xfId="34507" xr:uid="{786E26C1-11CC-4DD4-A4E9-5ADA6E4655EB}"/>
    <cellStyle name="통화 [0] 2 3 4 2 3 2" xfId="7462" xr:uid="{CADC8975-07CB-4CA5-918B-468C74ADCD57}"/>
    <cellStyle name="통화 [0] 2 3 4 2 3 2 2" xfId="29509" xr:uid="{DE311BFD-8592-423A-A9D2-1C3C62F4B8F2}"/>
    <cellStyle name="통화 [0] 2 3 4 2 3 2 2 2" xfId="59461" xr:uid="{22B26AD3-2CFE-4416-B723-8B23B2EBD91E}"/>
    <cellStyle name="통화 [0] 2 3 4 2 3 2 3" xfId="37417" xr:uid="{759632DB-D37F-40A6-82E3-0D2D17EA42D8}"/>
    <cellStyle name="통화 [0] 2 3 4 2 3 3" xfId="10244" xr:uid="{A0246B7B-FF0E-4645-9C7B-D09ABB372E74}"/>
    <cellStyle name="통화 [0] 2 3 4 2 3 3 2" xfId="40199" xr:uid="{AA2A5362-55D1-4FE5-9502-A47F9C13F6C0}"/>
    <cellStyle name="통화 [0] 2 3 4 2 3 4" xfId="13026" xr:uid="{F65842D3-2F91-4B94-B3F3-D726F645B09F}"/>
    <cellStyle name="통화 [0] 2 3 4 2 3 4 2" xfId="42981" xr:uid="{625B2E5F-4D3B-4758-8292-6F656312FC4E}"/>
    <cellStyle name="통화 [0] 2 3 4 2 3 5" xfId="15761" xr:uid="{D9A6618E-D0D6-4BB7-8DAA-22B15085D49B}"/>
    <cellStyle name="통화 [0] 2 3 4 2 3 5 2" xfId="45716" xr:uid="{55DD16AA-21CD-4E96-9868-A4D70406409D}"/>
    <cellStyle name="통화 [0] 2 3 4 2 3 6" xfId="18509" xr:uid="{538F3A53-DF5A-40A0-9234-4F7C8181106E}"/>
    <cellStyle name="통화 [0] 2 3 4 2 3 6 2" xfId="48462" xr:uid="{CD4B45A6-E874-482A-86C3-4BED1E968927}"/>
    <cellStyle name="통화 [0] 2 3 4 2 3 7" xfId="21292" xr:uid="{C6BAB3AF-E7D7-48B3-B080-C2D10240DAF7}"/>
    <cellStyle name="통화 [0] 2 3 4 2 3 7 2" xfId="51244" xr:uid="{96A0EC8B-2EFB-44C2-AE82-5DC719BAAEEB}"/>
    <cellStyle name="통화 [0] 2 3 4 2 3 8" xfId="24030" xr:uid="{608698BA-4574-44D2-BD1E-333189D5A669}"/>
    <cellStyle name="통화 [0] 2 3 4 2 3 8 2" xfId="53982" xr:uid="{2D06785C-82CC-47CC-9659-0C3E1ECFD17F}"/>
    <cellStyle name="통화 [0] 2 3 4 2 3 9" xfId="26766" xr:uid="{CFF1D55D-955F-4F54-946C-6576DA303087}"/>
    <cellStyle name="통화 [0] 2 3 4 2 3 9 2" xfId="56718" xr:uid="{0A854255-E39A-4BA5-82B3-862BDBF7537B}"/>
    <cellStyle name="통화 [0] 2 3 4 2 4" xfId="3146" xr:uid="{D9CBB39C-9704-4753-92E0-4D76F0827004}"/>
    <cellStyle name="통화 [0] 2 3 4 2 4 2" xfId="28141" xr:uid="{DF5D540A-F839-4E62-852F-021ED38376D8}"/>
    <cellStyle name="통화 [0] 2 3 4 2 4 2 2" xfId="58093" xr:uid="{C245650C-C135-4DDF-9FDA-6C31E212491C}"/>
    <cellStyle name="통화 [0] 2 3 4 2 4 3" xfId="33139" xr:uid="{DAF5599B-D818-455B-8347-099F7F234656}"/>
    <cellStyle name="통화 [0] 2 3 4 2 5" xfId="6094" xr:uid="{ED3E04D6-3BDB-446E-AD60-BAA0A9D292EA}"/>
    <cellStyle name="통화 [0] 2 3 4 2 5 2" xfId="36049" xr:uid="{F5D11D8F-7EE4-466D-B110-0A066B206593}"/>
    <cellStyle name="통화 [0] 2 3 4 2 6" xfId="8876" xr:uid="{4A4E93D0-3172-4898-9D89-486B2F77CA07}"/>
    <cellStyle name="통화 [0] 2 3 4 2 6 2" xfId="38831" xr:uid="{3313439D-6814-435F-A38B-AAD1727BFD43}"/>
    <cellStyle name="통화 [0] 2 3 4 2 7" xfId="11658" xr:uid="{4ECE2BBD-84DC-4AC0-B8D7-4C978B266392}"/>
    <cellStyle name="통화 [0] 2 3 4 2 7 2" xfId="41613" xr:uid="{C6421AEC-2462-423F-B062-2E7AC48847A8}"/>
    <cellStyle name="통화 [0] 2 3 4 2 8" xfId="14393" xr:uid="{F8907C37-9D43-4A8A-AC20-E4A8DE05FA74}"/>
    <cellStyle name="통화 [0] 2 3 4 2 8 2" xfId="44348" xr:uid="{5D5EC261-54F6-4054-90BA-0A27559EF31E}"/>
    <cellStyle name="통화 [0] 2 3 4 2 9" xfId="17141" xr:uid="{BCD4FB69-C504-4D2E-B515-30C0020B8D85}"/>
    <cellStyle name="통화 [0] 2 3 4 2 9 2" xfId="47094" xr:uid="{EA916D42-9A12-4E35-9947-8031BDFDED2A}"/>
    <cellStyle name="통화 [0] 2 3 4 3" xfId="1604" xr:uid="{77C72D07-9341-4CFE-8D5E-AD2CB4E04ABF}"/>
    <cellStyle name="통화 [0] 2 3 4 3 10" xfId="23004" xr:uid="{1860341E-B770-4814-A5AA-BDB7A099AE23}"/>
    <cellStyle name="통화 [0] 2 3 4 3 10 2" xfId="52956" xr:uid="{E104DB15-208D-4CB1-9E21-6184CA087A1B}"/>
    <cellStyle name="통화 [0] 2 3 4 3 11" xfId="25740" xr:uid="{53931C71-AA0E-40BB-9987-330ED4DEE8A4}"/>
    <cellStyle name="통화 [0] 2 3 4 3 11 2" xfId="55692" xr:uid="{02A968E3-F468-4B0B-847B-E5FAA2F2CE1D}"/>
    <cellStyle name="통화 [0] 2 3 4 3 12" xfId="31609" xr:uid="{36E3BACC-0188-4A97-9090-101C08D47C17}"/>
    <cellStyle name="통화 [0] 2 3 4 3 2" xfId="4856" xr:uid="{D552DDF0-F3AD-4B8E-9880-EF438EDA3622}"/>
    <cellStyle name="통화 [0] 2 3 4 3 2 10" xfId="34849" xr:uid="{28AAB4E1-3909-4631-AF4D-4B5198323F07}"/>
    <cellStyle name="통화 [0] 2 3 4 3 2 2" xfId="7804" xr:uid="{4E1FD9D9-FC01-4300-B76E-21B1630B2C8D}"/>
    <cellStyle name="통화 [0] 2 3 4 3 2 2 2" xfId="29851" xr:uid="{B9DE6BAF-686A-496B-B1E2-D235DC1F8C94}"/>
    <cellStyle name="통화 [0] 2 3 4 3 2 2 2 2" xfId="59803" xr:uid="{C2B7DF16-4130-41B5-84B7-D3C3363C32F5}"/>
    <cellStyle name="통화 [0] 2 3 4 3 2 2 3" xfId="37759" xr:uid="{39F00659-67A4-4B76-9690-BED4978E2F6C}"/>
    <cellStyle name="통화 [0] 2 3 4 3 2 3" xfId="10586" xr:uid="{F98B48B3-A5CA-48C8-A617-E8106E586F96}"/>
    <cellStyle name="통화 [0] 2 3 4 3 2 3 2" xfId="40541" xr:uid="{3DD7C536-310C-4B75-BE8A-35750CF3C9BA}"/>
    <cellStyle name="통화 [0] 2 3 4 3 2 4" xfId="13368" xr:uid="{8ADBA237-27FF-4830-A937-BECBCA20D654}"/>
    <cellStyle name="통화 [0] 2 3 4 3 2 4 2" xfId="43323" xr:uid="{A3C8189D-7FE1-4379-8357-4088BB2FA83E}"/>
    <cellStyle name="통화 [0] 2 3 4 3 2 5" xfId="16103" xr:uid="{5D465023-151A-4477-AD44-1B41F8BAE111}"/>
    <cellStyle name="통화 [0] 2 3 4 3 2 5 2" xfId="46058" xr:uid="{FDEF5824-46EA-4CDE-8CAF-EA18272D438C}"/>
    <cellStyle name="통화 [0] 2 3 4 3 2 6" xfId="18851" xr:uid="{4F46A5E1-BAFB-41CD-AEB2-2DC49E3D95E4}"/>
    <cellStyle name="통화 [0] 2 3 4 3 2 6 2" xfId="48804" xr:uid="{811C8735-A84A-40F5-8C8F-922DE44DA646}"/>
    <cellStyle name="통화 [0] 2 3 4 3 2 7" xfId="21634" xr:uid="{DC9C02BF-45E0-42BF-BCBF-FD3AF4A56A06}"/>
    <cellStyle name="통화 [0] 2 3 4 3 2 7 2" xfId="51586" xr:uid="{44C6E8B5-A4D9-43DD-945F-9212C23FE9DE}"/>
    <cellStyle name="통화 [0] 2 3 4 3 2 8" xfId="24372" xr:uid="{B71E9919-F1E4-4652-B282-099D01F7C55E}"/>
    <cellStyle name="통화 [0] 2 3 4 3 2 8 2" xfId="54324" xr:uid="{93C77C20-EC6E-4367-8FB0-8A19DDB439F0}"/>
    <cellStyle name="통화 [0] 2 3 4 3 2 9" xfId="27108" xr:uid="{81524C97-71B5-468F-8931-E5B5C561C86B}"/>
    <cellStyle name="통화 [0] 2 3 4 3 2 9 2" xfId="57060" xr:uid="{5044FC7B-A4E3-4C84-A615-89E1D2F14BEE}"/>
    <cellStyle name="통화 [0] 2 3 4 3 3" xfId="3488" xr:uid="{9BEAF228-824F-494C-9370-AA88BC17D401}"/>
    <cellStyle name="통화 [0] 2 3 4 3 3 2" xfId="28483" xr:uid="{F925CC6B-EBA3-4A80-9259-38209D525DD8}"/>
    <cellStyle name="통화 [0] 2 3 4 3 3 2 2" xfId="58435" xr:uid="{44E615E8-CF04-4E40-8F63-AF68110A61A0}"/>
    <cellStyle name="통화 [0] 2 3 4 3 3 3" xfId="33481" xr:uid="{33FD2912-597C-4DB0-82E8-7D35B689CFD9}"/>
    <cellStyle name="통화 [0] 2 3 4 3 4" xfId="6436" xr:uid="{2C6B9ED5-1BBB-491A-8792-6912D7FEB96D}"/>
    <cellStyle name="통화 [0] 2 3 4 3 4 2" xfId="36391" xr:uid="{414CFFC1-17B4-4209-B3EF-AFC21046F75A}"/>
    <cellStyle name="통화 [0] 2 3 4 3 5" xfId="9218" xr:uid="{CE9111BE-4E2F-4143-95F0-926510AE4548}"/>
    <cellStyle name="통화 [0] 2 3 4 3 5 2" xfId="39173" xr:uid="{5A84BD92-3CE2-40FD-A1A8-3CD4E70ED533}"/>
    <cellStyle name="통화 [0] 2 3 4 3 6" xfId="12000" xr:uid="{FB262510-45E8-4714-AEAD-1D668E662DAC}"/>
    <cellStyle name="통화 [0] 2 3 4 3 6 2" xfId="41955" xr:uid="{EE67A116-796E-478F-BCD5-6F87C26C4574}"/>
    <cellStyle name="통화 [0] 2 3 4 3 7" xfId="14735" xr:uid="{99ECBFA8-C488-4BD7-BE9B-970718BD5654}"/>
    <cellStyle name="통화 [0] 2 3 4 3 7 2" xfId="44690" xr:uid="{F5828FB2-64AA-48BF-801B-0CA17D410160}"/>
    <cellStyle name="통화 [0] 2 3 4 3 8" xfId="17483" xr:uid="{B40BBF7E-C122-4219-9C89-C9119E09F14C}"/>
    <cellStyle name="통화 [0] 2 3 4 3 8 2" xfId="47436" xr:uid="{63B264D9-1DBC-49A6-A425-AC2C6C76DC4D}"/>
    <cellStyle name="통화 [0] 2 3 4 3 9" xfId="20266" xr:uid="{957F591C-516C-4203-A25A-B14D24E07B9F}"/>
    <cellStyle name="통화 [0] 2 3 4 3 9 2" xfId="50218" xr:uid="{0CFC44E6-2F1A-4414-A22D-D0DEBF410064}"/>
    <cellStyle name="통화 [0] 2 3 4 4" xfId="2367" xr:uid="{8EF81B0E-393C-4E5E-AEB9-90F9ADAD740B}"/>
    <cellStyle name="통화 [0] 2 3 4 4 10" xfId="26424" xr:uid="{4A104783-1AD9-4465-B615-A47957060FC3}"/>
    <cellStyle name="통화 [0] 2 3 4 4 10 2" xfId="56376" xr:uid="{08B0044F-477A-4BDB-9737-51D5029BD0A6}"/>
    <cellStyle name="통화 [0] 2 3 4 4 11" xfId="32366" xr:uid="{45D17F23-F83F-43C6-A02A-67457B9FE525}"/>
    <cellStyle name="통화 [0] 2 3 4 4 2" xfId="4172" xr:uid="{56079CE3-3D0A-44F4-8031-B9CA62D24005}"/>
    <cellStyle name="통화 [0] 2 3 4 4 2 2" xfId="29167" xr:uid="{7C871277-34F6-416E-B0E1-C80B1FAC8485}"/>
    <cellStyle name="통화 [0] 2 3 4 4 2 2 2" xfId="59119" xr:uid="{6EFEC2E2-D8EA-4744-BF04-D3E08BB31066}"/>
    <cellStyle name="통화 [0] 2 3 4 4 2 3" xfId="34165" xr:uid="{7558A4F9-7F53-4365-A553-805FF4DDB3B9}"/>
    <cellStyle name="통화 [0] 2 3 4 4 3" xfId="7120" xr:uid="{7F5DD4BF-521F-4BC9-A555-BBD3DE08500D}"/>
    <cellStyle name="통화 [0] 2 3 4 4 3 2" xfId="37075" xr:uid="{8E50A293-E0A5-4F7B-967E-099806D42910}"/>
    <cellStyle name="통화 [0] 2 3 4 4 4" xfId="9902" xr:uid="{BC8EF84A-F994-43EF-A92B-7D3096FB1D9A}"/>
    <cellStyle name="통화 [0] 2 3 4 4 4 2" xfId="39857" xr:uid="{3E4F99D0-95A1-4D88-8783-C8A79BFD8870}"/>
    <cellStyle name="통화 [0] 2 3 4 4 5" xfId="12684" xr:uid="{D2947B52-0CB5-4CBB-98DB-EBB1430E8C3B}"/>
    <cellStyle name="통화 [0] 2 3 4 4 5 2" xfId="42639" xr:uid="{E089BB2D-D02F-48C3-8A0A-ED49C6CB9E32}"/>
    <cellStyle name="통화 [0] 2 3 4 4 6" xfId="15419" xr:uid="{BB8255BC-D8B8-4D7C-B769-816E19AD9B13}"/>
    <cellStyle name="통화 [0] 2 3 4 4 6 2" xfId="45374" xr:uid="{2B826317-6FBF-4FD6-BC0F-9D393C96ED11}"/>
    <cellStyle name="통화 [0] 2 3 4 4 7" xfId="18167" xr:uid="{A0FC75FD-A2F8-4AFA-9E2A-4AE97D711920}"/>
    <cellStyle name="통화 [0] 2 3 4 4 7 2" xfId="48120" xr:uid="{DFDB8A0C-FD91-45CC-8DD2-7619FFD6B9A5}"/>
    <cellStyle name="통화 [0] 2 3 4 4 8" xfId="20950" xr:uid="{9CE9A3A6-CA6E-4548-854D-675B5C5E149B}"/>
    <cellStyle name="통화 [0] 2 3 4 4 8 2" xfId="50902" xr:uid="{4CFA839F-BB26-4EDB-83EC-60644CD7CD12}"/>
    <cellStyle name="통화 [0] 2 3 4 4 9" xfId="23688" xr:uid="{BFD4C695-3BC1-4976-BDAE-BFE0E909D355}"/>
    <cellStyle name="통화 [0] 2 3 4 4 9 2" xfId="53640" xr:uid="{B2B9C4C4-193C-44C0-90DD-D16211A72E5D}"/>
    <cellStyle name="통화 [0] 2 3 4 5" xfId="2804" xr:uid="{8386D20C-22D6-4725-BF1C-BE3B3FF03FF1}"/>
    <cellStyle name="통화 [0] 2 3 4 5 2" xfId="27799" xr:uid="{1530333E-821F-4C6B-8392-80177ACF2EC4}"/>
    <cellStyle name="통화 [0] 2 3 4 5 2 2" xfId="57751" xr:uid="{45E768E6-B905-43FD-9814-559E9ADF2704}"/>
    <cellStyle name="통화 [0] 2 3 4 5 3" xfId="32797" xr:uid="{977D1548-EB0D-4D7C-BFBB-AC8D892D983D}"/>
    <cellStyle name="통화 [0] 2 3 4 6" xfId="5752" xr:uid="{B10B7049-21E4-4820-ADE6-11DB753E8451}"/>
    <cellStyle name="통화 [0] 2 3 4 6 2" xfId="35707" xr:uid="{E5541F72-7BB0-47E8-B1E8-0E1C2946B24D}"/>
    <cellStyle name="통화 [0] 2 3 4 7" xfId="8534" xr:uid="{B5E3FCB3-758B-439E-A8A7-AEE6C8782CE0}"/>
    <cellStyle name="통화 [0] 2 3 4 7 2" xfId="38489" xr:uid="{F4D79386-4430-403F-B495-1DBFCD359325}"/>
    <cellStyle name="통화 [0] 2 3 4 8" xfId="11316" xr:uid="{2228F000-E363-443C-BCB8-92ADD64D4633}"/>
    <cellStyle name="통화 [0] 2 3 4 8 2" xfId="41271" xr:uid="{7BA154B6-48DA-4B6A-B4F8-FECA91FCFB22}"/>
    <cellStyle name="통화 [0] 2 3 4 9" xfId="14051" xr:uid="{ECD797F0-8CDE-4905-B36B-E141E3789609}"/>
    <cellStyle name="통화 [0] 2 3 4 9 2" xfId="44006" xr:uid="{B99F9DB3-24E6-427D-9933-6B08CBCAAA84}"/>
    <cellStyle name="통화 [0] 2 3 5" xfId="655" xr:uid="{993ECB9C-1A47-4C69-B077-560E466229AC}"/>
    <cellStyle name="통화 [0] 2 3 5 10" xfId="19753" xr:uid="{20AB5B9F-85F2-4B1D-8E77-A791E7C29B93}"/>
    <cellStyle name="통화 [0] 2 3 5 10 2" xfId="49705" xr:uid="{1C7A2153-261C-4672-935D-367340FBFA22}"/>
    <cellStyle name="통화 [0] 2 3 5 11" xfId="22491" xr:uid="{E0A23DC9-ED97-4E53-9B70-D6FAC38A6620}"/>
    <cellStyle name="통화 [0] 2 3 5 11 2" xfId="52443" xr:uid="{FFA853DE-0822-4ED9-82E3-222D5454EF82}"/>
    <cellStyle name="통화 [0] 2 3 5 12" xfId="25227" xr:uid="{C6771D02-8700-4C2E-98CF-E3D24045ACC1}"/>
    <cellStyle name="통화 [0] 2 3 5 12 2" xfId="55179" xr:uid="{185E1A13-61B0-4073-8E9C-DAAB9E0DA77E}"/>
    <cellStyle name="통화 [0] 2 3 5 13" xfId="30665" xr:uid="{69A7454B-0D90-483A-874E-3D6675C4F974}"/>
    <cellStyle name="통화 [0] 2 3 5 2" xfId="1203" xr:uid="{FF54FBF2-9917-4EA9-BF0A-305F03739B0D}"/>
    <cellStyle name="통화 [0] 2 3 5 2 10" xfId="23175" xr:uid="{FEBB0248-B6D4-4AA5-89ED-DB0A0A0F375C}"/>
    <cellStyle name="통화 [0] 2 3 5 2 10 2" xfId="53127" xr:uid="{6442EFAB-8DA9-40A3-9482-58625EFC318B}"/>
    <cellStyle name="통화 [0] 2 3 5 2 11" xfId="25911" xr:uid="{869682A2-78BB-439B-8924-E05C7463CF24}"/>
    <cellStyle name="통화 [0] 2 3 5 2 11 2" xfId="55863" xr:uid="{BA521576-B991-4133-8C78-237FE221BABD}"/>
    <cellStyle name="통화 [0] 2 3 5 2 12" xfId="31208" xr:uid="{924491D3-7C64-4C89-9584-BC8727F49C57}"/>
    <cellStyle name="통화 [0] 2 3 5 2 2" xfId="5027" xr:uid="{1B1E2CEC-6A93-44EA-8B87-BF6D37FD0656}"/>
    <cellStyle name="통화 [0] 2 3 5 2 2 10" xfId="35020" xr:uid="{363AF0CE-4B3E-4F6C-A8B6-B28AEF1BBB1E}"/>
    <cellStyle name="통화 [0] 2 3 5 2 2 2" xfId="7975" xr:uid="{C608BB16-9DBF-4D89-A7DB-91D0E9180C73}"/>
    <cellStyle name="통화 [0] 2 3 5 2 2 2 2" xfId="30022" xr:uid="{3825DAFA-E82A-4D97-B12B-C8BAE4F6B634}"/>
    <cellStyle name="통화 [0] 2 3 5 2 2 2 2 2" xfId="59974" xr:uid="{D80E6DD4-CE21-4BD7-A004-1FDEEFCF8350}"/>
    <cellStyle name="통화 [0] 2 3 5 2 2 2 3" xfId="37930" xr:uid="{EB3E6658-5236-4A47-AF0C-CD28415E0624}"/>
    <cellStyle name="통화 [0] 2 3 5 2 2 3" xfId="10757" xr:uid="{B549579E-9F1E-4145-B1B9-62F8A4678CC8}"/>
    <cellStyle name="통화 [0] 2 3 5 2 2 3 2" xfId="40712" xr:uid="{79B04A28-C6FB-442C-800F-0907A0FA17F4}"/>
    <cellStyle name="통화 [0] 2 3 5 2 2 4" xfId="13539" xr:uid="{32818311-3D2D-4BCE-A5B9-B47E4352EB41}"/>
    <cellStyle name="통화 [0] 2 3 5 2 2 4 2" xfId="43494" xr:uid="{CBCAE707-1D72-4A94-A87E-D749B385804F}"/>
    <cellStyle name="통화 [0] 2 3 5 2 2 5" xfId="16274" xr:uid="{00E9B245-9354-462B-A636-DCC28CBFE335}"/>
    <cellStyle name="통화 [0] 2 3 5 2 2 5 2" xfId="46229" xr:uid="{A478FDAD-A474-4E8B-B4D6-E86ED002442B}"/>
    <cellStyle name="통화 [0] 2 3 5 2 2 6" xfId="19022" xr:uid="{20B7D861-FD89-424D-AE86-E54DD9435B01}"/>
    <cellStyle name="통화 [0] 2 3 5 2 2 6 2" xfId="48975" xr:uid="{B55176B9-A4B7-463B-8CA4-E3A99FE2E7FE}"/>
    <cellStyle name="통화 [0] 2 3 5 2 2 7" xfId="21805" xr:uid="{5FFC94E4-46DA-4E9D-B994-CEE10E04FF4E}"/>
    <cellStyle name="통화 [0] 2 3 5 2 2 7 2" xfId="51757" xr:uid="{FDA9EE4B-106A-44BF-8AEA-B7D8C1A6C257}"/>
    <cellStyle name="통화 [0] 2 3 5 2 2 8" xfId="24543" xr:uid="{DD1F4950-288C-48F9-BDE6-B5748741207B}"/>
    <cellStyle name="통화 [0] 2 3 5 2 2 8 2" xfId="54495" xr:uid="{E8AB4BBB-EC43-4999-907D-488DFC207815}"/>
    <cellStyle name="통화 [0] 2 3 5 2 2 9" xfId="27279" xr:uid="{1426CADE-F64F-44DF-96D8-C26031F90DF9}"/>
    <cellStyle name="통화 [0] 2 3 5 2 2 9 2" xfId="57231" xr:uid="{DA4681E6-BC38-4B2C-A766-FC36092870DD}"/>
    <cellStyle name="통화 [0] 2 3 5 2 3" xfId="3659" xr:uid="{349A4353-1F16-4641-96DD-332D83AE5C36}"/>
    <cellStyle name="통화 [0] 2 3 5 2 3 2" xfId="28654" xr:uid="{021ACA79-5FBC-429E-9B9E-2F5A46E155A5}"/>
    <cellStyle name="통화 [0] 2 3 5 2 3 2 2" xfId="58606" xr:uid="{694DF350-36A0-43E7-9E74-93E379E3678D}"/>
    <cellStyle name="통화 [0] 2 3 5 2 3 3" xfId="33652" xr:uid="{A346C964-08E1-452A-9CF9-53BB6042FC36}"/>
    <cellStyle name="통화 [0] 2 3 5 2 4" xfId="6607" xr:uid="{5B02B935-CC58-401C-BF95-21BC5473C3B0}"/>
    <cellStyle name="통화 [0] 2 3 5 2 4 2" xfId="36562" xr:uid="{EC0C330F-EDFD-4B11-B1DD-0F395E4B0D1C}"/>
    <cellStyle name="통화 [0] 2 3 5 2 5" xfId="9389" xr:uid="{05BA2C93-897B-4741-84F3-71351E6BB425}"/>
    <cellStyle name="통화 [0] 2 3 5 2 5 2" xfId="39344" xr:uid="{AFB3E11F-B095-4846-977A-24F66380E941}"/>
    <cellStyle name="통화 [0] 2 3 5 2 6" xfId="12171" xr:uid="{A898F1E5-8DCC-4DEA-A8EF-17EC5A0B82A8}"/>
    <cellStyle name="통화 [0] 2 3 5 2 6 2" xfId="42126" xr:uid="{1F9FEB11-C058-4DC5-84EA-4BA945B11B28}"/>
    <cellStyle name="통화 [0] 2 3 5 2 7" xfId="14906" xr:uid="{F04AA15E-E6E9-43CA-9CEC-E387F78D6FAA}"/>
    <cellStyle name="통화 [0] 2 3 5 2 7 2" xfId="44861" xr:uid="{44372BE1-C45E-4481-84C2-708EDA1E8A91}"/>
    <cellStyle name="통화 [0] 2 3 5 2 8" xfId="17654" xr:uid="{08673355-EF5A-4EB7-A8B6-4ADE76C8A4C1}"/>
    <cellStyle name="통화 [0] 2 3 5 2 8 2" xfId="47607" xr:uid="{0730DA35-555F-44AF-ABAD-8B5A8D5867F7}"/>
    <cellStyle name="통화 [0] 2 3 5 2 9" xfId="20437" xr:uid="{4687F8BC-02E1-4B5D-B970-ECFCA544167C}"/>
    <cellStyle name="통화 [0] 2 3 5 2 9 2" xfId="50389" xr:uid="{C7DAE8E9-53BE-466B-BC7A-DA72F8F785D6}"/>
    <cellStyle name="통화 [0] 2 3 5 3" xfId="1745" xr:uid="{9ED29ED6-58D1-4BD7-A736-395B45FDAA4A}"/>
    <cellStyle name="통화 [0] 2 3 5 3 10" xfId="26595" xr:uid="{3FBD0B30-465D-443B-BC3A-6BC17FAB5851}"/>
    <cellStyle name="통화 [0] 2 3 5 3 10 2" xfId="56547" xr:uid="{BEA7B23B-681E-4945-8229-E9C37A40C6F2}"/>
    <cellStyle name="통화 [0] 2 3 5 3 11" xfId="31750" xr:uid="{07B26925-A16C-4B8A-893F-4E06EF305724}"/>
    <cellStyle name="통화 [0] 2 3 5 3 2" xfId="4343" xr:uid="{88EE8D15-7BEF-44DB-9B4A-463B0CEA8D1C}"/>
    <cellStyle name="통화 [0] 2 3 5 3 2 2" xfId="29338" xr:uid="{0EBBBB3D-619C-47CE-BE15-198AC3F33C31}"/>
    <cellStyle name="통화 [0] 2 3 5 3 2 2 2" xfId="59290" xr:uid="{E43EA515-1CD5-4C7D-B991-2A54FED59918}"/>
    <cellStyle name="통화 [0] 2 3 5 3 2 3" xfId="34336" xr:uid="{D3A8D5D5-04D4-4617-BC97-EDCC6FBCA15F}"/>
    <cellStyle name="통화 [0] 2 3 5 3 3" xfId="7291" xr:uid="{98150C63-3A36-42C8-9335-305B746102B5}"/>
    <cellStyle name="통화 [0] 2 3 5 3 3 2" xfId="37246" xr:uid="{59414A79-4E21-4282-83A3-86745D0B3EED}"/>
    <cellStyle name="통화 [0] 2 3 5 3 4" xfId="10073" xr:uid="{F6C23308-0717-47C3-ACA3-84A7099B4815}"/>
    <cellStyle name="통화 [0] 2 3 5 3 4 2" xfId="40028" xr:uid="{64A313BF-BB27-4AEB-B4B2-DCA1A0BE651E}"/>
    <cellStyle name="통화 [0] 2 3 5 3 5" xfId="12855" xr:uid="{401A0443-2B83-4AB3-A30B-50AD5463D0E2}"/>
    <cellStyle name="통화 [0] 2 3 5 3 5 2" xfId="42810" xr:uid="{9B1AF812-A511-40B3-86D5-775890264B93}"/>
    <cellStyle name="통화 [0] 2 3 5 3 6" xfId="15590" xr:uid="{328F02B6-7832-4C53-96CE-7CD93EB6CB2C}"/>
    <cellStyle name="통화 [0] 2 3 5 3 6 2" xfId="45545" xr:uid="{187E319A-56DD-4BF1-95B0-37D9BC9E1027}"/>
    <cellStyle name="통화 [0] 2 3 5 3 7" xfId="18338" xr:uid="{7DF61AEB-E4EC-46E7-BE7A-C24389B01B6E}"/>
    <cellStyle name="통화 [0] 2 3 5 3 7 2" xfId="48291" xr:uid="{7806569F-8122-4F40-82FD-AB7E2B27E59C}"/>
    <cellStyle name="통화 [0] 2 3 5 3 8" xfId="21121" xr:uid="{8BCDD072-589B-480E-80A6-490B4BA93467}"/>
    <cellStyle name="통화 [0] 2 3 5 3 8 2" xfId="51073" xr:uid="{D0DF8879-2964-4F89-B9E3-1A9905C30E29}"/>
    <cellStyle name="통화 [0] 2 3 5 3 9" xfId="23859" xr:uid="{7B54E242-6533-4997-AE00-9263DCC934BC}"/>
    <cellStyle name="통화 [0] 2 3 5 3 9 2" xfId="53811" xr:uid="{EFC41475-1F66-4AC6-9A24-9DBDEFE5D0E2}"/>
    <cellStyle name="통화 [0] 2 3 5 4" xfId="2975" xr:uid="{FE5DF4E5-C120-4FA8-8F56-95A3DF860B79}"/>
    <cellStyle name="통화 [0] 2 3 5 4 2" xfId="27970" xr:uid="{B02F54CC-B85D-4881-9F92-881B85B3C8F0}"/>
    <cellStyle name="통화 [0] 2 3 5 4 2 2" xfId="57922" xr:uid="{4F576222-49E4-465F-9943-29149E2BE71A}"/>
    <cellStyle name="통화 [0] 2 3 5 4 3" xfId="32968" xr:uid="{B0FC6C57-7236-4024-A994-301BFEF34957}"/>
    <cellStyle name="통화 [0] 2 3 5 5" xfId="5923" xr:uid="{D788701A-F897-492A-9C97-DE2940921B4D}"/>
    <cellStyle name="통화 [0] 2 3 5 5 2" xfId="35878" xr:uid="{2EB11F3E-51C3-4A82-8C90-462E77AC4893}"/>
    <cellStyle name="통화 [0] 2 3 5 6" xfId="8705" xr:uid="{90CD3222-91CC-42B0-9D5F-4D37D3D7B311}"/>
    <cellStyle name="통화 [0] 2 3 5 6 2" xfId="38660" xr:uid="{8BCE9B95-1BBA-41CD-9CE0-D147DF1DFB2D}"/>
    <cellStyle name="통화 [0] 2 3 5 7" xfId="11487" xr:uid="{C8BE897B-DE42-4F93-9A57-E93EB89DCDC9}"/>
    <cellStyle name="통화 [0] 2 3 5 7 2" xfId="41442" xr:uid="{63B71674-0425-4A5B-ADF3-2A03B885D89F}"/>
    <cellStyle name="통화 [0] 2 3 5 8" xfId="14222" xr:uid="{61B26C88-98F2-4857-B7DE-AC977DB9D6A1}"/>
    <cellStyle name="통화 [0] 2 3 5 8 2" xfId="44177" xr:uid="{9B41FFFB-7921-4D38-858C-349087EF1E80}"/>
    <cellStyle name="통화 [0] 2 3 5 9" xfId="16970" xr:uid="{0A72BE06-135F-44C9-B3EA-9A2F5C6E32C1}"/>
    <cellStyle name="통화 [0] 2 3 5 9 2" xfId="46923" xr:uid="{08C13BF8-6E66-44E7-AD1F-1E25F5FE63B8}"/>
    <cellStyle name="통화 [0] 2 3 6" xfId="705" xr:uid="{0D1C0583-DCBE-46A8-887D-3FE8D2DEA9F1}"/>
    <cellStyle name="통화 [0] 2 3 6 10" xfId="20095" xr:uid="{EC2D7416-8493-4EC1-9C46-6B3298CE9312}"/>
    <cellStyle name="통화 [0] 2 3 6 10 2" xfId="50047" xr:uid="{980EF44F-8741-45F9-9584-31665E1D1A58}"/>
    <cellStyle name="통화 [0] 2 3 6 11" xfId="22833" xr:uid="{2F830F55-1F8F-4B24-9AE2-05F4209764F2}"/>
    <cellStyle name="통화 [0] 2 3 6 11 2" xfId="52785" xr:uid="{2E154082-F33F-449E-867D-A35CDF24D57F}"/>
    <cellStyle name="통화 [0] 2 3 6 12" xfId="25569" xr:uid="{778A318E-8453-4F3E-8215-DB3909FFD575}"/>
    <cellStyle name="통화 [0] 2 3 6 12 2" xfId="55521" xr:uid="{CC49A2B5-173F-455B-8F8C-90A8688013EE}"/>
    <cellStyle name="통화 [0] 2 3 6 13" xfId="30710" xr:uid="{07304BA4-5530-4D56-A67C-0CB0BA101B22}"/>
    <cellStyle name="통화 [0] 2 3 6 2" xfId="1248" xr:uid="{654BA5C0-6F00-465B-9EF6-15F523FA7FD6}"/>
    <cellStyle name="통화 [0] 2 3 6 2 10" xfId="26937" xr:uid="{7601DB8D-2029-4F06-A449-9121C78CBCE7}"/>
    <cellStyle name="통화 [0] 2 3 6 2 10 2" xfId="56889" xr:uid="{56A1A78E-F544-4337-A9C3-B0C62DC948DD}"/>
    <cellStyle name="통화 [0] 2 3 6 2 11" xfId="31253" xr:uid="{A8D0B4E8-7658-4D7D-B7B6-9149DD6D067B}"/>
    <cellStyle name="통화 [0] 2 3 6 2 2" xfId="4685" xr:uid="{7903C728-3A1C-4977-AFA5-D6465ED1ADA6}"/>
    <cellStyle name="통화 [0] 2 3 6 2 2 2" xfId="29680" xr:uid="{66069861-1D62-4E77-A301-9D398721EDAA}"/>
    <cellStyle name="통화 [0] 2 3 6 2 2 2 2" xfId="59632" xr:uid="{A6C6A9E4-A4A1-4E89-B44B-6B492487C0B6}"/>
    <cellStyle name="통화 [0] 2 3 6 2 2 3" xfId="34678" xr:uid="{4CCAD252-6215-451E-9E10-347DED9ABB64}"/>
    <cellStyle name="통화 [0] 2 3 6 2 3" xfId="7633" xr:uid="{3C4688A8-2DB5-483A-92F2-F9CF220CA6C3}"/>
    <cellStyle name="통화 [0] 2 3 6 2 3 2" xfId="37588" xr:uid="{001CA1D1-710D-4ACD-B633-E61EE6D8E7AB}"/>
    <cellStyle name="통화 [0] 2 3 6 2 4" xfId="10415" xr:uid="{D68D9020-CC97-464F-9B5B-4493739C8587}"/>
    <cellStyle name="통화 [0] 2 3 6 2 4 2" xfId="40370" xr:uid="{0C5EEBA5-F330-4DD7-AD68-AA95FE5781A5}"/>
    <cellStyle name="통화 [0] 2 3 6 2 5" xfId="13197" xr:uid="{02C76BD5-3EE4-499E-B4F5-AC3619F4ECB7}"/>
    <cellStyle name="통화 [0] 2 3 6 2 5 2" xfId="43152" xr:uid="{AB47682B-184D-46BA-AA21-738816003723}"/>
    <cellStyle name="통화 [0] 2 3 6 2 6" xfId="15932" xr:uid="{A9F97079-DE40-4CFD-A8DA-94D749303DF1}"/>
    <cellStyle name="통화 [0] 2 3 6 2 6 2" xfId="45887" xr:uid="{CDADF6E6-898F-4281-885A-61DEFA691426}"/>
    <cellStyle name="통화 [0] 2 3 6 2 7" xfId="18680" xr:uid="{E6C910BB-1D0C-455B-BF76-04046CCF2F03}"/>
    <cellStyle name="통화 [0] 2 3 6 2 7 2" xfId="48633" xr:uid="{030C94FD-2403-4198-8C60-0D2C9C693A36}"/>
    <cellStyle name="통화 [0] 2 3 6 2 8" xfId="21463" xr:uid="{7A6B03C5-1A46-45CD-8FC9-176C171FDAD4}"/>
    <cellStyle name="통화 [0] 2 3 6 2 8 2" xfId="51415" xr:uid="{3A881095-15C4-4375-A219-174AE23EB4BE}"/>
    <cellStyle name="통화 [0] 2 3 6 2 9" xfId="24201" xr:uid="{16680491-5D77-4BDE-9F31-67D28752A2E4}"/>
    <cellStyle name="통화 [0] 2 3 6 2 9 2" xfId="54153" xr:uid="{05177FF3-B46D-4DF3-A52E-5E8F66E7AD2D}"/>
    <cellStyle name="통화 [0] 2 3 6 3" xfId="1790" xr:uid="{EDB4CDC2-6CB3-42AE-8105-F2D20CA74A73}"/>
    <cellStyle name="통화 [0] 2 3 6 3 2" xfId="28312" xr:uid="{4135E429-98E8-4D96-8B40-B170DDE81ED6}"/>
    <cellStyle name="통화 [0] 2 3 6 3 2 2" xfId="58264" xr:uid="{4D36DA5B-8553-42C4-8157-268051FD6FAE}"/>
    <cellStyle name="통화 [0] 2 3 6 3 3" xfId="31795" xr:uid="{CB730A9A-6ECE-4B4A-91D1-F27194C94E42}"/>
    <cellStyle name="통화 [0] 2 3 6 4" xfId="3317" xr:uid="{6FD4EE60-935C-433F-95B7-544749721B4E}"/>
    <cellStyle name="통화 [0] 2 3 6 4 2" xfId="33310" xr:uid="{5B2640FA-3BD4-4A85-80B5-1953EC38A26F}"/>
    <cellStyle name="통화 [0] 2 3 6 5" xfId="6265" xr:uid="{EA77DC34-659F-4E69-A323-D908419316EE}"/>
    <cellStyle name="통화 [0] 2 3 6 5 2" xfId="36220" xr:uid="{D7D3ECC0-B802-4DB5-B789-F11AAB8DF050}"/>
    <cellStyle name="통화 [0] 2 3 6 6" xfId="9047" xr:uid="{153BAE3E-4BEF-46BD-9354-4A1E72DE927D}"/>
    <cellStyle name="통화 [0] 2 3 6 6 2" xfId="39002" xr:uid="{DB9FFFD1-ED97-404B-B06A-6BCB458204A0}"/>
    <cellStyle name="통화 [0] 2 3 6 7" xfId="11829" xr:uid="{E02161FA-677B-40FC-A2DD-3E1BAC77D05D}"/>
    <cellStyle name="통화 [0] 2 3 6 7 2" xfId="41784" xr:uid="{EC6F1EF0-4DA7-4C44-AF73-6610DEEC432F}"/>
    <cellStyle name="통화 [0] 2 3 6 8" xfId="14564" xr:uid="{DCA352D8-735E-4EE5-812E-660EEF2324DE}"/>
    <cellStyle name="통화 [0] 2 3 6 8 2" xfId="44519" xr:uid="{9328869A-AB5D-4882-8659-489CA461A1B0}"/>
    <cellStyle name="통화 [0] 2 3 6 9" xfId="17312" xr:uid="{D1B4F342-4008-4D4A-86B4-595911272D2F}"/>
    <cellStyle name="통화 [0] 2 3 6 9 2" xfId="47265" xr:uid="{55903E1A-7321-4DE6-BB42-18987516D2C9}"/>
    <cellStyle name="통화 [0] 2 3 7" xfId="751" xr:uid="{15D5A8F7-6265-46F6-BD72-86B45682F599}"/>
    <cellStyle name="통화 [0] 2 3 7 10" xfId="20779" xr:uid="{A71824FC-308E-4651-9FEA-12A248506D47}"/>
    <cellStyle name="통화 [0] 2 3 7 10 2" xfId="50731" xr:uid="{36B2FA31-BDAD-4AC1-9A97-0F5792ABE2B6}"/>
    <cellStyle name="통화 [0] 2 3 7 11" xfId="23517" xr:uid="{18BAF722-C386-414C-B82C-8C65F41AC2B2}"/>
    <cellStyle name="통화 [0] 2 3 7 11 2" xfId="53469" xr:uid="{ABDBBB31-2A03-44D9-9947-04B3C75EDBFC}"/>
    <cellStyle name="통화 [0] 2 3 7 12" xfId="26253" xr:uid="{5EEB833B-1BA6-4213-8BCE-9CE4AAA7638C}"/>
    <cellStyle name="통화 [0] 2 3 7 12 2" xfId="56205" xr:uid="{C942874F-F524-4D54-A6B6-D0705E4D1A62}"/>
    <cellStyle name="통화 [0] 2 3 7 13" xfId="30756" xr:uid="{A195E4FD-124A-4460-941C-F4BAE8428A97}"/>
    <cellStyle name="통화 [0] 2 3 7 2" xfId="1294" xr:uid="{742A3361-E1A6-4B05-953D-80EBB9DF44D4}"/>
    <cellStyle name="통화 [0] 2 3 7 2 2" xfId="28996" xr:uid="{59E1285D-CEF2-40F0-9327-B70C1B229EA1}"/>
    <cellStyle name="통화 [0] 2 3 7 2 2 2" xfId="58948" xr:uid="{C27F2142-035C-4BA5-8F49-B2E32BEA3867}"/>
    <cellStyle name="통화 [0] 2 3 7 2 3" xfId="31299" xr:uid="{DA172B5A-4FBA-4EA4-8022-4E8C62F5F123}"/>
    <cellStyle name="통화 [0] 2 3 7 3" xfId="1836" xr:uid="{64E7D691-8C51-41F5-9961-5AE153446E1B}"/>
    <cellStyle name="통화 [0] 2 3 7 3 2" xfId="31841" xr:uid="{8E752F52-C0AC-4E70-A511-1A428BFDFC9D}"/>
    <cellStyle name="통화 [0] 2 3 7 4" xfId="4001" xr:uid="{BA466911-6588-402C-9CD1-4A39335CA746}"/>
    <cellStyle name="통화 [0] 2 3 7 4 2" xfId="33994" xr:uid="{C132ADD0-3E34-47B8-A46F-D2E2A502A21E}"/>
    <cellStyle name="통화 [0] 2 3 7 5" xfId="6949" xr:uid="{B4B8979C-4EE8-4AA3-9404-F3CCD5FC03C4}"/>
    <cellStyle name="통화 [0] 2 3 7 5 2" xfId="36904" xr:uid="{EAAD722A-53CB-4DE8-9537-40707C1A7D7F}"/>
    <cellStyle name="통화 [0] 2 3 7 6" xfId="9731" xr:uid="{A69859CF-6094-43B1-BE25-831A63B936B3}"/>
    <cellStyle name="통화 [0] 2 3 7 6 2" xfId="39686" xr:uid="{55102341-6025-4DAB-945D-226994BAA2B9}"/>
    <cellStyle name="통화 [0] 2 3 7 7" xfId="12513" xr:uid="{48AB9D59-A735-4D94-AFBA-DBF14C5F9D07}"/>
    <cellStyle name="통화 [0] 2 3 7 7 2" xfId="42468" xr:uid="{952ED1EC-B2DB-4D8E-8926-DD01B103E3B1}"/>
    <cellStyle name="통화 [0] 2 3 7 8" xfId="15248" xr:uid="{7B89C717-CF39-4B14-A3B8-5997DA536893}"/>
    <cellStyle name="통화 [0] 2 3 7 8 2" xfId="45203" xr:uid="{A6F810E4-C62E-401E-9F87-4E3A30B34D00}"/>
    <cellStyle name="통화 [0] 2 3 7 9" xfId="17996" xr:uid="{881EC76E-4202-47C0-B4FD-E923FAFE46D6}"/>
    <cellStyle name="통화 [0] 2 3 7 9 2" xfId="47949" xr:uid="{06650FF1-2941-4E28-B5DB-BD96D4E8FC20}"/>
    <cellStyle name="통화 [0] 2 3 8" xfId="924" xr:uid="{F9150BE0-CC5D-4AB1-8E30-DEDADE4A0122}"/>
    <cellStyle name="통화 [0] 2 3 8 2" xfId="27628" xr:uid="{8FEC1757-CFF6-46F1-9058-345E1559774F}"/>
    <cellStyle name="통화 [0] 2 3 8 2 2" xfId="57580" xr:uid="{4FB27FAF-D810-4F0A-B63B-A80E8B195735}"/>
    <cellStyle name="통화 [0] 2 3 8 3" xfId="30929" xr:uid="{367C1314-22B0-40DB-B64F-0B8F7A555793}"/>
    <cellStyle name="통화 [0] 2 3 9" xfId="1466" xr:uid="{EDF1D346-2AE7-4AC5-B2AF-3AC8BCF4551A}"/>
    <cellStyle name="통화 [0] 2 3 9 2" xfId="31471" xr:uid="{B49C9909-2988-4E8E-AA0C-A2390A47E0D2}"/>
    <cellStyle name="통화 [0] 2 30" xfId="22128" xr:uid="{D359D0F4-6521-4038-AA30-B91164805497}"/>
    <cellStyle name="통화 [0] 2 30 2" xfId="52080" xr:uid="{EA6626BD-FE1D-4858-8C4F-9BF674574079}"/>
    <cellStyle name="통화 [0] 2 31" xfId="24863" xr:uid="{5C642C71-52D0-4708-958C-8D5B579BEFB3}"/>
    <cellStyle name="통화 [0] 2 31 2" xfId="54815" xr:uid="{83CFB021-0C52-4D82-831A-4E40D90D4239}"/>
    <cellStyle name="통화 [0] 2 32" xfId="30363" xr:uid="{E8C0E3F9-0603-4778-A46E-FE361D56049E}"/>
    <cellStyle name="통화 [0] 2 33" xfId="110" xr:uid="{3FCFA607-DBEB-4766-B9F6-2BFB2B5930DB}"/>
    <cellStyle name="통화 [0] 2 4" xfId="380" xr:uid="{015297B0-483F-47D6-9AAC-41132B308189}"/>
    <cellStyle name="통화 [0] 2 4 10" xfId="2022" xr:uid="{88BEE609-C776-42AC-86A3-AF0FDD8A7C7E}"/>
    <cellStyle name="통화 [0] 2 4 10 2" xfId="32027" xr:uid="{E8EBDBED-4DFA-4E4C-A969-16F0D22591BD}"/>
    <cellStyle name="통화 [0] 2 4 11" xfId="2205" xr:uid="{5ACE3A87-EF29-4589-BB4F-1B346936E01D}"/>
    <cellStyle name="통화 [0] 2 4 11 2" xfId="32205" xr:uid="{5C20D1BE-AC6E-4CC9-88B3-1FFA9BF54FC9}"/>
    <cellStyle name="통화 [0] 2 4 12" xfId="2549" xr:uid="{9113D09C-286D-45D5-9FDD-944A9C4DF579}"/>
    <cellStyle name="통화 [0] 2 4 12 2" xfId="32548" xr:uid="{4A9A8FEA-4C61-4BE7-8FBA-F04C89A0DF83}"/>
    <cellStyle name="통화 [0] 2 4 13" xfId="2597" xr:uid="{0B96DE3A-CBC2-4466-96D4-1FE072CEB167}"/>
    <cellStyle name="통화 [0] 2 4 13 2" xfId="32592" xr:uid="{D8A6308C-4178-421C-BFC3-8450CF73E866}"/>
    <cellStyle name="통화 [0] 2 4 14" xfId="2644" xr:uid="{F0985980-9C2D-484A-B44A-B3AD02C9A07E}"/>
    <cellStyle name="통화 [0] 2 4 14 2" xfId="32637" xr:uid="{D930AE48-E8E8-4377-9375-FBE3231249E9}"/>
    <cellStyle name="통화 [0] 2 4 15" xfId="5380" xr:uid="{22D35A14-D790-498E-B369-F9705AC4A357}"/>
    <cellStyle name="통화 [0] 2 4 15 2" xfId="35373" xr:uid="{706F7DBE-075E-4690-B2E4-0D5FCB187AE5}"/>
    <cellStyle name="통화 [0] 2 4 16" xfId="5422" xr:uid="{07F5C7AC-F64A-4C8F-B446-EA0822F15E8D}"/>
    <cellStyle name="통화 [0] 2 4 16 2" xfId="35415" xr:uid="{FAC87361-5F7C-4003-AB99-F646C14DCC08}"/>
    <cellStyle name="통화 [0] 2 4 17" xfId="5501" xr:uid="{507DE525-992B-40F7-A327-5EEBDF0A59CD}"/>
    <cellStyle name="통화 [0] 2 4 17 2" xfId="35472" xr:uid="{113F4699-1B60-4A63-BC51-46A80A7E56CB}"/>
    <cellStyle name="통화 [0] 2 4 18" xfId="5592" xr:uid="{DAA1C64E-9E8C-4985-ACFC-D448A011F21E}"/>
    <cellStyle name="통화 [0] 2 4 18 2" xfId="35547" xr:uid="{65DB2B44-C722-41C0-868A-0A820856C9BA}"/>
    <cellStyle name="통화 [0] 2 4 19" xfId="8329" xr:uid="{8A1DA609-C6E0-4F83-AAC5-E45E6135B213}"/>
    <cellStyle name="통화 [0] 2 4 19 2" xfId="38284" xr:uid="{16E5C055-1475-4120-B9CD-6AC4A72DFAA8}"/>
    <cellStyle name="통화 [0] 2 4 2" xfId="425" xr:uid="{40606227-82AF-44F8-8793-C55CC7CB4515}"/>
    <cellStyle name="통화 [0] 2 4 2 10" xfId="8417" xr:uid="{0D3B0B24-CF30-450F-9DD0-51A52A9AE582}"/>
    <cellStyle name="통화 [0] 2 4 2 10 2" xfId="38372" xr:uid="{AC24F25D-1DC5-42CC-902C-458993F0415A}"/>
    <cellStyle name="통화 [0] 2 4 2 11" xfId="11199" xr:uid="{EB74FAC1-EA9F-4EDB-B1BC-FE4EA42E8C43}"/>
    <cellStyle name="통화 [0] 2 4 2 11 2" xfId="41154" xr:uid="{E093B524-03CA-46A0-8F0D-CCEE0C1894D0}"/>
    <cellStyle name="통화 [0] 2 4 2 12" xfId="13934" xr:uid="{AD6C4CEA-821C-4784-9693-B0292594ED9B}"/>
    <cellStyle name="통화 [0] 2 4 2 12 2" xfId="43889" xr:uid="{A031CD3B-9AA7-4557-85DF-9FA9E2A948D5}"/>
    <cellStyle name="통화 [0] 2 4 2 13" xfId="16682" xr:uid="{ACAEF41C-5478-466F-B380-D77E5997BC8B}"/>
    <cellStyle name="통화 [0] 2 4 2 13 2" xfId="46635" xr:uid="{893B9A96-A3E8-4FC6-A987-7D9C7319CF74}"/>
    <cellStyle name="통화 [0] 2 4 2 14" xfId="19465" xr:uid="{88D160FF-6742-4984-8437-50AE701BE2D9}"/>
    <cellStyle name="통화 [0] 2 4 2 14 2" xfId="49417" xr:uid="{C549D3F2-988A-4540-8816-67748FF3CBFF}"/>
    <cellStyle name="통화 [0] 2 4 2 15" xfId="22203" xr:uid="{D26370AF-C848-4492-A995-839C26499BD7}"/>
    <cellStyle name="통화 [0] 2 4 2 15 2" xfId="52155" xr:uid="{9DF1C534-8F62-450F-B749-A619B114C0B5}"/>
    <cellStyle name="통화 [0] 2 4 2 16" xfId="24939" xr:uid="{FD8DF149-A684-4E82-9F66-E737BABD62C6}"/>
    <cellStyle name="통화 [0] 2 4 2 16 2" xfId="54891" xr:uid="{C1C11985-00DE-4EC6-AF83-FF1F14D54F39}"/>
    <cellStyle name="통화 [0] 2 4 2 17" xfId="30440" xr:uid="{6E71318F-1F7D-4279-853F-026D3B010D10}"/>
    <cellStyle name="통화 [0] 2 4 2 2" xfId="569" xr:uid="{30D027E6-8873-4F7F-A23D-72D6BFC434CD}"/>
    <cellStyle name="통화 [0] 2 4 2 2 10" xfId="11284" xr:uid="{5A0201B1-0581-406F-B14D-D6F922285F9B}"/>
    <cellStyle name="통화 [0] 2 4 2 2 10 2" xfId="41239" xr:uid="{6EC7D0B5-AD62-46CC-ACCB-CFAAED6F951A}"/>
    <cellStyle name="통화 [0] 2 4 2 2 11" xfId="14019" xr:uid="{076E023E-18E9-4A91-B52E-875C76D82AF1}"/>
    <cellStyle name="통화 [0] 2 4 2 2 11 2" xfId="43974" xr:uid="{DE93FE6B-119B-4CB6-90F5-9E4A7BAE1B52}"/>
    <cellStyle name="통화 [0] 2 4 2 2 12" xfId="16767" xr:uid="{C201E866-A753-4D85-BF81-53281650A072}"/>
    <cellStyle name="통화 [0] 2 4 2 2 12 2" xfId="46720" xr:uid="{AF367583-F1BA-4E4B-BB1F-25EA203C5683}"/>
    <cellStyle name="통화 [0] 2 4 2 2 13" xfId="19550" xr:uid="{812C9A41-7729-4574-A0E5-2AC3A3F1E837}"/>
    <cellStyle name="통화 [0] 2 4 2 2 13 2" xfId="49502" xr:uid="{DB2C4D8D-F0F0-446B-9DBB-FD942B9AE1DC}"/>
    <cellStyle name="통화 [0] 2 4 2 2 14" xfId="22288" xr:uid="{69A5A2A4-0161-4D3B-8A59-76206EF6F81D}"/>
    <cellStyle name="통화 [0] 2 4 2 2 14 2" xfId="52240" xr:uid="{4361290B-BD21-4B55-BE9A-54E12E1E92CB}"/>
    <cellStyle name="통화 [0] 2 4 2 2 15" xfId="25024" xr:uid="{009F2253-18DA-4EAE-9090-96718F28BB51}"/>
    <cellStyle name="통화 [0] 2 4 2 2 15 2" xfId="54976" xr:uid="{355B125A-C803-43F0-BF6F-6033BAB7965D}"/>
    <cellStyle name="통화 [0] 2 4 2 2 16" xfId="30579" xr:uid="{DBA23F0B-0821-423F-A9A4-C88C3B6438F7}"/>
    <cellStyle name="통화 [0] 2 4 2 2 2" xfId="890" xr:uid="{C780BAA1-DE38-4D4F-B2B4-81D147087CEF}"/>
    <cellStyle name="통화 [0] 2 4 2 2 2 10" xfId="16938" xr:uid="{D519017C-9723-492E-BB7D-86BCFB25D35B}"/>
    <cellStyle name="통화 [0] 2 4 2 2 2 10 2" xfId="46891" xr:uid="{288A1DF8-1FD2-4976-AA4E-0131841CEEAD}"/>
    <cellStyle name="통화 [0] 2 4 2 2 2 11" xfId="19721" xr:uid="{83441FA8-FCD9-4DBC-A0E7-76890C8E4220}"/>
    <cellStyle name="통화 [0] 2 4 2 2 2 11 2" xfId="49673" xr:uid="{502015D2-BDA1-4B9D-9D88-4F77EB1532AE}"/>
    <cellStyle name="통화 [0] 2 4 2 2 2 12" xfId="22459" xr:uid="{D3D0560F-8E19-489F-8F98-36D5E81027C2}"/>
    <cellStyle name="통화 [0] 2 4 2 2 2 12 2" xfId="52411" xr:uid="{D0C19008-C10E-4C4D-A299-F82876E345F3}"/>
    <cellStyle name="통화 [0] 2 4 2 2 2 13" xfId="25195" xr:uid="{F093B0F2-3889-4610-88B6-B646A70F5B9C}"/>
    <cellStyle name="통화 [0] 2 4 2 2 2 13 2" xfId="55147" xr:uid="{1261D870-2A3B-4C53-86FA-B2B902B6CB73}"/>
    <cellStyle name="통화 [0] 2 4 2 2 2 14" xfId="30895" xr:uid="{67C8D6A2-157A-4990-A98F-1CBD6ED7D831}"/>
    <cellStyle name="통화 [0] 2 4 2 2 2 2" xfId="1433" xr:uid="{D84A0A5B-EC9C-40E1-8B3D-2085A7981CC2}"/>
    <cellStyle name="통화 [0] 2 4 2 2 2 2 10" xfId="20063" xr:uid="{8F802D0A-C6AA-48EC-9A49-FED67C15978F}"/>
    <cellStyle name="통화 [0] 2 4 2 2 2 2 10 2" xfId="50015" xr:uid="{5FD0FED6-FA2C-41E3-BEF5-041D31FFB642}"/>
    <cellStyle name="통화 [0] 2 4 2 2 2 2 11" xfId="22801" xr:uid="{C7C999BA-6ED2-4C0F-A54B-781BB66FAAA5}"/>
    <cellStyle name="통화 [0] 2 4 2 2 2 2 11 2" xfId="52753" xr:uid="{C871616B-F072-4F64-B9A8-773301D6A866}"/>
    <cellStyle name="통화 [0] 2 4 2 2 2 2 12" xfId="25537" xr:uid="{4AAA1EBE-7A1A-43A2-889E-C739C62252DA}"/>
    <cellStyle name="통화 [0] 2 4 2 2 2 2 12 2" xfId="55489" xr:uid="{48430484-09D4-45B9-9282-D65778F91E40}"/>
    <cellStyle name="통화 [0] 2 4 2 2 2 2 13" xfId="31438" xr:uid="{59A89F2B-47B9-4B7E-A622-9218BEF1C2A6}"/>
    <cellStyle name="통화 [0] 2 4 2 2 2 2 2" xfId="3969" xr:uid="{AD34423A-C04C-4958-A94F-B5B7A5421494}"/>
    <cellStyle name="통화 [0] 2 4 2 2 2 2 2 10" xfId="26221" xr:uid="{FCD0D730-20DE-43C4-9B89-468D6046CA06}"/>
    <cellStyle name="통화 [0] 2 4 2 2 2 2 2 10 2" xfId="56173" xr:uid="{AD84E504-6DAA-4600-BF45-882BEEBF0D3C}"/>
    <cellStyle name="통화 [0] 2 4 2 2 2 2 2 11" xfId="33962" xr:uid="{657B8903-4A6A-4600-812A-BEAFAEF8411E}"/>
    <cellStyle name="통화 [0] 2 4 2 2 2 2 2 2" xfId="5337" xr:uid="{4D4DD1D6-5271-4A40-BDB6-25220F424AD1}"/>
    <cellStyle name="통화 [0] 2 4 2 2 2 2 2 2 10" xfId="35330" xr:uid="{1BE9647A-C164-468A-B68D-45500EED3DED}"/>
    <cellStyle name="통화 [0] 2 4 2 2 2 2 2 2 2" xfId="8285" xr:uid="{C2D4B9DE-61B3-4CBE-8D9D-CD8918279D3A}"/>
    <cellStyle name="통화 [0] 2 4 2 2 2 2 2 2 2 2" xfId="30332" xr:uid="{3793CF83-7A01-4627-9340-0A477A6B4818}"/>
    <cellStyle name="통화 [0] 2 4 2 2 2 2 2 2 2 2 2" xfId="60284" xr:uid="{D0A44BD7-9DD3-43AB-B3F8-F02270DF9720}"/>
    <cellStyle name="통화 [0] 2 4 2 2 2 2 2 2 2 3" xfId="38240" xr:uid="{931467F2-6F8B-4805-84EA-99B103D85A9B}"/>
    <cellStyle name="통화 [0] 2 4 2 2 2 2 2 2 3" xfId="11067" xr:uid="{91762CB4-1FAA-4D15-9CF7-A19930931CE4}"/>
    <cellStyle name="통화 [0] 2 4 2 2 2 2 2 2 3 2" xfId="41022" xr:uid="{7534D522-233D-4192-A904-E1899E19C912}"/>
    <cellStyle name="통화 [0] 2 4 2 2 2 2 2 2 4" xfId="13849" xr:uid="{03564645-6B6D-496E-A52E-890019D3D8FA}"/>
    <cellStyle name="통화 [0] 2 4 2 2 2 2 2 2 4 2" xfId="43804" xr:uid="{072D1959-5650-4DEB-A430-35B6940D267B}"/>
    <cellStyle name="통화 [0] 2 4 2 2 2 2 2 2 5" xfId="16584" xr:uid="{89B4C1B6-489D-43AA-92CA-88F334D11CF4}"/>
    <cellStyle name="통화 [0] 2 4 2 2 2 2 2 2 5 2" xfId="46539" xr:uid="{EFE389ED-A4F4-49E3-9EE7-87A84DF23F52}"/>
    <cellStyle name="통화 [0] 2 4 2 2 2 2 2 2 6" xfId="19332" xr:uid="{41641D89-60D0-4E3B-92D9-590307B18026}"/>
    <cellStyle name="통화 [0] 2 4 2 2 2 2 2 2 6 2" xfId="49285" xr:uid="{1F317F41-95A1-4E30-A400-0EBEB2A5F2C2}"/>
    <cellStyle name="통화 [0] 2 4 2 2 2 2 2 2 7" xfId="22115" xr:uid="{2C6049E6-077B-40A7-97FD-C666987BD097}"/>
    <cellStyle name="통화 [0] 2 4 2 2 2 2 2 2 7 2" xfId="52067" xr:uid="{D32FC6F0-58DF-4E33-8CC5-64E2427BCE0A}"/>
    <cellStyle name="통화 [0] 2 4 2 2 2 2 2 2 8" xfId="24853" xr:uid="{2748EECE-2B12-44FF-B0E8-18F0FCBE7D4A}"/>
    <cellStyle name="통화 [0] 2 4 2 2 2 2 2 2 8 2" xfId="54805" xr:uid="{ECF96168-7CB2-460E-A515-45B70AE67ED4}"/>
    <cellStyle name="통화 [0] 2 4 2 2 2 2 2 2 9" xfId="27589" xr:uid="{A53FC3F6-B660-485F-978D-1036DA8F620F}"/>
    <cellStyle name="통화 [0] 2 4 2 2 2 2 2 2 9 2" xfId="57541" xr:uid="{6173F573-51BE-4702-AADB-8B7DC8B51252}"/>
    <cellStyle name="통화 [0] 2 4 2 2 2 2 2 3" xfId="6917" xr:uid="{9FB2BC7C-BF84-49C9-8E3B-CA72CD656B63}"/>
    <cellStyle name="통화 [0] 2 4 2 2 2 2 2 3 2" xfId="28964" xr:uid="{EA5019C4-0A73-4ED9-961D-B012651ECF59}"/>
    <cellStyle name="통화 [0] 2 4 2 2 2 2 2 3 2 2" xfId="58916" xr:uid="{910373DD-1CAD-4F64-A09E-E2E61A3D3A07}"/>
    <cellStyle name="통화 [0] 2 4 2 2 2 2 2 3 3" xfId="36872" xr:uid="{ACBA63BF-6B08-4FFC-89C5-17EA16E4D890}"/>
    <cellStyle name="통화 [0] 2 4 2 2 2 2 2 4" xfId="9699" xr:uid="{A9D9D04F-C061-4640-AC94-31AFA3B769FB}"/>
    <cellStyle name="통화 [0] 2 4 2 2 2 2 2 4 2" xfId="39654" xr:uid="{CCAAE48B-14BA-4073-94E4-26E5B968113B}"/>
    <cellStyle name="통화 [0] 2 4 2 2 2 2 2 5" xfId="12481" xr:uid="{E60FB4C7-ADCA-44F4-A725-B73B1BBD7231}"/>
    <cellStyle name="통화 [0] 2 4 2 2 2 2 2 5 2" xfId="42436" xr:uid="{D1E45C03-0E11-43FC-A9EC-52AAF828B4C8}"/>
    <cellStyle name="통화 [0] 2 4 2 2 2 2 2 6" xfId="15216" xr:uid="{D14457B5-2E11-4D24-BB15-D298C2A1F551}"/>
    <cellStyle name="통화 [0] 2 4 2 2 2 2 2 6 2" xfId="45171" xr:uid="{3F69669B-22F1-48E3-AC5B-78E9D2F47694}"/>
    <cellStyle name="통화 [0] 2 4 2 2 2 2 2 7" xfId="17964" xr:uid="{E82C6188-F61F-4381-8CD0-D3BEDE8B46A6}"/>
    <cellStyle name="통화 [0] 2 4 2 2 2 2 2 7 2" xfId="47917" xr:uid="{6B01FC73-72F1-4572-9703-A7E26163504C}"/>
    <cellStyle name="통화 [0] 2 4 2 2 2 2 2 8" xfId="20747" xr:uid="{612904D8-ADBB-4329-BB67-5CD5848A1799}"/>
    <cellStyle name="통화 [0] 2 4 2 2 2 2 2 8 2" xfId="50699" xr:uid="{1C747122-FA82-42BF-A707-13B8C7F82231}"/>
    <cellStyle name="통화 [0] 2 4 2 2 2 2 2 9" xfId="23485" xr:uid="{D97046BB-6127-44D8-959A-378871E112B3}"/>
    <cellStyle name="통화 [0] 2 4 2 2 2 2 2 9 2" xfId="53437" xr:uid="{60E7A9CE-3A13-4EA5-A213-FE3EE5D385A6}"/>
    <cellStyle name="통화 [0] 2 4 2 2 2 2 3" xfId="4653" xr:uid="{05C78ADC-D571-40FE-8FA6-D43C5683C70C}"/>
    <cellStyle name="통화 [0] 2 4 2 2 2 2 3 10" xfId="34646" xr:uid="{74A9D6A0-4902-4100-99D7-FEF0B14E5064}"/>
    <cellStyle name="통화 [0] 2 4 2 2 2 2 3 2" xfId="7601" xr:uid="{C7F3AD6D-CE5A-406A-834F-7D067E936D9C}"/>
    <cellStyle name="통화 [0] 2 4 2 2 2 2 3 2 2" xfId="29648" xr:uid="{8E78A92E-0873-4DFE-B0B4-5C4450741E88}"/>
    <cellStyle name="통화 [0] 2 4 2 2 2 2 3 2 2 2" xfId="59600" xr:uid="{EA006EDE-682E-4DD1-B05C-0A313CE18408}"/>
    <cellStyle name="통화 [0] 2 4 2 2 2 2 3 2 3" xfId="37556" xr:uid="{ABEC1048-787A-43FA-807E-9B1F20FEC378}"/>
    <cellStyle name="통화 [0] 2 4 2 2 2 2 3 3" xfId="10383" xr:uid="{B0100E93-7051-4DC0-A27E-B0362449523D}"/>
    <cellStyle name="통화 [0] 2 4 2 2 2 2 3 3 2" xfId="40338" xr:uid="{C636D5A6-35DC-4DBB-9EBF-6998BDDD868B}"/>
    <cellStyle name="통화 [0] 2 4 2 2 2 2 3 4" xfId="13165" xr:uid="{662447EC-14BA-47CB-87E7-16DFB36B8CF3}"/>
    <cellStyle name="통화 [0] 2 4 2 2 2 2 3 4 2" xfId="43120" xr:uid="{1D0BD6E3-099B-49BB-9782-C347E4D12B2E}"/>
    <cellStyle name="통화 [0] 2 4 2 2 2 2 3 5" xfId="15900" xr:uid="{BD4A28B7-F57C-4EB4-8C55-83ACF7D29D52}"/>
    <cellStyle name="통화 [0] 2 4 2 2 2 2 3 5 2" xfId="45855" xr:uid="{0D6AE6CF-29EE-4671-BED0-0312BF0EA87E}"/>
    <cellStyle name="통화 [0] 2 4 2 2 2 2 3 6" xfId="18648" xr:uid="{D75B4860-FA6B-41C8-86D7-2B993C58887D}"/>
    <cellStyle name="통화 [0] 2 4 2 2 2 2 3 6 2" xfId="48601" xr:uid="{94B77810-9E6C-45B5-8222-47254667F60B}"/>
    <cellStyle name="통화 [0] 2 4 2 2 2 2 3 7" xfId="21431" xr:uid="{C6EC64F1-665A-4EF8-9375-8F50B86B7145}"/>
    <cellStyle name="통화 [0] 2 4 2 2 2 2 3 7 2" xfId="51383" xr:uid="{7B6AF509-D533-4D68-8A4E-5F5AFF32A531}"/>
    <cellStyle name="통화 [0] 2 4 2 2 2 2 3 8" xfId="24169" xr:uid="{BA2CCAEA-7FED-4E91-8918-A36F1F1ED6EC}"/>
    <cellStyle name="통화 [0] 2 4 2 2 2 2 3 8 2" xfId="54121" xr:uid="{DC806D58-1473-473A-B828-129BD4CABADF}"/>
    <cellStyle name="통화 [0] 2 4 2 2 2 2 3 9" xfId="26905" xr:uid="{B3CB949D-FA71-4ACF-9F99-CB3BBEF729BD}"/>
    <cellStyle name="통화 [0] 2 4 2 2 2 2 3 9 2" xfId="56857" xr:uid="{B3383B36-7C02-4A89-9835-E14170EC23E5}"/>
    <cellStyle name="통화 [0] 2 4 2 2 2 2 4" xfId="3285" xr:uid="{0EBB687D-78E0-4F1C-AD9C-ED1DD027B8C0}"/>
    <cellStyle name="통화 [0] 2 4 2 2 2 2 4 2" xfId="28280" xr:uid="{29E9EB94-D48B-4B86-86CC-C837D87DB967}"/>
    <cellStyle name="통화 [0] 2 4 2 2 2 2 4 2 2" xfId="58232" xr:uid="{1B0D349F-B332-4F19-B401-0590B2AD53FF}"/>
    <cellStyle name="통화 [0] 2 4 2 2 2 2 4 3" xfId="33278" xr:uid="{D2CC8A67-8436-4E4C-9920-5AEEBD56FA15}"/>
    <cellStyle name="통화 [0] 2 4 2 2 2 2 5" xfId="6233" xr:uid="{64E1FC1D-5604-4406-9A4B-52CE51A30455}"/>
    <cellStyle name="통화 [0] 2 4 2 2 2 2 5 2" xfId="36188" xr:uid="{BF0D288D-608B-4FD7-9EDC-A6B23DE1AC6E}"/>
    <cellStyle name="통화 [0] 2 4 2 2 2 2 6" xfId="9015" xr:uid="{2B3002BB-F9D9-4679-834D-23063A1EFB0D}"/>
    <cellStyle name="통화 [0] 2 4 2 2 2 2 6 2" xfId="38970" xr:uid="{FCAF1F2D-C5A2-48EC-9C92-E7F95A6FB5E1}"/>
    <cellStyle name="통화 [0] 2 4 2 2 2 2 7" xfId="11797" xr:uid="{04240395-CC5D-4FF6-9B9A-B99F6B29BC1D}"/>
    <cellStyle name="통화 [0] 2 4 2 2 2 2 7 2" xfId="41752" xr:uid="{58ECA614-85A8-42FA-92B4-704FC615696B}"/>
    <cellStyle name="통화 [0] 2 4 2 2 2 2 8" xfId="14532" xr:uid="{26ED609B-F1C2-472E-A19E-8A4A28BC7370}"/>
    <cellStyle name="통화 [0] 2 4 2 2 2 2 8 2" xfId="44487" xr:uid="{EFCBC704-55B8-41D6-8FFE-03FF459CE3D0}"/>
    <cellStyle name="통화 [0] 2 4 2 2 2 2 9" xfId="17280" xr:uid="{F81CD743-9543-47CC-96A8-E9FBFC359995}"/>
    <cellStyle name="통화 [0] 2 4 2 2 2 2 9 2" xfId="47233" xr:uid="{1569C199-73E2-4752-9D30-740D3F8C69E2}"/>
    <cellStyle name="통화 [0] 2 4 2 2 2 3" xfId="1975" xr:uid="{88FC052A-6DAE-420A-9FA8-846631974499}"/>
    <cellStyle name="통화 [0] 2 4 2 2 2 3 10" xfId="23143" xr:uid="{2698B703-9A15-4C45-8019-A72073F5F5D8}"/>
    <cellStyle name="통화 [0] 2 4 2 2 2 3 10 2" xfId="53095" xr:uid="{23A50180-BD17-4955-BFEF-D8F65C277E68}"/>
    <cellStyle name="통화 [0] 2 4 2 2 2 3 11" xfId="25879" xr:uid="{BD129A9D-B423-41A0-97B7-330338EF946A}"/>
    <cellStyle name="통화 [0] 2 4 2 2 2 3 11 2" xfId="55831" xr:uid="{377688EA-5D05-48E7-8A5A-897F554DE1D6}"/>
    <cellStyle name="통화 [0] 2 4 2 2 2 3 12" xfId="31980" xr:uid="{F741BE58-B66E-45D3-A754-0F9F0A29CCFE}"/>
    <cellStyle name="통화 [0] 2 4 2 2 2 3 2" xfId="4995" xr:uid="{2D4E416B-4F84-4863-9E6A-076481919435}"/>
    <cellStyle name="통화 [0] 2 4 2 2 2 3 2 10" xfId="34988" xr:uid="{DC17AEA6-654E-4393-B032-F757A27F6691}"/>
    <cellStyle name="통화 [0] 2 4 2 2 2 3 2 2" xfId="7943" xr:uid="{18A05A1F-09FF-4AB0-A3AD-751BB9C17FB9}"/>
    <cellStyle name="통화 [0] 2 4 2 2 2 3 2 2 2" xfId="29990" xr:uid="{06D50AE0-D5DE-46E3-A26D-C9D6FD651775}"/>
    <cellStyle name="통화 [0] 2 4 2 2 2 3 2 2 2 2" xfId="59942" xr:uid="{41DF91C5-84F1-40EB-A1EB-9142F87EAAC0}"/>
    <cellStyle name="통화 [0] 2 4 2 2 2 3 2 2 3" xfId="37898" xr:uid="{A4A8B955-5A98-4358-AFC2-828CEC3B54EE}"/>
    <cellStyle name="통화 [0] 2 4 2 2 2 3 2 3" xfId="10725" xr:uid="{AAC6A621-E81C-4E00-9308-C21D5DC3EF2F}"/>
    <cellStyle name="통화 [0] 2 4 2 2 2 3 2 3 2" xfId="40680" xr:uid="{CC214633-4841-4737-B510-AA8F53D984E6}"/>
    <cellStyle name="통화 [0] 2 4 2 2 2 3 2 4" xfId="13507" xr:uid="{6C5DB81E-BFAF-4476-AF66-4EC53CF8721E}"/>
    <cellStyle name="통화 [0] 2 4 2 2 2 3 2 4 2" xfId="43462" xr:uid="{E038576C-5B80-499B-A958-A20EF93E5FA2}"/>
    <cellStyle name="통화 [0] 2 4 2 2 2 3 2 5" xfId="16242" xr:uid="{11A66010-CC8A-45D0-9AD8-6EBB7E1E2B8B}"/>
    <cellStyle name="통화 [0] 2 4 2 2 2 3 2 5 2" xfId="46197" xr:uid="{D6C4B1B9-9208-43E0-B1ED-D10C7DE8B65A}"/>
    <cellStyle name="통화 [0] 2 4 2 2 2 3 2 6" xfId="18990" xr:uid="{ED7D1791-71D2-4ACF-B8BB-55E0915AEB4C}"/>
    <cellStyle name="통화 [0] 2 4 2 2 2 3 2 6 2" xfId="48943" xr:uid="{0177C29C-40C2-41D4-9934-35F0C15234D2}"/>
    <cellStyle name="통화 [0] 2 4 2 2 2 3 2 7" xfId="21773" xr:uid="{B85091A6-43D3-467C-8BC3-02B5C1AAB414}"/>
    <cellStyle name="통화 [0] 2 4 2 2 2 3 2 7 2" xfId="51725" xr:uid="{8CB94420-783B-4803-A2A3-23D8267CFB43}"/>
    <cellStyle name="통화 [0] 2 4 2 2 2 3 2 8" xfId="24511" xr:uid="{998A06CF-2695-4E8A-AB28-3EF3A79D33C8}"/>
    <cellStyle name="통화 [0] 2 4 2 2 2 3 2 8 2" xfId="54463" xr:uid="{47288A4F-44C3-4BF3-A057-BBA6210874C6}"/>
    <cellStyle name="통화 [0] 2 4 2 2 2 3 2 9" xfId="27247" xr:uid="{A81286CA-CA71-4956-8F9E-DDC1D092BAD6}"/>
    <cellStyle name="통화 [0] 2 4 2 2 2 3 2 9 2" xfId="57199" xr:uid="{5B9072C5-4EB4-485F-B5BD-596114371E04}"/>
    <cellStyle name="통화 [0] 2 4 2 2 2 3 3" xfId="3627" xr:uid="{0A9CABB3-D4C1-461D-B04A-02B0D5F0A28C}"/>
    <cellStyle name="통화 [0] 2 4 2 2 2 3 3 2" xfId="28622" xr:uid="{A0877DB9-B45F-445C-A6AB-32B3D4028074}"/>
    <cellStyle name="통화 [0] 2 4 2 2 2 3 3 2 2" xfId="58574" xr:uid="{C798A8A8-2152-424B-BAC8-AB5DCB951301}"/>
    <cellStyle name="통화 [0] 2 4 2 2 2 3 3 3" xfId="33620" xr:uid="{83B4B500-5B2B-45A0-8DB5-A83A14C5833D}"/>
    <cellStyle name="통화 [0] 2 4 2 2 2 3 4" xfId="6575" xr:uid="{9842E851-5270-416F-A4A7-FDEA89288533}"/>
    <cellStyle name="통화 [0] 2 4 2 2 2 3 4 2" xfId="36530" xr:uid="{3902B0FB-101F-4E0D-A7C9-C4CE4C5B38C9}"/>
    <cellStyle name="통화 [0] 2 4 2 2 2 3 5" xfId="9357" xr:uid="{A6F73C98-9F61-47CB-9EDD-1524B475EE85}"/>
    <cellStyle name="통화 [0] 2 4 2 2 2 3 5 2" xfId="39312" xr:uid="{EC963781-1A29-451D-BF3F-4257CE55599C}"/>
    <cellStyle name="통화 [0] 2 4 2 2 2 3 6" xfId="12139" xr:uid="{2DE5BDA6-6372-4E52-84F6-A8643E8830DE}"/>
    <cellStyle name="통화 [0] 2 4 2 2 2 3 6 2" xfId="42094" xr:uid="{50866315-D12B-4652-A4C8-8378DD95F651}"/>
    <cellStyle name="통화 [0] 2 4 2 2 2 3 7" xfId="14874" xr:uid="{D7C3EA33-0F66-42AE-9D2F-E80B1BD5271C}"/>
    <cellStyle name="통화 [0] 2 4 2 2 2 3 7 2" xfId="44829" xr:uid="{8AC1AD87-AB6B-42F0-982F-DCE2145343F9}"/>
    <cellStyle name="통화 [0] 2 4 2 2 2 3 8" xfId="17622" xr:uid="{4EC3D91A-8ABB-4B62-9ED7-BFD97EA2919B}"/>
    <cellStyle name="통화 [0] 2 4 2 2 2 3 8 2" xfId="47575" xr:uid="{DD9E310A-91A1-4239-B184-ED8272DD1EA1}"/>
    <cellStyle name="통화 [0] 2 4 2 2 2 3 9" xfId="20405" xr:uid="{F149834B-9839-444E-ADCE-9E58FA396277}"/>
    <cellStyle name="통화 [0] 2 4 2 2 2 3 9 2" xfId="50357" xr:uid="{38EA3280-C999-4780-8F32-3B838A6580BB}"/>
    <cellStyle name="통화 [0] 2 4 2 2 2 4" xfId="2506" xr:uid="{41BEA5FF-1C61-4625-8722-80E0B8CFB428}"/>
    <cellStyle name="통화 [0] 2 4 2 2 2 4 10" xfId="26563" xr:uid="{0E883463-AAE8-42EB-A884-7190A89A27D3}"/>
    <cellStyle name="통화 [0] 2 4 2 2 2 4 10 2" xfId="56515" xr:uid="{B3BA38B0-7449-4F5C-8015-8E834E9D4D80}"/>
    <cellStyle name="통화 [0] 2 4 2 2 2 4 11" xfId="32505" xr:uid="{1ED8CED9-CBDE-486D-8FBE-8FE20448DF07}"/>
    <cellStyle name="통화 [0] 2 4 2 2 2 4 2" xfId="4311" xr:uid="{4010AF1C-DDDD-4422-88CD-D951621BFB1E}"/>
    <cellStyle name="통화 [0] 2 4 2 2 2 4 2 2" xfId="29306" xr:uid="{1DF1F7F2-1775-4C71-B6A4-9EB6AAB43D33}"/>
    <cellStyle name="통화 [0] 2 4 2 2 2 4 2 2 2" xfId="59258" xr:uid="{964B94A7-A169-4A35-A1B2-3CBA59F41A12}"/>
    <cellStyle name="통화 [0] 2 4 2 2 2 4 2 3" xfId="34304" xr:uid="{64E8A9BB-F9A6-4CF5-AD98-85E5260A3D27}"/>
    <cellStyle name="통화 [0] 2 4 2 2 2 4 3" xfId="7259" xr:uid="{0CD46AE7-5996-492E-BD1E-C4197CDA35C4}"/>
    <cellStyle name="통화 [0] 2 4 2 2 2 4 3 2" xfId="37214" xr:uid="{3F1B2EA1-69D8-40E6-9A04-7AF3FB68040B}"/>
    <cellStyle name="통화 [0] 2 4 2 2 2 4 4" xfId="10041" xr:uid="{C86F4FDD-AB0D-4B9C-9755-FFE257F3B639}"/>
    <cellStyle name="통화 [0] 2 4 2 2 2 4 4 2" xfId="39996" xr:uid="{B54767D8-6D70-4C58-9269-A1E0E3B6A4B1}"/>
    <cellStyle name="통화 [0] 2 4 2 2 2 4 5" xfId="12823" xr:uid="{3107CED4-1339-4DD2-BAB2-8BF4074F6942}"/>
    <cellStyle name="통화 [0] 2 4 2 2 2 4 5 2" xfId="42778" xr:uid="{8DD2B1C7-34FB-4167-B1C3-19D7D1237E00}"/>
    <cellStyle name="통화 [0] 2 4 2 2 2 4 6" xfId="15558" xr:uid="{4D3018E4-A2F6-4F49-BCE0-63BB3EB3F233}"/>
    <cellStyle name="통화 [0] 2 4 2 2 2 4 6 2" xfId="45513" xr:uid="{7F5DB43A-4291-4DA8-8106-B5683A8922A9}"/>
    <cellStyle name="통화 [0] 2 4 2 2 2 4 7" xfId="18306" xr:uid="{A32356BE-E928-4198-A847-F14811A51DF9}"/>
    <cellStyle name="통화 [0] 2 4 2 2 2 4 7 2" xfId="48259" xr:uid="{3E59A664-1B13-4A94-AF9A-1B0D325AA37E}"/>
    <cellStyle name="통화 [0] 2 4 2 2 2 4 8" xfId="21089" xr:uid="{2B5441A5-AEF3-4A15-9C62-EF12706162CA}"/>
    <cellStyle name="통화 [0] 2 4 2 2 2 4 8 2" xfId="51041" xr:uid="{0DD6D652-F09C-4373-993A-45DC4A39E1B0}"/>
    <cellStyle name="통화 [0] 2 4 2 2 2 4 9" xfId="23827" xr:uid="{527BE1B5-62A9-4230-868B-80AB4434E902}"/>
    <cellStyle name="통화 [0] 2 4 2 2 2 4 9 2" xfId="53779" xr:uid="{82DBD9AC-2D78-45AC-A543-F7D46DACF2A2}"/>
    <cellStyle name="통화 [0] 2 4 2 2 2 5" xfId="2943" xr:uid="{A6C2C4BA-5CBC-46D3-B2D5-0D836BBDFC70}"/>
    <cellStyle name="통화 [0] 2 4 2 2 2 5 2" xfId="27938" xr:uid="{81295B19-A7FD-42F8-8391-384495289FBC}"/>
    <cellStyle name="통화 [0] 2 4 2 2 2 5 2 2" xfId="57890" xr:uid="{65E9D1C0-C018-4583-B218-57CD247B2613}"/>
    <cellStyle name="통화 [0] 2 4 2 2 2 5 3" xfId="32936" xr:uid="{B7B518BC-8C3C-410D-A9A5-302E49C318A0}"/>
    <cellStyle name="통화 [0] 2 4 2 2 2 6" xfId="5891" xr:uid="{545A4D4C-E505-4BCD-B134-EC0D9414E57E}"/>
    <cellStyle name="통화 [0] 2 4 2 2 2 6 2" xfId="35846" xr:uid="{6ABB2242-185B-406F-9EDA-7259054FF16A}"/>
    <cellStyle name="통화 [0] 2 4 2 2 2 7" xfId="8673" xr:uid="{03928D28-AF76-49A1-B510-84775F993F2E}"/>
    <cellStyle name="통화 [0] 2 4 2 2 2 7 2" xfId="38628" xr:uid="{0ED79890-8026-497C-8B65-5B055D11C7E8}"/>
    <cellStyle name="통화 [0] 2 4 2 2 2 8" xfId="11455" xr:uid="{43CDA2BC-2D08-4154-BDA6-5AE7A6226104}"/>
    <cellStyle name="통화 [0] 2 4 2 2 2 8 2" xfId="41410" xr:uid="{C03858B6-11EC-42CF-9A1D-FC6B22620824}"/>
    <cellStyle name="통화 [0] 2 4 2 2 2 9" xfId="14190" xr:uid="{7343AD8E-5C04-4D7E-BD78-86B8B865FEC4}"/>
    <cellStyle name="통화 [0] 2 4 2 2 2 9 2" xfId="44145" xr:uid="{F470AF1F-8AB5-4CCF-BA91-27DD81E3FFC0}"/>
    <cellStyle name="통화 [0] 2 4 2 2 3" xfId="1117" xr:uid="{61A4D520-B4FD-4DF2-B13A-1A9D8D03BD9E}"/>
    <cellStyle name="통화 [0] 2 4 2 2 3 10" xfId="19892" xr:uid="{1CF5AFE7-5D2A-44EC-A3CA-4AD94981F5B8}"/>
    <cellStyle name="통화 [0] 2 4 2 2 3 10 2" xfId="49844" xr:uid="{A6B7AE14-F8D1-429C-9F84-21E93418014D}"/>
    <cellStyle name="통화 [0] 2 4 2 2 3 11" xfId="22630" xr:uid="{94559432-5240-41F1-83B7-C6ADF32FB59D}"/>
    <cellStyle name="통화 [0] 2 4 2 2 3 11 2" xfId="52582" xr:uid="{F6BCE8D8-D5EE-4993-9E0E-960F4B4FC9CD}"/>
    <cellStyle name="통화 [0] 2 4 2 2 3 12" xfId="25366" xr:uid="{1DCFF37A-B8D4-4DA0-B878-20069D14DB1E}"/>
    <cellStyle name="통화 [0] 2 4 2 2 3 12 2" xfId="55318" xr:uid="{4AA7713F-7A60-45DB-8ED1-E148F5FE3D43}"/>
    <cellStyle name="통화 [0] 2 4 2 2 3 13" xfId="31122" xr:uid="{03C34509-375F-4013-9FEB-2E319C041398}"/>
    <cellStyle name="통화 [0] 2 4 2 2 3 2" xfId="3798" xr:uid="{3475B9E1-2AE0-4CE3-966E-9735C14663C1}"/>
    <cellStyle name="통화 [0] 2 4 2 2 3 2 10" xfId="26050" xr:uid="{F444A408-5F95-4244-98CB-3792B5AD09A9}"/>
    <cellStyle name="통화 [0] 2 4 2 2 3 2 10 2" xfId="56002" xr:uid="{54DE60A3-BA9F-41B0-92D5-CE96C79FF516}"/>
    <cellStyle name="통화 [0] 2 4 2 2 3 2 11" xfId="33791" xr:uid="{55699DD4-0E8B-4122-91EB-E6B48AEB326C}"/>
    <cellStyle name="통화 [0] 2 4 2 2 3 2 2" xfId="5166" xr:uid="{6D0BB751-0295-4998-AB39-C6152B2A8F23}"/>
    <cellStyle name="통화 [0] 2 4 2 2 3 2 2 10" xfId="35159" xr:uid="{A6691F71-CF38-4463-99F9-940030C570E1}"/>
    <cellStyle name="통화 [0] 2 4 2 2 3 2 2 2" xfId="8114" xr:uid="{EB4411C8-4CCA-43EF-828E-4E8D9FFD5DBF}"/>
    <cellStyle name="통화 [0] 2 4 2 2 3 2 2 2 2" xfId="30161" xr:uid="{0FD6EB8C-B834-443A-B9BD-338A46410523}"/>
    <cellStyle name="통화 [0] 2 4 2 2 3 2 2 2 2 2" xfId="60113" xr:uid="{B9543BFF-73FB-4CCC-9973-6FD0200C1F5D}"/>
    <cellStyle name="통화 [0] 2 4 2 2 3 2 2 2 3" xfId="38069" xr:uid="{C41DB23A-A9A1-418D-ACC1-46E4DC4D3441}"/>
    <cellStyle name="통화 [0] 2 4 2 2 3 2 2 3" xfId="10896" xr:uid="{8DA7C6EB-84D6-4412-894A-E83B1DE1F0E8}"/>
    <cellStyle name="통화 [0] 2 4 2 2 3 2 2 3 2" xfId="40851" xr:uid="{301C343D-135B-4269-B565-579B926FBA56}"/>
    <cellStyle name="통화 [0] 2 4 2 2 3 2 2 4" xfId="13678" xr:uid="{C9403ECE-4FC4-42BB-AF4A-5E7B5A21E932}"/>
    <cellStyle name="통화 [0] 2 4 2 2 3 2 2 4 2" xfId="43633" xr:uid="{1CD981EA-7E0F-4D6E-9601-AC8A606DC5AB}"/>
    <cellStyle name="통화 [0] 2 4 2 2 3 2 2 5" xfId="16413" xr:uid="{7E2C53A9-55ED-4D30-94A7-E7E354501106}"/>
    <cellStyle name="통화 [0] 2 4 2 2 3 2 2 5 2" xfId="46368" xr:uid="{37C4305E-4283-45E9-84F2-A7C413D65043}"/>
    <cellStyle name="통화 [0] 2 4 2 2 3 2 2 6" xfId="19161" xr:uid="{5A6A5DAD-971D-46B8-8E94-6E4C22542DF9}"/>
    <cellStyle name="통화 [0] 2 4 2 2 3 2 2 6 2" xfId="49114" xr:uid="{2D0010B4-F91A-409D-AD75-07D6512CAF7E}"/>
    <cellStyle name="통화 [0] 2 4 2 2 3 2 2 7" xfId="21944" xr:uid="{DF63AF22-1583-43D5-8534-D7A65619FC73}"/>
    <cellStyle name="통화 [0] 2 4 2 2 3 2 2 7 2" xfId="51896" xr:uid="{7482B5AF-BFF1-46CE-9A29-C03878BFD30F}"/>
    <cellStyle name="통화 [0] 2 4 2 2 3 2 2 8" xfId="24682" xr:uid="{0A5DFBA2-0845-4C89-9ECF-5D37AA496CAC}"/>
    <cellStyle name="통화 [0] 2 4 2 2 3 2 2 8 2" xfId="54634" xr:uid="{AA79FF04-7A7D-471E-BE37-DB33F4A4C2E7}"/>
    <cellStyle name="통화 [0] 2 4 2 2 3 2 2 9" xfId="27418" xr:uid="{0857F8FB-A226-423D-8F2F-8CA15DED2B7A}"/>
    <cellStyle name="통화 [0] 2 4 2 2 3 2 2 9 2" xfId="57370" xr:uid="{9C38920B-5704-4818-A018-74E520C5D3F3}"/>
    <cellStyle name="통화 [0] 2 4 2 2 3 2 3" xfId="6746" xr:uid="{CB799D15-7209-4A39-9778-48EBDEEA727F}"/>
    <cellStyle name="통화 [0] 2 4 2 2 3 2 3 2" xfId="28793" xr:uid="{D8B3CF94-B509-4243-8E2F-B24F03BB8D9B}"/>
    <cellStyle name="통화 [0] 2 4 2 2 3 2 3 2 2" xfId="58745" xr:uid="{85F626D7-A9A9-4972-A1A7-FDE37E7AAF40}"/>
    <cellStyle name="통화 [0] 2 4 2 2 3 2 3 3" xfId="36701" xr:uid="{0E296FD6-E8AB-4D3D-B14E-D7D32CB6E5A6}"/>
    <cellStyle name="통화 [0] 2 4 2 2 3 2 4" xfId="9528" xr:uid="{896DA73A-A446-4600-BA22-C6023FD8EB18}"/>
    <cellStyle name="통화 [0] 2 4 2 2 3 2 4 2" xfId="39483" xr:uid="{46C8EF26-2B91-4367-8049-5C233FE83791}"/>
    <cellStyle name="통화 [0] 2 4 2 2 3 2 5" xfId="12310" xr:uid="{46819CFF-7481-4550-8EF0-AA9C640D3D6C}"/>
    <cellStyle name="통화 [0] 2 4 2 2 3 2 5 2" xfId="42265" xr:uid="{B6D5AED7-4240-4ED6-A714-E3C1157FCFC0}"/>
    <cellStyle name="통화 [0] 2 4 2 2 3 2 6" xfId="15045" xr:uid="{375E0D25-E5A1-4E05-8435-707C2E3F19BF}"/>
    <cellStyle name="통화 [0] 2 4 2 2 3 2 6 2" xfId="45000" xr:uid="{B79436A6-BA75-45B4-BB9B-D5B4F1C5069F}"/>
    <cellStyle name="통화 [0] 2 4 2 2 3 2 7" xfId="17793" xr:uid="{E1F51A15-50B6-4C0F-8BB7-047C39070CF3}"/>
    <cellStyle name="통화 [0] 2 4 2 2 3 2 7 2" xfId="47746" xr:uid="{2F17D27C-3C5F-46CE-A38B-2EBA798AAA33}"/>
    <cellStyle name="통화 [0] 2 4 2 2 3 2 8" xfId="20576" xr:uid="{2C35AE1C-7C03-43CC-AF55-1CA915404D01}"/>
    <cellStyle name="통화 [0] 2 4 2 2 3 2 8 2" xfId="50528" xr:uid="{9567E143-C781-4056-8500-86D11F33DCD1}"/>
    <cellStyle name="통화 [0] 2 4 2 2 3 2 9" xfId="23314" xr:uid="{F8F3CCD8-3A9F-4D95-B267-9EDAE2D47980}"/>
    <cellStyle name="통화 [0] 2 4 2 2 3 2 9 2" xfId="53266" xr:uid="{70E45DDC-9641-4D8A-9FCE-11C06766E966}"/>
    <cellStyle name="통화 [0] 2 4 2 2 3 3" xfId="4482" xr:uid="{EF8446C1-5465-4F6D-9AD2-11B12D28D6B4}"/>
    <cellStyle name="통화 [0] 2 4 2 2 3 3 10" xfId="34475" xr:uid="{7F5E70A1-86AE-4934-90FC-8DC98C5C0F10}"/>
    <cellStyle name="통화 [0] 2 4 2 2 3 3 2" xfId="7430" xr:uid="{65316852-AD77-4F16-B852-F8D0806558CC}"/>
    <cellStyle name="통화 [0] 2 4 2 2 3 3 2 2" xfId="29477" xr:uid="{C691692D-370A-404A-8D49-BBC5E7D5E23D}"/>
    <cellStyle name="통화 [0] 2 4 2 2 3 3 2 2 2" xfId="59429" xr:uid="{B24A6471-B440-4BB1-AB23-BCE83995ABFA}"/>
    <cellStyle name="통화 [0] 2 4 2 2 3 3 2 3" xfId="37385" xr:uid="{445DF8C3-4BA8-4105-A8BE-F5DB1CB860ED}"/>
    <cellStyle name="통화 [0] 2 4 2 2 3 3 3" xfId="10212" xr:uid="{D2FCD6B0-D07B-42BF-8EB4-34A4EBC4611B}"/>
    <cellStyle name="통화 [0] 2 4 2 2 3 3 3 2" xfId="40167" xr:uid="{AAB7F08B-624E-4C15-A957-5AFE5C536B4F}"/>
    <cellStyle name="통화 [0] 2 4 2 2 3 3 4" xfId="12994" xr:uid="{64F724D5-A3A9-4D6E-B099-81A44612012C}"/>
    <cellStyle name="통화 [0] 2 4 2 2 3 3 4 2" xfId="42949" xr:uid="{08B9B905-082D-4A7B-B83D-18BFC6596075}"/>
    <cellStyle name="통화 [0] 2 4 2 2 3 3 5" xfId="15729" xr:uid="{84AF3C47-8419-4125-8ECF-192C62A30DAD}"/>
    <cellStyle name="통화 [0] 2 4 2 2 3 3 5 2" xfId="45684" xr:uid="{A44FC12D-BA7F-4002-8CE4-CC0546970562}"/>
    <cellStyle name="통화 [0] 2 4 2 2 3 3 6" xfId="18477" xr:uid="{02916425-5CCF-45D3-9F7D-81838074F36D}"/>
    <cellStyle name="통화 [0] 2 4 2 2 3 3 6 2" xfId="48430" xr:uid="{618A56A8-B385-43B8-864E-603C341AD78E}"/>
    <cellStyle name="통화 [0] 2 4 2 2 3 3 7" xfId="21260" xr:uid="{DB764CEB-4148-4759-962C-4D674A5374F5}"/>
    <cellStyle name="통화 [0] 2 4 2 2 3 3 7 2" xfId="51212" xr:uid="{081A9CE3-615D-4C43-922E-62858BCA27A7}"/>
    <cellStyle name="통화 [0] 2 4 2 2 3 3 8" xfId="23998" xr:uid="{A451BC28-6FDF-4201-B098-07C2B1B18290}"/>
    <cellStyle name="통화 [0] 2 4 2 2 3 3 8 2" xfId="53950" xr:uid="{A896727E-7224-410E-B2C2-CE035C941B80}"/>
    <cellStyle name="통화 [0] 2 4 2 2 3 3 9" xfId="26734" xr:uid="{B1CE4B22-EED3-4E77-BEA2-30F60A7DEACC}"/>
    <cellStyle name="통화 [0] 2 4 2 2 3 3 9 2" xfId="56686" xr:uid="{5177EFF1-20E9-4BD5-B0BB-114CCB81BFB0}"/>
    <cellStyle name="통화 [0] 2 4 2 2 3 4" xfId="3114" xr:uid="{EF5AD7D6-EE2B-4766-B2C5-20B92E616E5A}"/>
    <cellStyle name="통화 [0] 2 4 2 2 3 4 2" xfId="28109" xr:uid="{D792DD2A-7419-4E70-94A6-990BE7796C58}"/>
    <cellStyle name="통화 [0] 2 4 2 2 3 4 2 2" xfId="58061" xr:uid="{CECEEB94-2ABD-44EE-9B33-74D7A256083B}"/>
    <cellStyle name="통화 [0] 2 4 2 2 3 4 3" xfId="33107" xr:uid="{BAEB14A0-3D8C-43F3-99C7-A4E80686F3CF}"/>
    <cellStyle name="통화 [0] 2 4 2 2 3 5" xfId="6062" xr:uid="{B87BF749-30E6-4E14-A082-FC0B32F6C7C4}"/>
    <cellStyle name="통화 [0] 2 4 2 2 3 5 2" xfId="36017" xr:uid="{7AB4012C-6E35-4416-AAEE-669C0D261CDF}"/>
    <cellStyle name="통화 [0] 2 4 2 2 3 6" xfId="8844" xr:uid="{7865FBC3-F237-476A-A7F4-05BBC7D5D177}"/>
    <cellStyle name="통화 [0] 2 4 2 2 3 6 2" xfId="38799" xr:uid="{68D9BB76-B9A6-4A25-8AD8-F6D8EBC1A1AE}"/>
    <cellStyle name="통화 [0] 2 4 2 2 3 7" xfId="11626" xr:uid="{50561BEF-9566-4852-BD05-32AE1256B125}"/>
    <cellStyle name="통화 [0] 2 4 2 2 3 7 2" xfId="41581" xr:uid="{B316F10E-2D62-4D93-91F7-B909B02FD907}"/>
    <cellStyle name="통화 [0] 2 4 2 2 3 8" xfId="14361" xr:uid="{4CD08F9E-4113-406D-A054-4B7F08047DA5}"/>
    <cellStyle name="통화 [0] 2 4 2 2 3 8 2" xfId="44316" xr:uid="{4DAD0EF4-842F-49F5-A561-364655AD8F90}"/>
    <cellStyle name="통화 [0] 2 4 2 2 3 9" xfId="17109" xr:uid="{6A76A76B-A53C-4E62-B4D5-E417618D81AD}"/>
    <cellStyle name="통화 [0] 2 4 2 2 3 9 2" xfId="47062" xr:uid="{6CAF8F57-FA82-40D3-B546-FBC35FD044DE}"/>
    <cellStyle name="통화 [0] 2 4 2 2 4" xfId="1659" xr:uid="{00532A03-9026-4CCD-96D6-2E57E102E1CF}"/>
    <cellStyle name="통화 [0] 2 4 2 2 4 10" xfId="22972" xr:uid="{279A6461-152F-49A7-9B75-AFA146432465}"/>
    <cellStyle name="통화 [0] 2 4 2 2 4 10 2" xfId="52924" xr:uid="{7676105F-7786-4853-BF6F-C69FAC2622E8}"/>
    <cellStyle name="통화 [0] 2 4 2 2 4 11" xfId="25708" xr:uid="{1BACB60A-D231-4A08-9A70-CC45C8376ED9}"/>
    <cellStyle name="통화 [0] 2 4 2 2 4 11 2" xfId="55660" xr:uid="{B88AB49E-BAFD-4CB2-89EE-82E9820C166B}"/>
    <cellStyle name="통화 [0] 2 4 2 2 4 12" xfId="31664" xr:uid="{ADECC1F2-F903-403B-9AA9-9446AAB44BEA}"/>
    <cellStyle name="통화 [0] 2 4 2 2 4 2" xfId="4824" xr:uid="{6AEC3832-9009-4BB1-B623-51BC17ED7643}"/>
    <cellStyle name="통화 [0] 2 4 2 2 4 2 10" xfId="34817" xr:uid="{0796D048-F5DB-46A5-8429-5DD98216F577}"/>
    <cellStyle name="통화 [0] 2 4 2 2 4 2 2" xfId="7772" xr:uid="{8880C7B7-A552-4C94-9E07-5D330DD416D2}"/>
    <cellStyle name="통화 [0] 2 4 2 2 4 2 2 2" xfId="29819" xr:uid="{094642DF-56CD-4CD6-B019-4A42CD2DD2FC}"/>
    <cellStyle name="통화 [0] 2 4 2 2 4 2 2 2 2" xfId="59771" xr:uid="{AC949B1F-139D-44E5-9920-83CBDBC499CC}"/>
    <cellStyle name="통화 [0] 2 4 2 2 4 2 2 3" xfId="37727" xr:uid="{F4C824DD-88AB-4D59-AE97-CE046F7F59EB}"/>
    <cellStyle name="통화 [0] 2 4 2 2 4 2 3" xfId="10554" xr:uid="{D8835C9F-662B-4323-B968-FA5059ECC62C}"/>
    <cellStyle name="통화 [0] 2 4 2 2 4 2 3 2" xfId="40509" xr:uid="{EA43800F-DF97-4ADD-9DDF-58DE63CE110E}"/>
    <cellStyle name="통화 [0] 2 4 2 2 4 2 4" xfId="13336" xr:uid="{8C261728-EF94-4051-AC01-01F89D65459C}"/>
    <cellStyle name="통화 [0] 2 4 2 2 4 2 4 2" xfId="43291" xr:uid="{2572AE1C-47ED-4537-8C6D-6CD6766114F9}"/>
    <cellStyle name="통화 [0] 2 4 2 2 4 2 5" xfId="16071" xr:uid="{9DA76B0E-1143-4E30-A324-D642982A0726}"/>
    <cellStyle name="통화 [0] 2 4 2 2 4 2 5 2" xfId="46026" xr:uid="{E58F1969-4F11-42A2-ACFF-BB9AC6CC21E8}"/>
    <cellStyle name="통화 [0] 2 4 2 2 4 2 6" xfId="18819" xr:uid="{8362446A-71C5-48E0-A53F-85604515B9EB}"/>
    <cellStyle name="통화 [0] 2 4 2 2 4 2 6 2" xfId="48772" xr:uid="{CAB1D4E3-E088-4836-8026-066B33C7B5BB}"/>
    <cellStyle name="통화 [0] 2 4 2 2 4 2 7" xfId="21602" xr:uid="{7838DC02-EE23-4831-AEF0-C4649D3A4E95}"/>
    <cellStyle name="통화 [0] 2 4 2 2 4 2 7 2" xfId="51554" xr:uid="{5D960BAA-EB48-4FCE-963F-053028380A99}"/>
    <cellStyle name="통화 [0] 2 4 2 2 4 2 8" xfId="24340" xr:uid="{DC6449BE-C3E1-4734-A097-FDC0D1DA2B90}"/>
    <cellStyle name="통화 [0] 2 4 2 2 4 2 8 2" xfId="54292" xr:uid="{BE8508CC-3A57-45C8-8C48-407DD7A228C9}"/>
    <cellStyle name="통화 [0] 2 4 2 2 4 2 9" xfId="27076" xr:uid="{24E12FE3-7A34-4C0D-A81B-9E430C71BB81}"/>
    <cellStyle name="통화 [0] 2 4 2 2 4 2 9 2" xfId="57028" xr:uid="{2F07EA0F-F29A-4DA4-8D35-B9D17197C475}"/>
    <cellStyle name="통화 [0] 2 4 2 2 4 3" xfId="3456" xr:uid="{9D0DF015-A0AA-4F11-A447-41D2C84572C1}"/>
    <cellStyle name="통화 [0] 2 4 2 2 4 3 2" xfId="28451" xr:uid="{07B71041-C6CA-44D7-8052-0063F5CE0A07}"/>
    <cellStyle name="통화 [0] 2 4 2 2 4 3 2 2" xfId="58403" xr:uid="{C4384D7D-144F-49CC-B3CD-1DC9B62B2C7D}"/>
    <cellStyle name="통화 [0] 2 4 2 2 4 3 3" xfId="33449" xr:uid="{2AC7DF84-DBC1-491C-93C4-200DCB16D89C}"/>
    <cellStyle name="통화 [0] 2 4 2 2 4 4" xfId="6404" xr:uid="{06A65B74-B2FB-4E7C-9D49-A88699E3DC1A}"/>
    <cellStyle name="통화 [0] 2 4 2 2 4 4 2" xfId="36359" xr:uid="{0E126B05-64DD-4F25-B6C4-8A67ADC3D7BE}"/>
    <cellStyle name="통화 [0] 2 4 2 2 4 5" xfId="9186" xr:uid="{AAE3433F-B84A-44C6-8137-BE7501714B1F}"/>
    <cellStyle name="통화 [0] 2 4 2 2 4 5 2" xfId="39141" xr:uid="{505EFDE7-B9A1-41D5-B5BF-E7C8CE31DF2A}"/>
    <cellStyle name="통화 [0] 2 4 2 2 4 6" xfId="11968" xr:uid="{522CCA39-8316-4812-9811-A8B269F0BB03}"/>
    <cellStyle name="통화 [0] 2 4 2 2 4 6 2" xfId="41923" xr:uid="{5E6C4B70-67F6-4D1C-AD71-1CB9EBCA64E3}"/>
    <cellStyle name="통화 [0] 2 4 2 2 4 7" xfId="14703" xr:uid="{3921D904-2E52-4553-BCC5-C8A93A473E93}"/>
    <cellStyle name="통화 [0] 2 4 2 2 4 7 2" xfId="44658" xr:uid="{3F0108BB-C6D1-4F6E-8F3A-BAB964DA4E6B}"/>
    <cellStyle name="통화 [0] 2 4 2 2 4 8" xfId="17451" xr:uid="{9708C7C0-CF2A-4A8F-BD26-97F9877523A3}"/>
    <cellStyle name="통화 [0] 2 4 2 2 4 8 2" xfId="47404" xr:uid="{9ACCA9AC-6F45-4F1D-8E08-76F54C70E60E}"/>
    <cellStyle name="통화 [0] 2 4 2 2 4 9" xfId="20234" xr:uid="{BACA66A5-8F5D-47AA-AECE-834AC1A4718A}"/>
    <cellStyle name="통화 [0] 2 4 2 2 4 9 2" xfId="50186" xr:uid="{5B9E07A3-77E3-4F78-A66C-C911F0F16154}"/>
    <cellStyle name="통화 [0] 2 4 2 2 5" xfId="2155" xr:uid="{7674182E-C055-41B4-BBE6-B22156834597}"/>
    <cellStyle name="통화 [0] 2 4 2 2 5 10" xfId="26392" xr:uid="{3EDE53D6-3016-4C54-9379-DBEF5102D7C7}"/>
    <cellStyle name="통화 [0] 2 4 2 2 5 10 2" xfId="56344" xr:uid="{BAE6CA84-B999-41E9-A824-4C82CD036F3B}"/>
    <cellStyle name="통화 [0] 2 4 2 2 5 11" xfId="32158" xr:uid="{BBB01CA0-DF83-49AE-AC63-1344BDF47390}"/>
    <cellStyle name="통화 [0] 2 4 2 2 5 2" xfId="4140" xr:uid="{983171F6-3942-443D-B832-82DF748E7E97}"/>
    <cellStyle name="통화 [0] 2 4 2 2 5 2 2" xfId="29135" xr:uid="{8C51EAAB-1B45-4335-883C-2FA6F0ACEA2E}"/>
    <cellStyle name="통화 [0] 2 4 2 2 5 2 2 2" xfId="59087" xr:uid="{79F101F1-7018-4516-830E-0BD2BB61AB63}"/>
    <cellStyle name="통화 [0] 2 4 2 2 5 2 3" xfId="34133" xr:uid="{652E8FD5-5DD6-45C3-9258-0A9C4CF228C3}"/>
    <cellStyle name="통화 [0] 2 4 2 2 5 3" xfId="7088" xr:uid="{62D8C98F-0E93-4F2C-BC62-95D328931A13}"/>
    <cellStyle name="통화 [0] 2 4 2 2 5 3 2" xfId="37043" xr:uid="{81618E43-B7D9-409B-8E93-86409957C5AC}"/>
    <cellStyle name="통화 [0] 2 4 2 2 5 4" xfId="9870" xr:uid="{F6F98E45-61FC-407A-B89E-9323E55DF884}"/>
    <cellStyle name="통화 [0] 2 4 2 2 5 4 2" xfId="39825" xr:uid="{38B36887-8E23-4D83-A427-907E9D95C349}"/>
    <cellStyle name="통화 [0] 2 4 2 2 5 5" xfId="12652" xr:uid="{65670880-E798-4118-86F2-5A045CDE2727}"/>
    <cellStyle name="통화 [0] 2 4 2 2 5 5 2" xfId="42607" xr:uid="{24C26705-ABEC-400F-BEE3-FF27FF216101}"/>
    <cellStyle name="통화 [0] 2 4 2 2 5 6" xfId="15387" xr:uid="{04A55FD8-17A6-4C93-B51E-93A7C7BB1428}"/>
    <cellStyle name="통화 [0] 2 4 2 2 5 6 2" xfId="45342" xr:uid="{EEE4105D-57BC-4360-8990-7BEABFAAF3AE}"/>
    <cellStyle name="통화 [0] 2 4 2 2 5 7" xfId="18135" xr:uid="{6B249FE8-A352-4935-9C48-69CC5E34C03A}"/>
    <cellStyle name="통화 [0] 2 4 2 2 5 7 2" xfId="48088" xr:uid="{33E7E5DF-9755-42A1-AF4C-54B4EEED46CC}"/>
    <cellStyle name="통화 [0] 2 4 2 2 5 8" xfId="20918" xr:uid="{86853A72-DDC0-4DF4-9272-5E3A0530CB58}"/>
    <cellStyle name="통화 [0] 2 4 2 2 5 8 2" xfId="50870" xr:uid="{BB63D280-E1DA-43B9-932A-1678EE2675F0}"/>
    <cellStyle name="통화 [0] 2 4 2 2 5 9" xfId="23656" xr:uid="{4ED5BB43-BB92-46E3-B059-AA054AB69B7F}"/>
    <cellStyle name="통화 [0] 2 4 2 2 5 9 2" xfId="53608" xr:uid="{D4FA8276-82ED-4F73-A07F-90CF7F984AD1}"/>
    <cellStyle name="통화 [0] 2 4 2 2 6" xfId="2334" xr:uid="{D6CD10B8-F10F-47FB-9421-A1AE71DB4C6E}"/>
    <cellStyle name="통화 [0] 2 4 2 2 6 2" xfId="27767" xr:uid="{FB87919E-A5B9-498C-ABA2-3E97EE0A9204}"/>
    <cellStyle name="통화 [0] 2 4 2 2 6 2 2" xfId="57719" xr:uid="{9BA1E456-90CF-4D41-8FF2-2DFE742F3503}"/>
    <cellStyle name="통화 [0] 2 4 2 2 6 3" xfId="32334" xr:uid="{4810E5B9-93FE-442A-96FE-C0A220928AE6}"/>
    <cellStyle name="통화 [0] 2 4 2 2 7" xfId="2772" xr:uid="{988D33BD-8F84-4F77-B1A9-0B082C85D942}"/>
    <cellStyle name="통화 [0] 2 4 2 2 7 2" xfId="32765" xr:uid="{2363A3BE-2CAF-412F-BDF1-B3AD15562780}"/>
    <cellStyle name="통화 [0] 2 4 2 2 8" xfId="5720" xr:uid="{927D1FA8-C19E-40B8-A3DE-FA4FA9E49426}"/>
    <cellStyle name="통화 [0] 2 4 2 2 8 2" xfId="35675" xr:uid="{2F203517-018D-4CAC-977A-C051DCFD62A9}"/>
    <cellStyle name="통화 [0] 2 4 2 2 9" xfId="8502" xr:uid="{5793A49C-59DC-4252-A443-9F4CDD36FB0C}"/>
    <cellStyle name="통화 [0] 2 4 2 2 9 2" xfId="38457" xr:uid="{E1EB17D4-FF1F-4C3C-B594-7A9D9D3E0500}"/>
    <cellStyle name="통화 [0] 2 4 2 3" xfId="805" xr:uid="{3775BB34-4488-4EAC-905A-E54EB7C9D50E}"/>
    <cellStyle name="통화 [0] 2 4 2 3 10" xfId="16853" xr:uid="{18C65F89-709A-4205-BBE1-B4EBCCF1CF08}"/>
    <cellStyle name="통화 [0] 2 4 2 3 10 2" xfId="46806" xr:uid="{ED655D45-F622-4200-A9DE-0725C7586BF3}"/>
    <cellStyle name="통화 [0] 2 4 2 3 11" xfId="19636" xr:uid="{464CA6F7-CAFD-42EE-8339-60627EA3548F}"/>
    <cellStyle name="통화 [0] 2 4 2 3 11 2" xfId="49588" xr:uid="{CC81879A-7FBD-4EBC-AC1C-A83674DE831B}"/>
    <cellStyle name="통화 [0] 2 4 2 3 12" xfId="22374" xr:uid="{E4DC2BBA-98A8-44E7-8489-D83DD701306F}"/>
    <cellStyle name="통화 [0] 2 4 2 3 12 2" xfId="52326" xr:uid="{5B8ABAD5-65B7-447E-8EE5-EABC5FCCE925}"/>
    <cellStyle name="통화 [0] 2 4 2 3 13" xfId="25110" xr:uid="{81EE2DC0-9636-41B6-BEF5-5166D220CCC1}"/>
    <cellStyle name="통화 [0] 2 4 2 3 13 2" xfId="55062" xr:uid="{F4F4F953-F669-4816-86C1-2D6835028E45}"/>
    <cellStyle name="통화 [0] 2 4 2 3 14" xfId="30810" xr:uid="{E8C97A4B-BFBB-46A9-8755-9CA6245A18D9}"/>
    <cellStyle name="통화 [0] 2 4 2 3 2" xfId="1348" xr:uid="{DF95943C-9E6E-48A4-8F16-FB0C2371AEB9}"/>
    <cellStyle name="통화 [0] 2 4 2 3 2 10" xfId="19978" xr:uid="{6B4A140B-5059-47C5-8FF9-FC52F2D34688}"/>
    <cellStyle name="통화 [0] 2 4 2 3 2 10 2" xfId="49930" xr:uid="{AEECFDA7-AF2B-4719-90C0-82AA22F16B0F}"/>
    <cellStyle name="통화 [0] 2 4 2 3 2 11" xfId="22716" xr:uid="{8AD3D88F-3D19-4340-A8B0-EBBD0F971383}"/>
    <cellStyle name="통화 [0] 2 4 2 3 2 11 2" xfId="52668" xr:uid="{83FCCD6C-958C-45FE-A334-622B591DAE08}"/>
    <cellStyle name="통화 [0] 2 4 2 3 2 12" xfId="25452" xr:uid="{87858B7C-DB06-4814-BBE3-0F2901980119}"/>
    <cellStyle name="통화 [0] 2 4 2 3 2 12 2" xfId="55404" xr:uid="{0321948D-F199-4ED6-8797-4C822C5BB55F}"/>
    <cellStyle name="통화 [0] 2 4 2 3 2 13" xfId="31353" xr:uid="{C6E641A0-A0C0-4C13-82FC-20937FBDCAE0}"/>
    <cellStyle name="통화 [0] 2 4 2 3 2 2" xfId="3884" xr:uid="{A7F41008-C719-4382-A301-34D558904D7A}"/>
    <cellStyle name="통화 [0] 2 4 2 3 2 2 10" xfId="26136" xr:uid="{BE3AA1D4-BBB6-40F8-BD2D-801B2890173B}"/>
    <cellStyle name="통화 [0] 2 4 2 3 2 2 10 2" xfId="56088" xr:uid="{2610F089-E7A5-4665-9EFE-B00A77F5334B}"/>
    <cellStyle name="통화 [0] 2 4 2 3 2 2 11" xfId="33877" xr:uid="{D9B837F7-ED73-409F-B3C9-85CBA52E1820}"/>
    <cellStyle name="통화 [0] 2 4 2 3 2 2 2" xfId="5252" xr:uid="{4F860C12-4852-4830-9709-3C4A81468102}"/>
    <cellStyle name="통화 [0] 2 4 2 3 2 2 2 10" xfId="35245" xr:uid="{F346024B-4039-46E3-B905-B07ADE93A6B8}"/>
    <cellStyle name="통화 [0] 2 4 2 3 2 2 2 2" xfId="8200" xr:uid="{CB6B6CFA-29F1-4742-98B7-3CD8F3823EC1}"/>
    <cellStyle name="통화 [0] 2 4 2 3 2 2 2 2 2" xfId="30247" xr:uid="{C0514135-6A40-4424-90C8-A8867A51D857}"/>
    <cellStyle name="통화 [0] 2 4 2 3 2 2 2 2 2 2" xfId="60199" xr:uid="{1BC4BC55-757F-4715-BAAF-21C2ED6EAD4E}"/>
    <cellStyle name="통화 [0] 2 4 2 3 2 2 2 2 3" xfId="38155" xr:uid="{01968832-C2BA-4265-9C22-67E0AD4D8399}"/>
    <cellStyle name="통화 [0] 2 4 2 3 2 2 2 3" xfId="10982" xr:uid="{810BFE89-93A3-470A-B79C-5F2EBA54541A}"/>
    <cellStyle name="통화 [0] 2 4 2 3 2 2 2 3 2" xfId="40937" xr:uid="{214C71EE-DFC0-4E27-BDDD-FD07C4B9D6AA}"/>
    <cellStyle name="통화 [0] 2 4 2 3 2 2 2 4" xfId="13764" xr:uid="{9482159E-8C05-4B39-B26B-5BBCA84B9CDF}"/>
    <cellStyle name="통화 [0] 2 4 2 3 2 2 2 4 2" xfId="43719" xr:uid="{625D1057-A5B3-42DA-8C97-69F2E6AA44A7}"/>
    <cellStyle name="통화 [0] 2 4 2 3 2 2 2 5" xfId="16499" xr:uid="{1FAC34B3-0961-44F9-9A62-9755CE2BCB1B}"/>
    <cellStyle name="통화 [0] 2 4 2 3 2 2 2 5 2" xfId="46454" xr:uid="{45ECFFAB-E1B8-4452-877A-FA56CCB8CB4D}"/>
    <cellStyle name="통화 [0] 2 4 2 3 2 2 2 6" xfId="19247" xr:uid="{BC833098-A8E1-4BED-A063-EC66945E9424}"/>
    <cellStyle name="통화 [0] 2 4 2 3 2 2 2 6 2" xfId="49200" xr:uid="{B0FB0A40-B444-4CDA-BCF8-3D761B581AF1}"/>
    <cellStyle name="통화 [0] 2 4 2 3 2 2 2 7" xfId="22030" xr:uid="{493DD429-4809-4181-BB16-F7E6E1B6161E}"/>
    <cellStyle name="통화 [0] 2 4 2 3 2 2 2 7 2" xfId="51982" xr:uid="{47944AF5-4D6A-437B-8189-84E173D19A36}"/>
    <cellStyle name="통화 [0] 2 4 2 3 2 2 2 8" xfId="24768" xr:uid="{6372913A-A350-4716-823D-42221BC08B5B}"/>
    <cellStyle name="통화 [0] 2 4 2 3 2 2 2 8 2" xfId="54720" xr:uid="{277AF560-62BA-498A-ACA4-9F0727437D0C}"/>
    <cellStyle name="통화 [0] 2 4 2 3 2 2 2 9" xfId="27504" xr:uid="{17B46DF3-C342-4826-A7A6-ED7BC43E2952}"/>
    <cellStyle name="통화 [0] 2 4 2 3 2 2 2 9 2" xfId="57456" xr:uid="{BE99D61C-122C-4B4A-B6F9-7DFE205F1343}"/>
    <cellStyle name="통화 [0] 2 4 2 3 2 2 3" xfId="6832" xr:uid="{4D1B8C8D-D9B7-4C0A-A826-7AC3191CCD6A}"/>
    <cellStyle name="통화 [0] 2 4 2 3 2 2 3 2" xfId="28879" xr:uid="{722CA3C7-A0F0-4937-B9AB-BDDE32B16D45}"/>
    <cellStyle name="통화 [0] 2 4 2 3 2 2 3 2 2" xfId="58831" xr:uid="{4D3DD66F-C48F-48CD-93C8-B862892131F6}"/>
    <cellStyle name="통화 [0] 2 4 2 3 2 2 3 3" xfId="36787" xr:uid="{1CFDC187-0DD0-495E-BE79-2DBDD13E7E40}"/>
    <cellStyle name="통화 [0] 2 4 2 3 2 2 4" xfId="9614" xr:uid="{59B9A759-8E76-4E75-94A5-693A0EAD6B48}"/>
    <cellStyle name="통화 [0] 2 4 2 3 2 2 4 2" xfId="39569" xr:uid="{9D04A480-A1B9-4ABE-ABC9-71B0AA81D53C}"/>
    <cellStyle name="통화 [0] 2 4 2 3 2 2 5" xfId="12396" xr:uid="{D8456752-8FFB-40B3-A74D-43E128575147}"/>
    <cellStyle name="통화 [0] 2 4 2 3 2 2 5 2" xfId="42351" xr:uid="{FF6F3CCB-B176-4C74-8961-8F4A731B62CD}"/>
    <cellStyle name="통화 [0] 2 4 2 3 2 2 6" xfId="15131" xr:uid="{9FABA00B-6859-4880-A60B-94AC9ED98FCB}"/>
    <cellStyle name="통화 [0] 2 4 2 3 2 2 6 2" xfId="45086" xr:uid="{6BE775B3-4314-4D9E-BFF8-333EAD0BB47A}"/>
    <cellStyle name="통화 [0] 2 4 2 3 2 2 7" xfId="17879" xr:uid="{DA37B62B-537F-43E5-A3C4-C92AC4197547}"/>
    <cellStyle name="통화 [0] 2 4 2 3 2 2 7 2" xfId="47832" xr:uid="{349C5501-4328-4A0B-BBE9-709392BF2FF3}"/>
    <cellStyle name="통화 [0] 2 4 2 3 2 2 8" xfId="20662" xr:uid="{85E66383-8F73-4D37-9F8C-A9D36862685A}"/>
    <cellStyle name="통화 [0] 2 4 2 3 2 2 8 2" xfId="50614" xr:uid="{910D918E-0017-463F-AFF7-5F666017A332}"/>
    <cellStyle name="통화 [0] 2 4 2 3 2 2 9" xfId="23400" xr:uid="{FEB16DBE-3F5B-43A1-89F3-32ACD548EF2F}"/>
    <cellStyle name="통화 [0] 2 4 2 3 2 2 9 2" xfId="53352" xr:uid="{973BC3F8-B93F-46F4-B304-53AB7A93D197}"/>
    <cellStyle name="통화 [0] 2 4 2 3 2 3" xfId="4568" xr:uid="{09FD53FB-8087-4A51-8F71-7E1EDD10B392}"/>
    <cellStyle name="통화 [0] 2 4 2 3 2 3 10" xfId="34561" xr:uid="{6633B0A4-A561-4E96-B444-8AE1CA2CC680}"/>
    <cellStyle name="통화 [0] 2 4 2 3 2 3 2" xfId="7516" xr:uid="{8F219A9F-64BD-41BC-9D3A-71B9FD29DDCE}"/>
    <cellStyle name="통화 [0] 2 4 2 3 2 3 2 2" xfId="29563" xr:uid="{0DBC1BD5-6A5D-4BC2-92F1-BD29DE28F1CF}"/>
    <cellStyle name="통화 [0] 2 4 2 3 2 3 2 2 2" xfId="59515" xr:uid="{DB27995C-7A28-4D83-B2E0-E3C830DFB550}"/>
    <cellStyle name="통화 [0] 2 4 2 3 2 3 2 3" xfId="37471" xr:uid="{5524FAAD-8AE6-4C17-AFEC-1144FCCD2C3E}"/>
    <cellStyle name="통화 [0] 2 4 2 3 2 3 3" xfId="10298" xr:uid="{1302F5EC-61FB-414F-8E17-8CF45FE61C2F}"/>
    <cellStyle name="통화 [0] 2 4 2 3 2 3 3 2" xfId="40253" xr:uid="{FD08D8BB-D0FB-4435-A180-A1B0C95AB9C3}"/>
    <cellStyle name="통화 [0] 2 4 2 3 2 3 4" xfId="13080" xr:uid="{BD6A6489-AD07-447B-8C83-6F14CE6DB696}"/>
    <cellStyle name="통화 [0] 2 4 2 3 2 3 4 2" xfId="43035" xr:uid="{9A6FF798-E428-45A1-8DA6-C4AB21CF5866}"/>
    <cellStyle name="통화 [0] 2 4 2 3 2 3 5" xfId="15815" xr:uid="{69003D6D-8B02-4980-B0AC-04724357F7F6}"/>
    <cellStyle name="통화 [0] 2 4 2 3 2 3 5 2" xfId="45770" xr:uid="{F6E8E2ED-A70C-4C9C-AEF5-5027806707F3}"/>
    <cellStyle name="통화 [0] 2 4 2 3 2 3 6" xfId="18563" xr:uid="{6D29FD34-0CA5-4E95-A8DB-3818001B339B}"/>
    <cellStyle name="통화 [0] 2 4 2 3 2 3 6 2" xfId="48516" xr:uid="{A85FC4FC-3B15-4730-9131-FD64E0CD8695}"/>
    <cellStyle name="통화 [0] 2 4 2 3 2 3 7" xfId="21346" xr:uid="{4E2C14FA-7BAD-40CB-A15A-1630748067A4}"/>
    <cellStyle name="통화 [0] 2 4 2 3 2 3 7 2" xfId="51298" xr:uid="{BA20F581-01F6-42C2-9100-264840932572}"/>
    <cellStyle name="통화 [0] 2 4 2 3 2 3 8" xfId="24084" xr:uid="{D12BC38E-3107-46EC-AEF7-D5052A14FCD3}"/>
    <cellStyle name="통화 [0] 2 4 2 3 2 3 8 2" xfId="54036" xr:uid="{C2387F5B-0B35-48DF-BAF2-440DA63905CE}"/>
    <cellStyle name="통화 [0] 2 4 2 3 2 3 9" xfId="26820" xr:uid="{5EAB6907-3ACC-4632-A1B3-754F81566E66}"/>
    <cellStyle name="통화 [0] 2 4 2 3 2 3 9 2" xfId="56772" xr:uid="{A2254ED8-BAE7-4DFF-BB93-4081B3119F79}"/>
    <cellStyle name="통화 [0] 2 4 2 3 2 4" xfId="3200" xr:uid="{40ADFFE9-2BB2-4B5D-AD3D-5E92B22C18C4}"/>
    <cellStyle name="통화 [0] 2 4 2 3 2 4 2" xfId="28195" xr:uid="{9012B6B5-B45A-49B3-9B04-F660F637F693}"/>
    <cellStyle name="통화 [0] 2 4 2 3 2 4 2 2" xfId="58147" xr:uid="{72A3ED4F-6942-4A06-960B-5690981C7BB6}"/>
    <cellStyle name="통화 [0] 2 4 2 3 2 4 3" xfId="33193" xr:uid="{9D9A126D-63A3-4712-ABEC-9A03FCA7DF6A}"/>
    <cellStyle name="통화 [0] 2 4 2 3 2 5" xfId="6148" xr:uid="{B198CFA1-D6BF-47CA-A18C-952FC3C280C3}"/>
    <cellStyle name="통화 [0] 2 4 2 3 2 5 2" xfId="36103" xr:uid="{686EDCA4-49A2-46D1-BE83-04BCB596F576}"/>
    <cellStyle name="통화 [0] 2 4 2 3 2 6" xfId="8930" xr:uid="{1C415FCB-D59C-49B0-954E-11BED6ED474A}"/>
    <cellStyle name="통화 [0] 2 4 2 3 2 6 2" xfId="38885" xr:uid="{780F2BEA-07C2-49A9-A425-6A3A0D16924C}"/>
    <cellStyle name="통화 [0] 2 4 2 3 2 7" xfId="11712" xr:uid="{59F1AB36-6289-429D-8E23-8E8205B308C4}"/>
    <cellStyle name="통화 [0] 2 4 2 3 2 7 2" xfId="41667" xr:uid="{6E8B3481-9256-4D28-9155-E4FE29DFAEF9}"/>
    <cellStyle name="통화 [0] 2 4 2 3 2 8" xfId="14447" xr:uid="{57F6A0E3-2AFB-4785-9B0D-2D6989675101}"/>
    <cellStyle name="통화 [0] 2 4 2 3 2 8 2" xfId="44402" xr:uid="{75948165-ED21-466C-B1F4-8A2499C46114}"/>
    <cellStyle name="통화 [0] 2 4 2 3 2 9" xfId="17195" xr:uid="{24F3526D-32AB-498A-BC5A-6FA1F254FAA6}"/>
    <cellStyle name="통화 [0] 2 4 2 3 2 9 2" xfId="47148" xr:uid="{06D7A407-7AB2-47FC-B8A1-42141F92F04F}"/>
    <cellStyle name="통화 [0] 2 4 2 3 3" xfId="1890" xr:uid="{F4EE4E1C-78C8-43C6-A6C0-AA54A3214CE0}"/>
    <cellStyle name="통화 [0] 2 4 2 3 3 10" xfId="23058" xr:uid="{4413EB68-9FD7-4B4D-991A-E6CA10BB2A20}"/>
    <cellStyle name="통화 [0] 2 4 2 3 3 10 2" xfId="53010" xr:uid="{73A203C4-B1C2-44AC-8552-35A9DA986021}"/>
    <cellStyle name="통화 [0] 2 4 2 3 3 11" xfId="25794" xr:uid="{7D2A47D9-8F7F-49B3-81EA-D2A67F896EC9}"/>
    <cellStyle name="통화 [0] 2 4 2 3 3 11 2" xfId="55746" xr:uid="{3BE23C59-47D5-46A5-9886-04650DDFBC77}"/>
    <cellStyle name="통화 [0] 2 4 2 3 3 12" xfId="31895" xr:uid="{EF0510FF-D834-4463-8BCB-E48413CA7D1F}"/>
    <cellStyle name="통화 [0] 2 4 2 3 3 2" xfId="4910" xr:uid="{159242FB-FF51-4B26-86FB-BB26771FD003}"/>
    <cellStyle name="통화 [0] 2 4 2 3 3 2 10" xfId="34903" xr:uid="{BAE39111-CC97-4AB5-962A-FB5926E38A52}"/>
    <cellStyle name="통화 [0] 2 4 2 3 3 2 2" xfId="7858" xr:uid="{AE99086A-D861-4650-8EE7-5ABB7BC30737}"/>
    <cellStyle name="통화 [0] 2 4 2 3 3 2 2 2" xfId="29905" xr:uid="{73CCF616-B065-4C16-97F8-BFDE17A54976}"/>
    <cellStyle name="통화 [0] 2 4 2 3 3 2 2 2 2" xfId="59857" xr:uid="{3E685938-51A9-45EF-99EE-0865AF5C580E}"/>
    <cellStyle name="통화 [0] 2 4 2 3 3 2 2 3" xfId="37813" xr:uid="{71D52C69-F474-4288-97CD-064036765673}"/>
    <cellStyle name="통화 [0] 2 4 2 3 3 2 3" xfId="10640" xr:uid="{A03666BE-673A-449A-8323-B7E3E7BE4D69}"/>
    <cellStyle name="통화 [0] 2 4 2 3 3 2 3 2" xfId="40595" xr:uid="{E7C3D659-9875-4FA8-8283-942287A781D7}"/>
    <cellStyle name="통화 [0] 2 4 2 3 3 2 4" xfId="13422" xr:uid="{BB0C3377-65ED-4DEA-80D7-0731AE3A8466}"/>
    <cellStyle name="통화 [0] 2 4 2 3 3 2 4 2" xfId="43377" xr:uid="{EBE1A8E9-C6F4-49ED-A103-48C8695C5005}"/>
    <cellStyle name="통화 [0] 2 4 2 3 3 2 5" xfId="16157" xr:uid="{EB4882E2-4CC9-4456-B34E-91FA96D2B70E}"/>
    <cellStyle name="통화 [0] 2 4 2 3 3 2 5 2" xfId="46112" xr:uid="{C51853AB-2855-42DF-805B-DD8C33CA1238}"/>
    <cellStyle name="통화 [0] 2 4 2 3 3 2 6" xfId="18905" xr:uid="{8EE5C8F2-1E44-41C8-BADD-6F21D6F4BD75}"/>
    <cellStyle name="통화 [0] 2 4 2 3 3 2 6 2" xfId="48858" xr:uid="{5B517C91-C76C-49A8-9C62-837D57765553}"/>
    <cellStyle name="통화 [0] 2 4 2 3 3 2 7" xfId="21688" xr:uid="{2CF3A8B0-4E7C-471C-80D7-0635940D181F}"/>
    <cellStyle name="통화 [0] 2 4 2 3 3 2 7 2" xfId="51640" xr:uid="{87CA3C96-3924-4AF9-8998-1DB0CE2829C8}"/>
    <cellStyle name="통화 [0] 2 4 2 3 3 2 8" xfId="24426" xr:uid="{127DBC5D-B57A-4D1B-9560-130BC0A4DB5C}"/>
    <cellStyle name="통화 [0] 2 4 2 3 3 2 8 2" xfId="54378" xr:uid="{8C08CB66-5602-4267-9504-CC146565E0B7}"/>
    <cellStyle name="통화 [0] 2 4 2 3 3 2 9" xfId="27162" xr:uid="{24C02879-FF3B-4364-A327-EF2E41557B8E}"/>
    <cellStyle name="통화 [0] 2 4 2 3 3 2 9 2" xfId="57114" xr:uid="{99570292-42DE-438B-8813-E28B2C2D8D69}"/>
    <cellStyle name="통화 [0] 2 4 2 3 3 3" xfId="3542" xr:uid="{5A578C51-211C-4D42-86B0-1F4D117B0650}"/>
    <cellStyle name="통화 [0] 2 4 2 3 3 3 2" xfId="28537" xr:uid="{62F9CC16-21DD-4E4F-8E48-7C13BFB98652}"/>
    <cellStyle name="통화 [0] 2 4 2 3 3 3 2 2" xfId="58489" xr:uid="{332454A4-FAC9-4A1E-9D37-EF02B1145CD7}"/>
    <cellStyle name="통화 [0] 2 4 2 3 3 3 3" xfId="33535" xr:uid="{1215D593-A9D7-405F-A265-ECD5FE42FE21}"/>
    <cellStyle name="통화 [0] 2 4 2 3 3 4" xfId="6490" xr:uid="{F46156A0-1B8A-4516-8987-C0C436AD2D4F}"/>
    <cellStyle name="통화 [0] 2 4 2 3 3 4 2" xfId="36445" xr:uid="{7533BBC0-FD85-48B1-A6D7-8EBC936E12E7}"/>
    <cellStyle name="통화 [0] 2 4 2 3 3 5" xfId="9272" xr:uid="{5BAF91C6-7E7F-4B7E-8414-4F984862ED55}"/>
    <cellStyle name="통화 [0] 2 4 2 3 3 5 2" xfId="39227" xr:uid="{3BE951E5-66E8-4BE7-9320-42A66DA849ED}"/>
    <cellStyle name="통화 [0] 2 4 2 3 3 6" xfId="12054" xr:uid="{A790BE96-316D-4F03-B9D9-99B54B07D765}"/>
    <cellStyle name="통화 [0] 2 4 2 3 3 6 2" xfId="42009" xr:uid="{96C86F55-0BB5-434B-AFDD-3E542B1EDFAE}"/>
    <cellStyle name="통화 [0] 2 4 2 3 3 7" xfId="14789" xr:uid="{835183C4-2132-4F12-A4B9-473FF344B874}"/>
    <cellStyle name="통화 [0] 2 4 2 3 3 7 2" xfId="44744" xr:uid="{C706ED5B-7299-4967-894D-E0E7C8FE9C47}"/>
    <cellStyle name="통화 [0] 2 4 2 3 3 8" xfId="17537" xr:uid="{3B91071A-C8A7-4DBB-A1A5-D4BCB8055A83}"/>
    <cellStyle name="통화 [0] 2 4 2 3 3 8 2" xfId="47490" xr:uid="{5B97CC46-AA10-4D0B-AF39-F54C68B8E14D}"/>
    <cellStyle name="통화 [0] 2 4 2 3 3 9" xfId="20320" xr:uid="{971E23D3-6013-4D36-85D5-94591F52BB56}"/>
    <cellStyle name="통화 [0] 2 4 2 3 3 9 2" xfId="50272" xr:uid="{99FDFF67-074F-4607-846E-1AC6973C44A0}"/>
    <cellStyle name="통화 [0] 2 4 2 3 4" xfId="2421" xr:uid="{8E32F383-2843-4970-BECD-7B98FF69A01F}"/>
    <cellStyle name="통화 [0] 2 4 2 3 4 10" xfId="26478" xr:uid="{20A0EE5D-BE95-481F-A610-E318147234AF}"/>
    <cellStyle name="통화 [0] 2 4 2 3 4 10 2" xfId="56430" xr:uid="{5208F641-1B51-4104-9814-E9F8F5E3A296}"/>
    <cellStyle name="통화 [0] 2 4 2 3 4 11" xfId="32420" xr:uid="{AB8C7D88-6D90-4153-A991-90ABBAF49F00}"/>
    <cellStyle name="통화 [0] 2 4 2 3 4 2" xfId="4226" xr:uid="{0AA06924-7DA0-475C-8ABA-FE0B803A13B2}"/>
    <cellStyle name="통화 [0] 2 4 2 3 4 2 2" xfId="29221" xr:uid="{8F4A6F2B-B48F-4D76-8D3E-F8BCD5B7D456}"/>
    <cellStyle name="통화 [0] 2 4 2 3 4 2 2 2" xfId="59173" xr:uid="{403DDE23-A2F4-4D4A-9DE8-612901527D11}"/>
    <cellStyle name="통화 [0] 2 4 2 3 4 2 3" xfId="34219" xr:uid="{9CBB2E19-30D1-40D8-9C47-6C7039B2378B}"/>
    <cellStyle name="통화 [0] 2 4 2 3 4 3" xfId="7174" xr:uid="{77F135BD-2577-4D4E-B14B-24BEB4DCCB9D}"/>
    <cellStyle name="통화 [0] 2 4 2 3 4 3 2" xfId="37129" xr:uid="{2ABF1395-DBB4-4D90-9C5B-2EBB32202AED}"/>
    <cellStyle name="통화 [0] 2 4 2 3 4 4" xfId="9956" xr:uid="{04454905-F3F7-4C4D-95B3-EC75B208CB85}"/>
    <cellStyle name="통화 [0] 2 4 2 3 4 4 2" xfId="39911" xr:uid="{7728D55F-AC58-4BC9-B46D-5B53FC800EF8}"/>
    <cellStyle name="통화 [0] 2 4 2 3 4 5" xfId="12738" xr:uid="{515FB23F-579E-4295-B375-66BCDD76916B}"/>
    <cellStyle name="통화 [0] 2 4 2 3 4 5 2" xfId="42693" xr:uid="{B122CA96-527D-4BF2-9FD4-C28919A9389D}"/>
    <cellStyle name="통화 [0] 2 4 2 3 4 6" xfId="15473" xr:uid="{D4852097-7074-4EF7-8DE5-4EBCBF8A10E5}"/>
    <cellStyle name="통화 [0] 2 4 2 3 4 6 2" xfId="45428" xr:uid="{87CFD083-EE64-4489-9491-ED4EE3F57086}"/>
    <cellStyle name="통화 [0] 2 4 2 3 4 7" xfId="18221" xr:uid="{CA772356-C9CC-4338-B2BD-9DA4C256458E}"/>
    <cellStyle name="통화 [0] 2 4 2 3 4 7 2" xfId="48174" xr:uid="{1F7761B8-825F-4463-AB07-06DA3B6FD2A0}"/>
    <cellStyle name="통화 [0] 2 4 2 3 4 8" xfId="21004" xr:uid="{3DE89BC7-74A1-47EE-AC68-CA12A6B16B17}"/>
    <cellStyle name="통화 [0] 2 4 2 3 4 8 2" xfId="50956" xr:uid="{C8A3EDC3-D82C-4995-B8E9-A09E65898747}"/>
    <cellStyle name="통화 [0] 2 4 2 3 4 9" xfId="23742" xr:uid="{002E8404-6884-4F2E-AC9B-F8274FD0C1E4}"/>
    <cellStyle name="통화 [0] 2 4 2 3 4 9 2" xfId="53694" xr:uid="{08D4863F-5E59-4E97-800A-B3C3C601E0FE}"/>
    <cellStyle name="통화 [0] 2 4 2 3 5" xfId="2858" xr:uid="{4A73D437-A618-49AF-9484-A03DAD567FF9}"/>
    <cellStyle name="통화 [0] 2 4 2 3 5 2" xfId="27853" xr:uid="{9B789039-1586-4BF4-ABF0-6FE8FB574FE4}"/>
    <cellStyle name="통화 [0] 2 4 2 3 5 2 2" xfId="57805" xr:uid="{B69A7BB6-77BE-4579-B8CD-535DD73B7C73}"/>
    <cellStyle name="통화 [0] 2 4 2 3 5 3" xfId="32851" xr:uid="{F427336D-7D10-48F3-82DC-EA51CA859DA1}"/>
    <cellStyle name="통화 [0] 2 4 2 3 6" xfId="5806" xr:uid="{4CC7ECFF-CE5B-4950-9D49-0E37AD535E91}"/>
    <cellStyle name="통화 [0] 2 4 2 3 6 2" xfId="35761" xr:uid="{8F791FA5-0EA8-4ABD-B8EF-7C8D23CE7A3D}"/>
    <cellStyle name="통화 [0] 2 4 2 3 7" xfId="8588" xr:uid="{45D28E78-704D-437D-AC61-1FA4329DA989}"/>
    <cellStyle name="통화 [0] 2 4 2 3 7 2" xfId="38543" xr:uid="{FCEDA1AA-F23C-4171-95B7-1013F6FB6CD6}"/>
    <cellStyle name="통화 [0] 2 4 2 3 8" xfId="11370" xr:uid="{7DCC21ED-0FA1-4249-80E8-6D0A7098C01D}"/>
    <cellStyle name="통화 [0] 2 4 2 3 8 2" xfId="41325" xr:uid="{756D0E1D-97EA-4331-9DC2-E83F7E3E1F6B}"/>
    <cellStyle name="통화 [0] 2 4 2 3 9" xfId="14105" xr:uid="{8A8A6902-8AE1-4C2B-BE81-6C65C180A766}"/>
    <cellStyle name="통화 [0] 2 4 2 3 9 2" xfId="44060" xr:uid="{D409B4A2-63EC-412B-8E39-044FD815979B}"/>
    <cellStyle name="통화 [0] 2 4 2 4" xfId="978" xr:uid="{18D5B6EB-77F6-4177-B9F8-BC12B3F0B359}"/>
    <cellStyle name="통화 [0] 2 4 2 4 10" xfId="19807" xr:uid="{2A873DF6-C6DF-4176-B29E-F9223B9E948D}"/>
    <cellStyle name="통화 [0] 2 4 2 4 10 2" xfId="49759" xr:uid="{B5CC720C-6D81-41F5-96AF-EC7A9ECA7118}"/>
    <cellStyle name="통화 [0] 2 4 2 4 11" xfId="22545" xr:uid="{4C3A771C-2FC4-4316-AEDE-ACB5F7EC2460}"/>
    <cellStyle name="통화 [0] 2 4 2 4 11 2" xfId="52497" xr:uid="{583B41B1-EA90-48DB-A2D5-ACA370CC70CF}"/>
    <cellStyle name="통화 [0] 2 4 2 4 12" xfId="25281" xr:uid="{BEF5976F-B8EB-443E-BDB2-B85DF58137F0}"/>
    <cellStyle name="통화 [0] 2 4 2 4 12 2" xfId="55233" xr:uid="{886B7CAF-57A0-438D-B22D-5185A73C842B}"/>
    <cellStyle name="통화 [0] 2 4 2 4 13" xfId="30983" xr:uid="{BE494829-2787-4800-8236-27835E157E55}"/>
    <cellStyle name="통화 [0] 2 4 2 4 2" xfId="3713" xr:uid="{9C401EC1-ED61-44AA-A73F-DB2ED6ED89EB}"/>
    <cellStyle name="통화 [0] 2 4 2 4 2 10" xfId="25965" xr:uid="{6C173271-497C-403E-8328-2C0326BBDE2D}"/>
    <cellStyle name="통화 [0] 2 4 2 4 2 10 2" xfId="55917" xr:uid="{1E43FC99-D08D-4B09-9A59-62A3484E5514}"/>
    <cellStyle name="통화 [0] 2 4 2 4 2 11" xfId="33706" xr:uid="{00AEFA9D-65C8-445F-9487-1F5C3A1B1E6E}"/>
    <cellStyle name="통화 [0] 2 4 2 4 2 2" xfId="5081" xr:uid="{7CEDCED8-0FDD-4659-B45A-1FB0BEAC7DDD}"/>
    <cellStyle name="통화 [0] 2 4 2 4 2 2 10" xfId="35074" xr:uid="{9206BCA6-4DE8-4C1A-A20B-E8E0E53D5484}"/>
    <cellStyle name="통화 [0] 2 4 2 4 2 2 2" xfId="8029" xr:uid="{00FE13BD-92DD-4ADD-8431-F122278E5DD5}"/>
    <cellStyle name="통화 [0] 2 4 2 4 2 2 2 2" xfId="30076" xr:uid="{07A01E74-F975-456C-AC49-B0EDE2DCA8B1}"/>
    <cellStyle name="통화 [0] 2 4 2 4 2 2 2 2 2" xfId="60028" xr:uid="{6B8DAF90-F6E1-4DA5-A47A-889952216380}"/>
    <cellStyle name="통화 [0] 2 4 2 4 2 2 2 3" xfId="37984" xr:uid="{3345204D-B175-446D-810D-B69DCC0ABCCF}"/>
    <cellStyle name="통화 [0] 2 4 2 4 2 2 3" xfId="10811" xr:uid="{16DEFF9F-4393-4BFE-A172-2C705B38ED0E}"/>
    <cellStyle name="통화 [0] 2 4 2 4 2 2 3 2" xfId="40766" xr:uid="{4DB275AE-0C5B-499B-AAE4-4345466BFB49}"/>
    <cellStyle name="통화 [0] 2 4 2 4 2 2 4" xfId="13593" xr:uid="{365F0890-7E05-4E2B-96C6-CF012C598834}"/>
    <cellStyle name="통화 [0] 2 4 2 4 2 2 4 2" xfId="43548" xr:uid="{05DCBCBA-67A6-4CBC-8995-437B15E8B281}"/>
    <cellStyle name="통화 [0] 2 4 2 4 2 2 5" xfId="16328" xr:uid="{3FE4966A-A632-423A-A452-2BC0308DBB65}"/>
    <cellStyle name="통화 [0] 2 4 2 4 2 2 5 2" xfId="46283" xr:uid="{63645E17-4A14-4B9A-B3E6-8B010F0F84A5}"/>
    <cellStyle name="통화 [0] 2 4 2 4 2 2 6" xfId="19076" xr:uid="{5FED4A8E-3A29-414D-AFA4-328FF9EFFF48}"/>
    <cellStyle name="통화 [0] 2 4 2 4 2 2 6 2" xfId="49029" xr:uid="{B8E08383-6751-47DF-8869-2C8D3A069A92}"/>
    <cellStyle name="통화 [0] 2 4 2 4 2 2 7" xfId="21859" xr:uid="{8ABD9F1E-7895-49D5-ADA5-12792D876F16}"/>
    <cellStyle name="통화 [0] 2 4 2 4 2 2 7 2" xfId="51811" xr:uid="{81ECA141-2BFB-42BD-AB16-2E3089CDF8ED}"/>
    <cellStyle name="통화 [0] 2 4 2 4 2 2 8" xfId="24597" xr:uid="{647D81D4-0EF1-4CC8-8250-5BA8893867BD}"/>
    <cellStyle name="통화 [0] 2 4 2 4 2 2 8 2" xfId="54549" xr:uid="{106A18BC-1113-442A-A08C-F4D914B7CC93}"/>
    <cellStyle name="통화 [0] 2 4 2 4 2 2 9" xfId="27333" xr:uid="{8641EDAE-F176-45D2-B5A5-349646187609}"/>
    <cellStyle name="통화 [0] 2 4 2 4 2 2 9 2" xfId="57285" xr:uid="{B41252D0-0A59-45E8-9DA9-D5007B10D28D}"/>
    <cellStyle name="통화 [0] 2 4 2 4 2 3" xfId="6661" xr:uid="{02970F82-AA09-4CAA-B4A9-0B5F79714BDC}"/>
    <cellStyle name="통화 [0] 2 4 2 4 2 3 2" xfId="28708" xr:uid="{2907B387-5474-43E9-B418-1C72C2F006B6}"/>
    <cellStyle name="통화 [0] 2 4 2 4 2 3 2 2" xfId="58660" xr:uid="{DC5E8B5D-DDF9-408A-AC53-DF3AC84DF976}"/>
    <cellStyle name="통화 [0] 2 4 2 4 2 3 3" xfId="36616" xr:uid="{C034FAC2-8039-4AC1-8476-EB91E9C63D22}"/>
    <cellStyle name="통화 [0] 2 4 2 4 2 4" xfId="9443" xr:uid="{103153C7-5B29-4DCC-BCEF-A31C04AD2691}"/>
    <cellStyle name="통화 [0] 2 4 2 4 2 4 2" xfId="39398" xr:uid="{D0709555-12C3-42B7-89C1-91F5B4FD1F57}"/>
    <cellStyle name="통화 [0] 2 4 2 4 2 5" xfId="12225" xr:uid="{D9B50910-8420-476D-87B7-24DE0EDC54DC}"/>
    <cellStyle name="통화 [0] 2 4 2 4 2 5 2" xfId="42180" xr:uid="{7701F622-FD68-4921-8A6A-EA5FD935978C}"/>
    <cellStyle name="통화 [0] 2 4 2 4 2 6" xfId="14960" xr:uid="{88B6D696-E774-4B4D-B130-0614CFA5ED20}"/>
    <cellStyle name="통화 [0] 2 4 2 4 2 6 2" xfId="44915" xr:uid="{C8CAA2D8-2261-4987-9E51-DAB47D568504}"/>
    <cellStyle name="통화 [0] 2 4 2 4 2 7" xfId="17708" xr:uid="{38705DE1-1E2A-4D7E-9347-D0F77D8303D8}"/>
    <cellStyle name="통화 [0] 2 4 2 4 2 7 2" xfId="47661" xr:uid="{3EC592DD-7190-4A1A-A31B-D5A4AC7C4077}"/>
    <cellStyle name="통화 [0] 2 4 2 4 2 8" xfId="20491" xr:uid="{E4FC56EF-4D59-48A7-8FA8-E957BEAB7068}"/>
    <cellStyle name="통화 [0] 2 4 2 4 2 8 2" xfId="50443" xr:uid="{90F81D3C-68A3-480E-9264-FD412A70B3C2}"/>
    <cellStyle name="통화 [0] 2 4 2 4 2 9" xfId="23229" xr:uid="{07E6FF9D-B76E-4845-A510-85B34FE1A18A}"/>
    <cellStyle name="통화 [0] 2 4 2 4 2 9 2" xfId="53181" xr:uid="{7901FBF7-3BEC-4DFD-B2BB-7E7616D7C46A}"/>
    <cellStyle name="통화 [0] 2 4 2 4 3" xfId="4397" xr:uid="{045EB616-1A62-4D1E-AF81-A86A58F51FA0}"/>
    <cellStyle name="통화 [0] 2 4 2 4 3 10" xfId="34390" xr:uid="{819B947A-E26D-478C-991E-15DCB6C38DBD}"/>
    <cellStyle name="통화 [0] 2 4 2 4 3 2" xfId="7345" xr:uid="{A6CEC3C6-407A-4B39-8C09-F78699847170}"/>
    <cellStyle name="통화 [0] 2 4 2 4 3 2 2" xfId="29392" xr:uid="{6747117A-21D7-499B-BCAF-55724FDA3E84}"/>
    <cellStyle name="통화 [0] 2 4 2 4 3 2 2 2" xfId="59344" xr:uid="{3566C20B-63ED-492C-B600-FB3539AD91D7}"/>
    <cellStyle name="통화 [0] 2 4 2 4 3 2 3" xfId="37300" xr:uid="{DC651DAC-9C87-4EB7-A71A-C81CFFD57478}"/>
    <cellStyle name="통화 [0] 2 4 2 4 3 3" xfId="10127" xr:uid="{A8B07F22-50D0-45E6-9215-8E4E6F4852A8}"/>
    <cellStyle name="통화 [0] 2 4 2 4 3 3 2" xfId="40082" xr:uid="{09369DF5-28B6-4F9F-8EE1-9E3258C82759}"/>
    <cellStyle name="통화 [0] 2 4 2 4 3 4" xfId="12909" xr:uid="{A74F1E2B-6773-42D3-9E0E-3A1C1912BDFF}"/>
    <cellStyle name="통화 [0] 2 4 2 4 3 4 2" xfId="42864" xr:uid="{31C32518-0B73-4B06-AFEF-9DA77F7039A7}"/>
    <cellStyle name="통화 [0] 2 4 2 4 3 5" xfId="15644" xr:uid="{DEFB8357-86C5-4002-9E66-E0103AC46911}"/>
    <cellStyle name="통화 [0] 2 4 2 4 3 5 2" xfId="45599" xr:uid="{22BBAD66-8F9D-4F9D-B6D5-83E71AEDDDFF}"/>
    <cellStyle name="통화 [0] 2 4 2 4 3 6" xfId="18392" xr:uid="{14F91961-E9A2-44D9-B43B-C8335B10360E}"/>
    <cellStyle name="통화 [0] 2 4 2 4 3 6 2" xfId="48345" xr:uid="{9BC3163A-5980-49CC-968D-5DDEFDC6CD4C}"/>
    <cellStyle name="통화 [0] 2 4 2 4 3 7" xfId="21175" xr:uid="{AC8ED217-0E76-4AC9-A597-B19F25501270}"/>
    <cellStyle name="통화 [0] 2 4 2 4 3 7 2" xfId="51127" xr:uid="{9F3A5AC4-D4C2-4A28-B5C8-02325851CA26}"/>
    <cellStyle name="통화 [0] 2 4 2 4 3 8" xfId="23913" xr:uid="{B6ADB122-7C1A-4340-BAB1-4FFFA5D1A950}"/>
    <cellStyle name="통화 [0] 2 4 2 4 3 8 2" xfId="53865" xr:uid="{CAF61427-9568-47EA-94E4-B34B9FD387A7}"/>
    <cellStyle name="통화 [0] 2 4 2 4 3 9" xfId="26649" xr:uid="{341BFDD0-4A9C-4ED2-B281-D0CFE0870E65}"/>
    <cellStyle name="통화 [0] 2 4 2 4 3 9 2" xfId="56601" xr:uid="{3B965FBD-D9CF-47EA-8B84-3DECBD4C1C07}"/>
    <cellStyle name="통화 [0] 2 4 2 4 4" xfId="3029" xr:uid="{A2E0F954-A760-4F7E-94A6-C16B53FC6C80}"/>
    <cellStyle name="통화 [0] 2 4 2 4 4 2" xfId="28024" xr:uid="{7F428F5D-C31B-4180-A85E-9EDC4DA3B937}"/>
    <cellStyle name="통화 [0] 2 4 2 4 4 2 2" xfId="57976" xr:uid="{9323CC21-44FF-4B96-BD4D-2FA1C6864229}"/>
    <cellStyle name="통화 [0] 2 4 2 4 4 3" xfId="33022" xr:uid="{BBDDA47F-BA56-4D04-8965-3ECD50847990}"/>
    <cellStyle name="통화 [0] 2 4 2 4 5" xfId="5977" xr:uid="{1FF03247-08D6-4E4F-90C3-259BA84AA374}"/>
    <cellStyle name="통화 [0] 2 4 2 4 5 2" xfId="35932" xr:uid="{37E8A37E-BE31-493D-82FC-5707A2254070}"/>
    <cellStyle name="통화 [0] 2 4 2 4 6" xfId="8759" xr:uid="{3E027CEC-0074-4DF7-A773-5808248A2C75}"/>
    <cellStyle name="통화 [0] 2 4 2 4 6 2" xfId="38714" xr:uid="{DA0BE5E7-2038-456B-B988-EDA4DAFB0CA4}"/>
    <cellStyle name="통화 [0] 2 4 2 4 7" xfId="11541" xr:uid="{FB6909E1-E3D1-450C-A3C2-B796975CAA51}"/>
    <cellStyle name="통화 [0] 2 4 2 4 7 2" xfId="41496" xr:uid="{23ABB236-2D41-47C0-BA8F-63DB8EF342D6}"/>
    <cellStyle name="통화 [0] 2 4 2 4 8" xfId="14276" xr:uid="{AE2188A6-AC9B-4900-9B4F-EBE65E225D7A}"/>
    <cellStyle name="통화 [0] 2 4 2 4 8 2" xfId="44231" xr:uid="{A0FDF07A-BBBC-49E6-8B06-BC0FFE718B4B}"/>
    <cellStyle name="통화 [0] 2 4 2 4 9" xfId="17024" xr:uid="{ACB60C2D-993B-4518-B318-5D13679828CF}"/>
    <cellStyle name="통화 [0] 2 4 2 4 9 2" xfId="46977" xr:uid="{23298212-C2F8-47F7-98E0-8E88272F2CCD}"/>
    <cellStyle name="통화 [0] 2 4 2 5" xfId="1520" xr:uid="{45240C26-8264-4F05-B623-50B6B9E4F122}"/>
    <cellStyle name="통화 [0] 2 4 2 5 10" xfId="22887" xr:uid="{85D00BBF-7837-449D-8C0D-94DBE8EAD3E1}"/>
    <cellStyle name="통화 [0] 2 4 2 5 10 2" xfId="52839" xr:uid="{4C5EEC4D-BD5D-4D3D-AE17-A071E4075D96}"/>
    <cellStyle name="통화 [0] 2 4 2 5 11" xfId="25623" xr:uid="{D3550037-D350-4C3E-8E3B-C2D0D6633DA1}"/>
    <cellStyle name="통화 [0] 2 4 2 5 11 2" xfId="55575" xr:uid="{0E99EB27-8158-4019-8E4C-766DDC1A8100}"/>
    <cellStyle name="통화 [0] 2 4 2 5 12" xfId="31525" xr:uid="{13C8698A-E1E5-4BC5-89ED-A04DC473C125}"/>
    <cellStyle name="통화 [0] 2 4 2 5 2" xfId="4739" xr:uid="{9CB8886C-5685-405F-B557-84C87520DC4D}"/>
    <cellStyle name="통화 [0] 2 4 2 5 2 10" xfId="34732" xr:uid="{BD5A588A-A0FD-4057-9694-4E49709D7553}"/>
    <cellStyle name="통화 [0] 2 4 2 5 2 2" xfId="7687" xr:uid="{CEF9F935-2977-481A-BDEC-CC1C2131BD88}"/>
    <cellStyle name="통화 [0] 2 4 2 5 2 2 2" xfId="29734" xr:uid="{7B5C77A3-96C1-4C32-B462-31D98BBF61C4}"/>
    <cellStyle name="통화 [0] 2 4 2 5 2 2 2 2" xfId="59686" xr:uid="{E4B2E0CF-7755-408F-B32B-CB44626C741E}"/>
    <cellStyle name="통화 [0] 2 4 2 5 2 2 3" xfId="37642" xr:uid="{C873E0EE-57B0-4C0E-8D76-66A7329D5489}"/>
    <cellStyle name="통화 [0] 2 4 2 5 2 3" xfId="10469" xr:uid="{88C1DEEB-474B-431B-959C-8A36879D5D73}"/>
    <cellStyle name="통화 [0] 2 4 2 5 2 3 2" xfId="40424" xr:uid="{2FDA1101-CD5C-49FE-A721-F79575AF28D4}"/>
    <cellStyle name="통화 [0] 2 4 2 5 2 4" xfId="13251" xr:uid="{F4E27DEA-CC77-4EF9-A506-8C325BFEE378}"/>
    <cellStyle name="통화 [0] 2 4 2 5 2 4 2" xfId="43206" xr:uid="{1F8AD7B2-D349-46A2-BC50-EAA74AE50553}"/>
    <cellStyle name="통화 [0] 2 4 2 5 2 5" xfId="15986" xr:uid="{D2B82AD6-F1D4-4D4B-ADFC-3AE727DC6909}"/>
    <cellStyle name="통화 [0] 2 4 2 5 2 5 2" xfId="45941" xr:uid="{83A7B5CB-7C9F-428D-988D-C43AF60AC602}"/>
    <cellStyle name="통화 [0] 2 4 2 5 2 6" xfId="18734" xr:uid="{825ED921-899B-47A4-910D-65093D2FDC79}"/>
    <cellStyle name="통화 [0] 2 4 2 5 2 6 2" xfId="48687" xr:uid="{2AF6A9D2-68DB-4FC9-A8FC-EA1FE23B49E3}"/>
    <cellStyle name="통화 [0] 2 4 2 5 2 7" xfId="21517" xr:uid="{4CB81D3E-C0D9-462D-A61A-72C8F6F9F559}"/>
    <cellStyle name="통화 [0] 2 4 2 5 2 7 2" xfId="51469" xr:uid="{192D5BF9-9062-4A0F-B098-76DCFE77658B}"/>
    <cellStyle name="통화 [0] 2 4 2 5 2 8" xfId="24255" xr:uid="{5D386130-2A73-4E62-9291-5F61BAB19665}"/>
    <cellStyle name="통화 [0] 2 4 2 5 2 8 2" xfId="54207" xr:uid="{EDB17E7B-AAD5-4B7B-81B1-D919B990EE7B}"/>
    <cellStyle name="통화 [0] 2 4 2 5 2 9" xfId="26991" xr:uid="{7D281ADE-0597-45D5-867A-57875B65F595}"/>
    <cellStyle name="통화 [0] 2 4 2 5 2 9 2" xfId="56943" xr:uid="{46BD940A-7CE5-4773-B054-04AD329869D0}"/>
    <cellStyle name="통화 [0] 2 4 2 5 3" xfId="3371" xr:uid="{5F77346C-4D41-471D-AC44-3673E591C41C}"/>
    <cellStyle name="통화 [0] 2 4 2 5 3 2" xfId="28366" xr:uid="{B30474C0-B67F-463E-9519-4A40701A0B75}"/>
    <cellStyle name="통화 [0] 2 4 2 5 3 2 2" xfId="58318" xr:uid="{5D4FE25B-45BE-4A7E-813B-7D36FE17E208}"/>
    <cellStyle name="통화 [0] 2 4 2 5 3 3" xfId="33364" xr:uid="{F6E9B69E-EF88-42F5-8B04-FF1A5F7954D5}"/>
    <cellStyle name="통화 [0] 2 4 2 5 4" xfId="6319" xr:uid="{54077E48-13DA-4ADE-BE35-D7923F381E40}"/>
    <cellStyle name="통화 [0] 2 4 2 5 4 2" xfId="36274" xr:uid="{05E1F0B6-1A5D-48DF-B31F-25CEE280BEB7}"/>
    <cellStyle name="통화 [0] 2 4 2 5 5" xfId="9101" xr:uid="{1C084D3A-B6F7-4841-933F-2AD79508326F}"/>
    <cellStyle name="통화 [0] 2 4 2 5 5 2" xfId="39056" xr:uid="{3E775379-D180-4596-8527-1F11AE192FF0}"/>
    <cellStyle name="통화 [0] 2 4 2 5 6" xfId="11883" xr:uid="{013166AD-FE3B-44BB-8F7D-7B86196F596F}"/>
    <cellStyle name="통화 [0] 2 4 2 5 6 2" xfId="41838" xr:uid="{B585B55D-EC25-4A0E-B4EB-389D0CA010EF}"/>
    <cellStyle name="통화 [0] 2 4 2 5 7" xfId="14618" xr:uid="{9FD79DD9-BF77-42B7-AED1-CF11157C6A93}"/>
    <cellStyle name="통화 [0] 2 4 2 5 7 2" xfId="44573" xr:uid="{EFEF1E0E-03C3-4100-AEC1-D749FC6BE4A4}"/>
    <cellStyle name="통화 [0] 2 4 2 5 8" xfId="17366" xr:uid="{751ABC40-1107-4058-81E4-48481B14C15B}"/>
    <cellStyle name="통화 [0] 2 4 2 5 8 2" xfId="47319" xr:uid="{377C4407-C6F1-4548-AE72-76C2E90D2AB8}"/>
    <cellStyle name="통화 [0] 2 4 2 5 9" xfId="20149" xr:uid="{87F7DE57-D007-4B7F-B3FD-F82F387B363F}"/>
    <cellStyle name="통화 [0] 2 4 2 5 9 2" xfId="50101" xr:uid="{33B3EE0A-61D0-4D3B-B3BD-0AF21F3C98D1}"/>
    <cellStyle name="통화 [0] 2 4 2 6" xfId="2070" xr:uid="{0B99D121-E6EC-4DA6-A7A1-C83628E781E4}"/>
    <cellStyle name="통화 [0] 2 4 2 6 10" xfId="26307" xr:uid="{F484D5EB-244A-46C2-BAD7-66A09C6AADB5}"/>
    <cellStyle name="통화 [0] 2 4 2 6 10 2" xfId="56259" xr:uid="{655AE4E2-E60A-45BB-A4A1-9D3AB3A9DA32}"/>
    <cellStyle name="통화 [0] 2 4 2 6 11" xfId="32073" xr:uid="{49F30163-7742-4E65-8A7E-F3D4EB4852C9}"/>
    <cellStyle name="통화 [0] 2 4 2 6 2" xfId="4055" xr:uid="{02DE3B48-EA04-4050-AE2D-FF76289FC7E8}"/>
    <cellStyle name="통화 [0] 2 4 2 6 2 2" xfId="29050" xr:uid="{793ACAF1-FA81-40C4-B422-84E97B16F21A}"/>
    <cellStyle name="통화 [0] 2 4 2 6 2 2 2" xfId="59002" xr:uid="{DBA248B0-FB2F-43D4-BF78-300AA07C6F5B}"/>
    <cellStyle name="통화 [0] 2 4 2 6 2 3" xfId="34048" xr:uid="{3D4B3A9E-C7FC-4FFB-BF4F-7446EA36AF84}"/>
    <cellStyle name="통화 [0] 2 4 2 6 3" xfId="7003" xr:uid="{75F7FD27-F1FF-41B6-B6FA-D9284B665548}"/>
    <cellStyle name="통화 [0] 2 4 2 6 3 2" xfId="36958" xr:uid="{9BBDD227-852C-4B3D-9E62-60A6953F726C}"/>
    <cellStyle name="통화 [0] 2 4 2 6 4" xfId="9785" xr:uid="{E00E447A-BC4E-496B-944D-86FDD231F147}"/>
    <cellStyle name="통화 [0] 2 4 2 6 4 2" xfId="39740" xr:uid="{205999F4-9E85-491E-9585-1BEB49140B2E}"/>
    <cellStyle name="통화 [0] 2 4 2 6 5" xfId="12567" xr:uid="{46B2400B-AE30-4C7B-8B14-F0AA1FE4E9CB}"/>
    <cellStyle name="통화 [0] 2 4 2 6 5 2" xfId="42522" xr:uid="{D9F71EE3-6638-4374-8690-876A29F1BD67}"/>
    <cellStyle name="통화 [0] 2 4 2 6 6" xfId="15302" xr:uid="{88817B0F-3E2B-4D73-8A74-BF30C26FC432}"/>
    <cellStyle name="통화 [0] 2 4 2 6 6 2" xfId="45257" xr:uid="{E7F1086D-A954-4731-8763-BA9BAEE94813}"/>
    <cellStyle name="통화 [0] 2 4 2 6 7" xfId="18050" xr:uid="{A13263CC-131F-400B-8D6A-3B06ABEF5B88}"/>
    <cellStyle name="통화 [0] 2 4 2 6 7 2" xfId="48003" xr:uid="{D840AC59-64F0-4107-B481-5F81F2716453}"/>
    <cellStyle name="통화 [0] 2 4 2 6 8" xfId="20833" xr:uid="{C7CFAB65-81E8-41D5-A9CA-4B1C139E2F01}"/>
    <cellStyle name="통화 [0] 2 4 2 6 8 2" xfId="50785" xr:uid="{D8F182FD-F949-4476-92F9-7F5045C3323A}"/>
    <cellStyle name="통화 [0] 2 4 2 6 9" xfId="23571" xr:uid="{F7B270E6-B8CB-41E5-A0CB-03DF99FE3D7B}"/>
    <cellStyle name="통화 [0] 2 4 2 6 9 2" xfId="53523" xr:uid="{ADAECDF7-2181-4D45-BCE3-EE752399AC31}"/>
    <cellStyle name="통화 [0] 2 4 2 7" xfId="2249" xr:uid="{F0C9EF62-6C6B-47F4-B8AA-60939EB1A70B}"/>
    <cellStyle name="통화 [0] 2 4 2 7 2" xfId="27682" xr:uid="{50075C3F-8CFE-442E-ADB2-6B928D41F496}"/>
    <cellStyle name="통화 [0] 2 4 2 7 2 2" xfId="57634" xr:uid="{4D72F3BE-8702-4434-B226-1F2B09D023E2}"/>
    <cellStyle name="통화 [0] 2 4 2 7 3" xfId="32249" xr:uid="{661CB0CE-E940-4E5E-A3D8-2A8BA22DF42E}"/>
    <cellStyle name="통화 [0] 2 4 2 8" xfId="2687" xr:uid="{211EAFC6-A1AE-44CA-BB08-E44365D9229A}"/>
    <cellStyle name="통화 [0] 2 4 2 8 2" xfId="32680" xr:uid="{9CDB984B-7011-477D-A330-6456BB3AC7EB}"/>
    <cellStyle name="통화 [0] 2 4 2 9" xfId="5635" xr:uid="{20FCF8F4-C7E0-44AF-ADC1-C445BD03C77E}"/>
    <cellStyle name="통화 [0] 2 4 2 9 2" xfId="35590" xr:uid="{90970780-C416-487A-A4B0-8CFAB9F04DC7}"/>
    <cellStyle name="통화 [0] 2 4 20" xfId="8374" xr:uid="{EB852F94-0AFC-4080-BAD7-4BCFB309E9BF}"/>
    <cellStyle name="통화 [0] 2 4 20 2" xfId="38329" xr:uid="{630F839C-74C3-47F4-A66A-52E5A540FA1D}"/>
    <cellStyle name="통화 [0] 2 4 21" xfId="11113" xr:uid="{87BE6757-732F-46ED-BF6E-D38E4CDA5A9B}"/>
    <cellStyle name="통화 [0] 2 4 21 2" xfId="41068" xr:uid="{AAA103D2-16FA-4AD2-A4B2-8133B6AF5526}"/>
    <cellStyle name="통화 [0] 2 4 22" xfId="11156" xr:uid="{AA137249-6386-4034-8118-F2150800183D}"/>
    <cellStyle name="통화 [0] 2 4 22 2" xfId="41111" xr:uid="{83D38902-FE88-400D-BEFB-6253E4FFAA40}"/>
    <cellStyle name="통화 [0] 2 4 23" xfId="13891" xr:uid="{51FB34E2-99A2-4C9C-94D5-BDAC178D13BC}"/>
    <cellStyle name="통화 [0] 2 4 23 2" xfId="43846" xr:uid="{AAD7F928-2334-4C65-A026-A978CB08F6B8}"/>
    <cellStyle name="통화 [0] 2 4 24" xfId="16638" xr:uid="{56DFF667-1792-443B-8B11-F1C56437E31E}"/>
    <cellStyle name="통화 [0] 2 4 24 2" xfId="46591" xr:uid="{CADD94CB-4F34-4D71-8E5A-A95881D49C0D}"/>
    <cellStyle name="통화 [0] 2 4 25" xfId="19375" xr:uid="{929A8406-F6DE-4F2C-83F5-21449D253989}"/>
    <cellStyle name="통화 [0] 2 4 25 2" xfId="49328" xr:uid="{34A75FA8-53BF-42B4-B4A5-44329B198FA0}"/>
    <cellStyle name="통화 [0] 2 4 26" xfId="19421" xr:uid="{00341D4A-3162-4ED4-94F7-0A620AE5180B}"/>
    <cellStyle name="통화 [0] 2 4 26 2" xfId="49373" xr:uid="{38610FF9-CA7A-4120-BAEE-75DAF837A2F5}"/>
    <cellStyle name="통화 [0] 2 4 27" xfId="22160" xr:uid="{AF413F8C-61BF-4A5A-9844-18C9EB0520F6}"/>
    <cellStyle name="통화 [0] 2 4 27 2" xfId="52112" xr:uid="{465CCC46-AD42-48A0-AB6D-58C939E2D351}"/>
    <cellStyle name="통화 [0] 2 4 28" xfId="24896" xr:uid="{EE363DB6-0566-4B78-ADBB-8A4D288B331E}"/>
    <cellStyle name="통화 [0] 2 4 28 2" xfId="54848" xr:uid="{4BCD223D-FCC8-4E92-8B00-99BBBE3090CA}"/>
    <cellStyle name="통화 [0] 2 4 29" xfId="30397" xr:uid="{142313CA-4EFE-46B6-838B-90825DF35CCE}"/>
    <cellStyle name="통화 [0] 2 4 3" xfId="472" xr:uid="{15D88ADB-4D85-4F7B-889C-4C4DF90DEA25}"/>
    <cellStyle name="통화 [0] 2 4 3 10" xfId="8459" xr:uid="{8AFB42FB-F041-4F88-AEE2-A52DC6A1F9FD}"/>
    <cellStyle name="통화 [0] 2 4 3 10 2" xfId="38414" xr:uid="{234DDF11-B431-4517-8969-2E8936083893}"/>
    <cellStyle name="통화 [0] 2 4 3 11" xfId="11241" xr:uid="{675E29E4-DD53-4E1A-B7C1-D5247D10AF99}"/>
    <cellStyle name="통화 [0] 2 4 3 11 2" xfId="41196" xr:uid="{BA654E4F-4A78-4575-987B-8E67586E1C9A}"/>
    <cellStyle name="통화 [0] 2 4 3 12" xfId="13976" xr:uid="{7A552555-9796-464E-839C-497C1E2B172C}"/>
    <cellStyle name="통화 [0] 2 4 3 12 2" xfId="43931" xr:uid="{2F29C449-9D29-4951-8267-CA796EFDA014}"/>
    <cellStyle name="통화 [0] 2 4 3 13" xfId="16724" xr:uid="{9F4F4C09-34ED-4EF3-89F0-8128F57F88D3}"/>
    <cellStyle name="통화 [0] 2 4 3 13 2" xfId="46677" xr:uid="{F1EABDD6-75B5-4CA2-99F2-A661923457A4}"/>
    <cellStyle name="통화 [0] 2 4 3 14" xfId="19507" xr:uid="{4019CCD5-99DC-4096-889E-D26E3FB4E6EE}"/>
    <cellStyle name="통화 [0] 2 4 3 14 2" xfId="49459" xr:uid="{7C6D8A07-AC48-4B85-BA54-2B82F7AA4AAD}"/>
    <cellStyle name="통화 [0] 2 4 3 15" xfId="22245" xr:uid="{584DBC39-8AC6-43DE-B056-F75C2B1343D4}"/>
    <cellStyle name="통화 [0] 2 4 3 15 2" xfId="52197" xr:uid="{9B3F1C0E-F083-4A24-9500-57FCD6247A91}"/>
    <cellStyle name="통화 [0] 2 4 3 16" xfId="24981" xr:uid="{1FC85BD3-5C27-446C-ADAD-06AED7421A90}"/>
    <cellStyle name="통화 [0] 2 4 3 16 2" xfId="54933" xr:uid="{60E83FAB-FA54-4234-850C-20C2D39AE157}"/>
    <cellStyle name="통화 [0] 2 4 3 17" xfId="30485" xr:uid="{C025B794-1DD7-4436-986B-2BA2DA0712CA}"/>
    <cellStyle name="통화 [0] 2 4 3 2" xfId="614" xr:uid="{E13AD5CD-4216-4A3F-AD63-26DEDD5A392B}"/>
    <cellStyle name="통화 [0] 2 4 3 2 10" xfId="16895" xr:uid="{95606298-F6D5-4A89-9DAF-0E5C939B0AFD}"/>
    <cellStyle name="통화 [0] 2 4 3 2 10 2" xfId="46848" xr:uid="{F7F6DB18-7BB4-4774-AF57-08ADB536B76D}"/>
    <cellStyle name="통화 [0] 2 4 3 2 11" xfId="19678" xr:uid="{B16FE0E2-B9BE-401F-B2F2-34103ECC5658}"/>
    <cellStyle name="통화 [0] 2 4 3 2 11 2" xfId="49630" xr:uid="{BA7FAAD4-2850-4B2A-AF7E-130A77693E0A}"/>
    <cellStyle name="통화 [0] 2 4 3 2 12" xfId="22416" xr:uid="{248C8C96-D570-466B-870E-D2BD68A1FC25}"/>
    <cellStyle name="통화 [0] 2 4 3 2 12 2" xfId="52368" xr:uid="{710B0012-C86A-42BA-A0A7-21810D423158}"/>
    <cellStyle name="통화 [0] 2 4 3 2 13" xfId="25152" xr:uid="{A8852FBA-F00B-467B-8E52-394BF1239DA7}"/>
    <cellStyle name="통화 [0] 2 4 3 2 13 2" xfId="55104" xr:uid="{D3496692-E4FE-4ECB-B9D3-D6D6F7ABA95C}"/>
    <cellStyle name="통화 [0] 2 4 3 2 14" xfId="30624" xr:uid="{CE98075E-738B-49F1-9CCF-ECFE8255CA0B}"/>
    <cellStyle name="통화 [0] 2 4 3 2 2" xfId="1162" xr:uid="{0A0901F6-B6C7-4BC1-AE02-63F3CF343013}"/>
    <cellStyle name="통화 [0] 2 4 3 2 2 10" xfId="20020" xr:uid="{66E3B753-5EAA-4910-AC5A-B6B57C41683C}"/>
    <cellStyle name="통화 [0] 2 4 3 2 2 10 2" xfId="49972" xr:uid="{B1672925-AC49-4274-BBEB-77C13B15BC33}"/>
    <cellStyle name="통화 [0] 2 4 3 2 2 11" xfId="22758" xr:uid="{3AB88770-4C19-47C3-A5E3-A880A1C71A78}"/>
    <cellStyle name="통화 [0] 2 4 3 2 2 11 2" xfId="52710" xr:uid="{0C1E3B86-90C1-40C7-94EC-EECB23FD981B}"/>
    <cellStyle name="통화 [0] 2 4 3 2 2 12" xfId="25494" xr:uid="{98FB57FE-FBAD-4BC6-A984-80DC2D001205}"/>
    <cellStyle name="통화 [0] 2 4 3 2 2 12 2" xfId="55446" xr:uid="{BD13107E-0EB8-4D83-9084-A5D5A72AE4DE}"/>
    <cellStyle name="통화 [0] 2 4 3 2 2 13" xfId="31167" xr:uid="{511CD256-177F-4281-9BE4-6301D2966C34}"/>
    <cellStyle name="통화 [0] 2 4 3 2 2 2" xfId="3926" xr:uid="{153674B2-871A-4B41-8DDC-CEAD7594FA14}"/>
    <cellStyle name="통화 [0] 2 4 3 2 2 2 10" xfId="26178" xr:uid="{32A53C87-A4C1-4914-8497-9424746E04DC}"/>
    <cellStyle name="통화 [0] 2 4 3 2 2 2 10 2" xfId="56130" xr:uid="{4AE4AB55-A91E-4BA2-B0D8-361981B1CDAC}"/>
    <cellStyle name="통화 [0] 2 4 3 2 2 2 11" xfId="33919" xr:uid="{EA0B95E3-B523-4497-B521-643CE4D47E47}"/>
    <cellStyle name="통화 [0] 2 4 3 2 2 2 2" xfId="5294" xr:uid="{2ADC924A-1180-400A-8212-654B40A08420}"/>
    <cellStyle name="통화 [0] 2 4 3 2 2 2 2 10" xfId="35287" xr:uid="{83690DEE-B71D-484B-B907-3F9AEC9C52DF}"/>
    <cellStyle name="통화 [0] 2 4 3 2 2 2 2 2" xfId="8242" xr:uid="{5694BE2C-A978-4D22-A665-104D28AE15F1}"/>
    <cellStyle name="통화 [0] 2 4 3 2 2 2 2 2 2" xfId="30289" xr:uid="{941A5A3F-5182-402E-9D67-7700503E4FCC}"/>
    <cellStyle name="통화 [0] 2 4 3 2 2 2 2 2 2 2" xfId="60241" xr:uid="{79C11B45-19AE-4F80-BBB5-7E88EB8610F4}"/>
    <cellStyle name="통화 [0] 2 4 3 2 2 2 2 2 3" xfId="38197" xr:uid="{5CD92477-A713-43B6-BE47-763055CA2373}"/>
    <cellStyle name="통화 [0] 2 4 3 2 2 2 2 3" xfId="11024" xr:uid="{E39320E4-C313-49C0-8567-431452A431C5}"/>
    <cellStyle name="통화 [0] 2 4 3 2 2 2 2 3 2" xfId="40979" xr:uid="{A1A204DB-2BC7-4914-9813-98D34ADD8234}"/>
    <cellStyle name="통화 [0] 2 4 3 2 2 2 2 4" xfId="13806" xr:uid="{6F8C9ACD-43BC-4951-89A2-B689F9EC5C8F}"/>
    <cellStyle name="통화 [0] 2 4 3 2 2 2 2 4 2" xfId="43761" xr:uid="{73825DC5-067B-44E2-A420-7B994C96E73C}"/>
    <cellStyle name="통화 [0] 2 4 3 2 2 2 2 5" xfId="16541" xr:uid="{9EEEBC34-4B38-4C4C-B6C4-4998D9BE559A}"/>
    <cellStyle name="통화 [0] 2 4 3 2 2 2 2 5 2" xfId="46496" xr:uid="{20549A73-61DE-4483-89C4-D209592A9EE7}"/>
    <cellStyle name="통화 [0] 2 4 3 2 2 2 2 6" xfId="19289" xr:uid="{180069A5-EC81-483D-8384-CC6A635745DC}"/>
    <cellStyle name="통화 [0] 2 4 3 2 2 2 2 6 2" xfId="49242" xr:uid="{D7A90CD6-6C28-4181-9CE4-B84D3C6F5017}"/>
    <cellStyle name="통화 [0] 2 4 3 2 2 2 2 7" xfId="22072" xr:uid="{C6DCC2C4-4583-4663-A8FC-6C8202FCD259}"/>
    <cellStyle name="통화 [0] 2 4 3 2 2 2 2 7 2" xfId="52024" xr:uid="{D7E1BE38-3DDB-4BA1-B69E-D9EDB9994FF0}"/>
    <cellStyle name="통화 [0] 2 4 3 2 2 2 2 8" xfId="24810" xr:uid="{7C4D6C67-1541-4F0C-88B6-BE7F58153613}"/>
    <cellStyle name="통화 [0] 2 4 3 2 2 2 2 8 2" xfId="54762" xr:uid="{B5157006-1F94-4959-A8D7-CE6118D8D99B}"/>
    <cellStyle name="통화 [0] 2 4 3 2 2 2 2 9" xfId="27546" xr:uid="{8F2B1DF8-FB47-417A-BE49-F278950C3330}"/>
    <cellStyle name="통화 [0] 2 4 3 2 2 2 2 9 2" xfId="57498" xr:uid="{5E1C4123-5E97-43B1-A494-4F22C1DE6BBA}"/>
    <cellStyle name="통화 [0] 2 4 3 2 2 2 3" xfId="6874" xr:uid="{2C8CCB4B-E4A5-47D0-89D0-4FCF3AB07C9C}"/>
    <cellStyle name="통화 [0] 2 4 3 2 2 2 3 2" xfId="28921" xr:uid="{25B1B556-0E35-4BE7-9DCA-6E77064CC53D}"/>
    <cellStyle name="통화 [0] 2 4 3 2 2 2 3 2 2" xfId="58873" xr:uid="{7597168D-A862-4764-8D5C-636B9997C6BE}"/>
    <cellStyle name="통화 [0] 2 4 3 2 2 2 3 3" xfId="36829" xr:uid="{6D38BACA-A542-499E-8333-C3CC3E583E9F}"/>
    <cellStyle name="통화 [0] 2 4 3 2 2 2 4" xfId="9656" xr:uid="{16E87957-E0F9-4822-924D-75347D3C7DCA}"/>
    <cellStyle name="통화 [0] 2 4 3 2 2 2 4 2" xfId="39611" xr:uid="{A9D78F83-CF4E-45FC-8DAE-E9D0DF3BA396}"/>
    <cellStyle name="통화 [0] 2 4 3 2 2 2 5" xfId="12438" xr:uid="{48781A58-B4FA-4735-AC06-814BE62ECBFE}"/>
    <cellStyle name="통화 [0] 2 4 3 2 2 2 5 2" xfId="42393" xr:uid="{C8578DE7-B9C3-4254-A5BC-E10DE9FD0F39}"/>
    <cellStyle name="통화 [0] 2 4 3 2 2 2 6" xfId="15173" xr:uid="{2F10E8EF-717A-42F1-9732-E3CB45D5B6B0}"/>
    <cellStyle name="통화 [0] 2 4 3 2 2 2 6 2" xfId="45128" xr:uid="{853BFC70-1F88-4351-A55C-0DF436D2E57E}"/>
    <cellStyle name="통화 [0] 2 4 3 2 2 2 7" xfId="17921" xr:uid="{A0481D0B-211A-4390-AED8-846DC2900D02}"/>
    <cellStyle name="통화 [0] 2 4 3 2 2 2 7 2" xfId="47874" xr:uid="{13801504-F75C-4B48-89D9-FFCA45F9CB0D}"/>
    <cellStyle name="통화 [0] 2 4 3 2 2 2 8" xfId="20704" xr:uid="{C8A6E5B6-4902-4845-8355-8F7B24088B2B}"/>
    <cellStyle name="통화 [0] 2 4 3 2 2 2 8 2" xfId="50656" xr:uid="{82E9D284-F9FC-4DB5-8C69-28CCDF2A3E11}"/>
    <cellStyle name="통화 [0] 2 4 3 2 2 2 9" xfId="23442" xr:uid="{2AC7C1D8-1F32-45AF-800E-29D5D2D987C2}"/>
    <cellStyle name="통화 [0] 2 4 3 2 2 2 9 2" xfId="53394" xr:uid="{9C813A88-5E3F-4C3E-94E9-70DF0AF97FC9}"/>
    <cellStyle name="통화 [0] 2 4 3 2 2 3" xfId="4610" xr:uid="{E7859353-19EF-4959-AFB3-7601AF3B5239}"/>
    <cellStyle name="통화 [0] 2 4 3 2 2 3 10" xfId="34603" xr:uid="{BAD4E11D-0C12-494F-BB2A-F12C08116B05}"/>
    <cellStyle name="통화 [0] 2 4 3 2 2 3 2" xfId="7558" xr:uid="{58616BB3-AB13-44A8-B981-335F2BE92559}"/>
    <cellStyle name="통화 [0] 2 4 3 2 2 3 2 2" xfId="29605" xr:uid="{B7346F4C-B759-46D9-AEF7-7BB5C41955C9}"/>
    <cellStyle name="통화 [0] 2 4 3 2 2 3 2 2 2" xfId="59557" xr:uid="{D1BDABD7-742B-4F90-A988-C5DD67D146B7}"/>
    <cellStyle name="통화 [0] 2 4 3 2 2 3 2 3" xfId="37513" xr:uid="{51631600-50AA-4D20-83CD-76066580CFEA}"/>
    <cellStyle name="통화 [0] 2 4 3 2 2 3 3" xfId="10340" xr:uid="{89321FD4-B6F7-4929-9C0D-1925F20DAF4E}"/>
    <cellStyle name="통화 [0] 2 4 3 2 2 3 3 2" xfId="40295" xr:uid="{EE10517C-5D2D-4175-929E-4A16192E6F9C}"/>
    <cellStyle name="통화 [0] 2 4 3 2 2 3 4" xfId="13122" xr:uid="{4222DE73-E12D-47EB-A1D3-67D1C04A7205}"/>
    <cellStyle name="통화 [0] 2 4 3 2 2 3 4 2" xfId="43077" xr:uid="{C70DBC93-6224-4373-A11C-358D46FEA3C2}"/>
    <cellStyle name="통화 [0] 2 4 3 2 2 3 5" xfId="15857" xr:uid="{F5A5B991-D920-44E0-9D8E-885D3873C2E2}"/>
    <cellStyle name="통화 [0] 2 4 3 2 2 3 5 2" xfId="45812" xr:uid="{7DA42BCE-F1D6-4D1F-824C-564BE1C23C91}"/>
    <cellStyle name="통화 [0] 2 4 3 2 2 3 6" xfId="18605" xr:uid="{D6CEDE35-5438-4568-8F1D-8E301321245B}"/>
    <cellStyle name="통화 [0] 2 4 3 2 2 3 6 2" xfId="48558" xr:uid="{F16CCAD2-1CFB-4ACE-B5BF-44F911CD2065}"/>
    <cellStyle name="통화 [0] 2 4 3 2 2 3 7" xfId="21388" xr:uid="{6B864630-9866-42EB-88E6-73ECF8614E24}"/>
    <cellStyle name="통화 [0] 2 4 3 2 2 3 7 2" xfId="51340" xr:uid="{993B47B1-464A-4511-947D-239C5AD86121}"/>
    <cellStyle name="통화 [0] 2 4 3 2 2 3 8" xfId="24126" xr:uid="{6EA53F81-F3FD-4DC3-A110-8D334E683417}"/>
    <cellStyle name="통화 [0] 2 4 3 2 2 3 8 2" xfId="54078" xr:uid="{F314460C-14B5-4E49-9724-6130E4CF33E2}"/>
    <cellStyle name="통화 [0] 2 4 3 2 2 3 9" xfId="26862" xr:uid="{8E1E14D5-92FB-4BA5-9C3D-EE4F61A1D16B}"/>
    <cellStyle name="통화 [0] 2 4 3 2 2 3 9 2" xfId="56814" xr:uid="{FEA2F03F-7926-4E23-9AD1-147C0F3578A3}"/>
    <cellStyle name="통화 [0] 2 4 3 2 2 4" xfId="3242" xr:uid="{2357950C-3F02-4AEE-A7D1-F1A185D70BFD}"/>
    <cellStyle name="통화 [0] 2 4 3 2 2 4 2" xfId="28237" xr:uid="{80B92E20-3BE9-402E-A5F2-881BB364A2EB}"/>
    <cellStyle name="통화 [0] 2 4 3 2 2 4 2 2" xfId="58189" xr:uid="{57652727-8114-4009-88E9-801ECC79FDB4}"/>
    <cellStyle name="통화 [0] 2 4 3 2 2 4 3" xfId="33235" xr:uid="{099C2E1B-3596-43AE-A034-FA5008D38F5F}"/>
    <cellStyle name="통화 [0] 2 4 3 2 2 5" xfId="6190" xr:uid="{FD314D08-D509-44A9-A540-91A7C7329B57}"/>
    <cellStyle name="통화 [0] 2 4 3 2 2 5 2" xfId="36145" xr:uid="{3915C6AF-ED78-46A7-8B34-3D72D09DE6DB}"/>
    <cellStyle name="통화 [0] 2 4 3 2 2 6" xfId="8972" xr:uid="{A3074E05-36AA-43FB-BCAB-66BCE7612361}"/>
    <cellStyle name="통화 [0] 2 4 3 2 2 6 2" xfId="38927" xr:uid="{FB842E5D-50BE-4F90-A246-E8BAC443A00F}"/>
    <cellStyle name="통화 [0] 2 4 3 2 2 7" xfId="11754" xr:uid="{D9C10E9E-B4CF-4964-B59C-BB67C7E22E2B}"/>
    <cellStyle name="통화 [0] 2 4 3 2 2 7 2" xfId="41709" xr:uid="{E0C49A8C-8513-4AD7-B861-3D402E9F1086}"/>
    <cellStyle name="통화 [0] 2 4 3 2 2 8" xfId="14489" xr:uid="{9DF9754D-1F5A-43FC-BCE5-6C76937D182A}"/>
    <cellStyle name="통화 [0] 2 4 3 2 2 8 2" xfId="44444" xr:uid="{A3CB672D-8AC4-4AA9-A8A3-6C035C52A162}"/>
    <cellStyle name="통화 [0] 2 4 3 2 2 9" xfId="17237" xr:uid="{8C861789-C1ED-41C2-86AA-4E55DCDCA677}"/>
    <cellStyle name="통화 [0] 2 4 3 2 2 9 2" xfId="47190" xr:uid="{B8C7A480-23A0-4006-904B-320E89775F4E}"/>
    <cellStyle name="통화 [0] 2 4 3 2 3" xfId="1704" xr:uid="{3F9F8461-EEBB-48DC-A4BB-38BDB60CA3C2}"/>
    <cellStyle name="통화 [0] 2 4 3 2 3 10" xfId="23100" xr:uid="{FF143ADD-A24A-4CE9-BF7A-21737C87BE5C}"/>
    <cellStyle name="통화 [0] 2 4 3 2 3 10 2" xfId="53052" xr:uid="{924C09CF-ADAC-48DC-8E5E-6B6B2F84FC11}"/>
    <cellStyle name="통화 [0] 2 4 3 2 3 11" xfId="25836" xr:uid="{A8BAABB1-2B2B-484D-8F10-23EA7BE790ED}"/>
    <cellStyle name="통화 [0] 2 4 3 2 3 11 2" xfId="55788" xr:uid="{2F724CE9-D870-406A-AFC5-678AAA1B5AA7}"/>
    <cellStyle name="통화 [0] 2 4 3 2 3 12" xfId="31709" xr:uid="{DB54248B-3AC6-42BD-BC84-24597C323A12}"/>
    <cellStyle name="통화 [0] 2 4 3 2 3 2" xfId="4952" xr:uid="{D2739D46-0CE2-46C6-AF30-3D09355A0D82}"/>
    <cellStyle name="통화 [0] 2 4 3 2 3 2 10" xfId="34945" xr:uid="{A3E27D30-3ADA-4D28-8E90-0BACFE1F9220}"/>
    <cellStyle name="통화 [0] 2 4 3 2 3 2 2" xfId="7900" xr:uid="{3913B9CB-30EE-44E0-A046-08A17E6E0D2E}"/>
    <cellStyle name="통화 [0] 2 4 3 2 3 2 2 2" xfId="29947" xr:uid="{F7D95168-5A3F-4843-8FDE-0A424ABC62C0}"/>
    <cellStyle name="통화 [0] 2 4 3 2 3 2 2 2 2" xfId="59899" xr:uid="{C89EE9A0-983F-4321-A19D-26CE24C7CE42}"/>
    <cellStyle name="통화 [0] 2 4 3 2 3 2 2 3" xfId="37855" xr:uid="{386F2107-DA23-4DC7-B628-35D999EE9063}"/>
    <cellStyle name="통화 [0] 2 4 3 2 3 2 3" xfId="10682" xr:uid="{72C6B2D5-6A5F-40A1-BDE9-80BED869A0F0}"/>
    <cellStyle name="통화 [0] 2 4 3 2 3 2 3 2" xfId="40637" xr:uid="{0BFF7589-3751-4E48-90E9-7386A1C5FDB8}"/>
    <cellStyle name="통화 [0] 2 4 3 2 3 2 4" xfId="13464" xr:uid="{4F092921-AB6F-460A-95EA-599AEC73FABB}"/>
    <cellStyle name="통화 [0] 2 4 3 2 3 2 4 2" xfId="43419" xr:uid="{297A84C3-F946-474D-83BE-C6132849BF7C}"/>
    <cellStyle name="통화 [0] 2 4 3 2 3 2 5" xfId="16199" xr:uid="{AEFC02B3-859B-4750-BEEC-25684987D80A}"/>
    <cellStyle name="통화 [0] 2 4 3 2 3 2 5 2" xfId="46154" xr:uid="{03546919-5050-4E44-B770-0E13DE614390}"/>
    <cellStyle name="통화 [0] 2 4 3 2 3 2 6" xfId="18947" xr:uid="{157A5EE8-BC59-4AFA-8767-B8E81EBB7EBE}"/>
    <cellStyle name="통화 [0] 2 4 3 2 3 2 6 2" xfId="48900" xr:uid="{7FF34C72-878E-475B-A76B-BA08B3D5E660}"/>
    <cellStyle name="통화 [0] 2 4 3 2 3 2 7" xfId="21730" xr:uid="{CA5150D4-4AD3-40BD-AAB9-734905C57EBB}"/>
    <cellStyle name="통화 [0] 2 4 3 2 3 2 7 2" xfId="51682" xr:uid="{980C0E9E-8FE0-4964-A67B-911E3382BBAE}"/>
    <cellStyle name="통화 [0] 2 4 3 2 3 2 8" xfId="24468" xr:uid="{3ACD5C54-34C9-4966-8D2B-B986BC9BB300}"/>
    <cellStyle name="통화 [0] 2 4 3 2 3 2 8 2" xfId="54420" xr:uid="{0A926E49-BBE2-4ECF-9108-067277CF5DC7}"/>
    <cellStyle name="통화 [0] 2 4 3 2 3 2 9" xfId="27204" xr:uid="{894D5DB3-15D9-4C42-BFF0-D04CA0A93829}"/>
    <cellStyle name="통화 [0] 2 4 3 2 3 2 9 2" xfId="57156" xr:uid="{2CD5BE91-F749-41E7-9F86-1165A80E3570}"/>
    <cellStyle name="통화 [0] 2 4 3 2 3 3" xfId="3584" xr:uid="{26F52766-5D02-41AD-9C25-F2DDA2EB49A2}"/>
    <cellStyle name="통화 [0] 2 4 3 2 3 3 2" xfId="28579" xr:uid="{9135F684-D91C-40D5-AA5E-39DB005ACDEB}"/>
    <cellStyle name="통화 [0] 2 4 3 2 3 3 2 2" xfId="58531" xr:uid="{981DE8DA-1D71-4D14-8365-12D616A9DA51}"/>
    <cellStyle name="통화 [0] 2 4 3 2 3 3 3" xfId="33577" xr:uid="{71D960D4-52F6-4A61-A333-64A08FD3A7F0}"/>
    <cellStyle name="통화 [0] 2 4 3 2 3 4" xfId="6532" xr:uid="{3EC35409-4532-4941-B3AF-E7F5C0913DA0}"/>
    <cellStyle name="통화 [0] 2 4 3 2 3 4 2" xfId="36487" xr:uid="{63EAEF11-8A83-4A68-B15A-20ACCA7648E5}"/>
    <cellStyle name="통화 [0] 2 4 3 2 3 5" xfId="9314" xr:uid="{229B672D-7F03-4F9E-94AF-24F211E76AE2}"/>
    <cellStyle name="통화 [0] 2 4 3 2 3 5 2" xfId="39269" xr:uid="{654313CF-9166-4F99-BBEA-9E975CCB6816}"/>
    <cellStyle name="통화 [0] 2 4 3 2 3 6" xfId="12096" xr:uid="{41D03887-B25B-40AF-91EF-64D01824051D}"/>
    <cellStyle name="통화 [0] 2 4 3 2 3 6 2" xfId="42051" xr:uid="{D8A5033A-6B8C-4661-8E87-24CDFCC96587}"/>
    <cellStyle name="통화 [0] 2 4 3 2 3 7" xfId="14831" xr:uid="{C194FE14-4589-4A93-B308-A38FD5C58FA7}"/>
    <cellStyle name="통화 [0] 2 4 3 2 3 7 2" xfId="44786" xr:uid="{EFD2A4B0-C5FE-4B7B-80B8-0C142A3C2882}"/>
    <cellStyle name="통화 [0] 2 4 3 2 3 8" xfId="17579" xr:uid="{34CA82A3-366F-48C4-A395-4BC467B7CB1C}"/>
    <cellStyle name="통화 [0] 2 4 3 2 3 8 2" xfId="47532" xr:uid="{490C3C1C-D69B-4B5B-B82D-97C918EC0C2A}"/>
    <cellStyle name="통화 [0] 2 4 3 2 3 9" xfId="20362" xr:uid="{CEF80159-C53A-4FDB-A947-3F0CD105C0C0}"/>
    <cellStyle name="통화 [0] 2 4 3 2 3 9 2" xfId="50314" xr:uid="{064DB4DA-DFE2-46B4-AE80-07A29E98BB6F}"/>
    <cellStyle name="통화 [0] 2 4 3 2 4" xfId="2463" xr:uid="{2CEBB6F1-1A37-4EC0-9431-12F7471C2A5F}"/>
    <cellStyle name="통화 [0] 2 4 3 2 4 10" xfId="26520" xr:uid="{D1034A45-2ABC-482E-B369-C600C0E2FF4E}"/>
    <cellStyle name="통화 [0] 2 4 3 2 4 10 2" xfId="56472" xr:uid="{3F3383AB-674F-4A57-8C5B-AE01B733C079}"/>
    <cellStyle name="통화 [0] 2 4 3 2 4 11" xfId="32462" xr:uid="{BDC519D5-CE5A-48BA-9841-83518FD7A4DA}"/>
    <cellStyle name="통화 [0] 2 4 3 2 4 2" xfId="4268" xr:uid="{C31A7E37-863B-4BE6-B9DF-763712DB0858}"/>
    <cellStyle name="통화 [0] 2 4 3 2 4 2 2" xfId="29263" xr:uid="{466B4356-7C91-4A18-B049-1061F58BFD34}"/>
    <cellStyle name="통화 [0] 2 4 3 2 4 2 2 2" xfId="59215" xr:uid="{4D8D8F05-CD7C-4F08-927B-B19E73E581BA}"/>
    <cellStyle name="통화 [0] 2 4 3 2 4 2 3" xfId="34261" xr:uid="{F765D8DF-769F-40D5-BCEB-49A4ED8C1709}"/>
    <cellStyle name="통화 [0] 2 4 3 2 4 3" xfId="7216" xr:uid="{23EF999A-328F-4381-BEFC-F71708038653}"/>
    <cellStyle name="통화 [0] 2 4 3 2 4 3 2" xfId="37171" xr:uid="{98373F0F-1467-4F8F-925F-610E74325CB6}"/>
    <cellStyle name="통화 [0] 2 4 3 2 4 4" xfId="9998" xr:uid="{5FD14BB3-5642-47C8-91D4-A64ED48BE4D5}"/>
    <cellStyle name="통화 [0] 2 4 3 2 4 4 2" xfId="39953" xr:uid="{2332EBEE-FB02-443D-8DB4-BBA68ECC96D4}"/>
    <cellStyle name="통화 [0] 2 4 3 2 4 5" xfId="12780" xr:uid="{843CAFA9-FB08-4DFB-AE54-5C86C7891753}"/>
    <cellStyle name="통화 [0] 2 4 3 2 4 5 2" xfId="42735" xr:uid="{49B41C50-4DA8-4EAD-94F3-A0B05823C0D7}"/>
    <cellStyle name="통화 [0] 2 4 3 2 4 6" xfId="15515" xr:uid="{1D8AE6C8-0AD3-473E-B16A-3292211B4ECB}"/>
    <cellStyle name="통화 [0] 2 4 3 2 4 6 2" xfId="45470" xr:uid="{330087BB-64C8-4219-AFEF-8DE8E1A6CAE7}"/>
    <cellStyle name="통화 [0] 2 4 3 2 4 7" xfId="18263" xr:uid="{816BF6D8-15E3-40DD-BA68-0A579AF7B713}"/>
    <cellStyle name="통화 [0] 2 4 3 2 4 7 2" xfId="48216" xr:uid="{CFA35829-A596-4688-9426-844B039E6AB4}"/>
    <cellStyle name="통화 [0] 2 4 3 2 4 8" xfId="21046" xr:uid="{E0FA69BD-014F-41FD-8DB7-C9146B6F0031}"/>
    <cellStyle name="통화 [0] 2 4 3 2 4 8 2" xfId="50998" xr:uid="{559FEDC5-C9C7-45AC-AAA0-E745C53A15C8}"/>
    <cellStyle name="통화 [0] 2 4 3 2 4 9" xfId="23784" xr:uid="{98022085-03A6-47E3-8015-ED98B689DAC9}"/>
    <cellStyle name="통화 [0] 2 4 3 2 4 9 2" xfId="53736" xr:uid="{886F4D39-D90F-40B6-97B1-535767E2C451}"/>
    <cellStyle name="통화 [0] 2 4 3 2 5" xfId="2900" xr:uid="{7F377152-5713-44FA-8107-4516352933E5}"/>
    <cellStyle name="통화 [0] 2 4 3 2 5 2" xfId="27895" xr:uid="{4E6FA4A0-7F8D-4092-A832-4C68665A90D4}"/>
    <cellStyle name="통화 [0] 2 4 3 2 5 2 2" xfId="57847" xr:uid="{6FE19107-3F38-41E6-96B0-C07B38CDC44F}"/>
    <cellStyle name="통화 [0] 2 4 3 2 5 3" xfId="32893" xr:uid="{B9DFBF5B-33E3-48A6-9264-0A82C0B824CA}"/>
    <cellStyle name="통화 [0] 2 4 3 2 6" xfId="5848" xr:uid="{E49683FF-AE45-4344-8913-CC115E58471D}"/>
    <cellStyle name="통화 [0] 2 4 3 2 6 2" xfId="35803" xr:uid="{D6760A2E-1057-4AD4-9125-1F2A8CD006A1}"/>
    <cellStyle name="통화 [0] 2 4 3 2 7" xfId="8630" xr:uid="{7FCD6D80-11AF-403B-9B8A-CAD669F559DB}"/>
    <cellStyle name="통화 [0] 2 4 3 2 7 2" xfId="38585" xr:uid="{6FFBBAA8-524D-415A-8068-CABDE6F13DC7}"/>
    <cellStyle name="통화 [0] 2 4 3 2 8" xfId="11412" xr:uid="{37E881E4-4A8F-49B1-A8A2-851862DEB134}"/>
    <cellStyle name="통화 [0] 2 4 3 2 8 2" xfId="41367" xr:uid="{43BDE53B-FB61-460B-9F95-EE37018B7029}"/>
    <cellStyle name="통화 [0] 2 4 3 2 9" xfId="14147" xr:uid="{7D89DE0C-F3C1-4020-B878-4A0A99742DE3}"/>
    <cellStyle name="통화 [0] 2 4 3 2 9 2" xfId="44102" xr:uid="{3ADB3A5B-7AA6-49B0-A58B-78048B109E2E}"/>
    <cellStyle name="통화 [0] 2 4 3 3" xfId="847" xr:uid="{C84F37BD-1F38-456B-815A-88FC609379E3}"/>
    <cellStyle name="통화 [0] 2 4 3 3 10" xfId="19849" xr:uid="{D0BB0E3D-2FCE-4593-B088-4C4E200CA1B3}"/>
    <cellStyle name="통화 [0] 2 4 3 3 10 2" xfId="49801" xr:uid="{3F6EF137-AC16-47E7-9F2C-FF551B5F1FFC}"/>
    <cellStyle name="통화 [0] 2 4 3 3 11" xfId="22587" xr:uid="{63150E8A-949E-477A-8797-DC493CB85248}"/>
    <cellStyle name="통화 [0] 2 4 3 3 11 2" xfId="52539" xr:uid="{A02AC50B-9B7C-4648-9951-8E52715F638F}"/>
    <cellStyle name="통화 [0] 2 4 3 3 12" xfId="25323" xr:uid="{EDAF9418-EED4-48A4-AC1E-AF0B51112997}"/>
    <cellStyle name="통화 [0] 2 4 3 3 12 2" xfId="55275" xr:uid="{6DEE84E3-693F-46A6-B53E-9CCD60F63E19}"/>
    <cellStyle name="통화 [0] 2 4 3 3 13" xfId="30852" xr:uid="{09FF1E92-93EA-485F-8D75-4C5D7D070CB7}"/>
    <cellStyle name="통화 [0] 2 4 3 3 2" xfId="1390" xr:uid="{21E69DBC-39A9-459F-BF23-507774E26253}"/>
    <cellStyle name="통화 [0] 2 4 3 3 2 10" xfId="23271" xr:uid="{4A08C69C-6977-407A-8C32-77897ED1811D}"/>
    <cellStyle name="통화 [0] 2 4 3 3 2 10 2" xfId="53223" xr:uid="{D7F2D180-BC0D-45C7-83F2-15B8BD7956ED}"/>
    <cellStyle name="통화 [0] 2 4 3 3 2 11" xfId="26007" xr:uid="{80957540-C4F8-48C3-AA31-80F088E6F85B}"/>
    <cellStyle name="통화 [0] 2 4 3 3 2 11 2" xfId="55959" xr:uid="{F7B758D7-6B84-4EFD-9BCE-2807C8C7ED45}"/>
    <cellStyle name="통화 [0] 2 4 3 3 2 12" xfId="31395" xr:uid="{111DE21F-E30A-4A82-AABF-34670A345558}"/>
    <cellStyle name="통화 [0] 2 4 3 3 2 2" xfId="5123" xr:uid="{526C619C-9EA6-4B73-9592-DD719D08919A}"/>
    <cellStyle name="통화 [0] 2 4 3 3 2 2 10" xfId="35116" xr:uid="{940042DE-837F-4F0D-8F6F-8071B8BA1B5A}"/>
    <cellStyle name="통화 [0] 2 4 3 3 2 2 2" xfId="8071" xr:uid="{72B21C4F-49F7-48E5-9537-DBC600B61541}"/>
    <cellStyle name="통화 [0] 2 4 3 3 2 2 2 2" xfId="30118" xr:uid="{8DD607AC-3719-4A75-B841-D41C9737891B}"/>
    <cellStyle name="통화 [0] 2 4 3 3 2 2 2 2 2" xfId="60070" xr:uid="{84B24D45-FCD3-4F5C-B998-76FB19233B64}"/>
    <cellStyle name="통화 [0] 2 4 3 3 2 2 2 3" xfId="38026" xr:uid="{2CEA71EE-FD57-4B42-B064-6E6B8A6CF3A3}"/>
    <cellStyle name="통화 [0] 2 4 3 3 2 2 3" xfId="10853" xr:uid="{1109D15A-06D6-4735-B4F0-A6C3FB43F421}"/>
    <cellStyle name="통화 [0] 2 4 3 3 2 2 3 2" xfId="40808" xr:uid="{CE33509C-677A-4D79-94EF-1C6E1971D2F8}"/>
    <cellStyle name="통화 [0] 2 4 3 3 2 2 4" xfId="13635" xr:uid="{A283ACE3-835D-4995-9E75-27938ECBD43F}"/>
    <cellStyle name="통화 [0] 2 4 3 3 2 2 4 2" xfId="43590" xr:uid="{3212D2B2-4A00-406C-BDC6-F17FF77C89C4}"/>
    <cellStyle name="통화 [0] 2 4 3 3 2 2 5" xfId="16370" xr:uid="{484B9CD5-B83B-441B-82C5-66B381E1F4E5}"/>
    <cellStyle name="통화 [0] 2 4 3 3 2 2 5 2" xfId="46325" xr:uid="{F9F02A04-82FB-4C64-800F-B89DA933EF0C}"/>
    <cellStyle name="통화 [0] 2 4 3 3 2 2 6" xfId="19118" xr:uid="{827541F1-3AC9-43BD-935B-6733CFA1764F}"/>
    <cellStyle name="통화 [0] 2 4 3 3 2 2 6 2" xfId="49071" xr:uid="{444616C7-83C9-4BD9-A496-6F228636F168}"/>
    <cellStyle name="통화 [0] 2 4 3 3 2 2 7" xfId="21901" xr:uid="{FF16D69D-5AE0-495C-A7B0-D751257EE6F3}"/>
    <cellStyle name="통화 [0] 2 4 3 3 2 2 7 2" xfId="51853" xr:uid="{5E92C196-92DE-474B-A08F-D852B0A3C73B}"/>
    <cellStyle name="통화 [0] 2 4 3 3 2 2 8" xfId="24639" xr:uid="{97763F84-E073-4A32-B1E4-181AD7F0781C}"/>
    <cellStyle name="통화 [0] 2 4 3 3 2 2 8 2" xfId="54591" xr:uid="{5A9C0FB9-F19A-4F85-8570-C03D6DFE2373}"/>
    <cellStyle name="통화 [0] 2 4 3 3 2 2 9" xfId="27375" xr:uid="{4F9C586F-F249-4BAA-B134-C8F2552AB507}"/>
    <cellStyle name="통화 [0] 2 4 3 3 2 2 9 2" xfId="57327" xr:uid="{EA72E95E-E226-4FA2-9B26-68D4F0EDF426}"/>
    <cellStyle name="통화 [0] 2 4 3 3 2 3" xfId="3755" xr:uid="{4103C709-66ED-4F0D-A302-1C067CDB0B5F}"/>
    <cellStyle name="통화 [0] 2 4 3 3 2 3 2" xfId="28750" xr:uid="{E96195EE-85F3-4C03-8BBB-009A4283CCEA}"/>
    <cellStyle name="통화 [0] 2 4 3 3 2 3 2 2" xfId="58702" xr:uid="{FF97D21C-7C14-49E6-A934-DD1CC5B9A3AD}"/>
    <cellStyle name="통화 [0] 2 4 3 3 2 3 3" xfId="33748" xr:uid="{735BEF5D-32AD-4DD2-AB52-6FEDE49A188E}"/>
    <cellStyle name="통화 [0] 2 4 3 3 2 4" xfId="6703" xr:uid="{4A163F34-DB2F-4724-A384-59FD727B6248}"/>
    <cellStyle name="통화 [0] 2 4 3 3 2 4 2" xfId="36658" xr:uid="{D836016A-4949-4C24-8E80-50D307C10C56}"/>
    <cellStyle name="통화 [0] 2 4 3 3 2 5" xfId="9485" xr:uid="{E10A15C9-FAF4-41CD-BCF2-52138DDF65CD}"/>
    <cellStyle name="통화 [0] 2 4 3 3 2 5 2" xfId="39440" xr:uid="{829C1941-EB28-4C59-9B88-30B9554AB64D}"/>
    <cellStyle name="통화 [0] 2 4 3 3 2 6" xfId="12267" xr:uid="{424F574F-2A67-4760-AE90-596D47686C31}"/>
    <cellStyle name="통화 [0] 2 4 3 3 2 6 2" xfId="42222" xr:uid="{1FCBDB08-F50B-42FA-867B-E868B012EC9C}"/>
    <cellStyle name="통화 [0] 2 4 3 3 2 7" xfId="15002" xr:uid="{139D12EF-BD74-42B7-9BE3-2873E373F17D}"/>
    <cellStyle name="통화 [0] 2 4 3 3 2 7 2" xfId="44957" xr:uid="{84066B33-D7CE-4C88-8F7D-46549B3A726D}"/>
    <cellStyle name="통화 [0] 2 4 3 3 2 8" xfId="17750" xr:uid="{9099E008-484B-4C8B-8B08-46C2866399C9}"/>
    <cellStyle name="통화 [0] 2 4 3 3 2 8 2" xfId="47703" xr:uid="{D85FB3A5-9242-4739-BC5E-4713D1D79E9E}"/>
    <cellStyle name="통화 [0] 2 4 3 3 2 9" xfId="20533" xr:uid="{3FBAFCF8-D62C-43B0-B33E-A2176A85A29E}"/>
    <cellStyle name="통화 [0] 2 4 3 3 2 9 2" xfId="50485" xr:uid="{556A4DD4-D355-4071-A4B9-5BC08AC4271D}"/>
    <cellStyle name="통화 [0] 2 4 3 3 3" xfId="1932" xr:uid="{05243E79-C675-474D-8B8D-E833898934E2}"/>
    <cellStyle name="통화 [0] 2 4 3 3 3 10" xfId="26691" xr:uid="{F3104970-3C8D-4C4F-A130-688972832226}"/>
    <cellStyle name="통화 [0] 2 4 3 3 3 10 2" xfId="56643" xr:uid="{16A1F6EB-7895-4440-A900-EA7D1BFAC62F}"/>
    <cellStyle name="통화 [0] 2 4 3 3 3 11" xfId="31937" xr:uid="{ED44CC90-A4F3-4512-AFAC-1C58D07A8000}"/>
    <cellStyle name="통화 [0] 2 4 3 3 3 2" xfId="4439" xr:uid="{F12DD42A-F01B-4BD5-B3F2-A9BFFDC9C738}"/>
    <cellStyle name="통화 [0] 2 4 3 3 3 2 2" xfId="29434" xr:uid="{B1484061-BC64-4EEB-B708-06CBE200D1A0}"/>
    <cellStyle name="통화 [0] 2 4 3 3 3 2 2 2" xfId="59386" xr:uid="{B5F531ED-4211-4F77-8E8D-740046DE6675}"/>
    <cellStyle name="통화 [0] 2 4 3 3 3 2 3" xfId="34432" xr:uid="{72E3DD03-BBFA-4ABC-9A21-8BF2AC0D7E0C}"/>
    <cellStyle name="통화 [0] 2 4 3 3 3 3" xfId="7387" xr:uid="{C1B3A879-7B72-4D78-8157-E7EB4D326667}"/>
    <cellStyle name="통화 [0] 2 4 3 3 3 3 2" xfId="37342" xr:uid="{60FFA8FA-8A72-4E26-9E8B-89C0D66D67A2}"/>
    <cellStyle name="통화 [0] 2 4 3 3 3 4" xfId="10169" xr:uid="{3D6E5A34-2798-405F-A7C1-5D59BFC82FC6}"/>
    <cellStyle name="통화 [0] 2 4 3 3 3 4 2" xfId="40124" xr:uid="{D90AC613-CD2E-4C8A-91BF-EB52C93A76CB}"/>
    <cellStyle name="통화 [0] 2 4 3 3 3 5" xfId="12951" xr:uid="{93C61BE4-9DF3-49F8-924C-62D497B97624}"/>
    <cellStyle name="통화 [0] 2 4 3 3 3 5 2" xfId="42906" xr:uid="{A23AE3D1-1395-4F75-A134-FAAE28FDF18C}"/>
    <cellStyle name="통화 [0] 2 4 3 3 3 6" xfId="15686" xr:uid="{A58DAB54-285F-4A20-ABD3-AE1D79BD784E}"/>
    <cellStyle name="통화 [0] 2 4 3 3 3 6 2" xfId="45641" xr:uid="{2EEB5C49-FCD0-40D6-B959-B11D8D5E9A21}"/>
    <cellStyle name="통화 [0] 2 4 3 3 3 7" xfId="18434" xr:uid="{366073BA-E871-4A1D-8BB5-27EEB5B023F0}"/>
    <cellStyle name="통화 [0] 2 4 3 3 3 7 2" xfId="48387" xr:uid="{E8AB6E96-5FAA-4744-839B-04974A656DEA}"/>
    <cellStyle name="통화 [0] 2 4 3 3 3 8" xfId="21217" xr:uid="{1E5E4CD4-4504-4F3A-9067-A50BE2820030}"/>
    <cellStyle name="통화 [0] 2 4 3 3 3 8 2" xfId="51169" xr:uid="{CD25A47D-59E8-4F3F-B963-B38852F5DF81}"/>
    <cellStyle name="통화 [0] 2 4 3 3 3 9" xfId="23955" xr:uid="{9D88A1DD-3A15-42A0-B4E6-A0C880F2FCF9}"/>
    <cellStyle name="통화 [0] 2 4 3 3 3 9 2" xfId="53907" xr:uid="{AA1D9CBC-779F-42E5-9FC7-C638E0336458}"/>
    <cellStyle name="통화 [0] 2 4 3 3 4" xfId="3071" xr:uid="{F85AAC2D-1DAB-4A81-8349-3385081121B4}"/>
    <cellStyle name="통화 [0] 2 4 3 3 4 2" xfId="28066" xr:uid="{32E19861-622B-448A-8CF5-77A2A5FF0761}"/>
    <cellStyle name="통화 [0] 2 4 3 3 4 2 2" xfId="58018" xr:uid="{090A20F1-AE37-454A-81D0-2612A26CA390}"/>
    <cellStyle name="통화 [0] 2 4 3 3 4 3" xfId="33064" xr:uid="{359ED9E8-8496-4712-AAB3-5D8F5642F013}"/>
    <cellStyle name="통화 [0] 2 4 3 3 5" xfId="6019" xr:uid="{D1E6C10E-0D1D-4719-A28F-442FFB6907E9}"/>
    <cellStyle name="통화 [0] 2 4 3 3 5 2" xfId="35974" xr:uid="{351DF631-D992-497F-B362-5E6B948C13A5}"/>
    <cellStyle name="통화 [0] 2 4 3 3 6" xfId="8801" xr:uid="{8C89265B-8189-461E-9221-F1CB597A073E}"/>
    <cellStyle name="통화 [0] 2 4 3 3 6 2" xfId="38756" xr:uid="{9AACA474-E771-4778-807F-B98CBA63B8BA}"/>
    <cellStyle name="통화 [0] 2 4 3 3 7" xfId="11583" xr:uid="{5BB627B4-8A08-4117-9FCE-6B6A8EEE706F}"/>
    <cellStyle name="통화 [0] 2 4 3 3 7 2" xfId="41538" xr:uid="{88DDCFBC-BBB9-4624-94BF-85CE04EC8800}"/>
    <cellStyle name="통화 [0] 2 4 3 3 8" xfId="14318" xr:uid="{3E4479CD-9924-4080-B9D8-345AAD3C3C65}"/>
    <cellStyle name="통화 [0] 2 4 3 3 8 2" xfId="44273" xr:uid="{8730D822-49F2-43FF-AB68-EA9CD3F4E74C}"/>
    <cellStyle name="통화 [0] 2 4 3 3 9" xfId="17066" xr:uid="{82810113-1BBE-42E6-8746-488347CB2ED3}"/>
    <cellStyle name="통화 [0] 2 4 3 3 9 2" xfId="47019" xr:uid="{7E218D52-FEC5-4B70-B446-F207000ADA29}"/>
    <cellStyle name="통화 [0] 2 4 3 4" xfId="1023" xr:uid="{412D97F7-687F-4871-AD2F-B6BD0913D28E}"/>
    <cellStyle name="통화 [0] 2 4 3 4 10" xfId="22929" xr:uid="{17C51C5A-C265-42B4-9A3C-747F02948A1F}"/>
    <cellStyle name="통화 [0] 2 4 3 4 10 2" xfId="52881" xr:uid="{E736DA53-A764-4DFA-8256-4661D0842BF9}"/>
    <cellStyle name="통화 [0] 2 4 3 4 11" xfId="25665" xr:uid="{5CE4B374-DDAE-43BB-8664-14BDAA63E608}"/>
    <cellStyle name="통화 [0] 2 4 3 4 11 2" xfId="55617" xr:uid="{5C6C31B9-9467-4EFB-BE1A-49358F361EC3}"/>
    <cellStyle name="통화 [0] 2 4 3 4 12" xfId="31028" xr:uid="{17F201B3-91B0-4546-B377-76031C23D60E}"/>
    <cellStyle name="통화 [0] 2 4 3 4 2" xfId="4781" xr:uid="{40CB47A2-B526-4803-88F9-90E1F4D25D2C}"/>
    <cellStyle name="통화 [0] 2 4 3 4 2 10" xfId="34774" xr:uid="{0DE5489A-C779-44A5-BBAB-B0D6B98F1C46}"/>
    <cellStyle name="통화 [0] 2 4 3 4 2 2" xfId="7729" xr:uid="{FA61FFA1-E861-42F6-8C83-CF26DB33C02E}"/>
    <cellStyle name="통화 [0] 2 4 3 4 2 2 2" xfId="29776" xr:uid="{596662AB-E765-4B02-B0A6-7E0DA7291A6B}"/>
    <cellStyle name="통화 [0] 2 4 3 4 2 2 2 2" xfId="59728" xr:uid="{2949BDDC-F107-4DB3-B9E3-78AB3094CCC6}"/>
    <cellStyle name="통화 [0] 2 4 3 4 2 2 3" xfId="37684" xr:uid="{3F728723-5DD7-41F5-8DAE-091A76B42DB4}"/>
    <cellStyle name="통화 [0] 2 4 3 4 2 3" xfId="10511" xr:uid="{0EE183FF-DCF4-46A4-B3D1-ADF50F209AA7}"/>
    <cellStyle name="통화 [0] 2 4 3 4 2 3 2" xfId="40466" xr:uid="{0E4F8680-3550-4EA8-9086-FE125A0CDAC3}"/>
    <cellStyle name="통화 [0] 2 4 3 4 2 4" xfId="13293" xr:uid="{AFB384D1-69FA-4A97-83D9-C97492ECDE02}"/>
    <cellStyle name="통화 [0] 2 4 3 4 2 4 2" xfId="43248" xr:uid="{5178A78E-4674-4BD2-A85A-66ADAC7F5665}"/>
    <cellStyle name="통화 [0] 2 4 3 4 2 5" xfId="16028" xr:uid="{DF19DB7C-F199-4BEA-AC25-C1C099BCD231}"/>
    <cellStyle name="통화 [0] 2 4 3 4 2 5 2" xfId="45983" xr:uid="{2EA10D5B-DDB2-403B-8805-BE3EACF3F48C}"/>
    <cellStyle name="통화 [0] 2 4 3 4 2 6" xfId="18776" xr:uid="{9F292BA9-A99F-4452-B1D2-AE6D06E3CB53}"/>
    <cellStyle name="통화 [0] 2 4 3 4 2 6 2" xfId="48729" xr:uid="{829DEC56-5FCD-4D4C-9B87-439A557F84B2}"/>
    <cellStyle name="통화 [0] 2 4 3 4 2 7" xfId="21559" xr:uid="{F723DDF4-B0D7-451A-B79F-76A28A66D5AA}"/>
    <cellStyle name="통화 [0] 2 4 3 4 2 7 2" xfId="51511" xr:uid="{381D1CB5-18F1-45DB-91FC-141F06F56CDD}"/>
    <cellStyle name="통화 [0] 2 4 3 4 2 8" xfId="24297" xr:uid="{9884FC35-8641-4237-AF53-1C51C2BE5B87}"/>
    <cellStyle name="통화 [0] 2 4 3 4 2 8 2" xfId="54249" xr:uid="{6FA3D1CB-2C54-4ACF-A54C-58E1661B1701}"/>
    <cellStyle name="통화 [0] 2 4 3 4 2 9" xfId="27033" xr:uid="{B42D5283-D075-485C-9634-97327EDAE9DD}"/>
    <cellStyle name="통화 [0] 2 4 3 4 2 9 2" xfId="56985" xr:uid="{FE367D1E-1FAC-494B-AB79-A5416801319C}"/>
    <cellStyle name="통화 [0] 2 4 3 4 3" xfId="3413" xr:uid="{A35650D1-4430-40E0-8A47-9DA230638B82}"/>
    <cellStyle name="통화 [0] 2 4 3 4 3 2" xfId="28408" xr:uid="{0F0B21D5-D179-4117-9071-672A13C082C5}"/>
    <cellStyle name="통화 [0] 2 4 3 4 3 2 2" xfId="58360" xr:uid="{701A65A0-AA8E-4752-94ED-A0C11A898D0B}"/>
    <cellStyle name="통화 [0] 2 4 3 4 3 3" xfId="33406" xr:uid="{60C133AD-AD4B-44B1-A22A-5DC1AE508F0E}"/>
    <cellStyle name="통화 [0] 2 4 3 4 4" xfId="6361" xr:uid="{18DD010E-B690-481C-BC97-8B14028D88F4}"/>
    <cellStyle name="통화 [0] 2 4 3 4 4 2" xfId="36316" xr:uid="{E501D8D8-1F2E-411F-A5E9-75A86A5656C9}"/>
    <cellStyle name="통화 [0] 2 4 3 4 5" xfId="9143" xr:uid="{C3815B75-9BD6-465F-8CB3-6AFCADBC698E}"/>
    <cellStyle name="통화 [0] 2 4 3 4 5 2" xfId="39098" xr:uid="{0FB48518-13C4-43B9-8059-522B6A39BF59}"/>
    <cellStyle name="통화 [0] 2 4 3 4 6" xfId="11925" xr:uid="{CC7F712B-59D9-43F8-901F-37B1DE2ECF07}"/>
    <cellStyle name="통화 [0] 2 4 3 4 6 2" xfId="41880" xr:uid="{BD469EB0-ADAA-49DE-8AC7-D0D828F9AD42}"/>
    <cellStyle name="통화 [0] 2 4 3 4 7" xfId="14660" xr:uid="{BA54E936-B50A-49FE-A6AC-7855C541E5C7}"/>
    <cellStyle name="통화 [0] 2 4 3 4 7 2" xfId="44615" xr:uid="{9237D390-776B-4921-9057-FEF60EF9DC86}"/>
    <cellStyle name="통화 [0] 2 4 3 4 8" xfId="17408" xr:uid="{C780A4EC-A7D1-40AC-A395-CE330BBF7DE3}"/>
    <cellStyle name="통화 [0] 2 4 3 4 8 2" xfId="47361" xr:uid="{E21DE9CF-1AF3-4146-A056-8C3730F5A894}"/>
    <cellStyle name="통화 [0] 2 4 3 4 9" xfId="20191" xr:uid="{7101CEC4-C345-40A7-B797-B89F0F860A2E}"/>
    <cellStyle name="통화 [0] 2 4 3 4 9 2" xfId="50143" xr:uid="{1A6C13C0-2F1F-47B1-9665-5F513B3A6580}"/>
    <cellStyle name="통화 [0] 2 4 3 5" xfId="1565" xr:uid="{1DEB95AA-B2E1-4C1D-B299-6EAD2D3F62E7}"/>
    <cellStyle name="통화 [0] 2 4 3 5 10" xfId="26349" xr:uid="{31D9A59E-6619-44EA-A5C1-2FBA87EEAC54}"/>
    <cellStyle name="통화 [0] 2 4 3 5 10 2" xfId="56301" xr:uid="{CA2C4F44-BB7F-4FCB-B0C5-67514FA04B95}"/>
    <cellStyle name="통화 [0] 2 4 3 5 11" xfId="31570" xr:uid="{1CA3F1FA-2E86-4DEF-8670-2BE1A3B997B3}"/>
    <cellStyle name="통화 [0] 2 4 3 5 2" xfId="4097" xr:uid="{95228222-8545-4EAF-AEC2-E56BFA12B912}"/>
    <cellStyle name="통화 [0] 2 4 3 5 2 2" xfId="29092" xr:uid="{B6B9A62D-8072-48DF-93AD-05820AC940C0}"/>
    <cellStyle name="통화 [0] 2 4 3 5 2 2 2" xfId="59044" xr:uid="{1F12C5C7-754D-4D52-9A5F-001A7BB543DA}"/>
    <cellStyle name="통화 [0] 2 4 3 5 2 3" xfId="34090" xr:uid="{087E3367-198A-4CD1-A3AF-DD13C28B9423}"/>
    <cellStyle name="통화 [0] 2 4 3 5 3" xfId="7045" xr:uid="{E786AC29-E7F9-4453-9521-1BF595E92C25}"/>
    <cellStyle name="통화 [0] 2 4 3 5 3 2" xfId="37000" xr:uid="{4C06BFE5-693C-4528-9E9C-68FAA5E1DCAB}"/>
    <cellStyle name="통화 [0] 2 4 3 5 4" xfId="9827" xr:uid="{A3E9061A-35D0-4B70-ABA5-D976D1DEAD6F}"/>
    <cellStyle name="통화 [0] 2 4 3 5 4 2" xfId="39782" xr:uid="{5094CDE7-9435-4BD7-A9EB-3F3CEE63C92C}"/>
    <cellStyle name="통화 [0] 2 4 3 5 5" xfId="12609" xr:uid="{DCF07B42-30F4-40FD-AB90-B8BAC4B95570}"/>
    <cellStyle name="통화 [0] 2 4 3 5 5 2" xfId="42564" xr:uid="{865C8F0B-76E8-4338-BB91-CD8B318D1B17}"/>
    <cellStyle name="통화 [0] 2 4 3 5 6" xfId="15344" xr:uid="{8CE5520B-347D-4FC7-9678-30271FCC0172}"/>
    <cellStyle name="통화 [0] 2 4 3 5 6 2" xfId="45299" xr:uid="{91276CE3-79B7-402E-B938-D59C816A22A6}"/>
    <cellStyle name="통화 [0] 2 4 3 5 7" xfId="18092" xr:uid="{94493F62-0A49-4BFC-A592-C69174BAB3DE}"/>
    <cellStyle name="통화 [0] 2 4 3 5 7 2" xfId="48045" xr:uid="{DF1AFEB9-6D57-49C4-A537-F88D7D38FBFE}"/>
    <cellStyle name="통화 [0] 2 4 3 5 8" xfId="20875" xr:uid="{20A836CD-1EA0-4671-A7A4-98B00AE69055}"/>
    <cellStyle name="통화 [0] 2 4 3 5 8 2" xfId="50827" xr:uid="{C26D5E5C-98FF-462E-AF34-CD9F0293D7D5}"/>
    <cellStyle name="통화 [0] 2 4 3 5 9" xfId="23613" xr:uid="{081D4F61-D834-438A-8207-1025C9A63BAB}"/>
    <cellStyle name="통화 [0] 2 4 3 5 9 2" xfId="53565" xr:uid="{6C1F8B25-FA0A-4D1D-AD84-901FDE66C9EE}"/>
    <cellStyle name="통화 [0] 2 4 3 6" xfId="2112" xr:uid="{E0925E8E-ECD5-4629-95D8-A0A1FED22228}"/>
    <cellStyle name="통화 [0] 2 4 3 6 2" xfId="27724" xr:uid="{71D89904-3434-4880-A72B-61FC84C6E253}"/>
    <cellStyle name="통화 [0] 2 4 3 6 2 2" xfId="57676" xr:uid="{4A5DFC3C-FEEF-4E3C-A99E-A769C6564853}"/>
    <cellStyle name="통화 [0] 2 4 3 6 3" xfId="32115" xr:uid="{8B911FFB-E545-4E72-8EAB-CDFE9B62730D}"/>
    <cellStyle name="통화 [0] 2 4 3 7" xfId="2291" xr:uid="{95A26B97-EB1B-4951-AF23-6F576986317F}"/>
    <cellStyle name="통화 [0] 2 4 3 7 2" xfId="32291" xr:uid="{F296E449-5A4F-4AF1-84DD-51D0A9B277C1}"/>
    <cellStyle name="통화 [0] 2 4 3 8" xfId="2729" xr:uid="{1786B9BB-535F-4F6C-9963-A7A151917079}"/>
    <cellStyle name="통화 [0] 2 4 3 8 2" xfId="32722" xr:uid="{03F6E907-3704-4665-842A-12EB28467910}"/>
    <cellStyle name="통화 [0] 2 4 3 9" xfId="5677" xr:uid="{9231FF78-0590-43ED-B423-3DC6FD2A34D7}"/>
    <cellStyle name="통화 [0] 2 4 3 9 2" xfId="35632" xr:uid="{885252C5-BAD4-4EC1-8C35-DC3954D34FAA}"/>
    <cellStyle name="통화 [0] 2 4 4" xfId="526" xr:uid="{D7A21612-0FF3-4425-BE40-7FF488BD66BC}"/>
    <cellStyle name="통화 [0] 2 4 4 10" xfId="16810" xr:uid="{F00903F1-82E7-4494-A5A1-282B9A1A1216}"/>
    <cellStyle name="통화 [0] 2 4 4 10 2" xfId="46763" xr:uid="{BEE676F3-B073-4941-85BD-CADD8B6CD724}"/>
    <cellStyle name="통화 [0] 2 4 4 11" xfId="19593" xr:uid="{23309795-D442-471A-A792-2B609C993408}"/>
    <cellStyle name="통화 [0] 2 4 4 11 2" xfId="49545" xr:uid="{9366AE5E-3532-4280-A65B-40AE1DB09004}"/>
    <cellStyle name="통화 [0] 2 4 4 12" xfId="22331" xr:uid="{68D74ABE-FD3E-4854-8CCE-1B752695467A}"/>
    <cellStyle name="통화 [0] 2 4 4 12 2" xfId="52283" xr:uid="{E968F589-21C5-4F4D-948E-2B4128AD0BD6}"/>
    <cellStyle name="통화 [0] 2 4 4 13" xfId="25067" xr:uid="{8902DA2D-09C3-49A5-BC18-482D46870C0B}"/>
    <cellStyle name="통화 [0] 2 4 4 13 2" xfId="55019" xr:uid="{E7238E0A-3C60-4558-AEAA-B5CB5455BC81}"/>
    <cellStyle name="통화 [0] 2 4 4 14" xfId="30536" xr:uid="{FD6E5EF0-4698-4A6E-8721-2A65ABBF7ED5}"/>
    <cellStyle name="통화 [0] 2 4 4 2" xfId="1074" xr:uid="{3BE471E6-18BF-451F-9D91-0163A6C3C91A}"/>
    <cellStyle name="통화 [0] 2 4 4 2 10" xfId="19935" xr:uid="{5EEE168A-8F91-4168-94D7-85B360FFCD92}"/>
    <cellStyle name="통화 [0] 2 4 4 2 10 2" xfId="49887" xr:uid="{7B84EFF8-E533-4B9C-A168-BDA932B7A1FB}"/>
    <cellStyle name="통화 [0] 2 4 4 2 11" xfId="22673" xr:uid="{7D6F65E8-61C1-4457-9ABA-59BB6652250F}"/>
    <cellStyle name="통화 [0] 2 4 4 2 11 2" xfId="52625" xr:uid="{D3EB8905-8219-4A09-9318-8EF04A49BE88}"/>
    <cellStyle name="통화 [0] 2 4 4 2 12" xfId="25409" xr:uid="{5FA64E04-BC64-4C3B-A490-D2481AE05E7F}"/>
    <cellStyle name="통화 [0] 2 4 4 2 12 2" xfId="55361" xr:uid="{69B54294-D83C-44E2-8B79-43F8A550542C}"/>
    <cellStyle name="통화 [0] 2 4 4 2 13" xfId="31079" xr:uid="{C14740D8-F26D-429A-9D1F-19BB897C61E1}"/>
    <cellStyle name="통화 [0] 2 4 4 2 2" xfId="3841" xr:uid="{FF723EFD-CB6B-4403-A5D7-3EA7DA42DBF7}"/>
    <cellStyle name="통화 [0] 2 4 4 2 2 10" xfId="26093" xr:uid="{F916ECBE-9398-4E94-A6E3-EDC1BB805964}"/>
    <cellStyle name="통화 [0] 2 4 4 2 2 10 2" xfId="56045" xr:uid="{2AAB4F75-E1B7-453F-86CD-000F43E7D7A1}"/>
    <cellStyle name="통화 [0] 2 4 4 2 2 11" xfId="33834" xr:uid="{E37050D6-9FAB-4DA6-8F05-0E70AB12509A}"/>
    <cellStyle name="통화 [0] 2 4 4 2 2 2" xfId="5209" xr:uid="{3C92BB94-B742-4378-8422-C1F701C68BF6}"/>
    <cellStyle name="통화 [0] 2 4 4 2 2 2 10" xfId="35202" xr:uid="{79D1483E-A176-41A2-B78C-8AAE071EBE97}"/>
    <cellStyle name="통화 [0] 2 4 4 2 2 2 2" xfId="8157" xr:uid="{B08CF1AE-6E70-4642-9D18-71A5210862D7}"/>
    <cellStyle name="통화 [0] 2 4 4 2 2 2 2 2" xfId="30204" xr:uid="{D9F393D7-372D-4DFE-9CD6-2E94697DB84F}"/>
    <cellStyle name="통화 [0] 2 4 4 2 2 2 2 2 2" xfId="60156" xr:uid="{3FB126B6-8973-4E2E-95CD-2B5D0DCE7A88}"/>
    <cellStyle name="통화 [0] 2 4 4 2 2 2 2 3" xfId="38112" xr:uid="{29537581-0A97-4D41-9672-3169D212DE96}"/>
    <cellStyle name="통화 [0] 2 4 4 2 2 2 3" xfId="10939" xr:uid="{97E76EA7-E8BB-443E-9A26-481F6CE0DECE}"/>
    <cellStyle name="통화 [0] 2 4 4 2 2 2 3 2" xfId="40894" xr:uid="{08333735-5394-4C16-AAB3-78557FC491C8}"/>
    <cellStyle name="통화 [0] 2 4 4 2 2 2 4" xfId="13721" xr:uid="{859DEC06-62C3-4747-8DBA-3D66595603AA}"/>
    <cellStyle name="통화 [0] 2 4 4 2 2 2 4 2" xfId="43676" xr:uid="{7E29B418-941F-4EC3-9960-F83D3354FF57}"/>
    <cellStyle name="통화 [0] 2 4 4 2 2 2 5" xfId="16456" xr:uid="{CA0D6167-AB15-493F-8C48-B8F2E7BC8627}"/>
    <cellStyle name="통화 [0] 2 4 4 2 2 2 5 2" xfId="46411" xr:uid="{D462C5D8-B7B7-4016-8E44-98DCB51DDD5A}"/>
    <cellStyle name="통화 [0] 2 4 4 2 2 2 6" xfId="19204" xr:uid="{A6AE9316-4D38-4256-9850-4EB1FDF1A091}"/>
    <cellStyle name="통화 [0] 2 4 4 2 2 2 6 2" xfId="49157" xr:uid="{FA569204-4BDA-45F4-8DBF-1A30A126B6BA}"/>
    <cellStyle name="통화 [0] 2 4 4 2 2 2 7" xfId="21987" xr:uid="{B6354E55-8396-4424-9237-365EADDFA1B2}"/>
    <cellStyle name="통화 [0] 2 4 4 2 2 2 7 2" xfId="51939" xr:uid="{79C8CB86-DBD7-4983-8BB4-3CB76B094802}"/>
    <cellStyle name="통화 [0] 2 4 4 2 2 2 8" xfId="24725" xr:uid="{C347633C-267D-488A-95A8-C4CE174440A4}"/>
    <cellStyle name="통화 [0] 2 4 4 2 2 2 8 2" xfId="54677" xr:uid="{D7C2BF9C-BBC2-469E-B62A-5EE8BDA1A50D}"/>
    <cellStyle name="통화 [0] 2 4 4 2 2 2 9" xfId="27461" xr:uid="{A0D66EF7-C801-41A8-926A-BBC9DE3E1FFC}"/>
    <cellStyle name="통화 [0] 2 4 4 2 2 2 9 2" xfId="57413" xr:uid="{B58AE299-F203-48AF-BE75-8730E641476A}"/>
    <cellStyle name="통화 [0] 2 4 4 2 2 3" xfId="6789" xr:uid="{976B2A45-E0DA-43EF-A169-0D7C163FBBF7}"/>
    <cellStyle name="통화 [0] 2 4 4 2 2 3 2" xfId="28836" xr:uid="{1127B900-7504-4EDC-9C34-1E5412071709}"/>
    <cellStyle name="통화 [0] 2 4 4 2 2 3 2 2" xfId="58788" xr:uid="{C3AB7DFF-4B3A-42B0-98D9-2BB375159FF3}"/>
    <cellStyle name="통화 [0] 2 4 4 2 2 3 3" xfId="36744" xr:uid="{4E6C253A-DA0C-4845-A8A6-EEFA206F0ABB}"/>
    <cellStyle name="통화 [0] 2 4 4 2 2 4" xfId="9571" xr:uid="{9B655668-53C6-420A-BFCD-67BF225EE5FB}"/>
    <cellStyle name="통화 [0] 2 4 4 2 2 4 2" xfId="39526" xr:uid="{D3D3CBF7-B3BF-477B-85F3-30C8B4E10EE0}"/>
    <cellStyle name="통화 [0] 2 4 4 2 2 5" xfId="12353" xr:uid="{30C6B0EB-2D3C-44EA-B777-3554DB595DFE}"/>
    <cellStyle name="통화 [0] 2 4 4 2 2 5 2" xfId="42308" xr:uid="{16F1DF2D-E842-4C41-8778-15D587BA112C}"/>
    <cellStyle name="통화 [0] 2 4 4 2 2 6" xfId="15088" xr:uid="{7F72FFF3-1DB6-4F49-BD1E-EE2B32D9F921}"/>
    <cellStyle name="통화 [0] 2 4 4 2 2 6 2" xfId="45043" xr:uid="{B5BF617D-6B36-4405-BD1E-3CD7E6E730A0}"/>
    <cellStyle name="통화 [0] 2 4 4 2 2 7" xfId="17836" xr:uid="{CFE5EC31-46F7-4ADE-AEDB-DAA3C61EE378}"/>
    <cellStyle name="통화 [0] 2 4 4 2 2 7 2" xfId="47789" xr:uid="{DCA9E960-F599-48E8-80C3-D831685B4E1E}"/>
    <cellStyle name="통화 [0] 2 4 4 2 2 8" xfId="20619" xr:uid="{0AE60B65-0BCA-4AEB-8634-532B763F5285}"/>
    <cellStyle name="통화 [0] 2 4 4 2 2 8 2" xfId="50571" xr:uid="{C7902958-8D5F-4A9D-97B7-BAC157BF8688}"/>
    <cellStyle name="통화 [0] 2 4 4 2 2 9" xfId="23357" xr:uid="{0F7ACE46-38FD-41E9-A919-C9B65781322D}"/>
    <cellStyle name="통화 [0] 2 4 4 2 2 9 2" xfId="53309" xr:uid="{4792937E-114C-460F-BB56-F65591149758}"/>
    <cellStyle name="통화 [0] 2 4 4 2 3" xfId="4525" xr:uid="{FE8D8914-F4B2-49B2-8B4C-36106E4FA83A}"/>
    <cellStyle name="통화 [0] 2 4 4 2 3 10" xfId="34518" xr:uid="{110E7D62-9EE7-436D-8375-215E748A0DF6}"/>
    <cellStyle name="통화 [0] 2 4 4 2 3 2" xfId="7473" xr:uid="{C7D763EF-13B9-4A9E-B35E-EE6E9E3B3BAB}"/>
    <cellStyle name="통화 [0] 2 4 4 2 3 2 2" xfId="29520" xr:uid="{8A9DDE70-120C-4CC4-8DFE-D0B4BBD01FA4}"/>
    <cellStyle name="통화 [0] 2 4 4 2 3 2 2 2" xfId="59472" xr:uid="{23576ADF-6531-460F-90AA-6DA9EDD1EBCB}"/>
    <cellStyle name="통화 [0] 2 4 4 2 3 2 3" xfId="37428" xr:uid="{21DDC326-DBDA-4BBE-8700-7EC85A576ADB}"/>
    <cellStyle name="통화 [0] 2 4 4 2 3 3" xfId="10255" xr:uid="{416C1C54-FAEB-4B2B-BD97-AA12EC40A261}"/>
    <cellStyle name="통화 [0] 2 4 4 2 3 3 2" xfId="40210" xr:uid="{5DB1EED9-E9AC-4F7B-8F3C-660C93951D15}"/>
    <cellStyle name="통화 [0] 2 4 4 2 3 4" xfId="13037" xr:uid="{3FC3E151-4F2A-47A9-A9BE-C6E9B57F41A6}"/>
    <cellStyle name="통화 [0] 2 4 4 2 3 4 2" xfId="42992" xr:uid="{0BEB2FCA-DD29-4DD7-883E-2A9C5FBDEAAD}"/>
    <cellStyle name="통화 [0] 2 4 4 2 3 5" xfId="15772" xr:uid="{5510E3C3-019B-4E42-9D44-3F657826696F}"/>
    <cellStyle name="통화 [0] 2 4 4 2 3 5 2" xfId="45727" xr:uid="{0F6E88CB-5C26-4434-B71A-0F0103DC3E57}"/>
    <cellStyle name="통화 [0] 2 4 4 2 3 6" xfId="18520" xr:uid="{22D622F7-729C-4CBE-80C7-F779245FBCA5}"/>
    <cellStyle name="통화 [0] 2 4 4 2 3 6 2" xfId="48473" xr:uid="{D5283B2B-2798-440F-B945-83C5E49B0CAC}"/>
    <cellStyle name="통화 [0] 2 4 4 2 3 7" xfId="21303" xr:uid="{2B915B53-4118-40FA-9EA1-60DF9F12DA2F}"/>
    <cellStyle name="통화 [0] 2 4 4 2 3 7 2" xfId="51255" xr:uid="{F5262CA4-A85B-4517-A8B2-236FD10003CA}"/>
    <cellStyle name="통화 [0] 2 4 4 2 3 8" xfId="24041" xr:uid="{0B3EB8B8-39B9-4AE8-8F9F-0A227B2DA2BB}"/>
    <cellStyle name="통화 [0] 2 4 4 2 3 8 2" xfId="53993" xr:uid="{25AF80C9-3F02-48E4-98CF-6799DC83ED82}"/>
    <cellStyle name="통화 [0] 2 4 4 2 3 9" xfId="26777" xr:uid="{80424CEE-3BAE-4B6E-9FBB-85A2A48A5AF7}"/>
    <cellStyle name="통화 [0] 2 4 4 2 3 9 2" xfId="56729" xr:uid="{38F3EC35-8EBE-49AF-B12B-3856445B4B03}"/>
    <cellStyle name="통화 [0] 2 4 4 2 4" xfId="3157" xr:uid="{CE20189E-3A52-4696-AA9E-73AA40B9DDCA}"/>
    <cellStyle name="통화 [0] 2 4 4 2 4 2" xfId="28152" xr:uid="{BCF9B422-7F44-43C1-8317-434E9157E21F}"/>
    <cellStyle name="통화 [0] 2 4 4 2 4 2 2" xfId="58104" xr:uid="{9FE49FCC-54A2-40B1-AED3-D90F2D2CBFAA}"/>
    <cellStyle name="통화 [0] 2 4 4 2 4 3" xfId="33150" xr:uid="{270AE125-9E31-46C2-BD39-CFEC737D9781}"/>
    <cellStyle name="통화 [0] 2 4 4 2 5" xfId="6105" xr:uid="{CD892F95-5DE7-4C1C-AE6F-7FD8D30392F9}"/>
    <cellStyle name="통화 [0] 2 4 4 2 5 2" xfId="36060" xr:uid="{CE493DC4-07FE-4E93-B5FB-43FAA205279D}"/>
    <cellStyle name="통화 [0] 2 4 4 2 6" xfId="8887" xr:uid="{50177E72-9127-4851-B82C-3354BE3C711E}"/>
    <cellStyle name="통화 [0] 2 4 4 2 6 2" xfId="38842" xr:uid="{179FA469-31DD-4D72-9CB6-2A9FC0BE32A4}"/>
    <cellStyle name="통화 [0] 2 4 4 2 7" xfId="11669" xr:uid="{553F306F-16F9-4765-ADC7-0D30C15F3DAC}"/>
    <cellStyle name="통화 [0] 2 4 4 2 7 2" xfId="41624" xr:uid="{DCE9654C-B032-468A-848A-3A3E147FB061}"/>
    <cellStyle name="통화 [0] 2 4 4 2 8" xfId="14404" xr:uid="{59125178-920B-462C-AC2D-4953C915F2E9}"/>
    <cellStyle name="통화 [0] 2 4 4 2 8 2" xfId="44359" xr:uid="{082B26AE-EB22-4264-9805-1E44751BA124}"/>
    <cellStyle name="통화 [0] 2 4 4 2 9" xfId="17152" xr:uid="{7DFB4D65-3007-4AF4-AF6F-A18E3ECD069F}"/>
    <cellStyle name="통화 [0] 2 4 4 2 9 2" xfId="47105" xr:uid="{24BFD46C-129B-49EC-9F9E-FFF44706A0F2}"/>
    <cellStyle name="통화 [0] 2 4 4 3" xfId="1616" xr:uid="{ABCA7EAC-7C94-4F42-A4AC-CB055B989C84}"/>
    <cellStyle name="통화 [0] 2 4 4 3 10" xfId="23015" xr:uid="{D96517C0-D43F-4DA4-B09A-79BB2A176B2B}"/>
    <cellStyle name="통화 [0] 2 4 4 3 10 2" xfId="52967" xr:uid="{5A4F0269-38A8-4EFA-B037-2DE28D37316D}"/>
    <cellStyle name="통화 [0] 2 4 4 3 11" xfId="25751" xr:uid="{83DA857D-63D3-430C-B3DC-89197F1653C3}"/>
    <cellStyle name="통화 [0] 2 4 4 3 11 2" xfId="55703" xr:uid="{74053B3B-BCE3-40F9-A9F8-8098957F3E39}"/>
    <cellStyle name="통화 [0] 2 4 4 3 12" xfId="31621" xr:uid="{34B56163-E0E4-443E-B6DB-728CDDCD2B50}"/>
    <cellStyle name="통화 [0] 2 4 4 3 2" xfId="4867" xr:uid="{31D007CC-5CDB-4453-8241-3D8A7BBF76E4}"/>
    <cellStyle name="통화 [0] 2 4 4 3 2 10" xfId="34860" xr:uid="{748B731C-CBDD-4E5A-89DE-786067AAAF7A}"/>
    <cellStyle name="통화 [0] 2 4 4 3 2 2" xfId="7815" xr:uid="{880970F7-7A34-44EF-87C0-806C4A976EF6}"/>
    <cellStyle name="통화 [0] 2 4 4 3 2 2 2" xfId="29862" xr:uid="{A0C8B0B8-21E1-4EF7-9B4E-66B7221B44FD}"/>
    <cellStyle name="통화 [0] 2 4 4 3 2 2 2 2" xfId="59814" xr:uid="{1F1DEAD4-3DC3-4461-B2CA-7DB20F57295B}"/>
    <cellStyle name="통화 [0] 2 4 4 3 2 2 3" xfId="37770" xr:uid="{249F08C5-3E45-4F8C-BD2A-FD48FA1F37A5}"/>
    <cellStyle name="통화 [0] 2 4 4 3 2 3" xfId="10597" xr:uid="{771F68D6-D6AF-4614-A9D3-21FE0BAAAEFF}"/>
    <cellStyle name="통화 [0] 2 4 4 3 2 3 2" xfId="40552" xr:uid="{E8903348-ABF5-4017-B19A-6C5416B66DDB}"/>
    <cellStyle name="통화 [0] 2 4 4 3 2 4" xfId="13379" xr:uid="{239CE6DF-2599-45F2-AE72-44148112C7A0}"/>
    <cellStyle name="통화 [0] 2 4 4 3 2 4 2" xfId="43334" xr:uid="{F8FAE45D-733D-4105-9167-3195FE22ECC9}"/>
    <cellStyle name="통화 [0] 2 4 4 3 2 5" xfId="16114" xr:uid="{6469C6B0-B15F-41C3-BFBF-A8C8932657B8}"/>
    <cellStyle name="통화 [0] 2 4 4 3 2 5 2" xfId="46069" xr:uid="{D76541F9-4C05-4E1C-B2E4-5C7E68A1831A}"/>
    <cellStyle name="통화 [0] 2 4 4 3 2 6" xfId="18862" xr:uid="{B70F89EB-51A9-4FD4-ACBE-89E93250F91D}"/>
    <cellStyle name="통화 [0] 2 4 4 3 2 6 2" xfId="48815" xr:uid="{D5929A87-AFAA-459D-8C3C-E0419172F689}"/>
    <cellStyle name="통화 [0] 2 4 4 3 2 7" xfId="21645" xr:uid="{EDECDD2E-CEAF-4724-86EE-CEB94D235216}"/>
    <cellStyle name="통화 [0] 2 4 4 3 2 7 2" xfId="51597" xr:uid="{EB6AACA3-DBC3-4258-BC10-94EA00B011A8}"/>
    <cellStyle name="통화 [0] 2 4 4 3 2 8" xfId="24383" xr:uid="{EB891F81-D48F-4C79-AE7A-46883C2C8589}"/>
    <cellStyle name="통화 [0] 2 4 4 3 2 8 2" xfId="54335" xr:uid="{C4E0FF6D-12DF-4AC0-873E-FFC014E07483}"/>
    <cellStyle name="통화 [0] 2 4 4 3 2 9" xfId="27119" xr:uid="{17E91652-98D3-4F8B-BF3A-337C2C89698C}"/>
    <cellStyle name="통화 [0] 2 4 4 3 2 9 2" xfId="57071" xr:uid="{B6B374EF-D0DC-4AB7-A148-88143003F7F7}"/>
    <cellStyle name="통화 [0] 2 4 4 3 3" xfId="3499" xr:uid="{E0E13A43-6595-476A-A51F-8AFD9905B8AB}"/>
    <cellStyle name="통화 [0] 2 4 4 3 3 2" xfId="28494" xr:uid="{EE2E2C84-BBA1-426E-B613-D9504B50B9B4}"/>
    <cellStyle name="통화 [0] 2 4 4 3 3 2 2" xfId="58446" xr:uid="{99D88A75-1929-4AB3-8051-EB5528D80AC2}"/>
    <cellStyle name="통화 [0] 2 4 4 3 3 3" xfId="33492" xr:uid="{E5E94437-6885-45AB-8215-F71A75B59B63}"/>
    <cellStyle name="통화 [0] 2 4 4 3 4" xfId="6447" xr:uid="{AB5CD64D-29CE-4D6E-9F45-ACC951749133}"/>
    <cellStyle name="통화 [0] 2 4 4 3 4 2" xfId="36402" xr:uid="{731ACFC1-8010-4BE6-AF2A-A8BA7DC4EE49}"/>
    <cellStyle name="통화 [0] 2 4 4 3 5" xfId="9229" xr:uid="{297214AB-F3DA-4B5A-B191-F29D87F36237}"/>
    <cellStyle name="통화 [0] 2 4 4 3 5 2" xfId="39184" xr:uid="{39D7F805-994C-4DA4-8179-A4C8508B7DAB}"/>
    <cellStyle name="통화 [0] 2 4 4 3 6" xfId="12011" xr:uid="{CBECF128-B581-46CC-852D-186496155EEA}"/>
    <cellStyle name="통화 [0] 2 4 4 3 6 2" xfId="41966" xr:uid="{769C1CA8-413C-45CA-9754-5794F4A89658}"/>
    <cellStyle name="통화 [0] 2 4 4 3 7" xfId="14746" xr:uid="{4945B515-EF8B-49B1-8E87-7070911CEC5B}"/>
    <cellStyle name="통화 [0] 2 4 4 3 7 2" xfId="44701" xr:uid="{C1DDD98D-A82D-46ED-BC23-5D852310A564}"/>
    <cellStyle name="통화 [0] 2 4 4 3 8" xfId="17494" xr:uid="{E22F5E74-3164-4A35-B4A6-340876D20A12}"/>
    <cellStyle name="통화 [0] 2 4 4 3 8 2" xfId="47447" xr:uid="{F511A9EE-C15E-4EE8-B35F-F584A8C77913}"/>
    <cellStyle name="통화 [0] 2 4 4 3 9" xfId="20277" xr:uid="{A3B700BF-381B-468C-BB27-19233897ECC5}"/>
    <cellStyle name="통화 [0] 2 4 4 3 9 2" xfId="50229" xr:uid="{CEDA9F68-6C82-4E94-BA50-54FBD0114EC6}"/>
    <cellStyle name="통화 [0] 2 4 4 4" xfId="2378" xr:uid="{EFD3B072-0DB1-4687-B7AB-BA36C5A2F03C}"/>
    <cellStyle name="통화 [0] 2 4 4 4 10" xfId="26435" xr:uid="{53A10091-3F29-4AFC-B3D9-64C44BC931D8}"/>
    <cellStyle name="통화 [0] 2 4 4 4 10 2" xfId="56387" xr:uid="{B5EB4C24-79B3-424A-816B-223D74E2F2A2}"/>
    <cellStyle name="통화 [0] 2 4 4 4 11" xfId="32377" xr:uid="{0FF157C7-CC51-48BD-B5F0-A3A6BB684FDF}"/>
    <cellStyle name="통화 [0] 2 4 4 4 2" xfId="4183" xr:uid="{9023BDE0-928D-4CF4-A2A1-911A5C96DD39}"/>
    <cellStyle name="통화 [0] 2 4 4 4 2 2" xfId="29178" xr:uid="{85692E10-E806-4056-A25C-327897E86095}"/>
    <cellStyle name="통화 [0] 2 4 4 4 2 2 2" xfId="59130" xr:uid="{8295E695-42F9-4EB9-B3C1-035A6203F64D}"/>
    <cellStyle name="통화 [0] 2 4 4 4 2 3" xfId="34176" xr:uid="{C846E0E3-1548-4450-B9D6-43A67073EEF6}"/>
    <cellStyle name="통화 [0] 2 4 4 4 3" xfId="7131" xr:uid="{382D3D70-8EB0-42AA-826E-67224A4D3209}"/>
    <cellStyle name="통화 [0] 2 4 4 4 3 2" xfId="37086" xr:uid="{2D6C26B0-79EE-48E4-8B6A-5A513CDD678F}"/>
    <cellStyle name="통화 [0] 2 4 4 4 4" xfId="9913" xr:uid="{8EB0E6C8-50C3-4D28-BDFA-6972954760A6}"/>
    <cellStyle name="통화 [0] 2 4 4 4 4 2" xfId="39868" xr:uid="{DADFC283-C8DE-4D08-B32E-8E150D90EB9B}"/>
    <cellStyle name="통화 [0] 2 4 4 4 5" xfId="12695" xr:uid="{F27D6A1B-F0F9-473F-B740-57EE386C7BC6}"/>
    <cellStyle name="통화 [0] 2 4 4 4 5 2" xfId="42650" xr:uid="{C2916E28-D770-42F6-9F53-B2E8F9A92704}"/>
    <cellStyle name="통화 [0] 2 4 4 4 6" xfId="15430" xr:uid="{93A94872-BE14-4045-9E18-DCD0C5274ABD}"/>
    <cellStyle name="통화 [0] 2 4 4 4 6 2" xfId="45385" xr:uid="{B5C1DA61-128C-492F-92B9-9395803F544E}"/>
    <cellStyle name="통화 [0] 2 4 4 4 7" xfId="18178" xr:uid="{9961749E-03BD-40F3-8945-8D4575AC44ED}"/>
    <cellStyle name="통화 [0] 2 4 4 4 7 2" xfId="48131" xr:uid="{94AE757D-7F24-4CD5-B46F-27711FF9842B}"/>
    <cellStyle name="통화 [0] 2 4 4 4 8" xfId="20961" xr:uid="{12946F4E-506E-4E6C-8111-DB29C258D27C}"/>
    <cellStyle name="통화 [0] 2 4 4 4 8 2" xfId="50913" xr:uid="{D4D9FC97-A7CA-4E46-AC8F-299FBF306143}"/>
    <cellStyle name="통화 [0] 2 4 4 4 9" xfId="23699" xr:uid="{FD4EADE3-F5D9-49BE-8C4E-3200015F8C28}"/>
    <cellStyle name="통화 [0] 2 4 4 4 9 2" xfId="53651" xr:uid="{DB6FDD07-DECC-4AD0-A7DE-28BCDCD91F80}"/>
    <cellStyle name="통화 [0] 2 4 4 5" xfId="2815" xr:uid="{31CB3255-708B-4341-A31E-9762C8151BE7}"/>
    <cellStyle name="통화 [0] 2 4 4 5 2" xfId="27810" xr:uid="{579CF726-9D6E-4C17-BE56-12DF5B34B4A8}"/>
    <cellStyle name="통화 [0] 2 4 4 5 2 2" xfId="57762" xr:uid="{F0490D14-DB44-4914-B409-24A17A4BDF53}"/>
    <cellStyle name="통화 [0] 2 4 4 5 3" xfId="32808" xr:uid="{00A4F8CB-31EF-4964-B347-6BBEED802239}"/>
    <cellStyle name="통화 [0] 2 4 4 6" xfId="5763" xr:uid="{BCB77BF5-C3FE-4755-8146-8F75009D88BE}"/>
    <cellStyle name="통화 [0] 2 4 4 6 2" xfId="35718" xr:uid="{3505D884-D6F2-4B62-BEC2-7D10FE28ACEF}"/>
    <cellStyle name="통화 [0] 2 4 4 7" xfId="8545" xr:uid="{DF981DD2-1B59-4C07-83E4-F8F06AC2599D}"/>
    <cellStyle name="통화 [0] 2 4 4 7 2" xfId="38500" xr:uid="{A7BA278A-4D6E-40C4-8BA5-BDF581EB2485}"/>
    <cellStyle name="통화 [0] 2 4 4 8" xfId="11327" xr:uid="{CEBB6CFB-7001-4C9D-84DF-95AE855E0468}"/>
    <cellStyle name="통화 [0] 2 4 4 8 2" xfId="41282" xr:uid="{C0068AE0-0C39-4F00-95B5-BDDD0D0F89CC}"/>
    <cellStyle name="통화 [0] 2 4 4 9" xfId="14062" xr:uid="{C0ADCF26-5A7B-4505-A8A2-E7DA2DB7D79D}"/>
    <cellStyle name="통화 [0] 2 4 4 9 2" xfId="44017" xr:uid="{6ABEF401-9B66-4F4F-831E-B7A4FBA9A83E}"/>
    <cellStyle name="통화 [0] 2 4 5" xfId="666" xr:uid="{6EFB568F-C9BA-4283-BBD5-CE803822A0F7}"/>
    <cellStyle name="통화 [0] 2 4 5 10" xfId="19764" xr:uid="{7AA19E79-DE93-4B02-AF20-95821B24F699}"/>
    <cellStyle name="통화 [0] 2 4 5 10 2" xfId="49716" xr:uid="{829B7383-3D28-457F-94D0-2CB4F41D2DEA}"/>
    <cellStyle name="통화 [0] 2 4 5 11" xfId="22502" xr:uid="{CA7C2B0E-2401-4471-963A-531481CC22B5}"/>
    <cellStyle name="통화 [0] 2 4 5 11 2" xfId="52454" xr:uid="{E3C45DCB-DFAB-44E6-9353-F5A60353EABF}"/>
    <cellStyle name="통화 [0] 2 4 5 12" xfId="25238" xr:uid="{6C0B5D45-2C83-4989-A129-BD5F5383DD5A}"/>
    <cellStyle name="통화 [0] 2 4 5 12 2" xfId="55190" xr:uid="{631BDD4D-8535-4913-BEC2-37E82360A94F}"/>
    <cellStyle name="통화 [0] 2 4 5 13" xfId="30676" xr:uid="{D7CB1D1C-EC05-4504-9837-46A4A4F2B454}"/>
    <cellStyle name="통화 [0] 2 4 5 2" xfId="1214" xr:uid="{028FB2D9-60CF-4011-95DA-09ED1BC49E33}"/>
    <cellStyle name="통화 [0] 2 4 5 2 10" xfId="23186" xr:uid="{CB96A12F-5FDD-4208-9504-25993840F9EF}"/>
    <cellStyle name="통화 [0] 2 4 5 2 10 2" xfId="53138" xr:uid="{1B2A0600-9163-4901-8F7A-15FDFC582907}"/>
    <cellStyle name="통화 [0] 2 4 5 2 11" xfId="25922" xr:uid="{0AD46BF7-B0B6-4DE2-8037-195B414EF965}"/>
    <cellStyle name="통화 [0] 2 4 5 2 11 2" xfId="55874" xr:uid="{FCB37ED2-1D64-41C4-8E0C-43B8E0CBD588}"/>
    <cellStyle name="통화 [0] 2 4 5 2 12" xfId="31219" xr:uid="{ED654ABC-5CEE-4C46-9A82-BCE9C1703F8D}"/>
    <cellStyle name="통화 [0] 2 4 5 2 2" xfId="5038" xr:uid="{76F044BE-FFAA-40FC-A186-3FA065879A5A}"/>
    <cellStyle name="통화 [0] 2 4 5 2 2 10" xfId="35031" xr:uid="{354D1E85-C59F-48E9-9BE7-9C9EBFBC1DDC}"/>
    <cellStyle name="통화 [0] 2 4 5 2 2 2" xfId="7986" xr:uid="{995C27B7-6C3D-4912-A1B5-C28DC597C0C0}"/>
    <cellStyle name="통화 [0] 2 4 5 2 2 2 2" xfId="30033" xr:uid="{58EB168F-FE29-42CC-9CDF-BE8FF1486D68}"/>
    <cellStyle name="통화 [0] 2 4 5 2 2 2 2 2" xfId="59985" xr:uid="{0DDEFA91-AF91-40FD-B7F3-383E1BCE49CC}"/>
    <cellStyle name="통화 [0] 2 4 5 2 2 2 3" xfId="37941" xr:uid="{6EB8888B-30C4-4BD1-A873-EE7E2715DC4C}"/>
    <cellStyle name="통화 [0] 2 4 5 2 2 3" xfId="10768" xr:uid="{F3FA26CF-0C81-4ABD-9C4E-6569DA5192C0}"/>
    <cellStyle name="통화 [0] 2 4 5 2 2 3 2" xfId="40723" xr:uid="{D005727B-C93E-4170-B4A9-D00C64BA70B2}"/>
    <cellStyle name="통화 [0] 2 4 5 2 2 4" xfId="13550" xr:uid="{7BA79443-3075-4DDC-839E-F8B3615B15D8}"/>
    <cellStyle name="통화 [0] 2 4 5 2 2 4 2" xfId="43505" xr:uid="{04F5B685-9A59-4EAD-81C5-5850CD245F03}"/>
    <cellStyle name="통화 [0] 2 4 5 2 2 5" xfId="16285" xr:uid="{746D52CC-223F-4DC7-9AFF-26B88C1FF41E}"/>
    <cellStyle name="통화 [0] 2 4 5 2 2 5 2" xfId="46240" xr:uid="{134338F7-251B-4839-B68D-53F82771C815}"/>
    <cellStyle name="통화 [0] 2 4 5 2 2 6" xfId="19033" xr:uid="{8FC9ED5B-844C-459A-B86C-1790851F58AC}"/>
    <cellStyle name="통화 [0] 2 4 5 2 2 6 2" xfId="48986" xr:uid="{F4BE4940-0F5E-4E11-B7B2-C55595D53059}"/>
    <cellStyle name="통화 [0] 2 4 5 2 2 7" xfId="21816" xr:uid="{41314D3A-DA08-429B-91E6-244306895496}"/>
    <cellStyle name="통화 [0] 2 4 5 2 2 7 2" xfId="51768" xr:uid="{9B8DAD49-254F-4DD7-B00E-A61B7524FF7E}"/>
    <cellStyle name="통화 [0] 2 4 5 2 2 8" xfId="24554" xr:uid="{265F4063-3248-45FB-BF86-A69E03B8E32A}"/>
    <cellStyle name="통화 [0] 2 4 5 2 2 8 2" xfId="54506" xr:uid="{75C81794-A8DF-434D-BADC-516B753B1D0E}"/>
    <cellStyle name="통화 [0] 2 4 5 2 2 9" xfId="27290" xr:uid="{B35C4E08-1A1A-4235-816C-894B859AEF4C}"/>
    <cellStyle name="통화 [0] 2 4 5 2 2 9 2" xfId="57242" xr:uid="{5CB2AFE0-AF03-4FE8-AED8-CD2E38AA4772}"/>
    <cellStyle name="통화 [0] 2 4 5 2 3" xfId="3670" xr:uid="{CD201750-5BD9-4005-B49B-347C8EA3F1C8}"/>
    <cellStyle name="통화 [0] 2 4 5 2 3 2" xfId="28665" xr:uid="{03F68757-6388-415E-8D54-35B6A9A1AAF5}"/>
    <cellStyle name="통화 [0] 2 4 5 2 3 2 2" xfId="58617" xr:uid="{719C84A6-1B34-4C26-88F3-5F4EA0CF741B}"/>
    <cellStyle name="통화 [0] 2 4 5 2 3 3" xfId="33663" xr:uid="{BCA09FBC-675D-4AA9-95AD-2D2B29AE5A93}"/>
    <cellStyle name="통화 [0] 2 4 5 2 4" xfId="6618" xr:uid="{D45E58DA-F2E1-4F82-96DB-E02CE31F1BB8}"/>
    <cellStyle name="통화 [0] 2 4 5 2 4 2" xfId="36573" xr:uid="{AAFF038C-A69D-4CFA-BEFE-7B26AECFEA79}"/>
    <cellStyle name="통화 [0] 2 4 5 2 5" xfId="9400" xr:uid="{D6EE2F31-CD94-4E23-894E-3776BFAE2DF5}"/>
    <cellStyle name="통화 [0] 2 4 5 2 5 2" xfId="39355" xr:uid="{4063C62C-E405-498E-8FC6-948F1DA3987D}"/>
    <cellStyle name="통화 [0] 2 4 5 2 6" xfId="12182" xr:uid="{C0A5AF87-593E-462B-BAB4-82F1DB48D0AD}"/>
    <cellStyle name="통화 [0] 2 4 5 2 6 2" xfId="42137" xr:uid="{AA28F072-39BF-4152-B7F2-D96B60809423}"/>
    <cellStyle name="통화 [0] 2 4 5 2 7" xfId="14917" xr:uid="{DE4001E0-3DE4-4670-96D1-FC01285C85B8}"/>
    <cellStyle name="통화 [0] 2 4 5 2 7 2" xfId="44872" xr:uid="{B93BFF76-3A60-4AEA-ACC9-67E835B5FE62}"/>
    <cellStyle name="통화 [0] 2 4 5 2 8" xfId="17665" xr:uid="{0344CD33-B4F1-4809-8EAB-61DEBF9AD1A2}"/>
    <cellStyle name="통화 [0] 2 4 5 2 8 2" xfId="47618" xr:uid="{2ED2EC08-FCD7-454C-8A3C-FD0036EB3EA0}"/>
    <cellStyle name="통화 [0] 2 4 5 2 9" xfId="20448" xr:uid="{A9DDFB26-BA6F-4F6C-868E-0ADB283452FB}"/>
    <cellStyle name="통화 [0] 2 4 5 2 9 2" xfId="50400" xr:uid="{3AD2ECB6-45F2-4420-8561-327BDCD08201}"/>
    <cellStyle name="통화 [0] 2 4 5 3" xfId="1756" xr:uid="{9528BAE9-6B70-4A3B-A41A-6199CF403015}"/>
    <cellStyle name="통화 [0] 2 4 5 3 10" xfId="26606" xr:uid="{397327DF-AABE-45BC-9DEB-36143B514ABD}"/>
    <cellStyle name="통화 [0] 2 4 5 3 10 2" xfId="56558" xr:uid="{E1B301EF-9DB1-4153-A378-B6FD1EC61AFD}"/>
    <cellStyle name="통화 [0] 2 4 5 3 11" xfId="31761" xr:uid="{12E725DC-DF4F-40B2-B749-F6027FA094C6}"/>
    <cellStyle name="통화 [0] 2 4 5 3 2" xfId="4354" xr:uid="{F8EC5181-B791-4D77-B873-F71EF0E846AD}"/>
    <cellStyle name="통화 [0] 2 4 5 3 2 2" xfId="29349" xr:uid="{963577B0-8BAD-47DE-91C4-D45D6247EE47}"/>
    <cellStyle name="통화 [0] 2 4 5 3 2 2 2" xfId="59301" xr:uid="{23D4CEEB-F2A8-49E8-B4E1-9423B4D88BB3}"/>
    <cellStyle name="통화 [0] 2 4 5 3 2 3" xfId="34347" xr:uid="{A1ADD6E9-441F-43F6-8ABE-D2E7D89C80EE}"/>
    <cellStyle name="통화 [0] 2 4 5 3 3" xfId="7302" xr:uid="{AB036E47-9169-457F-AE5E-E91740D749CC}"/>
    <cellStyle name="통화 [0] 2 4 5 3 3 2" xfId="37257" xr:uid="{818564C3-0E44-45FE-B573-046C7BC1FA62}"/>
    <cellStyle name="통화 [0] 2 4 5 3 4" xfId="10084" xr:uid="{600EAEFE-F729-4A2E-930A-121641F9C725}"/>
    <cellStyle name="통화 [0] 2 4 5 3 4 2" xfId="40039" xr:uid="{9DF432A1-C2E3-412B-BE54-231189ACFF21}"/>
    <cellStyle name="통화 [0] 2 4 5 3 5" xfId="12866" xr:uid="{B7FA3F93-08D5-4A06-BB27-59CAE6DF7B05}"/>
    <cellStyle name="통화 [0] 2 4 5 3 5 2" xfId="42821" xr:uid="{73203A5A-4649-4DCC-BC1A-4D089BB46B71}"/>
    <cellStyle name="통화 [0] 2 4 5 3 6" xfId="15601" xr:uid="{8572CF3F-2D13-494D-9D4D-485C6E51608B}"/>
    <cellStyle name="통화 [0] 2 4 5 3 6 2" xfId="45556" xr:uid="{7E1CA129-6917-404B-B929-0847D956A6FC}"/>
    <cellStyle name="통화 [0] 2 4 5 3 7" xfId="18349" xr:uid="{ABCC067E-392F-455A-8CA5-94FF093995C9}"/>
    <cellStyle name="통화 [0] 2 4 5 3 7 2" xfId="48302" xr:uid="{FCD2CF21-D939-475B-AAE6-BA00E9A11F74}"/>
    <cellStyle name="통화 [0] 2 4 5 3 8" xfId="21132" xr:uid="{32CA0EFC-AECD-49B1-9AFB-57CCEF7888CA}"/>
    <cellStyle name="통화 [0] 2 4 5 3 8 2" xfId="51084" xr:uid="{B138EDCC-C4C1-42F0-9C9B-14CCAA16471F}"/>
    <cellStyle name="통화 [0] 2 4 5 3 9" xfId="23870" xr:uid="{5C7118B2-F115-4E76-8CE7-7CA6184FD5AC}"/>
    <cellStyle name="통화 [0] 2 4 5 3 9 2" xfId="53822" xr:uid="{6DD2CECF-60A9-4972-B29D-CFB3FE71820F}"/>
    <cellStyle name="통화 [0] 2 4 5 4" xfId="2986" xr:uid="{DB088A58-0185-43FE-80BF-0C82360E2457}"/>
    <cellStyle name="통화 [0] 2 4 5 4 2" xfId="27981" xr:uid="{29918BCD-D32B-4191-990F-A6D1D280A4DE}"/>
    <cellStyle name="통화 [0] 2 4 5 4 2 2" xfId="57933" xr:uid="{3FD97F5D-EAB0-4CF6-99CF-D58070FC3FA9}"/>
    <cellStyle name="통화 [0] 2 4 5 4 3" xfId="32979" xr:uid="{E9985240-D669-423E-8FE7-0811DB7D76E2}"/>
    <cellStyle name="통화 [0] 2 4 5 5" xfId="5934" xr:uid="{5D45A637-7A53-47A7-9F3C-1EF623B4AB9A}"/>
    <cellStyle name="통화 [0] 2 4 5 5 2" xfId="35889" xr:uid="{E4BBCA2D-D0EC-4992-994E-8685761892CE}"/>
    <cellStyle name="통화 [0] 2 4 5 6" xfId="8716" xr:uid="{A8DD10E9-EA81-4523-A18F-21056BDD9830}"/>
    <cellStyle name="통화 [0] 2 4 5 6 2" xfId="38671" xr:uid="{6737E63E-5677-4F72-AD52-53C635CD8531}"/>
    <cellStyle name="통화 [0] 2 4 5 7" xfId="11498" xr:uid="{96D05F3B-CCDE-40C1-AB82-1ED676F7EDE5}"/>
    <cellStyle name="통화 [0] 2 4 5 7 2" xfId="41453" xr:uid="{8CC1F256-B7C8-4C93-8B42-C1243624003D}"/>
    <cellStyle name="통화 [0] 2 4 5 8" xfId="14233" xr:uid="{DA9A067B-0FC0-4A81-AD1A-28DE848891DE}"/>
    <cellStyle name="통화 [0] 2 4 5 8 2" xfId="44188" xr:uid="{29CD1E70-D164-407F-A5C2-BF5DCD292295}"/>
    <cellStyle name="통화 [0] 2 4 5 9" xfId="16981" xr:uid="{638A5963-8778-4A52-9D74-28513DC5B76E}"/>
    <cellStyle name="통화 [0] 2 4 5 9 2" xfId="46934" xr:uid="{7645B459-F50B-422D-9EAF-7EFE58D5E00D}"/>
    <cellStyle name="통화 [0] 2 4 6" xfId="716" xr:uid="{98053FD4-6D01-4457-9AF7-399BEC6B7C8D}"/>
    <cellStyle name="통화 [0] 2 4 6 10" xfId="20106" xr:uid="{20E8A47E-52A4-407A-9E8D-C6DCAAE56116}"/>
    <cellStyle name="통화 [0] 2 4 6 10 2" xfId="50058" xr:uid="{7EA70CDC-E923-4243-95D5-000B112DF14C}"/>
    <cellStyle name="통화 [0] 2 4 6 11" xfId="22844" xr:uid="{E9700582-49A9-4C7D-83C9-36265FC6E965}"/>
    <cellStyle name="통화 [0] 2 4 6 11 2" xfId="52796" xr:uid="{2A797B77-CE73-4B2B-AC7D-9A0BBA528F89}"/>
    <cellStyle name="통화 [0] 2 4 6 12" xfId="25580" xr:uid="{CF30C927-9160-400B-806E-AC0C279CF103}"/>
    <cellStyle name="통화 [0] 2 4 6 12 2" xfId="55532" xr:uid="{2A39E60C-72A2-4DC9-B113-352480BCF8FC}"/>
    <cellStyle name="통화 [0] 2 4 6 13" xfId="30721" xr:uid="{5E22C20D-ED28-47A6-9A86-59ABDCE7C387}"/>
    <cellStyle name="통화 [0] 2 4 6 2" xfId="1259" xr:uid="{3609C545-AFFE-4064-8344-2AB2DED78ADD}"/>
    <cellStyle name="통화 [0] 2 4 6 2 10" xfId="26948" xr:uid="{04C62A9C-01C0-46F3-A56D-7E5D28274C71}"/>
    <cellStyle name="통화 [0] 2 4 6 2 10 2" xfId="56900" xr:uid="{80F9BB81-A02F-4142-BF44-297EE9014EFE}"/>
    <cellStyle name="통화 [0] 2 4 6 2 11" xfId="31264" xr:uid="{2D265F9B-8FC9-4B5C-8718-2B024694459F}"/>
    <cellStyle name="통화 [0] 2 4 6 2 2" xfId="4696" xr:uid="{A71A901A-DD5F-4893-BAC6-F0A50494FB2E}"/>
    <cellStyle name="통화 [0] 2 4 6 2 2 2" xfId="29691" xr:uid="{2C3BFAC5-7EE2-4C25-B9F4-8291107EA949}"/>
    <cellStyle name="통화 [0] 2 4 6 2 2 2 2" xfId="59643" xr:uid="{80302690-2153-49EC-A9F7-AD8FE9C20505}"/>
    <cellStyle name="통화 [0] 2 4 6 2 2 3" xfId="34689" xr:uid="{614E69EA-B43B-4E7B-8F7D-5E06975B5A51}"/>
    <cellStyle name="통화 [0] 2 4 6 2 3" xfId="7644" xr:uid="{3B27EBD4-5040-43DC-BFE6-BC95B727BE7B}"/>
    <cellStyle name="통화 [0] 2 4 6 2 3 2" xfId="37599" xr:uid="{A591B16A-9EAF-4AED-9F11-154C13063C0E}"/>
    <cellStyle name="통화 [0] 2 4 6 2 4" xfId="10426" xr:uid="{B3A709E0-532E-4CCB-AAAF-FBE8C70E2E3F}"/>
    <cellStyle name="통화 [0] 2 4 6 2 4 2" xfId="40381" xr:uid="{0D71E3F5-1CEE-41DA-85A7-03A894325FB0}"/>
    <cellStyle name="통화 [0] 2 4 6 2 5" xfId="13208" xr:uid="{681E5936-B030-4466-8BA5-0B187BAF48BE}"/>
    <cellStyle name="통화 [0] 2 4 6 2 5 2" xfId="43163" xr:uid="{97B92C83-BDF8-4F48-BDE7-CB29C450C02D}"/>
    <cellStyle name="통화 [0] 2 4 6 2 6" xfId="15943" xr:uid="{F297ECBB-BE12-43EE-9FF8-30F05FDB1BCB}"/>
    <cellStyle name="통화 [0] 2 4 6 2 6 2" xfId="45898" xr:uid="{D433C751-A0EC-4685-8253-63113121F447}"/>
    <cellStyle name="통화 [0] 2 4 6 2 7" xfId="18691" xr:uid="{EE5299C9-377D-46E4-9712-35F1B9D59EAB}"/>
    <cellStyle name="통화 [0] 2 4 6 2 7 2" xfId="48644" xr:uid="{4DDF4F19-E8D9-48F1-9F51-28D6F8812B2F}"/>
    <cellStyle name="통화 [0] 2 4 6 2 8" xfId="21474" xr:uid="{B4C64107-768F-4256-A5EA-DAA59A730017}"/>
    <cellStyle name="통화 [0] 2 4 6 2 8 2" xfId="51426" xr:uid="{8798C331-E5C3-4943-A76C-85F28152A7E8}"/>
    <cellStyle name="통화 [0] 2 4 6 2 9" xfId="24212" xr:uid="{8ECFC1C0-6D23-42B0-A7B5-4E2711CFDD6D}"/>
    <cellStyle name="통화 [0] 2 4 6 2 9 2" xfId="54164" xr:uid="{E9F4CBBE-A1D5-4A9A-870F-FA30DF33DC00}"/>
    <cellStyle name="통화 [0] 2 4 6 3" xfId="1801" xr:uid="{43AE1615-F1E5-49C3-AB1C-DC8B475D0389}"/>
    <cellStyle name="통화 [0] 2 4 6 3 2" xfId="28323" xr:uid="{6FDAC599-D400-4C84-ABFF-6EE9C5E08ED4}"/>
    <cellStyle name="통화 [0] 2 4 6 3 2 2" xfId="58275" xr:uid="{8A5511DD-9353-4014-A51F-B8AAEE7F7745}"/>
    <cellStyle name="통화 [0] 2 4 6 3 3" xfId="31806" xr:uid="{9FAC0071-9D4F-4E8F-9BE5-10E78952D5CE}"/>
    <cellStyle name="통화 [0] 2 4 6 4" xfId="3328" xr:uid="{76C55EAB-FE9D-4C42-8216-0A68E1EB14A5}"/>
    <cellStyle name="통화 [0] 2 4 6 4 2" xfId="33321" xr:uid="{C5F957D7-F7FE-4699-A68C-EFB039776E11}"/>
    <cellStyle name="통화 [0] 2 4 6 5" xfId="6276" xr:uid="{C0C0ED5D-FC4A-4912-9EF4-AEA6B7FB395E}"/>
    <cellStyle name="통화 [0] 2 4 6 5 2" xfId="36231" xr:uid="{F72C97BE-AF48-4EE9-9C42-BEC69E879268}"/>
    <cellStyle name="통화 [0] 2 4 6 6" xfId="9058" xr:uid="{3117F830-19AF-4AED-9A09-9B1E21D529C1}"/>
    <cellStyle name="통화 [0] 2 4 6 6 2" xfId="39013" xr:uid="{EADE8348-8506-4490-9A6B-3ABA24734CFA}"/>
    <cellStyle name="통화 [0] 2 4 6 7" xfId="11840" xr:uid="{B47342EE-5C8E-47A5-8D20-E882558CD409}"/>
    <cellStyle name="통화 [0] 2 4 6 7 2" xfId="41795" xr:uid="{0AEBC4D9-E70B-4F6A-B741-0320CFB22352}"/>
    <cellStyle name="통화 [0] 2 4 6 8" xfId="14575" xr:uid="{42C3574A-41C3-42D8-B643-CD1C9C57623C}"/>
    <cellStyle name="통화 [0] 2 4 6 8 2" xfId="44530" xr:uid="{BF5B5169-63DE-4B52-90DE-132AF38688A7}"/>
    <cellStyle name="통화 [0] 2 4 6 9" xfId="17323" xr:uid="{D5A99485-D583-4AF2-AAA3-ED68BDFABF31}"/>
    <cellStyle name="통화 [0] 2 4 6 9 2" xfId="47276" xr:uid="{1D8A01E3-D087-4F96-A9C7-E49E85CD319B}"/>
    <cellStyle name="통화 [0] 2 4 7" xfId="762" xr:uid="{99F8CDC3-1535-432F-B1D0-D389633C226F}"/>
    <cellStyle name="통화 [0] 2 4 7 10" xfId="20790" xr:uid="{170C6042-B835-47A4-A23B-8D03C4994CF6}"/>
    <cellStyle name="통화 [0] 2 4 7 10 2" xfId="50742" xr:uid="{9E893F9E-7C6A-404D-BD51-0E8FF7733B43}"/>
    <cellStyle name="통화 [0] 2 4 7 11" xfId="23528" xr:uid="{089229E0-6DB8-425C-A6D2-A428458F877F}"/>
    <cellStyle name="통화 [0] 2 4 7 11 2" xfId="53480" xr:uid="{A45362A1-ECBE-4A19-BB57-B9C31291DDF1}"/>
    <cellStyle name="통화 [0] 2 4 7 12" xfId="26264" xr:uid="{C60EFA9E-1E16-4B26-825E-2002847C6437}"/>
    <cellStyle name="통화 [0] 2 4 7 12 2" xfId="56216" xr:uid="{248DAE90-0BE8-4917-9C63-07A3CBEBEEC9}"/>
    <cellStyle name="통화 [0] 2 4 7 13" xfId="30767" xr:uid="{97C1358F-04B2-47B7-833A-DF7B51A783DD}"/>
    <cellStyle name="통화 [0] 2 4 7 2" xfId="1305" xr:uid="{D870CCFC-89A6-46F4-8E14-62BACE87F01E}"/>
    <cellStyle name="통화 [0] 2 4 7 2 2" xfId="29007" xr:uid="{16296759-4DD3-4B2D-A2ED-78077E3F6359}"/>
    <cellStyle name="통화 [0] 2 4 7 2 2 2" xfId="58959" xr:uid="{20F5BECE-76D2-4C0F-B1B0-6D5339898B48}"/>
    <cellStyle name="통화 [0] 2 4 7 2 3" xfId="31310" xr:uid="{C1AC6019-574F-46B2-A6A0-B41D2056E2D5}"/>
    <cellStyle name="통화 [0] 2 4 7 3" xfId="1847" xr:uid="{3E71EA74-CD8D-4429-9905-F3879B8F1CF2}"/>
    <cellStyle name="통화 [0] 2 4 7 3 2" xfId="31852" xr:uid="{7F0E3FE2-C90C-434B-8AB3-55C764090D5E}"/>
    <cellStyle name="통화 [0] 2 4 7 4" xfId="4012" xr:uid="{5B66CD4B-8BC6-42A8-97BE-C4A7AFA50897}"/>
    <cellStyle name="통화 [0] 2 4 7 4 2" xfId="34005" xr:uid="{7D6D465D-C024-43BF-9A13-A5BF552D73F7}"/>
    <cellStyle name="통화 [0] 2 4 7 5" xfId="6960" xr:uid="{47F1E295-AE62-4709-B541-9A37255D3EA8}"/>
    <cellStyle name="통화 [0] 2 4 7 5 2" xfId="36915" xr:uid="{837FB8C4-6804-43A9-8762-4BC355D4C2E4}"/>
    <cellStyle name="통화 [0] 2 4 7 6" xfId="9742" xr:uid="{A360A78B-E6CD-47CB-A87E-C686967D8D35}"/>
    <cellStyle name="통화 [0] 2 4 7 6 2" xfId="39697" xr:uid="{9519C83E-52BD-461E-939D-D0F68DD9460A}"/>
    <cellStyle name="통화 [0] 2 4 7 7" xfId="12524" xr:uid="{5B74436E-916B-4CDD-9DFF-D0F2C1E6B52C}"/>
    <cellStyle name="통화 [0] 2 4 7 7 2" xfId="42479" xr:uid="{0BF1B03F-476B-45F7-B0CA-0C2F98B73887}"/>
    <cellStyle name="통화 [0] 2 4 7 8" xfId="15259" xr:uid="{FC082CC9-B4EA-43B4-B7D6-68ED5371A4D9}"/>
    <cellStyle name="통화 [0] 2 4 7 8 2" xfId="45214" xr:uid="{B76E0C89-3D99-48D4-9D4A-76BD2B2843B1}"/>
    <cellStyle name="통화 [0] 2 4 7 9" xfId="18007" xr:uid="{02F885C0-E178-43A3-94D9-A4D777A18A8C}"/>
    <cellStyle name="통화 [0] 2 4 7 9 2" xfId="47960" xr:uid="{03643CD4-D887-46A5-A0CF-37F20D129231}"/>
    <cellStyle name="통화 [0] 2 4 8" xfId="935" xr:uid="{B4149D3E-BA8E-4E5C-8425-0DCDA5945EDF}"/>
    <cellStyle name="통화 [0] 2 4 8 2" xfId="27639" xr:uid="{F1F9C36F-5208-41C3-9C90-09F33FF0EA41}"/>
    <cellStyle name="통화 [0] 2 4 8 2 2" xfId="57591" xr:uid="{EF0B7590-4A21-4E32-9A8C-DD02147C3C2B}"/>
    <cellStyle name="통화 [0] 2 4 8 3" xfId="30940" xr:uid="{E2DF91CA-77FB-4EC6-B595-7B93F493891F}"/>
    <cellStyle name="통화 [0] 2 4 9" xfId="1477" xr:uid="{063CD7C0-0CA4-46D9-998B-23C1A020AACA}"/>
    <cellStyle name="통화 [0] 2 4 9 2" xfId="31482" xr:uid="{0C53042F-FAB2-4B09-85D0-0983F6927538}"/>
    <cellStyle name="통화 [0] 2 5" xfId="392" xr:uid="{B15D619B-4216-4E46-8B0E-77285D34D06E}"/>
    <cellStyle name="통화 [0] 2 5 10" xfId="8384" xr:uid="{A37B9CF3-5355-4EB6-A782-4E484D577A06}"/>
    <cellStyle name="통화 [0] 2 5 10 2" xfId="38339" xr:uid="{5E15F0E1-E647-457C-9832-9A13EBA83A89}"/>
    <cellStyle name="통화 [0] 2 5 11" xfId="11166" xr:uid="{D4CF3468-1696-4AAA-9530-995DEA30C31D}"/>
    <cellStyle name="통화 [0] 2 5 11 2" xfId="41121" xr:uid="{86AF6AF3-0C24-4A2B-B928-B0D21B3ACDE3}"/>
    <cellStyle name="통화 [0] 2 5 12" xfId="13901" xr:uid="{E0ED5FC8-2BDE-4C9A-B901-5DDBC8336E9A}"/>
    <cellStyle name="통화 [0] 2 5 12 2" xfId="43856" xr:uid="{C06F9715-66A2-4C0F-834A-A8F3802B804B}"/>
    <cellStyle name="통화 [0] 2 5 13" xfId="16649" xr:uid="{5B09EE16-0C1E-459E-9A25-BBFADE27AC0B}"/>
    <cellStyle name="통화 [0] 2 5 13 2" xfId="46602" xr:uid="{BC2BB093-C37B-4EE0-9D04-FE6BE856B352}"/>
    <cellStyle name="통화 [0] 2 5 14" xfId="19432" xr:uid="{A8CA0ADB-02F1-4E75-B761-C6ED6EBA9A20}"/>
    <cellStyle name="통화 [0] 2 5 14 2" xfId="49384" xr:uid="{6295F805-4146-414D-A9C9-209312EF6C0F}"/>
    <cellStyle name="통화 [0] 2 5 15" xfId="22170" xr:uid="{4EFF4463-3012-4CB2-91DE-795437A14357}"/>
    <cellStyle name="통화 [0] 2 5 15 2" xfId="52122" xr:uid="{8D860D30-00C7-40BD-80A6-4EDF37F689EE}"/>
    <cellStyle name="통화 [0] 2 5 16" xfId="24906" xr:uid="{654B171B-F938-4B80-94B7-C7FFA16EE813}"/>
    <cellStyle name="통화 [0] 2 5 16 2" xfId="54858" xr:uid="{D8CE13DF-65EC-434B-BA4A-CFAA8F0B5B60}"/>
    <cellStyle name="통화 [0] 2 5 17" xfId="30407" xr:uid="{D8EE0C25-080B-4E55-A784-040558880AAF}"/>
    <cellStyle name="통화 [0] 2 5 2" xfId="536" xr:uid="{5577DFA4-2127-42FC-B596-9810588995D0}"/>
    <cellStyle name="통화 [0] 2 5 2 10" xfId="11251" xr:uid="{E2BB15B1-C70E-4A0E-9554-3232760FBB7C}"/>
    <cellStyle name="통화 [0] 2 5 2 10 2" xfId="41206" xr:uid="{1D84AD90-AFBD-483B-8D93-7E66660538D6}"/>
    <cellStyle name="통화 [0] 2 5 2 11" xfId="13986" xr:uid="{E333FCA2-4952-4A8C-A73E-018115DE2DEA}"/>
    <cellStyle name="통화 [0] 2 5 2 11 2" xfId="43941" xr:uid="{553D077B-FC85-4A3D-B8E6-FB407143DF4E}"/>
    <cellStyle name="통화 [0] 2 5 2 12" xfId="16734" xr:uid="{7BD6736A-9098-4165-9D02-0D78DC40FB38}"/>
    <cellStyle name="통화 [0] 2 5 2 12 2" xfId="46687" xr:uid="{BA802EED-6F60-4421-9C97-7C7551B3D8A1}"/>
    <cellStyle name="통화 [0] 2 5 2 13" xfId="19517" xr:uid="{A60B52FC-2915-4E04-8692-52BDE1DAE1A8}"/>
    <cellStyle name="통화 [0] 2 5 2 13 2" xfId="49469" xr:uid="{04513D62-6E3C-440A-AFC6-EC6C66C194D3}"/>
    <cellStyle name="통화 [0] 2 5 2 14" xfId="22255" xr:uid="{841F1A95-AE6A-4404-8F28-D47CBD0B99BF}"/>
    <cellStyle name="통화 [0] 2 5 2 14 2" xfId="52207" xr:uid="{2B90015B-3676-48E3-A187-2260A61FE56E}"/>
    <cellStyle name="통화 [0] 2 5 2 15" xfId="24991" xr:uid="{00A3A450-CC4A-422D-BAF4-F99811E22A94}"/>
    <cellStyle name="통화 [0] 2 5 2 15 2" xfId="54943" xr:uid="{7263521D-2F7B-4026-BA69-2F2A870E119D}"/>
    <cellStyle name="통화 [0] 2 5 2 16" xfId="30546" xr:uid="{E0335C44-179B-45C8-B117-F81B428FD6D1}"/>
    <cellStyle name="통화 [0] 2 5 2 2" xfId="857" xr:uid="{B86DA0EB-C6EB-4C81-AC55-5ABFADCF4CDD}"/>
    <cellStyle name="통화 [0] 2 5 2 2 10" xfId="16905" xr:uid="{0383F13E-989D-449F-9DC2-71AD7DAEDDB7}"/>
    <cellStyle name="통화 [0] 2 5 2 2 10 2" xfId="46858" xr:uid="{45DE569C-148F-4705-B4C0-35B2059ED07F}"/>
    <cellStyle name="통화 [0] 2 5 2 2 11" xfId="19688" xr:uid="{0470EC71-9F49-4E44-AEFB-023CF1735A5C}"/>
    <cellStyle name="통화 [0] 2 5 2 2 11 2" xfId="49640" xr:uid="{8A740B7B-248D-4325-A079-EBF48E138D59}"/>
    <cellStyle name="통화 [0] 2 5 2 2 12" xfId="22426" xr:uid="{D1190045-FC7B-43F8-B041-B5151BA28B46}"/>
    <cellStyle name="통화 [0] 2 5 2 2 12 2" xfId="52378" xr:uid="{56C347F6-6C43-47CA-9AF6-6089350EFA43}"/>
    <cellStyle name="통화 [0] 2 5 2 2 13" xfId="25162" xr:uid="{02AD4260-BAE4-403F-8444-F14740FC00AA}"/>
    <cellStyle name="통화 [0] 2 5 2 2 13 2" xfId="55114" xr:uid="{4C3040C7-A81C-4100-A933-628407C7AFB1}"/>
    <cellStyle name="통화 [0] 2 5 2 2 14" xfId="30862" xr:uid="{5E8BC31E-D617-4CE6-B965-349DED201C9F}"/>
    <cellStyle name="통화 [0] 2 5 2 2 2" xfId="1400" xr:uid="{9754B20B-946C-459D-A2E6-37984694D794}"/>
    <cellStyle name="통화 [0] 2 5 2 2 2 10" xfId="20030" xr:uid="{63D86E79-AE70-4AFA-A953-B78F18008B33}"/>
    <cellStyle name="통화 [0] 2 5 2 2 2 10 2" xfId="49982" xr:uid="{466B3449-BEFB-4A10-BFA7-1755AAAAC3CF}"/>
    <cellStyle name="통화 [0] 2 5 2 2 2 11" xfId="22768" xr:uid="{0C7FEA7F-EB86-4EC1-B9B4-882A5021BA82}"/>
    <cellStyle name="통화 [0] 2 5 2 2 2 11 2" xfId="52720" xr:uid="{82BE8B56-B9AC-4130-A2CA-BB1FD2E51D51}"/>
    <cellStyle name="통화 [0] 2 5 2 2 2 12" xfId="25504" xr:uid="{289DBA6A-3709-4E88-9733-EDBB7650DE86}"/>
    <cellStyle name="통화 [0] 2 5 2 2 2 12 2" xfId="55456" xr:uid="{FEA5AC79-62BB-4881-88B7-4760E826787F}"/>
    <cellStyle name="통화 [0] 2 5 2 2 2 13" xfId="31405" xr:uid="{EB60F484-92E7-4E91-9230-631FBD6CCB06}"/>
    <cellStyle name="통화 [0] 2 5 2 2 2 2" xfId="3936" xr:uid="{F00017FF-67CB-4A1E-AD16-B48B58AF05CF}"/>
    <cellStyle name="통화 [0] 2 5 2 2 2 2 10" xfId="26188" xr:uid="{F986D1F3-D32D-4360-83AB-02BC526C7674}"/>
    <cellStyle name="통화 [0] 2 5 2 2 2 2 10 2" xfId="56140" xr:uid="{FC231F6B-1428-414B-8E6B-105EFEB03E32}"/>
    <cellStyle name="통화 [0] 2 5 2 2 2 2 11" xfId="33929" xr:uid="{574D4667-7CB1-4933-A99F-0ADC8F464E2D}"/>
    <cellStyle name="통화 [0] 2 5 2 2 2 2 2" xfId="5304" xr:uid="{6AE93D98-25B3-47CE-B1BA-9FDCFB9582DC}"/>
    <cellStyle name="통화 [0] 2 5 2 2 2 2 2 10" xfId="35297" xr:uid="{56ACD9A4-C205-4CBA-A234-5569A82D8ACC}"/>
    <cellStyle name="통화 [0] 2 5 2 2 2 2 2 2" xfId="8252" xr:uid="{20BC83B2-9123-4AF8-93DB-CE8BDB3DFFF3}"/>
    <cellStyle name="통화 [0] 2 5 2 2 2 2 2 2 2" xfId="30299" xr:uid="{F54CF34A-87ED-4387-B435-F1FEA285C623}"/>
    <cellStyle name="통화 [0] 2 5 2 2 2 2 2 2 2 2" xfId="60251" xr:uid="{F66EB476-B096-4DCA-BEFA-D6786023CE6E}"/>
    <cellStyle name="통화 [0] 2 5 2 2 2 2 2 2 3" xfId="38207" xr:uid="{8C5D2971-B1EC-41F1-BC7B-288221D1F012}"/>
    <cellStyle name="통화 [0] 2 5 2 2 2 2 2 3" xfId="11034" xr:uid="{85A2E5A5-5039-45A6-BF6D-885807F43560}"/>
    <cellStyle name="통화 [0] 2 5 2 2 2 2 2 3 2" xfId="40989" xr:uid="{3CBBA94B-6C91-4E5F-99E1-582FACD8C092}"/>
    <cellStyle name="통화 [0] 2 5 2 2 2 2 2 4" xfId="13816" xr:uid="{690EC030-F3E9-4C7E-93FD-9B82E301C9E8}"/>
    <cellStyle name="통화 [0] 2 5 2 2 2 2 2 4 2" xfId="43771" xr:uid="{DAB253F5-23F0-4A76-B47B-A541ACE052F1}"/>
    <cellStyle name="통화 [0] 2 5 2 2 2 2 2 5" xfId="16551" xr:uid="{18989945-B557-476F-AFAE-C86C7C5B6DB5}"/>
    <cellStyle name="통화 [0] 2 5 2 2 2 2 2 5 2" xfId="46506" xr:uid="{8B9E9DB7-DADC-4E29-A3FB-42C674D006F1}"/>
    <cellStyle name="통화 [0] 2 5 2 2 2 2 2 6" xfId="19299" xr:uid="{F5C9E923-D2CA-4214-868D-6B6A79C0C41A}"/>
    <cellStyle name="통화 [0] 2 5 2 2 2 2 2 6 2" xfId="49252" xr:uid="{5121B358-68F8-46F0-BFA7-6777F4942FA1}"/>
    <cellStyle name="통화 [0] 2 5 2 2 2 2 2 7" xfId="22082" xr:uid="{47E99056-043C-4D4D-B113-DD1F37BDFEB3}"/>
    <cellStyle name="통화 [0] 2 5 2 2 2 2 2 7 2" xfId="52034" xr:uid="{EF1D085B-0E33-4D4A-A798-8DE1F6B7E3D0}"/>
    <cellStyle name="통화 [0] 2 5 2 2 2 2 2 8" xfId="24820" xr:uid="{BD2AEDD4-30E0-420F-B821-E16DD898113F}"/>
    <cellStyle name="통화 [0] 2 5 2 2 2 2 2 8 2" xfId="54772" xr:uid="{F8F70081-9B07-4FD3-9538-CCF54618A19C}"/>
    <cellStyle name="통화 [0] 2 5 2 2 2 2 2 9" xfId="27556" xr:uid="{E17C6ABB-9893-48CD-9F84-F97978C261B0}"/>
    <cellStyle name="통화 [0] 2 5 2 2 2 2 2 9 2" xfId="57508" xr:uid="{520CA20E-E42F-457F-8834-674BA91CD310}"/>
    <cellStyle name="통화 [0] 2 5 2 2 2 2 3" xfId="6884" xr:uid="{639D696F-B19E-4B20-A82E-0AFD301880AB}"/>
    <cellStyle name="통화 [0] 2 5 2 2 2 2 3 2" xfId="28931" xr:uid="{5B4E331D-6E4F-44EF-BF93-2BB3F15A4BDC}"/>
    <cellStyle name="통화 [0] 2 5 2 2 2 2 3 2 2" xfId="58883" xr:uid="{D447C5CC-E331-400D-9C02-344F83A1DC31}"/>
    <cellStyle name="통화 [0] 2 5 2 2 2 2 3 3" xfId="36839" xr:uid="{9F8EF694-E807-44FE-A262-B64B054E4752}"/>
    <cellStyle name="통화 [0] 2 5 2 2 2 2 4" xfId="9666" xr:uid="{0FC78498-0AE5-4B9A-B39A-53D8B25A30EA}"/>
    <cellStyle name="통화 [0] 2 5 2 2 2 2 4 2" xfId="39621" xr:uid="{5B9106D2-C3CA-40C6-9B15-615B4FE05623}"/>
    <cellStyle name="통화 [0] 2 5 2 2 2 2 5" xfId="12448" xr:uid="{13B25532-4C4A-4803-B7C1-B9B5E2CF342F}"/>
    <cellStyle name="통화 [0] 2 5 2 2 2 2 5 2" xfId="42403" xr:uid="{9A3D132D-2212-44D3-901B-F25C7C64172F}"/>
    <cellStyle name="통화 [0] 2 5 2 2 2 2 6" xfId="15183" xr:uid="{D1A1BD35-02C9-4C36-AFED-406E52A4D2B5}"/>
    <cellStyle name="통화 [0] 2 5 2 2 2 2 6 2" xfId="45138" xr:uid="{BB3029D1-B420-4770-BF02-607A24D45746}"/>
    <cellStyle name="통화 [0] 2 5 2 2 2 2 7" xfId="17931" xr:uid="{8E9C7D26-12C3-46B8-A843-95D61EAD83CF}"/>
    <cellStyle name="통화 [0] 2 5 2 2 2 2 7 2" xfId="47884" xr:uid="{93D6BC81-B1B7-40DF-8EAE-DC5D399A756D}"/>
    <cellStyle name="통화 [0] 2 5 2 2 2 2 8" xfId="20714" xr:uid="{8A954CDC-41DD-4952-919B-6DFB6AC2AA86}"/>
    <cellStyle name="통화 [0] 2 5 2 2 2 2 8 2" xfId="50666" xr:uid="{FAA99F24-02EC-4B21-B5D7-84716A175D64}"/>
    <cellStyle name="통화 [0] 2 5 2 2 2 2 9" xfId="23452" xr:uid="{70FAE265-BC97-48E9-9312-30B2FD838C4B}"/>
    <cellStyle name="통화 [0] 2 5 2 2 2 2 9 2" xfId="53404" xr:uid="{E6E5C9F4-A67F-4ADE-A83C-7D6D32CDE962}"/>
    <cellStyle name="통화 [0] 2 5 2 2 2 3" xfId="4620" xr:uid="{72FFD70B-08BB-4E75-9901-397CFBA566AB}"/>
    <cellStyle name="통화 [0] 2 5 2 2 2 3 10" xfId="34613" xr:uid="{9DFA5E9E-04E9-4156-A137-77F93617D319}"/>
    <cellStyle name="통화 [0] 2 5 2 2 2 3 2" xfId="7568" xr:uid="{5F751972-DE62-450A-87E0-79484CF0994F}"/>
    <cellStyle name="통화 [0] 2 5 2 2 2 3 2 2" xfId="29615" xr:uid="{505818BC-8D06-499C-B13D-0619575827FF}"/>
    <cellStyle name="통화 [0] 2 5 2 2 2 3 2 2 2" xfId="59567" xr:uid="{4493B759-1377-4992-80A5-12FC8E26E4BB}"/>
    <cellStyle name="통화 [0] 2 5 2 2 2 3 2 3" xfId="37523" xr:uid="{B90E2D6F-04FC-4B37-9A22-61E115FF61F1}"/>
    <cellStyle name="통화 [0] 2 5 2 2 2 3 3" xfId="10350" xr:uid="{BC542885-4151-447D-B4FA-85C8D9F08D17}"/>
    <cellStyle name="통화 [0] 2 5 2 2 2 3 3 2" xfId="40305" xr:uid="{7BCEBFF7-9261-4884-B35E-457FE48A9D3E}"/>
    <cellStyle name="통화 [0] 2 5 2 2 2 3 4" xfId="13132" xr:uid="{665CDF17-4ECA-490F-904A-655C2EF22C06}"/>
    <cellStyle name="통화 [0] 2 5 2 2 2 3 4 2" xfId="43087" xr:uid="{B919A080-286F-446E-8B67-003E2EB58BB3}"/>
    <cellStyle name="통화 [0] 2 5 2 2 2 3 5" xfId="15867" xr:uid="{AD5FA9AA-3D03-47BA-B3A6-A16DB3227EEC}"/>
    <cellStyle name="통화 [0] 2 5 2 2 2 3 5 2" xfId="45822" xr:uid="{AC72054F-A470-4824-AB92-F6F3A9916777}"/>
    <cellStyle name="통화 [0] 2 5 2 2 2 3 6" xfId="18615" xr:uid="{5846FD55-9F7A-4B93-943B-5BF12B927502}"/>
    <cellStyle name="통화 [0] 2 5 2 2 2 3 6 2" xfId="48568" xr:uid="{AD346764-B68E-4F41-966C-27D1A65B69B2}"/>
    <cellStyle name="통화 [0] 2 5 2 2 2 3 7" xfId="21398" xr:uid="{28E1FB8C-0541-42BC-800A-742D2EDABCEE}"/>
    <cellStyle name="통화 [0] 2 5 2 2 2 3 7 2" xfId="51350" xr:uid="{0856C6EF-9CD3-488B-92F0-11B4DC8DC498}"/>
    <cellStyle name="통화 [0] 2 5 2 2 2 3 8" xfId="24136" xr:uid="{D5F487B5-853B-4712-B51B-2EE65B62985E}"/>
    <cellStyle name="통화 [0] 2 5 2 2 2 3 8 2" xfId="54088" xr:uid="{278EB9E7-1156-41C1-9C2D-BE5EED8E1443}"/>
    <cellStyle name="통화 [0] 2 5 2 2 2 3 9" xfId="26872" xr:uid="{8E528406-4521-4049-B51E-911B638C7890}"/>
    <cellStyle name="통화 [0] 2 5 2 2 2 3 9 2" xfId="56824" xr:uid="{F9E82923-8B63-48E3-909B-D21B8C9D67D0}"/>
    <cellStyle name="통화 [0] 2 5 2 2 2 4" xfId="3252" xr:uid="{38AE249B-5B9C-47F0-9D29-AD449DBFC9D4}"/>
    <cellStyle name="통화 [0] 2 5 2 2 2 4 2" xfId="28247" xr:uid="{341C2952-1EDC-4501-B518-062E2E8FA5A8}"/>
    <cellStyle name="통화 [0] 2 5 2 2 2 4 2 2" xfId="58199" xr:uid="{2C46B6CA-BBEF-42AC-9939-ACCCEF43A538}"/>
    <cellStyle name="통화 [0] 2 5 2 2 2 4 3" xfId="33245" xr:uid="{5B81278B-D770-40C4-907B-990EDBA0F76C}"/>
    <cellStyle name="통화 [0] 2 5 2 2 2 5" xfId="6200" xr:uid="{4F306737-ED48-4233-A154-4F4CB5982864}"/>
    <cellStyle name="통화 [0] 2 5 2 2 2 5 2" xfId="36155" xr:uid="{86C58414-EE64-43A9-A79D-DB53D6D27F5F}"/>
    <cellStyle name="통화 [0] 2 5 2 2 2 6" xfId="8982" xr:uid="{91284139-ACE1-485A-AFA3-B2BADF43C0D2}"/>
    <cellStyle name="통화 [0] 2 5 2 2 2 6 2" xfId="38937" xr:uid="{9427891D-310C-4AC5-82C8-833A80C3AEC5}"/>
    <cellStyle name="통화 [0] 2 5 2 2 2 7" xfId="11764" xr:uid="{6DBFB4C6-CAF4-4542-952C-FFE1C72AA6E7}"/>
    <cellStyle name="통화 [0] 2 5 2 2 2 7 2" xfId="41719" xr:uid="{57B64D1C-2904-45C8-86A7-CA1382EE82D9}"/>
    <cellStyle name="통화 [0] 2 5 2 2 2 8" xfId="14499" xr:uid="{D45A9984-8539-41D3-A34A-3884E9B7D305}"/>
    <cellStyle name="통화 [0] 2 5 2 2 2 8 2" xfId="44454" xr:uid="{5EEDAFAC-756F-4786-A50D-F9650B7A8BDC}"/>
    <cellStyle name="통화 [0] 2 5 2 2 2 9" xfId="17247" xr:uid="{C68736CA-7CD0-4666-9D70-48A604B31B36}"/>
    <cellStyle name="통화 [0] 2 5 2 2 2 9 2" xfId="47200" xr:uid="{59BBF313-2850-48D7-8FAF-5B96BDA9E8CF}"/>
    <cellStyle name="통화 [0] 2 5 2 2 3" xfId="1942" xr:uid="{20D6626D-E565-48BD-9097-C907A83937DC}"/>
    <cellStyle name="통화 [0] 2 5 2 2 3 10" xfId="23110" xr:uid="{403C9D60-5641-4944-915B-6D0AF3E89A81}"/>
    <cellStyle name="통화 [0] 2 5 2 2 3 10 2" xfId="53062" xr:uid="{16F22DC1-6EDD-481F-ADAE-CD6071CF342F}"/>
    <cellStyle name="통화 [0] 2 5 2 2 3 11" xfId="25846" xr:uid="{BB28275C-434D-4A17-BBD7-82F2BB991652}"/>
    <cellStyle name="통화 [0] 2 5 2 2 3 11 2" xfId="55798" xr:uid="{0FFA12CB-91A0-4346-B02F-49CCED26A3C2}"/>
    <cellStyle name="통화 [0] 2 5 2 2 3 12" xfId="31947" xr:uid="{04864833-4FB4-4994-9CC5-2F80F1962490}"/>
    <cellStyle name="통화 [0] 2 5 2 2 3 2" xfId="4962" xr:uid="{F25CD3A1-8275-4F65-858B-1B984078BFC5}"/>
    <cellStyle name="통화 [0] 2 5 2 2 3 2 10" xfId="34955" xr:uid="{696716F9-FFCB-45E8-9C3F-A9A32D0FE1F2}"/>
    <cellStyle name="통화 [0] 2 5 2 2 3 2 2" xfId="7910" xr:uid="{BDE748C8-DA83-43DC-B80E-E8AEE553F560}"/>
    <cellStyle name="통화 [0] 2 5 2 2 3 2 2 2" xfId="29957" xr:uid="{D29F77F5-C721-4D93-8C03-9D200DC46E86}"/>
    <cellStyle name="통화 [0] 2 5 2 2 3 2 2 2 2" xfId="59909" xr:uid="{997F431B-895C-4F52-B525-70DC42B80C59}"/>
    <cellStyle name="통화 [0] 2 5 2 2 3 2 2 3" xfId="37865" xr:uid="{77B1FA18-E4B9-4133-9CFA-FA1E37A1CC05}"/>
    <cellStyle name="통화 [0] 2 5 2 2 3 2 3" xfId="10692" xr:uid="{76666262-B097-4C84-A9AC-5CF601894DC5}"/>
    <cellStyle name="통화 [0] 2 5 2 2 3 2 3 2" xfId="40647" xr:uid="{EE2FA13A-F578-4E8C-837E-DF0B101FDD88}"/>
    <cellStyle name="통화 [0] 2 5 2 2 3 2 4" xfId="13474" xr:uid="{AF03EE93-797D-4F94-9290-75F0A35FD766}"/>
    <cellStyle name="통화 [0] 2 5 2 2 3 2 4 2" xfId="43429" xr:uid="{EEFB0562-7C0F-4DCB-A848-48E14FB361EE}"/>
    <cellStyle name="통화 [0] 2 5 2 2 3 2 5" xfId="16209" xr:uid="{6F77BCD6-9BC7-4466-BCC6-D4BB160D8BDB}"/>
    <cellStyle name="통화 [0] 2 5 2 2 3 2 5 2" xfId="46164" xr:uid="{53A87E8F-2FF1-4002-B1DC-0803C0A652E7}"/>
    <cellStyle name="통화 [0] 2 5 2 2 3 2 6" xfId="18957" xr:uid="{7633C7F0-846C-46B5-B9E8-03D6FA20317D}"/>
    <cellStyle name="통화 [0] 2 5 2 2 3 2 6 2" xfId="48910" xr:uid="{60EEF818-4D14-44D1-B333-3CFF6BB5718C}"/>
    <cellStyle name="통화 [0] 2 5 2 2 3 2 7" xfId="21740" xr:uid="{004F4EF0-6899-42D0-9008-ABC1DCC4EDDE}"/>
    <cellStyle name="통화 [0] 2 5 2 2 3 2 7 2" xfId="51692" xr:uid="{92FA6768-625C-4C1A-B23E-A2D86E34164B}"/>
    <cellStyle name="통화 [0] 2 5 2 2 3 2 8" xfId="24478" xr:uid="{7EA498B8-234D-4E17-A859-B0AB48D61DD4}"/>
    <cellStyle name="통화 [0] 2 5 2 2 3 2 8 2" xfId="54430" xr:uid="{D64E0E0A-17BE-4AB1-8937-6DF29DEF65CA}"/>
    <cellStyle name="통화 [0] 2 5 2 2 3 2 9" xfId="27214" xr:uid="{EC48DB3D-EE53-4CC6-A47C-06735C63D578}"/>
    <cellStyle name="통화 [0] 2 5 2 2 3 2 9 2" xfId="57166" xr:uid="{DCB39F98-D94A-4D60-8852-B22EE1CC8469}"/>
    <cellStyle name="통화 [0] 2 5 2 2 3 3" xfId="3594" xr:uid="{A3CEEE0D-928B-4392-A307-790A27A5E386}"/>
    <cellStyle name="통화 [0] 2 5 2 2 3 3 2" xfId="28589" xr:uid="{2028584B-5EF5-4EA6-9E90-12071049C5FA}"/>
    <cellStyle name="통화 [0] 2 5 2 2 3 3 2 2" xfId="58541" xr:uid="{A2110EAA-D76F-46C8-BB75-4494C17C26E4}"/>
    <cellStyle name="통화 [0] 2 5 2 2 3 3 3" xfId="33587" xr:uid="{38C4E9B3-BDF9-4079-BCE3-3E785FB50D89}"/>
    <cellStyle name="통화 [0] 2 5 2 2 3 4" xfId="6542" xr:uid="{DE7BF279-7983-4A5C-B729-C47963603AA6}"/>
    <cellStyle name="통화 [0] 2 5 2 2 3 4 2" xfId="36497" xr:uid="{99F5C677-E2FE-4488-A0F0-387059D4D881}"/>
    <cellStyle name="통화 [0] 2 5 2 2 3 5" xfId="9324" xr:uid="{7F5E2386-23C7-4F85-8635-B6087A1536C7}"/>
    <cellStyle name="통화 [0] 2 5 2 2 3 5 2" xfId="39279" xr:uid="{5843B179-B2E4-4BFA-B606-B1B4470EFA87}"/>
    <cellStyle name="통화 [0] 2 5 2 2 3 6" xfId="12106" xr:uid="{BBA9C5B1-ADA1-4CA1-9E26-B4C3DC8C8812}"/>
    <cellStyle name="통화 [0] 2 5 2 2 3 6 2" xfId="42061" xr:uid="{D7CCE2DD-51ED-49EE-9C2C-168C8F13142B}"/>
    <cellStyle name="통화 [0] 2 5 2 2 3 7" xfId="14841" xr:uid="{CFAE0704-FF50-41D9-B497-FB2AB426100E}"/>
    <cellStyle name="통화 [0] 2 5 2 2 3 7 2" xfId="44796" xr:uid="{04C58091-29A6-4B12-84E2-26E60783A6D9}"/>
    <cellStyle name="통화 [0] 2 5 2 2 3 8" xfId="17589" xr:uid="{E769FC8B-ED49-4CBC-8776-45C5560DCB23}"/>
    <cellStyle name="통화 [0] 2 5 2 2 3 8 2" xfId="47542" xr:uid="{808C0F63-8310-4D79-922C-576FCF0C47A5}"/>
    <cellStyle name="통화 [0] 2 5 2 2 3 9" xfId="20372" xr:uid="{B34B019A-6926-4C79-86A4-8A41C8FB7536}"/>
    <cellStyle name="통화 [0] 2 5 2 2 3 9 2" xfId="50324" xr:uid="{4597155C-2978-408E-A543-2512F6E84AF4}"/>
    <cellStyle name="통화 [0] 2 5 2 2 4" xfId="2473" xr:uid="{DD476922-6802-4BB9-A5BD-5B6A6EF66B96}"/>
    <cellStyle name="통화 [0] 2 5 2 2 4 10" xfId="26530" xr:uid="{284E5A08-660F-4767-BE22-CD3BA404E8E6}"/>
    <cellStyle name="통화 [0] 2 5 2 2 4 10 2" xfId="56482" xr:uid="{4DB424D8-EA4C-4A42-AF6A-ABCBF6C3EF5D}"/>
    <cellStyle name="통화 [0] 2 5 2 2 4 11" xfId="32472" xr:uid="{8E1266C0-E242-496D-B22B-748D07DDB39E}"/>
    <cellStyle name="통화 [0] 2 5 2 2 4 2" xfId="4278" xr:uid="{53B00130-0ADB-43D8-8FC2-9F23D1A98244}"/>
    <cellStyle name="통화 [0] 2 5 2 2 4 2 2" xfId="29273" xr:uid="{15AB2CA7-B8DE-4369-A892-254F8C87ECF3}"/>
    <cellStyle name="통화 [0] 2 5 2 2 4 2 2 2" xfId="59225" xr:uid="{7BD70CC6-5122-495B-A65B-5216C2629FC6}"/>
    <cellStyle name="통화 [0] 2 5 2 2 4 2 3" xfId="34271" xr:uid="{CB6DDC14-F5D6-40A0-B178-969573047681}"/>
    <cellStyle name="통화 [0] 2 5 2 2 4 3" xfId="7226" xr:uid="{35D0D199-289F-43AF-A7F1-5A364E3EF05F}"/>
    <cellStyle name="통화 [0] 2 5 2 2 4 3 2" xfId="37181" xr:uid="{2006D4AA-EC60-4E28-9F12-F4786D3BDAB0}"/>
    <cellStyle name="통화 [0] 2 5 2 2 4 4" xfId="10008" xr:uid="{632332A2-BBBF-4199-9CF5-53D4DD58DEAC}"/>
    <cellStyle name="통화 [0] 2 5 2 2 4 4 2" xfId="39963" xr:uid="{E5322645-E3D1-44B5-9431-CCEB0434345B}"/>
    <cellStyle name="통화 [0] 2 5 2 2 4 5" xfId="12790" xr:uid="{2CC4B332-C31A-4A12-BB72-249B6813D12B}"/>
    <cellStyle name="통화 [0] 2 5 2 2 4 5 2" xfId="42745" xr:uid="{0733073E-7790-46C5-9ECA-2C4C87ED6FF7}"/>
    <cellStyle name="통화 [0] 2 5 2 2 4 6" xfId="15525" xr:uid="{38389C70-C961-425C-9263-5F1067F30E98}"/>
    <cellStyle name="통화 [0] 2 5 2 2 4 6 2" xfId="45480" xr:uid="{59B73503-8C8E-407B-B317-497466B32D24}"/>
    <cellStyle name="통화 [0] 2 5 2 2 4 7" xfId="18273" xr:uid="{66698648-E583-4D2F-8E78-D78FEF58DC6E}"/>
    <cellStyle name="통화 [0] 2 5 2 2 4 7 2" xfId="48226" xr:uid="{4C016015-8861-4078-80BB-A3A7F44D9452}"/>
    <cellStyle name="통화 [0] 2 5 2 2 4 8" xfId="21056" xr:uid="{B6523DA6-0B6D-4CE3-AC8C-0045471F84A2}"/>
    <cellStyle name="통화 [0] 2 5 2 2 4 8 2" xfId="51008" xr:uid="{08E9BA82-F003-4C58-8BA9-2B73A52E2B83}"/>
    <cellStyle name="통화 [0] 2 5 2 2 4 9" xfId="23794" xr:uid="{42DF45C3-A02D-41CB-A269-6461FAE32C02}"/>
    <cellStyle name="통화 [0] 2 5 2 2 4 9 2" xfId="53746" xr:uid="{114BD972-8F08-4D03-B93E-04A58D148137}"/>
    <cellStyle name="통화 [0] 2 5 2 2 5" xfId="2910" xr:uid="{8D6460A4-E3ED-4CAF-AC04-4FE6855CF196}"/>
    <cellStyle name="통화 [0] 2 5 2 2 5 2" xfId="27905" xr:uid="{145F67E7-2279-4805-9A84-14890B25C51A}"/>
    <cellStyle name="통화 [0] 2 5 2 2 5 2 2" xfId="57857" xr:uid="{692110DD-8027-437E-8853-C562176EE35C}"/>
    <cellStyle name="통화 [0] 2 5 2 2 5 3" xfId="32903" xr:uid="{AAF22BDC-E2E7-4E29-AC3A-A3A8D5581318}"/>
    <cellStyle name="통화 [0] 2 5 2 2 6" xfId="5858" xr:uid="{D75B641B-A78F-41CE-8AAD-01832B0FB79D}"/>
    <cellStyle name="통화 [0] 2 5 2 2 6 2" xfId="35813" xr:uid="{B6D91C55-C411-4853-B2DC-3CF955243AE7}"/>
    <cellStyle name="통화 [0] 2 5 2 2 7" xfId="8640" xr:uid="{FECB2F22-498B-442F-8E1C-A505A8A191C8}"/>
    <cellStyle name="통화 [0] 2 5 2 2 7 2" xfId="38595" xr:uid="{E572EF88-DE78-4756-B864-8B512CA7A402}"/>
    <cellStyle name="통화 [0] 2 5 2 2 8" xfId="11422" xr:uid="{89088191-4883-4EDB-A83F-A6C489726A7E}"/>
    <cellStyle name="통화 [0] 2 5 2 2 8 2" xfId="41377" xr:uid="{26EE6FE4-00BF-4938-95E8-23BED89EEF2C}"/>
    <cellStyle name="통화 [0] 2 5 2 2 9" xfId="14157" xr:uid="{4AC4C622-CC7C-4A5B-9E31-B2917002F511}"/>
    <cellStyle name="통화 [0] 2 5 2 2 9 2" xfId="44112" xr:uid="{6A776F75-A86E-4FB1-B0EF-FB66D52E3567}"/>
    <cellStyle name="통화 [0] 2 5 2 3" xfId="1084" xr:uid="{2DB61A56-EE6E-4ED7-A648-AABDF53B7B07}"/>
    <cellStyle name="통화 [0] 2 5 2 3 10" xfId="19859" xr:uid="{2CA21929-2F12-4B8F-964E-331451FE1CA4}"/>
    <cellStyle name="통화 [0] 2 5 2 3 10 2" xfId="49811" xr:uid="{B3363B52-8EB8-451C-B7E3-0E5D7AF9D898}"/>
    <cellStyle name="통화 [0] 2 5 2 3 11" xfId="22597" xr:uid="{752211CE-39FE-4A97-A348-E01A282FBFDD}"/>
    <cellStyle name="통화 [0] 2 5 2 3 11 2" xfId="52549" xr:uid="{6720B276-CE0F-4A90-A384-ED4EA882FF89}"/>
    <cellStyle name="통화 [0] 2 5 2 3 12" xfId="25333" xr:uid="{49C00F54-2295-483E-8C78-C983C0ACA01F}"/>
    <cellStyle name="통화 [0] 2 5 2 3 12 2" xfId="55285" xr:uid="{C11784D6-A332-4F49-9752-AAEEB798DB93}"/>
    <cellStyle name="통화 [0] 2 5 2 3 13" xfId="31089" xr:uid="{F0BFDA75-A73C-42F2-B8D5-8DDE7DF64907}"/>
    <cellStyle name="통화 [0] 2 5 2 3 2" xfId="3765" xr:uid="{9E924BAF-CFEE-4CEB-AABC-FFC361C171F2}"/>
    <cellStyle name="통화 [0] 2 5 2 3 2 10" xfId="26017" xr:uid="{BC70C531-A14A-43B9-81DA-94E0C40BCD40}"/>
    <cellStyle name="통화 [0] 2 5 2 3 2 10 2" xfId="55969" xr:uid="{6FD6FF99-A81B-4E08-901B-E3609F7A42AF}"/>
    <cellStyle name="통화 [0] 2 5 2 3 2 11" xfId="33758" xr:uid="{A759A5B3-A431-4DD6-929B-90F053D2FA46}"/>
    <cellStyle name="통화 [0] 2 5 2 3 2 2" xfId="5133" xr:uid="{D888F9F4-2D82-4F5C-BE64-8D7DD9828E87}"/>
    <cellStyle name="통화 [0] 2 5 2 3 2 2 10" xfId="35126" xr:uid="{B0A60A12-5F94-48D8-8403-5471D009170B}"/>
    <cellStyle name="통화 [0] 2 5 2 3 2 2 2" xfId="8081" xr:uid="{74295F7E-718D-407A-86C4-F688AF763426}"/>
    <cellStyle name="통화 [0] 2 5 2 3 2 2 2 2" xfId="30128" xr:uid="{D56D2963-7EFA-4E1B-871B-40E2E48AB25F}"/>
    <cellStyle name="통화 [0] 2 5 2 3 2 2 2 2 2" xfId="60080" xr:uid="{B95D2B04-6788-4349-BE8F-CA495D1F046D}"/>
    <cellStyle name="통화 [0] 2 5 2 3 2 2 2 3" xfId="38036" xr:uid="{C0AB81D1-D14A-4A52-8F00-A7A17A0B0F26}"/>
    <cellStyle name="통화 [0] 2 5 2 3 2 2 3" xfId="10863" xr:uid="{C828DAAB-FAA4-42D0-BCA8-B05105173226}"/>
    <cellStyle name="통화 [0] 2 5 2 3 2 2 3 2" xfId="40818" xr:uid="{8C5F63AC-C381-4658-A73E-55DDC0098615}"/>
    <cellStyle name="통화 [0] 2 5 2 3 2 2 4" xfId="13645" xr:uid="{C57BEA4A-C8D1-4723-8D59-9DA0E62E20A9}"/>
    <cellStyle name="통화 [0] 2 5 2 3 2 2 4 2" xfId="43600" xr:uid="{A58F037F-7D80-41B3-820D-662EA54E72DE}"/>
    <cellStyle name="통화 [0] 2 5 2 3 2 2 5" xfId="16380" xr:uid="{AD690FA3-8A78-4FA1-8FA8-9100E7F1D8CC}"/>
    <cellStyle name="통화 [0] 2 5 2 3 2 2 5 2" xfId="46335" xr:uid="{2AD56A35-0B5D-4F4A-9F7D-3B384011E2C7}"/>
    <cellStyle name="통화 [0] 2 5 2 3 2 2 6" xfId="19128" xr:uid="{BC90B739-68A7-4C42-9509-F27486292B19}"/>
    <cellStyle name="통화 [0] 2 5 2 3 2 2 6 2" xfId="49081" xr:uid="{55BCAA1C-4961-41BB-A74A-30BA2FC3B68D}"/>
    <cellStyle name="통화 [0] 2 5 2 3 2 2 7" xfId="21911" xr:uid="{13A88F72-999D-43AD-8020-84ADBE52DB30}"/>
    <cellStyle name="통화 [0] 2 5 2 3 2 2 7 2" xfId="51863" xr:uid="{88BBF12B-57EB-4D84-A654-D65061A1A070}"/>
    <cellStyle name="통화 [0] 2 5 2 3 2 2 8" xfId="24649" xr:uid="{B3B479BE-984F-41D0-A500-48B20EEE8895}"/>
    <cellStyle name="통화 [0] 2 5 2 3 2 2 8 2" xfId="54601" xr:uid="{FEB328A1-5700-43EB-8657-15615EDE7374}"/>
    <cellStyle name="통화 [0] 2 5 2 3 2 2 9" xfId="27385" xr:uid="{CD3CE207-B451-4C8E-B8CE-4983CB43AE94}"/>
    <cellStyle name="통화 [0] 2 5 2 3 2 2 9 2" xfId="57337" xr:uid="{C89E76F1-DD3C-4331-8CF2-CAE6A64B41ED}"/>
    <cellStyle name="통화 [0] 2 5 2 3 2 3" xfId="6713" xr:uid="{B2220A75-CDDF-43FF-BA74-98648BAC3533}"/>
    <cellStyle name="통화 [0] 2 5 2 3 2 3 2" xfId="28760" xr:uid="{D5DDE6E3-8E9F-4217-B2D2-F67A423BFF72}"/>
    <cellStyle name="통화 [0] 2 5 2 3 2 3 2 2" xfId="58712" xr:uid="{2B8E85D7-F8C8-4305-AC87-8E8561B38CD2}"/>
    <cellStyle name="통화 [0] 2 5 2 3 2 3 3" xfId="36668" xr:uid="{9F9A173A-B777-450F-9EB8-69F6F2AD0814}"/>
    <cellStyle name="통화 [0] 2 5 2 3 2 4" xfId="9495" xr:uid="{D9E2D92A-ED44-4997-8B23-96C71642F1FD}"/>
    <cellStyle name="통화 [0] 2 5 2 3 2 4 2" xfId="39450" xr:uid="{82D24821-DBAC-4F21-BAE9-0AF9B62ED206}"/>
    <cellStyle name="통화 [0] 2 5 2 3 2 5" xfId="12277" xr:uid="{28631BDF-6A0B-4808-8CB6-05112894135C}"/>
    <cellStyle name="통화 [0] 2 5 2 3 2 5 2" xfId="42232" xr:uid="{781D19AA-E21F-4374-9545-389EE166F8AF}"/>
    <cellStyle name="통화 [0] 2 5 2 3 2 6" xfId="15012" xr:uid="{083FAF6D-9EBC-4841-82C0-4551C2A316F7}"/>
    <cellStyle name="통화 [0] 2 5 2 3 2 6 2" xfId="44967" xr:uid="{7FBEBB43-D367-4568-99C6-92FF317DB5B2}"/>
    <cellStyle name="통화 [0] 2 5 2 3 2 7" xfId="17760" xr:uid="{0ABF2285-2625-4D6A-8A77-7E9EB3885D02}"/>
    <cellStyle name="통화 [0] 2 5 2 3 2 7 2" xfId="47713" xr:uid="{121F1348-42BA-4427-AA28-42B494935B1A}"/>
    <cellStyle name="통화 [0] 2 5 2 3 2 8" xfId="20543" xr:uid="{3CC51039-06B0-4A40-A000-591A8F95D332}"/>
    <cellStyle name="통화 [0] 2 5 2 3 2 8 2" xfId="50495" xr:uid="{62F60837-AF60-4F1F-97A7-2846A86CC2FD}"/>
    <cellStyle name="통화 [0] 2 5 2 3 2 9" xfId="23281" xr:uid="{DA113533-1FCA-49F5-90A1-BA1407A38A31}"/>
    <cellStyle name="통화 [0] 2 5 2 3 2 9 2" xfId="53233" xr:uid="{E2EDD0C3-A234-4438-B948-FCE170EF992C}"/>
    <cellStyle name="통화 [0] 2 5 2 3 3" xfId="4449" xr:uid="{5C81F406-4495-4CBF-98CC-E2C54F6D5685}"/>
    <cellStyle name="통화 [0] 2 5 2 3 3 10" xfId="34442" xr:uid="{5670DF64-8035-499D-9765-548B36C1619E}"/>
    <cellStyle name="통화 [0] 2 5 2 3 3 2" xfId="7397" xr:uid="{86FBD08F-42EB-4C66-BAEA-592FA1FF217D}"/>
    <cellStyle name="통화 [0] 2 5 2 3 3 2 2" xfId="29444" xr:uid="{EBC704C9-0E0C-4435-8387-4C9D210FE1E7}"/>
    <cellStyle name="통화 [0] 2 5 2 3 3 2 2 2" xfId="59396" xr:uid="{EC20DAE3-1079-48B0-8DEA-DEC51749279A}"/>
    <cellStyle name="통화 [0] 2 5 2 3 3 2 3" xfId="37352" xr:uid="{93372B5F-7D78-4C37-B8DC-7EE5F7CC4675}"/>
    <cellStyle name="통화 [0] 2 5 2 3 3 3" xfId="10179" xr:uid="{BCCA0D45-F6D6-4EAE-9DA9-CDE5BD5F83EF}"/>
    <cellStyle name="통화 [0] 2 5 2 3 3 3 2" xfId="40134" xr:uid="{8C42FBBC-AA8F-464D-A7DF-F9F093E74F24}"/>
    <cellStyle name="통화 [0] 2 5 2 3 3 4" xfId="12961" xr:uid="{1CB3131E-2A86-41E5-8510-F5A71F7C9F2C}"/>
    <cellStyle name="통화 [0] 2 5 2 3 3 4 2" xfId="42916" xr:uid="{68349FF5-778D-42C8-822C-E2796981F3E2}"/>
    <cellStyle name="통화 [0] 2 5 2 3 3 5" xfId="15696" xr:uid="{6CD4DD3C-1501-4687-B4DC-2C5CFDE86B70}"/>
    <cellStyle name="통화 [0] 2 5 2 3 3 5 2" xfId="45651" xr:uid="{85238AB6-9674-49D8-B38D-515FA1F4E336}"/>
    <cellStyle name="통화 [0] 2 5 2 3 3 6" xfId="18444" xr:uid="{C0763A0D-0D2B-4F86-99D6-ACDA67CB63AD}"/>
    <cellStyle name="통화 [0] 2 5 2 3 3 6 2" xfId="48397" xr:uid="{7A5708DD-ABD2-4085-AC69-68AB313A0FC3}"/>
    <cellStyle name="통화 [0] 2 5 2 3 3 7" xfId="21227" xr:uid="{77B11B65-5E2A-40E7-A361-420BE0F8A32C}"/>
    <cellStyle name="통화 [0] 2 5 2 3 3 7 2" xfId="51179" xr:uid="{0866C21C-DB93-4FFA-AD98-F23CDADE978D}"/>
    <cellStyle name="통화 [0] 2 5 2 3 3 8" xfId="23965" xr:uid="{47CB7099-D551-4730-8D91-F1560BD48967}"/>
    <cellStyle name="통화 [0] 2 5 2 3 3 8 2" xfId="53917" xr:uid="{9F5710A4-E9E1-45A3-B4F9-72CC54AE7713}"/>
    <cellStyle name="통화 [0] 2 5 2 3 3 9" xfId="26701" xr:uid="{453060B6-9CD4-4840-B1FB-54467E456ABC}"/>
    <cellStyle name="통화 [0] 2 5 2 3 3 9 2" xfId="56653" xr:uid="{E44B89A9-CF0B-433D-97A1-99C651A79B2C}"/>
    <cellStyle name="통화 [0] 2 5 2 3 4" xfId="3081" xr:uid="{BB34A6DC-5429-4F94-A32D-F7C3867A90A9}"/>
    <cellStyle name="통화 [0] 2 5 2 3 4 2" xfId="28076" xr:uid="{12696A44-6771-4A47-B3A6-45F5A16EAEA5}"/>
    <cellStyle name="통화 [0] 2 5 2 3 4 2 2" xfId="58028" xr:uid="{9F48C5FF-3B5F-41F7-8734-EC0C39149687}"/>
    <cellStyle name="통화 [0] 2 5 2 3 4 3" xfId="33074" xr:uid="{3BB9DB18-30AA-4EDA-8ED5-FE942DCCC06C}"/>
    <cellStyle name="통화 [0] 2 5 2 3 5" xfId="6029" xr:uid="{F440F4C0-E1D0-43DA-BEA4-08A1D74B4A53}"/>
    <cellStyle name="통화 [0] 2 5 2 3 5 2" xfId="35984" xr:uid="{DD7D9E7E-2330-4D79-BBC5-3A21004E1AED}"/>
    <cellStyle name="통화 [0] 2 5 2 3 6" xfId="8811" xr:uid="{82E91FE3-B83A-49C5-A0A3-EBBE059BCC87}"/>
    <cellStyle name="통화 [0] 2 5 2 3 6 2" xfId="38766" xr:uid="{1E11D461-9291-4371-96F2-CD2B5B9CEA8F}"/>
    <cellStyle name="통화 [0] 2 5 2 3 7" xfId="11593" xr:uid="{F40E2B01-D404-49B1-A073-3F1F51A5E4C2}"/>
    <cellStyle name="통화 [0] 2 5 2 3 7 2" xfId="41548" xr:uid="{B27F5DC5-C4A8-455F-B136-282B30821F73}"/>
    <cellStyle name="통화 [0] 2 5 2 3 8" xfId="14328" xr:uid="{BB9D1953-2EFF-42F0-ADCC-5DDA22EDEE95}"/>
    <cellStyle name="통화 [0] 2 5 2 3 8 2" xfId="44283" xr:uid="{DF7A573B-6F80-4EDB-ADE9-2BA971400DE1}"/>
    <cellStyle name="통화 [0] 2 5 2 3 9" xfId="17076" xr:uid="{26C78D5D-973D-4D0B-A8E6-49D226FCE3E0}"/>
    <cellStyle name="통화 [0] 2 5 2 3 9 2" xfId="47029" xr:uid="{2459D05C-8B39-4FED-9375-6CA6101C6EED}"/>
    <cellStyle name="통화 [0] 2 5 2 4" xfId="1626" xr:uid="{72A84D7A-0D72-4018-8675-2E8C297272AE}"/>
    <cellStyle name="통화 [0] 2 5 2 4 10" xfId="22939" xr:uid="{F2238E89-D062-4F6A-8514-D030E13A50BD}"/>
    <cellStyle name="통화 [0] 2 5 2 4 10 2" xfId="52891" xr:uid="{9526C3E2-4FB2-45BE-9032-F575345576AD}"/>
    <cellStyle name="통화 [0] 2 5 2 4 11" xfId="25675" xr:uid="{43C96209-27C3-4281-9DC0-177F1F45DBB8}"/>
    <cellStyle name="통화 [0] 2 5 2 4 11 2" xfId="55627" xr:uid="{2692F96E-AA1F-43DE-B6DD-D45D956EA994}"/>
    <cellStyle name="통화 [0] 2 5 2 4 12" xfId="31631" xr:uid="{B692AFFA-51F3-42D7-BC42-C16192B5412D}"/>
    <cellStyle name="통화 [0] 2 5 2 4 2" xfId="4791" xr:uid="{62CB8177-D74C-4113-B07D-1C94121973FB}"/>
    <cellStyle name="통화 [0] 2 5 2 4 2 10" xfId="34784" xr:uid="{68065F64-387A-48D8-A9D8-A62910A2C960}"/>
    <cellStyle name="통화 [0] 2 5 2 4 2 2" xfId="7739" xr:uid="{E1A44A4E-FAFB-43D6-ACF5-9C154AD72607}"/>
    <cellStyle name="통화 [0] 2 5 2 4 2 2 2" xfId="29786" xr:uid="{265286C7-AF97-4B87-B42F-BF78D7CC5F9D}"/>
    <cellStyle name="통화 [0] 2 5 2 4 2 2 2 2" xfId="59738" xr:uid="{62BF4F37-319F-46A3-92FD-348554AAA4E8}"/>
    <cellStyle name="통화 [0] 2 5 2 4 2 2 3" xfId="37694" xr:uid="{7DF73A93-1504-46EA-A70D-4EB313046340}"/>
    <cellStyle name="통화 [0] 2 5 2 4 2 3" xfId="10521" xr:uid="{C4304BE4-67DF-4FD3-A302-E6BAB2C5CA85}"/>
    <cellStyle name="통화 [0] 2 5 2 4 2 3 2" xfId="40476" xr:uid="{9E29D883-F846-4751-8601-D61D51ECEA40}"/>
    <cellStyle name="통화 [0] 2 5 2 4 2 4" xfId="13303" xr:uid="{71AF0157-3C0B-4454-9F6D-18627E21412C}"/>
    <cellStyle name="통화 [0] 2 5 2 4 2 4 2" xfId="43258" xr:uid="{2334A781-40CD-4A6B-BB43-D0E626A094F5}"/>
    <cellStyle name="통화 [0] 2 5 2 4 2 5" xfId="16038" xr:uid="{D96A1751-6C70-4436-92B7-A1A9CFEF3902}"/>
    <cellStyle name="통화 [0] 2 5 2 4 2 5 2" xfId="45993" xr:uid="{C7D258D1-854F-4075-9A4B-87CA24F92171}"/>
    <cellStyle name="통화 [0] 2 5 2 4 2 6" xfId="18786" xr:uid="{2FE1093A-2A30-4F78-A063-5E32B559042F}"/>
    <cellStyle name="통화 [0] 2 5 2 4 2 6 2" xfId="48739" xr:uid="{81528529-E0A9-410E-A2A8-2BE919A4A15D}"/>
    <cellStyle name="통화 [0] 2 5 2 4 2 7" xfId="21569" xr:uid="{D946CB2E-B9DD-4101-91FA-1F8943448B71}"/>
    <cellStyle name="통화 [0] 2 5 2 4 2 7 2" xfId="51521" xr:uid="{F61F7CA4-2ACE-4D8F-87F7-EA5E0992F7E3}"/>
    <cellStyle name="통화 [0] 2 5 2 4 2 8" xfId="24307" xr:uid="{248FEFD9-8118-4866-8D13-259D5BF1C51E}"/>
    <cellStyle name="통화 [0] 2 5 2 4 2 8 2" xfId="54259" xr:uid="{AB12C6EB-F77C-44F1-BA82-F70F65C06811}"/>
    <cellStyle name="통화 [0] 2 5 2 4 2 9" xfId="27043" xr:uid="{A810792F-0BCA-4126-8277-E707281BD4E7}"/>
    <cellStyle name="통화 [0] 2 5 2 4 2 9 2" xfId="56995" xr:uid="{7B40483A-C7DC-4362-9888-B0CA8758D44F}"/>
    <cellStyle name="통화 [0] 2 5 2 4 3" xfId="3423" xr:uid="{CB64908F-348F-423E-8E08-708459D7ADBF}"/>
    <cellStyle name="통화 [0] 2 5 2 4 3 2" xfId="28418" xr:uid="{D557C49F-6282-4FD3-9B7A-A6C245083C1C}"/>
    <cellStyle name="통화 [0] 2 5 2 4 3 2 2" xfId="58370" xr:uid="{ACFBADDA-61F8-45DD-9CE0-A4055CEEA19F}"/>
    <cellStyle name="통화 [0] 2 5 2 4 3 3" xfId="33416" xr:uid="{4169546A-A8C0-4D20-9BE6-147DC899DB96}"/>
    <cellStyle name="통화 [0] 2 5 2 4 4" xfId="6371" xr:uid="{83815877-DBE8-4B73-9880-64B3251A786E}"/>
    <cellStyle name="통화 [0] 2 5 2 4 4 2" xfId="36326" xr:uid="{823AD277-F0B1-4BFC-B568-312AA93FD79E}"/>
    <cellStyle name="통화 [0] 2 5 2 4 5" xfId="9153" xr:uid="{88080C7C-CFA7-419A-8E73-7186A1C69FD8}"/>
    <cellStyle name="통화 [0] 2 5 2 4 5 2" xfId="39108" xr:uid="{EAFC9AEC-5D57-44B8-9778-33EE501F587E}"/>
    <cellStyle name="통화 [0] 2 5 2 4 6" xfId="11935" xr:uid="{E047F09E-029F-4F86-9CDC-4777B1A07650}"/>
    <cellStyle name="통화 [0] 2 5 2 4 6 2" xfId="41890" xr:uid="{700D0F71-599E-4E6A-ADE7-BDECC4BC3E31}"/>
    <cellStyle name="통화 [0] 2 5 2 4 7" xfId="14670" xr:uid="{04ECAF29-0738-460C-8D5C-5D7EBECE8480}"/>
    <cellStyle name="통화 [0] 2 5 2 4 7 2" xfId="44625" xr:uid="{553B023B-0FE4-4E20-880E-6703F79C1FDD}"/>
    <cellStyle name="통화 [0] 2 5 2 4 8" xfId="17418" xr:uid="{F34BD607-C295-4FE1-AF96-7FFA076E2294}"/>
    <cellStyle name="통화 [0] 2 5 2 4 8 2" xfId="47371" xr:uid="{7C969A2C-2065-4A45-AB82-6A218240E8DC}"/>
    <cellStyle name="통화 [0] 2 5 2 4 9" xfId="20201" xr:uid="{6B4B5CF4-C45C-4085-822F-8F8F6921AC18}"/>
    <cellStyle name="통화 [0] 2 5 2 4 9 2" xfId="50153" xr:uid="{39D6FA1E-0734-4C1E-9366-AD6C28CDD3C8}"/>
    <cellStyle name="통화 [0] 2 5 2 5" xfId="2122" xr:uid="{BF3FBA4A-5CE6-4DEB-AB0A-E59159781367}"/>
    <cellStyle name="통화 [0] 2 5 2 5 10" xfId="26359" xr:uid="{E9A15A37-708E-4A5C-8897-CF693AF5B66F}"/>
    <cellStyle name="통화 [0] 2 5 2 5 10 2" xfId="56311" xr:uid="{C471D486-0BB3-4143-B58B-6A3420F07317}"/>
    <cellStyle name="통화 [0] 2 5 2 5 11" xfId="32125" xr:uid="{006BA4C3-7948-4D56-B8E5-684BF609D9A5}"/>
    <cellStyle name="통화 [0] 2 5 2 5 2" xfId="4107" xr:uid="{DADBDBFC-E0EC-43C3-9975-E60FD2DA5F74}"/>
    <cellStyle name="통화 [0] 2 5 2 5 2 2" xfId="29102" xr:uid="{7DD37162-00EE-4D97-965A-34C22A3B1C5D}"/>
    <cellStyle name="통화 [0] 2 5 2 5 2 2 2" xfId="59054" xr:uid="{CEE70F2C-1C49-481D-8CD7-82C74A7057BF}"/>
    <cellStyle name="통화 [0] 2 5 2 5 2 3" xfId="34100" xr:uid="{AA972E0A-6866-44D6-8299-4A90606231BA}"/>
    <cellStyle name="통화 [0] 2 5 2 5 3" xfId="7055" xr:uid="{35961009-CC58-43BF-90D4-CE6F6F73D366}"/>
    <cellStyle name="통화 [0] 2 5 2 5 3 2" xfId="37010" xr:uid="{244319F7-35A4-4106-B403-E7F42AAD6484}"/>
    <cellStyle name="통화 [0] 2 5 2 5 4" xfId="9837" xr:uid="{A00637D4-EE7F-4C3A-A10F-98A2EF9E8C2B}"/>
    <cellStyle name="통화 [0] 2 5 2 5 4 2" xfId="39792" xr:uid="{F1F74A18-3A77-4EEB-B042-B4B909D9B30A}"/>
    <cellStyle name="통화 [0] 2 5 2 5 5" xfId="12619" xr:uid="{AAEBED15-1E7B-485B-8822-5FA6DE4EAA7B}"/>
    <cellStyle name="통화 [0] 2 5 2 5 5 2" xfId="42574" xr:uid="{3FF9E0C5-0B62-4680-BAEC-3CE9E4376BF2}"/>
    <cellStyle name="통화 [0] 2 5 2 5 6" xfId="15354" xr:uid="{71EC3551-2198-461F-B8FD-A502C2789C98}"/>
    <cellStyle name="통화 [0] 2 5 2 5 6 2" xfId="45309" xr:uid="{A0567A7E-30CC-44CE-8AF6-9C5EC4CD2F1C}"/>
    <cellStyle name="통화 [0] 2 5 2 5 7" xfId="18102" xr:uid="{D51F6D3C-95AA-4C1E-BE5F-DD87BB1D000C}"/>
    <cellStyle name="통화 [0] 2 5 2 5 7 2" xfId="48055" xr:uid="{8E00EFD5-C7B4-482E-AD1D-8AC07BAB213C}"/>
    <cellStyle name="통화 [0] 2 5 2 5 8" xfId="20885" xr:uid="{8AD8BBC6-9563-4281-B545-0C032350E2D3}"/>
    <cellStyle name="통화 [0] 2 5 2 5 8 2" xfId="50837" xr:uid="{FB9279F6-0696-49AE-853F-557F607670F4}"/>
    <cellStyle name="통화 [0] 2 5 2 5 9" xfId="23623" xr:uid="{9B344FEB-6889-4512-B72C-DAC381FCD621}"/>
    <cellStyle name="통화 [0] 2 5 2 5 9 2" xfId="53575" xr:uid="{8146E0FD-5016-48F8-9872-DA5D3C62F50A}"/>
    <cellStyle name="통화 [0] 2 5 2 6" xfId="2301" xr:uid="{7661E61E-9BC9-4601-9B3F-8F8F91FE214F}"/>
    <cellStyle name="통화 [0] 2 5 2 6 2" xfId="27734" xr:uid="{5C8A5E26-2762-42B8-AC9D-3A437353FD67}"/>
    <cellStyle name="통화 [0] 2 5 2 6 2 2" xfId="57686" xr:uid="{9CF7A647-1ABA-44AB-98CE-E5BBE0107776}"/>
    <cellStyle name="통화 [0] 2 5 2 6 3" xfId="32301" xr:uid="{2BD8E526-D3B4-451B-BA52-A3FDC9A61ABA}"/>
    <cellStyle name="통화 [0] 2 5 2 7" xfId="2739" xr:uid="{78DF79EC-DCE6-46FB-A2C5-F34AC66141C9}"/>
    <cellStyle name="통화 [0] 2 5 2 7 2" xfId="32732" xr:uid="{8CEC66C7-1B76-44A2-BE5A-B488CA6FDF82}"/>
    <cellStyle name="통화 [0] 2 5 2 8" xfId="5687" xr:uid="{544A9AE3-0B0A-411D-9084-C0CBF91C0167}"/>
    <cellStyle name="통화 [0] 2 5 2 8 2" xfId="35642" xr:uid="{725A884D-1D96-4960-A39A-A7A810C14DF0}"/>
    <cellStyle name="통화 [0] 2 5 2 9" xfId="8469" xr:uid="{0FFD2817-569D-4CB8-BB9F-EC3F1E22151A}"/>
    <cellStyle name="통화 [0] 2 5 2 9 2" xfId="38424" xr:uid="{220946B2-17F8-4ED2-BD4A-EB70642EDB98}"/>
    <cellStyle name="통화 [0] 2 5 3" xfId="772" xr:uid="{6440A1FB-0872-441E-9B38-1E296544A981}"/>
    <cellStyle name="통화 [0] 2 5 3 10" xfId="16820" xr:uid="{F669A558-57E7-4CA9-86F1-999A0A4C8A3E}"/>
    <cellStyle name="통화 [0] 2 5 3 10 2" xfId="46773" xr:uid="{2698C466-8C8D-493D-A9A5-BBF23EE1741A}"/>
    <cellStyle name="통화 [0] 2 5 3 11" xfId="19603" xr:uid="{5B32755B-84A7-4637-94E2-E9E21BF008EF}"/>
    <cellStyle name="통화 [0] 2 5 3 11 2" xfId="49555" xr:uid="{5C095A1D-5AE9-463F-BECA-FF4F1BAA46F2}"/>
    <cellStyle name="통화 [0] 2 5 3 12" xfId="22341" xr:uid="{709A2ABE-2DBE-4AC2-A1B3-E0553D5FF029}"/>
    <cellStyle name="통화 [0] 2 5 3 12 2" xfId="52293" xr:uid="{E2E5BA25-FED9-45AB-ACD6-3D22F96D2DD5}"/>
    <cellStyle name="통화 [0] 2 5 3 13" xfId="25077" xr:uid="{6CCAAC9D-3286-4EA8-835C-C00ACDF48359}"/>
    <cellStyle name="통화 [0] 2 5 3 13 2" xfId="55029" xr:uid="{28A942B9-CA36-4718-A5D2-7FA7EBE637C4}"/>
    <cellStyle name="통화 [0] 2 5 3 14" xfId="30777" xr:uid="{F280041A-DEC1-46D4-A868-69EECA432669}"/>
    <cellStyle name="통화 [0] 2 5 3 2" xfId="1315" xr:uid="{97811516-B113-4BC1-9228-A67838D38FA1}"/>
    <cellStyle name="통화 [0] 2 5 3 2 10" xfId="19945" xr:uid="{AF2218E8-77B8-4B56-A4AC-5D468A2EC8F7}"/>
    <cellStyle name="통화 [0] 2 5 3 2 10 2" xfId="49897" xr:uid="{C2362315-A799-4557-8B16-3A1D793F30F1}"/>
    <cellStyle name="통화 [0] 2 5 3 2 11" xfId="22683" xr:uid="{4F0DA3DD-9277-4DD7-A929-A7BBAFA938A4}"/>
    <cellStyle name="통화 [0] 2 5 3 2 11 2" xfId="52635" xr:uid="{294846D2-B438-4713-8DBF-DAD7813B72D7}"/>
    <cellStyle name="통화 [0] 2 5 3 2 12" xfId="25419" xr:uid="{0027C9A2-6994-467D-A5D9-E995090583A8}"/>
    <cellStyle name="통화 [0] 2 5 3 2 12 2" xfId="55371" xr:uid="{1C7B9114-BB71-46D1-8518-FC96F86CDA73}"/>
    <cellStyle name="통화 [0] 2 5 3 2 13" xfId="31320" xr:uid="{2E49D194-775B-40DB-931D-DEE27427CF22}"/>
    <cellStyle name="통화 [0] 2 5 3 2 2" xfId="3851" xr:uid="{99689C3C-B520-4F48-9B3A-15ABF7ED6F97}"/>
    <cellStyle name="통화 [0] 2 5 3 2 2 10" xfId="26103" xr:uid="{02FFDBEF-6512-4330-B89C-5851AD130204}"/>
    <cellStyle name="통화 [0] 2 5 3 2 2 10 2" xfId="56055" xr:uid="{1D4A392D-6512-4AE7-87FE-7BE4BE1EA21A}"/>
    <cellStyle name="통화 [0] 2 5 3 2 2 11" xfId="33844" xr:uid="{F8CFDBDA-B5CF-4B91-AF59-3C5DFC442CDB}"/>
    <cellStyle name="통화 [0] 2 5 3 2 2 2" xfId="5219" xr:uid="{0C05C1CD-2C9E-4579-AD98-095FCB188AD2}"/>
    <cellStyle name="통화 [0] 2 5 3 2 2 2 10" xfId="35212" xr:uid="{AE134A91-07A2-483F-8103-8968E10C9042}"/>
    <cellStyle name="통화 [0] 2 5 3 2 2 2 2" xfId="8167" xr:uid="{CB6C6755-BFA5-40A6-9F93-DCFEF0B279A2}"/>
    <cellStyle name="통화 [0] 2 5 3 2 2 2 2 2" xfId="30214" xr:uid="{3DE0B7C0-2113-47B8-8AF1-92412C7FEAD5}"/>
    <cellStyle name="통화 [0] 2 5 3 2 2 2 2 2 2" xfId="60166" xr:uid="{CBF686DF-792F-4BC3-9797-42FEE8A30923}"/>
    <cellStyle name="통화 [0] 2 5 3 2 2 2 2 3" xfId="38122" xr:uid="{8D72EFE9-B157-43E6-9D6F-9ED44042D22D}"/>
    <cellStyle name="통화 [0] 2 5 3 2 2 2 3" xfId="10949" xr:uid="{1A94D8C9-BF89-48B1-8575-9047960BE8FF}"/>
    <cellStyle name="통화 [0] 2 5 3 2 2 2 3 2" xfId="40904" xr:uid="{8371B601-15DE-4869-8387-80074732AA3E}"/>
    <cellStyle name="통화 [0] 2 5 3 2 2 2 4" xfId="13731" xr:uid="{E408FA26-309A-4D8B-9FD6-0A3C48AF923B}"/>
    <cellStyle name="통화 [0] 2 5 3 2 2 2 4 2" xfId="43686" xr:uid="{1DB0A568-7C98-43BF-92D0-4C01E4386AF1}"/>
    <cellStyle name="통화 [0] 2 5 3 2 2 2 5" xfId="16466" xr:uid="{2B2C53A9-EFCB-43FE-901C-C9E84A8F2453}"/>
    <cellStyle name="통화 [0] 2 5 3 2 2 2 5 2" xfId="46421" xr:uid="{8546B64C-6502-4A5F-B787-42DB945A3D0C}"/>
    <cellStyle name="통화 [0] 2 5 3 2 2 2 6" xfId="19214" xr:uid="{90F5CC98-2FF0-4E31-A53E-DA874D8429BB}"/>
    <cellStyle name="통화 [0] 2 5 3 2 2 2 6 2" xfId="49167" xr:uid="{5466C8CA-95C4-4508-BE61-599622688EAB}"/>
    <cellStyle name="통화 [0] 2 5 3 2 2 2 7" xfId="21997" xr:uid="{4837B715-DB53-4012-B6BE-61280CB524BB}"/>
    <cellStyle name="통화 [0] 2 5 3 2 2 2 7 2" xfId="51949" xr:uid="{C74C3086-6DA0-4979-908B-AA2A2E31DC0A}"/>
    <cellStyle name="통화 [0] 2 5 3 2 2 2 8" xfId="24735" xr:uid="{0B7D484B-D585-4453-B0D4-F8E6624DFCF1}"/>
    <cellStyle name="통화 [0] 2 5 3 2 2 2 8 2" xfId="54687" xr:uid="{9780BDDF-FAF4-4306-B4F3-62BAF2DF96DB}"/>
    <cellStyle name="통화 [0] 2 5 3 2 2 2 9" xfId="27471" xr:uid="{0D461FD0-E8A7-4A24-9AEC-0B1E45BBE875}"/>
    <cellStyle name="통화 [0] 2 5 3 2 2 2 9 2" xfId="57423" xr:uid="{EDF789E4-E3D9-4343-ACA7-ED69D68D384F}"/>
    <cellStyle name="통화 [0] 2 5 3 2 2 3" xfId="6799" xr:uid="{928A7B67-642C-4C07-AEEE-ACA66AD24AB4}"/>
    <cellStyle name="통화 [0] 2 5 3 2 2 3 2" xfId="28846" xr:uid="{3428A443-3C7F-492F-A456-AFC1684F9FAB}"/>
    <cellStyle name="통화 [0] 2 5 3 2 2 3 2 2" xfId="58798" xr:uid="{CEB9BCA5-F8D6-4D5C-8D5D-AE1D42315CCC}"/>
    <cellStyle name="통화 [0] 2 5 3 2 2 3 3" xfId="36754" xr:uid="{D48E8F8D-7371-4456-9294-0BBE38C0ECD2}"/>
    <cellStyle name="통화 [0] 2 5 3 2 2 4" xfId="9581" xr:uid="{522FA035-9226-443D-8611-E480C3AAAC2A}"/>
    <cellStyle name="통화 [0] 2 5 3 2 2 4 2" xfId="39536" xr:uid="{94C4B58E-F805-4A39-A2CC-85BF54D1D8AD}"/>
    <cellStyle name="통화 [0] 2 5 3 2 2 5" xfId="12363" xr:uid="{09FF271D-A600-4378-97B2-97D6E92B5EC5}"/>
    <cellStyle name="통화 [0] 2 5 3 2 2 5 2" xfId="42318" xr:uid="{247C6555-ED2A-47BB-A63D-A0B80407F477}"/>
    <cellStyle name="통화 [0] 2 5 3 2 2 6" xfId="15098" xr:uid="{C2D4C2AB-D9A4-45EA-9836-E62EBE31C79E}"/>
    <cellStyle name="통화 [0] 2 5 3 2 2 6 2" xfId="45053" xr:uid="{5788039E-9E4E-42D4-A414-81A935B1269E}"/>
    <cellStyle name="통화 [0] 2 5 3 2 2 7" xfId="17846" xr:uid="{A2900B30-D891-415F-A95A-6DE8949DFFC6}"/>
    <cellStyle name="통화 [0] 2 5 3 2 2 7 2" xfId="47799" xr:uid="{C03AD4B4-3773-4185-B6AE-4EB8690E7729}"/>
    <cellStyle name="통화 [0] 2 5 3 2 2 8" xfId="20629" xr:uid="{EF61AB5C-4070-4916-B09F-1AD17606862D}"/>
    <cellStyle name="통화 [0] 2 5 3 2 2 8 2" xfId="50581" xr:uid="{063C2E8A-23F8-451E-AB8C-F7B57367BC5F}"/>
    <cellStyle name="통화 [0] 2 5 3 2 2 9" xfId="23367" xr:uid="{9B4B5FB0-8DF5-4179-8C16-4792841834D9}"/>
    <cellStyle name="통화 [0] 2 5 3 2 2 9 2" xfId="53319" xr:uid="{61DA1A11-2353-4E5D-8EBD-24838DD6B49D}"/>
    <cellStyle name="통화 [0] 2 5 3 2 3" xfId="4535" xr:uid="{E6813DCA-2F44-4CC0-A62F-309443FF8534}"/>
    <cellStyle name="통화 [0] 2 5 3 2 3 10" xfId="34528" xr:uid="{F553A96A-1BB6-4245-AF74-C52776776D4D}"/>
    <cellStyle name="통화 [0] 2 5 3 2 3 2" xfId="7483" xr:uid="{523A2968-B205-417B-BA86-DA811AC89F76}"/>
    <cellStyle name="통화 [0] 2 5 3 2 3 2 2" xfId="29530" xr:uid="{DB412F80-5662-446E-8E5C-798F29EB6C6C}"/>
    <cellStyle name="통화 [0] 2 5 3 2 3 2 2 2" xfId="59482" xr:uid="{D75D306B-535F-4A27-870D-737C5FAF9571}"/>
    <cellStyle name="통화 [0] 2 5 3 2 3 2 3" xfId="37438" xr:uid="{268F2BED-FFAB-491E-8510-F7BDC166416A}"/>
    <cellStyle name="통화 [0] 2 5 3 2 3 3" xfId="10265" xr:uid="{1114D409-66BD-4F1E-B8BB-29E70E7751D8}"/>
    <cellStyle name="통화 [0] 2 5 3 2 3 3 2" xfId="40220" xr:uid="{E8E04D98-23C8-499E-B326-7D532DAACE36}"/>
    <cellStyle name="통화 [0] 2 5 3 2 3 4" xfId="13047" xr:uid="{D43CBE34-3AAB-4AED-80B6-856B9961BCE5}"/>
    <cellStyle name="통화 [0] 2 5 3 2 3 4 2" xfId="43002" xr:uid="{9E14F71C-9AE9-44E8-A7DF-4E41593636E5}"/>
    <cellStyle name="통화 [0] 2 5 3 2 3 5" xfId="15782" xr:uid="{A33D14DA-400D-4BBD-B03D-613E9FD0089F}"/>
    <cellStyle name="통화 [0] 2 5 3 2 3 5 2" xfId="45737" xr:uid="{E067FA56-B24B-4A38-837F-FFD4EAE3081A}"/>
    <cellStyle name="통화 [0] 2 5 3 2 3 6" xfId="18530" xr:uid="{8FB3257B-886E-49DF-AA49-E3B4E33B0FD3}"/>
    <cellStyle name="통화 [0] 2 5 3 2 3 6 2" xfId="48483" xr:uid="{D862A1C9-DEE9-4C83-8B40-21DE4A45EF0C}"/>
    <cellStyle name="통화 [0] 2 5 3 2 3 7" xfId="21313" xr:uid="{5A02B12B-516B-49F8-9B2A-CCE94A820BD0}"/>
    <cellStyle name="통화 [0] 2 5 3 2 3 7 2" xfId="51265" xr:uid="{1B252D2E-CD19-4B58-9E49-4F3A3EB8DE62}"/>
    <cellStyle name="통화 [0] 2 5 3 2 3 8" xfId="24051" xr:uid="{AD8E76F6-E34D-45A2-BD7E-3014363CB9F2}"/>
    <cellStyle name="통화 [0] 2 5 3 2 3 8 2" xfId="54003" xr:uid="{E8F91357-7A03-4753-871C-3EAE77C351A2}"/>
    <cellStyle name="통화 [0] 2 5 3 2 3 9" xfId="26787" xr:uid="{FE202717-B30D-4FB5-960A-6FD51B015D9C}"/>
    <cellStyle name="통화 [0] 2 5 3 2 3 9 2" xfId="56739" xr:uid="{D06436BA-236C-4372-8734-D64B8AA8B45F}"/>
    <cellStyle name="통화 [0] 2 5 3 2 4" xfId="3167" xr:uid="{E5241429-B7E8-46B7-BB11-32742ED8C2CA}"/>
    <cellStyle name="통화 [0] 2 5 3 2 4 2" xfId="28162" xr:uid="{6FA4F89C-65CD-49D6-8543-D39D63E7244C}"/>
    <cellStyle name="통화 [0] 2 5 3 2 4 2 2" xfId="58114" xr:uid="{E796A771-1CC5-41B5-8F8F-C0024F64C169}"/>
    <cellStyle name="통화 [0] 2 5 3 2 4 3" xfId="33160" xr:uid="{C940B403-7C6E-4833-B111-EB6DB945944E}"/>
    <cellStyle name="통화 [0] 2 5 3 2 5" xfId="6115" xr:uid="{4BF38993-0FA7-46E9-965F-90D8D78FD82F}"/>
    <cellStyle name="통화 [0] 2 5 3 2 5 2" xfId="36070" xr:uid="{F110138F-927C-4DFD-8AB2-E799B5A42E85}"/>
    <cellStyle name="통화 [0] 2 5 3 2 6" xfId="8897" xr:uid="{C00CE857-8A99-4526-B972-E7027BF92C6A}"/>
    <cellStyle name="통화 [0] 2 5 3 2 6 2" xfId="38852" xr:uid="{801B0941-CD49-458B-BE3D-C1EC027706EC}"/>
    <cellStyle name="통화 [0] 2 5 3 2 7" xfId="11679" xr:uid="{ECCC6487-D5C9-45E2-8D10-F10C1475C238}"/>
    <cellStyle name="통화 [0] 2 5 3 2 7 2" xfId="41634" xr:uid="{BD26AD23-627B-4A1C-A769-C758DAD99932}"/>
    <cellStyle name="통화 [0] 2 5 3 2 8" xfId="14414" xr:uid="{033B3A5B-B559-43DD-A0E2-E2E491F455DA}"/>
    <cellStyle name="통화 [0] 2 5 3 2 8 2" xfId="44369" xr:uid="{E2660B8D-214A-4BA5-9352-05CBA8A66562}"/>
    <cellStyle name="통화 [0] 2 5 3 2 9" xfId="17162" xr:uid="{F520F28E-3D67-44BD-A881-8944B10B645F}"/>
    <cellStyle name="통화 [0] 2 5 3 2 9 2" xfId="47115" xr:uid="{22221ED6-977A-4CEB-AED9-67EC0681AB0D}"/>
    <cellStyle name="통화 [0] 2 5 3 3" xfId="1857" xr:uid="{898BF233-A191-4D2D-895C-1C3440E73B76}"/>
    <cellStyle name="통화 [0] 2 5 3 3 10" xfId="23025" xr:uid="{CDC4935A-92BB-4961-936B-25A73862FECB}"/>
    <cellStyle name="통화 [0] 2 5 3 3 10 2" xfId="52977" xr:uid="{C88085F7-CE5C-4DAD-AC7E-72A6CE44EEE2}"/>
    <cellStyle name="통화 [0] 2 5 3 3 11" xfId="25761" xr:uid="{607DA443-0078-42F0-8A14-EBFBE4DAE6D5}"/>
    <cellStyle name="통화 [0] 2 5 3 3 11 2" xfId="55713" xr:uid="{9DC2B9C6-0C8B-438A-925C-A6CCECB0F739}"/>
    <cellStyle name="통화 [0] 2 5 3 3 12" xfId="31862" xr:uid="{2CDCD483-F07A-49C2-A9AE-98220C3F784A}"/>
    <cellStyle name="통화 [0] 2 5 3 3 2" xfId="4877" xr:uid="{8DED852B-0AFB-4095-BB3C-F8563F5406B3}"/>
    <cellStyle name="통화 [0] 2 5 3 3 2 10" xfId="34870" xr:uid="{CCEE2B3B-5C92-4E9A-82D6-8A684E6FFBF4}"/>
    <cellStyle name="통화 [0] 2 5 3 3 2 2" xfId="7825" xr:uid="{873895B5-B109-4230-AA78-FC493933E042}"/>
    <cellStyle name="통화 [0] 2 5 3 3 2 2 2" xfId="29872" xr:uid="{3827A282-8E1F-447E-B4D9-E70B24F4784F}"/>
    <cellStyle name="통화 [0] 2 5 3 3 2 2 2 2" xfId="59824" xr:uid="{634013AB-E682-41FE-B519-A035E392AC73}"/>
    <cellStyle name="통화 [0] 2 5 3 3 2 2 3" xfId="37780" xr:uid="{B7CE62A3-F22D-40A4-B9EE-D66B8F862625}"/>
    <cellStyle name="통화 [0] 2 5 3 3 2 3" xfId="10607" xr:uid="{8C5ADC03-D99D-40EB-A4F8-CD4C8E2B2C00}"/>
    <cellStyle name="통화 [0] 2 5 3 3 2 3 2" xfId="40562" xr:uid="{9A3992CA-3964-4C5A-ACD9-0C1214614C0F}"/>
    <cellStyle name="통화 [0] 2 5 3 3 2 4" xfId="13389" xr:uid="{95E8F0A3-53E1-4457-B7E0-7D1FC1BF7EFB}"/>
    <cellStyle name="통화 [0] 2 5 3 3 2 4 2" xfId="43344" xr:uid="{68898546-6D38-4F82-B0A7-4F1193F2B54B}"/>
    <cellStyle name="통화 [0] 2 5 3 3 2 5" xfId="16124" xr:uid="{FD34C494-583A-48A3-8983-E07BCE1346E5}"/>
    <cellStyle name="통화 [0] 2 5 3 3 2 5 2" xfId="46079" xr:uid="{31885E1C-1163-4D04-9A70-45FB1F9920D2}"/>
    <cellStyle name="통화 [0] 2 5 3 3 2 6" xfId="18872" xr:uid="{707DB152-E7E9-407A-92F2-55EB78C7CAE0}"/>
    <cellStyle name="통화 [0] 2 5 3 3 2 6 2" xfId="48825" xr:uid="{AE40BEB5-0E9E-40E8-A498-8BACA4780CCB}"/>
    <cellStyle name="통화 [0] 2 5 3 3 2 7" xfId="21655" xr:uid="{2D2DA92C-58DF-466F-A83D-0CA2E4DEC228}"/>
    <cellStyle name="통화 [0] 2 5 3 3 2 7 2" xfId="51607" xr:uid="{99BA332B-273D-49CD-B3B7-5C560E6D4C0D}"/>
    <cellStyle name="통화 [0] 2 5 3 3 2 8" xfId="24393" xr:uid="{2698FFFE-D4BD-4D50-A389-3F5E0E62976F}"/>
    <cellStyle name="통화 [0] 2 5 3 3 2 8 2" xfId="54345" xr:uid="{CE92A288-412D-49DC-A964-180CB0E5664E}"/>
    <cellStyle name="통화 [0] 2 5 3 3 2 9" xfId="27129" xr:uid="{DF07E05B-1F0C-4939-A5D3-32F1E98E7130}"/>
    <cellStyle name="통화 [0] 2 5 3 3 2 9 2" xfId="57081" xr:uid="{AD812CD6-FCB4-4120-9630-977E28151555}"/>
    <cellStyle name="통화 [0] 2 5 3 3 3" xfId="3509" xr:uid="{18F67312-C804-4B64-B8B4-F68F16CD833B}"/>
    <cellStyle name="통화 [0] 2 5 3 3 3 2" xfId="28504" xr:uid="{C8AED985-D0A2-4736-BD50-4E793FE159F8}"/>
    <cellStyle name="통화 [0] 2 5 3 3 3 2 2" xfId="58456" xr:uid="{60D25266-B3BA-45C5-A558-0C2E87A84C1D}"/>
    <cellStyle name="통화 [0] 2 5 3 3 3 3" xfId="33502" xr:uid="{BDA1406B-5CD6-4664-99E2-74662BA77F45}"/>
    <cellStyle name="통화 [0] 2 5 3 3 4" xfId="6457" xr:uid="{AEE7A4F6-1FB4-4048-B6B8-AC561CFFBF1E}"/>
    <cellStyle name="통화 [0] 2 5 3 3 4 2" xfId="36412" xr:uid="{C0544C24-625E-4EE6-8FE6-7401AA7E660C}"/>
    <cellStyle name="통화 [0] 2 5 3 3 5" xfId="9239" xr:uid="{E5F67186-1A17-491E-9E71-B5947C5EB269}"/>
    <cellStyle name="통화 [0] 2 5 3 3 5 2" xfId="39194" xr:uid="{4CFD083C-C019-4709-ACFC-23689A9C96A4}"/>
    <cellStyle name="통화 [0] 2 5 3 3 6" xfId="12021" xr:uid="{F5C6F249-2B9E-4AF5-A618-BD68A4DE8057}"/>
    <cellStyle name="통화 [0] 2 5 3 3 6 2" xfId="41976" xr:uid="{55626993-CAA4-432C-9B9E-4664CA835604}"/>
    <cellStyle name="통화 [0] 2 5 3 3 7" xfId="14756" xr:uid="{ABFDD26E-BE31-4FDE-BD73-1AD0A51648E8}"/>
    <cellStyle name="통화 [0] 2 5 3 3 7 2" xfId="44711" xr:uid="{CF28B496-277A-4137-9FCC-B1C18F4C9479}"/>
    <cellStyle name="통화 [0] 2 5 3 3 8" xfId="17504" xr:uid="{7FC2D5F1-4D90-4798-9236-CC23C9AC8CF1}"/>
    <cellStyle name="통화 [0] 2 5 3 3 8 2" xfId="47457" xr:uid="{C0AA0714-BA47-4204-8046-D49164F28B6B}"/>
    <cellStyle name="통화 [0] 2 5 3 3 9" xfId="20287" xr:uid="{F58B73A5-BA6D-469B-9539-B517131452F9}"/>
    <cellStyle name="통화 [0] 2 5 3 3 9 2" xfId="50239" xr:uid="{058F96E2-4B7C-474B-A286-417EF4B3123A}"/>
    <cellStyle name="통화 [0] 2 5 3 4" xfId="2388" xr:uid="{FDCCEFAE-170A-4CD7-A3C5-8EDBB373D452}"/>
    <cellStyle name="통화 [0] 2 5 3 4 10" xfId="26445" xr:uid="{95D725D6-699F-4BDE-A970-59CC170BC486}"/>
    <cellStyle name="통화 [0] 2 5 3 4 10 2" xfId="56397" xr:uid="{13F98061-37F1-4B1B-AFB2-F24696ADEEDC}"/>
    <cellStyle name="통화 [0] 2 5 3 4 11" xfId="32387" xr:uid="{EC128923-B183-4183-8089-AC4F6643DE93}"/>
    <cellStyle name="통화 [0] 2 5 3 4 2" xfId="4193" xr:uid="{AB5F7F4D-FC60-4E2F-9CCC-68FA8BEDDB64}"/>
    <cellStyle name="통화 [0] 2 5 3 4 2 2" xfId="29188" xr:uid="{C8CB3E41-472B-440C-A4E1-03C83741A84C}"/>
    <cellStyle name="통화 [0] 2 5 3 4 2 2 2" xfId="59140" xr:uid="{0595E5D9-66CA-4B51-A227-12088093A9B4}"/>
    <cellStyle name="통화 [0] 2 5 3 4 2 3" xfId="34186" xr:uid="{43F27099-80D7-4CFD-BAA8-9035C0F4C162}"/>
    <cellStyle name="통화 [0] 2 5 3 4 3" xfId="7141" xr:uid="{16E0B649-9A74-43FD-BE3A-F8C85E139446}"/>
    <cellStyle name="통화 [0] 2 5 3 4 3 2" xfId="37096" xr:uid="{7AAEED8F-A790-4933-9EFF-F461827E213F}"/>
    <cellStyle name="통화 [0] 2 5 3 4 4" xfId="9923" xr:uid="{D2C559FC-432B-4A4B-918E-B23C27AE4A12}"/>
    <cellStyle name="통화 [0] 2 5 3 4 4 2" xfId="39878" xr:uid="{5A72FD9D-273B-48D7-AAC0-CC55E2BB5EC3}"/>
    <cellStyle name="통화 [0] 2 5 3 4 5" xfId="12705" xr:uid="{C48162A2-3568-49B3-9D17-C2F60D7C37D5}"/>
    <cellStyle name="통화 [0] 2 5 3 4 5 2" xfId="42660" xr:uid="{489D53A0-2227-4B8E-9F68-D0B4FD381C86}"/>
    <cellStyle name="통화 [0] 2 5 3 4 6" xfId="15440" xr:uid="{D9D1B9EF-B5E0-4C7C-AE9E-738D9BE0B3C1}"/>
    <cellStyle name="통화 [0] 2 5 3 4 6 2" xfId="45395" xr:uid="{14D3DD2B-1F15-4A29-B466-ED5ACD487C79}"/>
    <cellStyle name="통화 [0] 2 5 3 4 7" xfId="18188" xr:uid="{91A9ACEE-36C2-44DE-8784-4D9F5AD01836}"/>
    <cellStyle name="통화 [0] 2 5 3 4 7 2" xfId="48141" xr:uid="{6F8F4D53-F512-42B3-BFBB-6EDA089C1AF2}"/>
    <cellStyle name="통화 [0] 2 5 3 4 8" xfId="20971" xr:uid="{A44E43DC-CC6E-4677-919D-1E3D364AEFE6}"/>
    <cellStyle name="통화 [0] 2 5 3 4 8 2" xfId="50923" xr:uid="{B0811B55-C8F5-4145-9CC9-1538F29AEC92}"/>
    <cellStyle name="통화 [0] 2 5 3 4 9" xfId="23709" xr:uid="{C84B4EF4-19A8-45F0-A72A-A93E85FD05A5}"/>
    <cellStyle name="통화 [0] 2 5 3 4 9 2" xfId="53661" xr:uid="{C425CE59-44A2-4D86-BA10-06B64E73DF4A}"/>
    <cellStyle name="통화 [0] 2 5 3 5" xfId="2825" xr:uid="{14743443-9AE0-4A2B-BDD2-02F45408C68C}"/>
    <cellStyle name="통화 [0] 2 5 3 5 2" xfId="27820" xr:uid="{7301D327-457A-4539-BD8A-CBCA8EC876C7}"/>
    <cellStyle name="통화 [0] 2 5 3 5 2 2" xfId="57772" xr:uid="{41328A69-7FDF-40DD-9397-C14024E4807E}"/>
    <cellStyle name="통화 [0] 2 5 3 5 3" xfId="32818" xr:uid="{C7002A3A-2382-44A6-85F5-A64A6DF5CF40}"/>
    <cellStyle name="통화 [0] 2 5 3 6" xfId="5773" xr:uid="{0924B8C7-5F4A-4E75-BEA8-64F168A84BAC}"/>
    <cellStyle name="통화 [0] 2 5 3 6 2" xfId="35728" xr:uid="{5525C2CB-62D7-42E2-B4E8-BA6188F471B1}"/>
    <cellStyle name="통화 [0] 2 5 3 7" xfId="8555" xr:uid="{175D8433-01FC-4B90-96E9-6C2F52C51D57}"/>
    <cellStyle name="통화 [0] 2 5 3 7 2" xfId="38510" xr:uid="{6BFEB504-410B-48EB-82FE-403F7766F077}"/>
    <cellStyle name="통화 [0] 2 5 3 8" xfId="11337" xr:uid="{3C5EA4A8-A228-4F9F-9554-FA46FAF7C170}"/>
    <cellStyle name="통화 [0] 2 5 3 8 2" xfId="41292" xr:uid="{3172BB08-C077-4BB8-8663-7882D04ACB1D}"/>
    <cellStyle name="통화 [0] 2 5 3 9" xfId="14072" xr:uid="{4A2B2DB1-1B2D-49D6-BE37-0639A60D3DCA}"/>
    <cellStyle name="통화 [0] 2 5 3 9 2" xfId="44027" xr:uid="{CF00CC86-0DDF-4B39-9535-6536F6EA63CC}"/>
    <cellStyle name="통화 [0] 2 5 4" xfId="945" xr:uid="{82AACFD1-E306-47E4-9BFF-04278F0351F3}"/>
    <cellStyle name="통화 [0] 2 5 4 10" xfId="19774" xr:uid="{530D708B-0696-40D6-814E-52BB300CF0C3}"/>
    <cellStyle name="통화 [0] 2 5 4 10 2" xfId="49726" xr:uid="{613F5231-38DA-4D59-879B-E50F7DFDF98C}"/>
    <cellStyle name="통화 [0] 2 5 4 11" xfId="22512" xr:uid="{40351D13-333F-4AD2-A6BF-66B964B70D63}"/>
    <cellStyle name="통화 [0] 2 5 4 11 2" xfId="52464" xr:uid="{BD474545-EF8D-4633-9CF4-2C56A5704FEC}"/>
    <cellStyle name="통화 [0] 2 5 4 12" xfId="25248" xr:uid="{A573D696-089D-4007-992A-035E92681015}"/>
    <cellStyle name="통화 [0] 2 5 4 12 2" xfId="55200" xr:uid="{6A475A9F-08DE-4F84-B782-2ABA52EB14EF}"/>
    <cellStyle name="통화 [0] 2 5 4 13" xfId="30950" xr:uid="{2179EACE-EAD2-4168-BFBE-525AE9E2BBCD}"/>
    <cellStyle name="통화 [0] 2 5 4 2" xfId="3680" xr:uid="{B9445120-FC6A-482B-9BB1-DB1CBBEC2793}"/>
    <cellStyle name="통화 [0] 2 5 4 2 10" xfId="25932" xr:uid="{2CE4A566-A6C6-4124-8CC2-32D736088573}"/>
    <cellStyle name="통화 [0] 2 5 4 2 10 2" xfId="55884" xr:uid="{7CF6718D-753E-4BB8-B50A-B0F99CC78E1B}"/>
    <cellStyle name="통화 [0] 2 5 4 2 11" xfId="33673" xr:uid="{E96CF8FF-7E5C-4FB1-8172-D76FD95A9FE3}"/>
    <cellStyle name="통화 [0] 2 5 4 2 2" xfId="5048" xr:uid="{1A9C6F45-01AA-47A9-BF93-718290419E93}"/>
    <cellStyle name="통화 [0] 2 5 4 2 2 10" xfId="35041" xr:uid="{CD4482F4-9793-4FC0-8EDA-3CB5F528D269}"/>
    <cellStyle name="통화 [0] 2 5 4 2 2 2" xfId="7996" xr:uid="{0430008C-F794-45F7-9D31-C363036A7811}"/>
    <cellStyle name="통화 [0] 2 5 4 2 2 2 2" xfId="30043" xr:uid="{D4218D1D-E408-4B2B-BA68-BDC44972998D}"/>
    <cellStyle name="통화 [0] 2 5 4 2 2 2 2 2" xfId="59995" xr:uid="{2E954DC2-E028-46ED-B9D1-EE9D9F3BA181}"/>
    <cellStyle name="통화 [0] 2 5 4 2 2 2 3" xfId="37951" xr:uid="{4B92EC7A-E2B4-48F2-9DCE-B919614CF6C6}"/>
    <cellStyle name="통화 [0] 2 5 4 2 2 3" xfId="10778" xr:uid="{C6502D85-9B67-4A61-A2EA-A9A27C8EC4B9}"/>
    <cellStyle name="통화 [0] 2 5 4 2 2 3 2" xfId="40733" xr:uid="{42F25902-0A57-4D85-A22D-965E72E47EA3}"/>
    <cellStyle name="통화 [0] 2 5 4 2 2 4" xfId="13560" xr:uid="{808694B7-A719-4AF8-97AA-75708CB38AF0}"/>
    <cellStyle name="통화 [0] 2 5 4 2 2 4 2" xfId="43515" xr:uid="{67C9E304-F868-4E75-A863-CA5117E099F3}"/>
    <cellStyle name="통화 [0] 2 5 4 2 2 5" xfId="16295" xr:uid="{6E560242-1272-4687-82CF-7334D84BF02B}"/>
    <cellStyle name="통화 [0] 2 5 4 2 2 5 2" xfId="46250" xr:uid="{A9BDB133-38C8-4489-A073-80AC2B4FB96D}"/>
    <cellStyle name="통화 [0] 2 5 4 2 2 6" xfId="19043" xr:uid="{21C2CFD4-2141-45A9-9316-DD4F840BA866}"/>
    <cellStyle name="통화 [0] 2 5 4 2 2 6 2" xfId="48996" xr:uid="{71A27088-58EE-404A-A27B-A41DE049C31A}"/>
    <cellStyle name="통화 [0] 2 5 4 2 2 7" xfId="21826" xr:uid="{5C9D785A-0838-496A-8104-785523B616F4}"/>
    <cellStyle name="통화 [0] 2 5 4 2 2 7 2" xfId="51778" xr:uid="{5E05B366-5B38-4E5C-A3BD-8F4F1EB82CF0}"/>
    <cellStyle name="통화 [0] 2 5 4 2 2 8" xfId="24564" xr:uid="{DE122708-134C-4A4B-B685-C79BF5EABDA0}"/>
    <cellStyle name="통화 [0] 2 5 4 2 2 8 2" xfId="54516" xr:uid="{28E9F07D-3705-4326-BD36-E452C0859D8F}"/>
    <cellStyle name="통화 [0] 2 5 4 2 2 9" xfId="27300" xr:uid="{F8ECA49F-C2BE-4BA9-B68B-4BD60124AE54}"/>
    <cellStyle name="통화 [0] 2 5 4 2 2 9 2" xfId="57252" xr:uid="{17D6169A-9C61-40C9-AB0E-A279CA7387B7}"/>
    <cellStyle name="통화 [0] 2 5 4 2 3" xfId="6628" xr:uid="{119D25FC-8CA7-4270-9550-CF1BEECB3C6F}"/>
    <cellStyle name="통화 [0] 2 5 4 2 3 2" xfId="28675" xr:uid="{A340D2B9-174B-4EEC-844E-31865B97C337}"/>
    <cellStyle name="통화 [0] 2 5 4 2 3 2 2" xfId="58627" xr:uid="{260AD248-0964-4F6D-9EF3-E62BEE841712}"/>
    <cellStyle name="통화 [0] 2 5 4 2 3 3" xfId="36583" xr:uid="{9F574EB6-867E-401D-8AF4-3B73FCF47F3E}"/>
    <cellStyle name="통화 [0] 2 5 4 2 4" xfId="9410" xr:uid="{4C99BECC-6F65-4A0D-920E-3F1D8821899B}"/>
    <cellStyle name="통화 [0] 2 5 4 2 4 2" xfId="39365" xr:uid="{B7733F1C-1444-48E3-A428-FCA5DBFA3A4D}"/>
    <cellStyle name="통화 [0] 2 5 4 2 5" xfId="12192" xr:uid="{7C562137-55C5-4152-B51A-B17FDA016303}"/>
    <cellStyle name="통화 [0] 2 5 4 2 5 2" xfId="42147" xr:uid="{DAC306C5-B41E-4211-9F22-FD2F5DC896AA}"/>
    <cellStyle name="통화 [0] 2 5 4 2 6" xfId="14927" xr:uid="{4D1A4315-299B-4028-A79E-1351333EA6D2}"/>
    <cellStyle name="통화 [0] 2 5 4 2 6 2" xfId="44882" xr:uid="{691F96DC-23C3-46E4-8890-BDDA983C1692}"/>
    <cellStyle name="통화 [0] 2 5 4 2 7" xfId="17675" xr:uid="{7D224242-63B4-42E9-B964-85E9935B850D}"/>
    <cellStyle name="통화 [0] 2 5 4 2 7 2" xfId="47628" xr:uid="{44BFB809-5F57-4CD1-A30E-DB72707F9CDF}"/>
    <cellStyle name="통화 [0] 2 5 4 2 8" xfId="20458" xr:uid="{8D828A38-E023-40D3-863F-232FD0AB7C74}"/>
    <cellStyle name="통화 [0] 2 5 4 2 8 2" xfId="50410" xr:uid="{839A07E2-938A-4AE2-B3AA-46E2B3510BF4}"/>
    <cellStyle name="통화 [0] 2 5 4 2 9" xfId="23196" xr:uid="{7AB3559C-0C99-4948-96CA-835C935F1D3D}"/>
    <cellStyle name="통화 [0] 2 5 4 2 9 2" xfId="53148" xr:uid="{F1DB9807-EF3A-4345-B08F-A75392696C5B}"/>
    <cellStyle name="통화 [0] 2 5 4 3" xfId="4364" xr:uid="{8763A3C6-7BBD-4702-9D4A-DC2B5953114F}"/>
    <cellStyle name="통화 [0] 2 5 4 3 10" xfId="34357" xr:uid="{47BD7A19-7F35-4399-81CB-BB4C2339FEAF}"/>
    <cellStyle name="통화 [0] 2 5 4 3 2" xfId="7312" xr:uid="{8AA96966-2324-484F-B27D-DEE001008AD6}"/>
    <cellStyle name="통화 [0] 2 5 4 3 2 2" xfId="29359" xr:uid="{C736FA11-5509-4EC4-964C-B492B8D578EC}"/>
    <cellStyle name="통화 [0] 2 5 4 3 2 2 2" xfId="59311" xr:uid="{9A1099A5-6970-42B0-9E75-9136EBBE6AFD}"/>
    <cellStyle name="통화 [0] 2 5 4 3 2 3" xfId="37267" xr:uid="{AD1900BA-B438-4C08-BD9A-A617A19F7FAD}"/>
    <cellStyle name="통화 [0] 2 5 4 3 3" xfId="10094" xr:uid="{B8170192-0E43-4935-B6B9-390D706E4A9B}"/>
    <cellStyle name="통화 [0] 2 5 4 3 3 2" xfId="40049" xr:uid="{6565D48A-2A59-4069-89D4-BFEB74074324}"/>
    <cellStyle name="통화 [0] 2 5 4 3 4" xfId="12876" xr:uid="{BE0C9ABF-2BA4-4EC0-95D6-CD9495E82109}"/>
    <cellStyle name="통화 [0] 2 5 4 3 4 2" xfId="42831" xr:uid="{43464DAD-15EF-4943-9056-BFA2D735AE4A}"/>
    <cellStyle name="통화 [0] 2 5 4 3 5" xfId="15611" xr:uid="{097B12D7-02EC-40CD-9DAC-FF046EA21F6E}"/>
    <cellStyle name="통화 [0] 2 5 4 3 5 2" xfId="45566" xr:uid="{E8AB274F-8EC3-4879-BDEE-796D26EFAEE2}"/>
    <cellStyle name="통화 [0] 2 5 4 3 6" xfId="18359" xr:uid="{5B92DFF3-84C2-465A-AEBB-A93EA8BD0398}"/>
    <cellStyle name="통화 [0] 2 5 4 3 6 2" xfId="48312" xr:uid="{9799E057-F459-4987-B705-E0ADB3F0B716}"/>
    <cellStyle name="통화 [0] 2 5 4 3 7" xfId="21142" xr:uid="{8075DA71-74F8-4B7A-9D71-0919ADBDF134}"/>
    <cellStyle name="통화 [0] 2 5 4 3 7 2" xfId="51094" xr:uid="{DD539982-68D5-453B-9940-77623AC76313}"/>
    <cellStyle name="통화 [0] 2 5 4 3 8" xfId="23880" xr:uid="{83E53690-4250-4769-9868-BB9885713A3D}"/>
    <cellStyle name="통화 [0] 2 5 4 3 8 2" xfId="53832" xr:uid="{415F6381-62DC-4E29-92EE-B44BD43EAAC6}"/>
    <cellStyle name="통화 [0] 2 5 4 3 9" xfId="26616" xr:uid="{6FE25D8B-DA30-4527-B265-D1F71BD56BB2}"/>
    <cellStyle name="통화 [0] 2 5 4 3 9 2" xfId="56568" xr:uid="{7FB1985A-A484-4D4C-8EE6-48AA7970DB5F}"/>
    <cellStyle name="통화 [0] 2 5 4 4" xfId="2996" xr:uid="{F728613D-C9B2-4E07-8E47-9F293DAA27D4}"/>
    <cellStyle name="통화 [0] 2 5 4 4 2" xfId="27991" xr:uid="{B5EED2AF-1A31-4E62-8B35-2AB9DFD8FBF0}"/>
    <cellStyle name="통화 [0] 2 5 4 4 2 2" xfId="57943" xr:uid="{22F9E748-B6C0-4C04-A89C-0E21D9031223}"/>
    <cellStyle name="통화 [0] 2 5 4 4 3" xfId="32989" xr:uid="{A95A3974-1A97-4C0C-8AE0-6BF28DB9F81F}"/>
    <cellStyle name="통화 [0] 2 5 4 5" xfId="5944" xr:uid="{F577253A-E63F-4326-9298-A8521392713E}"/>
    <cellStyle name="통화 [0] 2 5 4 5 2" xfId="35899" xr:uid="{89849297-D6C7-4B52-A2DF-356CC5A2F83E}"/>
    <cellStyle name="통화 [0] 2 5 4 6" xfId="8726" xr:uid="{89669B18-31B9-43D3-9B8D-103400F73118}"/>
    <cellStyle name="통화 [0] 2 5 4 6 2" xfId="38681" xr:uid="{DB87EF5A-22D4-4D9B-8E79-F93D190AA524}"/>
    <cellStyle name="통화 [0] 2 5 4 7" xfId="11508" xr:uid="{A1FC01A5-DA8B-4CFD-9C3D-4A697DF5B8D8}"/>
    <cellStyle name="통화 [0] 2 5 4 7 2" xfId="41463" xr:uid="{DC95520B-8B0E-4587-9A19-F3D61E82727E}"/>
    <cellStyle name="통화 [0] 2 5 4 8" xfId="14243" xr:uid="{50CD4089-887C-4E10-A353-6AB1B261CFA2}"/>
    <cellStyle name="통화 [0] 2 5 4 8 2" xfId="44198" xr:uid="{EC874524-2698-4612-A4F3-810B30FFA82A}"/>
    <cellStyle name="통화 [0] 2 5 4 9" xfId="16991" xr:uid="{25094FFF-9D25-42C9-9D64-307F86D355B5}"/>
    <cellStyle name="통화 [0] 2 5 4 9 2" xfId="46944" xr:uid="{DC9C3B54-5CF6-4A0C-9205-B32BAB419AE1}"/>
    <cellStyle name="통화 [0] 2 5 5" xfId="1487" xr:uid="{21C3D238-7B53-4156-BEA1-D2EA3F60E899}"/>
    <cellStyle name="통화 [0] 2 5 5 10" xfId="22854" xr:uid="{5B575337-EA5F-4FBC-B9E9-F1C14D1C1EBF}"/>
    <cellStyle name="통화 [0] 2 5 5 10 2" xfId="52806" xr:uid="{DFFF9FF6-E440-4B36-9FAE-837FD99779F1}"/>
    <cellStyle name="통화 [0] 2 5 5 11" xfId="25590" xr:uid="{E83339B2-1747-463F-9368-92B540912692}"/>
    <cellStyle name="통화 [0] 2 5 5 11 2" xfId="55542" xr:uid="{4FA4378B-896B-4031-88CC-4201BB565397}"/>
    <cellStyle name="통화 [0] 2 5 5 12" xfId="31492" xr:uid="{84BD5B06-9E8C-4C36-920C-7D91ED178635}"/>
    <cellStyle name="통화 [0] 2 5 5 2" xfId="4706" xr:uid="{B392E46D-860E-4880-8632-9C13BFAB3310}"/>
    <cellStyle name="통화 [0] 2 5 5 2 10" xfId="34699" xr:uid="{5E6FF732-150C-426C-B06D-2073DE196330}"/>
    <cellStyle name="통화 [0] 2 5 5 2 2" xfId="7654" xr:uid="{5AE18A55-6CBE-4819-A26C-070D83B1B67D}"/>
    <cellStyle name="통화 [0] 2 5 5 2 2 2" xfId="29701" xr:uid="{158187A8-0219-49C9-A4BC-ADE395097854}"/>
    <cellStyle name="통화 [0] 2 5 5 2 2 2 2" xfId="59653" xr:uid="{BC7FD6D1-55D5-4732-8419-26CE7D55EE67}"/>
    <cellStyle name="통화 [0] 2 5 5 2 2 3" xfId="37609" xr:uid="{A2F53814-6DA5-42C5-B665-332BC0AA4DBC}"/>
    <cellStyle name="통화 [0] 2 5 5 2 3" xfId="10436" xr:uid="{FC31AA58-572B-4F48-94C1-F2345B082128}"/>
    <cellStyle name="통화 [0] 2 5 5 2 3 2" xfId="40391" xr:uid="{06B92509-AA6C-4482-914A-B56D148E8BF9}"/>
    <cellStyle name="통화 [0] 2 5 5 2 4" xfId="13218" xr:uid="{4C5BEA0C-DDE3-4136-B630-0AD75A9679E0}"/>
    <cellStyle name="통화 [0] 2 5 5 2 4 2" xfId="43173" xr:uid="{E1C2F189-AF11-4D07-8087-5DE7A1BC014F}"/>
    <cellStyle name="통화 [0] 2 5 5 2 5" xfId="15953" xr:uid="{6BD3EA6C-EA83-40BE-88F2-6052D1088174}"/>
    <cellStyle name="통화 [0] 2 5 5 2 5 2" xfId="45908" xr:uid="{29E34DB8-F3B3-48E4-B93E-BA3A09DE4BE9}"/>
    <cellStyle name="통화 [0] 2 5 5 2 6" xfId="18701" xr:uid="{DC9B0AD9-6558-4261-87D9-78FE69111E38}"/>
    <cellStyle name="통화 [0] 2 5 5 2 6 2" xfId="48654" xr:uid="{24E78CB9-2B74-43A3-83DB-1745AD19BAAC}"/>
    <cellStyle name="통화 [0] 2 5 5 2 7" xfId="21484" xr:uid="{B8C1D450-B8D0-4CE8-9241-A0E50F6E23B4}"/>
    <cellStyle name="통화 [0] 2 5 5 2 7 2" xfId="51436" xr:uid="{4BB2E035-1D2E-4F4C-A395-DAC13B141F09}"/>
    <cellStyle name="통화 [0] 2 5 5 2 8" xfId="24222" xr:uid="{67EAD3D1-739A-4593-88F0-284734FF8834}"/>
    <cellStyle name="통화 [0] 2 5 5 2 8 2" xfId="54174" xr:uid="{05164D49-7AB4-4024-960C-1D2729FE8DD8}"/>
    <cellStyle name="통화 [0] 2 5 5 2 9" xfId="26958" xr:uid="{7024B8BA-6220-43E5-A539-3143F433D572}"/>
    <cellStyle name="통화 [0] 2 5 5 2 9 2" xfId="56910" xr:uid="{9114DCAC-F6CC-449B-A720-0D45E33A7692}"/>
    <cellStyle name="통화 [0] 2 5 5 3" xfId="3338" xr:uid="{A1BB8443-7F49-492C-9D78-59082DA82155}"/>
    <cellStyle name="통화 [0] 2 5 5 3 2" xfId="28333" xr:uid="{F47DE3CD-4045-44C3-BDCB-624808D9D9DD}"/>
    <cellStyle name="통화 [0] 2 5 5 3 2 2" xfId="58285" xr:uid="{EB5A8EB6-0C67-4C94-82AB-F3009D1C2C7B}"/>
    <cellStyle name="통화 [0] 2 5 5 3 3" xfId="33331" xr:uid="{5B1B024D-2AB3-4DBD-9D8F-037187EC9764}"/>
    <cellStyle name="통화 [0] 2 5 5 4" xfId="6286" xr:uid="{199AD953-4691-4BAD-B738-C01A205B559D}"/>
    <cellStyle name="통화 [0] 2 5 5 4 2" xfId="36241" xr:uid="{DC0258B4-C71F-437B-AD13-860D249E3285}"/>
    <cellStyle name="통화 [0] 2 5 5 5" xfId="9068" xr:uid="{2C0A9D9B-91E0-4B66-8F24-D1EAA55A964A}"/>
    <cellStyle name="통화 [0] 2 5 5 5 2" xfId="39023" xr:uid="{637E9DA6-EEBB-48FF-9993-EEAB961F5FFC}"/>
    <cellStyle name="통화 [0] 2 5 5 6" xfId="11850" xr:uid="{C6AEF87B-63D9-4351-AF88-CF4753453FAD}"/>
    <cellStyle name="통화 [0] 2 5 5 6 2" xfId="41805" xr:uid="{9739E169-66A8-4913-AD3B-406707B0E181}"/>
    <cellStyle name="통화 [0] 2 5 5 7" xfId="14585" xr:uid="{ABC5E3E2-37FC-4DC4-A88F-1F349955ADCE}"/>
    <cellStyle name="통화 [0] 2 5 5 7 2" xfId="44540" xr:uid="{10C60787-91E8-43C6-9A2D-879990D8AB5D}"/>
    <cellStyle name="통화 [0] 2 5 5 8" xfId="17333" xr:uid="{9404D68C-F57F-4AEA-9D88-C34AEDFFFA4C}"/>
    <cellStyle name="통화 [0] 2 5 5 8 2" xfId="47286" xr:uid="{0C2EE69F-426D-4EDF-9AE3-7E9A94B37DCB}"/>
    <cellStyle name="통화 [0] 2 5 5 9" xfId="20116" xr:uid="{8845437F-B18E-4A8B-B8D0-8CB7D0DF7067}"/>
    <cellStyle name="통화 [0] 2 5 5 9 2" xfId="50068" xr:uid="{D1496F5E-9A37-4A7E-B4DC-4D07E8A6890E}"/>
    <cellStyle name="통화 [0] 2 5 6" xfId="2037" xr:uid="{D38DE9FA-0C6B-4FA8-A211-9D5FC3D71C8B}"/>
    <cellStyle name="통화 [0] 2 5 6 10" xfId="26274" xr:uid="{1FC3CBF1-C88A-45B9-A0F0-4AE77CCB8FCE}"/>
    <cellStyle name="통화 [0] 2 5 6 10 2" xfId="56226" xr:uid="{2E6A21AF-BE1F-45C0-9A86-6B1B58C66C9D}"/>
    <cellStyle name="통화 [0] 2 5 6 11" xfId="32040" xr:uid="{39989F07-9C9A-4818-8DF5-D656A789188B}"/>
    <cellStyle name="통화 [0] 2 5 6 2" xfId="4022" xr:uid="{D0CF36AC-8B73-4F7C-ACA3-9CC2C560DB5F}"/>
    <cellStyle name="통화 [0] 2 5 6 2 2" xfId="29017" xr:uid="{0429F694-3BDF-4AC5-9E1E-4D120EFFA322}"/>
    <cellStyle name="통화 [0] 2 5 6 2 2 2" xfId="58969" xr:uid="{F33ED788-D9E2-41BC-ADCA-5BAEB7B3E70E}"/>
    <cellStyle name="통화 [0] 2 5 6 2 3" xfId="34015" xr:uid="{8591185E-3FE5-42CC-9CA2-2362A58119CF}"/>
    <cellStyle name="통화 [0] 2 5 6 3" xfId="6970" xr:uid="{DFE25099-42A6-4D0E-AA9F-D84AF8D62E87}"/>
    <cellStyle name="통화 [0] 2 5 6 3 2" xfId="36925" xr:uid="{EC5282F8-AEE2-4DF5-8D82-B05B820FFB31}"/>
    <cellStyle name="통화 [0] 2 5 6 4" xfId="9752" xr:uid="{EB6C2137-081A-4B51-A234-0161427715DD}"/>
    <cellStyle name="통화 [0] 2 5 6 4 2" xfId="39707" xr:uid="{3A6F9559-6685-402B-87C8-CEB9F05B3D88}"/>
    <cellStyle name="통화 [0] 2 5 6 5" xfId="12534" xr:uid="{E94066E7-043D-43BC-97EE-B713A0312ABD}"/>
    <cellStyle name="통화 [0] 2 5 6 5 2" xfId="42489" xr:uid="{540C412D-BFBC-4527-9600-C719713705CB}"/>
    <cellStyle name="통화 [0] 2 5 6 6" xfId="15269" xr:uid="{B5592322-A12A-4530-9112-368241781C0A}"/>
    <cellStyle name="통화 [0] 2 5 6 6 2" xfId="45224" xr:uid="{407A9B02-621E-49D3-A285-12AD3EADAB24}"/>
    <cellStyle name="통화 [0] 2 5 6 7" xfId="18017" xr:uid="{896BF72E-7242-4370-95C9-048794FC6BF4}"/>
    <cellStyle name="통화 [0] 2 5 6 7 2" xfId="47970" xr:uid="{AAA0E516-06E0-4267-89C0-7C6CC6FF6CC4}"/>
    <cellStyle name="통화 [0] 2 5 6 8" xfId="20800" xr:uid="{B94F5FA7-D1AF-4C3E-961C-7EA6FFC6D544}"/>
    <cellStyle name="통화 [0] 2 5 6 8 2" xfId="50752" xr:uid="{1EAA6560-3A66-4C00-A33E-AD619AB1F5A6}"/>
    <cellStyle name="통화 [0] 2 5 6 9" xfId="23538" xr:uid="{40FF6E05-FC40-449A-8481-63772A3EC8BF}"/>
    <cellStyle name="통화 [0] 2 5 6 9 2" xfId="53490" xr:uid="{8E3D21A6-C437-4025-B949-E7E1497D783C}"/>
    <cellStyle name="통화 [0] 2 5 7" xfId="2216" xr:uid="{C10AB931-B671-4157-AC7C-1F5200DAB8F9}"/>
    <cellStyle name="통화 [0] 2 5 7 2" xfId="27649" xr:uid="{D982AD0B-6119-46BA-B8F3-5E892836CD49}"/>
    <cellStyle name="통화 [0] 2 5 7 2 2" xfId="57601" xr:uid="{51A57CAE-2E8C-4AF9-B114-973FADC63921}"/>
    <cellStyle name="통화 [0] 2 5 7 3" xfId="32216" xr:uid="{EE0B5ACB-DF93-4F4C-913D-468E49286DB0}"/>
    <cellStyle name="통화 [0] 2 5 8" xfId="2654" xr:uid="{B16BD05E-6BC2-4246-AAB2-9B6C56D4C8FF}"/>
    <cellStyle name="통화 [0] 2 5 8 2" xfId="32647" xr:uid="{F572C822-6226-40F9-B617-8B5FB3C9830A}"/>
    <cellStyle name="통화 [0] 2 5 9" xfId="5602" xr:uid="{8400E5F2-2D8A-4A96-9019-0C37937D0928}"/>
    <cellStyle name="통화 [0] 2 5 9 2" xfId="35557" xr:uid="{1083D343-9BB1-4A5D-B34C-5FC8BA121DE3}"/>
    <cellStyle name="통화 [0] 2 6" xfId="439" xr:uid="{FD45F682-E1A3-4E31-A834-5D9E2A2E1D6A}"/>
    <cellStyle name="통화 [0] 2 6 10" xfId="8427" xr:uid="{2A7F36AD-F1EC-4659-8E89-55AB6B920AE1}"/>
    <cellStyle name="통화 [0] 2 6 10 2" xfId="38382" xr:uid="{E00655CB-74E8-4A1E-96DE-0C8B4E63D1AB}"/>
    <cellStyle name="통화 [0] 2 6 11" xfId="11209" xr:uid="{4F9D5A78-B0FA-4C01-9CD3-47F5F92D13D3}"/>
    <cellStyle name="통화 [0] 2 6 11 2" xfId="41164" xr:uid="{63E1EEC2-4A01-48BB-A2C6-1E926B56A89A}"/>
    <cellStyle name="통화 [0] 2 6 12" xfId="13944" xr:uid="{AFAAB18D-5519-41F0-B669-C9E55A85177B}"/>
    <cellStyle name="통화 [0] 2 6 12 2" xfId="43899" xr:uid="{A66274FE-631F-4C9C-A2E4-CA7408644198}"/>
    <cellStyle name="통화 [0] 2 6 13" xfId="16692" xr:uid="{BCAC7D0B-8F2C-4F1D-AEFC-B33626708A7A}"/>
    <cellStyle name="통화 [0] 2 6 13 2" xfId="46645" xr:uid="{49CF0055-8978-43F4-B896-DC82A30FFC58}"/>
    <cellStyle name="통화 [0] 2 6 14" xfId="19475" xr:uid="{85F8D3D4-4F7A-4E74-8C37-5A4B631FFCB8}"/>
    <cellStyle name="통화 [0] 2 6 14 2" xfId="49427" xr:uid="{710126E1-4060-437A-97CC-9211D55A2A5A}"/>
    <cellStyle name="통화 [0] 2 6 15" xfId="22213" xr:uid="{9F3B480A-8B14-41E5-AA80-5028027C23DE}"/>
    <cellStyle name="통화 [0] 2 6 15 2" xfId="52165" xr:uid="{ABC027D6-4687-4540-8C29-C6992AB4E65B}"/>
    <cellStyle name="통화 [0] 2 6 16" xfId="24949" xr:uid="{B7CACF9E-EE43-4B6D-8F39-241E3E6D87F9}"/>
    <cellStyle name="통화 [0] 2 6 16 2" xfId="54901" xr:uid="{F77683DA-A9AF-4C06-84A2-B5AFA7C3B801}"/>
    <cellStyle name="통화 [0] 2 6 17" xfId="30452" xr:uid="{D79EE9C5-1686-44C4-8F9F-4970A76FFED7}"/>
    <cellStyle name="통화 [0] 2 6 2" xfId="581" xr:uid="{DD06A62B-969A-4EE0-9392-5E3F069B91F1}"/>
    <cellStyle name="통화 [0] 2 6 2 10" xfId="16863" xr:uid="{CA42706E-F015-4FC6-97E5-F824F8FB434C}"/>
    <cellStyle name="통화 [0] 2 6 2 10 2" xfId="46816" xr:uid="{3885A61E-0D9B-4C0B-B6F1-FEFBA5ED8994}"/>
    <cellStyle name="통화 [0] 2 6 2 11" xfId="19646" xr:uid="{785945E5-B6CC-4B33-89CA-9026393E3A05}"/>
    <cellStyle name="통화 [0] 2 6 2 11 2" xfId="49598" xr:uid="{582180FF-E6DD-4C58-BFB0-DB23B794841E}"/>
    <cellStyle name="통화 [0] 2 6 2 12" xfId="22384" xr:uid="{CDA4217F-607B-4746-AC9D-BD50227BF1FB}"/>
    <cellStyle name="통화 [0] 2 6 2 12 2" xfId="52336" xr:uid="{8217EF22-521A-452C-A786-C361ED6BF493}"/>
    <cellStyle name="통화 [0] 2 6 2 13" xfId="25120" xr:uid="{A8B710EF-4BD0-4519-9658-AEF0F2DB46A1}"/>
    <cellStyle name="통화 [0] 2 6 2 13 2" xfId="55072" xr:uid="{13F132B8-7298-450E-ACAF-5BE3554A03C3}"/>
    <cellStyle name="통화 [0] 2 6 2 14" xfId="30591" xr:uid="{B45CC6B7-3F3B-48F3-953C-04D3011EB552}"/>
    <cellStyle name="통화 [0] 2 6 2 2" xfId="1129" xr:uid="{9C9B1C1E-0C82-4898-86E2-EBD9F661C6C0}"/>
    <cellStyle name="통화 [0] 2 6 2 2 10" xfId="19988" xr:uid="{ADDFD804-4BF3-4DEB-822E-CCF97D9887EB}"/>
    <cellStyle name="통화 [0] 2 6 2 2 10 2" xfId="49940" xr:uid="{03089267-9324-4E8E-80C2-83F34F9899CA}"/>
    <cellStyle name="통화 [0] 2 6 2 2 11" xfId="22726" xr:uid="{0FA9B580-5257-4085-9907-66516F5D8460}"/>
    <cellStyle name="통화 [0] 2 6 2 2 11 2" xfId="52678" xr:uid="{AE53CC95-8827-43E8-B617-B9EC4EBEFA65}"/>
    <cellStyle name="통화 [0] 2 6 2 2 12" xfId="25462" xr:uid="{A4A4E0D7-B5A6-4855-B19A-448ACEF0A204}"/>
    <cellStyle name="통화 [0] 2 6 2 2 12 2" xfId="55414" xr:uid="{B83E57B8-FA71-4904-9F79-49E3CA2E8B0A}"/>
    <cellStyle name="통화 [0] 2 6 2 2 13" xfId="31134" xr:uid="{7816AC77-F8E9-4D91-BCC3-128A069BFF1B}"/>
    <cellStyle name="통화 [0] 2 6 2 2 2" xfId="3894" xr:uid="{2D995804-00EE-43B7-B028-0228AAB51165}"/>
    <cellStyle name="통화 [0] 2 6 2 2 2 10" xfId="26146" xr:uid="{5926E3C0-09A4-483D-9BB8-FFFDC2596552}"/>
    <cellStyle name="통화 [0] 2 6 2 2 2 10 2" xfId="56098" xr:uid="{1DBF055A-FEB2-4B16-9E1C-9BF0EB17A978}"/>
    <cellStyle name="통화 [0] 2 6 2 2 2 11" xfId="33887" xr:uid="{0F523D76-31F1-4A18-9722-9849F29C956C}"/>
    <cellStyle name="통화 [0] 2 6 2 2 2 2" xfId="5262" xr:uid="{D0B541CB-9728-49D6-92AB-537B31B07D28}"/>
    <cellStyle name="통화 [0] 2 6 2 2 2 2 10" xfId="35255" xr:uid="{224CD644-3759-4CA1-BB4C-9366B1D65C88}"/>
    <cellStyle name="통화 [0] 2 6 2 2 2 2 2" xfId="8210" xr:uid="{44F3751A-9792-4A36-AA6C-4BB48018CB58}"/>
    <cellStyle name="통화 [0] 2 6 2 2 2 2 2 2" xfId="30257" xr:uid="{B1A7E8D2-863D-4C40-B744-C0209BA4BC7A}"/>
    <cellStyle name="통화 [0] 2 6 2 2 2 2 2 2 2" xfId="60209" xr:uid="{B103862C-E844-4F7E-9C2D-C1DA3819DAE0}"/>
    <cellStyle name="통화 [0] 2 6 2 2 2 2 2 3" xfId="38165" xr:uid="{49C368FB-845B-4F1A-BDAC-16813485F4D4}"/>
    <cellStyle name="통화 [0] 2 6 2 2 2 2 3" xfId="10992" xr:uid="{10C7F7C6-3E8F-499B-99F3-691BD6FDFB80}"/>
    <cellStyle name="통화 [0] 2 6 2 2 2 2 3 2" xfId="40947" xr:uid="{5DDCB0D6-DC45-4DC4-BB60-39C00A88E46F}"/>
    <cellStyle name="통화 [0] 2 6 2 2 2 2 4" xfId="13774" xr:uid="{51E347F6-E8E3-468F-B9D6-05ADB8A67124}"/>
    <cellStyle name="통화 [0] 2 6 2 2 2 2 4 2" xfId="43729" xr:uid="{7380821A-110A-4CB0-B23E-2B4C711550D9}"/>
    <cellStyle name="통화 [0] 2 6 2 2 2 2 5" xfId="16509" xr:uid="{97867855-A551-4D07-917D-52AD3F433B72}"/>
    <cellStyle name="통화 [0] 2 6 2 2 2 2 5 2" xfId="46464" xr:uid="{30ED18E5-ED34-4188-9227-EB8F2A174527}"/>
    <cellStyle name="통화 [0] 2 6 2 2 2 2 6" xfId="19257" xr:uid="{726486AA-7C52-4420-BD82-29B41AEDE183}"/>
    <cellStyle name="통화 [0] 2 6 2 2 2 2 6 2" xfId="49210" xr:uid="{D8C85DC9-CDA1-48BB-BCD3-B064419E2B8F}"/>
    <cellStyle name="통화 [0] 2 6 2 2 2 2 7" xfId="22040" xr:uid="{B7E5FB2E-4858-4AE1-A472-E75F3F1A945F}"/>
    <cellStyle name="통화 [0] 2 6 2 2 2 2 7 2" xfId="51992" xr:uid="{A3F2BD90-87A3-4E9A-9DF3-A0C81B37D951}"/>
    <cellStyle name="통화 [0] 2 6 2 2 2 2 8" xfId="24778" xr:uid="{9BCDEA6A-11ED-4F27-9F38-84BB8187CA78}"/>
    <cellStyle name="통화 [0] 2 6 2 2 2 2 8 2" xfId="54730" xr:uid="{EA4E6B66-D941-4EE4-8BAF-31CDD6DEA6A5}"/>
    <cellStyle name="통화 [0] 2 6 2 2 2 2 9" xfId="27514" xr:uid="{08FB13B8-9C34-4CE5-AFBD-06480E1BD7FE}"/>
    <cellStyle name="통화 [0] 2 6 2 2 2 2 9 2" xfId="57466" xr:uid="{A3DD8354-1FF9-481B-9834-8762466ABD67}"/>
    <cellStyle name="통화 [0] 2 6 2 2 2 3" xfId="6842" xr:uid="{37930B7A-E5D3-4347-A573-B269F6FE0888}"/>
    <cellStyle name="통화 [0] 2 6 2 2 2 3 2" xfId="28889" xr:uid="{54E72B0A-969A-44B0-9DB6-82C71B3687D9}"/>
    <cellStyle name="통화 [0] 2 6 2 2 2 3 2 2" xfId="58841" xr:uid="{8BBC4F97-5E2E-435B-81C3-0DB3042CF401}"/>
    <cellStyle name="통화 [0] 2 6 2 2 2 3 3" xfId="36797" xr:uid="{B4C1A18C-4F1A-4A51-90FC-FEFF153A7B9C}"/>
    <cellStyle name="통화 [0] 2 6 2 2 2 4" xfId="9624" xr:uid="{5BBC9577-F261-4216-996F-B6BBA77280C4}"/>
    <cellStyle name="통화 [0] 2 6 2 2 2 4 2" xfId="39579" xr:uid="{F457B635-29BF-438A-8217-BC5BB38C0661}"/>
    <cellStyle name="통화 [0] 2 6 2 2 2 5" xfId="12406" xr:uid="{4748797C-5570-4F44-8955-3C6F6BBD2C20}"/>
    <cellStyle name="통화 [0] 2 6 2 2 2 5 2" xfId="42361" xr:uid="{A99F7845-2998-4CDC-9506-06C7DCD6146E}"/>
    <cellStyle name="통화 [0] 2 6 2 2 2 6" xfId="15141" xr:uid="{98CF2684-61E7-477C-AFD4-D411D3D66355}"/>
    <cellStyle name="통화 [0] 2 6 2 2 2 6 2" xfId="45096" xr:uid="{7BFA3007-7ECB-426B-879C-21D6BB2A9095}"/>
    <cellStyle name="통화 [0] 2 6 2 2 2 7" xfId="17889" xr:uid="{9BD98471-F825-42DF-8A55-D979FA0E53C9}"/>
    <cellStyle name="통화 [0] 2 6 2 2 2 7 2" xfId="47842" xr:uid="{380E2710-9091-42FB-8ABC-4ED70CA92D66}"/>
    <cellStyle name="통화 [0] 2 6 2 2 2 8" xfId="20672" xr:uid="{E87FC4E6-9C89-4471-85D5-8EE2EAE0C921}"/>
    <cellStyle name="통화 [0] 2 6 2 2 2 8 2" xfId="50624" xr:uid="{AF37E34E-88E9-40B8-984B-AD4EC007A7BB}"/>
    <cellStyle name="통화 [0] 2 6 2 2 2 9" xfId="23410" xr:uid="{F4B02FF7-199C-4CEE-B979-C7A7117BA2BF}"/>
    <cellStyle name="통화 [0] 2 6 2 2 2 9 2" xfId="53362" xr:uid="{B017FD0D-4B06-4644-A634-D52A0A447821}"/>
    <cellStyle name="통화 [0] 2 6 2 2 3" xfId="4578" xr:uid="{02B213E0-FA3F-4D65-8ABD-AD708D1F50A5}"/>
    <cellStyle name="통화 [0] 2 6 2 2 3 10" xfId="34571" xr:uid="{4012C1BE-595D-4601-A02E-4C4FEFABC7C1}"/>
    <cellStyle name="통화 [0] 2 6 2 2 3 2" xfId="7526" xr:uid="{34B0A3AB-0373-47DA-8245-5251F92E8590}"/>
    <cellStyle name="통화 [0] 2 6 2 2 3 2 2" xfId="29573" xr:uid="{474B83C2-F740-47C2-A360-2C3E08E64EDD}"/>
    <cellStyle name="통화 [0] 2 6 2 2 3 2 2 2" xfId="59525" xr:uid="{4148E3A2-6339-4C2A-B1F0-DEAEAEBB9EE7}"/>
    <cellStyle name="통화 [0] 2 6 2 2 3 2 3" xfId="37481" xr:uid="{C17649A7-37AD-4E04-B038-7076CC0F00C5}"/>
    <cellStyle name="통화 [0] 2 6 2 2 3 3" xfId="10308" xr:uid="{71570730-D7FA-47AF-91B4-07329B6BAB43}"/>
    <cellStyle name="통화 [0] 2 6 2 2 3 3 2" xfId="40263" xr:uid="{A058476E-0D57-4149-95C1-CC78660D7311}"/>
    <cellStyle name="통화 [0] 2 6 2 2 3 4" xfId="13090" xr:uid="{46E08293-3394-488E-BE0A-33790963DE9A}"/>
    <cellStyle name="통화 [0] 2 6 2 2 3 4 2" xfId="43045" xr:uid="{B9426F07-B7FD-4EF9-AEF5-8744F5D4FA09}"/>
    <cellStyle name="통화 [0] 2 6 2 2 3 5" xfId="15825" xr:uid="{D0409716-5850-449D-A04E-2F9BF382A223}"/>
    <cellStyle name="통화 [0] 2 6 2 2 3 5 2" xfId="45780" xr:uid="{CB751F83-3EFF-4DAB-8BEB-55F24B7D9455}"/>
    <cellStyle name="통화 [0] 2 6 2 2 3 6" xfId="18573" xr:uid="{704CAEE9-9926-4C44-A41F-F30AA07816C7}"/>
    <cellStyle name="통화 [0] 2 6 2 2 3 6 2" xfId="48526" xr:uid="{0F84050D-06CD-4B46-9371-242515C91680}"/>
    <cellStyle name="통화 [0] 2 6 2 2 3 7" xfId="21356" xr:uid="{11BFAE18-ECE0-4C4D-A78E-C48985688AEF}"/>
    <cellStyle name="통화 [0] 2 6 2 2 3 7 2" xfId="51308" xr:uid="{955964D4-8643-49E3-A164-1E9D315239A6}"/>
    <cellStyle name="통화 [0] 2 6 2 2 3 8" xfId="24094" xr:uid="{0495FE10-8A9D-4117-A534-54AA09802D41}"/>
    <cellStyle name="통화 [0] 2 6 2 2 3 8 2" xfId="54046" xr:uid="{617897E3-6982-4249-A167-01CB0FD7EBF8}"/>
    <cellStyle name="통화 [0] 2 6 2 2 3 9" xfId="26830" xr:uid="{792CF176-00B3-4262-9953-80E66482EC4B}"/>
    <cellStyle name="통화 [0] 2 6 2 2 3 9 2" xfId="56782" xr:uid="{B509512E-1DB1-4441-911A-71FF8B8498CF}"/>
    <cellStyle name="통화 [0] 2 6 2 2 4" xfId="3210" xr:uid="{3561C29B-11EB-4999-8CAD-78DEB2C3CD1E}"/>
    <cellStyle name="통화 [0] 2 6 2 2 4 2" xfId="28205" xr:uid="{F99475B1-7AE5-4D3F-996D-84BFD4146A58}"/>
    <cellStyle name="통화 [0] 2 6 2 2 4 2 2" xfId="58157" xr:uid="{CF3C4527-96FE-418E-8A80-F3C73732212F}"/>
    <cellStyle name="통화 [0] 2 6 2 2 4 3" xfId="33203" xr:uid="{E1B2D8BE-9616-4F31-BAA5-9EF7B88D2432}"/>
    <cellStyle name="통화 [0] 2 6 2 2 5" xfId="6158" xr:uid="{5E735C72-686C-4D47-9486-173A47E9429C}"/>
    <cellStyle name="통화 [0] 2 6 2 2 5 2" xfId="36113" xr:uid="{7E5B4424-596F-4017-A0AD-EC2499AF5608}"/>
    <cellStyle name="통화 [0] 2 6 2 2 6" xfId="8940" xr:uid="{2DAE89C2-A0D3-4559-9B53-FBEA76F5193F}"/>
    <cellStyle name="통화 [0] 2 6 2 2 6 2" xfId="38895" xr:uid="{C9EEA1DB-ADDA-49E5-AF75-AF447F67C184}"/>
    <cellStyle name="통화 [0] 2 6 2 2 7" xfId="11722" xr:uid="{DCED5427-BC6A-48AB-8CFF-233C8DBAC0DE}"/>
    <cellStyle name="통화 [0] 2 6 2 2 7 2" xfId="41677" xr:uid="{0756CAC5-FDB9-4CC3-B201-4A493B4C9163}"/>
    <cellStyle name="통화 [0] 2 6 2 2 8" xfId="14457" xr:uid="{2C31896A-E4E6-4985-B62F-18ABFB79975A}"/>
    <cellStyle name="통화 [0] 2 6 2 2 8 2" xfId="44412" xr:uid="{0F47D61F-0DFB-4E95-A0A7-03DD65977834}"/>
    <cellStyle name="통화 [0] 2 6 2 2 9" xfId="17205" xr:uid="{4436170A-BD7C-47EB-9A1A-082C24D7259B}"/>
    <cellStyle name="통화 [0] 2 6 2 2 9 2" xfId="47158" xr:uid="{9E2575BB-89DF-4BC3-9C46-B7B5BCCAA615}"/>
    <cellStyle name="통화 [0] 2 6 2 3" xfId="1671" xr:uid="{9B993965-BF8F-4420-A06D-6EC39ED5B86E}"/>
    <cellStyle name="통화 [0] 2 6 2 3 10" xfId="23068" xr:uid="{865141BC-A607-489F-8445-B767F471F6E6}"/>
    <cellStyle name="통화 [0] 2 6 2 3 10 2" xfId="53020" xr:uid="{B51CE86B-E252-49A4-9EEB-D485939F8C5C}"/>
    <cellStyle name="통화 [0] 2 6 2 3 11" xfId="25804" xr:uid="{A51DA5B6-AC25-4DF9-B3CF-B156AC4A50C3}"/>
    <cellStyle name="통화 [0] 2 6 2 3 11 2" xfId="55756" xr:uid="{CA2E3FD6-B031-4948-8200-C2AA0924F37B}"/>
    <cellStyle name="통화 [0] 2 6 2 3 12" xfId="31676" xr:uid="{11C664A8-A95F-4911-B3B7-8664A3218CD8}"/>
    <cellStyle name="통화 [0] 2 6 2 3 2" xfId="4920" xr:uid="{7B5D5E87-2D9C-431E-A619-E838C7BA8CE3}"/>
    <cellStyle name="통화 [0] 2 6 2 3 2 10" xfId="34913" xr:uid="{7CB9A032-58DE-4E44-BE63-D9E856F1EDEC}"/>
    <cellStyle name="통화 [0] 2 6 2 3 2 2" xfId="7868" xr:uid="{6D2AC5B7-C5CF-4113-AC9C-682654E497BC}"/>
    <cellStyle name="통화 [0] 2 6 2 3 2 2 2" xfId="29915" xr:uid="{A1234F2E-3665-4B1C-ACE0-D80CAAB6614A}"/>
    <cellStyle name="통화 [0] 2 6 2 3 2 2 2 2" xfId="59867" xr:uid="{F654D71C-8773-40DD-B1F8-AD7BDA12EF77}"/>
    <cellStyle name="통화 [0] 2 6 2 3 2 2 3" xfId="37823" xr:uid="{65228FF6-1F0A-4C31-8325-A20CD9E0E0C8}"/>
    <cellStyle name="통화 [0] 2 6 2 3 2 3" xfId="10650" xr:uid="{9155165D-3E1F-46CC-A5A8-E3135BE63C7D}"/>
    <cellStyle name="통화 [0] 2 6 2 3 2 3 2" xfId="40605" xr:uid="{AA6FFEEC-A7FE-4250-B1F4-FDC79DB4EFF9}"/>
    <cellStyle name="통화 [0] 2 6 2 3 2 4" xfId="13432" xr:uid="{B72DC3C2-8E91-4D86-8BE9-7D2ED241900C}"/>
    <cellStyle name="통화 [0] 2 6 2 3 2 4 2" xfId="43387" xr:uid="{40B3A3CC-4459-43A7-910E-8869DB9178DB}"/>
    <cellStyle name="통화 [0] 2 6 2 3 2 5" xfId="16167" xr:uid="{7BEF3D6B-C2E7-4F05-AD6F-0060A23C1353}"/>
    <cellStyle name="통화 [0] 2 6 2 3 2 5 2" xfId="46122" xr:uid="{A5D96345-B75A-4CB3-861C-DDB33F3CCA12}"/>
    <cellStyle name="통화 [0] 2 6 2 3 2 6" xfId="18915" xr:uid="{5C5E963B-E4B7-482B-BFC6-6E0485F8006E}"/>
    <cellStyle name="통화 [0] 2 6 2 3 2 6 2" xfId="48868" xr:uid="{3927D7A8-214F-470E-AD0F-DAE79F20394E}"/>
    <cellStyle name="통화 [0] 2 6 2 3 2 7" xfId="21698" xr:uid="{265AE543-03A8-4040-97EB-42E6C31CA4B3}"/>
    <cellStyle name="통화 [0] 2 6 2 3 2 7 2" xfId="51650" xr:uid="{EB5D4928-94D8-40D2-86F9-EB739FE8A99B}"/>
    <cellStyle name="통화 [0] 2 6 2 3 2 8" xfId="24436" xr:uid="{FD95C485-ED72-4B27-9B07-EC39BD9F3057}"/>
    <cellStyle name="통화 [0] 2 6 2 3 2 8 2" xfId="54388" xr:uid="{4C196E6F-3C5C-4898-ABAD-7A5A94AAFE8E}"/>
    <cellStyle name="통화 [0] 2 6 2 3 2 9" xfId="27172" xr:uid="{F98DDE25-11D3-4A53-B7BC-7E7CD7DE8316}"/>
    <cellStyle name="통화 [0] 2 6 2 3 2 9 2" xfId="57124" xr:uid="{D9A7DAE6-593D-42EB-97E3-7F476D36D65E}"/>
    <cellStyle name="통화 [0] 2 6 2 3 3" xfId="3552" xr:uid="{036D2E22-6572-422C-8FEC-16E0C83E747C}"/>
    <cellStyle name="통화 [0] 2 6 2 3 3 2" xfId="28547" xr:uid="{7E80C39E-32E6-4A85-9814-24FCE1C5BA54}"/>
    <cellStyle name="통화 [0] 2 6 2 3 3 2 2" xfId="58499" xr:uid="{D3F2C2B5-E3A7-4EC0-A8C6-71D0807BDAE0}"/>
    <cellStyle name="통화 [0] 2 6 2 3 3 3" xfId="33545" xr:uid="{D3166153-10EB-4896-9EEF-AB7ECBDDC707}"/>
    <cellStyle name="통화 [0] 2 6 2 3 4" xfId="6500" xr:uid="{59833C33-CE53-466C-B5EB-768454513473}"/>
    <cellStyle name="통화 [0] 2 6 2 3 4 2" xfId="36455" xr:uid="{4CFF1AD0-06D7-4F54-9DF9-71D77C7E904F}"/>
    <cellStyle name="통화 [0] 2 6 2 3 5" xfId="9282" xr:uid="{AF39A32B-0597-4866-9BB1-114DF76DAA53}"/>
    <cellStyle name="통화 [0] 2 6 2 3 5 2" xfId="39237" xr:uid="{E3717C28-0157-410D-A03C-586698434AE9}"/>
    <cellStyle name="통화 [0] 2 6 2 3 6" xfId="12064" xr:uid="{0BC00196-7915-4CDE-9DD1-4D969FEEF1E0}"/>
    <cellStyle name="통화 [0] 2 6 2 3 6 2" xfId="42019" xr:uid="{C360B8CB-7841-46EF-80FB-FF964A8684F1}"/>
    <cellStyle name="통화 [0] 2 6 2 3 7" xfId="14799" xr:uid="{FB6FC46F-6A2B-4E8B-8C4E-AE9D6F3DB253}"/>
    <cellStyle name="통화 [0] 2 6 2 3 7 2" xfId="44754" xr:uid="{AEB1177D-E81F-465A-B994-8E0D62AF3E9F}"/>
    <cellStyle name="통화 [0] 2 6 2 3 8" xfId="17547" xr:uid="{1F61792E-93F8-412F-8664-C40C2A06F791}"/>
    <cellStyle name="통화 [0] 2 6 2 3 8 2" xfId="47500" xr:uid="{BCD29736-F6B0-4844-9CF5-7BE8297EA222}"/>
    <cellStyle name="통화 [0] 2 6 2 3 9" xfId="20330" xr:uid="{9FB9BC3E-2FF2-4FD1-9029-A48F2EE6A553}"/>
    <cellStyle name="통화 [0] 2 6 2 3 9 2" xfId="50282" xr:uid="{835C6C0E-6577-4539-A158-ECF6DAC07996}"/>
    <cellStyle name="통화 [0] 2 6 2 4" xfId="2431" xr:uid="{3CB01463-0479-4322-A773-C9A737C69936}"/>
    <cellStyle name="통화 [0] 2 6 2 4 10" xfId="26488" xr:uid="{2035BFDC-C8AD-45B2-80AF-13879A53D8F8}"/>
    <cellStyle name="통화 [0] 2 6 2 4 10 2" xfId="56440" xr:uid="{42138C3C-8CB6-4811-949A-5B73EB6A3087}"/>
    <cellStyle name="통화 [0] 2 6 2 4 11" xfId="32430" xr:uid="{635EB740-6FF0-4EED-A4C9-07E89EFE1FFF}"/>
    <cellStyle name="통화 [0] 2 6 2 4 2" xfId="4236" xr:uid="{E59407EE-1563-443C-A677-3DB7DB396F1C}"/>
    <cellStyle name="통화 [0] 2 6 2 4 2 2" xfId="29231" xr:uid="{F27EBC0D-8FC5-458A-A4AB-9BEE1DBDFF8E}"/>
    <cellStyle name="통화 [0] 2 6 2 4 2 2 2" xfId="59183" xr:uid="{CC227FC4-6833-40D8-92D2-19118D6B3889}"/>
    <cellStyle name="통화 [0] 2 6 2 4 2 3" xfId="34229" xr:uid="{184A3808-3216-4C70-A848-DB0F7FDC9CC2}"/>
    <cellStyle name="통화 [0] 2 6 2 4 3" xfId="7184" xr:uid="{391248C1-A8B3-438F-88A7-5EE9AF6FAFB2}"/>
    <cellStyle name="통화 [0] 2 6 2 4 3 2" xfId="37139" xr:uid="{2CB936BE-C158-410C-BD2B-26D8ACEB79E9}"/>
    <cellStyle name="통화 [0] 2 6 2 4 4" xfId="9966" xr:uid="{0C3D8929-BD78-4DF5-BF57-A8582948C64D}"/>
    <cellStyle name="통화 [0] 2 6 2 4 4 2" xfId="39921" xr:uid="{A1BA533E-DA16-46F3-9BE6-45FFD7F675EB}"/>
    <cellStyle name="통화 [0] 2 6 2 4 5" xfId="12748" xr:uid="{84EEC845-16E4-438D-B1DC-E3C9ED09C3FA}"/>
    <cellStyle name="통화 [0] 2 6 2 4 5 2" xfId="42703" xr:uid="{D8E1D75B-C0CB-4AF2-BD71-612D04912756}"/>
    <cellStyle name="통화 [0] 2 6 2 4 6" xfId="15483" xr:uid="{FFC40B48-BEF3-4A9D-94E9-B4885F761586}"/>
    <cellStyle name="통화 [0] 2 6 2 4 6 2" xfId="45438" xr:uid="{73D27CC6-EC25-421B-B1E6-41B94CE65250}"/>
    <cellStyle name="통화 [0] 2 6 2 4 7" xfId="18231" xr:uid="{BABAEB31-CA73-468F-A596-BE0393B3DC9B}"/>
    <cellStyle name="통화 [0] 2 6 2 4 7 2" xfId="48184" xr:uid="{80D71C32-3E0D-41D0-98E0-773CB672B11A}"/>
    <cellStyle name="통화 [0] 2 6 2 4 8" xfId="21014" xr:uid="{1D7CBF72-46DF-4F53-BEC9-B845D36435D1}"/>
    <cellStyle name="통화 [0] 2 6 2 4 8 2" xfId="50966" xr:uid="{DDF2E26D-9778-465F-ABFA-0A225248B4FD}"/>
    <cellStyle name="통화 [0] 2 6 2 4 9" xfId="23752" xr:uid="{7B6B6E4D-77B4-46CA-AE51-6F8C9DA5C9DF}"/>
    <cellStyle name="통화 [0] 2 6 2 4 9 2" xfId="53704" xr:uid="{10427EE7-A068-4E86-8C64-40DF91A5AB23}"/>
    <cellStyle name="통화 [0] 2 6 2 5" xfId="2868" xr:uid="{286B8B65-54A3-4BED-B12C-57D13EEE873A}"/>
    <cellStyle name="통화 [0] 2 6 2 5 2" xfId="27863" xr:uid="{57AD2605-B9FD-4EA9-9FA5-6811774330FE}"/>
    <cellStyle name="통화 [0] 2 6 2 5 2 2" xfId="57815" xr:uid="{821A1F65-ED08-4FBC-AA07-BCD31A1A787D}"/>
    <cellStyle name="통화 [0] 2 6 2 5 3" xfId="32861" xr:uid="{35478370-0DF2-4870-84F6-156FE22E572B}"/>
    <cellStyle name="통화 [0] 2 6 2 6" xfId="5816" xr:uid="{A7144668-B610-43F1-86A3-B4F947529701}"/>
    <cellStyle name="통화 [0] 2 6 2 6 2" xfId="35771" xr:uid="{B6967EC9-0F23-4901-A638-97319E4F6431}"/>
    <cellStyle name="통화 [0] 2 6 2 7" xfId="8598" xr:uid="{74336540-AEAB-43B6-945C-07525BDC5106}"/>
    <cellStyle name="통화 [0] 2 6 2 7 2" xfId="38553" xr:uid="{F56F2C0E-25B6-4B06-ACF0-0E6D9EA59C28}"/>
    <cellStyle name="통화 [0] 2 6 2 8" xfId="11380" xr:uid="{D5D968E6-D73A-4EF1-908D-69AF70368392}"/>
    <cellStyle name="통화 [0] 2 6 2 8 2" xfId="41335" xr:uid="{C118FBA9-BFC1-4A3B-BB2A-EE52FEBB4E2B}"/>
    <cellStyle name="통화 [0] 2 6 2 9" xfId="14115" xr:uid="{AFB34CD6-3B2E-41B0-8C1E-BEBFDE80FEED}"/>
    <cellStyle name="통화 [0] 2 6 2 9 2" xfId="44070" xr:uid="{6A78581D-441A-4BD6-B527-FAB7DD547B88}"/>
    <cellStyle name="통화 [0] 2 6 3" xfId="815" xr:uid="{A3B34284-37FB-4543-99B0-8009615A7250}"/>
    <cellStyle name="통화 [0] 2 6 3 10" xfId="19817" xr:uid="{6887CBBC-256D-4DAB-9E18-B5281DBABB7C}"/>
    <cellStyle name="통화 [0] 2 6 3 10 2" xfId="49769" xr:uid="{C822231E-1812-4952-BEF9-E26F5AEC1C88}"/>
    <cellStyle name="통화 [0] 2 6 3 11" xfId="22555" xr:uid="{96CB67AA-9D1A-42DB-A81A-00F61DC4E6F2}"/>
    <cellStyle name="통화 [0] 2 6 3 11 2" xfId="52507" xr:uid="{6F447778-F03D-418C-8B05-AE43B60E96F3}"/>
    <cellStyle name="통화 [0] 2 6 3 12" xfId="25291" xr:uid="{F009BF83-8B32-41C1-85A2-1F2A7445E36E}"/>
    <cellStyle name="통화 [0] 2 6 3 12 2" xfId="55243" xr:uid="{894AB575-B72F-4B92-8E12-3866D91159AD}"/>
    <cellStyle name="통화 [0] 2 6 3 13" xfId="30820" xr:uid="{369198DB-A4DE-465C-AC22-9F79E250F863}"/>
    <cellStyle name="통화 [0] 2 6 3 2" xfId="1358" xr:uid="{A005B1C1-D5D9-48B8-A4F2-496472B07461}"/>
    <cellStyle name="통화 [0] 2 6 3 2 10" xfId="23239" xr:uid="{3F9E7623-A52D-415F-9E5B-94C0EF41BEC8}"/>
    <cellStyle name="통화 [0] 2 6 3 2 10 2" xfId="53191" xr:uid="{152AA25C-6896-46FB-94AB-BCF2B453BC50}"/>
    <cellStyle name="통화 [0] 2 6 3 2 11" xfId="25975" xr:uid="{DB1620B1-9662-4866-86FC-00C762198C1F}"/>
    <cellStyle name="통화 [0] 2 6 3 2 11 2" xfId="55927" xr:uid="{E7E31C86-A716-4281-9F18-625906A286B7}"/>
    <cellStyle name="통화 [0] 2 6 3 2 12" xfId="31363" xr:uid="{D8A98B5F-D304-42E3-AF37-AB0820776B03}"/>
    <cellStyle name="통화 [0] 2 6 3 2 2" xfId="5091" xr:uid="{87C6B723-08D8-4C0F-B94A-72ED9153C4B1}"/>
    <cellStyle name="통화 [0] 2 6 3 2 2 10" xfId="35084" xr:uid="{F9482943-A2AD-48E8-8678-BF6FBDE39E1E}"/>
    <cellStyle name="통화 [0] 2 6 3 2 2 2" xfId="8039" xr:uid="{DFBFBD63-96D5-46A1-8911-62A7A25D98D0}"/>
    <cellStyle name="통화 [0] 2 6 3 2 2 2 2" xfId="30086" xr:uid="{8897CBCB-304F-4119-8662-A37E4C5FFE08}"/>
    <cellStyle name="통화 [0] 2 6 3 2 2 2 2 2" xfId="60038" xr:uid="{0A5B6708-D513-41EF-86EE-857D2B5FCADC}"/>
    <cellStyle name="통화 [0] 2 6 3 2 2 2 3" xfId="37994" xr:uid="{19FDFDC9-83DA-4DE6-A871-54C0C6D356CF}"/>
    <cellStyle name="통화 [0] 2 6 3 2 2 3" xfId="10821" xr:uid="{3BAC8764-B2FC-4578-84E9-6231BD01C061}"/>
    <cellStyle name="통화 [0] 2 6 3 2 2 3 2" xfId="40776" xr:uid="{1A16A4F1-29DE-457F-949F-EF785B7BC0E3}"/>
    <cellStyle name="통화 [0] 2 6 3 2 2 4" xfId="13603" xr:uid="{9BDAB1CA-3534-4002-B2AA-C161722B2435}"/>
    <cellStyle name="통화 [0] 2 6 3 2 2 4 2" xfId="43558" xr:uid="{67072AF3-4FBE-4560-A8C3-5FD179ADC0EE}"/>
    <cellStyle name="통화 [0] 2 6 3 2 2 5" xfId="16338" xr:uid="{E3D132AC-BF87-434F-ACFB-3C808657243F}"/>
    <cellStyle name="통화 [0] 2 6 3 2 2 5 2" xfId="46293" xr:uid="{6121DBD2-6CEE-481A-BDE5-0A3940077FFA}"/>
    <cellStyle name="통화 [0] 2 6 3 2 2 6" xfId="19086" xr:uid="{5C70286F-E04B-44C0-B4E8-042BC25332A4}"/>
    <cellStyle name="통화 [0] 2 6 3 2 2 6 2" xfId="49039" xr:uid="{A1A88AD6-38FE-4FF1-AD16-0733B741AE6A}"/>
    <cellStyle name="통화 [0] 2 6 3 2 2 7" xfId="21869" xr:uid="{7F824DFA-EF09-4ACC-9719-3CE7300DB7E8}"/>
    <cellStyle name="통화 [0] 2 6 3 2 2 7 2" xfId="51821" xr:uid="{1B63FC58-0D3A-442C-A593-4A635ACA1A70}"/>
    <cellStyle name="통화 [0] 2 6 3 2 2 8" xfId="24607" xr:uid="{90CBA200-A015-419C-864B-A173E5670AAE}"/>
    <cellStyle name="통화 [0] 2 6 3 2 2 8 2" xfId="54559" xr:uid="{0D2BE945-9150-474B-9A5D-AC1581627DF0}"/>
    <cellStyle name="통화 [0] 2 6 3 2 2 9" xfId="27343" xr:uid="{F56BA698-4688-4CCB-BB79-0255F356331C}"/>
    <cellStyle name="통화 [0] 2 6 3 2 2 9 2" xfId="57295" xr:uid="{A03BBA54-B6EA-4FC9-8599-9CB1F49723F3}"/>
    <cellStyle name="통화 [0] 2 6 3 2 3" xfId="3723" xr:uid="{08250899-295C-4B01-993A-47497AD4A6CE}"/>
    <cellStyle name="통화 [0] 2 6 3 2 3 2" xfId="28718" xr:uid="{7D633203-F11F-4EF8-BCFB-8C6C1913392D}"/>
    <cellStyle name="통화 [0] 2 6 3 2 3 2 2" xfId="58670" xr:uid="{B8C7E348-9346-4157-A788-BF8078667EF1}"/>
    <cellStyle name="통화 [0] 2 6 3 2 3 3" xfId="33716" xr:uid="{B652AC48-AE41-4825-87F3-F6424C7DED3D}"/>
    <cellStyle name="통화 [0] 2 6 3 2 4" xfId="6671" xr:uid="{65712EDB-F6E5-4F86-99E0-0B7890599BD9}"/>
    <cellStyle name="통화 [0] 2 6 3 2 4 2" xfId="36626" xr:uid="{7D16203B-A0B6-462C-AA0C-28A9746C24BD}"/>
    <cellStyle name="통화 [0] 2 6 3 2 5" xfId="9453" xr:uid="{485A6DCE-E360-4A4A-99E8-A9B7D4161AAA}"/>
    <cellStyle name="통화 [0] 2 6 3 2 5 2" xfId="39408" xr:uid="{53B39B59-D0EE-46B7-A737-91BD6853F2D7}"/>
    <cellStyle name="통화 [0] 2 6 3 2 6" xfId="12235" xr:uid="{7D888428-AFA5-4C46-9D01-A0217BEB986F}"/>
    <cellStyle name="통화 [0] 2 6 3 2 6 2" xfId="42190" xr:uid="{7ADC6421-3B1A-47BC-874E-E6FDA1025473}"/>
    <cellStyle name="통화 [0] 2 6 3 2 7" xfId="14970" xr:uid="{E5F739CE-F348-48BF-B7E6-1FC5E2DCF207}"/>
    <cellStyle name="통화 [0] 2 6 3 2 7 2" xfId="44925" xr:uid="{24B0FABD-094D-4ADF-9B22-3882EC033A60}"/>
    <cellStyle name="통화 [0] 2 6 3 2 8" xfId="17718" xr:uid="{34F31893-E286-4123-828C-AD7F8AEB72C0}"/>
    <cellStyle name="통화 [0] 2 6 3 2 8 2" xfId="47671" xr:uid="{3C0C5D3F-EA2B-4269-8905-3B0B15E6A230}"/>
    <cellStyle name="통화 [0] 2 6 3 2 9" xfId="20501" xr:uid="{11E3EE50-565A-4054-9243-7A9ADBD93AE4}"/>
    <cellStyle name="통화 [0] 2 6 3 2 9 2" xfId="50453" xr:uid="{679E8070-62D9-47B6-9325-F8E08228C6D1}"/>
    <cellStyle name="통화 [0] 2 6 3 3" xfId="1900" xr:uid="{21F08188-E723-4F45-B458-C79C656DB69C}"/>
    <cellStyle name="통화 [0] 2 6 3 3 10" xfId="26659" xr:uid="{C4799952-1B6B-40E3-A41E-6077EC146AA9}"/>
    <cellStyle name="통화 [0] 2 6 3 3 10 2" xfId="56611" xr:uid="{DF000ED7-8DDC-4D11-875B-D45165EB416B}"/>
    <cellStyle name="통화 [0] 2 6 3 3 11" xfId="31905" xr:uid="{C5644402-5CB2-46B3-AE3D-CF355F7652B3}"/>
    <cellStyle name="통화 [0] 2 6 3 3 2" xfId="4407" xr:uid="{922BB22A-581E-4794-8553-634A4F5D394C}"/>
    <cellStyle name="통화 [0] 2 6 3 3 2 2" xfId="29402" xr:uid="{BEA1D56B-5C53-4C45-8288-6C5179000D29}"/>
    <cellStyle name="통화 [0] 2 6 3 3 2 2 2" xfId="59354" xr:uid="{C6DE1DD5-550E-4170-A41C-36D548D5D0BA}"/>
    <cellStyle name="통화 [0] 2 6 3 3 2 3" xfId="34400" xr:uid="{A623FD2C-C0EC-4052-BDE4-3FC2D8ADBDC2}"/>
    <cellStyle name="통화 [0] 2 6 3 3 3" xfId="7355" xr:uid="{95C9415A-C302-4254-A651-DA47050E53FB}"/>
    <cellStyle name="통화 [0] 2 6 3 3 3 2" xfId="37310" xr:uid="{B74D632B-8754-4F20-98DE-19631B28CE62}"/>
    <cellStyle name="통화 [0] 2 6 3 3 4" xfId="10137" xr:uid="{AE10D3CF-F356-4D52-994F-8CD8B907789F}"/>
    <cellStyle name="통화 [0] 2 6 3 3 4 2" xfId="40092" xr:uid="{DEC6ADB6-BAC2-4E26-8EF7-205F4E1CA6CB}"/>
    <cellStyle name="통화 [0] 2 6 3 3 5" xfId="12919" xr:uid="{0AA4B4F5-12D9-4E46-BBD9-B24F327748DD}"/>
    <cellStyle name="통화 [0] 2 6 3 3 5 2" xfId="42874" xr:uid="{012985D0-1D61-4F35-8BE2-A834F758E655}"/>
    <cellStyle name="통화 [0] 2 6 3 3 6" xfId="15654" xr:uid="{A1ECC971-7EE1-4024-82CD-C90CA60CF815}"/>
    <cellStyle name="통화 [0] 2 6 3 3 6 2" xfId="45609" xr:uid="{E225AC82-835F-4A3C-8FED-636E78F77ED8}"/>
    <cellStyle name="통화 [0] 2 6 3 3 7" xfId="18402" xr:uid="{7851834B-393E-46FC-AEBA-89980CC77996}"/>
    <cellStyle name="통화 [0] 2 6 3 3 7 2" xfId="48355" xr:uid="{8C1FAE7D-D7D9-4C24-8688-1FE8360950A8}"/>
    <cellStyle name="통화 [0] 2 6 3 3 8" xfId="21185" xr:uid="{54471109-E89A-481D-8FC5-9311EC3E7C8B}"/>
    <cellStyle name="통화 [0] 2 6 3 3 8 2" xfId="51137" xr:uid="{4D58092E-D6E2-4501-89E5-3B18EF839E54}"/>
    <cellStyle name="통화 [0] 2 6 3 3 9" xfId="23923" xr:uid="{8D66FD06-0D4B-4E39-8705-4C8145760AB9}"/>
    <cellStyle name="통화 [0] 2 6 3 3 9 2" xfId="53875" xr:uid="{799B28F0-4608-47EB-8FE7-AFF1736F68A1}"/>
    <cellStyle name="통화 [0] 2 6 3 4" xfId="3039" xr:uid="{73A481A4-FC2A-4B3E-A419-452FF92B412F}"/>
    <cellStyle name="통화 [0] 2 6 3 4 2" xfId="28034" xr:uid="{414687AA-117F-4D8F-B4D0-DA4A26BAA375}"/>
    <cellStyle name="통화 [0] 2 6 3 4 2 2" xfId="57986" xr:uid="{7843121E-5453-4D94-A98A-F153F6788666}"/>
    <cellStyle name="통화 [0] 2 6 3 4 3" xfId="33032" xr:uid="{5430E758-4D15-484F-993F-145296879F18}"/>
    <cellStyle name="통화 [0] 2 6 3 5" xfId="5987" xr:uid="{D4208491-C33A-4965-AF0E-69A7C74F4CD5}"/>
    <cellStyle name="통화 [0] 2 6 3 5 2" xfId="35942" xr:uid="{21261C21-B0BB-4D55-B3C9-67DBF74F6400}"/>
    <cellStyle name="통화 [0] 2 6 3 6" xfId="8769" xr:uid="{1F53A6A9-8677-4F61-B645-414624FD6A2D}"/>
    <cellStyle name="통화 [0] 2 6 3 6 2" xfId="38724" xr:uid="{8725EC98-4937-464A-9F37-6D0B77264E88}"/>
    <cellStyle name="통화 [0] 2 6 3 7" xfId="11551" xr:uid="{C7D64D82-B4A8-4809-93A0-16BB712FE1EA}"/>
    <cellStyle name="통화 [0] 2 6 3 7 2" xfId="41506" xr:uid="{14FF49CB-EFC5-44D7-A659-856A935B3112}"/>
    <cellStyle name="통화 [0] 2 6 3 8" xfId="14286" xr:uid="{D0E81B3D-2F12-4D86-B18F-7D17D18F8186}"/>
    <cellStyle name="통화 [0] 2 6 3 8 2" xfId="44241" xr:uid="{15F20A9B-DB80-43C2-867D-DE6CED021D00}"/>
    <cellStyle name="통화 [0] 2 6 3 9" xfId="17034" xr:uid="{E8741C09-489C-4306-8826-F06A7CC0F7D6}"/>
    <cellStyle name="통화 [0] 2 6 3 9 2" xfId="46987" xr:uid="{3012FE96-5CE3-4898-A449-6BB72874BC9E}"/>
    <cellStyle name="통화 [0] 2 6 4" xfId="990" xr:uid="{78EB2DDA-2CD3-4016-B150-3A8D6D0FD395}"/>
    <cellStyle name="통화 [0] 2 6 4 10" xfId="22897" xr:uid="{932A9B7D-BCD2-4F92-B816-F5591D0397EE}"/>
    <cellStyle name="통화 [0] 2 6 4 10 2" xfId="52849" xr:uid="{4DA2E0FC-6422-4E71-A3D2-ABEB93723FE1}"/>
    <cellStyle name="통화 [0] 2 6 4 11" xfId="25633" xr:uid="{6F056617-9DEB-4CD2-A747-95BAA319621E}"/>
    <cellStyle name="통화 [0] 2 6 4 11 2" xfId="55585" xr:uid="{09B3B7C1-631F-4147-9F84-9264331AC6AE}"/>
    <cellStyle name="통화 [0] 2 6 4 12" xfId="30995" xr:uid="{48B3892A-DF3D-4538-9F6B-C43CE6FE630A}"/>
    <cellStyle name="통화 [0] 2 6 4 2" xfId="4749" xr:uid="{3022CF99-EC14-4BCD-9682-C557AA178AEF}"/>
    <cellStyle name="통화 [0] 2 6 4 2 10" xfId="34742" xr:uid="{C4579044-E447-431D-9C97-B5B4B3FEF585}"/>
    <cellStyle name="통화 [0] 2 6 4 2 2" xfId="7697" xr:uid="{EF0CA1B9-5688-4CF7-BFA6-012F7D85D8C3}"/>
    <cellStyle name="통화 [0] 2 6 4 2 2 2" xfId="29744" xr:uid="{F4F610B4-39B8-45E3-B8BF-E547F1590DE8}"/>
    <cellStyle name="통화 [0] 2 6 4 2 2 2 2" xfId="59696" xr:uid="{FAD36E4D-E9A7-4A28-BABD-0E324C29B086}"/>
    <cellStyle name="통화 [0] 2 6 4 2 2 3" xfId="37652" xr:uid="{7FC86AC2-3425-4CEB-BF6C-DA6D845CF780}"/>
    <cellStyle name="통화 [0] 2 6 4 2 3" xfId="10479" xr:uid="{3DB6E005-3953-44C2-A882-277AD9AF1050}"/>
    <cellStyle name="통화 [0] 2 6 4 2 3 2" xfId="40434" xr:uid="{6C4A1242-440E-4687-80EE-E3AD3D0DF74E}"/>
    <cellStyle name="통화 [0] 2 6 4 2 4" xfId="13261" xr:uid="{78C5D5D9-1871-4105-9EAB-F3A024FA72B1}"/>
    <cellStyle name="통화 [0] 2 6 4 2 4 2" xfId="43216" xr:uid="{4A163E2A-A809-4043-9A4E-3CE30AA672F4}"/>
    <cellStyle name="통화 [0] 2 6 4 2 5" xfId="15996" xr:uid="{3F98237C-D8AF-4F1B-AE1E-6A56392C2D3E}"/>
    <cellStyle name="통화 [0] 2 6 4 2 5 2" xfId="45951" xr:uid="{C2E97455-3398-46F1-BFE2-80A5448075D9}"/>
    <cellStyle name="통화 [0] 2 6 4 2 6" xfId="18744" xr:uid="{E5A5549B-4FFE-4D25-8513-A2A55BD51BBA}"/>
    <cellStyle name="통화 [0] 2 6 4 2 6 2" xfId="48697" xr:uid="{0E8BA2AD-038D-4EA1-8E15-1CC07FC66688}"/>
    <cellStyle name="통화 [0] 2 6 4 2 7" xfId="21527" xr:uid="{04DEEA9E-D584-47F7-9C75-08E61E71BD40}"/>
    <cellStyle name="통화 [0] 2 6 4 2 7 2" xfId="51479" xr:uid="{200DCAD7-C853-4BDA-B38C-95378A8B9CBF}"/>
    <cellStyle name="통화 [0] 2 6 4 2 8" xfId="24265" xr:uid="{67B85749-AF37-4627-A017-B57905E47679}"/>
    <cellStyle name="통화 [0] 2 6 4 2 8 2" xfId="54217" xr:uid="{C9A06B31-AFB6-44B2-916F-4ACE1011BB80}"/>
    <cellStyle name="통화 [0] 2 6 4 2 9" xfId="27001" xr:uid="{14EC7C37-CA97-45F6-AE79-F361761D9224}"/>
    <cellStyle name="통화 [0] 2 6 4 2 9 2" xfId="56953" xr:uid="{1D1C066F-C716-46E6-8951-463C06848CA5}"/>
    <cellStyle name="통화 [0] 2 6 4 3" xfId="3381" xr:uid="{DE859331-03E8-493B-BE68-45D67A4D38E5}"/>
    <cellStyle name="통화 [0] 2 6 4 3 2" xfId="28376" xr:uid="{337096C1-AC71-418C-B3B3-18B200D2AC63}"/>
    <cellStyle name="통화 [0] 2 6 4 3 2 2" xfId="58328" xr:uid="{5CB5ED8A-D857-4DEB-8374-50AF6E325D4E}"/>
    <cellStyle name="통화 [0] 2 6 4 3 3" xfId="33374" xr:uid="{8FF8DD46-7987-4261-A33B-911A3EAAE74D}"/>
    <cellStyle name="통화 [0] 2 6 4 4" xfId="6329" xr:uid="{ACB80A33-2B7D-401D-8005-5BE2EE172FC1}"/>
    <cellStyle name="통화 [0] 2 6 4 4 2" xfId="36284" xr:uid="{C88DC794-6186-45AE-93C2-6E0502F49081}"/>
    <cellStyle name="통화 [0] 2 6 4 5" xfId="9111" xr:uid="{8145C5A0-85DB-47DD-8C25-6E29254ACD4F}"/>
    <cellStyle name="통화 [0] 2 6 4 5 2" xfId="39066" xr:uid="{F9DE322B-A62A-4CE8-89CC-ECE6BB925BC4}"/>
    <cellStyle name="통화 [0] 2 6 4 6" xfId="11893" xr:uid="{9451565B-44B7-45A6-898D-C820451C5390}"/>
    <cellStyle name="통화 [0] 2 6 4 6 2" xfId="41848" xr:uid="{01387B03-DDE1-4E6B-B48F-6B329ABD71C4}"/>
    <cellStyle name="통화 [0] 2 6 4 7" xfId="14628" xr:uid="{80078306-C0C9-4A44-AAEA-F79183539FCC}"/>
    <cellStyle name="통화 [0] 2 6 4 7 2" xfId="44583" xr:uid="{910DE21F-960B-46EB-8730-11E029204440}"/>
    <cellStyle name="통화 [0] 2 6 4 8" xfId="17376" xr:uid="{3F4AFA9A-D78D-4FCA-9E6D-F86014328510}"/>
    <cellStyle name="통화 [0] 2 6 4 8 2" xfId="47329" xr:uid="{825DCED7-456E-4B75-9CEE-901BD97AC7D4}"/>
    <cellStyle name="통화 [0] 2 6 4 9" xfId="20159" xr:uid="{C8E545A6-70E0-4A17-AD4A-D440005BCBF2}"/>
    <cellStyle name="통화 [0] 2 6 4 9 2" xfId="50111" xr:uid="{6DCB21C3-3138-4BFA-AB04-334DE1A6E5CC}"/>
    <cellStyle name="통화 [0] 2 6 5" xfId="1532" xr:uid="{015BC168-9B69-4F2A-B2EF-A6EA99D988B1}"/>
    <cellStyle name="통화 [0] 2 6 5 10" xfId="26317" xr:uid="{A3CF8A9D-9478-402C-9729-81D5B119FE75}"/>
    <cellStyle name="통화 [0] 2 6 5 10 2" xfId="56269" xr:uid="{DABFF1B2-AE9D-41A2-BB35-F2FF749AC9D1}"/>
    <cellStyle name="통화 [0] 2 6 5 11" xfId="31537" xr:uid="{4E9F2E0E-B6AD-4482-9EDB-7D1E01068A82}"/>
    <cellStyle name="통화 [0] 2 6 5 2" xfId="4065" xr:uid="{69A2A328-F0D9-47D5-AD36-61F8596BE0DB}"/>
    <cellStyle name="통화 [0] 2 6 5 2 2" xfId="29060" xr:uid="{C6747156-951D-406F-941B-398C2C7911EA}"/>
    <cellStyle name="통화 [0] 2 6 5 2 2 2" xfId="59012" xr:uid="{D8A45D73-ECFB-4C8E-AC75-D83A75366706}"/>
    <cellStyle name="통화 [0] 2 6 5 2 3" xfId="34058" xr:uid="{6F51D9AC-E6DB-4E66-916A-BFB65B814175}"/>
    <cellStyle name="통화 [0] 2 6 5 3" xfId="7013" xr:uid="{359501AF-E31C-4CC0-BC5E-DEFBE89A7F60}"/>
    <cellStyle name="통화 [0] 2 6 5 3 2" xfId="36968" xr:uid="{1E7AF09E-C0FB-45F5-BF12-70B11A62FF96}"/>
    <cellStyle name="통화 [0] 2 6 5 4" xfId="9795" xr:uid="{8B89A09A-A207-4EBD-9FAB-6E582660E7AC}"/>
    <cellStyle name="통화 [0] 2 6 5 4 2" xfId="39750" xr:uid="{DECB0FB3-1C85-4739-910C-9CB1AC6918C5}"/>
    <cellStyle name="통화 [0] 2 6 5 5" xfId="12577" xr:uid="{EDC84CA7-1FA6-4C1A-9E16-29C202FD8C72}"/>
    <cellStyle name="통화 [0] 2 6 5 5 2" xfId="42532" xr:uid="{F1D33E5D-93B4-490E-8047-73D0F44BF066}"/>
    <cellStyle name="통화 [0] 2 6 5 6" xfId="15312" xr:uid="{37270AA2-22F2-4E1D-9D63-EBCB9D788508}"/>
    <cellStyle name="통화 [0] 2 6 5 6 2" xfId="45267" xr:uid="{4AC85E34-893F-4FA4-AEFE-B817CE8738BC}"/>
    <cellStyle name="통화 [0] 2 6 5 7" xfId="18060" xr:uid="{C17B6B22-63D7-430C-9008-6D3D3F0F2BBB}"/>
    <cellStyle name="통화 [0] 2 6 5 7 2" xfId="48013" xr:uid="{0BFC2383-BEA2-417A-9EF9-3D6E70F51562}"/>
    <cellStyle name="통화 [0] 2 6 5 8" xfId="20843" xr:uid="{6CCB2B8C-C594-4EE4-8A09-0E384BF9CC06}"/>
    <cellStyle name="통화 [0] 2 6 5 8 2" xfId="50795" xr:uid="{C401D200-B3B6-426F-A1B6-8ED835736064}"/>
    <cellStyle name="통화 [0] 2 6 5 9" xfId="23581" xr:uid="{6A86AEA1-4189-43B1-857A-58162D0E0163}"/>
    <cellStyle name="통화 [0] 2 6 5 9 2" xfId="53533" xr:uid="{933FD98F-10FF-4EF8-A066-E5D90AA19EBE}"/>
    <cellStyle name="통화 [0] 2 6 6" xfId="2080" xr:uid="{6A845C25-AE22-4294-9FB3-F84011A405BF}"/>
    <cellStyle name="통화 [0] 2 6 6 2" xfId="27692" xr:uid="{57BA7AFE-D1AE-4779-A09F-D58CD2D92FFE}"/>
    <cellStyle name="통화 [0] 2 6 6 2 2" xfId="57644" xr:uid="{DD9440C4-559E-478C-A1C3-104067EDE3B2}"/>
    <cellStyle name="통화 [0] 2 6 6 3" xfId="32083" xr:uid="{FE34B01F-8B5F-49D9-9078-7EA06E14AD4E}"/>
    <cellStyle name="통화 [0] 2 6 7" xfId="2259" xr:uid="{48DDF7F2-B663-4FC7-A255-C8F1A7BB3E4C}"/>
    <cellStyle name="통화 [0] 2 6 7 2" xfId="32259" xr:uid="{CBF9A824-3313-4B7D-84F8-EA34271FAE8E}"/>
    <cellStyle name="통화 [0] 2 6 8" xfId="2697" xr:uid="{145EFA96-6F74-45D9-B5BA-648CF6D95B8A}"/>
    <cellStyle name="통화 [0] 2 6 8 2" xfId="32690" xr:uid="{00EDD921-10FE-4076-A85D-EB70F9A4F302}"/>
    <cellStyle name="통화 [0] 2 6 9" xfId="5645" xr:uid="{324A41A0-CCC7-4A60-A8D7-9C45CAC8D7F2}"/>
    <cellStyle name="통화 [0] 2 6 9 2" xfId="35600" xr:uid="{F21965E0-C627-445B-AE8A-A3F412BFD352}"/>
    <cellStyle name="통화 [0] 2 7" xfId="490" xr:uid="{6E9DE454-A72F-400B-B89A-AF046074545D}"/>
    <cellStyle name="통화 [0] 2 7 10" xfId="16777" xr:uid="{4E968601-D7B3-4EA4-A7D9-99B9A7D71511}"/>
    <cellStyle name="통화 [0] 2 7 10 2" xfId="46730" xr:uid="{564F827D-D2A8-4E9D-B257-E47FB3EA77C3}"/>
    <cellStyle name="통화 [0] 2 7 11" xfId="19560" xr:uid="{F2E2498C-FE29-48E7-BE54-984BFE60A5B8}"/>
    <cellStyle name="통화 [0] 2 7 11 2" xfId="49512" xr:uid="{543C90E2-83C4-4A83-BF8E-36E02DD9195D}"/>
    <cellStyle name="통화 [0] 2 7 12" xfId="22298" xr:uid="{04B54A08-3E41-40D1-B068-F9AC728EB95C}"/>
    <cellStyle name="통화 [0] 2 7 12 2" xfId="52250" xr:uid="{BDDD23F4-0C9B-46C3-BDC9-EBC8E3CE485D}"/>
    <cellStyle name="통화 [0] 2 7 13" xfId="25034" xr:uid="{191CB718-866C-4E1E-8876-249556A94257}"/>
    <cellStyle name="통화 [0] 2 7 13 2" xfId="54986" xr:uid="{656BB298-E063-42A2-B814-ECBC09B00A45}"/>
    <cellStyle name="통화 [0] 2 7 14" xfId="30500" xr:uid="{844E41B5-CD56-45F9-87DE-ABD2ABED43D3}"/>
    <cellStyle name="통화 [0] 2 7 2" xfId="1038" xr:uid="{97FEE4C4-CDEF-4EC5-92D0-087F220616A1}"/>
    <cellStyle name="통화 [0] 2 7 2 10" xfId="19902" xr:uid="{865D4179-C475-4A56-B4B0-23CE0E73A165}"/>
    <cellStyle name="통화 [0] 2 7 2 10 2" xfId="49854" xr:uid="{7DE6EE99-65D6-424E-9A36-51EFA085B601}"/>
    <cellStyle name="통화 [0] 2 7 2 11" xfId="22640" xr:uid="{88168357-BC06-4DAA-B9C5-C96F42DD1D12}"/>
    <cellStyle name="통화 [0] 2 7 2 11 2" xfId="52592" xr:uid="{C0B0476C-17E6-4D73-BAC6-466087BD6644}"/>
    <cellStyle name="통화 [0] 2 7 2 12" xfId="25376" xr:uid="{F62B4511-FE1F-4247-98D2-9BF8025820C5}"/>
    <cellStyle name="통화 [0] 2 7 2 12 2" xfId="55328" xr:uid="{88B5A937-08E8-4F32-88B3-3DFD9EAAB1B5}"/>
    <cellStyle name="통화 [0] 2 7 2 13" xfId="31043" xr:uid="{EEB08E00-F61C-4F18-8956-406CA80A3774}"/>
    <cellStyle name="통화 [0] 2 7 2 2" xfId="3808" xr:uid="{1CAE01C6-B47B-4F57-ADB3-1EAA92470DC1}"/>
    <cellStyle name="통화 [0] 2 7 2 2 10" xfId="26060" xr:uid="{18EAF5F9-7AB2-4645-B34A-194BC6406311}"/>
    <cellStyle name="통화 [0] 2 7 2 2 10 2" xfId="56012" xr:uid="{80BB96AF-8605-4849-A875-27948C5B869D}"/>
    <cellStyle name="통화 [0] 2 7 2 2 11" xfId="33801" xr:uid="{60A2D327-3B3B-4B4D-9DA9-06A37A06C299}"/>
    <cellStyle name="통화 [0] 2 7 2 2 2" xfId="5176" xr:uid="{0E6B47D7-BA71-4512-8C37-BECC7F2B92B7}"/>
    <cellStyle name="통화 [0] 2 7 2 2 2 10" xfId="35169" xr:uid="{B22971A6-3AEA-4010-9E5B-4F8C8CD0E7B3}"/>
    <cellStyle name="통화 [0] 2 7 2 2 2 2" xfId="8124" xr:uid="{28BB5FA3-702E-4AED-B6DF-C7A5B7CFDF12}"/>
    <cellStyle name="통화 [0] 2 7 2 2 2 2 2" xfId="30171" xr:uid="{AD3DA6E8-3034-4783-853D-ECDBA95F2A65}"/>
    <cellStyle name="통화 [0] 2 7 2 2 2 2 2 2" xfId="60123" xr:uid="{9DB520F2-F101-4E9C-92F6-90B655341FE3}"/>
    <cellStyle name="통화 [0] 2 7 2 2 2 2 3" xfId="38079" xr:uid="{A10E8C91-6CC8-4D91-90F7-61634BE3ED5B}"/>
    <cellStyle name="통화 [0] 2 7 2 2 2 3" xfId="10906" xr:uid="{4D7AEADE-4BE6-4254-A667-01966B31A452}"/>
    <cellStyle name="통화 [0] 2 7 2 2 2 3 2" xfId="40861" xr:uid="{1C83C46E-F7C4-435D-8539-33247F220CD5}"/>
    <cellStyle name="통화 [0] 2 7 2 2 2 4" xfId="13688" xr:uid="{D3B3E459-CA3F-453E-85FB-C515ED672897}"/>
    <cellStyle name="통화 [0] 2 7 2 2 2 4 2" xfId="43643" xr:uid="{8C6B43DC-0518-4C68-A2B1-B5A49983EE31}"/>
    <cellStyle name="통화 [0] 2 7 2 2 2 5" xfId="16423" xr:uid="{059E3712-1E84-4EA2-9617-ADD410EEEE38}"/>
    <cellStyle name="통화 [0] 2 7 2 2 2 5 2" xfId="46378" xr:uid="{6F5EEE56-A7CB-45CE-932E-278C98A4C96E}"/>
    <cellStyle name="통화 [0] 2 7 2 2 2 6" xfId="19171" xr:uid="{A4603908-08BD-4D81-B636-DC5184EC1424}"/>
    <cellStyle name="통화 [0] 2 7 2 2 2 6 2" xfId="49124" xr:uid="{A29F5BA9-B4B4-43A2-8027-4D9BAC79DA44}"/>
    <cellStyle name="통화 [0] 2 7 2 2 2 7" xfId="21954" xr:uid="{FC4AC125-686D-46C2-9979-8219E1584209}"/>
    <cellStyle name="통화 [0] 2 7 2 2 2 7 2" xfId="51906" xr:uid="{71CAD6A3-8757-43F3-8061-85955D4A0D21}"/>
    <cellStyle name="통화 [0] 2 7 2 2 2 8" xfId="24692" xr:uid="{775E7920-E747-42BB-9CB8-1A4C145C0AC7}"/>
    <cellStyle name="통화 [0] 2 7 2 2 2 8 2" xfId="54644" xr:uid="{F8680022-4294-4984-856A-B396C51FB171}"/>
    <cellStyle name="통화 [0] 2 7 2 2 2 9" xfId="27428" xr:uid="{573A4CE4-F678-4798-833A-CAEEC481C58A}"/>
    <cellStyle name="통화 [0] 2 7 2 2 2 9 2" xfId="57380" xr:uid="{F91F8851-0330-410D-BB85-9F32AADEB919}"/>
    <cellStyle name="통화 [0] 2 7 2 2 3" xfId="6756" xr:uid="{6236C206-FD7A-4932-A7E2-34491AC0FBB3}"/>
    <cellStyle name="통화 [0] 2 7 2 2 3 2" xfId="28803" xr:uid="{E9EF7D1A-F2B2-4856-94C2-5CFDA81F3D68}"/>
    <cellStyle name="통화 [0] 2 7 2 2 3 2 2" xfId="58755" xr:uid="{72FDBA39-3284-4C8F-808F-B14E3D19F59B}"/>
    <cellStyle name="통화 [0] 2 7 2 2 3 3" xfId="36711" xr:uid="{39CBE2D8-7D9A-4C32-A0EB-5879445292E6}"/>
    <cellStyle name="통화 [0] 2 7 2 2 4" xfId="9538" xr:uid="{14E08458-8773-4D03-B11E-A2E915BD8730}"/>
    <cellStyle name="통화 [0] 2 7 2 2 4 2" xfId="39493" xr:uid="{B6E43587-A9AF-454B-B157-413DC2C3146F}"/>
    <cellStyle name="통화 [0] 2 7 2 2 5" xfId="12320" xr:uid="{707B08F2-FDEB-4150-8821-1A3B32EF73BE}"/>
    <cellStyle name="통화 [0] 2 7 2 2 5 2" xfId="42275" xr:uid="{9205AE95-99B0-42F5-A54F-EC7817423F8D}"/>
    <cellStyle name="통화 [0] 2 7 2 2 6" xfId="15055" xr:uid="{B6533C76-4EC6-4BD7-A489-7FE82BAFCEA2}"/>
    <cellStyle name="통화 [0] 2 7 2 2 6 2" xfId="45010" xr:uid="{5BE89257-8CB8-4396-970C-AE4A29F1053F}"/>
    <cellStyle name="통화 [0] 2 7 2 2 7" xfId="17803" xr:uid="{34787291-E1A5-4383-BA63-EB4B716FB6ED}"/>
    <cellStyle name="통화 [0] 2 7 2 2 7 2" xfId="47756" xr:uid="{19D3CF14-B7D2-4BB4-A974-176AD71237EA}"/>
    <cellStyle name="통화 [0] 2 7 2 2 8" xfId="20586" xr:uid="{95346ADC-F547-4583-AA07-853F0ACD4FE2}"/>
    <cellStyle name="통화 [0] 2 7 2 2 8 2" xfId="50538" xr:uid="{0854A664-0245-4D9C-B182-2C39F6C559B3}"/>
    <cellStyle name="통화 [0] 2 7 2 2 9" xfId="23324" xr:uid="{DBB7CD2F-DB7E-4084-A329-2EA24A7A2F27}"/>
    <cellStyle name="통화 [0] 2 7 2 2 9 2" xfId="53276" xr:uid="{483B6E47-FBE2-4434-892E-80607BF03211}"/>
    <cellStyle name="통화 [0] 2 7 2 3" xfId="4492" xr:uid="{512DC3B2-A89B-4E6B-ACA5-44C04DC1D6A4}"/>
    <cellStyle name="통화 [0] 2 7 2 3 10" xfId="34485" xr:uid="{45EC5A2A-AA87-4624-AC3A-2FF12048A1B0}"/>
    <cellStyle name="통화 [0] 2 7 2 3 2" xfId="7440" xr:uid="{0A32BDE4-8F04-4AB2-9545-8266D94222E1}"/>
    <cellStyle name="통화 [0] 2 7 2 3 2 2" xfId="29487" xr:uid="{429F78E9-AD33-4EC7-BDE1-004936EA9209}"/>
    <cellStyle name="통화 [0] 2 7 2 3 2 2 2" xfId="59439" xr:uid="{8D77FB38-35D0-4242-9BCC-C7EE48329AA0}"/>
    <cellStyle name="통화 [0] 2 7 2 3 2 3" xfId="37395" xr:uid="{FA55C5C0-EE70-409E-B746-C1C0970E0E81}"/>
    <cellStyle name="통화 [0] 2 7 2 3 3" xfId="10222" xr:uid="{0ECC3033-7C81-4DC9-96C2-9D29A8EAA9B0}"/>
    <cellStyle name="통화 [0] 2 7 2 3 3 2" xfId="40177" xr:uid="{4DD4C8E9-AC85-443C-BC94-3E951DEE7630}"/>
    <cellStyle name="통화 [0] 2 7 2 3 4" xfId="13004" xr:uid="{DD250D52-E5E4-4310-B8C8-ACC406190A4E}"/>
    <cellStyle name="통화 [0] 2 7 2 3 4 2" xfId="42959" xr:uid="{F71CBF43-9CE7-413A-ACAE-FCA4C0F4DB85}"/>
    <cellStyle name="통화 [0] 2 7 2 3 5" xfId="15739" xr:uid="{7CE150BC-308C-490B-A8D9-B293E005CF26}"/>
    <cellStyle name="통화 [0] 2 7 2 3 5 2" xfId="45694" xr:uid="{5D43EB70-D59F-4A27-8FA9-CD2F4B281A8D}"/>
    <cellStyle name="통화 [0] 2 7 2 3 6" xfId="18487" xr:uid="{22C1711D-BB9A-4435-B607-F6DCE28E8931}"/>
    <cellStyle name="통화 [0] 2 7 2 3 6 2" xfId="48440" xr:uid="{B29A23C1-4C6F-46CA-BFBA-A0E1A2BEA990}"/>
    <cellStyle name="통화 [0] 2 7 2 3 7" xfId="21270" xr:uid="{C3F3D4B4-6FB9-489F-9CC9-D0386992D53C}"/>
    <cellStyle name="통화 [0] 2 7 2 3 7 2" xfId="51222" xr:uid="{0FC54D44-44AD-4D8A-ADCD-7738A2860A49}"/>
    <cellStyle name="통화 [0] 2 7 2 3 8" xfId="24008" xr:uid="{7AB78F1D-508E-4663-95F8-92E1EBB54A68}"/>
    <cellStyle name="통화 [0] 2 7 2 3 8 2" xfId="53960" xr:uid="{4D9275B6-C123-480D-9096-7DD378A38B6B}"/>
    <cellStyle name="통화 [0] 2 7 2 3 9" xfId="26744" xr:uid="{39DA3DE6-BFE9-4E33-AE7B-5DB1F6643714}"/>
    <cellStyle name="통화 [0] 2 7 2 3 9 2" xfId="56696" xr:uid="{5DACF993-FFFD-4986-8EB7-54340A20432C}"/>
    <cellStyle name="통화 [0] 2 7 2 4" xfId="3124" xr:uid="{8E24EAB1-FF05-44CF-80FC-B5E8403A070A}"/>
    <cellStyle name="통화 [0] 2 7 2 4 2" xfId="28119" xr:uid="{2E70B7F5-0DC0-4822-AC84-A1AA3F9466A0}"/>
    <cellStyle name="통화 [0] 2 7 2 4 2 2" xfId="58071" xr:uid="{239E7BF8-FBE6-4369-BB14-334C54E5153F}"/>
    <cellStyle name="통화 [0] 2 7 2 4 3" xfId="33117" xr:uid="{F70E9608-8C25-4215-BB80-EC2B7F07DF88}"/>
    <cellStyle name="통화 [0] 2 7 2 5" xfId="6072" xr:uid="{D21DBDFF-F1D4-4BE4-858E-C49FEF470029}"/>
    <cellStyle name="통화 [0] 2 7 2 5 2" xfId="36027" xr:uid="{5D85F4C5-D98B-4E6F-8365-4DD9C6296386}"/>
    <cellStyle name="통화 [0] 2 7 2 6" xfId="8854" xr:uid="{FC337453-0096-46E4-8120-B24FFE6B17C8}"/>
    <cellStyle name="통화 [0] 2 7 2 6 2" xfId="38809" xr:uid="{D79338E2-AB34-4ADA-8BB3-759D0853AE5D}"/>
    <cellStyle name="통화 [0] 2 7 2 7" xfId="11636" xr:uid="{E3CEB86C-15FD-4E99-809E-FEDBC17280AF}"/>
    <cellStyle name="통화 [0] 2 7 2 7 2" xfId="41591" xr:uid="{4A26E791-8550-47EF-BB5C-2F2A29A0E5A4}"/>
    <cellStyle name="통화 [0] 2 7 2 8" xfId="14371" xr:uid="{5070559E-32F1-429A-9706-D7A33ABA01CB}"/>
    <cellStyle name="통화 [0] 2 7 2 8 2" xfId="44326" xr:uid="{92D033D6-80D6-4AD0-9E15-15412117AC2A}"/>
    <cellStyle name="통화 [0] 2 7 2 9" xfId="17119" xr:uid="{AC312FE1-04F4-4085-9570-E55E4AC85E34}"/>
    <cellStyle name="통화 [0] 2 7 2 9 2" xfId="47072" xr:uid="{77C624C1-AD44-47ED-A304-6984A71E7836}"/>
    <cellStyle name="통화 [0] 2 7 3" xfId="1580" xr:uid="{462A9A3A-2511-46E1-8F34-08D933B233A3}"/>
    <cellStyle name="통화 [0] 2 7 3 10" xfId="22982" xr:uid="{7BBFEA88-4B77-4CD3-B6E5-3B937AC92CDC}"/>
    <cellStyle name="통화 [0] 2 7 3 10 2" xfId="52934" xr:uid="{7F584FF5-F3CE-4A71-AC95-6CD04EE449FC}"/>
    <cellStyle name="통화 [0] 2 7 3 11" xfId="25718" xr:uid="{061AD156-2B00-4AF1-910D-58F925041EC4}"/>
    <cellStyle name="통화 [0] 2 7 3 11 2" xfId="55670" xr:uid="{97B916D4-A8F2-4706-BD99-09A8238A30FF}"/>
    <cellStyle name="통화 [0] 2 7 3 12" xfId="31585" xr:uid="{926A022D-1AC1-47ED-B7E7-D1BF1119E914}"/>
    <cellStyle name="통화 [0] 2 7 3 2" xfId="4834" xr:uid="{543E3CAC-905C-443C-BA2A-0BE734B72886}"/>
    <cellStyle name="통화 [0] 2 7 3 2 10" xfId="34827" xr:uid="{0BD4007D-E3DA-4A2F-A0BF-A3E3AE8CCFAC}"/>
    <cellStyle name="통화 [0] 2 7 3 2 2" xfId="7782" xr:uid="{96F45955-462B-49FF-BB5A-CEC493C42486}"/>
    <cellStyle name="통화 [0] 2 7 3 2 2 2" xfId="29829" xr:uid="{C7E5383B-EFBD-4008-9774-6DDB9642B777}"/>
    <cellStyle name="통화 [0] 2 7 3 2 2 2 2" xfId="59781" xr:uid="{8FDC4EF2-234B-4DE0-A6E8-583EB67DCF18}"/>
    <cellStyle name="통화 [0] 2 7 3 2 2 3" xfId="37737" xr:uid="{DD376657-F6DB-46C1-A6E7-FCA08EC2AF30}"/>
    <cellStyle name="통화 [0] 2 7 3 2 3" xfId="10564" xr:uid="{8AA7AF2F-F7EE-4C66-A52B-E49D2D4C7CCF}"/>
    <cellStyle name="통화 [0] 2 7 3 2 3 2" xfId="40519" xr:uid="{0BFBBCE1-F1A5-4C0B-982B-B3BC43D4CB74}"/>
    <cellStyle name="통화 [0] 2 7 3 2 4" xfId="13346" xr:uid="{78BDDFCC-A796-4F91-982B-77C020CDD7FB}"/>
    <cellStyle name="통화 [0] 2 7 3 2 4 2" xfId="43301" xr:uid="{B62E82B4-C8F3-4283-BAC4-B8BA5EC4BF1C}"/>
    <cellStyle name="통화 [0] 2 7 3 2 5" xfId="16081" xr:uid="{07B267A0-FB28-44A6-87CB-BB860BC6B98D}"/>
    <cellStyle name="통화 [0] 2 7 3 2 5 2" xfId="46036" xr:uid="{EB6349DA-9D31-418E-A6E9-8F8A78BC66E5}"/>
    <cellStyle name="통화 [0] 2 7 3 2 6" xfId="18829" xr:uid="{2B9A2725-93CD-4494-A2B9-B4156CDF769E}"/>
    <cellStyle name="통화 [0] 2 7 3 2 6 2" xfId="48782" xr:uid="{F52D477A-8D53-41DA-969B-0BF4A4846172}"/>
    <cellStyle name="통화 [0] 2 7 3 2 7" xfId="21612" xr:uid="{FB805618-6CBA-4F0F-B3E7-C01BE0B703CA}"/>
    <cellStyle name="통화 [0] 2 7 3 2 7 2" xfId="51564" xr:uid="{251A3761-47D9-4CDD-8235-38250950D2E2}"/>
    <cellStyle name="통화 [0] 2 7 3 2 8" xfId="24350" xr:uid="{2314CDEA-1A67-441E-99A6-ABE9E456988B}"/>
    <cellStyle name="통화 [0] 2 7 3 2 8 2" xfId="54302" xr:uid="{5F48A67C-54EA-4160-B472-35EF8939AF13}"/>
    <cellStyle name="통화 [0] 2 7 3 2 9" xfId="27086" xr:uid="{9B46CF55-67E6-4E84-A167-EB446C4FB8B8}"/>
    <cellStyle name="통화 [0] 2 7 3 2 9 2" xfId="57038" xr:uid="{BF9DB564-EE24-4E96-A197-86C402986F65}"/>
    <cellStyle name="통화 [0] 2 7 3 3" xfId="3466" xr:uid="{222D90C5-8BF7-47C4-8F36-C7C5AEF9EDC9}"/>
    <cellStyle name="통화 [0] 2 7 3 3 2" xfId="28461" xr:uid="{04C4A0E4-3D69-4C1B-9805-DB055D929A31}"/>
    <cellStyle name="통화 [0] 2 7 3 3 2 2" xfId="58413" xr:uid="{7744A113-0372-4060-9E1A-7873F92A5677}"/>
    <cellStyle name="통화 [0] 2 7 3 3 3" xfId="33459" xr:uid="{4FF949B9-D03B-4FDC-8B40-6967C88FB158}"/>
    <cellStyle name="통화 [0] 2 7 3 4" xfId="6414" xr:uid="{CA59770F-24D5-438C-BA84-E17C559153E3}"/>
    <cellStyle name="통화 [0] 2 7 3 4 2" xfId="36369" xr:uid="{F66E13F1-95F4-4BA0-9E0D-E10D66B5C04F}"/>
    <cellStyle name="통화 [0] 2 7 3 5" xfId="9196" xr:uid="{C6744653-AE40-4F9D-BA5F-E3B8A873965A}"/>
    <cellStyle name="통화 [0] 2 7 3 5 2" xfId="39151" xr:uid="{6ED039A3-5D79-4A0C-BAF8-C3BEB9CC5DEE}"/>
    <cellStyle name="통화 [0] 2 7 3 6" xfId="11978" xr:uid="{8021C858-1698-45B1-9973-B111C8B4ABAC}"/>
    <cellStyle name="통화 [0] 2 7 3 6 2" xfId="41933" xr:uid="{3EF34ECF-58B2-4DF4-B05B-ABAEB5317036}"/>
    <cellStyle name="통화 [0] 2 7 3 7" xfId="14713" xr:uid="{BF37C928-D127-4B20-AE9A-A7CCF3DC753B}"/>
    <cellStyle name="통화 [0] 2 7 3 7 2" xfId="44668" xr:uid="{00D6F973-F2C1-44E5-BD68-FB4755534F20}"/>
    <cellStyle name="통화 [0] 2 7 3 8" xfId="17461" xr:uid="{1755E613-B2C2-4588-849D-9716E92529C1}"/>
    <cellStyle name="통화 [0] 2 7 3 8 2" xfId="47414" xr:uid="{58AE1B7B-52A5-494D-919C-80A3DE2799A6}"/>
    <cellStyle name="통화 [0] 2 7 3 9" xfId="20244" xr:uid="{5754E545-803C-4808-B51D-E9192ECBE1AF}"/>
    <cellStyle name="통화 [0] 2 7 3 9 2" xfId="50196" xr:uid="{922159AC-5C95-499A-99C4-BB8D53F36C26}"/>
    <cellStyle name="통화 [0] 2 7 4" xfId="2344" xr:uid="{25738A93-0A63-4A34-8368-A8722A24EF06}"/>
    <cellStyle name="통화 [0] 2 7 4 10" xfId="26402" xr:uid="{23B61746-2CC4-4590-8F8E-63631C31808F}"/>
    <cellStyle name="통화 [0] 2 7 4 10 2" xfId="56354" xr:uid="{A1DA7383-1A21-4C04-81EF-A493F3C1DF05}"/>
    <cellStyle name="통화 [0] 2 7 4 11" xfId="32344" xr:uid="{5DB4138F-3888-4B86-8449-9894DA4ECD43}"/>
    <cellStyle name="통화 [0] 2 7 4 2" xfId="4150" xr:uid="{E2F8EE9D-EB20-4ADE-8BEC-F6B7DD89A0BA}"/>
    <cellStyle name="통화 [0] 2 7 4 2 2" xfId="29145" xr:uid="{12B53298-F5E2-4BB3-95A4-98CB91E4B7A2}"/>
    <cellStyle name="통화 [0] 2 7 4 2 2 2" xfId="59097" xr:uid="{EA406706-4BAD-4887-B150-4F1A064CC85A}"/>
    <cellStyle name="통화 [0] 2 7 4 2 3" xfId="34143" xr:uid="{D6BE587C-A456-4AC0-9BB3-C0E07B3BFA82}"/>
    <cellStyle name="통화 [0] 2 7 4 3" xfId="7098" xr:uid="{289B9C5B-F160-4F66-9163-EA224249BF62}"/>
    <cellStyle name="통화 [0] 2 7 4 3 2" xfId="37053" xr:uid="{919FE436-52E1-4758-BC37-A21AEB2FE7B5}"/>
    <cellStyle name="통화 [0] 2 7 4 4" xfId="9880" xr:uid="{2D77DE19-88EC-4970-B94E-067DD371877C}"/>
    <cellStyle name="통화 [0] 2 7 4 4 2" xfId="39835" xr:uid="{0E5EB929-DDE4-43AB-B53C-6BCF9F0E7696}"/>
    <cellStyle name="통화 [0] 2 7 4 5" xfId="12662" xr:uid="{E792B038-AE43-4A1E-98C5-9EEFC56E8B5F}"/>
    <cellStyle name="통화 [0] 2 7 4 5 2" xfId="42617" xr:uid="{C7664BB2-1108-4F06-B85D-CDD2304183D2}"/>
    <cellStyle name="통화 [0] 2 7 4 6" xfId="15397" xr:uid="{D2B9B8FC-EC6B-4695-8604-5E433F81FE5C}"/>
    <cellStyle name="통화 [0] 2 7 4 6 2" xfId="45352" xr:uid="{38616C67-64EA-49BA-972B-9A12DA73FA63}"/>
    <cellStyle name="통화 [0] 2 7 4 7" xfId="18145" xr:uid="{235F3800-332C-4CC6-94B6-5716E1A752FB}"/>
    <cellStyle name="통화 [0] 2 7 4 7 2" xfId="48098" xr:uid="{D387CD88-D3CE-4769-A6F8-E80F5F74F1C0}"/>
    <cellStyle name="통화 [0] 2 7 4 8" xfId="20928" xr:uid="{8026B04A-0DFA-430B-899A-389C534F2729}"/>
    <cellStyle name="통화 [0] 2 7 4 8 2" xfId="50880" xr:uid="{1954CB62-B10F-4303-99E1-1A6500FFE7C4}"/>
    <cellStyle name="통화 [0] 2 7 4 9" xfId="23666" xr:uid="{DB075CF9-FBE2-45AC-A69B-A778B480764E}"/>
    <cellStyle name="통화 [0] 2 7 4 9 2" xfId="53618" xr:uid="{9E24091A-B28C-4584-88C5-D3553F61C069}"/>
    <cellStyle name="통화 [0] 2 7 5" xfId="2782" xr:uid="{26FE97D8-D230-40FA-A699-32B68954D319}"/>
    <cellStyle name="통화 [0] 2 7 5 2" xfId="27777" xr:uid="{D39C9521-82EB-4553-BA5E-88C3E59CFC1A}"/>
    <cellStyle name="통화 [0] 2 7 5 2 2" xfId="57729" xr:uid="{67490D9C-96BA-4467-BCFB-10638AB533CC}"/>
    <cellStyle name="통화 [0] 2 7 5 3" xfId="32775" xr:uid="{082F1F39-DAAF-4164-88DA-F2A2E0C14FFE}"/>
    <cellStyle name="통화 [0] 2 7 6" xfId="5730" xr:uid="{66C36F72-3AA0-42EB-B7DD-74E98FE417B1}"/>
    <cellStyle name="통화 [0] 2 7 6 2" xfId="35685" xr:uid="{5DBBF6BF-94D1-4EC6-B1C8-8F693971DB05}"/>
    <cellStyle name="통화 [0] 2 7 7" xfId="8512" xr:uid="{D37B4007-2EFC-4B28-88CD-7FA3A6AFE189}"/>
    <cellStyle name="통화 [0] 2 7 7 2" xfId="38467" xr:uid="{45B53F97-F750-4034-8B1B-1BF24C982B34}"/>
    <cellStyle name="통화 [0] 2 7 8" xfId="11294" xr:uid="{BE85321A-9564-4D7A-B1F0-814CDC903880}"/>
    <cellStyle name="통화 [0] 2 7 8 2" xfId="41249" xr:uid="{0C7F8CD2-FF64-4AE4-9678-945E03EBAA0B}"/>
    <cellStyle name="통화 [0] 2 7 9" xfId="14029" xr:uid="{FD735AAD-010A-4583-BEFA-9DBCDF04B792}"/>
    <cellStyle name="통화 [0] 2 7 9 2" xfId="43984" xr:uid="{66EB39F7-6514-4435-88B7-3161018F1817}"/>
    <cellStyle name="통화 [0] 2 8" xfId="631" xr:uid="{7052D665-D569-4297-A6D3-35440688C3B3}"/>
    <cellStyle name="통화 [0] 2 8 10" xfId="19732" xr:uid="{C2409A34-B8E2-4EAE-9AC6-FC930DFC0C04}"/>
    <cellStyle name="통화 [0] 2 8 10 2" xfId="49684" xr:uid="{8F46647B-B32C-4EA7-A5B4-6EB2A2C19719}"/>
    <cellStyle name="통화 [0] 2 8 11" xfId="22470" xr:uid="{00698B49-36BA-4B0F-8937-0553408BA1E7}"/>
    <cellStyle name="통화 [0] 2 8 11 2" xfId="52422" xr:uid="{A9896E46-51C2-44E9-A49A-A50B8863A8DF}"/>
    <cellStyle name="통화 [0] 2 8 12" xfId="25206" xr:uid="{28C78F01-4B9F-49E7-AA50-B71C3DE62CE0}"/>
    <cellStyle name="통화 [0] 2 8 12 2" xfId="55158" xr:uid="{0296677D-B7BC-44D4-B8B8-A3C57A5CA4A1}"/>
    <cellStyle name="통화 [0] 2 8 13" xfId="30641" xr:uid="{44A75D96-7A82-4D9E-B9F7-B49E6E3CB200}"/>
    <cellStyle name="통화 [0] 2 8 2" xfId="1179" xr:uid="{F950282F-D6C5-41D1-B818-ECE67F7A9301}"/>
    <cellStyle name="통화 [0] 2 8 2 10" xfId="23154" xr:uid="{4D0A86DE-F547-42A6-B713-DFFE6C6ED776}"/>
    <cellStyle name="통화 [0] 2 8 2 10 2" xfId="53106" xr:uid="{E93C3226-2679-4317-8E62-A45E32B35B5F}"/>
    <cellStyle name="통화 [0] 2 8 2 11" xfId="25890" xr:uid="{557EF3BB-0816-4870-8549-20958FC0BE05}"/>
    <cellStyle name="통화 [0] 2 8 2 11 2" xfId="55842" xr:uid="{731835EA-7DEF-46D9-A1D2-A4EEA4398F7D}"/>
    <cellStyle name="통화 [0] 2 8 2 12" xfId="31184" xr:uid="{B4E426B1-9E57-47DA-B2F7-029651B11C8B}"/>
    <cellStyle name="통화 [0] 2 8 2 2" xfId="5006" xr:uid="{1C1F291C-22A5-401F-BB8B-A3020E99C310}"/>
    <cellStyle name="통화 [0] 2 8 2 2 10" xfId="34999" xr:uid="{84779F7F-721C-4F53-ACCC-9E6E687C131C}"/>
    <cellStyle name="통화 [0] 2 8 2 2 2" xfId="7954" xr:uid="{06CF941F-DC5F-453B-88DB-D6C6CD98A3C4}"/>
    <cellStyle name="통화 [0] 2 8 2 2 2 2" xfId="30001" xr:uid="{0DC2942D-9B29-4E0B-953C-8288547849C3}"/>
    <cellStyle name="통화 [0] 2 8 2 2 2 2 2" xfId="59953" xr:uid="{D9D86C8F-0AED-476F-8EF1-2368CD852E4F}"/>
    <cellStyle name="통화 [0] 2 8 2 2 2 3" xfId="37909" xr:uid="{0E1758F5-00FD-4A5B-8466-66A533F3CC3E}"/>
    <cellStyle name="통화 [0] 2 8 2 2 3" xfId="10736" xr:uid="{D136CEF6-E9A8-4AFB-8C2E-8300F7859F3C}"/>
    <cellStyle name="통화 [0] 2 8 2 2 3 2" xfId="40691" xr:uid="{717023A3-6187-4692-8354-5BD0C6E30457}"/>
    <cellStyle name="통화 [0] 2 8 2 2 4" xfId="13518" xr:uid="{1FB90FEE-A65E-45EC-918F-6377196930AC}"/>
    <cellStyle name="통화 [0] 2 8 2 2 4 2" xfId="43473" xr:uid="{7F2FE784-BFFB-4557-8E7D-0055925E0B96}"/>
    <cellStyle name="통화 [0] 2 8 2 2 5" xfId="16253" xr:uid="{F26D3535-2313-4C74-8C05-D43B987A5C69}"/>
    <cellStyle name="통화 [0] 2 8 2 2 5 2" xfId="46208" xr:uid="{4E4021DC-33B1-4661-A464-A0A0B2EAD0A4}"/>
    <cellStyle name="통화 [0] 2 8 2 2 6" xfId="19001" xr:uid="{27CF8777-3ECD-4FE9-99A2-94CB00A0E779}"/>
    <cellStyle name="통화 [0] 2 8 2 2 6 2" xfId="48954" xr:uid="{3F39E6B0-1E59-4BC9-B17D-F208E4527DB3}"/>
    <cellStyle name="통화 [0] 2 8 2 2 7" xfId="21784" xr:uid="{4A205783-C730-41A1-9F2A-961CB800EE4C}"/>
    <cellStyle name="통화 [0] 2 8 2 2 7 2" xfId="51736" xr:uid="{7C9C8CE6-9B03-4F27-A266-84C1A191207D}"/>
    <cellStyle name="통화 [0] 2 8 2 2 8" xfId="24522" xr:uid="{8CCF04E0-CC64-48B6-AEB3-9C8EC0E751C6}"/>
    <cellStyle name="통화 [0] 2 8 2 2 8 2" xfId="54474" xr:uid="{CBAEF6DF-793B-462B-A91A-0384CBB93AC8}"/>
    <cellStyle name="통화 [0] 2 8 2 2 9" xfId="27258" xr:uid="{1D9006AF-AD1D-4206-8DDB-09D65EE3AFE3}"/>
    <cellStyle name="통화 [0] 2 8 2 2 9 2" xfId="57210" xr:uid="{26375AB4-E9B2-4205-9379-0FB2105E9137}"/>
    <cellStyle name="통화 [0] 2 8 2 3" xfId="3638" xr:uid="{2D090CE2-BD2C-420A-BF42-4CA72D5FBE8D}"/>
    <cellStyle name="통화 [0] 2 8 2 3 2" xfId="28633" xr:uid="{4F5A9B91-FB93-42A6-8422-A29CEC43BB7C}"/>
    <cellStyle name="통화 [0] 2 8 2 3 2 2" xfId="58585" xr:uid="{9A195C80-C2D1-4447-A9F9-F7AFA6BA0188}"/>
    <cellStyle name="통화 [0] 2 8 2 3 3" xfId="33631" xr:uid="{7F209D8C-F8C5-4409-8366-C3AF1C069232}"/>
    <cellStyle name="통화 [0] 2 8 2 4" xfId="6586" xr:uid="{95EEDB9D-A6F1-4DEA-9A64-D988F886400E}"/>
    <cellStyle name="통화 [0] 2 8 2 4 2" xfId="36541" xr:uid="{249D505B-15B8-4BC7-B2DB-1CA811E54AA2}"/>
    <cellStyle name="통화 [0] 2 8 2 5" xfId="9368" xr:uid="{57C0ADA0-D487-4683-A959-D6248A74C365}"/>
    <cellStyle name="통화 [0] 2 8 2 5 2" xfId="39323" xr:uid="{5C259CCF-3D55-43DC-A6C8-3982601F3441}"/>
    <cellStyle name="통화 [0] 2 8 2 6" xfId="12150" xr:uid="{6F19BBB7-71A0-4B2B-80CA-947BCFF5554C}"/>
    <cellStyle name="통화 [0] 2 8 2 6 2" xfId="42105" xr:uid="{61E089E2-9EE9-4FCD-B0E5-C639A57EED09}"/>
    <cellStyle name="통화 [0] 2 8 2 7" xfId="14885" xr:uid="{81AB2478-4BC1-401B-B558-F003B8FC928D}"/>
    <cellStyle name="통화 [0] 2 8 2 7 2" xfId="44840" xr:uid="{5730B433-9688-406B-9641-F9ADAB9215E8}"/>
    <cellStyle name="통화 [0] 2 8 2 8" xfId="17633" xr:uid="{A8E36567-6F38-432A-A50C-6300621D83B7}"/>
    <cellStyle name="통화 [0] 2 8 2 8 2" xfId="47586" xr:uid="{2B66EA1C-4587-4532-8B10-FAEC808A8C51}"/>
    <cellStyle name="통화 [0] 2 8 2 9" xfId="20416" xr:uid="{1F53A1C6-EC54-479C-8FEE-47971DDAB460}"/>
    <cellStyle name="통화 [0] 2 8 2 9 2" xfId="50368" xr:uid="{885A49BD-A86E-4C1C-8070-2B34E8325EDD}"/>
    <cellStyle name="통화 [0] 2 8 3" xfId="1721" xr:uid="{996BEB66-1581-4BFD-BC57-9BED27FECFC3}"/>
    <cellStyle name="통화 [0] 2 8 3 10" xfId="26574" xr:uid="{728978B7-AA9B-4527-9C3B-784B980FFB46}"/>
    <cellStyle name="통화 [0] 2 8 3 10 2" xfId="56526" xr:uid="{F4B5F448-3089-4269-8A05-028751DCAE49}"/>
    <cellStyle name="통화 [0] 2 8 3 11" xfId="31726" xr:uid="{0C9B6B2B-66F2-40D7-A582-AD7A66130635}"/>
    <cellStyle name="통화 [0] 2 8 3 2" xfId="4322" xr:uid="{20DD450A-3891-46B6-B389-C2FED555669A}"/>
    <cellStyle name="통화 [0] 2 8 3 2 2" xfId="29317" xr:uid="{B862AFB8-8F38-4C08-9895-16FD20FD1B67}"/>
    <cellStyle name="통화 [0] 2 8 3 2 2 2" xfId="59269" xr:uid="{072FAF8C-65CB-42F9-ABA5-F0E5263BDF90}"/>
    <cellStyle name="통화 [0] 2 8 3 2 3" xfId="34315" xr:uid="{5ECE5817-F9CE-4453-86E9-2A63207D61FD}"/>
    <cellStyle name="통화 [0] 2 8 3 3" xfId="7270" xr:uid="{C81FE9C2-5840-483E-8CC5-1411E919BA97}"/>
    <cellStyle name="통화 [0] 2 8 3 3 2" xfId="37225" xr:uid="{1933C00B-EC6A-4FD5-8D26-68544C6348AE}"/>
    <cellStyle name="통화 [0] 2 8 3 4" xfId="10052" xr:uid="{F2258F30-17E8-4B11-AD89-C9A67EF55B4C}"/>
    <cellStyle name="통화 [0] 2 8 3 4 2" xfId="40007" xr:uid="{D31CEB07-E1FC-4011-8B13-AD7B5610386B}"/>
    <cellStyle name="통화 [0] 2 8 3 5" xfId="12834" xr:uid="{98539BCB-7AC0-4776-BD17-9A5E67F34110}"/>
    <cellStyle name="통화 [0] 2 8 3 5 2" xfId="42789" xr:uid="{155A38AB-AA86-4666-B2DB-955FB2FAC72E}"/>
    <cellStyle name="통화 [0] 2 8 3 6" xfId="15569" xr:uid="{FE6EA57B-C9EC-4BB7-8F3B-73A4A0CF9AB9}"/>
    <cellStyle name="통화 [0] 2 8 3 6 2" xfId="45524" xr:uid="{561B3CD1-6B8C-4C8F-9297-2D512568051B}"/>
    <cellStyle name="통화 [0] 2 8 3 7" xfId="18317" xr:uid="{D3AA8EEF-A16E-4A55-A1F5-AB892A3765B7}"/>
    <cellStyle name="통화 [0] 2 8 3 7 2" xfId="48270" xr:uid="{43FB8357-9774-4EC7-B640-67842891F7C6}"/>
    <cellStyle name="통화 [0] 2 8 3 8" xfId="21100" xr:uid="{1902BD50-BE4F-4BAD-A428-B34CF4E43252}"/>
    <cellStyle name="통화 [0] 2 8 3 8 2" xfId="51052" xr:uid="{25918565-0BB0-4FE9-8DBC-E47666723A15}"/>
    <cellStyle name="통화 [0] 2 8 3 9" xfId="23838" xr:uid="{93EE8EE9-F945-4D68-ACB3-123A0DFC6040}"/>
    <cellStyle name="통화 [0] 2 8 3 9 2" xfId="53790" xr:uid="{5C2DE0A7-830B-45E2-AC4A-50F2B7FBA0D8}"/>
    <cellStyle name="통화 [0] 2 8 4" xfId="2954" xr:uid="{24F30898-198F-4E0D-B803-9A077D052346}"/>
    <cellStyle name="통화 [0] 2 8 4 2" xfId="27949" xr:uid="{A85B4879-59EC-4D1B-AC0F-069314ED76CC}"/>
    <cellStyle name="통화 [0] 2 8 4 2 2" xfId="57901" xr:uid="{CF720D8F-7481-464E-8116-9E00C65F2A39}"/>
    <cellStyle name="통화 [0] 2 8 4 3" xfId="32947" xr:uid="{ABE1A37B-8D66-4D4B-ACD5-AE612DD16781}"/>
    <cellStyle name="통화 [0] 2 8 5" xfId="5902" xr:uid="{FDB9604F-77C4-42E4-8017-471AA4AB5CBF}"/>
    <cellStyle name="통화 [0] 2 8 5 2" xfId="35857" xr:uid="{02D742A0-FB60-4CEC-822C-ADD6F44D9A90}"/>
    <cellStyle name="통화 [0] 2 8 6" xfId="8684" xr:uid="{9422BD4A-9E79-42DE-B8A3-03E3F78229C6}"/>
    <cellStyle name="통화 [0] 2 8 6 2" xfId="38639" xr:uid="{5101F8BC-B575-40F1-A72B-DEF45D31605B}"/>
    <cellStyle name="통화 [0] 2 8 7" xfId="11466" xr:uid="{81D1541D-46FF-42F1-9B47-DAADF7B5D1BD}"/>
    <cellStyle name="통화 [0] 2 8 7 2" xfId="41421" xr:uid="{C829D5E7-653B-45BE-A2F2-25C0012D7274}"/>
    <cellStyle name="통화 [0] 2 8 8" xfId="14201" xr:uid="{F11E5874-3DD8-4575-B996-E31B8070F54D}"/>
    <cellStyle name="통화 [0] 2 8 8 2" xfId="44156" xr:uid="{C939F0CE-A7A1-4939-AA2C-70BB97E26E01}"/>
    <cellStyle name="통화 [0] 2 8 9" xfId="16949" xr:uid="{FA11AC93-C83D-4C00-8018-327D5C678BCB}"/>
    <cellStyle name="통화 [0] 2 8 9 2" xfId="46902" xr:uid="{9650104A-057E-4F9A-B164-3E37A4262E77}"/>
    <cellStyle name="통화 [0] 2 9" xfId="684" xr:uid="{8CB9009E-281E-447D-9C6B-03B2DC2047F6}"/>
    <cellStyle name="통화 [0] 2 9 10" xfId="20074" xr:uid="{A2E7040C-FD21-4ABF-9EED-1827E4383D51}"/>
    <cellStyle name="통화 [0] 2 9 10 2" xfId="50026" xr:uid="{A9C84856-E348-4BF3-AFC8-C48C7E161159}"/>
    <cellStyle name="통화 [0] 2 9 11" xfId="22812" xr:uid="{EA719B3C-7D43-4EDC-8C89-F57758980080}"/>
    <cellStyle name="통화 [0] 2 9 11 2" xfId="52764" xr:uid="{E7ADF4FA-AFCE-40EE-BE54-92E2A141B047}"/>
    <cellStyle name="통화 [0] 2 9 12" xfId="25548" xr:uid="{8C7E0B92-8A4D-47E7-B765-5F9523FBAEC5}"/>
    <cellStyle name="통화 [0] 2 9 12 2" xfId="55500" xr:uid="{62BB14FF-8B6D-4A9E-A3D2-49B658FC1672}"/>
    <cellStyle name="통화 [0] 2 9 13" xfId="30689" xr:uid="{F4540E67-5747-4B3A-A1F0-5C2AC3268E0B}"/>
    <cellStyle name="통화 [0] 2 9 2" xfId="1227" xr:uid="{02F2AD79-FF7B-45A1-99BC-B27A41C3B1BE}"/>
    <cellStyle name="통화 [0] 2 9 2 10" xfId="26916" xr:uid="{1BAE9D2D-4E9C-4C40-BC98-6EBB2359F7A0}"/>
    <cellStyle name="통화 [0] 2 9 2 10 2" xfId="56868" xr:uid="{C0516DF6-926A-4C1D-9C1D-73AF21E831EF}"/>
    <cellStyle name="통화 [0] 2 9 2 11" xfId="31232" xr:uid="{9586AACD-6CC2-496D-8549-B2BCADBA5093}"/>
    <cellStyle name="통화 [0] 2 9 2 2" xfId="4664" xr:uid="{96871D56-088E-40F8-9F26-49BFDD9783C7}"/>
    <cellStyle name="통화 [0] 2 9 2 2 2" xfId="29659" xr:uid="{EEEB229E-145A-46EB-AE05-D5A69AEC361F}"/>
    <cellStyle name="통화 [0] 2 9 2 2 2 2" xfId="59611" xr:uid="{A12A2BD2-826D-42F6-ADBE-E696CAD29A7A}"/>
    <cellStyle name="통화 [0] 2 9 2 2 3" xfId="34657" xr:uid="{301C831F-E4BC-42B6-8267-2F53B1669BC3}"/>
    <cellStyle name="통화 [0] 2 9 2 3" xfId="7612" xr:uid="{E82DF146-44FD-4A8E-B0FA-DBEAB8B42004}"/>
    <cellStyle name="통화 [0] 2 9 2 3 2" xfId="37567" xr:uid="{CF8C7849-5978-4F11-ACA5-513EC96F7F48}"/>
    <cellStyle name="통화 [0] 2 9 2 4" xfId="10394" xr:uid="{CAEF4D15-1D72-4711-9366-9F3DF0D118EB}"/>
    <cellStyle name="통화 [0] 2 9 2 4 2" xfId="40349" xr:uid="{D6FA04BB-CFA6-41D2-B223-A966EE29654F}"/>
    <cellStyle name="통화 [0] 2 9 2 5" xfId="13176" xr:uid="{A0846112-A640-4BA9-BFB0-166F80963B6C}"/>
    <cellStyle name="통화 [0] 2 9 2 5 2" xfId="43131" xr:uid="{DD1DAEF3-B3A8-4434-AF36-70A05D5FE4C7}"/>
    <cellStyle name="통화 [0] 2 9 2 6" xfId="15911" xr:uid="{F1BC4185-1266-4F83-A490-811496763756}"/>
    <cellStyle name="통화 [0] 2 9 2 6 2" xfId="45866" xr:uid="{3C58EAD4-63ED-4271-8341-EE76240956B7}"/>
    <cellStyle name="통화 [0] 2 9 2 7" xfId="18659" xr:uid="{8D0666F0-E85A-49FD-B8E0-D08321338E28}"/>
    <cellStyle name="통화 [0] 2 9 2 7 2" xfId="48612" xr:uid="{BAB191CD-BC32-48E3-899E-8CCCD3092B83}"/>
    <cellStyle name="통화 [0] 2 9 2 8" xfId="21442" xr:uid="{4022ED92-3708-4F0B-83C1-72D8F0FEE1D7}"/>
    <cellStyle name="통화 [0] 2 9 2 8 2" xfId="51394" xr:uid="{38E7F9DF-3E95-462A-9953-F96873ABDE92}"/>
    <cellStyle name="통화 [0] 2 9 2 9" xfId="24180" xr:uid="{663617F0-6694-413E-AB48-E87AF48FD45A}"/>
    <cellStyle name="통화 [0] 2 9 2 9 2" xfId="54132" xr:uid="{AF49F36E-4265-45B7-9E83-3E49A529D80F}"/>
    <cellStyle name="통화 [0] 2 9 3" xfId="1769" xr:uid="{F4B2ACA6-8A60-4513-AF35-C781E63744EB}"/>
    <cellStyle name="통화 [0] 2 9 3 2" xfId="28291" xr:uid="{F9E46246-D748-4635-BB3D-A3014B224D9F}"/>
    <cellStyle name="통화 [0] 2 9 3 2 2" xfId="58243" xr:uid="{E96192D3-9972-4607-8849-674850A00D87}"/>
    <cellStyle name="통화 [0] 2 9 3 3" xfId="31774" xr:uid="{83CAB7F8-F3BC-4F37-86ED-58DA730BFB8D}"/>
    <cellStyle name="통화 [0] 2 9 4" xfId="3296" xr:uid="{D40D313E-CEFF-417C-ACB3-79B057BEF22E}"/>
    <cellStyle name="통화 [0] 2 9 4 2" xfId="33289" xr:uid="{10154026-6AFE-4AE2-B29B-8595BCE27A74}"/>
    <cellStyle name="통화 [0] 2 9 5" xfId="6244" xr:uid="{D8C48ACE-0E18-41DF-82FA-0EBD5BBC5386}"/>
    <cellStyle name="통화 [0] 2 9 5 2" xfId="36199" xr:uid="{F887E5C6-AA1C-49CF-AF23-FE99E21D7007}"/>
    <cellStyle name="통화 [0] 2 9 6" xfId="9026" xr:uid="{DA2B1FB9-943C-40B9-9CFA-9D6DA7F36213}"/>
    <cellStyle name="통화 [0] 2 9 6 2" xfId="38981" xr:uid="{C74C657F-2F79-4E3B-88F7-97EBCB2E8992}"/>
    <cellStyle name="통화 [0] 2 9 7" xfId="11808" xr:uid="{80E81F3E-BA0A-4CCC-8DC3-874E8F2858DE}"/>
    <cellStyle name="통화 [0] 2 9 7 2" xfId="41763" xr:uid="{19096B7C-2E33-487B-9D59-0974619DD66D}"/>
    <cellStyle name="통화 [0] 2 9 8" xfId="14543" xr:uid="{6ABA25BD-3DB7-4379-94F3-BB280F2C208B}"/>
    <cellStyle name="통화 [0] 2 9 8 2" xfId="44498" xr:uid="{023432FE-D919-49A3-87F6-8AC36BBAA859}"/>
    <cellStyle name="통화 [0] 2 9 9" xfId="17291" xr:uid="{90517B10-9DE8-4E7B-9CF4-02F5ED3997BC}"/>
    <cellStyle name="통화 [0] 2 9 9 2" xfId="47244" xr:uid="{2235BEF5-10D7-4253-A98C-B2366B1566C0}"/>
    <cellStyle name="통화 [0] 3" xfId="351" xr:uid="{1F9B08FA-DA40-4490-AF01-65D8C8A7F53D}"/>
    <cellStyle name="통화 [0] 3 10" xfId="1993" xr:uid="{B668F083-661A-4ACF-ACDC-C8E4EAB33F19}"/>
    <cellStyle name="통화 [0] 3 10 2" xfId="31998" xr:uid="{3C760640-C2D6-43F8-A7AD-B8160215056E}"/>
    <cellStyle name="통화 [0] 3 11" xfId="2176" xr:uid="{DAB6885E-F1E6-4A23-AB35-3B509056B9B3}"/>
    <cellStyle name="통화 [0] 3 11 2" xfId="32176" xr:uid="{73BAAE7A-F598-4AAA-BE6B-CBA452A34E90}"/>
    <cellStyle name="통화 [0] 3 12" xfId="2521" xr:uid="{ADC4FB77-84E8-4427-BDA3-0B3868EEA56F}"/>
    <cellStyle name="통화 [0] 3 12 2" xfId="32520" xr:uid="{8DA35594-C981-4BDB-A890-9B2314B954B7}"/>
    <cellStyle name="통화 [0] 3 13" xfId="2569" xr:uid="{238ECD6E-9E88-4311-BF5A-5447E06365CB}"/>
    <cellStyle name="통화 [0] 3 13 2" xfId="32564" xr:uid="{A7A66141-D4CB-4B5A-8790-5414F3424DFB}"/>
    <cellStyle name="통화 [0] 3 14" xfId="2616" xr:uid="{8F9E0846-2090-41C9-845F-E27192776FDB}"/>
    <cellStyle name="통화 [0] 3 14 2" xfId="32609" xr:uid="{6236C902-2BA2-41A9-BCE7-B6205D90B831}"/>
    <cellStyle name="통화 [0] 3 15" xfId="5352" xr:uid="{C66AC22F-9FB0-4453-A216-6F2240A4F9E4}"/>
    <cellStyle name="통화 [0] 3 15 2" xfId="35345" xr:uid="{8F4ABE96-FF14-47B8-B9B0-595186B05475}"/>
    <cellStyle name="통화 [0] 3 16" xfId="5394" xr:uid="{8CE07B74-BA6D-433E-845D-B95D579E8F14}"/>
    <cellStyle name="통화 [0] 3 16 2" xfId="35387" xr:uid="{212B2E41-5615-494C-AFB3-B0D962358A02}"/>
    <cellStyle name="통화 [0] 3 17" xfId="5473" xr:uid="{C0E0034D-080B-4082-B055-F1B5C8107317}"/>
    <cellStyle name="통화 [0] 3 17 2" xfId="35444" xr:uid="{F706C68F-1966-4A7F-9754-0B30E5314C97}"/>
    <cellStyle name="통화 [0] 3 18" xfId="5564" xr:uid="{6302D7C5-89E3-4714-BE27-E522D0D08C67}"/>
    <cellStyle name="통화 [0] 3 18 2" xfId="35519" xr:uid="{B2A6ABFA-34AC-4815-8A5E-FB48FEE32359}"/>
    <cellStyle name="통화 [0] 3 19" xfId="8301" xr:uid="{3A8B88F2-B328-4D6A-ABBF-F5C495ECA456}"/>
    <cellStyle name="통화 [0] 3 19 2" xfId="38256" xr:uid="{061DC802-EF9E-4CF5-B3BE-3F60CE0ECDA5}"/>
    <cellStyle name="통화 [0] 3 2" xfId="397" xr:uid="{28018659-CC0A-46E2-BB9D-92732FC1DAFF}"/>
    <cellStyle name="통화 [0] 3 2 10" xfId="8388" xr:uid="{1BEFC483-3EAB-4350-80D9-6E47F283963B}"/>
    <cellStyle name="통화 [0] 3 2 10 2" xfId="38343" xr:uid="{8C5886D4-3F37-4814-9E47-E66DFF409470}"/>
    <cellStyle name="통화 [0] 3 2 11" xfId="11170" xr:uid="{A0F64349-462F-41C6-9B27-717A6000C84D}"/>
    <cellStyle name="통화 [0] 3 2 11 2" xfId="41125" xr:uid="{B756AB8B-5B71-416E-80E1-50FD71CB933A}"/>
    <cellStyle name="통화 [0] 3 2 12" xfId="13905" xr:uid="{1F4A193E-3880-47C5-8D3B-A5D03BC6C5CA}"/>
    <cellStyle name="통화 [0] 3 2 12 2" xfId="43860" xr:uid="{BC2137E3-F8D9-402C-AB34-23D03CBAE891}"/>
    <cellStyle name="통화 [0] 3 2 13" xfId="16653" xr:uid="{EFECED53-C541-4821-8C57-8E8212AE50B8}"/>
    <cellStyle name="통화 [0] 3 2 13 2" xfId="46606" xr:uid="{2DA4E950-517C-4A5B-BFD5-1DB43C8226BF}"/>
    <cellStyle name="통화 [0] 3 2 14" xfId="19436" xr:uid="{64501C61-E13C-47F8-AF20-F606CAEB6B41}"/>
    <cellStyle name="통화 [0] 3 2 14 2" xfId="49388" xr:uid="{08059CA9-24F9-4614-907E-273F68F654AA}"/>
    <cellStyle name="통화 [0] 3 2 15" xfId="22174" xr:uid="{901ABC10-53A7-45E7-BE0C-B5C75FC70496}"/>
    <cellStyle name="통화 [0] 3 2 15 2" xfId="52126" xr:uid="{39301E0F-163E-4103-B80E-FEDC4DDFEB0F}"/>
    <cellStyle name="통화 [0] 3 2 16" xfId="24910" xr:uid="{AA1026B6-E5BB-4EF1-B70B-D92714C830FA}"/>
    <cellStyle name="통화 [0] 3 2 16 2" xfId="54862" xr:uid="{DB9868AC-946E-469C-9C28-4A1DEF253B6F}"/>
    <cellStyle name="통화 [0] 3 2 17" xfId="30412" xr:uid="{DA1CF533-7387-4C4C-BB45-81973076EBE0}"/>
    <cellStyle name="통화 [0] 3 2 2" xfId="541" xr:uid="{10B3A417-D844-49C1-8249-112B72DF1FEA}"/>
    <cellStyle name="통화 [0] 3 2 2 10" xfId="11255" xr:uid="{6E6C831D-3588-4F4E-BC80-A8A3AD3592AF}"/>
    <cellStyle name="통화 [0] 3 2 2 10 2" xfId="41210" xr:uid="{1FE8F90C-6176-4C05-AC8A-0B8AFDC9AA40}"/>
    <cellStyle name="통화 [0] 3 2 2 11" xfId="13990" xr:uid="{ADF57F93-503C-435B-9E12-84F04F596318}"/>
    <cellStyle name="통화 [0] 3 2 2 11 2" xfId="43945" xr:uid="{B2A40EC9-D2BB-461F-B4A1-5763A8CD0B8A}"/>
    <cellStyle name="통화 [0] 3 2 2 12" xfId="16738" xr:uid="{CB743ECB-7FBF-4005-82DD-C1FB9CC5EE29}"/>
    <cellStyle name="통화 [0] 3 2 2 12 2" xfId="46691" xr:uid="{D6E73219-0266-4095-8D13-3E535B599C55}"/>
    <cellStyle name="통화 [0] 3 2 2 13" xfId="19521" xr:uid="{2A62E507-C725-465D-ACC7-EB0554EDC392}"/>
    <cellStyle name="통화 [0] 3 2 2 13 2" xfId="49473" xr:uid="{F02E5579-BAFB-40A6-98F3-0DC24DEEDD54}"/>
    <cellStyle name="통화 [0] 3 2 2 14" xfId="22259" xr:uid="{8C57AF2E-2328-4323-B01E-386F66332FE0}"/>
    <cellStyle name="통화 [0] 3 2 2 14 2" xfId="52211" xr:uid="{6C207813-C2A3-46E1-862C-44316B423638}"/>
    <cellStyle name="통화 [0] 3 2 2 15" xfId="24995" xr:uid="{F843FAE6-1329-445B-AA8C-9CEF3FA8929B}"/>
    <cellStyle name="통화 [0] 3 2 2 15 2" xfId="54947" xr:uid="{1956605A-A8AA-428E-BA29-49BF878A0E93}"/>
    <cellStyle name="통화 [0] 3 2 2 16" xfId="30551" xr:uid="{DBF04EA5-D7F2-4EE2-8E4F-EB71D4E10171}"/>
    <cellStyle name="통화 [0] 3 2 2 2" xfId="861" xr:uid="{714E5F57-A465-423D-9F8F-933B95AD68FB}"/>
    <cellStyle name="통화 [0] 3 2 2 2 10" xfId="16909" xr:uid="{099BA3D1-75A5-4396-83DE-B75BEEBF434D}"/>
    <cellStyle name="통화 [0] 3 2 2 2 10 2" xfId="46862" xr:uid="{E86CF745-CCAB-493B-83F5-9BBC88452786}"/>
    <cellStyle name="통화 [0] 3 2 2 2 11" xfId="19692" xr:uid="{81D94B51-5AA3-4C77-B2F1-AC86B8FBFEDE}"/>
    <cellStyle name="통화 [0] 3 2 2 2 11 2" xfId="49644" xr:uid="{E309B000-394C-41D3-A447-379D2B1B441A}"/>
    <cellStyle name="통화 [0] 3 2 2 2 12" xfId="22430" xr:uid="{FA9BA9BD-BF2E-4A35-B2E5-C5BD16A0EE17}"/>
    <cellStyle name="통화 [0] 3 2 2 2 12 2" xfId="52382" xr:uid="{FC9D5146-DC85-471A-917B-40AB3223C6D0}"/>
    <cellStyle name="통화 [0] 3 2 2 2 13" xfId="25166" xr:uid="{73A393A8-2590-48AC-95ED-7BB0F14FEC82}"/>
    <cellStyle name="통화 [0] 3 2 2 2 13 2" xfId="55118" xr:uid="{D8B2369C-F09F-46F0-8409-16D985835966}"/>
    <cellStyle name="통화 [0] 3 2 2 2 14" xfId="30866" xr:uid="{A5F49D11-FDD0-4307-9174-5D51322502F3}"/>
    <cellStyle name="통화 [0] 3 2 2 2 2" xfId="1404" xr:uid="{59BD08EB-11D3-4AE3-9C36-8746640452DF}"/>
    <cellStyle name="통화 [0] 3 2 2 2 2 10" xfId="20034" xr:uid="{C488823C-1115-466C-861B-EAD8C1E30025}"/>
    <cellStyle name="통화 [0] 3 2 2 2 2 10 2" xfId="49986" xr:uid="{D42D1E8F-C78D-4CFD-8796-275D76254416}"/>
    <cellStyle name="통화 [0] 3 2 2 2 2 11" xfId="22772" xr:uid="{2C073A92-7B67-4BFC-90C4-CEB2A3C6DB7E}"/>
    <cellStyle name="통화 [0] 3 2 2 2 2 11 2" xfId="52724" xr:uid="{B0D475A7-F077-463F-8C89-E3C8D4BB3040}"/>
    <cellStyle name="통화 [0] 3 2 2 2 2 12" xfId="25508" xr:uid="{9AF9A7FD-6F71-4CD8-8698-FA5F3417DE29}"/>
    <cellStyle name="통화 [0] 3 2 2 2 2 12 2" xfId="55460" xr:uid="{17972917-8C97-4B4C-A000-DA2AD23C1DC3}"/>
    <cellStyle name="통화 [0] 3 2 2 2 2 13" xfId="31409" xr:uid="{C5F8CD21-6330-4215-8975-FEDEB7DF1D12}"/>
    <cellStyle name="통화 [0] 3 2 2 2 2 2" xfId="3940" xr:uid="{7F5B40D0-5D9B-456D-B816-2F0F7075FF72}"/>
    <cellStyle name="통화 [0] 3 2 2 2 2 2 10" xfId="26192" xr:uid="{0299D5C8-FD99-47EB-8244-6D5E1BE19EDB}"/>
    <cellStyle name="통화 [0] 3 2 2 2 2 2 10 2" xfId="56144" xr:uid="{A39A4570-0640-4FC4-8B1B-31B3A24F217B}"/>
    <cellStyle name="통화 [0] 3 2 2 2 2 2 11" xfId="33933" xr:uid="{C12A94BF-6CCB-4E6C-9920-98C1E019F8D1}"/>
    <cellStyle name="통화 [0] 3 2 2 2 2 2 2" xfId="5308" xr:uid="{A0DD1B0F-1559-41E5-8C58-2AFBE51D2E80}"/>
    <cellStyle name="통화 [0] 3 2 2 2 2 2 2 10" xfId="35301" xr:uid="{3482CB49-3917-48A1-A845-17CCFEFD3571}"/>
    <cellStyle name="통화 [0] 3 2 2 2 2 2 2 2" xfId="8256" xr:uid="{65A93BFF-2AD3-4B39-931D-B19ACD9BB673}"/>
    <cellStyle name="통화 [0] 3 2 2 2 2 2 2 2 2" xfId="30303" xr:uid="{638A1661-6FDD-400B-B3E0-840A9A0C0609}"/>
    <cellStyle name="통화 [0] 3 2 2 2 2 2 2 2 2 2" xfId="60255" xr:uid="{7CB65D1B-A00D-4C5D-A458-31E3C3933CB7}"/>
    <cellStyle name="통화 [0] 3 2 2 2 2 2 2 2 3" xfId="38211" xr:uid="{600DE767-1E10-49B0-BE26-AAA9084BDE32}"/>
    <cellStyle name="통화 [0] 3 2 2 2 2 2 2 3" xfId="11038" xr:uid="{A1B468BC-0F92-4A89-91F2-B837F15A003B}"/>
    <cellStyle name="통화 [0] 3 2 2 2 2 2 2 3 2" xfId="40993" xr:uid="{8DCFAB75-C58B-44B2-9E38-98BE148157EA}"/>
    <cellStyle name="통화 [0] 3 2 2 2 2 2 2 4" xfId="13820" xr:uid="{268976ED-201E-40CC-B4FD-72C364F63A29}"/>
    <cellStyle name="통화 [0] 3 2 2 2 2 2 2 4 2" xfId="43775" xr:uid="{C212BEB3-A6DE-4135-A67C-122E08C38559}"/>
    <cellStyle name="통화 [0] 3 2 2 2 2 2 2 5" xfId="16555" xr:uid="{3CB2A305-C7E8-49A9-A268-3120A6AF58DA}"/>
    <cellStyle name="통화 [0] 3 2 2 2 2 2 2 5 2" xfId="46510" xr:uid="{27617F38-7A7C-4006-9C6E-F0842C3EF60C}"/>
    <cellStyle name="통화 [0] 3 2 2 2 2 2 2 6" xfId="19303" xr:uid="{BAC2E9EC-1FED-4C32-B111-A30E46CE09C3}"/>
    <cellStyle name="통화 [0] 3 2 2 2 2 2 2 6 2" xfId="49256" xr:uid="{B6960950-33ED-4295-9E18-FE894940BD54}"/>
    <cellStyle name="통화 [0] 3 2 2 2 2 2 2 7" xfId="22086" xr:uid="{6ED2AF21-9E30-468A-8340-856CA99087E7}"/>
    <cellStyle name="통화 [0] 3 2 2 2 2 2 2 7 2" xfId="52038" xr:uid="{4BC176F9-45D2-496E-A20A-819292C23004}"/>
    <cellStyle name="통화 [0] 3 2 2 2 2 2 2 8" xfId="24824" xr:uid="{4D91B08C-952D-401D-9539-F5C4ACCBD303}"/>
    <cellStyle name="통화 [0] 3 2 2 2 2 2 2 8 2" xfId="54776" xr:uid="{57030D46-3B93-4660-A22F-B0C87F1CA3D9}"/>
    <cellStyle name="통화 [0] 3 2 2 2 2 2 2 9" xfId="27560" xr:uid="{4FA7C4AA-D574-46E0-B132-2F599295678E}"/>
    <cellStyle name="통화 [0] 3 2 2 2 2 2 2 9 2" xfId="57512" xr:uid="{BBA1B6C8-146E-45D4-BB83-7DC50710ED26}"/>
    <cellStyle name="통화 [0] 3 2 2 2 2 2 3" xfId="6888" xr:uid="{7B8AF9ED-09D7-4F2E-8638-9FFE0B415236}"/>
    <cellStyle name="통화 [0] 3 2 2 2 2 2 3 2" xfId="28935" xr:uid="{043E38DA-3163-45C4-B45A-48A4F8BDB378}"/>
    <cellStyle name="통화 [0] 3 2 2 2 2 2 3 2 2" xfId="58887" xr:uid="{44634114-DC81-47F4-9DBB-D15C71261C0F}"/>
    <cellStyle name="통화 [0] 3 2 2 2 2 2 3 3" xfId="36843" xr:uid="{341E454F-FB17-4F71-8912-8C3A3EF447C0}"/>
    <cellStyle name="통화 [0] 3 2 2 2 2 2 4" xfId="9670" xr:uid="{9C0924C6-45FE-479E-B862-D9053D6955F4}"/>
    <cellStyle name="통화 [0] 3 2 2 2 2 2 4 2" xfId="39625" xr:uid="{B1D5FC0C-2322-4EA5-9101-6ABC1E91B757}"/>
    <cellStyle name="통화 [0] 3 2 2 2 2 2 5" xfId="12452" xr:uid="{A9DFB4FA-004B-4A68-8F25-3E30E08EECD0}"/>
    <cellStyle name="통화 [0] 3 2 2 2 2 2 5 2" xfId="42407" xr:uid="{E117C4DC-75C9-443F-A723-29D8B4D4F926}"/>
    <cellStyle name="통화 [0] 3 2 2 2 2 2 6" xfId="15187" xr:uid="{6CE6E1A2-3002-4278-B808-1E1505524A71}"/>
    <cellStyle name="통화 [0] 3 2 2 2 2 2 6 2" xfId="45142" xr:uid="{60634510-332B-466B-BE2E-D02B6C5A1CA4}"/>
    <cellStyle name="통화 [0] 3 2 2 2 2 2 7" xfId="17935" xr:uid="{4E46CAEC-011C-4185-8E70-09115D763E0B}"/>
    <cellStyle name="통화 [0] 3 2 2 2 2 2 7 2" xfId="47888" xr:uid="{1C853DAE-A4DE-4938-BBFB-DFCB142D8073}"/>
    <cellStyle name="통화 [0] 3 2 2 2 2 2 8" xfId="20718" xr:uid="{013197B8-FA80-4870-B054-8A2F6F476F3B}"/>
    <cellStyle name="통화 [0] 3 2 2 2 2 2 8 2" xfId="50670" xr:uid="{1C4A4340-E944-453A-870F-EC7A62248AD1}"/>
    <cellStyle name="통화 [0] 3 2 2 2 2 2 9" xfId="23456" xr:uid="{25454C70-2047-486D-9A87-A8CFF421A298}"/>
    <cellStyle name="통화 [0] 3 2 2 2 2 2 9 2" xfId="53408" xr:uid="{C16EA8B6-DE3B-4C25-9AA5-27D62E0ACDB6}"/>
    <cellStyle name="통화 [0] 3 2 2 2 2 3" xfId="4624" xr:uid="{B69E0815-86C8-45E0-9DDF-6F4F557BDAD6}"/>
    <cellStyle name="통화 [0] 3 2 2 2 2 3 10" xfId="34617" xr:uid="{BC700251-4FAB-45D5-87A3-3F4CD418AF6A}"/>
    <cellStyle name="통화 [0] 3 2 2 2 2 3 2" xfId="7572" xr:uid="{F88DD3B7-C90B-4955-B262-9D3E925CC23A}"/>
    <cellStyle name="통화 [0] 3 2 2 2 2 3 2 2" xfId="29619" xr:uid="{A7A8FA33-3F29-42D6-8C40-5B3BD23E93A9}"/>
    <cellStyle name="통화 [0] 3 2 2 2 2 3 2 2 2" xfId="59571" xr:uid="{E8DE96B9-FFB4-4082-A0D7-0EE00342A42D}"/>
    <cellStyle name="통화 [0] 3 2 2 2 2 3 2 3" xfId="37527" xr:uid="{40DA5DC2-EAFA-4EF3-ACF7-E53424B8E0FC}"/>
    <cellStyle name="통화 [0] 3 2 2 2 2 3 3" xfId="10354" xr:uid="{6D528BFB-BFC4-4C1B-9E40-185247BA6A36}"/>
    <cellStyle name="통화 [0] 3 2 2 2 2 3 3 2" xfId="40309" xr:uid="{F05AA5D1-C5FC-43FF-99E3-454A5D2DC6F6}"/>
    <cellStyle name="통화 [0] 3 2 2 2 2 3 4" xfId="13136" xr:uid="{6D182D3A-22EB-47ED-B027-9D10D341E0DE}"/>
    <cellStyle name="통화 [0] 3 2 2 2 2 3 4 2" xfId="43091" xr:uid="{EE4BAA19-F82F-48B9-BCD5-E0AF24F2F397}"/>
    <cellStyle name="통화 [0] 3 2 2 2 2 3 5" xfId="15871" xr:uid="{4A84E2DD-A71A-4945-9155-E3226FCA3F64}"/>
    <cellStyle name="통화 [0] 3 2 2 2 2 3 5 2" xfId="45826" xr:uid="{4E990524-A17B-46DD-B8BF-667B1543A520}"/>
    <cellStyle name="통화 [0] 3 2 2 2 2 3 6" xfId="18619" xr:uid="{9472F74F-3B70-4FBE-A91B-3D7D23F16877}"/>
    <cellStyle name="통화 [0] 3 2 2 2 2 3 6 2" xfId="48572" xr:uid="{984F0CFC-F53E-4759-88B0-4AB7218066AA}"/>
    <cellStyle name="통화 [0] 3 2 2 2 2 3 7" xfId="21402" xr:uid="{64B6FF28-0116-4EF2-BCAE-D0B617F179B3}"/>
    <cellStyle name="통화 [0] 3 2 2 2 2 3 7 2" xfId="51354" xr:uid="{6E71F667-9062-4E81-A1A2-8B6E7BA208DB}"/>
    <cellStyle name="통화 [0] 3 2 2 2 2 3 8" xfId="24140" xr:uid="{969818BA-75D7-4415-8E9E-AC44BC13443D}"/>
    <cellStyle name="통화 [0] 3 2 2 2 2 3 8 2" xfId="54092" xr:uid="{923380CC-D2E8-4BF5-88B0-FD07D4AE72D9}"/>
    <cellStyle name="통화 [0] 3 2 2 2 2 3 9" xfId="26876" xr:uid="{1F2A38F3-5167-4ABA-A987-438CAAA64F81}"/>
    <cellStyle name="통화 [0] 3 2 2 2 2 3 9 2" xfId="56828" xr:uid="{94E2980E-4A98-4017-ADCE-BF159654C81F}"/>
    <cellStyle name="통화 [0] 3 2 2 2 2 4" xfId="3256" xr:uid="{ADF8671B-8B70-4A3C-B908-229E70BDE674}"/>
    <cellStyle name="통화 [0] 3 2 2 2 2 4 2" xfId="28251" xr:uid="{953197AA-9F6B-4D77-B3B3-3178778C5783}"/>
    <cellStyle name="통화 [0] 3 2 2 2 2 4 2 2" xfId="58203" xr:uid="{2EF9677E-0AB5-4C8C-9750-FD3F7C32FE5F}"/>
    <cellStyle name="통화 [0] 3 2 2 2 2 4 3" xfId="33249" xr:uid="{188DF23F-AAB0-4A83-851D-3B0B85C7440B}"/>
    <cellStyle name="통화 [0] 3 2 2 2 2 5" xfId="6204" xr:uid="{2AA36B66-22D2-4E52-B233-2CD71983107F}"/>
    <cellStyle name="통화 [0] 3 2 2 2 2 5 2" xfId="36159" xr:uid="{89F2FD48-A540-46B8-8AA1-646147776802}"/>
    <cellStyle name="통화 [0] 3 2 2 2 2 6" xfId="8986" xr:uid="{99E3C3C3-C104-47F7-B58B-5F528390462A}"/>
    <cellStyle name="통화 [0] 3 2 2 2 2 6 2" xfId="38941" xr:uid="{F70C72E3-C4CB-4818-9B0F-14FCE5AE3015}"/>
    <cellStyle name="통화 [0] 3 2 2 2 2 7" xfId="11768" xr:uid="{2E60FC6E-ECEE-4AE6-82DC-D0333FDD47FB}"/>
    <cellStyle name="통화 [0] 3 2 2 2 2 7 2" xfId="41723" xr:uid="{ACE58A38-0E39-46C6-AB34-A5728E7D86BE}"/>
    <cellStyle name="통화 [0] 3 2 2 2 2 8" xfId="14503" xr:uid="{0E2FA058-F3AB-45EC-AF1A-4FCF14469BA0}"/>
    <cellStyle name="통화 [0] 3 2 2 2 2 8 2" xfId="44458" xr:uid="{20CA51DF-9D70-4847-93EB-E20B398D7420}"/>
    <cellStyle name="통화 [0] 3 2 2 2 2 9" xfId="17251" xr:uid="{BD90C4FD-382A-4E14-A43B-296BFC4D692D}"/>
    <cellStyle name="통화 [0] 3 2 2 2 2 9 2" xfId="47204" xr:uid="{F562E7BE-1894-4AC4-AA9D-07BD41A8557E}"/>
    <cellStyle name="통화 [0] 3 2 2 2 3" xfId="1946" xr:uid="{E5DA1216-6D27-4A76-8F8D-47C5F000125B}"/>
    <cellStyle name="통화 [0] 3 2 2 2 3 10" xfId="23114" xr:uid="{63A67696-66E7-42A1-9539-71AEA7C770B5}"/>
    <cellStyle name="통화 [0] 3 2 2 2 3 10 2" xfId="53066" xr:uid="{0CD3910D-7FCF-4089-8047-18E8148205CD}"/>
    <cellStyle name="통화 [0] 3 2 2 2 3 11" xfId="25850" xr:uid="{D5C18467-700F-4A85-81AC-C07956D61B0D}"/>
    <cellStyle name="통화 [0] 3 2 2 2 3 11 2" xfId="55802" xr:uid="{33FC644B-6D8B-4FE6-A8A8-5473EED39B11}"/>
    <cellStyle name="통화 [0] 3 2 2 2 3 12" xfId="31951" xr:uid="{FA06B93E-09A6-4EB7-9955-00CBE2DD69E6}"/>
    <cellStyle name="통화 [0] 3 2 2 2 3 2" xfId="4966" xr:uid="{C60B7E56-5696-4408-8FE8-6ED04F04998F}"/>
    <cellStyle name="통화 [0] 3 2 2 2 3 2 10" xfId="34959" xr:uid="{280DFC21-0332-4895-99EE-3EE0E55F6A83}"/>
    <cellStyle name="통화 [0] 3 2 2 2 3 2 2" xfId="7914" xr:uid="{532D377E-9315-45B4-A213-0B7293777EF2}"/>
    <cellStyle name="통화 [0] 3 2 2 2 3 2 2 2" xfId="29961" xr:uid="{FEE73862-6880-44C4-B3EA-1DF7F54CD0B1}"/>
    <cellStyle name="통화 [0] 3 2 2 2 3 2 2 2 2" xfId="59913" xr:uid="{ABB467D0-1FEA-45AB-85F7-3A6E5BEA4ED9}"/>
    <cellStyle name="통화 [0] 3 2 2 2 3 2 2 3" xfId="37869" xr:uid="{255234B0-0734-4F2F-8063-CF74DBEEB5FF}"/>
    <cellStyle name="통화 [0] 3 2 2 2 3 2 3" xfId="10696" xr:uid="{F48DCDE8-9B2E-4719-971E-4DDA0FD6701D}"/>
    <cellStyle name="통화 [0] 3 2 2 2 3 2 3 2" xfId="40651" xr:uid="{C3D2B46B-4CC2-4D8D-9288-65FBC3FF13C4}"/>
    <cellStyle name="통화 [0] 3 2 2 2 3 2 4" xfId="13478" xr:uid="{9F9A5503-3C9C-4911-B00C-74E3524F15FF}"/>
    <cellStyle name="통화 [0] 3 2 2 2 3 2 4 2" xfId="43433" xr:uid="{55662272-3AA9-4F28-AA23-405DE497A904}"/>
    <cellStyle name="통화 [0] 3 2 2 2 3 2 5" xfId="16213" xr:uid="{A663A797-3123-408A-85EC-E5876639BC9A}"/>
    <cellStyle name="통화 [0] 3 2 2 2 3 2 5 2" xfId="46168" xr:uid="{DA2C1596-5761-4477-BA7A-D92600D284D4}"/>
    <cellStyle name="통화 [0] 3 2 2 2 3 2 6" xfId="18961" xr:uid="{0AA34D3A-023C-4B3D-93E0-9B6656CF26DB}"/>
    <cellStyle name="통화 [0] 3 2 2 2 3 2 6 2" xfId="48914" xr:uid="{75B14ADF-CFE8-48AA-937A-89780BA287AE}"/>
    <cellStyle name="통화 [0] 3 2 2 2 3 2 7" xfId="21744" xr:uid="{A3112D76-4142-49DD-87B7-A37D5A71AD5A}"/>
    <cellStyle name="통화 [0] 3 2 2 2 3 2 7 2" xfId="51696" xr:uid="{892E65E8-A6F8-4CCE-B6E0-34AF802BBF39}"/>
    <cellStyle name="통화 [0] 3 2 2 2 3 2 8" xfId="24482" xr:uid="{AD887A0A-51CB-4386-A5AF-382F72FF90CE}"/>
    <cellStyle name="통화 [0] 3 2 2 2 3 2 8 2" xfId="54434" xr:uid="{CAED6EA3-1048-4B05-9AED-8DA987291DBC}"/>
    <cellStyle name="통화 [0] 3 2 2 2 3 2 9" xfId="27218" xr:uid="{9F1A596F-46E0-4224-ADB3-2CD092F78655}"/>
    <cellStyle name="통화 [0] 3 2 2 2 3 2 9 2" xfId="57170" xr:uid="{5F1DA3EE-C02B-42DE-B094-EF29269CA188}"/>
    <cellStyle name="통화 [0] 3 2 2 2 3 3" xfId="3598" xr:uid="{7A050AF0-1DCB-4DBF-90B9-4031F6949643}"/>
    <cellStyle name="통화 [0] 3 2 2 2 3 3 2" xfId="28593" xr:uid="{BA578C7E-0AB9-4FC2-8660-6343E4AB8E68}"/>
    <cellStyle name="통화 [0] 3 2 2 2 3 3 2 2" xfId="58545" xr:uid="{EFC900DC-9162-4D14-AB2B-45C6461070EF}"/>
    <cellStyle name="통화 [0] 3 2 2 2 3 3 3" xfId="33591" xr:uid="{A37BFA32-A823-4E1C-972F-960CA083086E}"/>
    <cellStyle name="통화 [0] 3 2 2 2 3 4" xfId="6546" xr:uid="{8855539E-9735-4C85-8A25-15AB335913F1}"/>
    <cellStyle name="통화 [0] 3 2 2 2 3 4 2" xfId="36501" xr:uid="{60BA41B6-BACA-4233-848E-F9EB9DF3A475}"/>
    <cellStyle name="통화 [0] 3 2 2 2 3 5" xfId="9328" xr:uid="{1A6BC835-3613-4C06-B379-3D65C38E0818}"/>
    <cellStyle name="통화 [0] 3 2 2 2 3 5 2" xfId="39283" xr:uid="{47BD2A1B-1691-4C02-A133-6AE965E7E001}"/>
    <cellStyle name="통화 [0] 3 2 2 2 3 6" xfId="12110" xr:uid="{1B7AFFF4-71FE-4C35-A5CC-1E5024A0D6BA}"/>
    <cellStyle name="통화 [0] 3 2 2 2 3 6 2" xfId="42065" xr:uid="{0F52D511-3E52-436C-9BF3-4272E36ECF36}"/>
    <cellStyle name="통화 [0] 3 2 2 2 3 7" xfId="14845" xr:uid="{2895DEEB-5F4B-479F-A5A8-B55F01E164F8}"/>
    <cellStyle name="통화 [0] 3 2 2 2 3 7 2" xfId="44800" xr:uid="{A7F3D9D5-7F36-4487-BBE5-4EBA5E344B4E}"/>
    <cellStyle name="통화 [0] 3 2 2 2 3 8" xfId="17593" xr:uid="{954CADA0-1026-4325-94F4-55F6A8419CB2}"/>
    <cellStyle name="통화 [0] 3 2 2 2 3 8 2" xfId="47546" xr:uid="{BC145AE9-94D4-4EC5-ADC0-62058787010A}"/>
    <cellStyle name="통화 [0] 3 2 2 2 3 9" xfId="20376" xr:uid="{EACBDC4A-D3D2-431B-B26E-99D1D21671D8}"/>
    <cellStyle name="통화 [0] 3 2 2 2 3 9 2" xfId="50328" xr:uid="{537C770D-27B6-4BFB-BBB8-C2E5085B658C}"/>
    <cellStyle name="통화 [0] 3 2 2 2 4" xfId="2477" xr:uid="{A8428219-8324-442A-90A7-D7C9693963FE}"/>
    <cellStyle name="통화 [0] 3 2 2 2 4 10" xfId="26534" xr:uid="{388C3390-F8E3-4975-AABC-256EAA90F1A8}"/>
    <cellStyle name="통화 [0] 3 2 2 2 4 10 2" xfId="56486" xr:uid="{412C8579-5405-4012-A22D-C85A7EDC6882}"/>
    <cellStyle name="통화 [0] 3 2 2 2 4 11" xfId="32476" xr:uid="{E8186D0F-0EFB-439B-B65F-6992B1AFD52C}"/>
    <cellStyle name="통화 [0] 3 2 2 2 4 2" xfId="4282" xr:uid="{E410D7CE-9B40-471D-AAAE-88D66F29D8A8}"/>
    <cellStyle name="통화 [0] 3 2 2 2 4 2 2" xfId="29277" xr:uid="{4DD40AD7-C08B-4EE3-B203-87D1994B71F6}"/>
    <cellStyle name="통화 [0] 3 2 2 2 4 2 2 2" xfId="59229" xr:uid="{56850F72-231F-4D29-8D8F-D22E0A01CEA0}"/>
    <cellStyle name="통화 [0] 3 2 2 2 4 2 3" xfId="34275" xr:uid="{1F49871C-7F07-4218-A2D4-4CE4FE919894}"/>
    <cellStyle name="통화 [0] 3 2 2 2 4 3" xfId="7230" xr:uid="{2F3FB9A9-1252-4F73-893F-5E01BE12BCC1}"/>
    <cellStyle name="통화 [0] 3 2 2 2 4 3 2" xfId="37185" xr:uid="{F3AB5AA8-A92C-4E0F-9476-FFC0A319FA88}"/>
    <cellStyle name="통화 [0] 3 2 2 2 4 4" xfId="10012" xr:uid="{0BD7B204-588B-41FC-98C2-5A30ED8AE550}"/>
    <cellStyle name="통화 [0] 3 2 2 2 4 4 2" xfId="39967" xr:uid="{35AF10D6-FE9E-446C-A568-846AD4B85332}"/>
    <cellStyle name="통화 [0] 3 2 2 2 4 5" xfId="12794" xr:uid="{47176B8E-B8ED-471C-8861-950F548FCD73}"/>
    <cellStyle name="통화 [0] 3 2 2 2 4 5 2" xfId="42749" xr:uid="{E7117ACF-079C-4D14-A079-32B77722575F}"/>
    <cellStyle name="통화 [0] 3 2 2 2 4 6" xfId="15529" xr:uid="{DB58D3E3-0F23-446C-8FAE-F7F40EF8B7C0}"/>
    <cellStyle name="통화 [0] 3 2 2 2 4 6 2" xfId="45484" xr:uid="{9B2A3FDF-6678-4B56-A3A8-E9E32DA0DA8F}"/>
    <cellStyle name="통화 [0] 3 2 2 2 4 7" xfId="18277" xr:uid="{9E9A5F26-CE50-4DE2-ABD0-637FC74C6929}"/>
    <cellStyle name="통화 [0] 3 2 2 2 4 7 2" xfId="48230" xr:uid="{D4F45FF4-9E12-45D0-B75D-296FB5C46F32}"/>
    <cellStyle name="통화 [0] 3 2 2 2 4 8" xfId="21060" xr:uid="{86B2FB30-AA01-4EAC-8336-C8814C4F8F55}"/>
    <cellStyle name="통화 [0] 3 2 2 2 4 8 2" xfId="51012" xr:uid="{82D9F234-3A09-49EE-AA50-D4FEBDB02CB2}"/>
    <cellStyle name="통화 [0] 3 2 2 2 4 9" xfId="23798" xr:uid="{B70FE1ED-CFF3-4DC3-A083-5EBD75DE0A56}"/>
    <cellStyle name="통화 [0] 3 2 2 2 4 9 2" xfId="53750" xr:uid="{B06AB8F6-5BC8-41ED-B707-AE6FE8371128}"/>
    <cellStyle name="통화 [0] 3 2 2 2 5" xfId="2914" xr:uid="{FD574D84-037F-482D-A292-6CAA04776EFC}"/>
    <cellStyle name="통화 [0] 3 2 2 2 5 2" xfId="27909" xr:uid="{160B7F80-A9B8-424B-AF21-9AE04FB22698}"/>
    <cellStyle name="통화 [0] 3 2 2 2 5 2 2" xfId="57861" xr:uid="{C477293D-7BE9-4271-925E-F96994E8720F}"/>
    <cellStyle name="통화 [0] 3 2 2 2 5 3" xfId="32907" xr:uid="{5A4AAAE8-6989-4132-947D-A8F329311DEE}"/>
    <cellStyle name="통화 [0] 3 2 2 2 6" xfId="5862" xr:uid="{74A5F8DB-11BF-4A6A-81CB-C11B7F858158}"/>
    <cellStyle name="통화 [0] 3 2 2 2 6 2" xfId="35817" xr:uid="{478A729F-7EE6-4DC7-A5E3-6147D3220194}"/>
    <cellStyle name="통화 [0] 3 2 2 2 7" xfId="8644" xr:uid="{A6CFD347-E4B0-410C-8DB0-07D449877F5C}"/>
    <cellStyle name="통화 [0] 3 2 2 2 7 2" xfId="38599" xr:uid="{75CB981A-80E6-4EF9-804D-A29D22BF8074}"/>
    <cellStyle name="통화 [0] 3 2 2 2 8" xfId="11426" xr:uid="{009551D3-F659-40EC-BA86-D3487D3BD98B}"/>
    <cellStyle name="통화 [0] 3 2 2 2 8 2" xfId="41381" xr:uid="{55A1A470-C9FB-4CB2-A474-80921D3DA998}"/>
    <cellStyle name="통화 [0] 3 2 2 2 9" xfId="14161" xr:uid="{F1908DCF-FAA4-4092-9E11-67811062EC24}"/>
    <cellStyle name="통화 [0] 3 2 2 2 9 2" xfId="44116" xr:uid="{B0115559-A7C1-4DEF-A36E-D0540B54A61B}"/>
    <cellStyle name="통화 [0] 3 2 2 3" xfId="1089" xr:uid="{64363A17-0A09-470C-BCFF-8EA2A727DD82}"/>
    <cellStyle name="통화 [0] 3 2 2 3 10" xfId="19863" xr:uid="{FA8BE9FC-E9AB-45BF-A021-A06460321615}"/>
    <cellStyle name="통화 [0] 3 2 2 3 10 2" xfId="49815" xr:uid="{24C92D29-766E-48EB-928F-A4BBCB0DFAA5}"/>
    <cellStyle name="통화 [0] 3 2 2 3 11" xfId="22601" xr:uid="{96616132-5A16-4F2D-9D29-F903815ED6B3}"/>
    <cellStyle name="통화 [0] 3 2 2 3 11 2" xfId="52553" xr:uid="{E3B0EDD5-BB4F-4F05-B2F5-B51238125CCE}"/>
    <cellStyle name="통화 [0] 3 2 2 3 12" xfId="25337" xr:uid="{6B5B66A9-3DE8-4090-AD4F-F9050CACAAB6}"/>
    <cellStyle name="통화 [0] 3 2 2 3 12 2" xfId="55289" xr:uid="{4BBF358F-2AE2-4A5C-A565-C1B23DA6D930}"/>
    <cellStyle name="통화 [0] 3 2 2 3 13" xfId="31094" xr:uid="{F797DB8A-5A5E-4BA2-8287-173701B372DE}"/>
    <cellStyle name="통화 [0] 3 2 2 3 2" xfId="3769" xr:uid="{C5F1E326-422D-4749-87B8-BA2FBA6797C1}"/>
    <cellStyle name="통화 [0] 3 2 2 3 2 10" xfId="26021" xr:uid="{007A484B-FA61-4D5A-A264-35A3CFE780DE}"/>
    <cellStyle name="통화 [0] 3 2 2 3 2 10 2" xfId="55973" xr:uid="{37CE1A91-5B8C-4FA2-976C-B6BE83AC94E5}"/>
    <cellStyle name="통화 [0] 3 2 2 3 2 11" xfId="33762" xr:uid="{5709D2A2-74AF-4D4C-AE83-2E2C429AD78E}"/>
    <cellStyle name="통화 [0] 3 2 2 3 2 2" xfId="5137" xr:uid="{E669298E-63CD-445E-932B-FA7C2FB1F209}"/>
    <cellStyle name="통화 [0] 3 2 2 3 2 2 10" xfId="35130" xr:uid="{2A67D9A7-61A6-45EE-8762-D6763CED6C44}"/>
    <cellStyle name="통화 [0] 3 2 2 3 2 2 2" xfId="8085" xr:uid="{9621BF7F-29C9-4C2D-81DC-F343F642B5DC}"/>
    <cellStyle name="통화 [0] 3 2 2 3 2 2 2 2" xfId="30132" xr:uid="{35481097-B574-49FC-8C92-B37E757CEA1F}"/>
    <cellStyle name="통화 [0] 3 2 2 3 2 2 2 2 2" xfId="60084" xr:uid="{A0560EED-466C-4E85-932C-8722CAED4EDF}"/>
    <cellStyle name="통화 [0] 3 2 2 3 2 2 2 3" xfId="38040" xr:uid="{47241531-1163-4546-8FBD-2B1C9F4F45E9}"/>
    <cellStyle name="통화 [0] 3 2 2 3 2 2 3" xfId="10867" xr:uid="{B5542504-5994-4A7F-B572-8B16CB5264E7}"/>
    <cellStyle name="통화 [0] 3 2 2 3 2 2 3 2" xfId="40822" xr:uid="{0BE99C91-BD38-42BA-94C5-BC453DE6FA8B}"/>
    <cellStyle name="통화 [0] 3 2 2 3 2 2 4" xfId="13649" xr:uid="{FDEE5EAB-AF37-4E80-AD8B-B0BFDB18B829}"/>
    <cellStyle name="통화 [0] 3 2 2 3 2 2 4 2" xfId="43604" xr:uid="{DD4ECFA3-890C-45A7-9552-E8F69E7419D2}"/>
    <cellStyle name="통화 [0] 3 2 2 3 2 2 5" xfId="16384" xr:uid="{1349A647-0083-4531-BE2E-293F3A534F1E}"/>
    <cellStyle name="통화 [0] 3 2 2 3 2 2 5 2" xfId="46339" xr:uid="{25EE6B50-B437-45B4-857C-07813526A34A}"/>
    <cellStyle name="통화 [0] 3 2 2 3 2 2 6" xfId="19132" xr:uid="{5A423C57-B81A-42F8-8B1A-3D801F206AF7}"/>
    <cellStyle name="통화 [0] 3 2 2 3 2 2 6 2" xfId="49085" xr:uid="{95FDB97A-ABB9-45AD-836A-B00BB0F2625A}"/>
    <cellStyle name="통화 [0] 3 2 2 3 2 2 7" xfId="21915" xr:uid="{971D5CBC-1871-408F-948D-F7B3DD9E760B}"/>
    <cellStyle name="통화 [0] 3 2 2 3 2 2 7 2" xfId="51867" xr:uid="{9C34A0D6-1852-4464-A4F7-888539511CC5}"/>
    <cellStyle name="통화 [0] 3 2 2 3 2 2 8" xfId="24653" xr:uid="{378AB11A-A2A9-472A-B89A-4699BFCAD6C9}"/>
    <cellStyle name="통화 [0] 3 2 2 3 2 2 8 2" xfId="54605" xr:uid="{DA8F51BC-E7CB-4C77-89DD-38BF92F1102E}"/>
    <cellStyle name="통화 [0] 3 2 2 3 2 2 9" xfId="27389" xr:uid="{A73F9A97-17B8-4D65-807F-28B3DD258ECC}"/>
    <cellStyle name="통화 [0] 3 2 2 3 2 2 9 2" xfId="57341" xr:uid="{DE4D6640-CE8E-46E4-9FE5-D9A81D509BA8}"/>
    <cellStyle name="통화 [0] 3 2 2 3 2 3" xfId="6717" xr:uid="{33393946-87A2-4724-85D4-B4A37292680D}"/>
    <cellStyle name="통화 [0] 3 2 2 3 2 3 2" xfId="28764" xr:uid="{C70008AB-DC24-4577-B171-192C1C83D51F}"/>
    <cellStyle name="통화 [0] 3 2 2 3 2 3 2 2" xfId="58716" xr:uid="{60B65851-619F-43C0-885D-9AE24DC50ABC}"/>
    <cellStyle name="통화 [0] 3 2 2 3 2 3 3" xfId="36672" xr:uid="{8C0052FA-A5C0-4D21-AD15-1D696B161F97}"/>
    <cellStyle name="통화 [0] 3 2 2 3 2 4" xfId="9499" xr:uid="{64CB802F-DD36-4AF9-BCD7-1C3B570C940B}"/>
    <cellStyle name="통화 [0] 3 2 2 3 2 4 2" xfId="39454" xr:uid="{5DD22371-0A06-4639-911B-F22689D65C00}"/>
    <cellStyle name="통화 [0] 3 2 2 3 2 5" xfId="12281" xr:uid="{C4B10848-5058-4D6E-B5F8-FC4267ED01DE}"/>
    <cellStyle name="통화 [0] 3 2 2 3 2 5 2" xfId="42236" xr:uid="{77CBB04A-79AF-4849-B4F4-18ABEBF3FA9E}"/>
    <cellStyle name="통화 [0] 3 2 2 3 2 6" xfId="15016" xr:uid="{BD3E87B4-488E-418A-AC85-1086572C13A4}"/>
    <cellStyle name="통화 [0] 3 2 2 3 2 6 2" xfId="44971" xr:uid="{3C7DB575-9D06-4102-840B-5C7FB3282FFB}"/>
    <cellStyle name="통화 [0] 3 2 2 3 2 7" xfId="17764" xr:uid="{9459150E-79BE-4D6F-AAD8-A739C9ED109B}"/>
    <cellStyle name="통화 [0] 3 2 2 3 2 7 2" xfId="47717" xr:uid="{7CDCCE0E-9763-405C-A511-06CB4895B683}"/>
    <cellStyle name="통화 [0] 3 2 2 3 2 8" xfId="20547" xr:uid="{92209132-5C55-4F49-B839-C161F7B5BDE8}"/>
    <cellStyle name="통화 [0] 3 2 2 3 2 8 2" xfId="50499" xr:uid="{A64AB09D-1CEA-42D8-9656-F2C42B537B90}"/>
    <cellStyle name="통화 [0] 3 2 2 3 2 9" xfId="23285" xr:uid="{735B51B9-1552-439E-9849-1473C6D09B82}"/>
    <cellStyle name="통화 [0] 3 2 2 3 2 9 2" xfId="53237" xr:uid="{813F7A1C-28B3-441B-8A67-D637B055A579}"/>
    <cellStyle name="통화 [0] 3 2 2 3 3" xfId="4453" xr:uid="{08E4969C-0DA8-485A-B42A-78450D75F996}"/>
    <cellStyle name="통화 [0] 3 2 2 3 3 10" xfId="34446" xr:uid="{42772FFD-1241-4071-9253-1318D75610B7}"/>
    <cellStyle name="통화 [0] 3 2 2 3 3 2" xfId="7401" xr:uid="{F95EDBCE-1AF2-45C6-936A-F40C92C98920}"/>
    <cellStyle name="통화 [0] 3 2 2 3 3 2 2" xfId="29448" xr:uid="{95AC4FE3-0C47-49A8-AC61-91F88939A73C}"/>
    <cellStyle name="통화 [0] 3 2 2 3 3 2 2 2" xfId="59400" xr:uid="{98440E1A-0033-41D3-8ECD-8F4492AD3984}"/>
    <cellStyle name="통화 [0] 3 2 2 3 3 2 3" xfId="37356" xr:uid="{B1191E2B-216A-4932-A90C-9C6C3038AE8F}"/>
    <cellStyle name="통화 [0] 3 2 2 3 3 3" xfId="10183" xr:uid="{C43BDFDA-FDAB-4D49-BDFF-485266C11E5C}"/>
    <cellStyle name="통화 [0] 3 2 2 3 3 3 2" xfId="40138" xr:uid="{D9734AC7-5D2F-403E-81A1-2AF62A238B7C}"/>
    <cellStyle name="통화 [0] 3 2 2 3 3 4" xfId="12965" xr:uid="{7704D3D2-D1A8-4343-BCBC-739C6B783FF1}"/>
    <cellStyle name="통화 [0] 3 2 2 3 3 4 2" xfId="42920" xr:uid="{40110971-51AC-46FF-8CC3-D8266F6DB3AC}"/>
    <cellStyle name="통화 [0] 3 2 2 3 3 5" xfId="15700" xr:uid="{9CC57B9E-B54F-466C-86DF-0F7538B7AF63}"/>
    <cellStyle name="통화 [0] 3 2 2 3 3 5 2" xfId="45655" xr:uid="{F826B142-E89F-413F-A35A-57E2B1358C9B}"/>
    <cellStyle name="통화 [0] 3 2 2 3 3 6" xfId="18448" xr:uid="{3BAF266E-96EA-4B9D-ACE6-CCDC4A0979BB}"/>
    <cellStyle name="통화 [0] 3 2 2 3 3 6 2" xfId="48401" xr:uid="{9D47929A-7333-4C9D-9ED8-609A5423BB41}"/>
    <cellStyle name="통화 [0] 3 2 2 3 3 7" xfId="21231" xr:uid="{2B475D48-9E8B-4212-B458-96E45372D0A0}"/>
    <cellStyle name="통화 [0] 3 2 2 3 3 7 2" xfId="51183" xr:uid="{A1639EA1-48E3-4C1B-9358-7F46C91F7D9E}"/>
    <cellStyle name="통화 [0] 3 2 2 3 3 8" xfId="23969" xr:uid="{0C6A41AD-D3A6-428F-BBD0-9B8E6E33E592}"/>
    <cellStyle name="통화 [0] 3 2 2 3 3 8 2" xfId="53921" xr:uid="{4296DA40-AB20-4E3F-BB02-F3650F840134}"/>
    <cellStyle name="통화 [0] 3 2 2 3 3 9" xfId="26705" xr:uid="{613D90FA-5708-47CC-9F61-DAEE3A0AFF69}"/>
    <cellStyle name="통화 [0] 3 2 2 3 3 9 2" xfId="56657" xr:uid="{E854765A-E9E8-45D3-9FEE-729FB034138C}"/>
    <cellStyle name="통화 [0] 3 2 2 3 4" xfId="3085" xr:uid="{BE2E669C-2EB5-44EF-B9AE-D7CD7C26574F}"/>
    <cellStyle name="통화 [0] 3 2 2 3 4 2" xfId="28080" xr:uid="{A836C943-E743-4EE7-96A7-167242D89876}"/>
    <cellStyle name="통화 [0] 3 2 2 3 4 2 2" xfId="58032" xr:uid="{9DA4BF89-B8A3-4DBE-887E-D59F3A3FE030}"/>
    <cellStyle name="통화 [0] 3 2 2 3 4 3" xfId="33078" xr:uid="{8FB9C4E9-BBEA-4234-B521-B079DA348B4F}"/>
    <cellStyle name="통화 [0] 3 2 2 3 5" xfId="6033" xr:uid="{628EEF7C-14C3-4B6A-BAFE-424F6E24AA12}"/>
    <cellStyle name="통화 [0] 3 2 2 3 5 2" xfId="35988" xr:uid="{0138E8D1-021E-45DB-AAD7-9F755E446BEE}"/>
    <cellStyle name="통화 [0] 3 2 2 3 6" xfId="8815" xr:uid="{B6D75FFD-B4ED-4426-AF7B-B1A5CD5B4AA6}"/>
    <cellStyle name="통화 [0] 3 2 2 3 6 2" xfId="38770" xr:uid="{76E3287A-D7C7-4AEF-A276-3E672C41F372}"/>
    <cellStyle name="통화 [0] 3 2 2 3 7" xfId="11597" xr:uid="{27FD3322-8531-4981-B77D-276C1D480D5A}"/>
    <cellStyle name="통화 [0] 3 2 2 3 7 2" xfId="41552" xr:uid="{D10634C9-BECE-44C7-9E9A-751054409C08}"/>
    <cellStyle name="통화 [0] 3 2 2 3 8" xfId="14332" xr:uid="{5F3F4F81-0094-41A1-9EEB-F28BE0405F87}"/>
    <cellStyle name="통화 [0] 3 2 2 3 8 2" xfId="44287" xr:uid="{93DBBB20-FEE5-4481-9152-B327B9D1F5F9}"/>
    <cellStyle name="통화 [0] 3 2 2 3 9" xfId="17080" xr:uid="{D0D0FD4A-C7D5-41DB-91C1-E0906F565B94}"/>
    <cellStyle name="통화 [0] 3 2 2 3 9 2" xfId="47033" xr:uid="{BC852359-81DC-4EF7-9A06-696C25A8225E}"/>
    <cellStyle name="통화 [0] 3 2 2 4" xfId="1631" xr:uid="{186C2CF8-70E8-4063-9BA4-F2F785CAE50C}"/>
    <cellStyle name="통화 [0] 3 2 2 4 10" xfId="22943" xr:uid="{B8E73A19-8121-4943-9D18-77472D9EC7CE}"/>
    <cellStyle name="통화 [0] 3 2 2 4 10 2" xfId="52895" xr:uid="{64678445-0D6C-4B60-908B-0A0504384556}"/>
    <cellStyle name="통화 [0] 3 2 2 4 11" xfId="25679" xr:uid="{00F9F9DA-E0C7-4D15-B3C9-03B1B7034A3B}"/>
    <cellStyle name="통화 [0] 3 2 2 4 11 2" xfId="55631" xr:uid="{93FB6BEE-F888-48F5-8DB6-688CC92FAA8D}"/>
    <cellStyle name="통화 [0] 3 2 2 4 12" xfId="31636" xr:uid="{804F2F1C-BE4E-407A-A82C-25BEEA075329}"/>
    <cellStyle name="통화 [0] 3 2 2 4 2" xfId="4795" xr:uid="{3F27562E-5B38-4FF6-86AE-A6D173035F1F}"/>
    <cellStyle name="통화 [0] 3 2 2 4 2 10" xfId="34788" xr:uid="{D3DD020E-7E5C-4374-8436-1C874B6FC53A}"/>
    <cellStyle name="통화 [0] 3 2 2 4 2 2" xfId="7743" xr:uid="{3B06D747-242B-426F-97D6-D436C0E41C70}"/>
    <cellStyle name="통화 [0] 3 2 2 4 2 2 2" xfId="29790" xr:uid="{8AC69B63-13E9-44CC-85A6-8B1F5D6B956A}"/>
    <cellStyle name="통화 [0] 3 2 2 4 2 2 2 2" xfId="59742" xr:uid="{94EB3464-BCFB-4A35-8E84-4370079B883A}"/>
    <cellStyle name="통화 [0] 3 2 2 4 2 2 3" xfId="37698" xr:uid="{FA4474F3-0D0B-4E63-BF8B-939D605839E1}"/>
    <cellStyle name="통화 [0] 3 2 2 4 2 3" xfId="10525" xr:uid="{E5DAFC18-D0E7-44B5-B81C-8179BA27183C}"/>
    <cellStyle name="통화 [0] 3 2 2 4 2 3 2" xfId="40480" xr:uid="{6D59BA94-E9AE-49F0-96BD-72E5C2C13AC8}"/>
    <cellStyle name="통화 [0] 3 2 2 4 2 4" xfId="13307" xr:uid="{B2321D45-C624-4A3C-98E0-63853AAF846E}"/>
    <cellStyle name="통화 [0] 3 2 2 4 2 4 2" xfId="43262" xr:uid="{A2253E53-2BF7-42D0-8B38-6F5DB33DB736}"/>
    <cellStyle name="통화 [0] 3 2 2 4 2 5" xfId="16042" xr:uid="{6EE3B81D-37EB-4604-B8F1-F4E3F07C3BE1}"/>
    <cellStyle name="통화 [0] 3 2 2 4 2 5 2" xfId="45997" xr:uid="{97DBD8DA-C57C-493D-A017-4498783661E2}"/>
    <cellStyle name="통화 [0] 3 2 2 4 2 6" xfId="18790" xr:uid="{A532EC81-E78E-441C-B4B6-EC35CF92C910}"/>
    <cellStyle name="통화 [0] 3 2 2 4 2 6 2" xfId="48743" xr:uid="{65A71F47-B868-4054-90A8-10254A893F39}"/>
    <cellStyle name="통화 [0] 3 2 2 4 2 7" xfId="21573" xr:uid="{B3E73F89-3DF0-4023-8A4D-72955658585B}"/>
    <cellStyle name="통화 [0] 3 2 2 4 2 7 2" xfId="51525" xr:uid="{F7918F06-9FD2-41DB-9121-C94B8DCD8E9B}"/>
    <cellStyle name="통화 [0] 3 2 2 4 2 8" xfId="24311" xr:uid="{CC2A4565-9E41-412B-A156-45D383D497C4}"/>
    <cellStyle name="통화 [0] 3 2 2 4 2 8 2" xfId="54263" xr:uid="{F0DC8374-B5C5-4C5E-8726-C50DFEC9A771}"/>
    <cellStyle name="통화 [0] 3 2 2 4 2 9" xfId="27047" xr:uid="{5A1A6C28-A989-4632-A929-EF6807F23648}"/>
    <cellStyle name="통화 [0] 3 2 2 4 2 9 2" xfId="56999" xr:uid="{172B25F2-FBD5-42B4-B3B4-BF8DD27AEAB8}"/>
    <cellStyle name="통화 [0] 3 2 2 4 3" xfId="3427" xr:uid="{ED9A89B6-5146-45A6-BC93-7EAB7AD5B32D}"/>
    <cellStyle name="통화 [0] 3 2 2 4 3 2" xfId="28422" xr:uid="{FC87DC0E-1FCA-458C-9A4F-4DBC86829C8E}"/>
    <cellStyle name="통화 [0] 3 2 2 4 3 2 2" xfId="58374" xr:uid="{0789D796-68DD-42E1-9308-583179B444EF}"/>
    <cellStyle name="통화 [0] 3 2 2 4 3 3" xfId="33420" xr:uid="{4ACF5B59-2412-4760-9CF7-AEDFDFCCA0C3}"/>
    <cellStyle name="통화 [0] 3 2 2 4 4" xfId="6375" xr:uid="{4BA05586-AA7C-4522-BD8D-2B6356C17343}"/>
    <cellStyle name="통화 [0] 3 2 2 4 4 2" xfId="36330" xr:uid="{E3E12708-B34A-442E-BBC5-AC59FC37E62C}"/>
    <cellStyle name="통화 [0] 3 2 2 4 5" xfId="9157" xr:uid="{12B09C76-FEA2-47C9-8FFA-D120F7C8EADF}"/>
    <cellStyle name="통화 [0] 3 2 2 4 5 2" xfId="39112" xr:uid="{B2706092-A89F-4AB3-85AB-114D296B0D61}"/>
    <cellStyle name="통화 [0] 3 2 2 4 6" xfId="11939" xr:uid="{BBDBCB57-B4AF-4F74-AC6E-79A3394E33E3}"/>
    <cellStyle name="통화 [0] 3 2 2 4 6 2" xfId="41894" xr:uid="{FB4DBA2D-11F0-40D2-AD63-ED8E40389F58}"/>
    <cellStyle name="통화 [0] 3 2 2 4 7" xfId="14674" xr:uid="{6C76F3DF-E0A1-42F5-A6B9-69155A20877A}"/>
    <cellStyle name="통화 [0] 3 2 2 4 7 2" xfId="44629" xr:uid="{1A782FBE-3AC9-460F-9B19-774BD05990F3}"/>
    <cellStyle name="통화 [0] 3 2 2 4 8" xfId="17422" xr:uid="{AEF755E7-E5CF-4647-90AB-35C81FCEA996}"/>
    <cellStyle name="통화 [0] 3 2 2 4 8 2" xfId="47375" xr:uid="{D93A3445-1D31-4234-B702-BF2DC40F2661}"/>
    <cellStyle name="통화 [0] 3 2 2 4 9" xfId="20205" xr:uid="{B3D045C0-0C75-46D8-8DF1-A570C411632B}"/>
    <cellStyle name="통화 [0] 3 2 2 4 9 2" xfId="50157" xr:uid="{449D3298-38AC-4474-A075-A65FA65D773E}"/>
    <cellStyle name="통화 [0] 3 2 2 5" xfId="2126" xr:uid="{FCAE4418-807C-4174-B0B0-6889E7A0BBF5}"/>
    <cellStyle name="통화 [0] 3 2 2 5 10" xfId="26363" xr:uid="{7D4D166A-CC61-4BB9-ADE2-BA51066F281A}"/>
    <cellStyle name="통화 [0] 3 2 2 5 10 2" xfId="56315" xr:uid="{741944B9-A980-4483-9FD2-9FA9C94FBE5E}"/>
    <cellStyle name="통화 [0] 3 2 2 5 11" xfId="32129" xr:uid="{EEBF90A2-9AC9-4027-BFEA-36D16FE02DAE}"/>
    <cellStyle name="통화 [0] 3 2 2 5 2" xfId="4111" xr:uid="{52EC49E2-DEC2-4E1F-B164-152DDE5F32F5}"/>
    <cellStyle name="통화 [0] 3 2 2 5 2 2" xfId="29106" xr:uid="{25217FB4-CC94-4871-A1F5-20F10A084A8D}"/>
    <cellStyle name="통화 [0] 3 2 2 5 2 2 2" xfId="59058" xr:uid="{1AD85693-CCBD-4D04-8D8B-06AC81C985A4}"/>
    <cellStyle name="통화 [0] 3 2 2 5 2 3" xfId="34104" xr:uid="{D5113E37-6C41-40C7-8B93-7432DD65D2F6}"/>
    <cellStyle name="통화 [0] 3 2 2 5 3" xfId="7059" xr:uid="{0C3E0D71-002A-444F-900C-1A805AA946CB}"/>
    <cellStyle name="통화 [0] 3 2 2 5 3 2" xfId="37014" xr:uid="{1651B50B-4455-4802-AA3C-B92F3BE93000}"/>
    <cellStyle name="통화 [0] 3 2 2 5 4" xfId="9841" xr:uid="{F9236ECE-2E96-4229-8078-E59D413C7697}"/>
    <cellStyle name="통화 [0] 3 2 2 5 4 2" xfId="39796" xr:uid="{3C9E316F-DF5E-4ECB-B947-3B1923AA1620}"/>
    <cellStyle name="통화 [0] 3 2 2 5 5" xfId="12623" xr:uid="{42BC8F56-310C-4056-80E4-A6AE82834B66}"/>
    <cellStyle name="통화 [0] 3 2 2 5 5 2" xfId="42578" xr:uid="{CD383762-C338-40D2-9D4F-94929DEF0DDD}"/>
    <cellStyle name="통화 [0] 3 2 2 5 6" xfId="15358" xr:uid="{1B4626A9-47B1-4C26-9D20-9A3B8C4DFC7D}"/>
    <cellStyle name="통화 [0] 3 2 2 5 6 2" xfId="45313" xr:uid="{B108B638-D7D2-4BD5-9C42-210D8CE3B7A9}"/>
    <cellStyle name="통화 [0] 3 2 2 5 7" xfId="18106" xr:uid="{7CCDE003-D1ED-48FE-848D-3E0714CBF411}"/>
    <cellStyle name="통화 [0] 3 2 2 5 7 2" xfId="48059" xr:uid="{4374AF65-D5EA-4EE5-B0BA-47A4905BD32F}"/>
    <cellStyle name="통화 [0] 3 2 2 5 8" xfId="20889" xr:uid="{DCA8A971-7267-4978-B49C-06DDC2F2D95C}"/>
    <cellStyle name="통화 [0] 3 2 2 5 8 2" xfId="50841" xr:uid="{64A682A6-EF89-46A1-8520-D6EA08DBD928}"/>
    <cellStyle name="통화 [0] 3 2 2 5 9" xfId="23627" xr:uid="{D6AECC09-B328-4E27-81B7-ECC53F840E09}"/>
    <cellStyle name="통화 [0] 3 2 2 5 9 2" xfId="53579" xr:uid="{90AD71A8-745E-4FAC-884F-59AD12484501}"/>
    <cellStyle name="통화 [0] 3 2 2 6" xfId="2305" xr:uid="{5FEA64AF-8A00-4312-8E33-0481DC2E4795}"/>
    <cellStyle name="통화 [0] 3 2 2 6 2" xfId="27738" xr:uid="{B3A69C76-E6D5-4756-8DC3-138210EF736E}"/>
    <cellStyle name="통화 [0] 3 2 2 6 2 2" xfId="57690" xr:uid="{4FC8B220-F6C4-4167-911C-69AC060F8876}"/>
    <cellStyle name="통화 [0] 3 2 2 6 3" xfId="32305" xr:uid="{D473BE1E-6603-4D44-A053-20A354BB7B57}"/>
    <cellStyle name="통화 [0] 3 2 2 7" xfId="2743" xr:uid="{5C138FA4-6FA0-47CF-8C50-011E078EAD0B}"/>
    <cellStyle name="통화 [0] 3 2 2 7 2" xfId="32736" xr:uid="{830E2E19-C5B5-45EA-AF05-D9DD1F7189AA}"/>
    <cellStyle name="통화 [0] 3 2 2 8" xfId="5691" xr:uid="{D3463D31-3F68-449A-982A-FFF1E33A37E3}"/>
    <cellStyle name="통화 [0] 3 2 2 8 2" xfId="35646" xr:uid="{B4577927-0243-46D5-85F5-F09DD8DCF9F3}"/>
    <cellStyle name="통화 [0] 3 2 2 9" xfId="8473" xr:uid="{F09C09DE-12AB-4071-AB18-495E14A2D6EE}"/>
    <cellStyle name="통화 [0] 3 2 2 9 2" xfId="38428" xr:uid="{9832C952-5CB5-403E-947F-F9B6B697E532}"/>
    <cellStyle name="통화 [0] 3 2 3" xfId="776" xr:uid="{FDF7B76C-14E7-48A9-9555-6112F6EE0C06}"/>
    <cellStyle name="통화 [0] 3 2 3 10" xfId="16824" xr:uid="{E3ED6AB1-8AAE-408A-B0DB-84308845914C}"/>
    <cellStyle name="통화 [0] 3 2 3 10 2" xfId="46777" xr:uid="{755F816F-2931-4791-B7C8-EACA1DDB3765}"/>
    <cellStyle name="통화 [0] 3 2 3 11" xfId="19607" xr:uid="{33E0E70F-B99D-4285-84DD-AF1D1A9B59C1}"/>
    <cellStyle name="통화 [0] 3 2 3 11 2" xfId="49559" xr:uid="{0E991138-CCEB-47EF-989D-FA1EAD688752}"/>
    <cellStyle name="통화 [0] 3 2 3 12" xfId="22345" xr:uid="{29C0C09B-89FF-4BA2-962D-3802E35B09A1}"/>
    <cellStyle name="통화 [0] 3 2 3 12 2" xfId="52297" xr:uid="{B46AED0F-8032-4114-B527-6475FDE046A3}"/>
    <cellStyle name="통화 [0] 3 2 3 13" xfId="25081" xr:uid="{3400F2CB-A4FF-4EC9-BEC1-67585BC5EAB2}"/>
    <cellStyle name="통화 [0] 3 2 3 13 2" xfId="55033" xr:uid="{08A66C40-5655-4B17-989D-E45C7ED47286}"/>
    <cellStyle name="통화 [0] 3 2 3 14" xfId="30781" xr:uid="{EAEBF1AD-75F5-47CE-BB5A-992B8CCDBDF9}"/>
    <cellStyle name="통화 [0] 3 2 3 2" xfId="1319" xr:uid="{F7C49ECB-7C95-4F49-89BF-570124FFB5CB}"/>
    <cellStyle name="통화 [0] 3 2 3 2 10" xfId="19949" xr:uid="{13111D16-5A6F-4C30-8C7C-797F1A95F8A4}"/>
    <cellStyle name="통화 [0] 3 2 3 2 10 2" xfId="49901" xr:uid="{5996D728-06E4-4190-BCDC-449085AD2E87}"/>
    <cellStyle name="통화 [0] 3 2 3 2 11" xfId="22687" xr:uid="{87C854F4-7C1A-4D5B-8398-83085D0BB40C}"/>
    <cellStyle name="통화 [0] 3 2 3 2 11 2" xfId="52639" xr:uid="{9B8794CB-B48D-49F2-A274-E2DD740CD598}"/>
    <cellStyle name="통화 [0] 3 2 3 2 12" xfId="25423" xr:uid="{05640BE3-985E-4F1F-8F6C-70DC935A35E3}"/>
    <cellStyle name="통화 [0] 3 2 3 2 12 2" xfId="55375" xr:uid="{3252C92D-8EC4-4D0A-883D-BD84463A8D1D}"/>
    <cellStyle name="통화 [0] 3 2 3 2 13" xfId="31324" xr:uid="{1CB82019-5611-46DD-999C-CFF8337E7097}"/>
    <cellStyle name="통화 [0] 3 2 3 2 2" xfId="3855" xr:uid="{3E949927-A573-4286-983E-373030C41E1B}"/>
    <cellStyle name="통화 [0] 3 2 3 2 2 10" xfId="26107" xr:uid="{761763F5-35AA-414D-A8A5-A1FE418248AC}"/>
    <cellStyle name="통화 [0] 3 2 3 2 2 10 2" xfId="56059" xr:uid="{8B7BCEC8-60C9-4366-AB84-1785AA4D6DD8}"/>
    <cellStyle name="통화 [0] 3 2 3 2 2 11" xfId="33848" xr:uid="{B854447D-F368-4598-8BAC-E00A524BF339}"/>
    <cellStyle name="통화 [0] 3 2 3 2 2 2" xfId="5223" xr:uid="{3761ACA1-1820-4941-822A-2E6E6635D265}"/>
    <cellStyle name="통화 [0] 3 2 3 2 2 2 10" xfId="35216" xr:uid="{C51DE0C4-81C7-4B8F-AE0E-28FFD06EE101}"/>
    <cellStyle name="통화 [0] 3 2 3 2 2 2 2" xfId="8171" xr:uid="{C8CF3B83-7C25-435E-A8A0-D987EA2315EB}"/>
    <cellStyle name="통화 [0] 3 2 3 2 2 2 2 2" xfId="30218" xr:uid="{A46AEE6F-D128-4D4F-844C-E1DD1F6F66D7}"/>
    <cellStyle name="통화 [0] 3 2 3 2 2 2 2 2 2" xfId="60170" xr:uid="{A241AE9C-4D9B-4FEC-8631-ADE0340A9E45}"/>
    <cellStyle name="통화 [0] 3 2 3 2 2 2 2 3" xfId="38126" xr:uid="{A435BBA5-8A50-4795-85B8-1BE55FA85C09}"/>
    <cellStyle name="통화 [0] 3 2 3 2 2 2 3" xfId="10953" xr:uid="{8B9AFBC1-2D01-427C-98E5-6808A14CF092}"/>
    <cellStyle name="통화 [0] 3 2 3 2 2 2 3 2" xfId="40908" xr:uid="{1B9E29A5-5223-41B9-962B-3E2ADB88F436}"/>
    <cellStyle name="통화 [0] 3 2 3 2 2 2 4" xfId="13735" xr:uid="{B309BA65-4165-4AFA-86C1-B3E270EAC3FB}"/>
    <cellStyle name="통화 [0] 3 2 3 2 2 2 4 2" xfId="43690" xr:uid="{322CC33D-94D4-4D7B-AF69-99C234133EF6}"/>
    <cellStyle name="통화 [0] 3 2 3 2 2 2 5" xfId="16470" xr:uid="{26F27534-09A9-419F-BC1C-F762F3A3E454}"/>
    <cellStyle name="통화 [0] 3 2 3 2 2 2 5 2" xfId="46425" xr:uid="{571CEEBA-A3CF-4C60-8E17-096770D1CEA8}"/>
    <cellStyle name="통화 [0] 3 2 3 2 2 2 6" xfId="19218" xr:uid="{D2F89964-EBA2-4684-B5C3-C666D94C1742}"/>
    <cellStyle name="통화 [0] 3 2 3 2 2 2 6 2" xfId="49171" xr:uid="{D7603861-5B11-4F04-8FEE-88103BCAF6FC}"/>
    <cellStyle name="통화 [0] 3 2 3 2 2 2 7" xfId="22001" xr:uid="{BA6E2410-4853-43E1-92CB-0AA3F7B93560}"/>
    <cellStyle name="통화 [0] 3 2 3 2 2 2 7 2" xfId="51953" xr:uid="{5ABE59C1-49CB-4C63-BD76-9A7A9133F30E}"/>
    <cellStyle name="통화 [0] 3 2 3 2 2 2 8" xfId="24739" xr:uid="{2C733C8F-9C2F-4FF8-8DF4-FC5013C3FE33}"/>
    <cellStyle name="통화 [0] 3 2 3 2 2 2 8 2" xfId="54691" xr:uid="{704835ED-7D4B-45C1-988C-AD88B6A8CC46}"/>
    <cellStyle name="통화 [0] 3 2 3 2 2 2 9" xfId="27475" xr:uid="{2AF72284-A09C-408C-817D-3798D35B213D}"/>
    <cellStyle name="통화 [0] 3 2 3 2 2 2 9 2" xfId="57427" xr:uid="{F84924C6-CDBD-4229-9720-7293B0C35F0F}"/>
    <cellStyle name="통화 [0] 3 2 3 2 2 3" xfId="6803" xr:uid="{1A117EC5-1C42-46E4-BCBA-EE77A0099AEC}"/>
    <cellStyle name="통화 [0] 3 2 3 2 2 3 2" xfId="28850" xr:uid="{51760B38-BCE9-491E-9EFF-FCCC965A8BA4}"/>
    <cellStyle name="통화 [0] 3 2 3 2 2 3 2 2" xfId="58802" xr:uid="{43E73873-CA5F-4E93-9F63-42AE4A8BDA8C}"/>
    <cellStyle name="통화 [0] 3 2 3 2 2 3 3" xfId="36758" xr:uid="{9BAFA3CB-0755-4900-AF2E-E8C2CAF6AEE2}"/>
    <cellStyle name="통화 [0] 3 2 3 2 2 4" xfId="9585" xr:uid="{7E74BF70-115E-4BE9-A65B-45F34918DD08}"/>
    <cellStyle name="통화 [0] 3 2 3 2 2 4 2" xfId="39540" xr:uid="{B6CBD4B4-D468-4099-9DC1-BE7AFC6EF58B}"/>
    <cellStyle name="통화 [0] 3 2 3 2 2 5" xfId="12367" xr:uid="{60BEEEAC-630C-4371-B245-BB2C1BE35472}"/>
    <cellStyle name="통화 [0] 3 2 3 2 2 5 2" xfId="42322" xr:uid="{1CB56627-62E6-4AC8-BFCA-EB0348165C16}"/>
    <cellStyle name="통화 [0] 3 2 3 2 2 6" xfId="15102" xr:uid="{58050CD1-48E0-400E-A662-A5E476947C74}"/>
    <cellStyle name="통화 [0] 3 2 3 2 2 6 2" xfId="45057" xr:uid="{7B5A01D8-A96B-416A-BAF2-0B422C3F519B}"/>
    <cellStyle name="통화 [0] 3 2 3 2 2 7" xfId="17850" xr:uid="{B149D095-F5C8-460A-929B-CEBFE96D58B9}"/>
    <cellStyle name="통화 [0] 3 2 3 2 2 7 2" xfId="47803" xr:uid="{62DF1B1A-9BD4-4CD7-8E04-5FFEEFDBB5A5}"/>
    <cellStyle name="통화 [0] 3 2 3 2 2 8" xfId="20633" xr:uid="{5561D776-5E37-4BC4-A569-4E097C35EEEC}"/>
    <cellStyle name="통화 [0] 3 2 3 2 2 8 2" xfId="50585" xr:uid="{E2A4C681-34E4-45C2-B2BC-14BD53828755}"/>
    <cellStyle name="통화 [0] 3 2 3 2 2 9" xfId="23371" xr:uid="{A3CAAE07-0B88-4317-8334-C439B1B30892}"/>
    <cellStyle name="통화 [0] 3 2 3 2 2 9 2" xfId="53323" xr:uid="{7D4C541B-5621-4D3B-8101-A8EB0D9E7BC2}"/>
    <cellStyle name="통화 [0] 3 2 3 2 3" xfId="4539" xr:uid="{780AE4C1-8683-403B-A30A-DD49884A4294}"/>
    <cellStyle name="통화 [0] 3 2 3 2 3 10" xfId="34532" xr:uid="{050CF306-8220-46D3-87BB-E7312AD21AAB}"/>
    <cellStyle name="통화 [0] 3 2 3 2 3 2" xfId="7487" xr:uid="{2B0C3345-9D49-439D-9E07-53AA081C571E}"/>
    <cellStyle name="통화 [0] 3 2 3 2 3 2 2" xfId="29534" xr:uid="{914858D9-DAD2-4744-8275-A24DF2B8BC9F}"/>
    <cellStyle name="통화 [0] 3 2 3 2 3 2 2 2" xfId="59486" xr:uid="{786709C7-0318-40A8-B58B-7309FEF0A104}"/>
    <cellStyle name="통화 [0] 3 2 3 2 3 2 3" xfId="37442" xr:uid="{7890CF87-4451-4B85-BF96-E90FE78C69B5}"/>
    <cellStyle name="통화 [0] 3 2 3 2 3 3" xfId="10269" xr:uid="{E93FFDBA-BEB2-4388-BCD7-D73D273F4AF8}"/>
    <cellStyle name="통화 [0] 3 2 3 2 3 3 2" xfId="40224" xr:uid="{76507912-FC49-4016-91FC-976FAF144BC3}"/>
    <cellStyle name="통화 [0] 3 2 3 2 3 4" xfId="13051" xr:uid="{654BFFEC-EBB1-412E-B349-9006C78E342A}"/>
    <cellStyle name="통화 [0] 3 2 3 2 3 4 2" xfId="43006" xr:uid="{E167A6AC-E40A-42E1-8E85-98D077315D08}"/>
    <cellStyle name="통화 [0] 3 2 3 2 3 5" xfId="15786" xr:uid="{AD6FC2F3-1CBE-4B34-BDF6-A3B049FFC83E}"/>
    <cellStyle name="통화 [0] 3 2 3 2 3 5 2" xfId="45741" xr:uid="{0C43AB83-DF57-4AFD-B068-758E85A6A265}"/>
    <cellStyle name="통화 [0] 3 2 3 2 3 6" xfId="18534" xr:uid="{C9FB6E09-2995-41CA-BA8D-93FEDE172E1E}"/>
    <cellStyle name="통화 [0] 3 2 3 2 3 6 2" xfId="48487" xr:uid="{FA3A002F-6582-4F2C-A191-29E65BF99FA3}"/>
    <cellStyle name="통화 [0] 3 2 3 2 3 7" xfId="21317" xr:uid="{D70687FE-B74E-4F48-BB56-0F0D59EFC3B4}"/>
    <cellStyle name="통화 [0] 3 2 3 2 3 7 2" xfId="51269" xr:uid="{0B3CA2AB-271E-4544-B834-5AF93EA8CBB1}"/>
    <cellStyle name="통화 [0] 3 2 3 2 3 8" xfId="24055" xr:uid="{5030FC33-1C99-4C10-B35C-B79FDD531DF2}"/>
    <cellStyle name="통화 [0] 3 2 3 2 3 8 2" xfId="54007" xr:uid="{FBDB3292-0698-44B5-811A-81348A2ACEE3}"/>
    <cellStyle name="통화 [0] 3 2 3 2 3 9" xfId="26791" xr:uid="{AC4B6E47-701F-46BC-A783-D824C6801A7B}"/>
    <cellStyle name="통화 [0] 3 2 3 2 3 9 2" xfId="56743" xr:uid="{2C0A3721-BB5A-4166-8B3E-2F34E01BAE88}"/>
    <cellStyle name="통화 [0] 3 2 3 2 4" xfId="3171" xr:uid="{75D48E2C-5E62-4763-8512-60258049D3DF}"/>
    <cellStyle name="통화 [0] 3 2 3 2 4 2" xfId="28166" xr:uid="{D2E6D204-5426-4A28-9953-84181EB2C167}"/>
    <cellStyle name="통화 [0] 3 2 3 2 4 2 2" xfId="58118" xr:uid="{33181E58-A634-414C-B651-4568CCD80DE1}"/>
    <cellStyle name="통화 [0] 3 2 3 2 4 3" xfId="33164" xr:uid="{2AE80D01-7517-437F-A657-52851ABEE245}"/>
    <cellStyle name="통화 [0] 3 2 3 2 5" xfId="6119" xr:uid="{B0F5548C-1450-4B7E-9391-B4DB2AB0EE06}"/>
    <cellStyle name="통화 [0] 3 2 3 2 5 2" xfId="36074" xr:uid="{473E3B51-20B8-4446-A837-0098CB942536}"/>
    <cellStyle name="통화 [0] 3 2 3 2 6" xfId="8901" xr:uid="{BA764C82-44BD-4C89-9B87-A6BDB3F84424}"/>
    <cellStyle name="통화 [0] 3 2 3 2 6 2" xfId="38856" xr:uid="{900D373E-5F3F-4279-BC1A-D16DE8D88CA5}"/>
    <cellStyle name="통화 [0] 3 2 3 2 7" xfId="11683" xr:uid="{44C6B1C1-04F9-42EB-9573-45D3CE748062}"/>
    <cellStyle name="통화 [0] 3 2 3 2 7 2" xfId="41638" xr:uid="{548C68C0-803D-44D1-99C8-8CA0A2EA2B56}"/>
    <cellStyle name="통화 [0] 3 2 3 2 8" xfId="14418" xr:uid="{F246D0D3-1AF8-4251-B394-C8626604B071}"/>
    <cellStyle name="통화 [0] 3 2 3 2 8 2" xfId="44373" xr:uid="{7189DE30-773C-4052-A192-3EC238ECA30A}"/>
    <cellStyle name="통화 [0] 3 2 3 2 9" xfId="17166" xr:uid="{3729163B-9063-44B2-88F5-DEA0302010C6}"/>
    <cellStyle name="통화 [0] 3 2 3 2 9 2" xfId="47119" xr:uid="{1DBC70F2-A422-4712-B7E8-1CF4E24E0167}"/>
    <cellStyle name="통화 [0] 3 2 3 3" xfId="1861" xr:uid="{57D06F0C-E5EE-459E-9C01-C292E39444EA}"/>
    <cellStyle name="통화 [0] 3 2 3 3 10" xfId="23029" xr:uid="{2DA85360-148E-4F4E-81EE-DC679C7091F1}"/>
    <cellStyle name="통화 [0] 3 2 3 3 10 2" xfId="52981" xr:uid="{41740054-89A8-43FF-A36E-4CFD7F7EB649}"/>
    <cellStyle name="통화 [0] 3 2 3 3 11" xfId="25765" xr:uid="{859A7C03-8F81-409D-9DA3-FC3DC33BD707}"/>
    <cellStyle name="통화 [0] 3 2 3 3 11 2" xfId="55717" xr:uid="{3A60E41B-926E-4382-A399-594602ABEB6F}"/>
    <cellStyle name="통화 [0] 3 2 3 3 12" xfId="31866" xr:uid="{680788FD-B667-48F3-9341-B0FB14449A25}"/>
    <cellStyle name="통화 [0] 3 2 3 3 2" xfId="4881" xr:uid="{5B27A70B-9A51-4742-A56D-053619612AED}"/>
    <cellStyle name="통화 [0] 3 2 3 3 2 10" xfId="34874" xr:uid="{78112994-09C8-4F38-B124-3449FC8E0F59}"/>
    <cellStyle name="통화 [0] 3 2 3 3 2 2" xfId="7829" xr:uid="{8E914C7D-AEDA-4B20-8056-B0484069C455}"/>
    <cellStyle name="통화 [0] 3 2 3 3 2 2 2" xfId="29876" xr:uid="{F9A8FDE0-2AF5-45FE-8993-CAEE4DD86261}"/>
    <cellStyle name="통화 [0] 3 2 3 3 2 2 2 2" xfId="59828" xr:uid="{1A6E23DB-78C4-45F4-BB3A-841C2CC6B63C}"/>
    <cellStyle name="통화 [0] 3 2 3 3 2 2 3" xfId="37784" xr:uid="{1B8D5831-A564-4416-8032-456E86B19B02}"/>
    <cellStyle name="통화 [0] 3 2 3 3 2 3" xfId="10611" xr:uid="{E731FFC4-5C2A-492D-AA1E-C54BCF036F7B}"/>
    <cellStyle name="통화 [0] 3 2 3 3 2 3 2" xfId="40566" xr:uid="{61E7DCA8-7CDD-4A30-801D-818E56FA7B8A}"/>
    <cellStyle name="통화 [0] 3 2 3 3 2 4" xfId="13393" xr:uid="{D36B7319-C5DB-465E-8382-A234B39CF986}"/>
    <cellStyle name="통화 [0] 3 2 3 3 2 4 2" xfId="43348" xr:uid="{455264D9-6E05-41C0-AC7A-12334D4CB675}"/>
    <cellStyle name="통화 [0] 3 2 3 3 2 5" xfId="16128" xr:uid="{2DE1CE74-EFC6-4C71-BF6C-E0221CC8D20E}"/>
    <cellStyle name="통화 [0] 3 2 3 3 2 5 2" xfId="46083" xr:uid="{C16493E9-13C6-4C8C-AB3A-F6FBF0335B62}"/>
    <cellStyle name="통화 [0] 3 2 3 3 2 6" xfId="18876" xr:uid="{C2799EE9-753A-4D56-978B-5AA524BEA902}"/>
    <cellStyle name="통화 [0] 3 2 3 3 2 6 2" xfId="48829" xr:uid="{3380074F-D202-44B1-928F-EA99D353791E}"/>
    <cellStyle name="통화 [0] 3 2 3 3 2 7" xfId="21659" xr:uid="{76C70716-104C-4038-AFAE-AC521708361E}"/>
    <cellStyle name="통화 [0] 3 2 3 3 2 7 2" xfId="51611" xr:uid="{62242DF3-94AC-40BF-9A1D-8B967EE45824}"/>
    <cellStyle name="통화 [0] 3 2 3 3 2 8" xfId="24397" xr:uid="{E082F7EA-F755-40AA-9A14-3607DBEB46F2}"/>
    <cellStyle name="통화 [0] 3 2 3 3 2 8 2" xfId="54349" xr:uid="{645AD69D-3295-45DD-82FC-DE351DD9191F}"/>
    <cellStyle name="통화 [0] 3 2 3 3 2 9" xfId="27133" xr:uid="{5AAF93C7-8A06-420E-AC12-4416F8C2513F}"/>
    <cellStyle name="통화 [0] 3 2 3 3 2 9 2" xfId="57085" xr:uid="{3EC31064-4FB2-4EF2-93E0-753095DACD14}"/>
    <cellStyle name="통화 [0] 3 2 3 3 3" xfId="3513" xr:uid="{F5906385-97F4-4760-A864-6A89838E8555}"/>
    <cellStyle name="통화 [0] 3 2 3 3 3 2" xfId="28508" xr:uid="{F58B71EC-98C7-4EC9-BDA2-875A1BD880B0}"/>
    <cellStyle name="통화 [0] 3 2 3 3 3 2 2" xfId="58460" xr:uid="{C9C976E4-F34A-46A3-909C-E3F598B8E6C8}"/>
    <cellStyle name="통화 [0] 3 2 3 3 3 3" xfId="33506" xr:uid="{8FB69DF7-93EC-4AB9-9FE8-3642BAF54FBC}"/>
    <cellStyle name="통화 [0] 3 2 3 3 4" xfId="6461" xr:uid="{5DAC4459-044A-4B33-8360-2E6224C1AB7D}"/>
    <cellStyle name="통화 [0] 3 2 3 3 4 2" xfId="36416" xr:uid="{FA3D128D-BD1B-4D9C-ABBD-A575ED28FFE4}"/>
    <cellStyle name="통화 [0] 3 2 3 3 5" xfId="9243" xr:uid="{480F1878-8C56-4C9A-A91D-3EFC95CF26A8}"/>
    <cellStyle name="통화 [0] 3 2 3 3 5 2" xfId="39198" xr:uid="{083DFE96-4795-4329-9755-0998AD1FDE8C}"/>
    <cellStyle name="통화 [0] 3 2 3 3 6" xfId="12025" xr:uid="{9C78CDEF-889B-4632-9338-1F2C5B257091}"/>
    <cellStyle name="통화 [0] 3 2 3 3 6 2" xfId="41980" xr:uid="{7B313441-1EE9-4A2F-A2C5-FCF5491D953F}"/>
    <cellStyle name="통화 [0] 3 2 3 3 7" xfId="14760" xr:uid="{7755C85C-C04A-4041-B43A-30B4C1394D40}"/>
    <cellStyle name="통화 [0] 3 2 3 3 7 2" xfId="44715" xr:uid="{63AA7F20-BFF6-45D0-91BD-D1F16880C714}"/>
    <cellStyle name="통화 [0] 3 2 3 3 8" xfId="17508" xr:uid="{412910A1-124C-4620-8DAC-9C0A74C76BFF}"/>
    <cellStyle name="통화 [0] 3 2 3 3 8 2" xfId="47461" xr:uid="{01FE26EE-B8F4-4543-9B00-308C4DC88FDC}"/>
    <cellStyle name="통화 [0] 3 2 3 3 9" xfId="20291" xr:uid="{E2D7FA8E-6194-4DA2-AC9C-8BDB547F5EAE}"/>
    <cellStyle name="통화 [0] 3 2 3 3 9 2" xfId="50243" xr:uid="{ACA14E10-E01A-42D9-A870-0C45AC93A401}"/>
    <cellStyle name="통화 [0] 3 2 3 4" xfId="2392" xr:uid="{75015072-6266-44DD-A18D-4502B3AA371B}"/>
    <cellStyle name="통화 [0] 3 2 3 4 10" xfId="26449" xr:uid="{ADDABC60-3FD4-4E52-A5F7-0D52A3C22C01}"/>
    <cellStyle name="통화 [0] 3 2 3 4 10 2" xfId="56401" xr:uid="{F9F6E327-200C-4725-9E33-14BB8A3CDD55}"/>
    <cellStyle name="통화 [0] 3 2 3 4 11" xfId="32391" xr:uid="{89B943F2-B2C6-4D56-A419-7B87A0D2C6C7}"/>
    <cellStyle name="통화 [0] 3 2 3 4 2" xfId="4197" xr:uid="{783B9EAB-4C73-4143-9A66-DE9880D3BE41}"/>
    <cellStyle name="통화 [0] 3 2 3 4 2 2" xfId="29192" xr:uid="{2ED0700D-64AD-49CC-A9AF-775A0E8CD59B}"/>
    <cellStyle name="통화 [0] 3 2 3 4 2 2 2" xfId="59144" xr:uid="{1AF00B84-15BD-4BF9-A82B-435077B6C29D}"/>
    <cellStyle name="통화 [0] 3 2 3 4 2 3" xfId="34190" xr:uid="{C3BE4D34-A9A0-459A-B380-6F5FA4A150B1}"/>
    <cellStyle name="통화 [0] 3 2 3 4 3" xfId="7145" xr:uid="{453193AA-FBCD-45B3-8C7C-0FF4AA4CCAFF}"/>
    <cellStyle name="통화 [0] 3 2 3 4 3 2" xfId="37100" xr:uid="{3582BA34-0682-4D74-8FE1-E8C4C6EED815}"/>
    <cellStyle name="통화 [0] 3 2 3 4 4" xfId="9927" xr:uid="{583DD14E-0DBA-40EF-A5F1-C3E1A25774C9}"/>
    <cellStyle name="통화 [0] 3 2 3 4 4 2" xfId="39882" xr:uid="{54BB3172-3557-45FC-900B-1A4E6040C82E}"/>
    <cellStyle name="통화 [0] 3 2 3 4 5" xfId="12709" xr:uid="{BE8ADB85-C141-4481-A529-A6871F4CDC42}"/>
    <cellStyle name="통화 [0] 3 2 3 4 5 2" xfId="42664" xr:uid="{6ADEBBEC-3612-40E6-9F34-856FD4262B2C}"/>
    <cellStyle name="통화 [0] 3 2 3 4 6" xfId="15444" xr:uid="{ABD10534-2DC3-49AD-8152-0EA082148971}"/>
    <cellStyle name="통화 [0] 3 2 3 4 6 2" xfId="45399" xr:uid="{A0B1B1B2-7308-4A50-88CC-5ABCED1A709C}"/>
    <cellStyle name="통화 [0] 3 2 3 4 7" xfId="18192" xr:uid="{1E438887-F43B-411D-9E1A-B89BEBFD049A}"/>
    <cellStyle name="통화 [0] 3 2 3 4 7 2" xfId="48145" xr:uid="{681CDB86-2EE2-450D-9EAA-9BCAFDC385AF}"/>
    <cellStyle name="통화 [0] 3 2 3 4 8" xfId="20975" xr:uid="{DC20E918-7F5F-4ABC-AA40-48BFA4BD004B}"/>
    <cellStyle name="통화 [0] 3 2 3 4 8 2" xfId="50927" xr:uid="{3871EF42-B26F-48E2-B77D-D59E4682775E}"/>
    <cellStyle name="통화 [0] 3 2 3 4 9" xfId="23713" xr:uid="{F3956D37-11C0-44CB-AB8A-6B24A3C51481}"/>
    <cellStyle name="통화 [0] 3 2 3 4 9 2" xfId="53665" xr:uid="{7A9E8EA8-2F1B-4E91-9A42-C5F78FA75F54}"/>
    <cellStyle name="통화 [0] 3 2 3 5" xfId="2829" xr:uid="{0799C57C-950C-4302-9483-21282D788532}"/>
    <cellStyle name="통화 [0] 3 2 3 5 2" xfId="27824" xr:uid="{A8246F0B-4550-4B38-97A9-9FBB929A15FB}"/>
    <cellStyle name="통화 [0] 3 2 3 5 2 2" xfId="57776" xr:uid="{DEE08E3A-1324-4A65-8788-C3CFD4051DDE}"/>
    <cellStyle name="통화 [0] 3 2 3 5 3" xfId="32822" xr:uid="{CBEF4399-0014-489C-BAF5-15EE16CB41C3}"/>
    <cellStyle name="통화 [0] 3 2 3 6" xfId="5777" xr:uid="{0BA5AB97-DB5A-4F33-9CE7-26B8355E0A34}"/>
    <cellStyle name="통화 [0] 3 2 3 6 2" xfId="35732" xr:uid="{1050C708-54A9-433C-8C05-8384BA57D80A}"/>
    <cellStyle name="통화 [0] 3 2 3 7" xfId="8559" xr:uid="{DD10FC57-8489-425D-AF8E-51DE21041446}"/>
    <cellStyle name="통화 [0] 3 2 3 7 2" xfId="38514" xr:uid="{27C6E99F-C936-418D-AD40-565A66058435}"/>
    <cellStyle name="통화 [0] 3 2 3 8" xfId="11341" xr:uid="{88AD52CD-8066-4FFE-80DD-207494327B36}"/>
    <cellStyle name="통화 [0] 3 2 3 8 2" xfId="41296" xr:uid="{4381F1C7-5A05-4478-8425-7D6BA7F4F71C}"/>
    <cellStyle name="통화 [0] 3 2 3 9" xfId="14076" xr:uid="{C5906BE9-8B36-41F5-A265-66B49F882CAF}"/>
    <cellStyle name="통화 [0] 3 2 3 9 2" xfId="44031" xr:uid="{9C3F0906-4701-46D2-92A7-84440B2413C1}"/>
    <cellStyle name="통화 [0] 3 2 4" xfId="950" xr:uid="{15CAD433-4522-45C4-98E7-1D9F0092DB2D}"/>
    <cellStyle name="통화 [0] 3 2 4 10" xfId="19778" xr:uid="{C63F91E2-CFFC-405A-A15D-C417E3BFA736}"/>
    <cellStyle name="통화 [0] 3 2 4 10 2" xfId="49730" xr:uid="{F376FC1C-E649-433D-A1C5-581DB5C0C594}"/>
    <cellStyle name="통화 [0] 3 2 4 11" xfId="22516" xr:uid="{C7F0016D-8400-4E4E-9EDD-E405661C617E}"/>
    <cellStyle name="통화 [0] 3 2 4 11 2" xfId="52468" xr:uid="{AB287377-CC37-4CB4-A1A8-484BBD513E78}"/>
    <cellStyle name="통화 [0] 3 2 4 12" xfId="25252" xr:uid="{F2BF3763-E212-4E3B-909B-C92C3E4BC208}"/>
    <cellStyle name="통화 [0] 3 2 4 12 2" xfId="55204" xr:uid="{91C03869-1E4C-44FF-92C8-8E0ADF58E42F}"/>
    <cellStyle name="통화 [0] 3 2 4 13" xfId="30955" xr:uid="{30B176D0-D74B-4C59-86FC-0CEB873E1479}"/>
    <cellStyle name="통화 [0] 3 2 4 2" xfId="3684" xr:uid="{F3EF1AF6-863F-4D9A-B5B4-E7C438E381C2}"/>
    <cellStyle name="통화 [0] 3 2 4 2 10" xfId="25936" xr:uid="{F30DF110-C0A7-4E72-8214-E60F9B919763}"/>
    <cellStyle name="통화 [0] 3 2 4 2 10 2" xfId="55888" xr:uid="{1451B97D-71C8-4453-9FA4-F53B6FE855AD}"/>
    <cellStyle name="통화 [0] 3 2 4 2 11" xfId="33677" xr:uid="{8F54DCF7-BA06-42EB-926C-34D823D94025}"/>
    <cellStyle name="통화 [0] 3 2 4 2 2" xfId="5052" xr:uid="{80AF0396-206A-4740-BD0D-3FE89E80938B}"/>
    <cellStyle name="통화 [0] 3 2 4 2 2 10" xfId="35045" xr:uid="{3851F10B-2DCD-4849-9FB9-E2E8ED108FC3}"/>
    <cellStyle name="통화 [0] 3 2 4 2 2 2" xfId="8000" xr:uid="{62CDCD4D-ECC2-41E5-A28C-58FB01EC75BA}"/>
    <cellStyle name="통화 [0] 3 2 4 2 2 2 2" xfId="30047" xr:uid="{0338C61B-7F4A-4613-A9B2-3A813D67CE8D}"/>
    <cellStyle name="통화 [0] 3 2 4 2 2 2 2 2" xfId="59999" xr:uid="{F417DCFD-83FF-430E-989C-84F19B5EC853}"/>
    <cellStyle name="통화 [0] 3 2 4 2 2 2 3" xfId="37955" xr:uid="{554F6D40-CAF3-4F23-A3B3-259227258C6C}"/>
    <cellStyle name="통화 [0] 3 2 4 2 2 3" xfId="10782" xr:uid="{04E1748A-A64B-44F9-AFBF-2542FDBFBBBE}"/>
    <cellStyle name="통화 [0] 3 2 4 2 2 3 2" xfId="40737" xr:uid="{22BD8BCE-464B-4E56-B8F4-E74AAB514C06}"/>
    <cellStyle name="통화 [0] 3 2 4 2 2 4" xfId="13564" xr:uid="{9EE6ED13-7499-471F-B34A-85E974CD91F5}"/>
    <cellStyle name="통화 [0] 3 2 4 2 2 4 2" xfId="43519" xr:uid="{80520BEC-2C08-4B23-A9D4-F95C77B35CE0}"/>
    <cellStyle name="통화 [0] 3 2 4 2 2 5" xfId="16299" xr:uid="{8634EE32-1CE3-4831-8AA0-89DD20CA9E80}"/>
    <cellStyle name="통화 [0] 3 2 4 2 2 5 2" xfId="46254" xr:uid="{58299B2B-6EA5-4B90-A174-0FA55A2DE645}"/>
    <cellStyle name="통화 [0] 3 2 4 2 2 6" xfId="19047" xr:uid="{C0FFABA5-D97E-4087-BC81-D41269A3D100}"/>
    <cellStyle name="통화 [0] 3 2 4 2 2 6 2" xfId="49000" xr:uid="{E156FB54-0A3E-4948-8CC5-1826B5798199}"/>
    <cellStyle name="통화 [0] 3 2 4 2 2 7" xfId="21830" xr:uid="{DC42E7EC-AA52-4D76-849B-1C064051DE09}"/>
    <cellStyle name="통화 [0] 3 2 4 2 2 7 2" xfId="51782" xr:uid="{0CB137CD-0DAD-4D89-A2B7-E04C79AC0C98}"/>
    <cellStyle name="통화 [0] 3 2 4 2 2 8" xfId="24568" xr:uid="{E6D8C5DB-EBDC-416D-99B9-82F752D8B29A}"/>
    <cellStyle name="통화 [0] 3 2 4 2 2 8 2" xfId="54520" xr:uid="{DAEEF4F1-2DD9-4139-A8C0-2CB82CEF9FA6}"/>
    <cellStyle name="통화 [0] 3 2 4 2 2 9" xfId="27304" xr:uid="{C39DDDF1-7E65-449D-A735-CA3137DAD2CE}"/>
    <cellStyle name="통화 [0] 3 2 4 2 2 9 2" xfId="57256" xr:uid="{27761F2E-DB65-46B1-9D8F-3E76E836F9E0}"/>
    <cellStyle name="통화 [0] 3 2 4 2 3" xfId="6632" xr:uid="{3A0FA4A8-4BF0-4A02-8669-873C7621E8A3}"/>
    <cellStyle name="통화 [0] 3 2 4 2 3 2" xfId="28679" xr:uid="{B4380183-535E-4B18-92ED-6D6785EFD913}"/>
    <cellStyle name="통화 [0] 3 2 4 2 3 2 2" xfId="58631" xr:uid="{51150D3E-C7C1-4DDB-853C-8ECA0EC233FA}"/>
    <cellStyle name="통화 [0] 3 2 4 2 3 3" xfId="36587" xr:uid="{28D049BC-C6F2-4322-9D38-64F7D1523697}"/>
    <cellStyle name="통화 [0] 3 2 4 2 4" xfId="9414" xr:uid="{292E1B50-8AC3-4ECE-B0DF-CBE416B65C6A}"/>
    <cellStyle name="통화 [0] 3 2 4 2 4 2" xfId="39369" xr:uid="{C2BB17C0-413B-443B-84F1-02378495FDAC}"/>
    <cellStyle name="통화 [0] 3 2 4 2 5" xfId="12196" xr:uid="{E3036251-FAAB-4EAE-B383-100D3622E6CD}"/>
    <cellStyle name="통화 [0] 3 2 4 2 5 2" xfId="42151" xr:uid="{FF27D846-30C4-49EA-B295-DA2DCBFCA336}"/>
    <cellStyle name="통화 [0] 3 2 4 2 6" xfId="14931" xr:uid="{07E359BC-6A38-47DC-BBFE-C49CE1C15849}"/>
    <cellStyle name="통화 [0] 3 2 4 2 6 2" xfId="44886" xr:uid="{5FFECB51-6F01-41FE-B820-02E172CA2CDC}"/>
    <cellStyle name="통화 [0] 3 2 4 2 7" xfId="17679" xr:uid="{7D856A33-410E-4A86-93C2-DEAA0CE99EEA}"/>
    <cellStyle name="통화 [0] 3 2 4 2 7 2" xfId="47632" xr:uid="{64A59C0B-875C-4B8C-882B-C464753C1CD4}"/>
    <cellStyle name="통화 [0] 3 2 4 2 8" xfId="20462" xr:uid="{E0216E25-54BB-4E92-9181-800BF6C7BFFD}"/>
    <cellStyle name="통화 [0] 3 2 4 2 8 2" xfId="50414" xr:uid="{E47E1E8F-4752-4B8F-BD5C-37D4AF4CA9AD}"/>
    <cellStyle name="통화 [0] 3 2 4 2 9" xfId="23200" xr:uid="{1669FB4B-3CDF-4837-9767-C8D54BD0F3CC}"/>
    <cellStyle name="통화 [0] 3 2 4 2 9 2" xfId="53152" xr:uid="{3279C051-48A3-4FD9-8317-E419F30FF3EA}"/>
    <cellStyle name="통화 [0] 3 2 4 3" xfId="4368" xr:uid="{816DD45D-F61D-47A9-80B5-A06650F999C9}"/>
    <cellStyle name="통화 [0] 3 2 4 3 10" xfId="34361" xr:uid="{D7B1A4E1-D28E-4E2F-A334-AB53826AE0B3}"/>
    <cellStyle name="통화 [0] 3 2 4 3 2" xfId="7316" xr:uid="{7BD51CFE-5D4E-47DC-BF4F-4F17A4782EE3}"/>
    <cellStyle name="통화 [0] 3 2 4 3 2 2" xfId="29363" xr:uid="{2A6C6082-9C9D-4C07-B19D-4D6B3B19D665}"/>
    <cellStyle name="통화 [0] 3 2 4 3 2 2 2" xfId="59315" xr:uid="{DD3211FB-A5C1-4277-A919-64CE4B945EC3}"/>
    <cellStyle name="통화 [0] 3 2 4 3 2 3" xfId="37271" xr:uid="{B95F2BEC-0AE3-4AE8-882D-D4A134CA09D7}"/>
    <cellStyle name="통화 [0] 3 2 4 3 3" xfId="10098" xr:uid="{29790C49-A987-4328-8ACD-0803C649333E}"/>
    <cellStyle name="통화 [0] 3 2 4 3 3 2" xfId="40053" xr:uid="{B8382BB7-C9C0-4121-B9B5-E105BF5D6049}"/>
    <cellStyle name="통화 [0] 3 2 4 3 4" xfId="12880" xr:uid="{B740368F-CE9D-4D6E-BCB9-74372FF02B36}"/>
    <cellStyle name="통화 [0] 3 2 4 3 4 2" xfId="42835" xr:uid="{598BF3C8-D892-4C6E-9619-201AF9FB071F}"/>
    <cellStyle name="통화 [0] 3 2 4 3 5" xfId="15615" xr:uid="{E6BDAD3A-9AA1-438E-B92A-562076690EB4}"/>
    <cellStyle name="통화 [0] 3 2 4 3 5 2" xfId="45570" xr:uid="{08181295-8014-4939-9597-6BF12FCC2970}"/>
    <cellStyle name="통화 [0] 3 2 4 3 6" xfId="18363" xr:uid="{EBCF4E0B-A86B-458D-A19F-C7072FA6F931}"/>
    <cellStyle name="통화 [0] 3 2 4 3 6 2" xfId="48316" xr:uid="{4B6FE679-10ED-44BF-B648-581E4F4839C2}"/>
    <cellStyle name="통화 [0] 3 2 4 3 7" xfId="21146" xr:uid="{55D69B4D-121B-4D52-8A2C-4C35E9462F35}"/>
    <cellStyle name="통화 [0] 3 2 4 3 7 2" xfId="51098" xr:uid="{50F9C960-FA79-49A8-9AA3-4FA05DAFBCF5}"/>
    <cellStyle name="통화 [0] 3 2 4 3 8" xfId="23884" xr:uid="{A371AEA5-04F6-4302-82D3-FB68CE92A2A6}"/>
    <cellStyle name="통화 [0] 3 2 4 3 8 2" xfId="53836" xr:uid="{B22EE016-469A-45D2-920C-B934445FF284}"/>
    <cellStyle name="통화 [0] 3 2 4 3 9" xfId="26620" xr:uid="{9B1DA821-ECAB-4DC4-B974-57619216FDD0}"/>
    <cellStyle name="통화 [0] 3 2 4 3 9 2" xfId="56572" xr:uid="{7262E300-7E63-4AC7-B09C-08CC0E3B2D14}"/>
    <cellStyle name="통화 [0] 3 2 4 4" xfId="3000" xr:uid="{984BE0DB-8D30-41A9-8592-DE16F5634DE4}"/>
    <cellStyle name="통화 [0] 3 2 4 4 2" xfId="27995" xr:uid="{7A60A7ED-C0F1-4DDF-A56B-1BDD0E946CC0}"/>
    <cellStyle name="통화 [0] 3 2 4 4 2 2" xfId="57947" xr:uid="{5B1680AE-CCC8-4B2B-8F7B-F9CC82BD8902}"/>
    <cellStyle name="통화 [0] 3 2 4 4 3" xfId="32993" xr:uid="{FCE98404-99F1-4ABE-BC6C-62A3AF690AC4}"/>
    <cellStyle name="통화 [0] 3 2 4 5" xfId="5948" xr:uid="{C5D38315-841A-448F-9028-F898B03E13F7}"/>
    <cellStyle name="통화 [0] 3 2 4 5 2" xfId="35903" xr:uid="{CB014F36-69FF-4457-8229-F76AE0DB0F21}"/>
    <cellStyle name="통화 [0] 3 2 4 6" xfId="8730" xr:uid="{5D225ACC-805A-48F2-A0D8-5714B7D346FA}"/>
    <cellStyle name="통화 [0] 3 2 4 6 2" xfId="38685" xr:uid="{FB9686AD-5E7C-40DF-B7A2-CEB0AE896EF1}"/>
    <cellStyle name="통화 [0] 3 2 4 7" xfId="11512" xr:uid="{2330552C-8A3B-422F-8A8D-E909327F2C11}"/>
    <cellStyle name="통화 [0] 3 2 4 7 2" xfId="41467" xr:uid="{E61C9C4C-BBC9-4A6B-A1DE-21D36C9A26B1}"/>
    <cellStyle name="통화 [0] 3 2 4 8" xfId="14247" xr:uid="{F4AB231A-432F-418F-9665-04F6C5B7F51C}"/>
    <cellStyle name="통화 [0] 3 2 4 8 2" xfId="44202" xr:uid="{635987E7-76E3-4A71-BECE-60EC1432DA92}"/>
    <cellStyle name="통화 [0] 3 2 4 9" xfId="16995" xr:uid="{17BA2FC4-E370-4D3D-AA84-A10575BBCDD4}"/>
    <cellStyle name="통화 [0] 3 2 4 9 2" xfId="46948" xr:uid="{C9FEC026-209D-495F-83D9-AC3EB5420F0E}"/>
    <cellStyle name="통화 [0] 3 2 5" xfId="1492" xr:uid="{1E40D2E8-0AF0-4A80-AB02-FC005819B7D8}"/>
    <cellStyle name="통화 [0] 3 2 5 10" xfId="22858" xr:uid="{C551877E-6139-40A4-B193-DCDBEABBB9A2}"/>
    <cellStyle name="통화 [0] 3 2 5 10 2" xfId="52810" xr:uid="{CE1E8B2A-6CF3-4E8A-96B9-075C682F6385}"/>
    <cellStyle name="통화 [0] 3 2 5 11" xfId="25594" xr:uid="{F7B8893C-5D40-491D-9737-66829DAA804D}"/>
    <cellStyle name="통화 [0] 3 2 5 11 2" xfId="55546" xr:uid="{1E7D5696-3266-4E38-94B1-0A736B00E35D}"/>
    <cellStyle name="통화 [0] 3 2 5 12" xfId="31497" xr:uid="{2C7D5CEC-FA76-4CEF-A5BA-6F8146A0E565}"/>
    <cellStyle name="통화 [0] 3 2 5 2" xfId="4710" xr:uid="{114C3AD5-B436-4F52-8E54-0733596EBEC1}"/>
    <cellStyle name="통화 [0] 3 2 5 2 10" xfId="34703" xr:uid="{3718BE79-0956-4700-829C-6A6C8AEF5614}"/>
    <cellStyle name="통화 [0] 3 2 5 2 2" xfId="7658" xr:uid="{783E1B7E-E8D2-4278-90D7-1630FE5A36B9}"/>
    <cellStyle name="통화 [0] 3 2 5 2 2 2" xfId="29705" xr:uid="{8782B4AB-B91B-4AF0-85F6-224196C7FEE7}"/>
    <cellStyle name="통화 [0] 3 2 5 2 2 2 2" xfId="59657" xr:uid="{21615F5B-11E2-49A5-A5B3-626DB0FD8061}"/>
    <cellStyle name="통화 [0] 3 2 5 2 2 3" xfId="37613" xr:uid="{2D87B87E-048B-449E-BDE2-8DBDA95B9063}"/>
    <cellStyle name="통화 [0] 3 2 5 2 3" xfId="10440" xr:uid="{910963A7-DE43-4D1B-9FCF-96A8D15C8652}"/>
    <cellStyle name="통화 [0] 3 2 5 2 3 2" xfId="40395" xr:uid="{F8FBE48C-D39B-4443-AADA-5C26682DCD9C}"/>
    <cellStyle name="통화 [0] 3 2 5 2 4" xfId="13222" xr:uid="{A4396220-269A-4A2D-B05C-8FD749556CA5}"/>
    <cellStyle name="통화 [0] 3 2 5 2 4 2" xfId="43177" xr:uid="{8A6BE613-6FFE-4FDD-9AE8-6F3594D4FFEE}"/>
    <cellStyle name="통화 [0] 3 2 5 2 5" xfId="15957" xr:uid="{A3805E3A-DE75-400E-9970-42E87390CE50}"/>
    <cellStyle name="통화 [0] 3 2 5 2 5 2" xfId="45912" xr:uid="{AAA1946D-41D9-4309-944D-81B2AB47C4A6}"/>
    <cellStyle name="통화 [0] 3 2 5 2 6" xfId="18705" xr:uid="{49914535-6866-43DE-81F8-7A23BFA15E3A}"/>
    <cellStyle name="통화 [0] 3 2 5 2 6 2" xfId="48658" xr:uid="{50DA5679-B6DA-4EAC-9930-E8062358D469}"/>
    <cellStyle name="통화 [0] 3 2 5 2 7" xfId="21488" xr:uid="{F4C98A8F-B4B8-4454-AC85-5C950045AF88}"/>
    <cellStyle name="통화 [0] 3 2 5 2 7 2" xfId="51440" xr:uid="{19DDF576-D3CE-4458-9135-8A50EBB2E799}"/>
    <cellStyle name="통화 [0] 3 2 5 2 8" xfId="24226" xr:uid="{19463F07-4A1D-43F2-B06E-45B68AA172C2}"/>
    <cellStyle name="통화 [0] 3 2 5 2 8 2" xfId="54178" xr:uid="{40C1AD43-D819-48E6-B840-067AF4575CF5}"/>
    <cellStyle name="통화 [0] 3 2 5 2 9" xfId="26962" xr:uid="{027AA002-C3B0-4AD5-8377-DA1226BB0E81}"/>
    <cellStyle name="통화 [0] 3 2 5 2 9 2" xfId="56914" xr:uid="{DBFC0B52-12C8-4DC0-84EE-0A33D705F376}"/>
    <cellStyle name="통화 [0] 3 2 5 3" xfId="3342" xr:uid="{D27CB48B-266D-47C6-B7FD-5BDCCC7BD1E1}"/>
    <cellStyle name="통화 [0] 3 2 5 3 2" xfId="28337" xr:uid="{4AAD2FD1-1086-4F5D-B3F4-4568BF04E7FC}"/>
    <cellStyle name="통화 [0] 3 2 5 3 2 2" xfId="58289" xr:uid="{BDBA0669-E0C7-444E-841B-EF14DE2F9F57}"/>
    <cellStyle name="통화 [0] 3 2 5 3 3" xfId="33335" xr:uid="{B905EC5E-047E-4A5B-9A9A-6BE3D309FC86}"/>
    <cellStyle name="통화 [0] 3 2 5 4" xfId="6290" xr:uid="{DBF2E30B-DDAC-4534-B29C-C294CB339164}"/>
    <cellStyle name="통화 [0] 3 2 5 4 2" xfId="36245" xr:uid="{1910925B-5D3E-4CEA-B555-9A71D9B63D20}"/>
    <cellStyle name="통화 [0] 3 2 5 5" xfId="9072" xr:uid="{E4B1AF1A-8ED8-42B1-B31A-56A00B39F917}"/>
    <cellStyle name="통화 [0] 3 2 5 5 2" xfId="39027" xr:uid="{176C9B3F-3FC8-4CB7-A305-6375380103D5}"/>
    <cellStyle name="통화 [0] 3 2 5 6" xfId="11854" xr:uid="{01566DD0-00C0-4C6E-89A6-EAF0F8361B47}"/>
    <cellStyle name="통화 [0] 3 2 5 6 2" xfId="41809" xr:uid="{DAB4471C-B03B-4120-B89B-F986971ED51E}"/>
    <cellStyle name="통화 [0] 3 2 5 7" xfId="14589" xr:uid="{9229C1FD-D88D-4251-A2AF-5402C49FAA99}"/>
    <cellStyle name="통화 [0] 3 2 5 7 2" xfId="44544" xr:uid="{222262A3-D265-4D80-B9C4-E65F79F28910}"/>
    <cellStyle name="통화 [0] 3 2 5 8" xfId="17337" xr:uid="{4623C65C-6511-4F7E-82AC-8EFAB1B68037}"/>
    <cellStyle name="통화 [0] 3 2 5 8 2" xfId="47290" xr:uid="{3514AD84-23A7-468E-867D-17AC550465DF}"/>
    <cellStyle name="통화 [0] 3 2 5 9" xfId="20120" xr:uid="{1629A161-7882-439A-A9C5-444C4895BDDD}"/>
    <cellStyle name="통화 [0] 3 2 5 9 2" xfId="50072" xr:uid="{935CE645-31E9-45CC-992A-C76F54CD9EF4}"/>
    <cellStyle name="통화 [0] 3 2 6" xfId="2041" xr:uid="{071B70F0-EFA4-40F9-8FE1-53F1DD0BBF1E}"/>
    <cellStyle name="통화 [0] 3 2 6 10" xfId="26278" xr:uid="{95681DDD-8080-4E28-B972-0D3780E115A7}"/>
    <cellStyle name="통화 [0] 3 2 6 10 2" xfId="56230" xr:uid="{B31E7DAF-C312-415B-A721-42768FA88C13}"/>
    <cellStyle name="통화 [0] 3 2 6 11" xfId="32044" xr:uid="{850DA154-8DBB-48FD-90DB-C4160E8BCBA3}"/>
    <cellStyle name="통화 [0] 3 2 6 2" xfId="4026" xr:uid="{CF46A215-8C9A-4EFE-B87C-8C73CFBBD90F}"/>
    <cellStyle name="통화 [0] 3 2 6 2 2" xfId="29021" xr:uid="{34AEA175-EC1F-4F63-B95A-CD3C94920A06}"/>
    <cellStyle name="통화 [0] 3 2 6 2 2 2" xfId="58973" xr:uid="{A68721D6-B7CA-4610-A89C-FA34DC51A8D0}"/>
    <cellStyle name="통화 [0] 3 2 6 2 3" xfId="34019" xr:uid="{3D7D3E2D-FDAC-4AD6-8DBD-CFEB1635C97C}"/>
    <cellStyle name="통화 [0] 3 2 6 3" xfId="6974" xr:uid="{56ED3878-9DFA-428A-BB29-5692D98D5EC8}"/>
    <cellStyle name="통화 [0] 3 2 6 3 2" xfId="36929" xr:uid="{839734B2-4FA5-43F3-90E2-286FA14E26F5}"/>
    <cellStyle name="통화 [0] 3 2 6 4" xfId="9756" xr:uid="{BD552B4F-544A-4A3B-B916-299789646933}"/>
    <cellStyle name="통화 [0] 3 2 6 4 2" xfId="39711" xr:uid="{4B607711-E994-4FDB-8BB6-768FE2B37C36}"/>
    <cellStyle name="통화 [0] 3 2 6 5" xfId="12538" xr:uid="{4FF6B7C6-019B-44FA-899B-F6E954FF036F}"/>
    <cellStyle name="통화 [0] 3 2 6 5 2" xfId="42493" xr:uid="{FC36A456-A18C-4BAE-BBC0-7B466F9995C2}"/>
    <cellStyle name="통화 [0] 3 2 6 6" xfId="15273" xr:uid="{9F96A502-FDC7-4639-8B0A-9BBE27A084F6}"/>
    <cellStyle name="통화 [0] 3 2 6 6 2" xfId="45228" xr:uid="{CA5E844F-7DB0-4359-8301-7F2AB7829F44}"/>
    <cellStyle name="통화 [0] 3 2 6 7" xfId="18021" xr:uid="{3383C16B-A7CC-4BFF-8D04-BBAFBE3F7020}"/>
    <cellStyle name="통화 [0] 3 2 6 7 2" xfId="47974" xr:uid="{ACCDA9DE-032C-4C74-93BB-3B06DC56BAF9}"/>
    <cellStyle name="통화 [0] 3 2 6 8" xfId="20804" xr:uid="{889E6C5E-9BFF-4421-A087-C551CDD7838F}"/>
    <cellStyle name="통화 [0] 3 2 6 8 2" xfId="50756" xr:uid="{61BD35ED-0FA4-48B0-96D2-0C52553FCD1F}"/>
    <cellStyle name="통화 [0] 3 2 6 9" xfId="23542" xr:uid="{BC8FAD22-0B11-4050-BDA3-6F7383A53B02}"/>
    <cellStyle name="통화 [0] 3 2 6 9 2" xfId="53494" xr:uid="{54E17781-4DF0-4386-B4A1-779CDE1639D1}"/>
    <cellStyle name="통화 [0] 3 2 7" xfId="2220" xr:uid="{192D5748-F3D0-42F6-B9AC-C39FE300A2D9}"/>
    <cellStyle name="통화 [0] 3 2 7 2" xfId="27653" xr:uid="{A90083F4-8B8D-4A18-B3D2-7243878A0837}"/>
    <cellStyle name="통화 [0] 3 2 7 2 2" xfId="57605" xr:uid="{2C31F305-2A11-4CBC-B74D-72DF053EB507}"/>
    <cellStyle name="통화 [0] 3 2 7 3" xfId="32220" xr:uid="{9682BEBB-380E-4C4F-B50A-A1CCE2E31B6D}"/>
    <cellStyle name="통화 [0] 3 2 8" xfId="2658" xr:uid="{866F009D-62F5-4E06-AB3E-C3694B6DBD74}"/>
    <cellStyle name="통화 [0] 3 2 8 2" xfId="32651" xr:uid="{132C5783-D764-497E-AAEA-577A1DB21E66}"/>
    <cellStyle name="통화 [0] 3 2 9" xfId="5606" xr:uid="{3674BCA4-BA3A-428F-BAB5-90C1CCD1C1CE}"/>
    <cellStyle name="통화 [0] 3 2 9 2" xfId="35561" xr:uid="{4292129F-0E65-4663-AC3B-20FC68A28AAE}"/>
    <cellStyle name="통화 [0] 3 20" xfId="8346" xr:uid="{671ECB21-312A-4095-BD2B-E7A705973A0C}"/>
    <cellStyle name="통화 [0] 3 20 2" xfId="38301" xr:uid="{5EBD2292-CBEF-4896-ADD4-179D0B497FE8}"/>
    <cellStyle name="통화 [0] 3 21" xfId="11084" xr:uid="{E6D2D1D0-58BD-487B-A3BC-AB0CC661A71B}"/>
    <cellStyle name="통화 [0] 3 21 2" xfId="41039" xr:uid="{A0693DDC-ACC0-4E31-9DFF-5921D2E1ED14}"/>
    <cellStyle name="통화 [0] 3 22" xfId="11128" xr:uid="{A35BC2E4-D618-4A8E-A05C-6D87DFDA7762}"/>
    <cellStyle name="통화 [0] 3 22 2" xfId="41083" xr:uid="{F6C12668-CCF0-4764-86ED-D96217B8339E}"/>
    <cellStyle name="통화 [0] 3 23" xfId="13863" xr:uid="{5AB490A5-FEBC-4504-883F-FB11D45B8293}"/>
    <cellStyle name="통화 [0] 3 23 2" xfId="43818" xr:uid="{83BC8602-895E-4B39-B15F-534A57524D8F}"/>
    <cellStyle name="통화 [0] 3 24" xfId="16609" xr:uid="{23BC2081-6AB0-4575-813C-85A0B7D7E81C}"/>
    <cellStyle name="통화 [0] 3 24 2" xfId="46562" xr:uid="{65E67E23-BE27-4E52-8B6C-C2231B8FCBF0}"/>
    <cellStyle name="통화 [0] 3 25" xfId="19347" xr:uid="{013EDE6A-014D-4711-8139-EA12E851AE3F}"/>
    <cellStyle name="통화 [0] 3 25 2" xfId="49300" xr:uid="{7E6D4D54-D597-49B6-8865-F72844DED1CD}"/>
    <cellStyle name="통화 [0] 3 26" xfId="19392" xr:uid="{A0C2889E-4DB5-4556-A27A-D915C79FC679}"/>
    <cellStyle name="통화 [0] 3 26 2" xfId="49344" xr:uid="{64675CA9-0CCA-46AE-879E-3D743AA55516}"/>
    <cellStyle name="통화 [0] 3 27" xfId="22132" xr:uid="{962E96BA-69A8-4D5B-A485-109B53177499}"/>
    <cellStyle name="통화 [0] 3 27 2" xfId="52084" xr:uid="{685FCA46-1767-4CAB-B21F-358498FC9360}"/>
    <cellStyle name="통화 [0] 3 28" xfId="24868" xr:uid="{BA472AA1-8587-4EB6-81E7-616721F6D65C}"/>
    <cellStyle name="통화 [0] 3 28 2" xfId="54820" xr:uid="{5B7FB148-1A34-40D8-91A5-3187C95AAACF}"/>
    <cellStyle name="통화 [0] 3 29" xfId="30368" xr:uid="{4F2C59E0-4049-417F-95E8-C5C38A53DD26}"/>
    <cellStyle name="통화 [0] 3 3" xfId="444" xr:uid="{42FC8CE6-38FB-4205-B0F6-8A4AD27F435F}"/>
    <cellStyle name="통화 [0] 3 3 10" xfId="8431" xr:uid="{F7CBAB4A-1582-41D0-9936-6D36FC8A3FD6}"/>
    <cellStyle name="통화 [0] 3 3 10 2" xfId="38386" xr:uid="{96ED1E4C-5080-4AA7-8CA1-C7FA7F2BD097}"/>
    <cellStyle name="통화 [0] 3 3 11" xfId="11213" xr:uid="{7400ADFF-929C-4021-AF45-D9F3967C55B8}"/>
    <cellStyle name="통화 [0] 3 3 11 2" xfId="41168" xr:uid="{E28E111F-7E8A-41CE-8456-DCA487A280B1}"/>
    <cellStyle name="통화 [0] 3 3 12" xfId="13948" xr:uid="{6FDE5C5E-1D83-4F55-BD0B-5486C8E41DC4}"/>
    <cellStyle name="통화 [0] 3 3 12 2" xfId="43903" xr:uid="{AB2873AF-81E1-4EEB-8744-33E327FF36B4}"/>
    <cellStyle name="통화 [0] 3 3 13" xfId="16696" xr:uid="{725728B0-514B-46B2-A944-55A14E03B573}"/>
    <cellStyle name="통화 [0] 3 3 13 2" xfId="46649" xr:uid="{141954E9-404F-40FA-B3AF-100FDA2BDF7E}"/>
    <cellStyle name="통화 [0] 3 3 14" xfId="19479" xr:uid="{A8A470D8-1212-487E-ACC8-4C546CB941F8}"/>
    <cellStyle name="통화 [0] 3 3 14 2" xfId="49431" xr:uid="{66689756-38A8-47E7-BAC3-5CE91C8E4461}"/>
    <cellStyle name="통화 [0] 3 3 15" xfId="22217" xr:uid="{4A986FE8-159D-46CF-9A4C-E2DDC7198F47}"/>
    <cellStyle name="통화 [0] 3 3 15 2" xfId="52169" xr:uid="{A786714B-1BEA-4766-BEAE-6240D2ECE2FF}"/>
    <cellStyle name="통화 [0] 3 3 16" xfId="24953" xr:uid="{35364891-A947-441B-9C53-326996FDA7BD}"/>
    <cellStyle name="통화 [0] 3 3 16 2" xfId="54905" xr:uid="{F41D3A5E-8F4A-4FB3-A01D-0CCCEADD7748}"/>
    <cellStyle name="통화 [0] 3 3 17" xfId="30457" xr:uid="{31241282-0C4D-4099-913C-8D054448FC06}"/>
    <cellStyle name="통화 [0] 3 3 2" xfId="586" xr:uid="{865430EF-CB16-4B51-9E71-F6755D652A32}"/>
    <cellStyle name="통화 [0] 3 3 2 10" xfId="16867" xr:uid="{6C30BAA4-2C65-4AE8-92D4-4F6F3E0D41EF}"/>
    <cellStyle name="통화 [0] 3 3 2 10 2" xfId="46820" xr:uid="{B2B2D03B-FD36-4CD1-8C97-823A7605F4FE}"/>
    <cellStyle name="통화 [0] 3 3 2 11" xfId="19650" xr:uid="{3B19FC4A-4AEE-436E-9CA8-4A8C466B4989}"/>
    <cellStyle name="통화 [0] 3 3 2 11 2" xfId="49602" xr:uid="{0F69B33C-40DC-4B1B-A4CC-5FD2A675D689}"/>
    <cellStyle name="통화 [0] 3 3 2 12" xfId="22388" xr:uid="{5B9FA7B5-5827-490E-914F-965BC4E90C79}"/>
    <cellStyle name="통화 [0] 3 3 2 12 2" xfId="52340" xr:uid="{AEE6071A-4AA9-4E7E-B911-0578E8DFF4FB}"/>
    <cellStyle name="통화 [0] 3 3 2 13" xfId="25124" xr:uid="{677D2281-FCEF-4496-9F5F-DBDDAF8AA87B}"/>
    <cellStyle name="통화 [0] 3 3 2 13 2" xfId="55076" xr:uid="{89D42ED0-CA4C-4AC4-968F-1DE2C034786E}"/>
    <cellStyle name="통화 [0] 3 3 2 14" xfId="30596" xr:uid="{02FA05A1-083D-448D-8F52-7B437A6C09ED}"/>
    <cellStyle name="통화 [0] 3 3 2 2" xfId="1134" xr:uid="{4FB0A960-8CA5-4676-A800-4B1E6913E429}"/>
    <cellStyle name="통화 [0] 3 3 2 2 10" xfId="19992" xr:uid="{BABEE9D8-DB44-417D-95BA-74F0443A3693}"/>
    <cellStyle name="통화 [0] 3 3 2 2 10 2" xfId="49944" xr:uid="{21698E17-19E7-458E-82F1-AFF554B2732D}"/>
    <cellStyle name="통화 [0] 3 3 2 2 11" xfId="22730" xr:uid="{029F1762-0762-4354-A8F2-9769656E7299}"/>
    <cellStyle name="통화 [0] 3 3 2 2 11 2" xfId="52682" xr:uid="{C2F52731-688A-4B7F-8873-32C14F376AEF}"/>
    <cellStyle name="통화 [0] 3 3 2 2 12" xfId="25466" xr:uid="{A672BF58-ACFF-4F3D-B28C-6B03F235C14B}"/>
    <cellStyle name="통화 [0] 3 3 2 2 12 2" xfId="55418" xr:uid="{DE804331-26F9-4122-9789-1659A4786C67}"/>
    <cellStyle name="통화 [0] 3 3 2 2 13" xfId="31139" xr:uid="{06FD2D50-F3E0-4211-90EA-69B35EBF4AD0}"/>
    <cellStyle name="통화 [0] 3 3 2 2 2" xfId="3898" xr:uid="{AC34D20B-B4A9-481E-A3C2-15C283D6882D}"/>
    <cellStyle name="통화 [0] 3 3 2 2 2 10" xfId="26150" xr:uid="{F6508EB5-DC73-4C82-807F-CADD8D263290}"/>
    <cellStyle name="통화 [0] 3 3 2 2 2 10 2" xfId="56102" xr:uid="{E76D12FA-3387-426B-B981-867A4939830E}"/>
    <cellStyle name="통화 [0] 3 3 2 2 2 11" xfId="33891" xr:uid="{C6843756-ECDE-4D98-8BE4-807F76F256CD}"/>
    <cellStyle name="통화 [0] 3 3 2 2 2 2" xfId="5266" xr:uid="{2BA05449-75F1-43F4-901A-CD37C05A411C}"/>
    <cellStyle name="통화 [0] 3 3 2 2 2 2 10" xfId="35259" xr:uid="{B70858CF-5C3E-432C-9E5C-F5495FE2F543}"/>
    <cellStyle name="통화 [0] 3 3 2 2 2 2 2" xfId="8214" xr:uid="{2A93CE37-DA17-4162-B9B1-1C6A737AD316}"/>
    <cellStyle name="통화 [0] 3 3 2 2 2 2 2 2" xfId="30261" xr:uid="{EB9219FC-5525-407F-8408-C4D692420DA1}"/>
    <cellStyle name="통화 [0] 3 3 2 2 2 2 2 2 2" xfId="60213" xr:uid="{A7D7B80F-6480-4E0D-B375-0225D4975E31}"/>
    <cellStyle name="통화 [0] 3 3 2 2 2 2 2 3" xfId="38169" xr:uid="{5EF3A0B2-F504-4C05-8223-27AB3BBBF596}"/>
    <cellStyle name="통화 [0] 3 3 2 2 2 2 3" xfId="10996" xr:uid="{3C71089D-613D-446D-B3CC-F217E88AAECF}"/>
    <cellStyle name="통화 [0] 3 3 2 2 2 2 3 2" xfId="40951" xr:uid="{ABAEC82A-CC4B-47C5-89D2-7D6D43717A0B}"/>
    <cellStyle name="통화 [0] 3 3 2 2 2 2 4" xfId="13778" xr:uid="{696744A6-B48C-4BFF-BE18-5297F36EF567}"/>
    <cellStyle name="통화 [0] 3 3 2 2 2 2 4 2" xfId="43733" xr:uid="{A7962713-1CB9-45D6-AD75-257F7B850DFE}"/>
    <cellStyle name="통화 [0] 3 3 2 2 2 2 5" xfId="16513" xr:uid="{EF092CC1-9A4D-4B3C-9DD5-9FDB44E68B98}"/>
    <cellStyle name="통화 [0] 3 3 2 2 2 2 5 2" xfId="46468" xr:uid="{F5C146F3-C3C6-4F79-B65A-4FC022F4F8FE}"/>
    <cellStyle name="통화 [0] 3 3 2 2 2 2 6" xfId="19261" xr:uid="{FE96F73A-0903-40DD-8177-DD9AA1B71963}"/>
    <cellStyle name="통화 [0] 3 3 2 2 2 2 6 2" xfId="49214" xr:uid="{4220188E-CC16-4917-80D6-F864F28587A1}"/>
    <cellStyle name="통화 [0] 3 3 2 2 2 2 7" xfId="22044" xr:uid="{C649BE99-A820-4A43-8249-20A84CBF84C4}"/>
    <cellStyle name="통화 [0] 3 3 2 2 2 2 7 2" xfId="51996" xr:uid="{FA0E7323-1A4D-48A5-A3CD-4729B1A386C8}"/>
    <cellStyle name="통화 [0] 3 3 2 2 2 2 8" xfId="24782" xr:uid="{56597AF1-25BC-43D5-87A0-15C4285597A1}"/>
    <cellStyle name="통화 [0] 3 3 2 2 2 2 8 2" xfId="54734" xr:uid="{59EC9135-1EB7-42ED-BDEB-78D26126BF3B}"/>
    <cellStyle name="통화 [0] 3 3 2 2 2 2 9" xfId="27518" xr:uid="{02815801-6262-49CC-BCE0-3098A553C3FF}"/>
    <cellStyle name="통화 [0] 3 3 2 2 2 2 9 2" xfId="57470" xr:uid="{E1693AA4-22E6-403D-899C-9DC036A466D0}"/>
    <cellStyle name="통화 [0] 3 3 2 2 2 3" xfId="6846" xr:uid="{3376B701-D215-4B7F-979F-2698B3E7C6A0}"/>
    <cellStyle name="통화 [0] 3 3 2 2 2 3 2" xfId="28893" xr:uid="{51E813BA-D02C-45B8-BB50-A48018F95431}"/>
    <cellStyle name="통화 [0] 3 3 2 2 2 3 2 2" xfId="58845" xr:uid="{64AE8016-957C-42CA-B457-8EA6728BC307}"/>
    <cellStyle name="통화 [0] 3 3 2 2 2 3 3" xfId="36801" xr:uid="{9F250965-C533-40F5-B937-824DD1F68DF8}"/>
    <cellStyle name="통화 [0] 3 3 2 2 2 4" xfId="9628" xr:uid="{1B0E73E9-0C34-43C7-9288-655B2E42194A}"/>
    <cellStyle name="통화 [0] 3 3 2 2 2 4 2" xfId="39583" xr:uid="{97A863EF-88F6-4E6F-BBC9-89C9D49325E7}"/>
    <cellStyle name="통화 [0] 3 3 2 2 2 5" xfId="12410" xr:uid="{421A3552-062C-4533-B672-C8C8FD9F3A6E}"/>
    <cellStyle name="통화 [0] 3 3 2 2 2 5 2" xfId="42365" xr:uid="{86F159B3-C981-459D-B564-B549EEFDF736}"/>
    <cellStyle name="통화 [0] 3 3 2 2 2 6" xfId="15145" xr:uid="{B6FD3286-F351-4C38-95EA-AAD50BDEDD55}"/>
    <cellStyle name="통화 [0] 3 3 2 2 2 6 2" xfId="45100" xr:uid="{99D2BEE0-C55F-426F-A6BD-6C250BDEC5F6}"/>
    <cellStyle name="통화 [0] 3 3 2 2 2 7" xfId="17893" xr:uid="{6F548D17-6F5D-487C-B1C8-271807022B4F}"/>
    <cellStyle name="통화 [0] 3 3 2 2 2 7 2" xfId="47846" xr:uid="{3FA6BD08-A192-4B35-92F5-D62B1482062A}"/>
    <cellStyle name="통화 [0] 3 3 2 2 2 8" xfId="20676" xr:uid="{A96D5593-CF42-4203-8234-0DF498633C6F}"/>
    <cellStyle name="통화 [0] 3 3 2 2 2 8 2" xfId="50628" xr:uid="{1F595AEE-AAC0-463E-BAB9-E9ACA1E5AF87}"/>
    <cellStyle name="통화 [0] 3 3 2 2 2 9" xfId="23414" xr:uid="{9992A933-4B5E-4DE1-A03D-DDB1B425EBFE}"/>
    <cellStyle name="통화 [0] 3 3 2 2 2 9 2" xfId="53366" xr:uid="{99AE3143-444F-4259-A22C-32656921C765}"/>
    <cellStyle name="통화 [0] 3 3 2 2 3" xfId="4582" xr:uid="{3505AF51-DCA1-4668-A8BD-3CB3FE330111}"/>
    <cellStyle name="통화 [0] 3 3 2 2 3 10" xfId="34575" xr:uid="{9C00ED7F-6968-44F2-A3AD-908C956B727B}"/>
    <cellStyle name="통화 [0] 3 3 2 2 3 2" xfId="7530" xr:uid="{8F87D6A7-9E3A-4ED7-864F-316789670629}"/>
    <cellStyle name="통화 [0] 3 3 2 2 3 2 2" xfId="29577" xr:uid="{DF2AE9BE-A53A-4BBE-B77E-D13A10835A0C}"/>
    <cellStyle name="통화 [0] 3 3 2 2 3 2 2 2" xfId="59529" xr:uid="{BE1FAB8A-78FE-4E28-8445-23F244E6BFFE}"/>
    <cellStyle name="통화 [0] 3 3 2 2 3 2 3" xfId="37485" xr:uid="{7D0B3916-9D95-4907-AA25-115B12D7B9C8}"/>
    <cellStyle name="통화 [0] 3 3 2 2 3 3" xfId="10312" xr:uid="{E175D09A-B142-4209-9CBD-B3966D1D15E8}"/>
    <cellStyle name="통화 [0] 3 3 2 2 3 3 2" xfId="40267" xr:uid="{810C564C-D90A-4162-8D20-A1B63CE355D3}"/>
    <cellStyle name="통화 [0] 3 3 2 2 3 4" xfId="13094" xr:uid="{C216F736-0AD0-46EC-8592-BA9BB3DD4BE6}"/>
    <cellStyle name="통화 [0] 3 3 2 2 3 4 2" xfId="43049" xr:uid="{F033948E-A86E-41EA-BED5-48B268D44D4F}"/>
    <cellStyle name="통화 [0] 3 3 2 2 3 5" xfId="15829" xr:uid="{9972EBF7-012C-4C9D-87AD-A0CD260B7A2E}"/>
    <cellStyle name="통화 [0] 3 3 2 2 3 5 2" xfId="45784" xr:uid="{6422B79D-D858-48A4-8D1A-1D88A7A95522}"/>
    <cellStyle name="통화 [0] 3 3 2 2 3 6" xfId="18577" xr:uid="{67CF3CCA-5D2C-4452-9DF6-97C7CA70E546}"/>
    <cellStyle name="통화 [0] 3 3 2 2 3 6 2" xfId="48530" xr:uid="{FECDCD52-93F5-4661-B655-2AD003B3E340}"/>
    <cellStyle name="통화 [0] 3 3 2 2 3 7" xfId="21360" xr:uid="{50902476-BC1C-4150-B3B6-3B0622C4E070}"/>
    <cellStyle name="통화 [0] 3 3 2 2 3 7 2" xfId="51312" xr:uid="{A4F55AE7-BDDA-4C37-9992-931040D5FD9F}"/>
    <cellStyle name="통화 [0] 3 3 2 2 3 8" xfId="24098" xr:uid="{5711F0C5-1654-4CB6-9D1D-01467FC922A4}"/>
    <cellStyle name="통화 [0] 3 3 2 2 3 8 2" xfId="54050" xr:uid="{F480F568-8F62-4E2D-95A3-D5389A8D66C3}"/>
    <cellStyle name="통화 [0] 3 3 2 2 3 9" xfId="26834" xr:uid="{ABEE00B5-A6DB-49AF-8A2B-1C24657F3AA4}"/>
    <cellStyle name="통화 [0] 3 3 2 2 3 9 2" xfId="56786" xr:uid="{647418E0-8201-4EB7-8298-BD5F64422E2D}"/>
    <cellStyle name="통화 [0] 3 3 2 2 4" xfId="3214" xr:uid="{D0D35757-6EF3-4504-A39A-6DB1E4274BAF}"/>
    <cellStyle name="통화 [0] 3 3 2 2 4 2" xfId="28209" xr:uid="{B99CFC1D-F9A8-480F-A136-2573740E699B}"/>
    <cellStyle name="통화 [0] 3 3 2 2 4 2 2" xfId="58161" xr:uid="{02B201AC-3514-4749-A190-A06736178A51}"/>
    <cellStyle name="통화 [0] 3 3 2 2 4 3" xfId="33207" xr:uid="{FB5ECC97-5352-4963-B3F9-F45DD20DCE6C}"/>
    <cellStyle name="통화 [0] 3 3 2 2 5" xfId="6162" xr:uid="{0ED75A47-8A0C-4B65-890C-1A5DD5EE5D0E}"/>
    <cellStyle name="통화 [0] 3 3 2 2 5 2" xfId="36117" xr:uid="{09363AA6-EC24-4275-9AE2-E1EA5AB0FACD}"/>
    <cellStyle name="통화 [0] 3 3 2 2 6" xfId="8944" xr:uid="{CD901BFB-DCEB-4842-94BC-2E3BDB97D4AC}"/>
    <cellStyle name="통화 [0] 3 3 2 2 6 2" xfId="38899" xr:uid="{A2613C7E-8D3F-4BD9-9745-5E3B32AAA48C}"/>
    <cellStyle name="통화 [0] 3 3 2 2 7" xfId="11726" xr:uid="{3C2D0D52-37A6-431F-B1D5-2874D833467F}"/>
    <cellStyle name="통화 [0] 3 3 2 2 7 2" xfId="41681" xr:uid="{19ADC64A-281F-42C5-A6B6-65AF07964594}"/>
    <cellStyle name="통화 [0] 3 3 2 2 8" xfId="14461" xr:uid="{28B4A93B-0E2A-48E9-AC96-C90CED29534F}"/>
    <cellStyle name="통화 [0] 3 3 2 2 8 2" xfId="44416" xr:uid="{F4687E21-A67D-435A-A5C2-2C2BEC5E6098}"/>
    <cellStyle name="통화 [0] 3 3 2 2 9" xfId="17209" xr:uid="{F02F1E9B-4841-4399-BDB2-DCAC78E8231F}"/>
    <cellStyle name="통화 [0] 3 3 2 2 9 2" xfId="47162" xr:uid="{4F2F7CBB-7936-42B3-8C7A-E8B72F0008C2}"/>
    <cellStyle name="통화 [0] 3 3 2 3" xfId="1676" xr:uid="{D6ADEABB-DAA2-4DCA-AF21-F2094E3E7492}"/>
    <cellStyle name="통화 [0] 3 3 2 3 10" xfId="23072" xr:uid="{86710658-4C02-42A4-BC94-F6499F2D8B92}"/>
    <cellStyle name="통화 [0] 3 3 2 3 10 2" xfId="53024" xr:uid="{A1087E64-4F08-401F-A8A0-4454E17073DB}"/>
    <cellStyle name="통화 [0] 3 3 2 3 11" xfId="25808" xr:uid="{FBE16E69-AAB2-4EFB-8196-36B59426CBD8}"/>
    <cellStyle name="통화 [0] 3 3 2 3 11 2" xfId="55760" xr:uid="{3D4D9A5E-23F9-4DEE-AFDF-C630C6C90FF1}"/>
    <cellStyle name="통화 [0] 3 3 2 3 12" xfId="31681" xr:uid="{D32819EB-4F7C-4746-BAE1-ACA63670E972}"/>
    <cellStyle name="통화 [0] 3 3 2 3 2" xfId="4924" xr:uid="{38A9DB4E-A2E1-4435-9979-08A25014725D}"/>
    <cellStyle name="통화 [0] 3 3 2 3 2 10" xfId="34917" xr:uid="{0CC2DC63-C8B5-46B1-B436-807B18AEE54D}"/>
    <cellStyle name="통화 [0] 3 3 2 3 2 2" xfId="7872" xr:uid="{3F869884-8F1C-4AE0-9E91-9C8876017C59}"/>
    <cellStyle name="통화 [0] 3 3 2 3 2 2 2" xfId="29919" xr:uid="{C6B6350B-F301-4762-BF96-EFCB7E1A5732}"/>
    <cellStyle name="통화 [0] 3 3 2 3 2 2 2 2" xfId="59871" xr:uid="{672F8F0C-C851-41DE-9192-58FA5D1DCB91}"/>
    <cellStyle name="통화 [0] 3 3 2 3 2 2 3" xfId="37827" xr:uid="{B39B89D7-5E4F-4CC3-919E-0E873579792B}"/>
    <cellStyle name="통화 [0] 3 3 2 3 2 3" xfId="10654" xr:uid="{D8958FF7-BCCC-404F-B17C-525A4D1432C7}"/>
    <cellStyle name="통화 [0] 3 3 2 3 2 3 2" xfId="40609" xr:uid="{AA18B334-88E3-40BC-8F74-1A51DBBAA2DF}"/>
    <cellStyle name="통화 [0] 3 3 2 3 2 4" xfId="13436" xr:uid="{5A8BA13B-3903-4256-84F6-5EE395156996}"/>
    <cellStyle name="통화 [0] 3 3 2 3 2 4 2" xfId="43391" xr:uid="{A59FEE3F-64F4-417A-B43E-D62CE19B37D5}"/>
    <cellStyle name="통화 [0] 3 3 2 3 2 5" xfId="16171" xr:uid="{B84089C5-F9AD-491D-9F6E-CD5F8DE2844B}"/>
    <cellStyle name="통화 [0] 3 3 2 3 2 5 2" xfId="46126" xr:uid="{6907A897-B49D-4858-9928-DBB4723736AD}"/>
    <cellStyle name="통화 [0] 3 3 2 3 2 6" xfId="18919" xr:uid="{7350366A-A7BE-4926-94DB-53C373F28581}"/>
    <cellStyle name="통화 [0] 3 3 2 3 2 6 2" xfId="48872" xr:uid="{F909851A-EB09-4D39-81F8-FE9E3A97D638}"/>
    <cellStyle name="통화 [0] 3 3 2 3 2 7" xfId="21702" xr:uid="{5A543E2F-479C-40B6-B499-E62774D35C67}"/>
    <cellStyle name="통화 [0] 3 3 2 3 2 7 2" xfId="51654" xr:uid="{44F9E7D8-F168-4CE5-ACD4-6F641FAFBDC0}"/>
    <cellStyle name="통화 [0] 3 3 2 3 2 8" xfId="24440" xr:uid="{755D1F9B-6307-42F2-B5DE-9B8B6A6DC327}"/>
    <cellStyle name="통화 [0] 3 3 2 3 2 8 2" xfId="54392" xr:uid="{96FB0D2C-D59F-4787-9B42-15D8790A81FA}"/>
    <cellStyle name="통화 [0] 3 3 2 3 2 9" xfId="27176" xr:uid="{AF6C17FE-CFB8-4160-AEC5-56F77FEEB9D1}"/>
    <cellStyle name="통화 [0] 3 3 2 3 2 9 2" xfId="57128" xr:uid="{E7EAE1E7-CFE3-47D8-ABF8-9B3F24CBAFA4}"/>
    <cellStyle name="통화 [0] 3 3 2 3 3" xfId="3556" xr:uid="{EAD17A15-5283-4FF0-92B3-2B763E14CD2F}"/>
    <cellStyle name="통화 [0] 3 3 2 3 3 2" xfId="28551" xr:uid="{75816CC2-01F8-417B-A8BD-3C1FE5EED692}"/>
    <cellStyle name="통화 [0] 3 3 2 3 3 2 2" xfId="58503" xr:uid="{B0DDE775-1015-4D9B-8600-9BA471A70CD3}"/>
    <cellStyle name="통화 [0] 3 3 2 3 3 3" xfId="33549" xr:uid="{59C6AC0B-4F57-471D-AF46-F12007BA0B0F}"/>
    <cellStyle name="통화 [0] 3 3 2 3 4" xfId="6504" xr:uid="{27287D94-EC1C-4D9D-A657-A14FDB3598FB}"/>
    <cellStyle name="통화 [0] 3 3 2 3 4 2" xfId="36459" xr:uid="{A1D17F7F-7668-4E0A-B8C9-F0C1E3021F68}"/>
    <cellStyle name="통화 [0] 3 3 2 3 5" xfId="9286" xr:uid="{EC99F5D3-0097-4BF4-BF22-3D870D97BCB2}"/>
    <cellStyle name="통화 [0] 3 3 2 3 5 2" xfId="39241" xr:uid="{6A1C33D9-EA2B-4407-9416-3627518284C6}"/>
    <cellStyle name="통화 [0] 3 3 2 3 6" xfId="12068" xr:uid="{631C89FF-5220-4D23-AC58-5E4492864675}"/>
    <cellStyle name="통화 [0] 3 3 2 3 6 2" xfId="42023" xr:uid="{2F477D64-7B83-43C0-B6D8-82B259475AD8}"/>
    <cellStyle name="통화 [0] 3 3 2 3 7" xfId="14803" xr:uid="{39A66C7A-0F49-48C6-88A6-1322E5E8AE2C}"/>
    <cellStyle name="통화 [0] 3 3 2 3 7 2" xfId="44758" xr:uid="{DB3AB480-8C35-47D5-AF08-E77721F37FE6}"/>
    <cellStyle name="통화 [0] 3 3 2 3 8" xfId="17551" xr:uid="{79849F28-D16D-418D-A6B8-776B68562B0F}"/>
    <cellStyle name="통화 [0] 3 3 2 3 8 2" xfId="47504" xr:uid="{9DBDE8E1-D1B4-412B-A488-3EFBBF5F420B}"/>
    <cellStyle name="통화 [0] 3 3 2 3 9" xfId="20334" xr:uid="{4CB9FC1E-324F-413B-97D7-C5549B041E4C}"/>
    <cellStyle name="통화 [0] 3 3 2 3 9 2" xfId="50286" xr:uid="{FB3DC5BA-E256-4BF8-8241-5EEC487925FE}"/>
    <cellStyle name="통화 [0] 3 3 2 4" xfId="2435" xr:uid="{C5A8B79C-CB98-4455-B471-7C437292EBBE}"/>
    <cellStyle name="통화 [0] 3 3 2 4 10" xfId="26492" xr:uid="{DB5EE040-2E4F-4F35-9E4C-081455D4F95F}"/>
    <cellStyle name="통화 [0] 3 3 2 4 10 2" xfId="56444" xr:uid="{B216ADBC-B1D0-4BDD-A44E-C1D3D672C3CD}"/>
    <cellStyle name="통화 [0] 3 3 2 4 11" xfId="32434" xr:uid="{D40B54A3-AC2D-484D-96E3-14E740F8698E}"/>
    <cellStyle name="통화 [0] 3 3 2 4 2" xfId="4240" xr:uid="{C531A5FE-30EE-4DA2-9898-6F463B89CA35}"/>
    <cellStyle name="통화 [0] 3 3 2 4 2 2" xfId="29235" xr:uid="{8A2D3FE1-A935-4822-A5B8-0BD2C68B1988}"/>
    <cellStyle name="통화 [0] 3 3 2 4 2 2 2" xfId="59187" xr:uid="{E41FFAF9-258E-4B54-882E-528973975C4F}"/>
    <cellStyle name="통화 [0] 3 3 2 4 2 3" xfId="34233" xr:uid="{0AE8BF85-2072-4246-9DE7-095032F02317}"/>
    <cellStyle name="통화 [0] 3 3 2 4 3" xfId="7188" xr:uid="{6FD35C47-8691-4557-B6AC-57575D822ED9}"/>
    <cellStyle name="통화 [0] 3 3 2 4 3 2" xfId="37143" xr:uid="{233BE3F4-24AC-4319-B734-A19992266891}"/>
    <cellStyle name="통화 [0] 3 3 2 4 4" xfId="9970" xr:uid="{E279C87C-CA98-4F5F-A73B-1E40D5FAA58D}"/>
    <cellStyle name="통화 [0] 3 3 2 4 4 2" xfId="39925" xr:uid="{0610EC9E-4270-4747-A00B-177D9A4B6025}"/>
    <cellStyle name="통화 [0] 3 3 2 4 5" xfId="12752" xr:uid="{66C59FFD-2363-4E63-8E2A-FE614C21251D}"/>
    <cellStyle name="통화 [0] 3 3 2 4 5 2" xfId="42707" xr:uid="{221331ED-66B3-40CC-8909-E7806F4EBCC7}"/>
    <cellStyle name="통화 [0] 3 3 2 4 6" xfId="15487" xr:uid="{7C102475-C55E-4331-B3EB-EB979C74D555}"/>
    <cellStyle name="통화 [0] 3 3 2 4 6 2" xfId="45442" xr:uid="{143E5EE6-A43F-4AE2-829C-3C3BC24EF6FA}"/>
    <cellStyle name="통화 [0] 3 3 2 4 7" xfId="18235" xr:uid="{E49FF260-B77C-4288-B927-5278D16B442C}"/>
    <cellStyle name="통화 [0] 3 3 2 4 7 2" xfId="48188" xr:uid="{732CA60C-DA51-4CD3-A74E-C37E277E681F}"/>
    <cellStyle name="통화 [0] 3 3 2 4 8" xfId="21018" xr:uid="{70BAA05B-6DCE-447C-902B-7B50BBE6780A}"/>
    <cellStyle name="통화 [0] 3 3 2 4 8 2" xfId="50970" xr:uid="{E064A42A-901C-407D-8992-F247204812F8}"/>
    <cellStyle name="통화 [0] 3 3 2 4 9" xfId="23756" xr:uid="{97BBBE09-2308-4D14-B497-7993EB66EF30}"/>
    <cellStyle name="통화 [0] 3 3 2 4 9 2" xfId="53708" xr:uid="{E6CDBCF2-E6F4-492D-AAE9-EB6BDCBA556D}"/>
    <cellStyle name="통화 [0] 3 3 2 5" xfId="2872" xr:uid="{A0B3A70D-0B8D-4670-8FF0-5A44439B1A31}"/>
    <cellStyle name="통화 [0] 3 3 2 5 2" xfId="27867" xr:uid="{8CE65065-CF88-492E-8247-13C1207B44DD}"/>
    <cellStyle name="통화 [0] 3 3 2 5 2 2" xfId="57819" xr:uid="{DD55E076-267A-4338-9EBA-CDFF9A0C8EF0}"/>
    <cellStyle name="통화 [0] 3 3 2 5 3" xfId="32865" xr:uid="{766FE88F-CF56-41CD-9AAF-CA4F5C5E193D}"/>
    <cellStyle name="통화 [0] 3 3 2 6" xfId="5820" xr:uid="{05DBA229-9B48-433B-AC23-992074DADC5B}"/>
    <cellStyle name="통화 [0] 3 3 2 6 2" xfId="35775" xr:uid="{0AC4D87A-F90D-4CAB-9B6A-27E38BD7AA72}"/>
    <cellStyle name="통화 [0] 3 3 2 7" xfId="8602" xr:uid="{5629BED3-F270-4435-B24A-AA7202ECA85C}"/>
    <cellStyle name="통화 [0] 3 3 2 7 2" xfId="38557" xr:uid="{8CF31CA9-FEDD-4B1A-9A5C-CB8ADB474F77}"/>
    <cellStyle name="통화 [0] 3 3 2 8" xfId="11384" xr:uid="{4A50D699-12C0-4504-BC35-CF8354B9AB1E}"/>
    <cellStyle name="통화 [0] 3 3 2 8 2" xfId="41339" xr:uid="{EFDBF346-94CC-4F49-9DAA-4A73C6D0D848}"/>
    <cellStyle name="통화 [0] 3 3 2 9" xfId="14119" xr:uid="{D45E7081-3442-4C49-B61F-A4B2C08A534C}"/>
    <cellStyle name="통화 [0] 3 3 2 9 2" xfId="44074" xr:uid="{2B050BB2-77FD-4E0E-9144-FB8FD347E819}"/>
    <cellStyle name="통화 [0] 3 3 3" xfId="819" xr:uid="{99F76FAD-03B5-4D01-A83E-687CF1A1C60E}"/>
    <cellStyle name="통화 [0] 3 3 3 10" xfId="19821" xr:uid="{81DA53C0-B520-4E22-B874-B4E879E3F77F}"/>
    <cellStyle name="통화 [0] 3 3 3 10 2" xfId="49773" xr:uid="{434E94B2-2944-40AE-95A7-7C793B9417F5}"/>
    <cellStyle name="통화 [0] 3 3 3 11" xfId="22559" xr:uid="{EF580913-0728-4A81-BE59-FD1868056EFE}"/>
    <cellStyle name="통화 [0] 3 3 3 11 2" xfId="52511" xr:uid="{62C4BDA8-FBA8-4AF9-BCBB-CE6B6ED7FE0C}"/>
    <cellStyle name="통화 [0] 3 3 3 12" xfId="25295" xr:uid="{EDDC109F-7664-47FA-9561-968EE59A75B3}"/>
    <cellStyle name="통화 [0] 3 3 3 12 2" xfId="55247" xr:uid="{B41228E5-275E-4190-86F5-C09D7636B76A}"/>
    <cellStyle name="통화 [0] 3 3 3 13" xfId="30824" xr:uid="{9167A139-F2C1-482E-B5D1-FF1D210F09A2}"/>
    <cellStyle name="통화 [0] 3 3 3 2" xfId="1362" xr:uid="{2FA22995-E54A-4B8F-993F-5F4D98863A9B}"/>
    <cellStyle name="통화 [0] 3 3 3 2 10" xfId="23243" xr:uid="{39D6FFDD-DE40-4D66-B7F4-3C2369E59AC9}"/>
    <cellStyle name="통화 [0] 3 3 3 2 10 2" xfId="53195" xr:uid="{FB140044-23F5-4AED-8D71-8A016A441C56}"/>
    <cellStyle name="통화 [0] 3 3 3 2 11" xfId="25979" xr:uid="{B47FC994-1BB7-4625-A026-4039FE0F9460}"/>
    <cellStyle name="통화 [0] 3 3 3 2 11 2" xfId="55931" xr:uid="{A0B7A683-7F99-44AF-889F-77449B189F06}"/>
    <cellStyle name="통화 [0] 3 3 3 2 12" xfId="31367" xr:uid="{22200FA9-0770-42A7-82B9-0D0811686D16}"/>
    <cellStyle name="통화 [0] 3 3 3 2 2" xfId="5095" xr:uid="{87DA05E2-DA1C-4E61-9F86-0F532D1C7E8F}"/>
    <cellStyle name="통화 [0] 3 3 3 2 2 10" xfId="35088" xr:uid="{B13F7ACD-966D-47A0-84E6-9592BD1D0CB0}"/>
    <cellStyle name="통화 [0] 3 3 3 2 2 2" xfId="8043" xr:uid="{01AB29F5-9F26-432E-AD59-A320A6B14750}"/>
    <cellStyle name="통화 [0] 3 3 3 2 2 2 2" xfId="30090" xr:uid="{FC00C5A5-39CF-454B-9D47-1C5E383CEAB8}"/>
    <cellStyle name="통화 [0] 3 3 3 2 2 2 2 2" xfId="60042" xr:uid="{AD62510D-2354-4966-83B8-32D70FD0F93F}"/>
    <cellStyle name="통화 [0] 3 3 3 2 2 2 3" xfId="37998" xr:uid="{9C1262EF-34F3-4C61-A788-1D2A946A3182}"/>
    <cellStyle name="통화 [0] 3 3 3 2 2 3" xfId="10825" xr:uid="{871BC164-2901-461D-993A-6529ACFC63CF}"/>
    <cellStyle name="통화 [0] 3 3 3 2 2 3 2" xfId="40780" xr:uid="{B2781017-D7BA-45DC-81C6-B8BDDEB2EF4A}"/>
    <cellStyle name="통화 [0] 3 3 3 2 2 4" xfId="13607" xr:uid="{6C2164A9-940A-4B8A-BFB9-D0B810147ADD}"/>
    <cellStyle name="통화 [0] 3 3 3 2 2 4 2" xfId="43562" xr:uid="{4B1CDB00-4F57-48A4-B7D8-B1AD60DF55AB}"/>
    <cellStyle name="통화 [0] 3 3 3 2 2 5" xfId="16342" xr:uid="{B1F40CF9-0DEB-410F-9AE9-45B6C4288FF5}"/>
    <cellStyle name="통화 [0] 3 3 3 2 2 5 2" xfId="46297" xr:uid="{85AC50BB-C39C-455A-ADF6-A5AF7C4705F3}"/>
    <cellStyle name="통화 [0] 3 3 3 2 2 6" xfId="19090" xr:uid="{A3D9000F-C266-423C-A3DB-ABF464DDD3F0}"/>
    <cellStyle name="통화 [0] 3 3 3 2 2 6 2" xfId="49043" xr:uid="{BBEE8C4A-AC2E-436E-82F1-251406C0E2EE}"/>
    <cellStyle name="통화 [0] 3 3 3 2 2 7" xfId="21873" xr:uid="{7E582B5A-2069-4C55-BEE9-FCE5EF694BB7}"/>
    <cellStyle name="통화 [0] 3 3 3 2 2 7 2" xfId="51825" xr:uid="{6DA4511E-26CB-4114-9E5E-C92C42C63CE8}"/>
    <cellStyle name="통화 [0] 3 3 3 2 2 8" xfId="24611" xr:uid="{C6F9255C-D4BF-4BBC-A398-42DE040523EA}"/>
    <cellStyle name="통화 [0] 3 3 3 2 2 8 2" xfId="54563" xr:uid="{6278B14B-CD8D-4CA2-88FF-40DDAD6F513A}"/>
    <cellStyle name="통화 [0] 3 3 3 2 2 9" xfId="27347" xr:uid="{5FF26592-15B0-4D4E-B45B-7DEBE4BBA14A}"/>
    <cellStyle name="통화 [0] 3 3 3 2 2 9 2" xfId="57299" xr:uid="{76EFF4F4-966A-4ABE-8F64-2E72A9A6DAEF}"/>
    <cellStyle name="통화 [0] 3 3 3 2 3" xfId="3727" xr:uid="{F00413B6-6978-4C12-9380-B604008B0799}"/>
    <cellStyle name="통화 [0] 3 3 3 2 3 2" xfId="28722" xr:uid="{D8EBC006-5CA1-459C-B3B2-B85E055BBBA1}"/>
    <cellStyle name="통화 [0] 3 3 3 2 3 2 2" xfId="58674" xr:uid="{1F99221A-783E-44A2-8202-493C7D6AD9DF}"/>
    <cellStyle name="통화 [0] 3 3 3 2 3 3" xfId="33720" xr:uid="{C750E5EE-EC02-486E-BDBC-E5ABC696CC26}"/>
    <cellStyle name="통화 [0] 3 3 3 2 4" xfId="6675" xr:uid="{5A8EAC1F-F6FB-4CE8-8CD5-E3E5E7225D7A}"/>
    <cellStyle name="통화 [0] 3 3 3 2 4 2" xfId="36630" xr:uid="{5AD8F0CF-6D8A-438F-BABB-FD8BC01AE17C}"/>
    <cellStyle name="통화 [0] 3 3 3 2 5" xfId="9457" xr:uid="{6C603BF7-7C24-44E4-91EC-A4C4A50B7F76}"/>
    <cellStyle name="통화 [0] 3 3 3 2 5 2" xfId="39412" xr:uid="{B2429363-0CD2-4C6F-810D-7B936A601030}"/>
    <cellStyle name="통화 [0] 3 3 3 2 6" xfId="12239" xr:uid="{1CC7E90A-2818-42F7-A0EA-27F7B71751F6}"/>
    <cellStyle name="통화 [0] 3 3 3 2 6 2" xfId="42194" xr:uid="{36F284F1-CC29-49E4-9A41-D116174CAD8E}"/>
    <cellStyle name="통화 [0] 3 3 3 2 7" xfId="14974" xr:uid="{BF2455B9-DC58-4CEB-8C29-2971F5EE85FE}"/>
    <cellStyle name="통화 [0] 3 3 3 2 7 2" xfId="44929" xr:uid="{9BFAC2FC-17B3-4A17-B19D-803E7AF4D742}"/>
    <cellStyle name="통화 [0] 3 3 3 2 8" xfId="17722" xr:uid="{311FBDDA-E4DB-49F6-8A01-B3A44FB5875E}"/>
    <cellStyle name="통화 [0] 3 3 3 2 8 2" xfId="47675" xr:uid="{E89E4184-9B94-487A-994B-E45B43738808}"/>
    <cellStyle name="통화 [0] 3 3 3 2 9" xfId="20505" xr:uid="{E7019C19-91B1-4322-9CCC-AD3D7894ADE6}"/>
    <cellStyle name="통화 [0] 3 3 3 2 9 2" xfId="50457" xr:uid="{5CC5F2AE-9D3A-4231-83B4-739420583032}"/>
    <cellStyle name="통화 [0] 3 3 3 3" xfId="1904" xr:uid="{7BFE1726-6618-43EB-A8FC-7CE44AFEFAE6}"/>
    <cellStyle name="통화 [0] 3 3 3 3 10" xfId="26663" xr:uid="{83D2661F-0C43-4A5C-AC24-43D055E6E931}"/>
    <cellStyle name="통화 [0] 3 3 3 3 10 2" xfId="56615" xr:uid="{C1FAD730-42F8-4765-B091-1CA802E79B01}"/>
    <cellStyle name="통화 [0] 3 3 3 3 11" xfId="31909" xr:uid="{58CBE043-B629-40A9-A445-9D3AEC4A9855}"/>
    <cellStyle name="통화 [0] 3 3 3 3 2" xfId="4411" xr:uid="{F5EC4375-0EB7-44E4-8659-70E7C00AB8ED}"/>
    <cellStyle name="통화 [0] 3 3 3 3 2 2" xfId="29406" xr:uid="{9909CF46-C105-4934-A0BA-DC447DED2B3C}"/>
    <cellStyle name="통화 [0] 3 3 3 3 2 2 2" xfId="59358" xr:uid="{BE42CD5A-A8F7-40A2-A429-60A51BDADA50}"/>
    <cellStyle name="통화 [0] 3 3 3 3 2 3" xfId="34404" xr:uid="{7AE7FD5F-C1F9-4A2E-81FE-49BC4824A288}"/>
    <cellStyle name="통화 [0] 3 3 3 3 3" xfId="7359" xr:uid="{3D6CA0BC-5551-428E-9019-90E9F511BAD5}"/>
    <cellStyle name="통화 [0] 3 3 3 3 3 2" xfId="37314" xr:uid="{35FC9CAE-96B7-43BA-A135-FD6A97E25A93}"/>
    <cellStyle name="통화 [0] 3 3 3 3 4" xfId="10141" xr:uid="{9EE513C5-F4FD-4C62-937E-7C77F4EC10E2}"/>
    <cellStyle name="통화 [0] 3 3 3 3 4 2" xfId="40096" xr:uid="{5B8A6086-14F7-47FE-AEA1-46003481E246}"/>
    <cellStyle name="통화 [0] 3 3 3 3 5" xfId="12923" xr:uid="{96C73DE3-2BFC-4825-B46A-EB3A34CF9BA8}"/>
    <cellStyle name="통화 [0] 3 3 3 3 5 2" xfId="42878" xr:uid="{42D0AE91-4A2B-47BF-A970-1753CF94A208}"/>
    <cellStyle name="통화 [0] 3 3 3 3 6" xfId="15658" xr:uid="{5B661F40-21E3-47D3-BE0F-75D70DF057DA}"/>
    <cellStyle name="통화 [0] 3 3 3 3 6 2" xfId="45613" xr:uid="{2835AA22-01A1-4557-B526-981526024271}"/>
    <cellStyle name="통화 [0] 3 3 3 3 7" xfId="18406" xr:uid="{07CD0E4C-058C-4E95-A03F-95D600A6F599}"/>
    <cellStyle name="통화 [0] 3 3 3 3 7 2" xfId="48359" xr:uid="{9EBD88A0-F0F1-4C9E-9DDE-6D722C5E5489}"/>
    <cellStyle name="통화 [0] 3 3 3 3 8" xfId="21189" xr:uid="{D814DE6F-B425-424C-A153-BCDA7B85C64E}"/>
    <cellStyle name="통화 [0] 3 3 3 3 8 2" xfId="51141" xr:uid="{F0396EE8-47E5-4343-8CB3-064B051B395F}"/>
    <cellStyle name="통화 [0] 3 3 3 3 9" xfId="23927" xr:uid="{F9100A99-685F-40D0-BAAF-48030B993B92}"/>
    <cellStyle name="통화 [0] 3 3 3 3 9 2" xfId="53879" xr:uid="{BFEA7724-688B-477B-B6C8-A3C196894A0D}"/>
    <cellStyle name="통화 [0] 3 3 3 4" xfId="3043" xr:uid="{52463D0C-8574-48B3-A838-7AD3F5A517A8}"/>
    <cellStyle name="통화 [0] 3 3 3 4 2" xfId="28038" xr:uid="{DEFC9ED8-585B-4BCF-8FAB-3EDA854CB098}"/>
    <cellStyle name="통화 [0] 3 3 3 4 2 2" xfId="57990" xr:uid="{53EE30C4-4DB3-448C-A446-35B2C1114B7C}"/>
    <cellStyle name="통화 [0] 3 3 3 4 3" xfId="33036" xr:uid="{06A60D5D-906F-437A-89D2-77425A25ABFF}"/>
    <cellStyle name="통화 [0] 3 3 3 5" xfId="5991" xr:uid="{9604866F-EB63-4A85-A3F5-820004252576}"/>
    <cellStyle name="통화 [0] 3 3 3 5 2" xfId="35946" xr:uid="{E0B8D938-0D68-481C-9F4A-864AE3F2D574}"/>
    <cellStyle name="통화 [0] 3 3 3 6" xfId="8773" xr:uid="{2C8EE69B-4BA4-417F-A2C2-F1D7B2A1E2FB}"/>
    <cellStyle name="통화 [0] 3 3 3 6 2" xfId="38728" xr:uid="{17F45D5E-AF57-4AFD-92E5-2A2E8FD0BF92}"/>
    <cellStyle name="통화 [0] 3 3 3 7" xfId="11555" xr:uid="{3A8391E7-D6B0-4042-B246-2753A01E849D}"/>
    <cellStyle name="통화 [0] 3 3 3 7 2" xfId="41510" xr:uid="{6CF86A3D-3AEF-461D-92D4-C2A4541B25D6}"/>
    <cellStyle name="통화 [0] 3 3 3 8" xfId="14290" xr:uid="{6AC4B364-4C9E-4AEF-9D2E-32DE5E922B98}"/>
    <cellStyle name="통화 [0] 3 3 3 8 2" xfId="44245" xr:uid="{377D1677-9346-4D35-B904-29D0DE547EE1}"/>
    <cellStyle name="통화 [0] 3 3 3 9" xfId="17038" xr:uid="{7342CFF1-6435-4358-B6A0-296FCB91F82B}"/>
    <cellStyle name="통화 [0] 3 3 3 9 2" xfId="46991" xr:uid="{89F7DDE8-B7FA-44BF-A1CC-D10512068B31}"/>
    <cellStyle name="통화 [0] 3 3 4" xfId="995" xr:uid="{CF4B049A-7063-4673-8E33-CFF2D4CB0FA8}"/>
    <cellStyle name="통화 [0] 3 3 4 10" xfId="22901" xr:uid="{43FE04FF-D001-4F2D-B76B-B184FC9A0AA3}"/>
    <cellStyle name="통화 [0] 3 3 4 10 2" xfId="52853" xr:uid="{8B253984-4F84-426C-A025-DF42428E0956}"/>
    <cellStyle name="통화 [0] 3 3 4 11" xfId="25637" xr:uid="{8172FF19-5687-4B55-A605-2C75420ABEF2}"/>
    <cellStyle name="통화 [0] 3 3 4 11 2" xfId="55589" xr:uid="{37B6820E-F8D5-4096-B41F-D37819630C83}"/>
    <cellStyle name="통화 [0] 3 3 4 12" xfId="31000" xr:uid="{836D6EAC-6CA8-4E16-A260-11A9C19F47F4}"/>
    <cellStyle name="통화 [0] 3 3 4 2" xfId="4753" xr:uid="{24C1C80C-5CAD-4640-8D68-811E0E1E1CBB}"/>
    <cellStyle name="통화 [0] 3 3 4 2 10" xfId="34746" xr:uid="{853D9CE4-65D8-452A-B835-AC0C1596C56C}"/>
    <cellStyle name="통화 [0] 3 3 4 2 2" xfId="7701" xr:uid="{538B67B6-0849-4E3E-ACA7-A0EF3B491C38}"/>
    <cellStyle name="통화 [0] 3 3 4 2 2 2" xfId="29748" xr:uid="{A0FAE97C-5D43-45B6-8A69-BA3E951FFF77}"/>
    <cellStyle name="통화 [0] 3 3 4 2 2 2 2" xfId="59700" xr:uid="{F0B84028-0E9A-4FB2-815A-381F7E198564}"/>
    <cellStyle name="통화 [0] 3 3 4 2 2 3" xfId="37656" xr:uid="{7D30DC05-A193-4E4B-8AC2-1012DBCDE351}"/>
    <cellStyle name="통화 [0] 3 3 4 2 3" xfId="10483" xr:uid="{88F31488-0B5A-45B6-A1D4-BFC917B4B26B}"/>
    <cellStyle name="통화 [0] 3 3 4 2 3 2" xfId="40438" xr:uid="{B99279EC-3F90-4247-AB22-D951D64B6FBA}"/>
    <cellStyle name="통화 [0] 3 3 4 2 4" xfId="13265" xr:uid="{CBA91118-AB8D-4E74-A661-F0B35259703E}"/>
    <cellStyle name="통화 [0] 3 3 4 2 4 2" xfId="43220" xr:uid="{DBEF6617-7433-4ED7-8DF6-E72F8EA7890B}"/>
    <cellStyle name="통화 [0] 3 3 4 2 5" xfId="16000" xr:uid="{E606FACA-BB77-4B1D-978B-3C295AEAD6D7}"/>
    <cellStyle name="통화 [0] 3 3 4 2 5 2" xfId="45955" xr:uid="{47AECCB5-ED4D-437E-BC0E-0CD2E9104118}"/>
    <cellStyle name="통화 [0] 3 3 4 2 6" xfId="18748" xr:uid="{03E27B18-18FD-4F35-88B1-72AB91801C6F}"/>
    <cellStyle name="통화 [0] 3 3 4 2 6 2" xfId="48701" xr:uid="{954E750A-01BD-45C8-A87B-B0713847EEB3}"/>
    <cellStyle name="통화 [0] 3 3 4 2 7" xfId="21531" xr:uid="{271D71CB-2287-4204-8813-391426E5CA21}"/>
    <cellStyle name="통화 [0] 3 3 4 2 7 2" xfId="51483" xr:uid="{35A95C84-3270-4127-85E0-04862B51DFDB}"/>
    <cellStyle name="통화 [0] 3 3 4 2 8" xfId="24269" xr:uid="{75086B7A-6243-45C9-BF19-02EEFF8972A5}"/>
    <cellStyle name="통화 [0] 3 3 4 2 8 2" xfId="54221" xr:uid="{2065876E-23C8-4E41-A1DA-A0BC446A23DF}"/>
    <cellStyle name="통화 [0] 3 3 4 2 9" xfId="27005" xr:uid="{599EA5AB-4F47-4D6A-B3BC-9AEE5DCD2FC5}"/>
    <cellStyle name="통화 [0] 3 3 4 2 9 2" xfId="56957" xr:uid="{2AAA70FB-D917-4F33-A690-5C0E1AB89223}"/>
    <cellStyle name="통화 [0] 3 3 4 3" xfId="3385" xr:uid="{13DCCFE1-D8E4-4E09-ADF1-FCF74DA3C458}"/>
    <cellStyle name="통화 [0] 3 3 4 3 2" xfId="28380" xr:uid="{754FCF2C-D610-4BA9-B47C-74AE8018DD56}"/>
    <cellStyle name="통화 [0] 3 3 4 3 2 2" xfId="58332" xr:uid="{61523D4D-B809-4656-80A4-C7CD2557FE03}"/>
    <cellStyle name="통화 [0] 3 3 4 3 3" xfId="33378" xr:uid="{CDB85694-702B-466E-B94F-A052C160AE70}"/>
    <cellStyle name="통화 [0] 3 3 4 4" xfId="6333" xr:uid="{26FCC300-7DAF-42B6-A1C2-CC4AE0ADD0DD}"/>
    <cellStyle name="통화 [0] 3 3 4 4 2" xfId="36288" xr:uid="{06CECF47-7A64-4200-8CDB-3FDE63555B55}"/>
    <cellStyle name="통화 [0] 3 3 4 5" xfId="9115" xr:uid="{85C03271-8B68-4DC0-8426-AD1EEE74E811}"/>
    <cellStyle name="통화 [0] 3 3 4 5 2" xfId="39070" xr:uid="{0561CAEA-2F6A-4794-B81B-A8FB9447CE2A}"/>
    <cellStyle name="통화 [0] 3 3 4 6" xfId="11897" xr:uid="{C5F144DF-CCBD-4178-BD9E-740614BA3180}"/>
    <cellStyle name="통화 [0] 3 3 4 6 2" xfId="41852" xr:uid="{8A5A61E6-1CEE-4BCE-9314-CD459AF4F5A0}"/>
    <cellStyle name="통화 [0] 3 3 4 7" xfId="14632" xr:uid="{AC0FCEF1-9CC1-47F7-ADAC-8A56A403B0AE}"/>
    <cellStyle name="통화 [0] 3 3 4 7 2" xfId="44587" xr:uid="{EE660953-80D6-467B-93F0-D9F2CB3F6E92}"/>
    <cellStyle name="통화 [0] 3 3 4 8" xfId="17380" xr:uid="{8B6F7188-B945-4EFC-94A6-19E030AB93CB}"/>
    <cellStyle name="통화 [0] 3 3 4 8 2" xfId="47333" xr:uid="{B8D4CAB9-2EB3-41AF-9304-0756502E5A77}"/>
    <cellStyle name="통화 [0] 3 3 4 9" xfId="20163" xr:uid="{EBD458F6-ECAC-4E6D-AB71-5D0792758A32}"/>
    <cellStyle name="통화 [0] 3 3 4 9 2" xfId="50115" xr:uid="{12F18CD4-06C6-4F18-917E-D655AC0548E6}"/>
    <cellStyle name="통화 [0] 3 3 5" xfId="1537" xr:uid="{79F21FE5-0D05-4829-949E-C7C4A28159BD}"/>
    <cellStyle name="통화 [0] 3 3 5 10" xfId="26321" xr:uid="{10191EFB-5C88-43B9-91F6-FB87DAD3791C}"/>
    <cellStyle name="통화 [0] 3 3 5 10 2" xfId="56273" xr:uid="{A4988E94-3045-454A-A35D-4B2B006F7A1C}"/>
    <cellStyle name="통화 [0] 3 3 5 11" xfId="31542" xr:uid="{99312E0E-6ABC-4BDF-BD75-EC88A67E53D3}"/>
    <cellStyle name="통화 [0] 3 3 5 2" xfId="4069" xr:uid="{1E1C658C-858F-4683-8CB1-7B59521F93C1}"/>
    <cellStyle name="통화 [0] 3 3 5 2 2" xfId="29064" xr:uid="{1E59997F-26D5-4F2F-802D-EE873F38750D}"/>
    <cellStyle name="통화 [0] 3 3 5 2 2 2" xfId="59016" xr:uid="{7A0B8BF0-CE7C-4B9E-B07E-3870F4DCE1E9}"/>
    <cellStyle name="통화 [0] 3 3 5 2 3" xfId="34062" xr:uid="{E066B0D6-7096-4FB2-91E5-C48D982D7264}"/>
    <cellStyle name="통화 [0] 3 3 5 3" xfId="7017" xr:uid="{DAC24902-1A82-448C-98EA-E9922C28BCF0}"/>
    <cellStyle name="통화 [0] 3 3 5 3 2" xfId="36972" xr:uid="{F4175DF9-C801-45F5-A5A9-9062B4072F52}"/>
    <cellStyle name="통화 [0] 3 3 5 4" xfId="9799" xr:uid="{1934E2F8-DC21-430F-B1C4-CF6C0DC1A401}"/>
    <cellStyle name="통화 [0] 3 3 5 4 2" xfId="39754" xr:uid="{58E298ED-7367-4E0B-8884-9EA0E2AD0B76}"/>
    <cellStyle name="통화 [0] 3 3 5 5" xfId="12581" xr:uid="{27F47530-1806-45C7-9F99-FEA037F0937B}"/>
    <cellStyle name="통화 [0] 3 3 5 5 2" xfId="42536" xr:uid="{AC2C981E-C5FB-4A96-A534-C3D5F1BB4C68}"/>
    <cellStyle name="통화 [0] 3 3 5 6" xfId="15316" xr:uid="{E8C763F1-E383-4286-AEE7-832444657C1D}"/>
    <cellStyle name="통화 [0] 3 3 5 6 2" xfId="45271" xr:uid="{F2B5354D-A139-4D78-8735-B268D71383E0}"/>
    <cellStyle name="통화 [0] 3 3 5 7" xfId="18064" xr:uid="{F2B180CB-3A8A-427B-BB88-73A56DB22BDD}"/>
    <cellStyle name="통화 [0] 3 3 5 7 2" xfId="48017" xr:uid="{568F0D44-099E-4A9B-BCDE-A413E5211939}"/>
    <cellStyle name="통화 [0] 3 3 5 8" xfId="20847" xr:uid="{0156496A-EC01-4721-9BE9-A3EF1E9D0CA4}"/>
    <cellStyle name="통화 [0] 3 3 5 8 2" xfId="50799" xr:uid="{3B4023E5-02BB-436C-A90B-01D5CBCDA1C3}"/>
    <cellStyle name="통화 [0] 3 3 5 9" xfId="23585" xr:uid="{15845CFE-15A4-45DB-8468-49A244876DE5}"/>
    <cellStyle name="통화 [0] 3 3 5 9 2" xfId="53537" xr:uid="{2C11A6B0-DF66-45FB-B379-9E82E8A20A48}"/>
    <cellStyle name="통화 [0] 3 3 6" xfId="2084" xr:uid="{91A0B55F-D3B2-4CB5-9C73-0BF030343E9C}"/>
    <cellStyle name="통화 [0] 3 3 6 2" xfId="27696" xr:uid="{8DD6AC26-A56C-4982-BBF7-345CBB485C99}"/>
    <cellStyle name="통화 [0] 3 3 6 2 2" xfId="57648" xr:uid="{7D61F230-0793-4409-BB8C-2609B3258940}"/>
    <cellStyle name="통화 [0] 3 3 6 3" xfId="32087" xr:uid="{C7320916-7416-48DF-ABA7-B79D2F9563FE}"/>
    <cellStyle name="통화 [0] 3 3 7" xfId="2263" xr:uid="{1DC5EE45-EFA1-4841-B6C0-295D38DCBC11}"/>
    <cellStyle name="통화 [0] 3 3 7 2" xfId="32263" xr:uid="{12ECF534-7007-473B-A9D6-670F2877A094}"/>
    <cellStyle name="통화 [0] 3 3 8" xfId="2701" xr:uid="{145EC531-2BE1-4696-88B5-F0EF52E8215C}"/>
    <cellStyle name="통화 [0] 3 3 8 2" xfId="32694" xr:uid="{BFD2ED50-5E85-452E-BB3B-AEBEC0EE24F9}"/>
    <cellStyle name="통화 [0] 3 3 9" xfId="5649" xr:uid="{813DFB26-0308-4E64-93B6-E8AA88C2572F}"/>
    <cellStyle name="통화 [0] 3 3 9 2" xfId="35604" xr:uid="{B4BCF036-3037-48AF-9F0C-B47BE7F64EF9}"/>
    <cellStyle name="통화 [0] 3 4" xfId="497" xr:uid="{2954E536-3B74-4991-9F11-B22CCC2DC5BB}"/>
    <cellStyle name="통화 [0] 3 4 10" xfId="16782" xr:uid="{E16AB8CD-90A3-4CC1-9175-05C66311D4F7}"/>
    <cellStyle name="통화 [0] 3 4 10 2" xfId="46735" xr:uid="{EFA62120-DE36-4D16-96D5-2567895FA302}"/>
    <cellStyle name="통화 [0] 3 4 11" xfId="19565" xr:uid="{FA6135FF-9083-4277-A50E-600D41C11E85}"/>
    <cellStyle name="통화 [0] 3 4 11 2" xfId="49517" xr:uid="{18AFB6EA-F1A1-47BF-A88F-9285AC3A3B1B}"/>
    <cellStyle name="통화 [0] 3 4 12" xfId="22303" xr:uid="{8D6D0EEE-98D2-4EC1-ACE6-229A56FF4412}"/>
    <cellStyle name="통화 [0] 3 4 12 2" xfId="52255" xr:uid="{8711DF4A-377B-4269-B9C9-50FA26B70893}"/>
    <cellStyle name="통화 [0] 3 4 13" xfId="25039" xr:uid="{BC6B9553-7444-4E7A-9136-6C841C1C4120}"/>
    <cellStyle name="통화 [0] 3 4 13 2" xfId="54991" xr:uid="{F17B17FB-49AB-4FB6-8010-C3DB835DAB0A}"/>
    <cellStyle name="통화 [0] 3 4 14" xfId="30507" xr:uid="{00548749-4E3C-40F3-914D-AB7900CA3F24}"/>
    <cellStyle name="통화 [0] 3 4 2" xfId="1045" xr:uid="{905C4DAE-3E4E-4CA9-A668-4B2AA4D59F15}"/>
    <cellStyle name="통화 [0] 3 4 2 10" xfId="19907" xr:uid="{5E1538B8-F399-4C7D-BDDD-B6BB8C337652}"/>
    <cellStyle name="통화 [0] 3 4 2 10 2" xfId="49859" xr:uid="{9F4DE820-D7EB-4B67-9394-94512C98A6B8}"/>
    <cellStyle name="통화 [0] 3 4 2 11" xfId="22645" xr:uid="{ADF258FF-8195-479F-898C-DD9B946CB3C3}"/>
    <cellStyle name="통화 [0] 3 4 2 11 2" xfId="52597" xr:uid="{FD3A358C-3E22-491D-A2CC-07C0A17CA2AE}"/>
    <cellStyle name="통화 [0] 3 4 2 12" xfId="25381" xr:uid="{289D97CD-B11F-48C2-9E4C-593A16CC8494}"/>
    <cellStyle name="통화 [0] 3 4 2 12 2" xfId="55333" xr:uid="{426AC91A-048C-494B-9525-2E42880061B8}"/>
    <cellStyle name="통화 [0] 3 4 2 13" xfId="31050" xr:uid="{554B8AE0-14F0-4455-9B2A-465CE4ABE23E}"/>
    <cellStyle name="통화 [0] 3 4 2 2" xfId="3813" xr:uid="{EBD54C5A-CF19-442E-A31F-B6593591EE63}"/>
    <cellStyle name="통화 [0] 3 4 2 2 10" xfId="26065" xr:uid="{074F9D55-E946-4BD5-A76F-3ED4C55908EE}"/>
    <cellStyle name="통화 [0] 3 4 2 2 10 2" xfId="56017" xr:uid="{5A0C7E37-B2A6-43D0-B928-E059231230C2}"/>
    <cellStyle name="통화 [0] 3 4 2 2 11" xfId="33806" xr:uid="{C3A2EF8E-19FF-4B3A-9866-46CD0863C06B}"/>
    <cellStyle name="통화 [0] 3 4 2 2 2" xfId="5181" xr:uid="{14252861-3D4D-48EB-A395-62B75A6738D4}"/>
    <cellStyle name="통화 [0] 3 4 2 2 2 10" xfId="35174" xr:uid="{D86CFA28-2B5C-4471-8618-66D721242257}"/>
    <cellStyle name="통화 [0] 3 4 2 2 2 2" xfId="8129" xr:uid="{3932BB19-ED52-4086-AB14-59B6A0C17370}"/>
    <cellStyle name="통화 [0] 3 4 2 2 2 2 2" xfId="30176" xr:uid="{40DE1B88-4AFA-4996-8B9D-EF10D9D2B313}"/>
    <cellStyle name="통화 [0] 3 4 2 2 2 2 2 2" xfId="60128" xr:uid="{BDFDC661-AE36-4930-A2A3-923BB375477E}"/>
    <cellStyle name="통화 [0] 3 4 2 2 2 2 3" xfId="38084" xr:uid="{D8C98E27-40FF-47F5-8922-8628429288BC}"/>
    <cellStyle name="통화 [0] 3 4 2 2 2 3" xfId="10911" xr:uid="{A1B47F5D-31ED-4145-9173-98B9AED3DEDD}"/>
    <cellStyle name="통화 [0] 3 4 2 2 2 3 2" xfId="40866" xr:uid="{C33EE344-C5DD-4379-8410-5078769C3B72}"/>
    <cellStyle name="통화 [0] 3 4 2 2 2 4" xfId="13693" xr:uid="{5334B7C6-1F56-4BED-A1F2-15FB65644139}"/>
    <cellStyle name="통화 [0] 3 4 2 2 2 4 2" xfId="43648" xr:uid="{AF5CE62B-952F-4F83-A6C0-800F24DB1909}"/>
    <cellStyle name="통화 [0] 3 4 2 2 2 5" xfId="16428" xr:uid="{6720A8BB-F109-46B8-8498-DDFDA983936C}"/>
    <cellStyle name="통화 [0] 3 4 2 2 2 5 2" xfId="46383" xr:uid="{C158F2AA-3A07-42A6-A28A-CCE38B535A3E}"/>
    <cellStyle name="통화 [0] 3 4 2 2 2 6" xfId="19176" xr:uid="{621DB6A7-48E8-4992-BE73-99AF5AEDF360}"/>
    <cellStyle name="통화 [0] 3 4 2 2 2 6 2" xfId="49129" xr:uid="{FD6B3E43-F04B-4C97-AA5B-039146F9C352}"/>
    <cellStyle name="통화 [0] 3 4 2 2 2 7" xfId="21959" xr:uid="{3CC519E0-EC5F-4818-8AD0-F0D97C9644A4}"/>
    <cellStyle name="통화 [0] 3 4 2 2 2 7 2" xfId="51911" xr:uid="{20B4F82A-851F-4BD7-8F73-9DF9C50D5AE7}"/>
    <cellStyle name="통화 [0] 3 4 2 2 2 8" xfId="24697" xr:uid="{5E99BBD0-90D2-4529-846E-3CBB6736F0D8}"/>
    <cellStyle name="통화 [0] 3 4 2 2 2 8 2" xfId="54649" xr:uid="{458A9FB6-20DC-4196-9DE9-383A53DF359D}"/>
    <cellStyle name="통화 [0] 3 4 2 2 2 9" xfId="27433" xr:uid="{45356594-44C5-447A-87D4-A32F8390BF03}"/>
    <cellStyle name="통화 [0] 3 4 2 2 2 9 2" xfId="57385" xr:uid="{50C1DD59-1341-484E-9AF2-DD2E7983D516}"/>
    <cellStyle name="통화 [0] 3 4 2 2 3" xfId="6761" xr:uid="{EFF66B29-FE09-4FF7-887E-7A954811D2F2}"/>
    <cellStyle name="통화 [0] 3 4 2 2 3 2" xfId="28808" xr:uid="{61E9F736-7CCE-43AA-9B0C-534802242015}"/>
    <cellStyle name="통화 [0] 3 4 2 2 3 2 2" xfId="58760" xr:uid="{B8DAE781-AC32-487A-8C19-DE33EB088B58}"/>
    <cellStyle name="통화 [0] 3 4 2 2 3 3" xfId="36716" xr:uid="{60F73EF0-EB7B-4CD7-93AA-537083733B31}"/>
    <cellStyle name="통화 [0] 3 4 2 2 4" xfId="9543" xr:uid="{85B75189-BA90-420C-98C9-1DBF6BCA9F0F}"/>
    <cellStyle name="통화 [0] 3 4 2 2 4 2" xfId="39498" xr:uid="{2E9024C2-8087-4998-9E75-EE902404AEAA}"/>
    <cellStyle name="통화 [0] 3 4 2 2 5" xfId="12325" xr:uid="{172DF3D1-B034-4FBB-BDB4-54148DDAABE0}"/>
    <cellStyle name="통화 [0] 3 4 2 2 5 2" xfId="42280" xr:uid="{D096CEB1-E30A-42D6-884D-88FA4A301BBF}"/>
    <cellStyle name="통화 [0] 3 4 2 2 6" xfId="15060" xr:uid="{2CA1E177-5B0B-47AE-A2A0-2EDEAB586D57}"/>
    <cellStyle name="통화 [0] 3 4 2 2 6 2" xfId="45015" xr:uid="{7A58B13F-19B7-42F7-B10A-D2A585C6CB12}"/>
    <cellStyle name="통화 [0] 3 4 2 2 7" xfId="17808" xr:uid="{E8C4520E-4E49-4736-BCA9-D07E0CC5E81A}"/>
    <cellStyle name="통화 [0] 3 4 2 2 7 2" xfId="47761" xr:uid="{E29DDE43-1B5E-4CC9-B9A9-4666F35F7F46}"/>
    <cellStyle name="통화 [0] 3 4 2 2 8" xfId="20591" xr:uid="{6AD15C82-3287-4670-B50F-5E3D6AA0D253}"/>
    <cellStyle name="통화 [0] 3 4 2 2 8 2" xfId="50543" xr:uid="{37D7C1F4-E6E0-4B25-AC99-694BFFF9767E}"/>
    <cellStyle name="통화 [0] 3 4 2 2 9" xfId="23329" xr:uid="{99E24E4F-3703-43EF-9631-A6065F0BC407}"/>
    <cellStyle name="통화 [0] 3 4 2 2 9 2" xfId="53281" xr:uid="{6060A67B-C100-400E-9AB7-8F041C09D471}"/>
    <cellStyle name="통화 [0] 3 4 2 3" xfId="4497" xr:uid="{619A5357-A2FC-4B89-9C38-D0C37581A211}"/>
    <cellStyle name="통화 [0] 3 4 2 3 10" xfId="34490" xr:uid="{054686BB-9E38-45FF-A75E-91F4AA7604A8}"/>
    <cellStyle name="통화 [0] 3 4 2 3 2" xfId="7445" xr:uid="{FB943049-2A80-408E-8BFC-30D24AA296D9}"/>
    <cellStyle name="통화 [0] 3 4 2 3 2 2" xfId="29492" xr:uid="{56C67E4D-0EF6-4011-A8C0-D43062B2BA7E}"/>
    <cellStyle name="통화 [0] 3 4 2 3 2 2 2" xfId="59444" xr:uid="{AC1C070B-24CA-4FA0-B3B4-574D15218A08}"/>
    <cellStyle name="통화 [0] 3 4 2 3 2 3" xfId="37400" xr:uid="{A5F8FBFF-5B86-4DB1-A24E-BB59304E309E}"/>
    <cellStyle name="통화 [0] 3 4 2 3 3" xfId="10227" xr:uid="{3287E413-1F8C-45D2-9C16-8A59B2329196}"/>
    <cellStyle name="통화 [0] 3 4 2 3 3 2" xfId="40182" xr:uid="{1772516D-0D7C-4792-BC8F-E7AF38CFA30F}"/>
    <cellStyle name="통화 [0] 3 4 2 3 4" xfId="13009" xr:uid="{BE785559-FB23-4714-A21D-9D394B53908F}"/>
    <cellStyle name="통화 [0] 3 4 2 3 4 2" xfId="42964" xr:uid="{7499CCD2-A1D5-4FF5-8312-414790247249}"/>
    <cellStyle name="통화 [0] 3 4 2 3 5" xfId="15744" xr:uid="{DD83EE52-0081-4C54-96BE-F765571004C6}"/>
    <cellStyle name="통화 [0] 3 4 2 3 5 2" xfId="45699" xr:uid="{72C2CD64-B1F1-4CAC-BA71-89BA75D64928}"/>
    <cellStyle name="통화 [0] 3 4 2 3 6" xfId="18492" xr:uid="{1AB9FCBC-9597-4E8A-91CE-0710EB36385C}"/>
    <cellStyle name="통화 [0] 3 4 2 3 6 2" xfId="48445" xr:uid="{B9898BF2-CB46-490D-BCC7-86973C8FAC04}"/>
    <cellStyle name="통화 [0] 3 4 2 3 7" xfId="21275" xr:uid="{CA69DDD7-F9D7-4352-B8D9-01A51A8EBEE4}"/>
    <cellStyle name="통화 [0] 3 4 2 3 7 2" xfId="51227" xr:uid="{BFC3D63F-1557-46B3-ADF9-100B97809452}"/>
    <cellStyle name="통화 [0] 3 4 2 3 8" xfId="24013" xr:uid="{5A7F4D20-6119-4FD6-93B2-72EB327161F8}"/>
    <cellStyle name="통화 [0] 3 4 2 3 8 2" xfId="53965" xr:uid="{9791B108-AF5E-4A3A-872D-5343398D4A5E}"/>
    <cellStyle name="통화 [0] 3 4 2 3 9" xfId="26749" xr:uid="{6A44026D-437D-4E75-A4DE-B1EF4E590378}"/>
    <cellStyle name="통화 [0] 3 4 2 3 9 2" xfId="56701" xr:uid="{5597A2FB-2937-4000-828A-DE6FD3BB436F}"/>
    <cellStyle name="통화 [0] 3 4 2 4" xfId="3129" xr:uid="{C29671FA-3EF7-4597-A9D9-D40651333340}"/>
    <cellStyle name="통화 [0] 3 4 2 4 2" xfId="28124" xr:uid="{5A3BF982-1E71-4F6A-AE3C-B74C0FB5AEA9}"/>
    <cellStyle name="통화 [0] 3 4 2 4 2 2" xfId="58076" xr:uid="{E480E02A-50A9-47CD-9F0F-E7178174851A}"/>
    <cellStyle name="통화 [0] 3 4 2 4 3" xfId="33122" xr:uid="{56B953B0-4EC1-48D9-AE20-AFDD8750E6DC}"/>
    <cellStyle name="통화 [0] 3 4 2 5" xfId="6077" xr:uid="{2B028D9D-EA09-4C94-980E-991EC2D14307}"/>
    <cellStyle name="통화 [0] 3 4 2 5 2" xfId="36032" xr:uid="{9B3C7F69-3171-4682-96E2-1D357DEFCA20}"/>
    <cellStyle name="통화 [0] 3 4 2 6" xfId="8859" xr:uid="{31F51FBF-F4AD-4B1A-AA1D-9C612C88FB6E}"/>
    <cellStyle name="통화 [0] 3 4 2 6 2" xfId="38814" xr:uid="{9B17BFD1-D858-4447-A3E2-C811B46F2A7F}"/>
    <cellStyle name="통화 [0] 3 4 2 7" xfId="11641" xr:uid="{16FC9985-9032-4429-9EE6-52546EAEDD1F}"/>
    <cellStyle name="통화 [0] 3 4 2 7 2" xfId="41596" xr:uid="{A88D29EA-FF48-4733-8CDE-A5F1EB693E0E}"/>
    <cellStyle name="통화 [0] 3 4 2 8" xfId="14376" xr:uid="{C0BC085F-7F11-40E2-BCBB-CCC1110F75C2}"/>
    <cellStyle name="통화 [0] 3 4 2 8 2" xfId="44331" xr:uid="{987ED02A-8C1B-4747-846E-B063CA349B6B}"/>
    <cellStyle name="통화 [0] 3 4 2 9" xfId="17124" xr:uid="{C2051D17-3814-46BC-BBE0-DC8AA9E6C2D7}"/>
    <cellStyle name="통화 [0] 3 4 2 9 2" xfId="47077" xr:uid="{DDF70B5D-5FE1-48BE-9438-4FDA8D686BCF}"/>
    <cellStyle name="통화 [0] 3 4 3" xfId="1587" xr:uid="{9F1A73FD-80C1-46EA-BE54-A268261FDC55}"/>
    <cellStyle name="통화 [0] 3 4 3 10" xfId="22987" xr:uid="{163E7685-1D17-477D-8BC5-29CAA0D0D652}"/>
    <cellStyle name="통화 [0] 3 4 3 10 2" xfId="52939" xr:uid="{E68A640D-66E2-4FB9-9E80-BE48D4B9A9B4}"/>
    <cellStyle name="통화 [0] 3 4 3 11" xfId="25723" xr:uid="{D9BB4EEA-5A34-4A4C-A073-83CAB0B4201D}"/>
    <cellStyle name="통화 [0] 3 4 3 11 2" xfId="55675" xr:uid="{38DE94F5-07AA-4141-9457-E0F48C6F6EEE}"/>
    <cellStyle name="통화 [0] 3 4 3 12" xfId="31592" xr:uid="{D28FC82A-22CC-4C77-8614-5BDBEF00A0CE}"/>
    <cellStyle name="통화 [0] 3 4 3 2" xfId="4839" xr:uid="{0239F331-502A-4925-835E-3DEFDDA1C9AD}"/>
    <cellStyle name="통화 [0] 3 4 3 2 10" xfId="34832" xr:uid="{54BF1C00-C41F-4C90-83A6-D79FD4D51C34}"/>
    <cellStyle name="통화 [0] 3 4 3 2 2" xfId="7787" xr:uid="{BEFC1333-B55D-4119-A132-845B98D22DC3}"/>
    <cellStyle name="통화 [0] 3 4 3 2 2 2" xfId="29834" xr:uid="{7F850FFC-AF1A-4649-90D1-7AB327A34B9B}"/>
    <cellStyle name="통화 [0] 3 4 3 2 2 2 2" xfId="59786" xr:uid="{6D88B419-2285-4150-9EB9-7F7E053F9004}"/>
    <cellStyle name="통화 [0] 3 4 3 2 2 3" xfId="37742" xr:uid="{BB28BE88-2FA0-4B4C-8EAD-5DFA1BF87A5F}"/>
    <cellStyle name="통화 [0] 3 4 3 2 3" xfId="10569" xr:uid="{AE960F5E-6305-4C91-90EE-74895FA62228}"/>
    <cellStyle name="통화 [0] 3 4 3 2 3 2" xfId="40524" xr:uid="{73AF6C96-80D5-46A6-B944-C3FD6FFA446A}"/>
    <cellStyle name="통화 [0] 3 4 3 2 4" xfId="13351" xr:uid="{E78D8911-EA69-4568-BDAA-C7FB5890B74B}"/>
    <cellStyle name="통화 [0] 3 4 3 2 4 2" xfId="43306" xr:uid="{23A30881-1E57-4CE7-8B0E-21FF2FBC2B5D}"/>
    <cellStyle name="통화 [0] 3 4 3 2 5" xfId="16086" xr:uid="{6C76743E-761E-4F62-9E8C-3EBDF9BFA46F}"/>
    <cellStyle name="통화 [0] 3 4 3 2 5 2" xfId="46041" xr:uid="{175D249B-32B9-40F9-B1DB-4ED12D056D54}"/>
    <cellStyle name="통화 [0] 3 4 3 2 6" xfId="18834" xr:uid="{BD5A3D9E-3850-478F-AB3B-5113206F848E}"/>
    <cellStyle name="통화 [0] 3 4 3 2 6 2" xfId="48787" xr:uid="{2C6C5214-FD5B-454B-B21A-0609D1233364}"/>
    <cellStyle name="통화 [0] 3 4 3 2 7" xfId="21617" xr:uid="{686F2601-8A63-477D-A04B-449743EC9576}"/>
    <cellStyle name="통화 [0] 3 4 3 2 7 2" xfId="51569" xr:uid="{B26E7BC8-DAD5-4E49-9F5F-28B11FCC2FB6}"/>
    <cellStyle name="통화 [0] 3 4 3 2 8" xfId="24355" xr:uid="{197CCEFE-A244-4634-87FB-48C9326CD21C}"/>
    <cellStyle name="통화 [0] 3 4 3 2 8 2" xfId="54307" xr:uid="{44E32741-5D4E-4A1B-BDAF-5185EC1556C1}"/>
    <cellStyle name="통화 [0] 3 4 3 2 9" xfId="27091" xr:uid="{AA2D04E8-F5DA-4353-92CB-08A20F117F93}"/>
    <cellStyle name="통화 [0] 3 4 3 2 9 2" xfId="57043" xr:uid="{89F6B4D5-CF50-43C3-9713-E0B0415C62D9}"/>
    <cellStyle name="통화 [0] 3 4 3 3" xfId="3471" xr:uid="{C845C0DC-BEBB-439D-8EB2-396876DA6395}"/>
    <cellStyle name="통화 [0] 3 4 3 3 2" xfId="28466" xr:uid="{A0196683-A80B-4A52-A140-31D95A7660F5}"/>
    <cellStyle name="통화 [0] 3 4 3 3 2 2" xfId="58418" xr:uid="{357FB458-1602-4802-AA67-827D7725BA88}"/>
    <cellStyle name="통화 [0] 3 4 3 3 3" xfId="33464" xr:uid="{1BB412E1-968A-4959-952D-AEC3027084BD}"/>
    <cellStyle name="통화 [0] 3 4 3 4" xfId="6419" xr:uid="{CCE12782-70CD-4C42-ADB6-073E316427ED}"/>
    <cellStyle name="통화 [0] 3 4 3 4 2" xfId="36374" xr:uid="{B16AF02F-F6BF-4DAF-830E-187793ADDAD9}"/>
    <cellStyle name="통화 [0] 3 4 3 5" xfId="9201" xr:uid="{6F29120A-FF02-431B-BB40-4BF65C9BBC50}"/>
    <cellStyle name="통화 [0] 3 4 3 5 2" xfId="39156" xr:uid="{C0A854E1-CD62-40E6-B361-82B38FDBDD06}"/>
    <cellStyle name="통화 [0] 3 4 3 6" xfId="11983" xr:uid="{6C337049-D369-4376-918F-67685DFACC7D}"/>
    <cellStyle name="통화 [0] 3 4 3 6 2" xfId="41938" xr:uid="{1B307271-CAF7-48AB-B7C1-6ABCAC87E0BF}"/>
    <cellStyle name="통화 [0] 3 4 3 7" xfId="14718" xr:uid="{2521AE35-D3D6-4F36-853D-38E40E94DF32}"/>
    <cellStyle name="통화 [0] 3 4 3 7 2" xfId="44673" xr:uid="{F7A24D3C-3D4F-4706-9E0A-6485671FEDF5}"/>
    <cellStyle name="통화 [0] 3 4 3 8" xfId="17466" xr:uid="{F7FE6AF9-93EB-444A-9E2D-E51C1469660E}"/>
    <cellStyle name="통화 [0] 3 4 3 8 2" xfId="47419" xr:uid="{A8DF26D2-DA28-4D25-A9F8-B94DD3A9689A}"/>
    <cellStyle name="통화 [0] 3 4 3 9" xfId="20249" xr:uid="{3D743908-D975-423B-AEDF-EB3AE54B92A7}"/>
    <cellStyle name="통화 [0] 3 4 3 9 2" xfId="50201" xr:uid="{C08ED114-8379-4D51-8EF5-F205AB976F90}"/>
    <cellStyle name="통화 [0] 3 4 4" xfId="2350" xr:uid="{71D1AD45-156E-4A50-8B01-F201D0519E15}"/>
    <cellStyle name="통화 [0] 3 4 4 10" xfId="26407" xr:uid="{1BAA0046-7A24-49AC-9FA5-BCE8C22534B8}"/>
    <cellStyle name="통화 [0] 3 4 4 10 2" xfId="56359" xr:uid="{5770DCA0-B2CE-48A6-8885-F9887FB4C7A4}"/>
    <cellStyle name="통화 [0] 3 4 4 11" xfId="32349" xr:uid="{42FEE010-7A81-44FC-A02D-56E3E004FDF4}"/>
    <cellStyle name="통화 [0] 3 4 4 2" xfId="4155" xr:uid="{84994F37-1546-499F-9E38-200B492A7653}"/>
    <cellStyle name="통화 [0] 3 4 4 2 2" xfId="29150" xr:uid="{AE7F0428-3774-4616-992E-E7DCFD93753F}"/>
    <cellStyle name="통화 [0] 3 4 4 2 2 2" xfId="59102" xr:uid="{90A0838F-ECC7-4421-A72C-FCD2EDD112AA}"/>
    <cellStyle name="통화 [0] 3 4 4 2 3" xfId="34148" xr:uid="{2C5F8D30-8819-4226-9EC7-DC05AAE0CEBD}"/>
    <cellStyle name="통화 [0] 3 4 4 3" xfId="7103" xr:uid="{DED478D4-9644-4E44-9EF0-2D6AB8484746}"/>
    <cellStyle name="통화 [0] 3 4 4 3 2" xfId="37058" xr:uid="{84762E6E-CDFC-4546-AB86-18706F4BE8A7}"/>
    <cellStyle name="통화 [0] 3 4 4 4" xfId="9885" xr:uid="{05893FB4-E286-4B00-8961-355BA83BB8FA}"/>
    <cellStyle name="통화 [0] 3 4 4 4 2" xfId="39840" xr:uid="{1DD63732-76A7-4386-A20B-0575D3BE03D2}"/>
    <cellStyle name="통화 [0] 3 4 4 5" xfId="12667" xr:uid="{6BD88A67-071C-4A61-A80C-DE394B2ABB1E}"/>
    <cellStyle name="통화 [0] 3 4 4 5 2" xfId="42622" xr:uid="{1A60C058-7CC6-48C5-8BA1-B86ADF7BCBA9}"/>
    <cellStyle name="통화 [0] 3 4 4 6" xfId="15402" xr:uid="{D0E667F6-FD37-4AF9-8540-68F5AF7B73DF}"/>
    <cellStyle name="통화 [0] 3 4 4 6 2" xfId="45357" xr:uid="{27BA7170-0B45-4536-9224-7F8DA9311C29}"/>
    <cellStyle name="통화 [0] 3 4 4 7" xfId="18150" xr:uid="{C398F804-A0C4-4CC8-A0A6-08D63E4D5433}"/>
    <cellStyle name="통화 [0] 3 4 4 7 2" xfId="48103" xr:uid="{F90D18FB-4E10-4F8D-AC7A-527140A3C3D7}"/>
    <cellStyle name="통화 [0] 3 4 4 8" xfId="20933" xr:uid="{8B8B91AC-42FC-4899-8834-5F64BF27A49B}"/>
    <cellStyle name="통화 [0] 3 4 4 8 2" xfId="50885" xr:uid="{07C01B0F-D427-46B7-BCBC-BE5E511BC688}"/>
    <cellStyle name="통화 [0] 3 4 4 9" xfId="23671" xr:uid="{7AF606ED-241D-4554-BF33-17A97EA0701E}"/>
    <cellStyle name="통화 [0] 3 4 4 9 2" xfId="53623" xr:uid="{060632CF-AC8E-4308-B47A-CB751044BA16}"/>
    <cellStyle name="통화 [0] 3 4 5" xfId="2787" xr:uid="{833BB0AD-CEDD-4AB9-A166-432B059106F8}"/>
    <cellStyle name="통화 [0] 3 4 5 2" xfId="27782" xr:uid="{44D8C3DA-A797-4BEB-8728-D1029EFC577E}"/>
    <cellStyle name="통화 [0] 3 4 5 2 2" xfId="57734" xr:uid="{F54647BA-6A52-4977-A2AC-AE7268EEC853}"/>
    <cellStyle name="통화 [0] 3 4 5 3" xfId="32780" xr:uid="{E85AB6EF-8487-4E9E-844A-085B02B95DBA}"/>
    <cellStyle name="통화 [0] 3 4 6" xfId="5735" xr:uid="{5D6B7B54-CAD0-4519-9B0D-6F6ECBE15726}"/>
    <cellStyle name="통화 [0] 3 4 6 2" xfId="35690" xr:uid="{97A1F27F-85A4-4DBA-AD98-E094CFCBA630}"/>
    <cellStyle name="통화 [0] 3 4 7" xfId="8517" xr:uid="{8F16B8F3-B50E-4FCD-BC42-B4FB346422C1}"/>
    <cellStyle name="통화 [0] 3 4 7 2" xfId="38472" xr:uid="{E7E90149-16F9-41FF-AE99-A4FDA462D3C0}"/>
    <cellStyle name="통화 [0] 3 4 8" xfId="11299" xr:uid="{44DED959-5A51-4CEF-A34B-DD52441F0515}"/>
    <cellStyle name="통화 [0] 3 4 8 2" xfId="41254" xr:uid="{E41ECDA6-5B51-43D5-86D0-8487D373153E}"/>
    <cellStyle name="통화 [0] 3 4 9" xfId="14034" xr:uid="{830B1627-90C8-4DA6-ABD0-7378A6D0E3EC}"/>
    <cellStyle name="통화 [0] 3 4 9 2" xfId="43989" xr:uid="{18204126-2313-405F-9598-678219917F4D}"/>
    <cellStyle name="통화 [0] 3 5" xfId="638" xr:uid="{1BCD7405-D2A7-41B0-8DC4-1D7119F3BBA4}"/>
    <cellStyle name="통화 [0] 3 5 10" xfId="19736" xr:uid="{36C7AE28-66A4-447E-8B07-19A71797C629}"/>
    <cellStyle name="통화 [0] 3 5 10 2" xfId="49688" xr:uid="{5D3E9D08-EEAA-4C50-9BDE-8CA3903440E9}"/>
    <cellStyle name="통화 [0] 3 5 11" xfId="22474" xr:uid="{2D6179A3-D649-451B-ABAE-49EBEECE1AC1}"/>
    <cellStyle name="통화 [0] 3 5 11 2" xfId="52426" xr:uid="{B476B2A4-30D9-4B40-8C9F-123D0F8F3153}"/>
    <cellStyle name="통화 [0] 3 5 12" xfId="25210" xr:uid="{70C8030C-2199-494C-BB71-C1D1B5EE4B76}"/>
    <cellStyle name="통화 [0] 3 5 12 2" xfId="55162" xr:uid="{76B4754A-DF39-4BF2-A653-B6F3032CD992}"/>
    <cellStyle name="통화 [0] 3 5 13" xfId="30648" xr:uid="{CCF89493-C013-4F92-8F90-EB57395F717E}"/>
    <cellStyle name="통화 [0] 3 5 2" xfId="1186" xr:uid="{31DFA577-3A94-4206-AB90-CDB895089D00}"/>
    <cellStyle name="통화 [0] 3 5 2 10" xfId="23158" xr:uid="{A2111C3F-E784-4B59-AE5C-21F9F52DD4F3}"/>
    <cellStyle name="통화 [0] 3 5 2 10 2" xfId="53110" xr:uid="{FD3B6B92-D25D-4ABA-A491-4E0127930167}"/>
    <cellStyle name="통화 [0] 3 5 2 11" xfId="25894" xr:uid="{8D216B07-2B19-4BC0-A404-B4607BAEBBE6}"/>
    <cellStyle name="통화 [0] 3 5 2 11 2" xfId="55846" xr:uid="{B90CEE96-463D-44F0-9993-54235D2261E9}"/>
    <cellStyle name="통화 [0] 3 5 2 12" xfId="31191" xr:uid="{F71E5D82-CD27-41A7-AE41-EA3C511EB9EE}"/>
    <cellStyle name="통화 [0] 3 5 2 2" xfId="5010" xr:uid="{93E209A5-64FC-469D-A3BA-255F0ACF4FBB}"/>
    <cellStyle name="통화 [0] 3 5 2 2 10" xfId="35003" xr:uid="{9338BE3E-60FD-4D9C-AB38-B38F015E7B81}"/>
    <cellStyle name="통화 [0] 3 5 2 2 2" xfId="7958" xr:uid="{139A2F8A-4FBD-47BA-B3E3-7926D63AD9E2}"/>
    <cellStyle name="통화 [0] 3 5 2 2 2 2" xfId="30005" xr:uid="{D09643A3-1025-4CA2-B148-CDC8B3E695C7}"/>
    <cellStyle name="통화 [0] 3 5 2 2 2 2 2" xfId="59957" xr:uid="{81AB4E55-F419-44E0-97C2-5F33FCDFB1D9}"/>
    <cellStyle name="통화 [0] 3 5 2 2 2 3" xfId="37913" xr:uid="{8064E0F5-B961-472D-B41E-EA6F8E138F9E}"/>
    <cellStyle name="통화 [0] 3 5 2 2 3" xfId="10740" xr:uid="{886BAC59-171C-4693-8E29-18C511450C8E}"/>
    <cellStyle name="통화 [0] 3 5 2 2 3 2" xfId="40695" xr:uid="{59B83671-EDA4-49AD-B737-8EE2ECF6AAAF}"/>
    <cellStyle name="통화 [0] 3 5 2 2 4" xfId="13522" xr:uid="{F0F042A3-2E6A-4471-B5BE-43390294F4C4}"/>
    <cellStyle name="통화 [0] 3 5 2 2 4 2" xfId="43477" xr:uid="{7DA46809-B8E1-45A0-A315-7F287AAF1D6B}"/>
    <cellStyle name="통화 [0] 3 5 2 2 5" xfId="16257" xr:uid="{42484E6B-3813-4639-8D77-2A78C1384E13}"/>
    <cellStyle name="통화 [0] 3 5 2 2 5 2" xfId="46212" xr:uid="{EDD2DF6A-4829-4937-A34B-920AA22A4E42}"/>
    <cellStyle name="통화 [0] 3 5 2 2 6" xfId="19005" xr:uid="{EE088EEE-BCBB-4CB7-B9D4-FC866A46909E}"/>
    <cellStyle name="통화 [0] 3 5 2 2 6 2" xfId="48958" xr:uid="{415BE372-57D1-4A89-9DF1-6272CD41FA2C}"/>
    <cellStyle name="통화 [0] 3 5 2 2 7" xfId="21788" xr:uid="{8F707F88-82D8-4F86-A909-E5346B94E810}"/>
    <cellStyle name="통화 [0] 3 5 2 2 7 2" xfId="51740" xr:uid="{344C4A0E-B7D9-4B35-B966-A16AF9041890}"/>
    <cellStyle name="통화 [0] 3 5 2 2 8" xfId="24526" xr:uid="{5464566F-84D3-4180-A4F1-44B0C42D38A1}"/>
    <cellStyle name="통화 [0] 3 5 2 2 8 2" xfId="54478" xr:uid="{47B37AE2-EF44-4810-ACE7-5B0295FBB12F}"/>
    <cellStyle name="통화 [0] 3 5 2 2 9" xfId="27262" xr:uid="{A7F74300-61DF-43A8-9B30-B8F9DAFAD5C3}"/>
    <cellStyle name="통화 [0] 3 5 2 2 9 2" xfId="57214" xr:uid="{BBD1DC62-C44A-428A-B502-03DE9A44EF79}"/>
    <cellStyle name="통화 [0] 3 5 2 3" xfId="3642" xr:uid="{C1925698-E03F-4D21-A923-FB50661006E8}"/>
    <cellStyle name="통화 [0] 3 5 2 3 2" xfId="28637" xr:uid="{02FA0A07-B3B1-4615-9EF3-0F7434AD1BBC}"/>
    <cellStyle name="통화 [0] 3 5 2 3 2 2" xfId="58589" xr:uid="{744B27E7-CAD9-4C84-950B-18D3AE4266D7}"/>
    <cellStyle name="통화 [0] 3 5 2 3 3" xfId="33635" xr:uid="{D0F1A279-AAB3-4023-A3C4-D50300EF7897}"/>
    <cellStyle name="통화 [0] 3 5 2 4" xfId="6590" xr:uid="{38557374-57D2-4D75-9CA7-E2833EB3FC19}"/>
    <cellStyle name="통화 [0] 3 5 2 4 2" xfId="36545" xr:uid="{65A8C5BC-6B63-47AA-909A-07C07F7AB221}"/>
    <cellStyle name="통화 [0] 3 5 2 5" xfId="9372" xr:uid="{CA773899-B4D4-4DC1-94FC-C3268BD6649D}"/>
    <cellStyle name="통화 [0] 3 5 2 5 2" xfId="39327" xr:uid="{4D85B5F0-B3E1-4800-BB85-F032C115D8CA}"/>
    <cellStyle name="통화 [0] 3 5 2 6" xfId="12154" xr:uid="{85874930-E862-4773-BCF9-82E4E29A1FF1}"/>
    <cellStyle name="통화 [0] 3 5 2 6 2" xfId="42109" xr:uid="{32CE59EE-5455-4771-97D3-FDC5A0D70E1F}"/>
    <cellStyle name="통화 [0] 3 5 2 7" xfId="14889" xr:uid="{FA8165E6-ED98-44A2-A98F-1EF2A8BC1DF8}"/>
    <cellStyle name="통화 [0] 3 5 2 7 2" xfId="44844" xr:uid="{41D9E8D5-2561-433B-B5EA-1EE49D704C23}"/>
    <cellStyle name="통화 [0] 3 5 2 8" xfId="17637" xr:uid="{23A9C315-8B2E-43EB-935A-F4842B7FAF05}"/>
    <cellStyle name="통화 [0] 3 5 2 8 2" xfId="47590" xr:uid="{895D6B63-5CAC-42B9-9AD4-19197FACF04E}"/>
    <cellStyle name="통화 [0] 3 5 2 9" xfId="20420" xr:uid="{0DE78CED-5A86-4728-876D-A1DB3100443B}"/>
    <cellStyle name="통화 [0] 3 5 2 9 2" xfId="50372" xr:uid="{93900460-76DE-498C-ACC9-F71E222C3555}"/>
    <cellStyle name="통화 [0] 3 5 3" xfId="1728" xr:uid="{E9EF60F3-040F-4421-B723-D06A793759E4}"/>
    <cellStyle name="통화 [0] 3 5 3 10" xfId="26578" xr:uid="{A6D728A1-E95A-4357-BA3D-A79562BFE077}"/>
    <cellStyle name="통화 [0] 3 5 3 10 2" xfId="56530" xr:uid="{0814BCB4-6398-4742-A7FA-D71B8A3E23AB}"/>
    <cellStyle name="통화 [0] 3 5 3 11" xfId="31733" xr:uid="{B77EE3C0-38BC-4894-A442-20150CFB2754}"/>
    <cellStyle name="통화 [0] 3 5 3 2" xfId="4326" xr:uid="{DA886DB2-7199-49AD-B7B3-DBF943FEC8B4}"/>
    <cellStyle name="통화 [0] 3 5 3 2 2" xfId="29321" xr:uid="{F3BE5CA0-0550-4A69-BF35-ECCD15E03D98}"/>
    <cellStyle name="통화 [0] 3 5 3 2 2 2" xfId="59273" xr:uid="{15A1AD6A-1688-44D6-A9F7-CA61B790684A}"/>
    <cellStyle name="통화 [0] 3 5 3 2 3" xfId="34319" xr:uid="{73262ECD-F2B4-49FA-9150-E4EC89126EDA}"/>
    <cellStyle name="통화 [0] 3 5 3 3" xfId="7274" xr:uid="{EDE4B069-4AA0-4735-A8A4-C6B4FACEE861}"/>
    <cellStyle name="통화 [0] 3 5 3 3 2" xfId="37229" xr:uid="{CF8D6F50-411F-48A6-8A3D-473A53734961}"/>
    <cellStyle name="통화 [0] 3 5 3 4" xfId="10056" xr:uid="{A77F6F92-1AF7-4CE9-AB3F-E5B9356C6771}"/>
    <cellStyle name="통화 [0] 3 5 3 4 2" xfId="40011" xr:uid="{A1CC33B0-F0CD-4C3B-B6B5-E07D17AE29F7}"/>
    <cellStyle name="통화 [0] 3 5 3 5" xfId="12838" xr:uid="{19578D43-B6FE-48C0-AC52-E2FB59CC173B}"/>
    <cellStyle name="통화 [0] 3 5 3 5 2" xfId="42793" xr:uid="{DD26F9A3-332C-4260-83E9-F5628727765F}"/>
    <cellStyle name="통화 [0] 3 5 3 6" xfId="15573" xr:uid="{855C9AA3-6FF8-4B3A-807A-81784288D87A}"/>
    <cellStyle name="통화 [0] 3 5 3 6 2" xfId="45528" xr:uid="{428E9CF9-5E71-448E-85A1-F7097E92CC24}"/>
    <cellStyle name="통화 [0] 3 5 3 7" xfId="18321" xr:uid="{DCECD074-183D-4037-A6F6-1092D6FCC216}"/>
    <cellStyle name="통화 [0] 3 5 3 7 2" xfId="48274" xr:uid="{33982698-1B45-4935-9BCF-7234CA34CE13}"/>
    <cellStyle name="통화 [0] 3 5 3 8" xfId="21104" xr:uid="{6B849939-8631-446B-8F4D-1A310B2B63DE}"/>
    <cellStyle name="통화 [0] 3 5 3 8 2" xfId="51056" xr:uid="{CA639275-C4CC-4784-B111-966543BF2C00}"/>
    <cellStyle name="통화 [0] 3 5 3 9" xfId="23842" xr:uid="{C0390A8B-631D-42CD-BED9-EF282FECB21D}"/>
    <cellStyle name="통화 [0] 3 5 3 9 2" xfId="53794" xr:uid="{7E41BE2A-AE97-4C98-9198-7E1536FAE523}"/>
    <cellStyle name="통화 [0] 3 5 4" xfId="2958" xr:uid="{15A91E4F-E822-4BA6-9A6A-5C9D976AC4B4}"/>
    <cellStyle name="통화 [0] 3 5 4 2" xfId="27953" xr:uid="{4401AECE-050E-4FF2-B14C-50EAA8985E98}"/>
    <cellStyle name="통화 [0] 3 5 4 2 2" xfId="57905" xr:uid="{9E9B51E6-0EFB-4E58-9047-A2ED892E798C}"/>
    <cellStyle name="통화 [0] 3 5 4 3" xfId="32951" xr:uid="{669A3F1D-9D3F-4A1E-99B0-3527C9F3E6F2}"/>
    <cellStyle name="통화 [0] 3 5 5" xfId="5906" xr:uid="{CDDAA923-26CB-49A8-9930-4607FD4B228B}"/>
    <cellStyle name="통화 [0] 3 5 5 2" xfId="35861" xr:uid="{FED8B70F-1C59-40CD-A5AC-1C66EBCB2A46}"/>
    <cellStyle name="통화 [0] 3 5 6" xfId="8688" xr:uid="{0597A53B-F5CB-4942-8FC0-6DCD80205307}"/>
    <cellStyle name="통화 [0] 3 5 6 2" xfId="38643" xr:uid="{FF82EA95-B6D3-4319-85E5-6FB00591F913}"/>
    <cellStyle name="통화 [0] 3 5 7" xfId="11470" xr:uid="{C94E58A9-26E1-4288-ACF1-B444EFF8A35E}"/>
    <cellStyle name="통화 [0] 3 5 7 2" xfId="41425" xr:uid="{E8909527-90DF-47C7-9E86-7ACC558A61BA}"/>
    <cellStyle name="통화 [0] 3 5 8" xfId="14205" xr:uid="{E75DAF38-2B10-40B9-B91F-20D0814B44C1}"/>
    <cellStyle name="통화 [0] 3 5 8 2" xfId="44160" xr:uid="{F3D0E5EB-D424-499D-AEAB-45F4DF94926F}"/>
    <cellStyle name="통화 [0] 3 5 9" xfId="16953" xr:uid="{8E86BE1C-C983-4A50-AA34-3E2FBA97BE90}"/>
    <cellStyle name="통화 [0] 3 5 9 2" xfId="46906" xr:uid="{5DBAD288-F82B-4724-B6D9-1FE5242B5D54}"/>
    <cellStyle name="통화 [0] 3 6" xfId="688" xr:uid="{E07AF090-2551-4458-9E5E-F01E88555004}"/>
    <cellStyle name="통화 [0] 3 6 10" xfId="20078" xr:uid="{D4C5494F-500F-47B3-832F-8B05453974B1}"/>
    <cellStyle name="통화 [0] 3 6 10 2" xfId="50030" xr:uid="{3668080E-EE4D-4C77-81A1-91A88D853441}"/>
    <cellStyle name="통화 [0] 3 6 11" xfId="22816" xr:uid="{0B0A9945-5D71-4D07-921C-6D70ADA1474E}"/>
    <cellStyle name="통화 [0] 3 6 11 2" xfId="52768" xr:uid="{1511FF45-1FEB-4366-BA65-95B2B963CA65}"/>
    <cellStyle name="통화 [0] 3 6 12" xfId="25552" xr:uid="{A977B0A5-C1F4-46EF-8F9C-84CB3AE7346B}"/>
    <cellStyle name="통화 [0] 3 6 12 2" xfId="55504" xr:uid="{2B770673-BECD-4B03-B375-FF404AE0FC5C}"/>
    <cellStyle name="통화 [0] 3 6 13" xfId="30693" xr:uid="{0E78B99D-54BB-4E25-90D9-B28CA6F3ACA7}"/>
    <cellStyle name="통화 [0] 3 6 2" xfId="1231" xr:uid="{8B2056CD-9420-4884-9EE5-CE2BB17ECBDD}"/>
    <cellStyle name="통화 [0] 3 6 2 10" xfId="26920" xr:uid="{82A2B1BA-2EAB-441D-BDAF-145A9C84EC16}"/>
    <cellStyle name="통화 [0] 3 6 2 10 2" xfId="56872" xr:uid="{FBEF66E8-DEF8-4E92-8EA5-10094A7F762D}"/>
    <cellStyle name="통화 [0] 3 6 2 11" xfId="31236" xr:uid="{2D1EBC01-EA43-4839-95BF-BE1FDE135D57}"/>
    <cellStyle name="통화 [0] 3 6 2 2" xfId="4668" xr:uid="{4C51F40E-9600-45C7-BE9F-64290A9CE7E5}"/>
    <cellStyle name="통화 [0] 3 6 2 2 2" xfId="29663" xr:uid="{3EB869BD-332A-48C3-90AF-5300B50A4225}"/>
    <cellStyle name="통화 [0] 3 6 2 2 2 2" xfId="59615" xr:uid="{A61E9C78-1BEC-4B70-A6D4-A26DEA497569}"/>
    <cellStyle name="통화 [0] 3 6 2 2 3" xfId="34661" xr:uid="{B006E2FC-B08C-4620-AA07-09D8C7C61314}"/>
    <cellStyle name="통화 [0] 3 6 2 3" xfId="7616" xr:uid="{8E44DF03-3A42-4B6B-BAE5-9214BC8ECB16}"/>
    <cellStyle name="통화 [0] 3 6 2 3 2" xfId="37571" xr:uid="{64341C15-AF6B-4E48-B3FD-CC98F6087922}"/>
    <cellStyle name="통화 [0] 3 6 2 4" xfId="10398" xr:uid="{647E6704-770B-414B-9F2D-A677EA9033E1}"/>
    <cellStyle name="통화 [0] 3 6 2 4 2" xfId="40353" xr:uid="{A644BBC5-8D86-4ACF-B363-959BBEC3B020}"/>
    <cellStyle name="통화 [0] 3 6 2 5" xfId="13180" xr:uid="{D4F44963-12BE-41C5-8760-1C06D2D97669}"/>
    <cellStyle name="통화 [0] 3 6 2 5 2" xfId="43135" xr:uid="{0B0F1874-F32E-452E-9086-14D97DF43A59}"/>
    <cellStyle name="통화 [0] 3 6 2 6" xfId="15915" xr:uid="{D43DA138-1E62-4B4F-9C63-66A99CB90F45}"/>
    <cellStyle name="통화 [0] 3 6 2 6 2" xfId="45870" xr:uid="{E59EC523-7841-4162-83A1-FBB6F243AF2B}"/>
    <cellStyle name="통화 [0] 3 6 2 7" xfId="18663" xr:uid="{7438E991-6A32-4F74-8B24-608FE84E6813}"/>
    <cellStyle name="통화 [0] 3 6 2 7 2" xfId="48616" xr:uid="{61A92049-4C4C-43AF-B720-FAACB98EBDA0}"/>
    <cellStyle name="통화 [0] 3 6 2 8" xfId="21446" xr:uid="{64403824-B18C-4D58-BB5E-A2AB4B28B423}"/>
    <cellStyle name="통화 [0] 3 6 2 8 2" xfId="51398" xr:uid="{6C141A61-54E1-4298-9994-D57CE85CB213}"/>
    <cellStyle name="통화 [0] 3 6 2 9" xfId="24184" xr:uid="{249D1F83-DCF7-4FE2-8F82-5B812AE9346A}"/>
    <cellStyle name="통화 [0] 3 6 2 9 2" xfId="54136" xr:uid="{D9E8D272-E0F0-4287-AB1B-9A81DA1DB054}"/>
    <cellStyle name="통화 [0] 3 6 3" xfId="1773" xr:uid="{6253EF85-5795-4731-9F52-3C5A9BF72E5E}"/>
    <cellStyle name="통화 [0] 3 6 3 2" xfId="28295" xr:uid="{ACD99FEF-EAB8-4839-B23D-FEE55E047E89}"/>
    <cellStyle name="통화 [0] 3 6 3 2 2" xfId="58247" xr:uid="{E0383CC8-DAD6-406E-A0C8-068845B2BB18}"/>
    <cellStyle name="통화 [0] 3 6 3 3" xfId="31778" xr:uid="{23F0359B-E819-410D-8954-8F2DC31107A2}"/>
    <cellStyle name="통화 [0] 3 6 4" xfId="3300" xr:uid="{BE0A47BD-643D-4956-B4D2-586CF4E0E680}"/>
    <cellStyle name="통화 [0] 3 6 4 2" xfId="33293" xr:uid="{85AEE694-71D3-4F91-BD54-842333EC8000}"/>
    <cellStyle name="통화 [0] 3 6 5" xfId="6248" xr:uid="{C92AC791-282B-45C1-B3BC-E9BE0DA24410}"/>
    <cellStyle name="통화 [0] 3 6 5 2" xfId="36203" xr:uid="{278B89D6-A637-44AD-9C34-EC0CC2676A2F}"/>
    <cellStyle name="통화 [0] 3 6 6" xfId="9030" xr:uid="{B1592FDB-3FFA-40DE-B5A3-506D9F1697BF}"/>
    <cellStyle name="통화 [0] 3 6 6 2" xfId="38985" xr:uid="{09FA4249-54E2-4651-B736-492154808177}"/>
    <cellStyle name="통화 [0] 3 6 7" xfId="11812" xr:uid="{A68DDEFB-ABC4-4714-8FA3-53BF1E647983}"/>
    <cellStyle name="통화 [0] 3 6 7 2" xfId="41767" xr:uid="{C2D34190-FC35-4CE4-B887-06CFBB37E9A0}"/>
    <cellStyle name="통화 [0] 3 6 8" xfId="14547" xr:uid="{4784D8B3-1C39-47FF-B431-2E753559F121}"/>
    <cellStyle name="통화 [0] 3 6 8 2" xfId="44502" xr:uid="{BE3630C5-E291-4BA4-BC65-B4B9AC46650B}"/>
    <cellStyle name="통화 [0] 3 6 9" xfId="17295" xr:uid="{A540E912-EAB7-407A-8150-D4ED953148CA}"/>
    <cellStyle name="통화 [0] 3 6 9 2" xfId="47248" xr:uid="{6544893F-1584-42FF-B6F0-28450C88BB52}"/>
    <cellStyle name="통화 [0] 3 7" xfId="734" xr:uid="{CAD79B77-4AAD-4773-A1AA-88138737C3D6}"/>
    <cellStyle name="통화 [0] 3 7 10" xfId="20762" xr:uid="{BE4B84FB-0692-42F0-B792-F9B7F49F4F30}"/>
    <cellStyle name="통화 [0] 3 7 10 2" xfId="50714" xr:uid="{3F76CC08-013F-4922-8B68-1BD26B5F0C47}"/>
    <cellStyle name="통화 [0] 3 7 11" xfId="23500" xr:uid="{C7531E73-D9F9-459E-BAED-74A148BC3067}"/>
    <cellStyle name="통화 [0] 3 7 11 2" xfId="53452" xr:uid="{B4CA979E-059D-4948-BDBF-541315B5F449}"/>
    <cellStyle name="통화 [0] 3 7 12" xfId="26236" xr:uid="{6EE5DE86-D0DB-4562-8356-5CC7B06A6251}"/>
    <cellStyle name="통화 [0] 3 7 12 2" xfId="56188" xr:uid="{C7A34892-1647-4B13-B798-EF5F47331FB3}"/>
    <cellStyle name="통화 [0] 3 7 13" xfId="30739" xr:uid="{353A9881-F2F9-431B-8D6A-E2B058CDC67A}"/>
    <cellStyle name="통화 [0] 3 7 2" xfId="1277" xr:uid="{3CAC1D27-C3F2-4118-BAA3-D6EBB19E0844}"/>
    <cellStyle name="통화 [0] 3 7 2 2" xfId="28979" xr:uid="{2472A8F2-CB26-4CCE-AD97-590B21391E7B}"/>
    <cellStyle name="통화 [0] 3 7 2 2 2" xfId="58931" xr:uid="{05DF68A5-0974-4105-A936-3E0AF3D0A386}"/>
    <cellStyle name="통화 [0] 3 7 2 3" xfId="31282" xr:uid="{C7031F73-28DE-441B-AD98-242530D44CE0}"/>
    <cellStyle name="통화 [0] 3 7 3" xfId="1819" xr:uid="{22451DDE-D1BA-4932-ACC2-B90321E50177}"/>
    <cellStyle name="통화 [0] 3 7 3 2" xfId="31824" xr:uid="{BAC36C14-A56A-4349-9B3B-B2077AD0DC5B}"/>
    <cellStyle name="통화 [0] 3 7 4" xfId="3984" xr:uid="{31D6AB6D-5508-4A35-9CD5-AA3E60846EE6}"/>
    <cellStyle name="통화 [0] 3 7 4 2" xfId="33977" xr:uid="{826C0DCB-C42D-48FB-979E-810839B3601B}"/>
    <cellStyle name="통화 [0] 3 7 5" xfId="6932" xr:uid="{2E57247A-405D-46AF-804D-89B057F80EEA}"/>
    <cellStyle name="통화 [0] 3 7 5 2" xfId="36887" xr:uid="{37304092-B1A8-46B4-9BE0-5A44F8112CFA}"/>
    <cellStyle name="통화 [0] 3 7 6" xfId="9714" xr:uid="{C267E150-1F85-49D5-ADC2-2B0068D760BD}"/>
    <cellStyle name="통화 [0] 3 7 6 2" xfId="39669" xr:uid="{3B3BC6AD-E1A2-4F45-983D-A818E34E46C7}"/>
    <cellStyle name="통화 [0] 3 7 7" xfId="12496" xr:uid="{0AA62BF3-FB68-4E53-8C45-2B347DA415B0}"/>
    <cellStyle name="통화 [0] 3 7 7 2" xfId="42451" xr:uid="{3A0A3B36-E210-4E34-9A4D-6471FB8CF1D5}"/>
    <cellStyle name="통화 [0] 3 7 8" xfId="15231" xr:uid="{0AAE8DAB-0503-4428-B124-7DAA780F2B24}"/>
    <cellStyle name="통화 [0] 3 7 8 2" xfId="45186" xr:uid="{B1B59381-1131-41F6-802C-2C99CE2466C8}"/>
    <cellStyle name="통화 [0] 3 7 9" xfId="17979" xr:uid="{C2989FE9-2B03-4479-BB45-36C7E21A1E65}"/>
    <cellStyle name="통화 [0] 3 7 9 2" xfId="47932" xr:uid="{14D9D018-11E6-410E-9F5A-0E1C8BEA8436}"/>
    <cellStyle name="통화 [0] 3 8" xfId="907" xr:uid="{8FD6D7C5-EB34-44BB-BAC7-3BDA60D997C3}"/>
    <cellStyle name="통화 [0] 3 8 2" xfId="27611" xr:uid="{108244FE-E1B2-42C4-9CE6-BBCB25224A63}"/>
    <cellStyle name="통화 [0] 3 8 2 2" xfId="57563" xr:uid="{5A557B1B-1668-48C8-B3F4-97D494F33F9E}"/>
    <cellStyle name="통화 [0] 3 8 3" xfId="30912" xr:uid="{683DE097-E128-46C1-A0D7-51587C756A3C}"/>
    <cellStyle name="통화 [0] 3 9" xfId="1449" xr:uid="{D23041D0-703E-4D56-99D3-674258B8994F}"/>
    <cellStyle name="통화 [0] 3 9 2" xfId="31454" xr:uid="{FDFC9C7F-B602-4B59-BA28-51DC943E91B8}"/>
    <cellStyle name="통화 [0] 4" xfId="363" xr:uid="{6B7C004F-BC1F-49C8-8AB8-F5AF1FFD4AB0}"/>
    <cellStyle name="통화 [0] 4 10" xfId="2005" xr:uid="{9E9ADA4F-7AD9-40C5-B84C-02C8956F3C29}"/>
    <cellStyle name="통화 [0] 4 10 2" xfId="32010" xr:uid="{120F6808-4F93-4E42-8F0D-206C07485E28}"/>
    <cellStyle name="통화 [0] 4 11" xfId="2188" xr:uid="{75444A5E-EBE0-4BE3-A5BD-56518C7F4E84}"/>
    <cellStyle name="통화 [0] 4 11 2" xfId="32188" xr:uid="{5FBDADC2-0528-4960-A7D4-FF97E07A7409}"/>
    <cellStyle name="통화 [0] 4 12" xfId="2533" xr:uid="{DB182E4F-107C-422F-8046-0A2AB4DF7BCF}"/>
    <cellStyle name="통화 [0] 4 12 2" xfId="32532" xr:uid="{0F420D47-CAA7-4994-A3F6-85741B1FC11D}"/>
    <cellStyle name="통화 [0] 4 13" xfId="2581" xr:uid="{EDA035A9-847E-4AE3-BF0A-978A3C3309CE}"/>
    <cellStyle name="통화 [0] 4 13 2" xfId="32576" xr:uid="{793910A5-D2AB-433F-A303-5485ED22FFD0}"/>
    <cellStyle name="통화 [0] 4 14" xfId="2628" xr:uid="{0DC0BFBD-2151-4D32-BFAD-E1CEFC26A08A}"/>
    <cellStyle name="통화 [0] 4 14 2" xfId="32621" xr:uid="{00E3A3FE-0F25-497E-B60D-40BC7AAF3BC0}"/>
    <cellStyle name="통화 [0] 4 15" xfId="5364" xr:uid="{7762CD63-A2DB-4CA4-9DB8-D7E0C9380E9A}"/>
    <cellStyle name="통화 [0] 4 15 2" xfId="35357" xr:uid="{C3D2FAF6-3EFA-4F12-959D-8C7658008FAE}"/>
    <cellStyle name="통화 [0] 4 16" xfId="5406" xr:uid="{91A00763-61E5-471A-BA57-8CF1FED83D0F}"/>
    <cellStyle name="통화 [0] 4 16 2" xfId="35399" xr:uid="{882947E0-83C4-48D9-A501-5F99F2D54F2A}"/>
    <cellStyle name="통화 [0] 4 17" xfId="5485" xr:uid="{94D91E16-373F-4FD2-BB77-CD2FF5E2592D}"/>
    <cellStyle name="통화 [0] 4 17 2" xfId="35456" xr:uid="{A8E531D6-7FDE-47FA-BC21-E6EC13CC3D35}"/>
    <cellStyle name="통화 [0] 4 18" xfId="5576" xr:uid="{EA06BFF8-1DDA-4E6B-9BD4-32C0C7884CB4}"/>
    <cellStyle name="통화 [0] 4 18 2" xfId="35531" xr:uid="{76CC0324-8B14-4413-8EC8-D5BE0F0D4E07}"/>
    <cellStyle name="통화 [0] 4 19" xfId="8313" xr:uid="{9F5FE25A-D639-4BA8-B2E5-B83D4742FB62}"/>
    <cellStyle name="통화 [0] 4 19 2" xfId="38268" xr:uid="{5D8B2275-3E60-4651-9C9D-103E675A497F}"/>
    <cellStyle name="통화 [0] 4 2" xfId="409" xr:uid="{F4627FF3-A3DE-4AEE-B719-13404EE42429}"/>
    <cellStyle name="통화 [0] 4 2 10" xfId="8400" xr:uid="{55AF8406-C006-4CC1-9E43-8429752B7B72}"/>
    <cellStyle name="통화 [0] 4 2 10 2" xfId="38355" xr:uid="{E075853B-2656-430D-BC6F-30BFC35D498B}"/>
    <cellStyle name="통화 [0] 4 2 11" xfId="11182" xr:uid="{27AE3553-A377-48FF-B39E-5AEAB48F412D}"/>
    <cellStyle name="통화 [0] 4 2 11 2" xfId="41137" xr:uid="{62A9D56D-722C-4B70-A1F9-09D20957E4BF}"/>
    <cellStyle name="통화 [0] 4 2 12" xfId="13917" xr:uid="{2858AA13-198D-4080-BEDE-C6B450A0FEF1}"/>
    <cellStyle name="통화 [0] 4 2 12 2" xfId="43872" xr:uid="{0753D28C-CB49-4519-B03B-80432ECCDC00}"/>
    <cellStyle name="통화 [0] 4 2 13" xfId="16665" xr:uid="{4BDCA159-E3C7-4966-A850-6D88A1E4D664}"/>
    <cellStyle name="통화 [0] 4 2 13 2" xfId="46618" xr:uid="{06A9C841-562D-46E2-A224-4130665DD5F7}"/>
    <cellStyle name="통화 [0] 4 2 14" xfId="19448" xr:uid="{38C89A79-D5CB-4856-9B3A-1E184B946FF2}"/>
    <cellStyle name="통화 [0] 4 2 14 2" xfId="49400" xr:uid="{878FA1AE-ADAD-4DCF-ABA9-D9E32A14EE67}"/>
    <cellStyle name="통화 [0] 4 2 15" xfId="22186" xr:uid="{FCC638DE-C493-4FF5-9A72-FE3C0E5C45DC}"/>
    <cellStyle name="통화 [0] 4 2 15 2" xfId="52138" xr:uid="{8F244362-48AF-4D7C-A5E3-71D4BC10E579}"/>
    <cellStyle name="통화 [0] 4 2 16" xfId="24922" xr:uid="{DB89FCD9-FEB4-41D5-8AE9-7300CF8CE812}"/>
    <cellStyle name="통화 [0] 4 2 16 2" xfId="54874" xr:uid="{A297E804-2D76-410E-BBDD-4F9A468AD20B}"/>
    <cellStyle name="통화 [0] 4 2 17" xfId="30424" xr:uid="{FDD9A823-49DF-43EB-B76F-A9E62C6C11B3}"/>
    <cellStyle name="통화 [0] 4 2 2" xfId="553" xr:uid="{8E7C25BD-67F8-4FA5-A2F6-9EB6999EF782}"/>
    <cellStyle name="통화 [0] 4 2 2 10" xfId="11267" xr:uid="{8425A45D-B3EE-4F6F-872D-78F8E3434437}"/>
    <cellStyle name="통화 [0] 4 2 2 10 2" xfId="41222" xr:uid="{3C54EEB8-95C7-4152-B0DA-8E87E3DA11CA}"/>
    <cellStyle name="통화 [0] 4 2 2 11" xfId="14002" xr:uid="{7B90AA7E-ACA0-4D05-B84C-8BA01C00A9D1}"/>
    <cellStyle name="통화 [0] 4 2 2 11 2" xfId="43957" xr:uid="{77B34870-DA6D-4EE2-998A-BBF4D95E8AF9}"/>
    <cellStyle name="통화 [0] 4 2 2 12" xfId="16750" xr:uid="{7DA0EE12-701B-4059-B1A1-DB13B2A35E8F}"/>
    <cellStyle name="통화 [0] 4 2 2 12 2" xfId="46703" xr:uid="{B4C6C150-1F80-4FDA-8E1E-89E42E28D466}"/>
    <cellStyle name="통화 [0] 4 2 2 13" xfId="19533" xr:uid="{8FA9EDFD-9B1E-46C5-AE07-11018DE3035A}"/>
    <cellStyle name="통화 [0] 4 2 2 13 2" xfId="49485" xr:uid="{324FFFEE-C8F1-410B-8C77-CA5964C213A0}"/>
    <cellStyle name="통화 [0] 4 2 2 14" xfId="22271" xr:uid="{7A7FC29B-E8EC-460B-8147-5C24B70A8DBA}"/>
    <cellStyle name="통화 [0] 4 2 2 14 2" xfId="52223" xr:uid="{0A195B3F-CF75-4B92-A485-BF55A4028041}"/>
    <cellStyle name="통화 [0] 4 2 2 15" xfId="25007" xr:uid="{5C6C0FB1-4742-47C2-94E4-0DF165630492}"/>
    <cellStyle name="통화 [0] 4 2 2 15 2" xfId="54959" xr:uid="{333FA4AC-73C1-45E1-913B-166DDA84DB57}"/>
    <cellStyle name="통화 [0] 4 2 2 16" xfId="30563" xr:uid="{5A6B70F0-18E4-498F-B323-F2A179EC94EB}"/>
    <cellStyle name="통화 [0] 4 2 2 2" xfId="873" xr:uid="{D21E0A45-E8D1-4841-B16A-0356C30A2A17}"/>
    <cellStyle name="통화 [0] 4 2 2 2 10" xfId="16921" xr:uid="{FFEFBF05-51CA-4AE0-BEE0-2654DF50AE7E}"/>
    <cellStyle name="통화 [0] 4 2 2 2 10 2" xfId="46874" xr:uid="{2F0AB17F-4EB3-40F8-B33C-0994D33D2775}"/>
    <cellStyle name="통화 [0] 4 2 2 2 11" xfId="19704" xr:uid="{ACCD55F8-EAE1-4019-8CAC-92E1EF89C047}"/>
    <cellStyle name="통화 [0] 4 2 2 2 11 2" xfId="49656" xr:uid="{EEF97858-FB68-4FEF-AAF4-6CF57A34D59B}"/>
    <cellStyle name="통화 [0] 4 2 2 2 12" xfId="22442" xr:uid="{9CE5CCE2-5E54-4286-84FC-1D76DF2B61B7}"/>
    <cellStyle name="통화 [0] 4 2 2 2 12 2" xfId="52394" xr:uid="{1E6EA2B9-770F-4B97-B474-3EDA69574A05}"/>
    <cellStyle name="통화 [0] 4 2 2 2 13" xfId="25178" xr:uid="{DA2550B5-1E29-433A-818E-32848AE4A4DD}"/>
    <cellStyle name="통화 [0] 4 2 2 2 13 2" xfId="55130" xr:uid="{E986157E-6383-4431-A252-5A8E316546F1}"/>
    <cellStyle name="통화 [0] 4 2 2 2 14" xfId="30878" xr:uid="{652E2B8F-5C99-44E4-94C1-F786D0B0A146}"/>
    <cellStyle name="통화 [0] 4 2 2 2 2" xfId="1416" xr:uid="{924FA0B8-616B-4198-A9C2-1ABC34E61C78}"/>
    <cellStyle name="통화 [0] 4 2 2 2 2 10" xfId="20046" xr:uid="{7808D196-99C9-4A73-BFAA-794CA946B40D}"/>
    <cellStyle name="통화 [0] 4 2 2 2 2 10 2" xfId="49998" xr:uid="{417D3A73-A5F9-4D21-ADEA-B3A1DDF63606}"/>
    <cellStyle name="통화 [0] 4 2 2 2 2 11" xfId="22784" xr:uid="{01668F4D-C5B6-424C-B0CB-989EB2FF9527}"/>
    <cellStyle name="통화 [0] 4 2 2 2 2 11 2" xfId="52736" xr:uid="{F7BC2A15-478F-43A9-B111-D1FAC9330F59}"/>
    <cellStyle name="통화 [0] 4 2 2 2 2 12" xfId="25520" xr:uid="{EDD40D31-8846-4CA5-BEFC-81372C445354}"/>
    <cellStyle name="통화 [0] 4 2 2 2 2 12 2" xfId="55472" xr:uid="{9BDDCEB9-94C5-4F60-AC21-4555CBC4B9D8}"/>
    <cellStyle name="통화 [0] 4 2 2 2 2 13" xfId="31421" xr:uid="{98C98170-B9A1-489B-9858-E784E286706D}"/>
    <cellStyle name="통화 [0] 4 2 2 2 2 2" xfId="3952" xr:uid="{2DFBD8C8-63F9-488C-AAEB-1B58D4795BE1}"/>
    <cellStyle name="통화 [0] 4 2 2 2 2 2 10" xfId="26204" xr:uid="{FD32F24D-2AC8-41C2-A31D-FB9AAB0FAE3D}"/>
    <cellStyle name="통화 [0] 4 2 2 2 2 2 10 2" xfId="56156" xr:uid="{7782FFB4-1A88-4658-AEE5-C21BAA7C64A0}"/>
    <cellStyle name="통화 [0] 4 2 2 2 2 2 11" xfId="33945" xr:uid="{9F471914-2366-44D5-ABC1-EFD98E051658}"/>
    <cellStyle name="통화 [0] 4 2 2 2 2 2 2" xfId="5320" xr:uid="{F7B4C926-921D-4321-A50C-690EE84885AB}"/>
    <cellStyle name="통화 [0] 4 2 2 2 2 2 2 10" xfId="35313" xr:uid="{4A93140B-61A0-44B8-A8B9-9FB653073487}"/>
    <cellStyle name="통화 [0] 4 2 2 2 2 2 2 2" xfId="8268" xr:uid="{6F8AF417-5747-4229-87B2-7FB97EF39807}"/>
    <cellStyle name="통화 [0] 4 2 2 2 2 2 2 2 2" xfId="30315" xr:uid="{6F23ADF2-A911-4908-B5C7-F09FE341E222}"/>
    <cellStyle name="통화 [0] 4 2 2 2 2 2 2 2 2 2" xfId="60267" xr:uid="{F452A66B-0498-48F8-A106-942B0B85EC86}"/>
    <cellStyle name="통화 [0] 4 2 2 2 2 2 2 2 3" xfId="38223" xr:uid="{E256E70E-6261-42E4-A18F-0507313399F6}"/>
    <cellStyle name="통화 [0] 4 2 2 2 2 2 2 3" xfId="11050" xr:uid="{21CC192A-586D-4B9D-A3DD-0554ECE62289}"/>
    <cellStyle name="통화 [0] 4 2 2 2 2 2 2 3 2" xfId="41005" xr:uid="{DC82B9F6-1DB3-4297-8E3D-40931B33A295}"/>
    <cellStyle name="통화 [0] 4 2 2 2 2 2 2 4" xfId="13832" xr:uid="{0C13DF80-53FE-4C13-A2F4-D0F5F207D5D5}"/>
    <cellStyle name="통화 [0] 4 2 2 2 2 2 2 4 2" xfId="43787" xr:uid="{8507B201-134F-44E5-AF94-6615E481A83D}"/>
    <cellStyle name="통화 [0] 4 2 2 2 2 2 2 5" xfId="16567" xr:uid="{82E3ED3C-202F-4615-A4FC-646F116F24D8}"/>
    <cellStyle name="통화 [0] 4 2 2 2 2 2 2 5 2" xfId="46522" xr:uid="{5753B122-C61E-4D7B-9A72-98D35BCFBE11}"/>
    <cellStyle name="통화 [0] 4 2 2 2 2 2 2 6" xfId="19315" xr:uid="{C3F10D5E-89B1-437A-851C-DC57E5EB76BD}"/>
    <cellStyle name="통화 [0] 4 2 2 2 2 2 2 6 2" xfId="49268" xr:uid="{B4854407-D266-4090-888D-CCF38B24043C}"/>
    <cellStyle name="통화 [0] 4 2 2 2 2 2 2 7" xfId="22098" xr:uid="{84F55C91-4811-44A0-9696-0A546B38F132}"/>
    <cellStyle name="통화 [0] 4 2 2 2 2 2 2 7 2" xfId="52050" xr:uid="{C65ACEB8-89C0-4B0A-AC25-4125626294F4}"/>
    <cellStyle name="통화 [0] 4 2 2 2 2 2 2 8" xfId="24836" xr:uid="{BAA66EF6-C2C3-4B42-8A4A-CFA0FCBCD599}"/>
    <cellStyle name="통화 [0] 4 2 2 2 2 2 2 8 2" xfId="54788" xr:uid="{D12F77B9-72AD-4E44-ADFA-6FF2154CF182}"/>
    <cellStyle name="통화 [0] 4 2 2 2 2 2 2 9" xfId="27572" xr:uid="{0C2A25DB-A657-4708-A822-3A0EACAD6917}"/>
    <cellStyle name="통화 [0] 4 2 2 2 2 2 2 9 2" xfId="57524" xr:uid="{0431BA64-7B9A-47DA-9052-53FE7EDDCBC1}"/>
    <cellStyle name="통화 [0] 4 2 2 2 2 2 3" xfId="6900" xr:uid="{F724518D-11EC-4CBE-A1B9-47E5DDD6E37F}"/>
    <cellStyle name="통화 [0] 4 2 2 2 2 2 3 2" xfId="28947" xr:uid="{2BE19BC5-0DF8-40F0-BC59-BAACC23EB6A4}"/>
    <cellStyle name="통화 [0] 4 2 2 2 2 2 3 2 2" xfId="58899" xr:uid="{D908EE0D-1101-406A-940A-D6D31632A683}"/>
    <cellStyle name="통화 [0] 4 2 2 2 2 2 3 3" xfId="36855" xr:uid="{07AED9E2-EB77-4B7C-96AA-F701440DA785}"/>
    <cellStyle name="통화 [0] 4 2 2 2 2 2 4" xfId="9682" xr:uid="{12349CE3-7B72-4DFF-A4F8-71CC40B9634D}"/>
    <cellStyle name="통화 [0] 4 2 2 2 2 2 4 2" xfId="39637" xr:uid="{BC104369-159C-4B84-B33A-6BF7DDD19E55}"/>
    <cellStyle name="통화 [0] 4 2 2 2 2 2 5" xfId="12464" xr:uid="{35D6DB35-F35D-4791-88CE-5948ADC3B8A1}"/>
    <cellStyle name="통화 [0] 4 2 2 2 2 2 5 2" xfId="42419" xr:uid="{89FC386B-A539-41A6-82C5-44889983F5F4}"/>
    <cellStyle name="통화 [0] 4 2 2 2 2 2 6" xfId="15199" xr:uid="{C80AD744-E17B-4FAC-B4B0-320835F52108}"/>
    <cellStyle name="통화 [0] 4 2 2 2 2 2 6 2" xfId="45154" xr:uid="{1B3E098F-EA50-4C30-846F-5FF9F9949B69}"/>
    <cellStyle name="통화 [0] 4 2 2 2 2 2 7" xfId="17947" xr:uid="{5090917B-CBE0-4D9A-9EF3-10DBEB8FD076}"/>
    <cellStyle name="통화 [0] 4 2 2 2 2 2 7 2" xfId="47900" xr:uid="{33E96DD5-DCD4-4BE7-ADA1-7AF0A0ECFFFD}"/>
    <cellStyle name="통화 [0] 4 2 2 2 2 2 8" xfId="20730" xr:uid="{33DD32B7-FE8A-49BA-A376-3E2A45191219}"/>
    <cellStyle name="통화 [0] 4 2 2 2 2 2 8 2" xfId="50682" xr:uid="{C6D5B777-8DD2-4DAF-ABBC-139796E81996}"/>
    <cellStyle name="통화 [0] 4 2 2 2 2 2 9" xfId="23468" xr:uid="{565EB637-7AC1-44E9-8D4C-BFA9031C8679}"/>
    <cellStyle name="통화 [0] 4 2 2 2 2 2 9 2" xfId="53420" xr:uid="{5378F73E-D9A4-4538-8E9B-5A7BC38320A2}"/>
    <cellStyle name="통화 [0] 4 2 2 2 2 3" xfId="4636" xr:uid="{99BD8068-314E-4225-95F6-F3772F06894C}"/>
    <cellStyle name="통화 [0] 4 2 2 2 2 3 10" xfId="34629" xr:uid="{966B236A-F010-46FE-AB41-C6737F787AA6}"/>
    <cellStyle name="통화 [0] 4 2 2 2 2 3 2" xfId="7584" xr:uid="{54268C4A-314F-4776-B813-93265572F139}"/>
    <cellStyle name="통화 [0] 4 2 2 2 2 3 2 2" xfId="29631" xr:uid="{CBAD0180-E051-4A03-9AB0-1B637C665F5C}"/>
    <cellStyle name="통화 [0] 4 2 2 2 2 3 2 2 2" xfId="59583" xr:uid="{F1EF39D0-403B-4D8F-8A36-DCCFCE42BFDB}"/>
    <cellStyle name="통화 [0] 4 2 2 2 2 3 2 3" xfId="37539" xr:uid="{E487CEA7-F060-4478-90CA-84327655E67F}"/>
    <cellStyle name="통화 [0] 4 2 2 2 2 3 3" xfId="10366" xr:uid="{E34946AF-4695-4FF0-BBFD-D17F1174166B}"/>
    <cellStyle name="통화 [0] 4 2 2 2 2 3 3 2" xfId="40321" xr:uid="{97D5708F-D231-429D-B26E-1C7349165791}"/>
    <cellStyle name="통화 [0] 4 2 2 2 2 3 4" xfId="13148" xr:uid="{9194FDC1-A85A-46FA-AC2E-C9E9362603AE}"/>
    <cellStyle name="통화 [0] 4 2 2 2 2 3 4 2" xfId="43103" xr:uid="{A321CC5B-DA24-4CA6-A677-8BF3F6E7B137}"/>
    <cellStyle name="통화 [0] 4 2 2 2 2 3 5" xfId="15883" xr:uid="{C90E2552-EB5F-4601-B989-54137EF8B0B9}"/>
    <cellStyle name="통화 [0] 4 2 2 2 2 3 5 2" xfId="45838" xr:uid="{0F2FDBE8-A61F-47C4-B458-8048429F18E8}"/>
    <cellStyle name="통화 [0] 4 2 2 2 2 3 6" xfId="18631" xr:uid="{21CC842E-9AF0-4A06-B852-774CE8E2D5D9}"/>
    <cellStyle name="통화 [0] 4 2 2 2 2 3 6 2" xfId="48584" xr:uid="{5814EE2B-7A49-477D-9905-402F0E0E8775}"/>
    <cellStyle name="통화 [0] 4 2 2 2 2 3 7" xfId="21414" xr:uid="{C8441F22-6D10-4394-87A6-D766505F1309}"/>
    <cellStyle name="통화 [0] 4 2 2 2 2 3 7 2" xfId="51366" xr:uid="{DB38F93E-C895-4267-BB68-74E9DA66698D}"/>
    <cellStyle name="통화 [0] 4 2 2 2 2 3 8" xfId="24152" xr:uid="{B2029901-C8DE-40B1-A9AF-90FB74A61218}"/>
    <cellStyle name="통화 [0] 4 2 2 2 2 3 8 2" xfId="54104" xr:uid="{3A920D68-C532-4506-B05B-A5902480D754}"/>
    <cellStyle name="통화 [0] 4 2 2 2 2 3 9" xfId="26888" xr:uid="{5EC26272-8A25-441A-BA9D-9197B7C21286}"/>
    <cellStyle name="통화 [0] 4 2 2 2 2 3 9 2" xfId="56840" xr:uid="{DB1B53CB-51EC-4065-A11B-99BF8EA3DE8F}"/>
    <cellStyle name="통화 [0] 4 2 2 2 2 4" xfId="3268" xr:uid="{53AF57B0-E983-467A-AD09-C70AE3B751CC}"/>
    <cellStyle name="통화 [0] 4 2 2 2 2 4 2" xfId="28263" xr:uid="{996A0ECB-EC8E-4C4C-896E-BA0829C76923}"/>
    <cellStyle name="통화 [0] 4 2 2 2 2 4 2 2" xfId="58215" xr:uid="{2F7EF799-D314-440B-9C27-76D342D07AB7}"/>
    <cellStyle name="통화 [0] 4 2 2 2 2 4 3" xfId="33261" xr:uid="{42DECB9B-A665-4454-9299-AC352905083F}"/>
    <cellStyle name="통화 [0] 4 2 2 2 2 5" xfId="6216" xr:uid="{B0A9BD0F-497B-4F9D-9EB2-9FF6AF4166FE}"/>
    <cellStyle name="통화 [0] 4 2 2 2 2 5 2" xfId="36171" xr:uid="{C0FE5981-7FC5-4EC4-942F-7EEEA480C9F6}"/>
    <cellStyle name="통화 [0] 4 2 2 2 2 6" xfId="8998" xr:uid="{90871B15-B2D4-4772-8293-4F9D10CF7B4B}"/>
    <cellStyle name="통화 [0] 4 2 2 2 2 6 2" xfId="38953" xr:uid="{92CA49E5-B81B-4128-B1F5-6F18C86D4196}"/>
    <cellStyle name="통화 [0] 4 2 2 2 2 7" xfId="11780" xr:uid="{CEA2D1AE-2CB5-4EA9-BBEE-07901A7A159C}"/>
    <cellStyle name="통화 [0] 4 2 2 2 2 7 2" xfId="41735" xr:uid="{DD8550C5-1EB3-4EBC-A373-6F561674CFF4}"/>
    <cellStyle name="통화 [0] 4 2 2 2 2 8" xfId="14515" xr:uid="{50E8F8BB-9A49-4881-BEB0-11325889C32E}"/>
    <cellStyle name="통화 [0] 4 2 2 2 2 8 2" xfId="44470" xr:uid="{98A0D79A-0980-4274-8BCD-806E6865B5F5}"/>
    <cellStyle name="통화 [0] 4 2 2 2 2 9" xfId="17263" xr:uid="{14539707-EE95-44E0-891F-3BC76856C36B}"/>
    <cellStyle name="통화 [0] 4 2 2 2 2 9 2" xfId="47216" xr:uid="{8ADC318E-11C0-48C2-A887-A20D80207FBC}"/>
    <cellStyle name="통화 [0] 4 2 2 2 3" xfId="1958" xr:uid="{3C801DCF-AA7C-4CA2-911F-42422039D5ED}"/>
    <cellStyle name="통화 [0] 4 2 2 2 3 10" xfId="23126" xr:uid="{74B00F94-E48F-4978-A591-DC93AC71CC6E}"/>
    <cellStyle name="통화 [0] 4 2 2 2 3 10 2" xfId="53078" xr:uid="{F34B38DC-6A63-4177-BE26-C732D5548089}"/>
    <cellStyle name="통화 [0] 4 2 2 2 3 11" xfId="25862" xr:uid="{3E4438D8-2069-450A-B287-6E3D9202FBE4}"/>
    <cellStyle name="통화 [0] 4 2 2 2 3 11 2" xfId="55814" xr:uid="{9D312554-7274-421C-A853-816915042DB0}"/>
    <cellStyle name="통화 [0] 4 2 2 2 3 12" xfId="31963" xr:uid="{9E27523F-ACF0-4787-B1B6-89AA6EE5CDB0}"/>
    <cellStyle name="통화 [0] 4 2 2 2 3 2" xfId="4978" xr:uid="{B78FFB9C-3D59-498D-93FA-2DE2E4CE9770}"/>
    <cellStyle name="통화 [0] 4 2 2 2 3 2 10" xfId="34971" xr:uid="{32B0D5A8-0FFF-40E9-81D9-E73F3CECA464}"/>
    <cellStyle name="통화 [0] 4 2 2 2 3 2 2" xfId="7926" xr:uid="{0222C151-2C91-4870-9511-C7266C34DA9F}"/>
    <cellStyle name="통화 [0] 4 2 2 2 3 2 2 2" xfId="29973" xr:uid="{2D2AB1FA-A2D1-474F-A90E-9082E7C89B1E}"/>
    <cellStyle name="통화 [0] 4 2 2 2 3 2 2 2 2" xfId="59925" xr:uid="{3721587D-2C9F-4E59-AC5A-B92E38856376}"/>
    <cellStyle name="통화 [0] 4 2 2 2 3 2 2 3" xfId="37881" xr:uid="{08C43741-BBB6-4979-A7D9-BE6CFCD60D19}"/>
    <cellStyle name="통화 [0] 4 2 2 2 3 2 3" xfId="10708" xr:uid="{76427189-7E6C-4EFB-8B3C-6BD80D07A3B7}"/>
    <cellStyle name="통화 [0] 4 2 2 2 3 2 3 2" xfId="40663" xr:uid="{6FAD3D5C-6D4D-474B-8BCC-905DC3E81593}"/>
    <cellStyle name="통화 [0] 4 2 2 2 3 2 4" xfId="13490" xr:uid="{91360931-913E-4D3C-9849-A65A9EED730A}"/>
    <cellStyle name="통화 [0] 4 2 2 2 3 2 4 2" xfId="43445" xr:uid="{5A5A357C-6E74-402E-A59C-01DBFF125619}"/>
    <cellStyle name="통화 [0] 4 2 2 2 3 2 5" xfId="16225" xr:uid="{D657356F-C39A-448C-970E-1E0525112F91}"/>
    <cellStyle name="통화 [0] 4 2 2 2 3 2 5 2" xfId="46180" xr:uid="{F89C338C-F727-479F-B50E-A397E8E4EE5F}"/>
    <cellStyle name="통화 [0] 4 2 2 2 3 2 6" xfId="18973" xr:uid="{885200B6-ED46-420B-A466-7226ED2BDC25}"/>
    <cellStyle name="통화 [0] 4 2 2 2 3 2 6 2" xfId="48926" xr:uid="{13673D76-D587-4C82-901F-C44024778100}"/>
    <cellStyle name="통화 [0] 4 2 2 2 3 2 7" xfId="21756" xr:uid="{3F194438-57C6-4758-8439-D5E5087A9C35}"/>
    <cellStyle name="통화 [0] 4 2 2 2 3 2 7 2" xfId="51708" xr:uid="{CF6A1D65-C6D3-46FE-BBEA-03CF6510891E}"/>
    <cellStyle name="통화 [0] 4 2 2 2 3 2 8" xfId="24494" xr:uid="{CD403A05-F0BA-4DD2-9395-F2C88CB76C1E}"/>
    <cellStyle name="통화 [0] 4 2 2 2 3 2 8 2" xfId="54446" xr:uid="{717E9B98-669F-48C6-956F-2C50534FC112}"/>
    <cellStyle name="통화 [0] 4 2 2 2 3 2 9" xfId="27230" xr:uid="{D2767471-71D0-4845-A1B4-1AE76C12ECC4}"/>
    <cellStyle name="통화 [0] 4 2 2 2 3 2 9 2" xfId="57182" xr:uid="{7B042396-240F-4D9E-9602-A8DF4CE776EB}"/>
    <cellStyle name="통화 [0] 4 2 2 2 3 3" xfId="3610" xr:uid="{E4BC2CA4-865F-4E98-9787-709362708743}"/>
    <cellStyle name="통화 [0] 4 2 2 2 3 3 2" xfId="28605" xr:uid="{2758013D-D999-49C5-A11B-BCBB87CD25A8}"/>
    <cellStyle name="통화 [0] 4 2 2 2 3 3 2 2" xfId="58557" xr:uid="{8D7E0BFF-C51F-4289-91F8-0B0F02BD051F}"/>
    <cellStyle name="통화 [0] 4 2 2 2 3 3 3" xfId="33603" xr:uid="{267B8560-C22C-40B2-B364-8B7CFEE71FF3}"/>
    <cellStyle name="통화 [0] 4 2 2 2 3 4" xfId="6558" xr:uid="{764E0ED1-51B1-4CFE-AF78-D242B7CD9386}"/>
    <cellStyle name="통화 [0] 4 2 2 2 3 4 2" xfId="36513" xr:uid="{9B403F66-F042-467C-94DF-4D30538E8FD8}"/>
    <cellStyle name="통화 [0] 4 2 2 2 3 5" xfId="9340" xr:uid="{04745C22-305F-458A-8800-C9A60304A5B1}"/>
    <cellStyle name="통화 [0] 4 2 2 2 3 5 2" xfId="39295" xr:uid="{790B0598-DD09-4E31-A268-61E903BB37CA}"/>
    <cellStyle name="통화 [0] 4 2 2 2 3 6" xfId="12122" xr:uid="{8D8A105C-2C52-4EF0-8182-00D49DDEBA1E}"/>
    <cellStyle name="통화 [0] 4 2 2 2 3 6 2" xfId="42077" xr:uid="{4CF84C30-0051-4B77-9336-54ABA790CDFF}"/>
    <cellStyle name="통화 [0] 4 2 2 2 3 7" xfId="14857" xr:uid="{2C8FA22C-0DEA-4708-88D7-6699EF73ACAC}"/>
    <cellStyle name="통화 [0] 4 2 2 2 3 7 2" xfId="44812" xr:uid="{E0326514-04C8-41C3-9264-8F35392B3CF4}"/>
    <cellStyle name="통화 [0] 4 2 2 2 3 8" xfId="17605" xr:uid="{218CDEDC-FF82-4653-928C-8CCA03E089AA}"/>
    <cellStyle name="통화 [0] 4 2 2 2 3 8 2" xfId="47558" xr:uid="{AAA25A09-53F8-44CC-8F52-A01190D904EA}"/>
    <cellStyle name="통화 [0] 4 2 2 2 3 9" xfId="20388" xr:uid="{75F56D3D-2296-4EB2-BC4B-AC56080BD7FF}"/>
    <cellStyle name="통화 [0] 4 2 2 2 3 9 2" xfId="50340" xr:uid="{60EBCE54-2EFA-41DA-BE4E-AF038E348CB7}"/>
    <cellStyle name="통화 [0] 4 2 2 2 4" xfId="2489" xr:uid="{42BE3C71-721C-4173-87F9-D118D391A17C}"/>
    <cellStyle name="통화 [0] 4 2 2 2 4 10" xfId="26546" xr:uid="{12CB859D-EB6D-4DDA-99E2-E41F0A7812A9}"/>
    <cellStyle name="통화 [0] 4 2 2 2 4 10 2" xfId="56498" xr:uid="{4FA13A76-A5B4-4E1C-A901-1F22400A27DA}"/>
    <cellStyle name="통화 [0] 4 2 2 2 4 11" xfId="32488" xr:uid="{770D8F41-A057-41F7-ADAD-8AA23558A7EF}"/>
    <cellStyle name="통화 [0] 4 2 2 2 4 2" xfId="4294" xr:uid="{3DBC0D90-0349-49C9-9388-95C2F68BCACB}"/>
    <cellStyle name="통화 [0] 4 2 2 2 4 2 2" xfId="29289" xr:uid="{BC48D4F7-410C-4020-A3D4-3B3811A768DF}"/>
    <cellStyle name="통화 [0] 4 2 2 2 4 2 2 2" xfId="59241" xr:uid="{9150CA2B-9F61-4BD6-BB30-82F0DE32C16B}"/>
    <cellStyle name="통화 [0] 4 2 2 2 4 2 3" xfId="34287" xr:uid="{3BD9653B-5515-4765-90DC-44BBD5BFF84C}"/>
    <cellStyle name="통화 [0] 4 2 2 2 4 3" xfId="7242" xr:uid="{1082562D-7BFC-4D43-944D-93707E08B47A}"/>
    <cellStyle name="통화 [0] 4 2 2 2 4 3 2" xfId="37197" xr:uid="{9B15F77D-27B7-4D0E-B8B2-EDDD94C677AA}"/>
    <cellStyle name="통화 [0] 4 2 2 2 4 4" xfId="10024" xr:uid="{866A1DB3-B546-45C3-98E9-C4509465299D}"/>
    <cellStyle name="통화 [0] 4 2 2 2 4 4 2" xfId="39979" xr:uid="{7DD6F5A5-E2F4-4DBC-A918-D08F29E06840}"/>
    <cellStyle name="통화 [0] 4 2 2 2 4 5" xfId="12806" xr:uid="{3C1508CA-3670-4BAF-8EC9-4639BB04B1C0}"/>
    <cellStyle name="통화 [0] 4 2 2 2 4 5 2" xfId="42761" xr:uid="{57990D6E-5588-4271-9659-269B1D3C44DE}"/>
    <cellStyle name="통화 [0] 4 2 2 2 4 6" xfId="15541" xr:uid="{FB8DED1E-AC97-4097-A509-482AFE22B51C}"/>
    <cellStyle name="통화 [0] 4 2 2 2 4 6 2" xfId="45496" xr:uid="{E0DABCD1-3AA4-465E-B5A6-A6BBF33D40F6}"/>
    <cellStyle name="통화 [0] 4 2 2 2 4 7" xfId="18289" xr:uid="{921E1DE4-E316-4560-8178-365A20603272}"/>
    <cellStyle name="통화 [0] 4 2 2 2 4 7 2" xfId="48242" xr:uid="{A46300DE-126C-4296-B0DA-9457055BFCD8}"/>
    <cellStyle name="통화 [0] 4 2 2 2 4 8" xfId="21072" xr:uid="{9C207AA5-B924-4FBC-8328-1B7CB2106514}"/>
    <cellStyle name="통화 [0] 4 2 2 2 4 8 2" xfId="51024" xr:uid="{2C04A8AE-928A-462F-A151-9FEE43985E4C}"/>
    <cellStyle name="통화 [0] 4 2 2 2 4 9" xfId="23810" xr:uid="{58382689-46F6-45E4-B2C3-21FDCA61EB29}"/>
    <cellStyle name="통화 [0] 4 2 2 2 4 9 2" xfId="53762" xr:uid="{53172538-0657-430C-87FC-93515A640651}"/>
    <cellStyle name="통화 [0] 4 2 2 2 5" xfId="2926" xr:uid="{2303BB63-DE09-4188-9A0D-8E05820CD554}"/>
    <cellStyle name="통화 [0] 4 2 2 2 5 2" xfId="27921" xr:uid="{E51827C3-A59C-4985-AC79-F3600CE830AB}"/>
    <cellStyle name="통화 [0] 4 2 2 2 5 2 2" xfId="57873" xr:uid="{BE2CBB39-1362-4C32-9B01-B085140536FC}"/>
    <cellStyle name="통화 [0] 4 2 2 2 5 3" xfId="32919" xr:uid="{DF5E3C4A-7521-4C0C-B716-FE4C9896ECF9}"/>
    <cellStyle name="통화 [0] 4 2 2 2 6" xfId="5874" xr:uid="{964F68A8-DF9E-40F3-9B70-C0E2E42BAE63}"/>
    <cellStyle name="통화 [0] 4 2 2 2 6 2" xfId="35829" xr:uid="{D73C95A1-7BEC-456A-8A56-E61EA5EC49D5}"/>
    <cellStyle name="통화 [0] 4 2 2 2 7" xfId="8656" xr:uid="{A2954A86-2D15-4AF1-925B-E8E5B128E4A0}"/>
    <cellStyle name="통화 [0] 4 2 2 2 7 2" xfId="38611" xr:uid="{A2857E51-CA10-4EA0-851F-377ADB21F6EE}"/>
    <cellStyle name="통화 [0] 4 2 2 2 8" xfId="11438" xr:uid="{6B792FFF-C1C1-4C54-945B-248EAA01DD34}"/>
    <cellStyle name="통화 [0] 4 2 2 2 8 2" xfId="41393" xr:uid="{29DFECDC-2E60-4100-85AB-52E653E1E369}"/>
    <cellStyle name="통화 [0] 4 2 2 2 9" xfId="14173" xr:uid="{735D5EA9-6289-4245-BB13-E9A55B15CFA8}"/>
    <cellStyle name="통화 [0] 4 2 2 2 9 2" xfId="44128" xr:uid="{2146152F-F4C7-4BA4-A115-9308C9272CE2}"/>
    <cellStyle name="통화 [0] 4 2 2 3" xfId="1101" xr:uid="{EADD09FC-3335-4CE5-BEC2-72AADB912D0E}"/>
    <cellStyle name="통화 [0] 4 2 2 3 10" xfId="19875" xr:uid="{BD9FEFB2-A829-435D-A2E4-0123C972A97A}"/>
    <cellStyle name="통화 [0] 4 2 2 3 10 2" xfId="49827" xr:uid="{D7BF8E21-ABAB-4FB9-9091-D60DF1206A0F}"/>
    <cellStyle name="통화 [0] 4 2 2 3 11" xfId="22613" xr:uid="{7A8A834E-3AF8-4CD3-A250-67838064F33C}"/>
    <cellStyle name="통화 [0] 4 2 2 3 11 2" xfId="52565" xr:uid="{F602B77D-D5EA-4E1C-8AF8-2AE34429519C}"/>
    <cellStyle name="통화 [0] 4 2 2 3 12" xfId="25349" xr:uid="{DAB72D1C-0B11-443B-9515-A8CDADEE5433}"/>
    <cellStyle name="통화 [0] 4 2 2 3 12 2" xfId="55301" xr:uid="{ED2AE305-AFE8-4B5B-8F97-B505C6B34F37}"/>
    <cellStyle name="통화 [0] 4 2 2 3 13" xfId="31106" xr:uid="{563B45E8-4508-4F96-B92C-4B28BECDCA8E}"/>
    <cellStyle name="통화 [0] 4 2 2 3 2" xfId="3781" xr:uid="{7669F538-04DE-4764-ACD5-6011AE1023B4}"/>
    <cellStyle name="통화 [0] 4 2 2 3 2 10" xfId="26033" xr:uid="{C3E9BA31-EADE-494B-A208-B60FAB8359AD}"/>
    <cellStyle name="통화 [0] 4 2 2 3 2 10 2" xfId="55985" xr:uid="{11E9B943-290F-4379-A606-EEDCFC167338}"/>
    <cellStyle name="통화 [0] 4 2 2 3 2 11" xfId="33774" xr:uid="{33D7762C-530D-4739-9B5D-F8343BE90752}"/>
    <cellStyle name="통화 [0] 4 2 2 3 2 2" xfId="5149" xr:uid="{A44241FE-5591-4F19-A683-4FD60D468204}"/>
    <cellStyle name="통화 [0] 4 2 2 3 2 2 10" xfId="35142" xr:uid="{A3268801-D1AC-4814-B6B7-2995CAED7E3B}"/>
    <cellStyle name="통화 [0] 4 2 2 3 2 2 2" xfId="8097" xr:uid="{843DD7BB-403E-4A8D-A053-5263B20F9EC2}"/>
    <cellStyle name="통화 [0] 4 2 2 3 2 2 2 2" xfId="30144" xr:uid="{BE4B8CAB-344B-414A-B56E-E3448947BFC5}"/>
    <cellStyle name="통화 [0] 4 2 2 3 2 2 2 2 2" xfId="60096" xr:uid="{1B05F336-E331-4335-BAA3-CBCE363AE1AF}"/>
    <cellStyle name="통화 [0] 4 2 2 3 2 2 2 3" xfId="38052" xr:uid="{F47D6C5D-5056-4748-A0AC-0544DEA0F3A1}"/>
    <cellStyle name="통화 [0] 4 2 2 3 2 2 3" xfId="10879" xr:uid="{F88E1724-AFE8-4927-8FFD-F1D552DDD820}"/>
    <cellStyle name="통화 [0] 4 2 2 3 2 2 3 2" xfId="40834" xr:uid="{B7FEABFE-01F1-4B25-BDCF-75AEF1A554F8}"/>
    <cellStyle name="통화 [0] 4 2 2 3 2 2 4" xfId="13661" xr:uid="{85204648-5170-4AA0-AB70-BC8B43C2B739}"/>
    <cellStyle name="통화 [0] 4 2 2 3 2 2 4 2" xfId="43616" xr:uid="{305E96C3-7632-4E19-BB64-426636FE0BCE}"/>
    <cellStyle name="통화 [0] 4 2 2 3 2 2 5" xfId="16396" xr:uid="{10A44576-62BC-45FE-B2A0-63BC3B00EB81}"/>
    <cellStyle name="통화 [0] 4 2 2 3 2 2 5 2" xfId="46351" xr:uid="{B87C30A8-19BD-4C56-9863-B2719279617A}"/>
    <cellStyle name="통화 [0] 4 2 2 3 2 2 6" xfId="19144" xr:uid="{56882A0F-AABA-4B3F-9900-F868E7D5EC99}"/>
    <cellStyle name="통화 [0] 4 2 2 3 2 2 6 2" xfId="49097" xr:uid="{E2077254-9E68-414E-B549-F129DC5E2E8D}"/>
    <cellStyle name="통화 [0] 4 2 2 3 2 2 7" xfId="21927" xr:uid="{6401D85F-2742-46F3-9271-A818D70FF5E0}"/>
    <cellStyle name="통화 [0] 4 2 2 3 2 2 7 2" xfId="51879" xr:uid="{7359F79E-C661-4F8C-87D5-4D9938BC2BF0}"/>
    <cellStyle name="통화 [0] 4 2 2 3 2 2 8" xfId="24665" xr:uid="{CC952A6E-722B-4C48-A4A9-29D03785236B}"/>
    <cellStyle name="통화 [0] 4 2 2 3 2 2 8 2" xfId="54617" xr:uid="{842C4D43-218E-4E8E-99FF-9259E66A288B}"/>
    <cellStyle name="통화 [0] 4 2 2 3 2 2 9" xfId="27401" xr:uid="{52AC0753-0657-4DB3-AA56-51C8239B4F0B}"/>
    <cellStyle name="통화 [0] 4 2 2 3 2 2 9 2" xfId="57353" xr:uid="{3AAF6B6C-493C-4986-8FD3-3B0A3AAC7585}"/>
    <cellStyle name="통화 [0] 4 2 2 3 2 3" xfId="6729" xr:uid="{B5751810-27BD-4D9A-8C15-5B1761982B37}"/>
    <cellStyle name="통화 [0] 4 2 2 3 2 3 2" xfId="28776" xr:uid="{0949EE82-EEE1-4A98-B96C-9F2396C5AA3C}"/>
    <cellStyle name="통화 [0] 4 2 2 3 2 3 2 2" xfId="58728" xr:uid="{E24FB641-24F0-404A-A99B-3857342D6508}"/>
    <cellStyle name="통화 [0] 4 2 2 3 2 3 3" xfId="36684" xr:uid="{281FBCFA-6FBA-436A-A6E9-43FCEB229D5C}"/>
    <cellStyle name="통화 [0] 4 2 2 3 2 4" xfId="9511" xr:uid="{FFFDD2C8-EBB0-4BF6-B89D-7D23326EF0E2}"/>
    <cellStyle name="통화 [0] 4 2 2 3 2 4 2" xfId="39466" xr:uid="{AA006181-32C0-47E6-B8EB-8692097FE667}"/>
    <cellStyle name="통화 [0] 4 2 2 3 2 5" xfId="12293" xr:uid="{B04203E5-4014-4DE6-9277-BCE59C13CCA7}"/>
    <cellStyle name="통화 [0] 4 2 2 3 2 5 2" xfId="42248" xr:uid="{EACC53AF-36F8-4BBC-9BCE-9DFC86FAB0E3}"/>
    <cellStyle name="통화 [0] 4 2 2 3 2 6" xfId="15028" xr:uid="{21638978-4215-4FC3-8716-74CFF22AEEC6}"/>
    <cellStyle name="통화 [0] 4 2 2 3 2 6 2" xfId="44983" xr:uid="{56DA4285-A97A-4D3A-950D-52FD91B9D734}"/>
    <cellStyle name="통화 [0] 4 2 2 3 2 7" xfId="17776" xr:uid="{A2A3AF7F-D834-4A4B-A08E-52FAAAB9ADC2}"/>
    <cellStyle name="통화 [0] 4 2 2 3 2 7 2" xfId="47729" xr:uid="{02988827-8141-4C76-8AB0-B66CA9CC6990}"/>
    <cellStyle name="통화 [0] 4 2 2 3 2 8" xfId="20559" xr:uid="{2C22C8E5-BCDF-4343-B32C-C69369EE309E}"/>
    <cellStyle name="통화 [0] 4 2 2 3 2 8 2" xfId="50511" xr:uid="{1A1FE67C-57D0-431D-8176-0E8633A450A6}"/>
    <cellStyle name="통화 [0] 4 2 2 3 2 9" xfId="23297" xr:uid="{F435AA21-A3A5-4C70-B1B3-1ABF7255CD13}"/>
    <cellStyle name="통화 [0] 4 2 2 3 2 9 2" xfId="53249" xr:uid="{C2E2D798-6337-48B1-8970-D99D01FC31E7}"/>
    <cellStyle name="통화 [0] 4 2 2 3 3" xfId="4465" xr:uid="{7CCA7C58-5ECB-430A-9C69-BC77550C66F6}"/>
    <cellStyle name="통화 [0] 4 2 2 3 3 10" xfId="34458" xr:uid="{0FDC257B-AAA4-4A81-9D49-CA79A773C5A3}"/>
    <cellStyle name="통화 [0] 4 2 2 3 3 2" xfId="7413" xr:uid="{897C612D-54E4-45D2-80AB-3D645B15FEDE}"/>
    <cellStyle name="통화 [0] 4 2 2 3 3 2 2" xfId="29460" xr:uid="{F48711F1-D2C7-4DB1-8CD8-55E6DD3E0755}"/>
    <cellStyle name="통화 [0] 4 2 2 3 3 2 2 2" xfId="59412" xr:uid="{FA31700B-D09B-4D4E-8BC4-414EB2FF9600}"/>
    <cellStyle name="통화 [0] 4 2 2 3 3 2 3" xfId="37368" xr:uid="{32ED4489-5249-4355-9A71-531E656D18F8}"/>
    <cellStyle name="통화 [0] 4 2 2 3 3 3" xfId="10195" xr:uid="{541FA992-28DB-4517-BD6F-4B874A3BC86C}"/>
    <cellStyle name="통화 [0] 4 2 2 3 3 3 2" xfId="40150" xr:uid="{E33A9D5F-BEF4-41B8-A0B8-3A09FA0FD8C4}"/>
    <cellStyle name="통화 [0] 4 2 2 3 3 4" xfId="12977" xr:uid="{E21A2553-243C-4BF7-AB18-9521022B1500}"/>
    <cellStyle name="통화 [0] 4 2 2 3 3 4 2" xfId="42932" xr:uid="{12541413-FC0B-4DEC-AB05-1837177423A7}"/>
    <cellStyle name="통화 [0] 4 2 2 3 3 5" xfId="15712" xr:uid="{A8721E4B-8FFB-4A2D-A1FA-212B5422EF40}"/>
    <cellStyle name="통화 [0] 4 2 2 3 3 5 2" xfId="45667" xr:uid="{54786823-FDC3-4E75-ABF0-C5FE4D7E3A21}"/>
    <cellStyle name="통화 [0] 4 2 2 3 3 6" xfId="18460" xr:uid="{B309FB90-2D21-4216-9FCD-DB1320BE940E}"/>
    <cellStyle name="통화 [0] 4 2 2 3 3 6 2" xfId="48413" xr:uid="{3DA4C8E3-A692-4A8A-B4A6-2E60027F8DD5}"/>
    <cellStyle name="통화 [0] 4 2 2 3 3 7" xfId="21243" xr:uid="{5E00882F-0ACC-4AD9-9817-DC0EFCE09724}"/>
    <cellStyle name="통화 [0] 4 2 2 3 3 7 2" xfId="51195" xr:uid="{F4349450-4AA1-414F-B887-0270E6E6C323}"/>
    <cellStyle name="통화 [0] 4 2 2 3 3 8" xfId="23981" xr:uid="{854BF45B-7F86-479F-9307-4DABA40DE79C}"/>
    <cellStyle name="통화 [0] 4 2 2 3 3 8 2" xfId="53933" xr:uid="{25FA0DE0-6AF2-453C-A15D-AD2675C273F3}"/>
    <cellStyle name="통화 [0] 4 2 2 3 3 9" xfId="26717" xr:uid="{714FB3DA-D462-4DFD-A26E-0AFE0353051F}"/>
    <cellStyle name="통화 [0] 4 2 2 3 3 9 2" xfId="56669" xr:uid="{29568D29-810A-4DBA-816A-BBA4A4247531}"/>
    <cellStyle name="통화 [0] 4 2 2 3 4" xfId="3097" xr:uid="{1F2AF223-A51A-4452-872F-82093BBECD3A}"/>
    <cellStyle name="통화 [0] 4 2 2 3 4 2" xfId="28092" xr:uid="{1C4B523F-6551-4566-98B1-50971678C70C}"/>
    <cellStyle name="통화 [0] 4 2 2 3 4 2 2" xfId="58044" xr:uid="{0944B34F-EE54-4BEC-ABC3-F42E7B169860}"/>
    <cellStyle name="통화 [0] 4 2 2 3 4 3" xfId="33090" xr:uid="{EDC2B1C3-151B-4835-8BDA-F2BD1BF03193}"/>
    <cellStyle name="통화 [0] 4 2 2 3 5" xfId="6045" xr:uid="{AC9337B6-E483-4207-BAD0-8B3B339E2F0B}"/>
    <cellStyle name="통화 [0] 4 2 2 3 5 2" xfId="36000" xr:uid="{A5988346-4814-4B0C-BCCA-6E8E097A7719}"/>
    <cellStyle name="통화 [0] 4 2 2 3 6" xfId="8827" xr:uid="{9CC2A718-34D7-4C7C-9482-A0A1435F2A70}"/>
    <cellStyle name="통화 [0] 4 2 2 3 6 2" xfId="38782" xr:uid="{830FCB9A-BE5B-4AFB-BCCF-83856E071B4A}"/>
    <cellStyle name="통화 [0] 4 2 2 3 7" xfId="11609" xr:uid="{AFC130B6-BFA3-4988-A049-5A8CBA52159A}"/>
    <cellStyle name="통화 [0] 4 2 2 3 7 2" xfId="41564" xr:uid="{227DC283-C7C5-4960-A8FE-504172C58EAA}"/>
    <cellStyle name="통화 [0] 4 2 2 3 8" xfId="14344" xr:uid="{0CFEB7F2-C9DB-44BE-B60A-3E84598D650B}"/>
    <cellStyle name="통화 [0] 4 2 2 3 8 2" xfId="44299" xr:uid="{9B7615D2-A7F1-45E2-A648-52B43BC5E0F1}"/>
    <cellStyle name="통화 [0] 4 2 2 3 9" xfId="17092" xr:uid="{8AA2B861-BBEB-4E5D-9177-FABD12828574}"/>
    <cellStyle name="통화 [0] 4 2 2 3 9 2" xfId="47045" xr:uid="{CDFE3306-87D6-4CA0-98BC-80DBCC4B72AC}"/>
    <cellStyle name="통화 [0] 4 2 2 4" xfId="1643" xr:uid="{114D47D3-311A-471D-9849-9F32272ACA91}"/>
    <cellStyle name="통화 [0] 4 2 2 4 10" xfId="22955" xr:uid="{3F791BB5-43E8-419E-B539-5EAC23B23DBB}"/>
    <cellStyle name="통화 [0] 4 2 2 4 10 2" xfId="52907" xr:uid="{336649A4-30F4-40BA-AECA-4C3310E189FA}"/>
    <cellStyle name="통화 [0] 4 2 2 4 11" xfId="25691" xr:uid="{89D20DA6-88AA-480A-949F-1FFCDBB4D62E}"/>
    <cellStyle name="통화 [0] 4 2 2 4 11 2" xfId="55643" xr:uid="{0DC0F4CB-EABF-4CA9-AA55-67E1D4CD8ABC}"/>
    <cellStyle name="통화 [0] 4 2 2 4 12" xfId="31648" xr:uid="{365D9A1F-2776-4239-8050-0156FA17483D}"/>
    <cellStyle name="통화 [0] 4 2 2 4 2" xfId="4807" xr:uid="{E3BC1832-7AC6-4243-BF37-B308148E3D4A}"/>
    <cellStyle name="통화 [0] 4 2 2 4 2 10" xfId="34800" xr:uid="{4ECE906B-E0C7-4CD5-B2AF-3590931E7576}"/>
    <cellStyle name="통화 [0] 4 2 2 4 2 2" xfId="7755" xr:uid="{985FEC9A-B3BC-46D1-9F0F-96D9C3CEE7B7}"/>
    <cellStyle name="통화 [0] 4 2 2 4 2 2 2" xfId="29802" xr:uid="{8037CDEC-DCAA-4F02-8CD9-D218069A8E86}"/>
    <cellStyle name="통화 [0] 4 2 2 4 2 2 2 2" xfId="59754" xr:uid="{6C673193-1777-4EAB-9495-1C081256413B}"/>
    <cellStyle name="통화 [0] 4 2 2 4 2 2 3" xfId="37710" xr:uid="{1E531BD6-3F5A-409F-8714-8B3AB4907C59}"/>
    <cellStyle name="통화 [0] 4 2 2 4 2 3" xfId="10537" xr:uid="{8C29F7C3-560B-4066-82D3-3B74F1514812}"/>
    <cellStyle name="통화 [0] 4 2 2 4 2 3 2" xfId="40492" xr:uid="{9377ED7E-9979-4D25-8694-BA8DB41E8D1E}"/>
    <cellStyle name="통화 [0] 4 2 2 4 2 4" xfId="13319" xr:uid="{1B8A4CAE-8D60-4578-8998-A4BA20A94A4F}"/>
    <cellStyle name="통화 [0] 4 2 2 4 2 4 2" xfId="43274" xr:uid="{B66A85C1-317D-41C5-ACBD-3AE75222C17F}"/>
    <cellStyle name="통화 [0] 4 2 2 4 2 5" xfId="16054" xr:uid="{339D82F5-5C23-448A-83AD-2CFC23CB8F83}"/>
    <cellStyle name="통화 [0] 4 2 2 4 2 5 2" xfId="46009" xr:uid="{46D6FC4F-599E-46AF-B86A-520C5B3D75CA}"/>
    <cellStyle name="통화 [0] 4 2 2 4 2 6" xfId="18802" xr:uid="{732C28AE-8873-46E1-9F4B-B92B90D2B4FF}"/>
    <cellStyle name="통화 [0] 4 2 2 4 2 6 2" xfId="48755" xr:uid="{5036DFE8-5FD6-4C54-9C32-0BE96B31ED5B}"/>
    <cellStyle name="통화 [0] 4 2 2 4 2 7" xfId="21585" xr:uid="{C64ED3BC-EF08-4B2E-89BB-E3C09D7DFA67}"/>
    <cellStyle name="통화 [0] 4 2 2 4 2 7 2" xfId="51537" xr:uid="{CB383570-B5EE-4171-B8B8-8488ED9D336A}"/>
    <cellStyle name="통화 [0] 4 2 2 4 2 8" xfId="24323" xr:uid="{CC538E40-2683-4034-AB49-62F740718364}"/>
    <cellStyle name="통화 [0] 4 2 2 4 2 8 2" xfId="54275" xr:uid="{1A0E8F51-D1F6-4E70-B793-537D89D40942}"/>
    <cellStyle name="통화 [0] 4 2 2 4 2 9" xfId="27059" xr:uid="{C0B0CCA0-A0A1-4B8E-B351-B4DFF1D0114E}"/>
    <cellStyle name="통화 [0] 4 2 2 4 2 9 2" xfId="57011" xr:uid="{808ADC4F-A2FA-4DBA-B1C8-261CF60442D1}"/>
    <cellStyle name="통화 [0] 4 2 2 4 3" xfId="3439" xr:uid="{65255009-0C76-4C4F-BBCD-F53F6C111353}"/>
    <cellStyle name="통화 [0] 4 2 2 4 3 2" xfId="28434" xr:uid="{4640822E-50F0-4222-AC44-2F15BE14EB17}"/>
    <cellStyle name="통화 [0] 4 2 2 4 3 2 2" xfId="58386" xr:uid="{D118FF1B-05A8-4814-8615-0E64356A3084}"/>
    <cellStyle name="통화 [0] 4 2 2 4 3 3" xfId="33432" xr:uid="{DDFFC771-9E6E-4444-97D0-6C50DC7625FB}"/>
    <cellStyle name="통화 [0] 4 2 2 4 4" xfId="6387" xr:uid="{6EAB06A1-794E-447E-84C7-9CCA89355473}"/>
    <cellStyle name="통화 [0] 4 2 2 4 4 2" xfId="36342" xr:uid="{1BCBE205-9B27-42F8-BB1A-9126643A61ED}"/>
    <cellStyle name="통화 [0] 4 2 2 4 5" xfId="9169" xr:uid="{BC922A54-C0E6-47B9-A664-2B83B948D65D}"/>
    <cellStyle name="통화 [0] 4 2 2 4 5 2" xfId="39124" xr:uid="{A1D3098F-E02F-4DA3-87E5-AB91EF023E42}"/>
    <cellStyle name="통화 [0] 4 2 2 4 6" xfId="11951" xr:uid="{C9B1FCEB-2FA7-46EC-BFD9-95F96F8B2240}"/>
    <cellStyle name="통화 [0] 4 2 2 4 6 2" xfId="41906" xr:uid="{DAB0C850-9538-489B-860F-F304F7DC58A8}"/>
    <cellStyle name="통화 [0] 4 2 2 4 7" xfId="14686" xr:uid="{A02B7AB3-6E1C-4193-922C-7E22B21E09AB}"/>
    <cellStyle name="통화 [0] 4 2 2 4 7 2" xfId="44641" xr:uid="{DCF058EB-C927-4244-A8C7-151E91FE43EB}"/>
    <cellStyle name="통화 [0] 4 2 2 4 8" xfId="17434" xr:uid="{2DEE535E-AC55-450F-9C64-06F05F356C54}"/>
    <cellStyle name="통화 [0] 4 2 2 4 8 2" xfId="47387" xr:uid="{DB11696B-F6E4-45E0-81E2-1BE893797796}"/>
    <cellStyle name="통화 [0] 4 2 2 4 9" xfId="20217" xr:uid="{0FFB1EC6-C794-42C1-A2DF-A920A39B10CC}"/>
    <cellStyle name="통화 [0] 4 2 2 4 9 2" xfId="50169" xr:uid="{76324221-24C7-41EC-A48C-C7AFD3FA3278}"/>
    <cellStyle name="통화 [0] 4 2 2 5" xfId="2138" xr:uid="{D0635ED4-56A0-406F-8058-148FB2A10B96}"/>
    <cellStyle name="통화 [0] 4 2 2 5 10" xfId="26375" xr:uid="{03A4FF39-9891-4DBF-A01D-0CA51F13818B}"/>
    <cellStyle name="통화 [0] 4 2 2 5 10 2" xfId="56327" xr:uid="{953D4737-4BBD-4BE8-96E6-5307328F5305}"/>
    <cellStyle name="통화 [0] 4 2 2 5 11" xfId="32141" xr:uid="{00680D6F-FE43-4A81-A6F9-15B5FFC5A0DB}"/>
    <cellStyle name="통화 [0] 4 2 2 5 2" xfId="4123" xr:uid="{E2DA9000-72DC-491E-8852-F258DFABCE46}"/>
    <cellStyle name="통화 [0] 4 2 2 5 2 2" xfId="29118" xr:uid="{F035A14D-58CA-4175-955D-161EAB825A08}"/>
    <cellStyle name="통화 [0] 4 2 2 5 2 2 2" xfId="59070" xr:uid="{D83FB4D9-D418-4087-9199-9DD7B9E217E4}"/>
    <cellStyle name="통화 [0] 4 2 2 5 2 3" xfId="34116" xr:uid="{221488D2-E5CF-4EF8-825E-06AAE8B974E8}"/>
    <cellStyle name="통화 [0] 4 2 2 5 3" xfId="7071" xr:uid="{80F74E87-0AB4-4035-B3EA-6635B33DCB92}"/>
    <cellStyle name="통화 [0] 4 2 2 5 3 2" xfId="37026" xr:uid="{25FF3301-E50A-435F-B79F-EE5BB4793722}"/>
    <cellStyle name="통화 [0] 4 2 2 5 4" xfId="9853" xr:uid="{ACE728C3-1794-42F7-8917-9B1C34CB9422}"/>
    <cellStyle name="통화 [0] 4 2 2 5 4 2" xfId="39808" xr:uid="{BEC2EEF1-9BCA-48BD-AC9D-2783FCD90605}"/>
    <cellStyle name="통화 [0] 4 2 2 5 5" xfId="12635" xr:uid="{9E208C30-EA2D-451B-9863-2090DED72549}"/>
    <cellStyle name="통화 [0] 4 2 2 5 5 2" xfId="42590" xr:uid="{55F0D191-7D29-44A6-A8C7-5954F9128E40}"/>
    <cellStyle name="통화 [0] 4 2 2 5 6" xfId="15370" xr:uid="{1A52DBB3-03F9-4B61-BAE7-4A0CFB6EB667}"/>
    <cellStyle name="통화 [0] 4 2 2 5 6 2" xfId="45325" xr:uid="{10829F5E-107A-49DE-B762-09A24D755DD9}"/>
    <cellStyle name="통화 [0] 4 2 2 5 7" xfId="18118" xr:uid="{0EF08A03-0FD8-4191-99FB-780FB914DB5D}"/>
    <cellStyle name="통화 [0] 4 2 2 5 7 2" xfId="48071" xr:uid="{082E186B-588F-4A43-BA54-768785809A37}"/>
    <cellStyle name="통화 [0] 4 2 2 5 8" xfId="20901" xr:uid="{BCDB567D-C8A2-4156-8080-EFB9E338329D}"/>
    <cellStyle name="통화 [0] 4 2 2 5 8 2" xfId="50853" xr:uid="{0A0B463F-DF36-47EC-8CFF-4E1A82A977BD}"/>
    <cellStyle name="통화 [0] 4 2 2 5 9" xfId="23639" xr:uid="{7A7CB505-C5AE-4840-A828-9306A9F38C2E}"/>
    <cellStyle name="통화 [0] 4 2 2 5 9 2" xfId="53591" xr:uid="{14149522-D71B-426C-895F-6D4086222EF4}"/>
    <cellStyle name="통화 [0] 4 2 2 6" xfId="2317" xr:uid="{95581611-0B0F-464B-845D-A01B6F1EDABC}"/>
    <cellStyle name="통화 [0] 4 2 2 6 2" xfId="27750" xr:uid="{FD72F864-504F-4D7F-8300-8C7809671A07}"/>
    <cellStyle name="통화 [0] 4 2 2 6 2 2" xfId="57702" xr:uid="{87C80FD5-6EB7-4AED-87C5-3D636B928BAC}"/>
    <cellStyle name="통화 [0] 4 2 2 6 3" xfId="32317" xr:uid="{4ED6498C-9D53-46B4-A42B-5097D9882024}"/>
    <cellStyle name="통화 [0] 4 2 2 7" xfId="2755" xr:uid="{CE083A07-0374-4AA9-B032-491D9619106E}"/>
    <cellStyle name="통화 [0] 4 2 2 7 2" xfId="32748" xr:uid="{24CDB790-8C35-4686-A749-CE3E1FC42825}"/>
    <cellStyle name="통화 [0] 4 2 2 8" xfId="5703" xr:uid="{2B82FE8B-AF37-4E11-93AF-74F50E85D0B1}"/>
    <cellStyle name="통화 [0] 4 2 2 8 2" xfId="35658" xr:uid="{853FA9D1-3AE3-458D-BE96-2A6DB1548119}"/>
    <cellStyle name="통화 [0] 4 2 2 9" xfId="8485" xr:uid="{4A63D4A0-AC5F-4A71-B48A-D075A48D86E2}"/>
    <cellStyle name="통화 [0] 4 2 2 9 2" xfId="38440" xr:uid="{0A6832E3-37E2-4E40-9720-338ABC1FC826}"/>
    <cellStyle name="통화 [0] 4 2 3" xfId="788" xr:uid="{9A47E80E-79C4-45EA-BAD2-D589601B0681}"/>
    <cellStyle name="통화 [0] 4 2 3 10" xfId="16836" xr:uid="{543DDAC2-5651-4801-8AB4-83330C6AD5CA}"/>
    <cellStyle name="통화 [0] 4 2 3 10 2" xfId="46789" xr:uid="{DEA4DC4D-71DE-4F25-BA4B-71EECEEDE86D}"/>
    <cellStyle name="통화 [0] 4 2 3 11" xfId="19619" xr:uid="{44D40799-CD29-486F-8F84-09C8D7C02C12}"/>
    <cellStyle name="통화 [0] 4 2 3 11 2" xfId="49571" xr:uid="{BC160A64-965C-4436-AE9E-AD93D8242A96}"/>
    <cellStyle name="통화 [0] 4 2 3 12" xfId="22357" xr:uid="{D4988EB6-BF2C-41EC-B7CC-B675381EE032}"/>
    <cellStyle name="통화 [0] 4 2 3 12 2" xfId="52309" xr:uid="{CB23103B-12A8-469A-98A3-16BB41F7F493}"/>
    <cellStyle name="통화 [0] 4 2 3 13" xfId="25093" xr:uid="{E43EFB72-C9FE-4CD6-8670-138F504AEC61}"/>
    <cellStyle name="통화 [0] 4 2 3 13 2" xfId="55045" xr:uid="{679153D5-D629-4138-87D8-424B86B13B5B}"/>
    <cellStyle name="통화 [0] 4 2 3 14" xfId="30793" xr:uid="{FFA9D155-E928-41B0-A2FA-C1DE8BF93250}"/>
    <cellStyle name="통화 [0] 4 2 3 2" xfId="1331" xr:uid="{BF01A2DE-B1AA-499E-B23A-7069EFA64729}"/>
    <cellStyle name="통화 [0] 4 2 3 2 10" xfId="19961" xr:uid="{FE16798C-9119-4B5F-ABD2-A8B64A6E9606}"/>
    <cellStyle name="통화 [0] 4 2 3 2 10 2" xfId="49913" xr:uid="{79A0ABBA-A86F-4115-9DC9-33D6150CA86F}"/>
    <cellStyle name="통화 [0] 4 2 3 2 11" xfId="22699" xr:uid="{0A6BE849-9FF9-473D-B709-5CCE85D5D6B3}"/>
    <cellStyle name="통화 [0] 4 2 3 2 11 2" xfId="52651" xr:uid="{D66CE743-058A-48C4-8B7A-A4670D4D4C1A}"/>
    <cellStyle name="통화 [0] 4 2 3 2 12" xfId="25435" xr:uid="{7BAC7B57-15FF-44A1-A924-3645D5B97188}"/>
    <cellStyle name="통화 [0] 4 2 3 2 12 2" xfId="55387" xr:uid="{FE43AE01-76E1-4715-A53B-1112FFD95FDB}"/>
    <cellStyle name="통화 [0] 4 2 3 2 13" xfId="31336" xr:uid="{4C2CB866-8A04-4843-B0E0-9D1EDBF3043A}"/>
    <cellStyle name="통화 [0] 4 2 3 2 2" xfId="3867" xr:uid="{1BA80DD7-A402-452B-BB91-5017F100D56A}"/>
    <cellStyle name="통화 [0] 4 2 3 2 2 10" xfId="26119" xr:uid="{5798B5BA-CE59-4D3D-B17E-00D0588215C0}"/>
    <cellStyle name="통화 [0] 4 2 3 2 2 10 2" xfId="56071" xr:uid="{99345B75-CFE8-4DD8-A0AB-E4195C7AC46B}"/>
    <cellStyle name="통화 [0] 4 2 3 2 2 11" xfId="33860" xr:uid="{CA6145CF-898D-4493-B662-CA9FE8BD309D}"/>
    <cellStyle name="통화 [0] 4 2 3 2 2 2" xfId="5235" xr:uid="{6A7E50C8-CECD-44D2-BD50-3350A482D7C3}"/>
    <cellStyle name="통화 [0] 4 2 3 2 2 2 10" xfId="35228" xr:uid="{A52E20B5-1DBF-4581-9828-6D1D33DA10C8}"/>
    <cellStyle name="통화 [0] 4 2 3 2 2 2 2" xfId="8183" xr:uid="{82CFA36C-F5E3-46F1-A385-E5CEDDB5AE41}"/>
    <cellStyle name="통화 [0] 4 2 3 2 2 2 2 2" xfId="30230" xr:uid="{DF0A3086-0073-4D2B-8A13-B6E4BA52289F}"/>
    <cellStyle name="통화 [0] 4 2 3 2 2 2 2 2 2" xfId="60182" xr:uid="{55B243F1-96F6-4478-9440-958603354CC4}"/>
    <cellStyle name="통화 [0] 4 2 3 2 2 2 2 3" xfId="38138" xr:uid="{668D2050-B7CA-4FAA-98E2-09BDAB813A2C}"/>
    <cellStyle name="통화 [0] 4 2 3 2 2 2 3" xfId="10965" xr:uid="{78E0D859-087C-44A7-9ECF-A47EE6A93BBB}"/>
    <cellStyle name="통화 [0] 4 2 3 2 2 2 3 2" xfId="40920" xr:uid="{99725E2A-C084-4859-BC69-37F3732B93C9}"/>
    <cellStyle name="통화 [0] 4 2 3 2 2 2 4" xfId="13747" xr:uid="{DD06D76E-AECB-44AF-A649-BE14322F8E14}"/>
    <cellStyle name="통화 [0] 4 2 3 2 2 2 4 2" xfId="43702" xr:uid="{1B9653DB-DD33-4224-B002-16B12951C1EB}"/>
    <cellStyle name="통화 [0] 4 2 3 2 2 2 5" xfId="16482" xr:uid="{8F7BD94A-5661-476C-9F67-4EB55EC998EA}"/>
    <cellStyle name="통화 [0] 4 2 3 2 2 2 5 2" xfId="46437" xr:uid="{8D7591A8-F550-4AD1-BEE5-72903F679A64}"/>
    <cellStyle name="통화 [0] 4 2 3 2 2 2 6" xfId="19230" xr:uid="{0D1FA133-5217-40C7-AD31-05884DEA6993}"/>
    <cellStyle name="통화 [0] 4 2 3 2 2 2 6 2" xfId="49183" xr:uid="{552F4A7A-2551-4D04-8253-A2581CA36859}"/>
    <cellStyle name="통화 [0] 4 2 3 2 2 2 7" xfId="22013" xr:uid="{AC7BCBC7-AB75-4E7F-904D-6322DBE68647}"/>
    <cellStyle name="통화 [0] 4 2 3 2 2 2 7 2" xfId="51965" xr:uid="{57C9D7A4-661D-450D-86E5-B0A4B225C127}"/>
    <cellStyle name="통화 [0] 4 2 3 2 2 2 8" xfId="24751" xr:uid="{3D90891A-C309-4230-8D98-288E8AC10CE8}"/>
    <cellStyle name="통화 [0] 4 2 3 2 2 2 8 2" xfId="54703" xr:uid="{27F53186-FE2E-40D8-A6F0-4361FAD095AD}"/>
    <cellStyle name="통화 [0] 4 2 3 2 2 2 9" xfId="27487" xr:uid="{CF49BFBA-9E43-4072-9969-8F4629FEAE56}"/>
    <cellStyle name="통화 [0] 4 2 3 2 2 2 9 2" xfId="57439" xr:uid="{1E4D0223-4CFC-48E6-9CDA-851DB680DD03}"/>
    <cellStyle name="통화 [0] 4 2 3 2 2 3" xfId="6815" xr:uid="{33F92265-EFBD-485D-8F4D-D844D14B30C0}"/>
    <cellStyle name="통화 [0] 4 2 3 2 2 3 2" xfId="28862" xr:uid="{0635554B-4889-4EF1-BED1-81EE426E635B}"/>
    <cellStyle name="통화 [0] 4 2 3 2 2 3 2 2" xfId="58814" xr:uid="{05BF9482-C89F-4ECD-A394-6B5DEEF70C0C}"/>
    <cellStyle name="통화 [0] 4 2 3 2 2 3 3" xfId="36770" xr:uid="{7A826FF5-9AAA-4BAA-BBD8-3CCD2ED584EE}"/>
    <cellStyle name="통화 [0] 4 2 3 2 2 4" xfId="9597" xr:uid="{42B5F759-0B89-4DC4-A9E3-8047474B471C}"/>
    <cellStyle name="통화 [0] 4 2 3 2 2 4 2" xfId="39552" xr:uid="{B0BF6655-FF66-457B-ABA9-8D80D7652469}"/>
    <cellStyle name="통화 [0] 4 2 3 2 2 5" xfId="12379" xr:uid="{7043F4DA-EB34-4035-96E9-ADD4B2A388D7}"/>
    <cellStyle name="통화 [0] 4 2 3 2 2 5 2" xfId="42334" xr:uid="{A2B6F444-18A1-4F2B-8C71-F03A723A9A00}"/>
    <cellStyle name="통화 [0] 4 2 3 2 2 6" xfId="15114" xr:uid="{ECB64564-55B7-4F86-B47C-24952F6A1D72}"/>
    <cellStyle name="통화 [0] 4 2 3 2 2 6 2" xfId="45069" xr:uid="{F3C4FD27-48A3-4EEF-9894-3BE6A1A0AC4B}"/>
    <cellStyle name="통화 [0] 4 2 3 2 2 7" xfId="17862" xr:uid="{60983865-01FC-40DF-AF63-5DCD8079D5EE}"/>
    <cellStyle name="통화 [0] 4 2 3 2 2 7 2" xfId="47815" xr:uid="{B5343B6E-4B23-4FDE-BF59-9F26CAA9FDAD}"/>
    <cellStyle name="통화 [0] 4 2 3 2 2 8" xfId="20645" xr:uid="{48F92338-2A9D-41FE-8F1B-123668107221}"/>
    <cellStyle name="통화 [0] 4 2 3 2 2 8 2" xfId="50597" xr:uid="{1C7A6DA9-5E49-41D1-BD11-CEFA79855DDB}"/>
    <cellStyle name="통화 [0] 4 2 3 2 2 9" xfId="23383" xr:uid="{57E2DFC2-B84F-4AB3-A1E7-4C71D8740C39}"/>
    <cellStyle name="통화 [0] 4 2 3 2 2 9 2" xfId="53335" xr:uid="{18D17B7A-372F-42D0-A013-E3F0DD54954C}"/>
    <cellStyle name="통화 [0] 4 2 3 2 3" xfId="4551" xr:uid="{A38506DB-B3AD-4F99-A4D2-A72F9F6432B3}"/>
    <cellStyle name="통화 [0] 4 2 3 2 3 10" xfId="34544" xr:uid="{52A602A9-9A83-4E1A-B306-2A1B20BB7109}"/>
    <cellStyle name="통화 [0] 4 2 3 2 3 2" xfId="7499" xr:uid="{64623584-0732-4A66-AFF7-FA804290F2AC}"/>
    <cellStyle name="통화 [0] 4 2 3 2 3 2 2" xfId="29546" xr:uid="{3B4D58EA-A772-40C0-905F-026B4FE4FEE3}"/>
    <cellStyle name="통화 [0] 4 2 3 2 3 2 2 2" xfId="59498" xr:uid="{0CC51B89-B516-4DB9-A816-330EE2FD73BC}"/>
    <cellStyle name="통화 [0] 4 2 3 2 3 2 3" xfId="37454" xr:uid="{5406EF02-9360-48E3-BC67-0D10EF1285DA}"/>
    <cellStyle name="통화 [0] 4 2 3 2 3 3" xfId="10281" xr:uid="{BB7EF012-48C4-45BE-9763-530B74E8D165}"/>
    <cellStyle name="통화 [0] 4 2 3 2 3 3 2" xfId="40236" xr:uid="{E8B418C7-942F-41CE-A417-D50A7886507D}"/>
    <cellStyle name="통화 [0] 4 2 3 2 3 4" xfId="13063" xr:uid="{B2913352-D84B-4123-B719-7D90587A1482}"/>
    <cellStyle name="통화 [0] 4 2 3 2 3 4 2" xfId="43018" xr:uid="{05BAF37F-18A3-4AA5-9B48-086166E309EC}"/>
    <cellStyle name="통화 [0] 4 2 3 2 3 5" xfId="15798" xr:uid="{FDE477C0-D637-43D0-90EB-FBF1F93FF70D}"/>
    <cellStyle name="통화 [0] 4 2 3 2 3 5 2" xfId="45753" xr:uid="{DBCCD057-1868-4C02-BE06-D4AE4B8282C0}"/>
    <cellStyle name="통화 [0] 4 2 3 2 3 6" xfId="18546" xr:uid="{DD96810F-0E6F-49F8-AAC1-749BBF0E8860}"/>
    <cellStyle name="통화 [0] 4 2 3 2 3 6 2" xfId="48499" xr:uid="{0068A86D-F1D6-4F68-8076-35BA53F293F2}"/>
    <cellStyle name="통화 [0] 4 2 3 2 3 7" xfId="21329" xr:uid="{129C1685-7189-4877-BB19-FB6890F58200}"/>
    <cellStyle name="통화 [0] 4 2 3 2 3 7 2" xfId="51281" xr:uid="{B46EE993-47FC-4B06-A5C2-75F4737EE5F2}"/>
    <cellStyle name="통화 [0] 4 2 3 2 3 8" xfId="24067" xr:uid="{3B93B710-2BD5-41D5-B71B-7CF0A14A0B32}"/>
    <cellStyle name="통화 [0] 4 2 3 2 3 8 2" xfId="54019" xr:uid="{5E70D499-4206-4E6D-94A7-F6D3EF11823C}"/>
    <cellStyle name="통화 [0] 4 2 3 2 3 9" xfId="26803" xr:uid="{8B7E00F4-954C-4723-9E3E-A806827AE231}"/>
    <cellStyle name="통화 [0] 4 2 3 2 3 9 2" xfId="56755" xr:uid="{9C3D2338-99E4-4847-8213-B17AB3D1FC1A}"/>
    <cellStyle name="통화 [0] 4 2 3 2 4" xfId="3183" xr:uid="{FC509A6C-3A0E-4B0B-88E7-3DF172B70FE7}"/>
    <cellStyle name="통화 [0] 4 2 3 2 4 2" xfId="28178" xr:uid="{207CD84F-0FEA-4ECA-A83A-882B9D08F11E}"/>
    <cellStyle name="통화 [0] 4 2 3 2 4 2 2" xfId="58130" xr:uid="{D65E3CAB-C8C0-4F12-9112-17D438246B7D}"/>
    <cellStyle name="통화 [0] 4 2 3 2 4 3" xfId="33176" xr:uid="{BA2D5B0F-49C1-408F-9A3E-463895E77DAC}"/>
    <cellStyle name="통화 [0] 4 2 3 2 5" xfId="6131" xr:uid="{444BDB7A-AA79-4C25-876F-7CD495A5AF6C}"/>
    <cellStyle name="통화 [0] 4 2 3 2 5 2" xfId="36086" xr:uid="{C90E5B18-BBA3-4641-9654-0972E9F3C4A8}"/>
    <cellStyle name="통화 [0] 4 2 3 2 6" xfId="8913" xr:uid="{EBD0875B-68C2-4FD9-BBAA-7EF6C4D1385A}"/>
    <cellStyle name="통화 [0] 4 2 3 2 6 2" xfId="38868" xr:uid="{C63FD6AB-55C0-42D6-ACB7-8DCB3EF2A26C}"/>
    <cellStyle name="통화 [0] 4 2 3 2 7" xfId="11695" xr:uid="{16BD9F59-8504-422A-9434-DAAD7CB42424}"/>
    <cellStyle name="통화 [0] 4 2 3 2 7 2" xfId="41650" xr:uid="{D191717D-75BE-4E45-B7F5-47E52FBE12F8}"/>
    <cellStyle name="통화 [0] 4 2 3 2 8" xfId="14430" xr:uid="{7A15C0A9-8F31-4EE8-9C63-6CA8F327DD44}"/>
    <cellStyle name="통화 [0] 4 2 3 2 8 2" xfId="44385" xr:uid="{0F8CC5F7-AD4B-4EB6-B54C-C60E09E0FF61}"/>
    <cellStyle name="통화 [0] 4 2 3 2 9" xfId="17178" xr:uid="{0DB5B778-48CC-45D0-821D-D4B9E667F4F1}"/>
    <cellStyle name="통화 [0] 4 2 3 2 9 2" xfId="47131" xr:uid="{2C2BDFAB-F8B6-4EE8-8CDF-CBE1BC23A056}"/>
    <cellStyle name="통화 [0] 4 2 3 3" xfId="1873" xr:uid="{2B03A547-4953-489A-BB37-46F6CE97C2AB}"/>
    <cellStyle name="통화 [0] 4 2 3 3 10" xfId="23041" xr:uid="{C0DBC250-5B45-4CA7-BC7E-692B00E0F205}"/>
    <cellStyle name="통화 [0] 4 2 3 3 10 2" xfId="52993" xr:uid="{4E5E38B5-5945-46D6-9338-9804F90639B2}"/>
    <cellStyle name="통화 [0] 4 2 3 3 11" xfId="25777" xr:uid="{37131CEB-3BCF-45DA-850C-916091F51416}"/>
    <cellStyle name="통화 [0] 4 2 3 3 11 2" xfId="55729" xr:uid="{888A9AEC-DD20-4D50-BDA6-204AE6908A34}"/>
    <cellStyle name="통화 [0] 4 2 3 3 12" xfId="31878" xr:uid="{439CA842-0097-465A-B4CE-7A93E5A25030}"/>
    <cellStyle name="통화 [0] 4 2 3 3 2" xfId="4893" xr:uid="{C1D60162-9B4D-42D7-B709-7085B2A3A512}"/>
    <cellStyle name="통화 [0] 4 2 3 3 2 10" xfId="34886" xr:uid="{45AE97C0-0021-4F18-9481-1A91F77477B6}"/>
    <cellStyle name="통화 [0] 4 2 3 3 2 2" xfId="7841" xr:uid="{38A9350D-0AE5-4DBE-ADB6-DC4ACA6445C2}"/>
    <cellStyle name="통화 [0] 4 2 3 3 2 2 2" xfId="29888" xr:uid="{6FB82F87-3390-4909-B88B-B91B8CDA48CA}"/>
    <cellStyle name="통화 [0] 4 2 3 3 2 2 2 2" xfId="59840" xr:uid="{1C689224-D698-4D38-B7FC-A3F6C8654749}"/>
    <cellStyle name="통화 [0] 4 2 3 3 2 2 3" xfId="37796" xr:uid="{2B6F94A6-6292-46B4-939A-80EFCA9A839D}"/>
    <cellStyle name="통화 [0] 4 2 3 3 2 3" xfId="10623" xr:uid="{D803E3C2-D235-4FB2-A00C-C8AC6150F9A0}"/>
    <cellStyle name="통화 [0] 4 2 3 3 2 3 2" xfId="40578" xr:uid="{EFF6E2BA-2475-4F02-89B5-FEAC951F92D7}"/>
    <cellStyle name="통화 [0] 4 2 3 3 2 4" xfId="13405" xr:uid="{40DAFE9A-52FA-4A7A-821F-048D4973759B}"/>
    <cellStyle name="통화 [0] 4 2 3 3 2 4 2" xfId="43360" xr:uid="{D7F38DB6-6DC2-4CAA-91FC-7895398C1FD0}"/>
    <cellStyle name="통화 [0] 4 2 3 3 2 5" xfId="16140" xr:uid="{A0027C3A-1B28-4F88-A5C5-926CC051E134}"/>
    <cellStyle name="통화 [0] 4 2 3 3 2 5 2" xfId="46095" xr:uid="{8E21FCAF-C37C-4D0C-9E3C-AB077B6E597F}"/>
    <cellStyle name="통화 [0] 4 2 3 3 2 6" xfId="18888" xr:uid="{EF2A4CFB-C283-405D-A2BC-11A4C2799E8B}"/>
    <cellStyle name="통화 [0] 4 2 3 3 2 6 2" xfId="48841" xr:uid="{7A926344-A81F-47DE-971A-00AC2F2E241A}"/>
    <cellStyle name="통화 [0] 4 2 3 3 2 7" xfId="21671" xr:uid="{B970D1A4-FD69-4560-A6DF-BACDFF7D8076}"/>
    <cellStyle name="통화 [0] 4 2 3 3 2 7 2" xfId="51623" xr:uid="{4D6376A1-AA6D-4D51-B485-DFCD0527843C}"/>
    <cellStyle name="통화 [0] 4 2 3 3 2 8" xfId="24409" xr:uid="{F016C3A9-06D0-4C20-B9FC-33E7C2B9C1E0}"/>
    <cellStyle name="통화 [0] 4 2 3 3 2 8 2" xfId="54361" xr:uid="{797D0C22-A735-4239-9374-F6CACCD9F694}"/>
    <cellStyle name="통화 [0] 4 2 3 3 2 9" xfId="27145" xr:uid="{061E7D88-AE8B-4720-8A7F-BA0E239FFE5A}"/>
    <cellStyle name="통화 [0] 4 2 3 3 2 9 2" xfId="57097" xr:uid="{11495492-D2FA-4DBD-82D3-5048681872F1}"/>
    <cellStyle name="통화 [0] 4 2 3 3 3" xfId="3525" xr:uid="{7B574BCE-ED19-48AE-A2FB-FC0C58CCE42D}"/>
    <cellStyle name="통화 [0] 4 2 3 3 3 2" xfId="28520" xr:uid="{8AAD0B58-86AC-448D-8C7C-8BB55A666AB6}"/>
    <cellStyle name="통화 [0] 4 2 3 3 3 2 2" xfId="58472" xr:uid="{85AE48F1-DF26-4342-9E9A-1C78C36F5141}"/>
    <cellStyle name="통화 [0] 4 2 3 3 3 3" xfId="33518" xr:uid="{6CFF4D73-7F57-467B-8C95-97ACB5D86109}"/>
    <cellStyle name="통화 [0] 4 2 3 3 4" xfId="6473" xr:uid="{D09506FF-4EB1-4BF0-A57D-035FBB84640D}"/>
    <cellStyle name="통화 [0] 4 2 3 3 4 2" xfId="36428" xr:uid="{A346CB64-C7CC-4FC2-8C36-E0313B142A05}"/>
    <cellStyle name="통화 [0] 4 2 3 3 5" xfId="9255" xr:uid="{36824C62-DEF9-4FCC-943F-0A38086683DB}"/>
    <cellStyle name="통화 [0] 4 2 3 3 5 2" xfId="39210" xr:uid="{0EB5E6B0-9603-4169-BE8A-2388A4656663}"/>
    <cellStyle name="통화 [0] 4 2 3 3 6" xfId="12037" xr:uid="{56D7AE03-051E-412E-92D3-796C7966148B}"/>
    <cellStyle name="통화 [0] 4 2 3 3 6 2" xfId="41992" xr:uid="{5526EF14-D643-4DF9-BFFD-9587EBC3CA8E}"/>
    <cellStyle name="통화 [0] 4 2 3 3 7" xfId="14772" xr:uid="{36E732AB-5B96-41D7-AD4D-CB759D418842}"/>
    <cellStyle name="통화 [0] 4 2 3 3 7 2" xfId="44727" xr:uid="{A1C780FC-EA82-4206-827D-5B9FDA5C0528}"/>
    <cellStyle name="통화 [0] 4 2 3 3 8" xfId="17520" xr:uid="{0CEAB2DF-77A7-404E-A90C-34DEC405236E}"/>
    <cellStyle name="통화 [0] 4 2 3 3 8 2" xfId="47473" xr:uid="{57C394B5-4C8C-4029-A8B8-BC316052514F}"/>
    <cellStyle name="통화 [0] 4 2 3 3 9" xfId="20303" xr:uid="{46559C4C-A35A-4393-BBA0-C809C0C5F737}"/>
    <cellStyle name="통화 [0] 4 2 3 3 9 2" xfId="50255" xr:uid="{86691EDA-F172-4F45-9852-5BA51F0DDDC2}"/>
    <cellStyle name="통화 [0] 4 2 3 4" xfId="2404" xr:uid="{D82F537E-AF0D-4A44-AA26-6FB6B6E6DDE9}"/>
    <cellStyle name="통화 [0] 4 2 3 4 10" xfId="26461" xr:uid="{76ECA2CC-F35A-45E3-8CF7-89A25AD8941F}"/>
    <cellStyle name="통화 [0] 4 2 3 4 10 2" xfId="56413" xr:uid="{86BDC6B0-C8F2-4BAA-B413-D7E612C62C29}"/>
    <cellStyle name="통화 [0] 4 2 3 4 11" xfId="32403" xr:uid="{65874627-9C3C-486F-8415-AFDA45371024}"/>
    <cellStyle name="통화 [0] 4 2 3 4 2" xfId="4209" xr:uid="{E5162A69-85A0-4BB6-A3AC-62CF32E6928E}"/>
    <cellStyle name="통화 [0] 4 2 3 4 2 2" xfId="29204" xr:uid="{DE336CD2-A662-4909-91D2-846B8B422EAD}"/>
    <cellStyle name="통화 [0] 4 2 3 4 2 2 2" xfId="59156" xr:uid="{35B388B7-6091-4837-94C3-B42D73CD1D97}"/>
    <cellStyle name="통화 [0] 4 2 3 4 2 3" xfId="34202" xr:uid="{5C057439-0271-428C-89F8-0B9D28DC9997}"/>
    <cellStyle name="통화 [0] 4 2 3 4 3" xfId="7157" xr:uid="{752A337A-899E-4F27-B294-790FA7434A0A}"/>
    <cellStyle name="통화 [0] 4 2 3 4 3 2" xfId="37112" xr:uid="{3760DB0B-A108-4046-A5EC-A0035FF86D54}"/>
    <cellStyle name="통화 [0] 4 2 3 4 4" xfId="9939" xr:uid="{1CB29E1D-348A-44BA-BC49-FDB3825E8826}"/>
    <cellStyle name="통화 [0] 4 2 3 4 4 2" xfId="39894" xr:uid="{4F1A0378-013E-40BB-841B-D6D3C8CCB942}"/>
    <cellStyle name="통화 [0] 4 2 3 4 5" xfId="12721" xr:uid="{86F3F0CA-6747-44AA-AE3B-D740A5591DE7}"/>
    <cellStyle name="통화 [0] 4 2 3 4 5 2" xfId="42676" xr:uid="{38D84CA8-217C-4FD9-BE3D-3113662D2D6F}"/>
    <cellStyle name="통화 [0] 4 2 3 4 6" xfId="15456" xr:uid="{E532A3ED-D6A7-489A-8F77-220944A60DC6}"/>
    <cellStyle name="통화 [0] 4 2 3 4 6 2" xfId="45411" xr:uid="{68E1E601-211F-40A2-86CD-BEEBAA004768}"/>
    <cellStyle name="통화 [0] 4 2 3 4 7" xfId="18204" xr:uid="{1802ED54-C9CA-450F-811B-AE05E70F8B48}"/>
    <cellStyle name="통화 [0] 4 2 3 4 7 2" xfId="48157" xr:uid="{F55C4762-11AD-4355-8591-3D124FE86F17}"/>
    <cellStyle name="통화 [0] 4 2 3 4 8" xfId="20987" xr:uid="{B28FDEED-7BE9-4397-9EB2-E301C7851DCF}"/>
    <cellStyle name="통화 [0] 4 2 3 4 8 2" xfId="50939" xr:uid="{D7724FD7-D9D2-4C62-9F99-55E09092542C}"/>
    <cellStyle name="통화 [0] 4 2 3 4 9" xfId="23725" xr:uid="{E2CA7D98-FE14-40BF-AF02-5637EE7EC1F1}"/>
    <cellStyle name="통화 [0] 4 2 3 4 9 2" xfId="53677" xr:uid="{2381218B-ABB8-4B81-A11A-DAAD13E4C7CB}"/>
    <cellStyle name="통화 [0] 4 2 3 5" xfId="2841" xr:uid="{60BBF2E3-BF7C-4BE7-8D1C-C0EE03B54F6C}"/>
    <cellStyle name="통화 [0] 4 2 3 5 2" xfId="27836" xr:uid="{E0E0D603-F53E-4C19-AF99-FDC846010268}"/>
    <cellStyle name="통화 [0] 4 2 3 5 2 2" xfId="57788" xr:uid="{4758A7A5-8D2E-40CB-BB72-217215DA15ED}"/>
    <cellStyle name="통화 [0] 4 2 3 5 3" xfId="32834" xr:uid="{3B68CD58-FCB4-4734-86CF-785B70E17DF0}"/>
    <cellStyle name="통화 [0] 4 2 3 6" xfId="5789" xr:uid="{BE20B095-2899-4534-A869-D332EAB53C12}"/>
    <cellStyle name="통화 [0] 4 2 3 6 2" xfId="35744" xr:uid="{BFF36594-2CF1-46F6-B847-54DE64049D48}"/>
    <cellStyle name="통화 [0] 4 2 3 7" xfId="8571" xr:uid="{976B9A4C-1551-4E79-9BB0-85867D987A75}"/>
    <cellStyle name="통화 [0] 4 2 3 7 2" xfId="38526" xr:uid="{9B94AE51-B69A-4933-B42A-FF4206E10BAC}"/>
    <cellStyle name="통화 [0] 4 2 3 8" xfId="11353" xr:uid="{2315847A-DF74-4E6B-9E98-6D9435444A1B}"/>
    <cellStyle name="통화 [0] 4 2 3 8 2" xfId="41308" xr:uid="{6AE463FB-6625-4262-ADD9-79052089134C}"/>
    <cellStyle name="통화 [0] 4 2 3 9" xfId="14088" xr:uid="{50E13E86-F5F3-4207-9655-63621DBB189A}"/>
    <cellStyle name="통화 [0] 4 2 3 9 2" xfId="44043" xr:uid="{FBA6EFB9-556A-4039-A870-77DC68EB6EF5}"/>
    <cellStyle name="통화 [0] 4 2 4" xfId="962" xr:uid="{0848DDFB-7275-4F7C-8816-E94255E6747D}"/>
    <cellStyle name="통화 [0] 4 2 4 10" xfId="19790" xr:uid="{60563FA7-17DA-4BCD-BF12-7F21277EEBD7}"/>
    <cellStyle name="통화 [0] 4 2 4 10 2" xfId="49742" xr:uid="{4B5E0353-6BFF-4BA2-8AD4-35DE5E754E52}"/>
    <cellStyle name="통화 [0] 4 2 4 11" xfId="22528" xr:uid="{78FC224B-064F-41D6-90C9-5E7391209086}"/>
    <cellStyle name="통화 [0] 4 2 4 11 2" xfId="52480" xr:uid="{8B3F426B-379B-4FC6-8522-60583B480761}"/>
    <cellStyle name="통화 [0] 4 2 4 12" xfId="25264" xr:uid="{BC5D71B2-171C-48F4-9A0C-2B6614E7EA37}"/>
    <cellStyle name="통화 [0] 4 2 4 12 2" xfId="55216" xr:uid="{D4C90FCD-C80B-4E95-880A-B580D1C84570}"/>
    <cellStyle name="통화 [0] 4 2 4 13" xfId="30967" xr:uid="{6612B241-CD5B-4B4E-B211-75506749FE2D}"/>
    <cellStyle name="통화 [0] 4 2 4 2" xfId="3696" xr:uid="{4AD6BEDD-DCFF-4C2D-A378-C362FAD72D71}"/>
    <cellStyle name="통화 [0] 4 2 4 2 10" xfId="25948" xr:uid="{090087EF-6162-4A9A-A752-442EA29D4A4C}"/>
    <cellStyle name="통화 [0] 4 2 4 2 10 2" xfId="55900" xr:uid="{872ED696-FB5F-4D9D-8B48-3F8414E054E8}"/>
    <cellStyle name="통화 [0] 4 2 4 2 11" xfId="33689" xr:uid="{BEF4018C-BC97-482D-B90F-4382EC611373}"/>
    <cellStyle name="통화 [0] 4 2 4 2 2" xfId="5064" xr:uid="{F2591AE6-1B78-4235-8F26-5D9C34429998}"/>
    <cellStyle name="통화 [0] 4 2 4 2 2 10" xfId="35057" xr:uid="{2E174F0C-D403-42CF-A399-F944FE9B4916}"/>
    <cellStyle name="통화 [0] 4 2 4 2 2 2" xfId="8012" xr:uid="{F71ACEA9-4F13-411D-8D3C-AADE061367C7}"/>
    <cellStyle name="통화 [0] 4 2 4 2 2 2 2" xfId="30059" xr:uid="{EC67B9B0-5F62-417D-95CD-4CD96FFB10BD}"/>
    <cellStyle name="통화 [0] 4 2 4 2 2 2 2 2" xfId="60011" xr:uid="{CB345649-D7E9-472C-9FC4-D9397DD4D6C7}"/>
    <cellStyle name="통화 [0] 4 2 4 2 2 2 3" xfId="37967" xr:uid="{B46D7C85-75F0-456F-ABE1-8F6D2179051B}"/>
    <cellStyle name="통화 [0] 4 2 4 2 2 3" xfId="10794" xr:uid="{64634176-8224-4B5B-A599-1C45367BEF7D}"/>
    <cellStyle name="통화 [0] 4 2 4 2 2 3 2" xfId="40749" xr:uid="{51BC3596-AC8A-4CBA-8CBE-C0C76856DA6C}"/>
    <cellStyle name="통화 [0] 4 2 4 2 2 4" xfId="13576" xr:uid="{A4B300AE-1A64-4E3A-8EFF-3EEE2B3E884F}"/>
    <cellStyle name="통화 [0] 4 2 4 2 2 4 2" xfId="43531" xr:uid="{12AF0326-C4E9-4A4C-A905-00D1A4D98DCA}"/>
    <cellStyle name="통화 [0] 4 2 4 2 2 5" xfId="16311" xr:uid="{D5E24007-20B2-465C-9234-FD9C59BA9718}"/>
    <cellStyle name="통화 [0] 4 2 4 2 2 5 2" xfId="46266" xr:uid="{EFDD0D6B-813A-4320-9310-20C96268CCEC}"/>
    <cellStyle name="통화 [0] 4 2 4 2 2 6" xfId="19059" xr:uid="{EC3EED5A-B20D-49AC-89D2-D7B0650B8C28}"/>
    <cellStyle name="통화 [0] 4 2 4 2 2 6 2" xfId="49012" xr:uid="{3F80F30D-3B33-4AED-93F4-3DC0598524DF}"/>
    <cellStyle name="통화 [0] 4 2 4 2 2 7" xfId="21842" xr:uid="{B4C3DA56-75F5-4B0E-84F3-3025F17E6C40}"/>
    <cellStyle name="통화 [0] 4 2 4 2 2 7 2" xfId="51794" xr:uid="{6AD2E44D-07E4-4ACC-848C-0ECEA0FE0765}"/>
    <cellStyle name="통화 [0] 4 2 4 2 2 8" xfId="24580" xr:uid="{81826895-DCAD-4ACD-92B9-2062CDDACFF2}"/>
    <cellStyle name="통화 [0] 4 2 4 2 2 8 2" xfId="54532" xr:uid="{0AFABD84-CA4C-43D3-A007-E8871C41EFF9}"/>
    <cellStyle name="통화 [0] 4 2 4 2 2 9" xfId="27316" xr:uid="{59066B6C-7C46-41BF-A493-0F58FAAA89FA}"/>
    <cellStyle name="통화 [0] 4 2 4 2 2 9 2" xfId="57268" xr:uid="{30061CAC-2102-400C-82D7-B4FCF4576116}"/>
    <cellStyle name="통화 [0] 4 2 4 2 3" xfId="6644" xr:uid="{824F9D53-79A2-4D0B-9220-771FEF1F2B90}"/>
    <cellStyle name="통화 [0] 4 2 4 2 3 2" xfId="28691" xr:uid="{F060349B-8710-4DAF-AD14-91FA886C39C4}"/>
    <cellStyle name="통화 [0] 4 2 4 2 3 2 2" xfId="58643" xr:uid="{38650961-97B1-4C56-9D32-DC5807A773B6}"/>
    <cellStyle name="통화 [0] 4 2 4 2 3 3" xfId="36599" xr:uid="{5EC810E1-B2F3-4EB6-83E0-6DD16C756ED2}"/>
    <cellStyle name="통화 [0] 4 2 4 2 4" xfId="9426" xr:uid="{F9146A06-47EB-4945-9971-7A5B9D1142A4}"/>
    <cellStyle name="통화 [0] 4 2 4 2 4 2" xfId="39381" xr:uid="{F6BECE61-DBCE-4912-BA04-F98F5A619B71}"/>
    <cellStyle name="통화 [0] 4 2 4 2 5" xfId="12208" xr:uid="{4CBDCAA0-4692-4260-9060-3AF99D116E55}"/>
    <cellStyle name="통화 [0] 4 2 4 2 5 2" xfId="42163" xr:uid="{CD0677F0-6D6B-435C-9A9C-6349504E96D9}"/>
    <cellStyle name="통화 [0] 4 2 4 2 6" xfId="14943" xr:uid="{ADE6C071-6AC0-4478-ACA0-B654013024ED}"/>
    <cellStyle name="통화 [0] 4 2 4 2 6 2" xfId="44898" xr:uid="{7743E5CD-717A-46F9-9A26-78266BC06E05}"/>
    <cellStyle name="통화 [0] 4 2 4 2 7" xfId="17691" xr:uid="{7AF312B3-BBD3-448C-9E82-A973307E5C35}"/>
    <cellStyle name="통화 [0] 4 2 4 2 7 2" xfId="47644" xr:uid="{C15BB894-79B2-465C-82B1-8D31ED197E68}"/>
    <cellStyle name="통화 [0] 4 2 4 2 8" xfId="20474" xr:uid="{48347E31-618E-432B-B4FD-87337114A37D}"/>
    <cellStyle name="통화 [0] 4 2 4 2 8 2" xfId="50426" xr:uid="{8E81C60E-1E6E-44B9-83D1-84C9A1A074C3}"/>
    <cellStyle name="통화 [0] 4 2 4 2 9" xfId="23212" xr:uid="{A113D9BC-454A-4242-A57E-D72AAE638098}"/>
    <cellStyle name="통화 [0] 4 2 4 2 9 2" xfId="53164" xr:uid="{A5789B4C-2AF6-4C05-AA6B-FCC76146726F}"/>
    <cellStyle name="통화 [0] 4 2 4 3" xfId="4380" xr:uid="{BEB72DF5-BB9E-4159-BAE8-0707DCB5D1D7}"/>
    <cellStyle name="통화 [0] 4 2 4 3 10" xfId="34373" xr:uid="{7C5EFC21-B52C-4C69-B314-CF07A0E2FB17}"/>
    <cellStyle name="통화 [0] 4 2 4 3 2" xfId="7328" xr:uid="{94DF1448-2E85-42AA-BE33-780EDD7DC171}"/>
    <cellStyle name="통화 [0] 4 2 4 3 2 2" xfId="29375" xr:uid="{EF0A951C-36CE-4DDC-A41B-A0B22410B2F7}"/>
    <cellStyle name="통화 [0] 4 2 4 3 2 2 2" xfId="59327" xr:uid="{74D9C030-8F40-4510-95D2-10CE8688EB52}"/>
    <cellStyle name="통화 [0] 4 2 4 3 2 3" xfId="37283" xr:uid="{7AB2E44F-8544-4197-A22D-833A2F20B10D}"/>
    <cellStyle name="통화 [0] 4 2 4 3 3" xfId="10110" xr:uid="{9597EF73-9AFC-474A-8CB7-0D0AC3D9B3F3}"/>
    <cellStyle name="통화 [0] 4 2 4 3 3 2" xfId="40065" xr:uid="{0F732687-EAD5-486D-9975-1A54778EE447}"/>
    <cellStyle name="통화 [0] 4 2 4 3 4" xfId="12892" xr:uid="{C718DBF8-DC7F-47CB-B2C6-3E18FE261B82}"/>
    <cellStyle name="통화 [0] 4 2 4 3 4 2" xfId="42847" xr:uid="{9D83E8F6-2335-457B-9C1B-89FEF1C83C2A}"/>
    <cellStyle name="통화 [0] 4 2 4 3 5" xfId="15627" xr:uid="{25F1B15F-8F12-4768-8B1D-8A0862C7C77D}"/>
    <cellStyle name="통화 [0] 4 2 4 3 5 2" xfId="45582" xr:uid="{AA723AFE-C9FA-4F5A-A15F-8D1A283D6690}"/>
    <cellStyle name="통화 [0] 4 2 4 3 6" xfId="18375" xr:uid="{AA5FB4C6-FF6F-4750-A20C-D1D94D43D689}"/>
    <cellStyle name="통화 [0] 4 2 4 3 6 2" xfId="48328" xr:uid="{F65413FC-18C7-43C3-A013-ACA99D4BC39D}"/>
    <cellStyle name="통화 [0] 4 2 4 3 7" xfId="21158" xr:uid="{4B5CE251-B342-4D7E-938E-FB731BB4A925}"/>
    <cellStyle name="통화 [0] 4 2 4 3 7 2" xfId="51110" xr:uid="{72A5D7D7-409B-46A5-B559-571E6BA3CA7C}"/>
    <cellStyle name="통화 [0] 4 2 4 3 8" xfId="23896" xr:uid="{DADCDC02-0BF1-4BB9-957B-26B87FDCB602}"/>
    <cellStyle name="통화 [0] 4 2 4 3 8 2" xfId="53848" xr:uid="{20266D58-E74C-4D5F-8600-8E83237D26BB}"/>
    <cellStyle name="통화 [0] 4 2 4 3 9" xfId="26632" xr:uid="{BDE9B3FA-AF86-44A5-A201-68A18FEDA6B0}"/>
    <cellStyle name="통화 [0] 4 2 4 3 9 2" xfId="56584" xr:uid="{E9E4B5FB-BEEB-441F-A20A-99A47BA26D1E}"/>
    <cellStyle name="통화 [0] 4 2 4 4" xfId="3012" xr:uid="{911EBD0D-FD56-4730-B35E-950165DF2495}"/>
    <cellStyle name="통화 [0] 4 2 4 4 2" xfId="28007" xr:uid="{FA3B3C02-DC69-461A-B86D-DBAD7F62E168}"/>
    <cellStyle name="통화 [0] 4 2 4 4 2 2" xfId="57959" xr:uid="{31151A49-B009-49F5-8C74-0B261EB6254D}"/>
    <cellStyle name="통화 [0] 4 2 4 4 3" xfId="33005" xr:uid="{F429939D-8776-49C0-8C4F-F8585269B8CF}"/>
    <cellStyle name="통화 [0] 4 2 4 5" xfId="5960" xr:uid="{0E5EEA13-961C-472A-910C-97E8327D02D9}"/>
    <cellStyle name="통화 [0] 4 2 4 5 2" xfId="35915" xr:uid="{69853DC5-EA29-4A3C-8056-C6D064F45F06}"/>
    <cellStyle name="통화 [0] 4 2 4 6" xfId="8742" xr:uid="{0CAD4CF7-4011-474C-8A89-737E67F9C89F}"/>
    <cellStyle name="통화 [0] 4 2 4 6 2" xfId="38697" xr:uid="{C16F1D21-7A95-4763-96CF-49A4B73391D2}"/>
    <cellStyle name="통화 [0] 4 2 4 7" xfId="11524" xr:uid="{B333A824-BB7D-4597-BA8E-63B7BD850D1C}"/>
    <cellStyle name="통화 [0] 4 2 4 7 2" xfId="41479" xr:uid="{1AD7B805-CD81-4B0B-B090-F989446820F4}"/>
    <cellStyle name="통화 [0] 4 2 4 8" xfId="14259" xr:uid="{BACAE7FA-F14A-4D98-85F5-4C1E43225456}"/>
    <cellStyle name="통화 [0] 4 2 4 8 2" xfId="44214" xr:uid="{65A30BD8-09E8-442A-9515-483859FCC9C0}"/>
    <cellStyle name="통화 [0] 4 2 4 9" xfId="17007" xr:uid="{D921E1F8-331B-4B4C-A6C8-8759F1542C01}"/>
    <cellStyle name="통화 [0] 4 2 4 9 2" xfId="46960" xr:uid="{BC90DD23-CD9D-4746-8AA4-742D41D6EE2F}"/>
    <cellStyle name="통화 [0] 4 2 5" xfId="1504" xr:uid="{BCDB2F9B-3261-4D52-975D-F0270CF82D59}"/>
    <cellStyle name="통화 [0] 4 2 5 10" xfId="22870" xr:uid="{7DBD6A31-1291-484F-8DD9-1C5724B999CD}"/>
    <cellStyle name="통화 [0] 4 2 5 10 2" xfId="52822" xr:uid="{E050D9D8-47C8-44B1-9971-812EF77282D0}"/>
    <cellStyle name="통화 [0] 4 2 5 11" xfId="25606" xr:uid="{0790A45D-B57F-4281-862F-ACB21416A84A}"/>
    <cellStyle name="통화 [0] 4 2 5 11 2" xfId="55558" xr:uid="{BFD5C38F-D139-4736-A64C-3FE311CEA387}"/>
    <cellStyle name="통화 [0] 4 2 5 12" xfId="31509" xr:uid="{9A4533A3-DF1E-4DB1-97A0-EF0A3FB572E4}"/>
    <cellStyle name="통화 [0] 4 2 5 2" xfId="4722" xr:uid="{1295C2CB-D036-403F-93E3-F4B9C2F3D7A1}"/>
    <cellStyle name="통화 [0] 4 2 5 2 10" xfId="34715" xr:uid="{97690759-3F6D-4BE9-8274-8AD3E3ECFE91}"/>
    <cellStyle name="통화 [0] 4 2 5 2 2" xfId="7670" xr:uid="{7FD349E9-0E81-46A8-95A5-6A756617BF66}"/>
    <cellStyle name="통화 [0] 4 2 5 2 2 2" xfId="29717" xr:uid="{F62C8178-E516-4691-9713-C8953AFBC264}"/>
    <cellStyle name="통화 [0] 4 2 5 2 2 2 2" xfId="59669" xr:uid="{28A87700-3ABF-4DB6-9CEA-5E1848F44635}"/>
    <cellStyle name="통화 [0] 4 2 5 2 2 3" xfId="37625" xr:uid="{30CFE6A3-1EE0-4EC0-9381-72715CDDD4D4}"/>
    <cellStyle name="통화 [0] 4 2 5 2 3" xfId="10452" xr:uid="{5096197F-F8C4-4D96-8651-7D8C939A1E05}"/>
    <cellStyle name="통화 [0] 4 2 5 2 3 2" xfId="40407" xr:uid="{05736847-463B-4C3F-8664-E4B59F54BA10}"/>
    <cellStyle name="통화 [0] 4 2 5 2 4" xfId="13234" xr:uid="{8D5B1690-E939-446C-A756-87C07B0A058D}"/>
    <cellStyle name="통화 [0] 4 2 5 2 4 2" xfId="43189" xr:uid="{240083B5-2B2C-4125-84E4-5F9A5BC032EA}"/>
    <cellStyle name="통화 [0] 4 2 5 2 5" xfId="15969" xr:uid="{1D51C379-0980-4499-A9D1-4D62014316C3}"/>
    <cellStyle name="통화 [0] 4 2 5 2 5 2" xfId="45924" xr:uid="{D67E2930-E89F-4BF1-87CA-A1B9ED8D3E74}"/>
    <cellStyle name="통화 [0] 4 2 5 2 6" xfId="18717" xr:uid="{10D1A89C-AB66-4421-8904-A10CE66D72CF}"/>
    <cellStyle name="통화 [0] 4 2 5 2 6 2" xfId="48670" xr:uid="{28249FF5-FE71-411F-8D29-445C2A3E5881}"/>
    <cellStyle name="통화 [0] 4 2 5 2 7" xfId="21500" xr:uid="{08B53151-23D8-4D6B-BD64-07078287A7FC}"/>
    <cellStyle name="통화 [0] 4 2 5 2 7 2" xfId="51452" xr:uid="{02CA1D4E-BE7E-4A2C-B1BF-3AB5E342883B}"/>
    <cellStyle name="통화 [0] 4 2 5 2 8" xfId="24238" xr:uid="{1433E5B0-BA8F-4B61-984B-41304090F876}"/>
    <cellStyle name="통화 [0] 4 2 5 2 8 2" xfId="54190" xr:uid="{A60EFF32-4874-4EA3-AC92-08C9D5C0511D}"/>
    <cellStyle name="통화 [0] 4 2 5 2 9" xfId="26974" xr:uid="{037C9C15-10C3-41DA-8DD7-1DBA4D569EDC}"/>
    <cellStyle name="통화 [0] 4 2 5 2 9 2" xfId="56926" xr:uid="{3EAD1299-FC82-4B84-87CF-5DD49473551D}"/>
    <cellStyle name="통화 [0] 4 2 5 3" xfId="3354" xr:uid="{7BCC121E-1C3B-41EE-A8DC-1020C1E4D37A}"/>
    <cellStyle name="통화 [0] 4 2 5 3 2" xfId="28349" xr:uid="{BD36F1FA-0B72-485A-8675-620C91E84B83}"/>
    <cellStyle name="통화 [0] 4 2 5 3 2 2" xfId="58301" xr:uid="{5F9DD505-5FD2-4497-A6B8-11925DFE86E4}"/>
    <cellStyle name="통화 [0] 4 2 5 3 3" xfId="33347" xr:uid="{5D115B9E-DC29-4A9A-9CA9-AEC136D9C7A6}"/>
    <cellStyle name="통화 [0] 4 2 5 4" xfId="6302" xr:uid="{6DA74163-E488-4D1C-856B-3CFEED69EFF0}"/>
    <cellStyle name="통화 [0] 4 2 5 4 2" xfId="36257" xr:uid="{D95CBBAE-37EE-4D9D-A79B-6A6D7EDF4147}"/>
    <cellStyle name="통화 [0] 4 2 5 5" xfId="9084" xr:uid="{AE9795BC-DE90-4F26-B3D6-768BE4B7CCDA}"/>
    <cellStyle name="통화 [0] 4 2 5 5 2" xfId="39039" xr:uid="{BD78136E-FF59-44C3-8D36-E3C833AD0C19}"/>
    <cellStyle name="통화 [0] 4 2 5 6" xfId="11866" xr:uid="{1518C816-A09C-4070-B6B8-37C467CC8B4B}"/>
    <cellStyle name="통화 [0] 4 2 5 6 2" xfId="41821" xr:uid="{29EB98D2-6007-4A87-8C56-B83C52044D66}"/>
    <cellStyle name="통화 [0] 4 2 5 7" xfId="14601" xr:uid="{FC805DA7-F7B6-4E26-92F8-31136201D59D}"/>
    <cellStyle name="통화 [0] 4 2 5 7 2" xfId="44556" xr:uid="{77332AB3-4086-400B-800C-11C0F7B5A33E}"/>
    <cellStyle name="통화 [0] 4 2 5 8" xfId="17349" xr:uid="{2CC62B92-852E-4848-8E3F-6EAC2423BB08}"/>
    <cellStyle name="통화 [0] 4 2 5 8 2" xfId="47302" xr:uid="{B0A33017-6F3E-41ED-834C-65453263C080}"/>
    <cellStyle name="통화 [0] 4 2 5 9" xfId="20132" xr:uid="{4699DFDA-D183-48B8-A64F-0CCCD4CF65A7}"/>
    <cellStyle name="통화 [0] 4 2 5 9 2" xfId="50084" xr:uid="{D2A0305E-C0F4-4512-B074-CEF0C2BDB5AE}"/>
    <cellStyle name="통화 [0] 4 2 6" xfId="2053" xr:uid="{407C0303-B3A1-41E7-A892-10A2BEE7236F}"/>
    <cellStyle name="통화 [0] 4 2 6 10" xfId="26290" xr:uid="{4223E3EC-9CBC-4200-8E0C-62E434E0C4F3}"/>
    <cellStyle name="통화 [0] 4 2 6 10 2" xfId="56242" xr:uid="{BA1E34B3-AA3F-424C-9D5B-59B5C7DE76A1}"/>
    <cellStyle name="통화 [0] 4 2 6 11" xfId="32056" xr:uid="{3937E39B-6552-4DEA-971C-C2CD4E39DB9E}"/>
    <cellStyle name="통화 [0] 4 2 6 2" xfId="4038" xr:uid="{E6E01129-F44E-4F9C-B909-9D607272784B}"/>
    <cellStyle name="통화 [0] 4 2 6 2 2" xfId="29033" xr:uid="{0F49D21A-FE98-4FC8-AC53-4B188198DE7D}"/>
    <cellStyle name="통화 [0] 4 2 6 2 2 2" xfId="58985" xr:uid="{F6B30B2F-9974-452C-8FAB-DA8F66C96CEA}"/>
    <cellStyle name="통화 [0] 4 2 6 2 3" xfId="34031" xr:uid="{AC2DEE8F-B61C-496C-AF33-47132C3C8756}"/>
    <cellStyle name="통화 [0] 4 2 6 3" xfId="6986" xr:uid="{A575282C-01D6-4597-A955-01449B7F146E}"/>
    <cellStyle name="통화 [0] 4 2 6 3 2" xfId="36941" xr:uid="{68D70B90-FA03-4991-8983-3574C8E69023}"/>
    <cellStyle name="통화 [0] 4 2 6 4" xfId="9768" xr:uid="{2C1813DC-2FDF-4B4B-97F0-12E429F51CE3}"/>
    <cellStyle name="통화 [0] 4 2 6 4 2" xfId="39723" xr:uid="{81F9E4EE-9FC6-4C52-AA6B-317FBA6E3EB5}"/>
    <cellStyle name="통화 [0] 4 2 6 5" xfId="12550" xr:uid="{EC3DD11B-7D6F-4B02-B46B-E41F14494333}"/>
    <cellStyle name="통화 [0] 4 2 6 5 2" xfId="42505" xr:uid="{90E3C460-15DC-4030-B82B-F215E15F6A6B}"/>
    <cellStyle name="통화 [0] 4 2 6 6" xfId="15285" xr:uid="{F58EEDA7-D677-48CD-BE19-FB13EF4FBBE3}"/>
    <cellStyle name="통화 [0] 4 2 6 6 2" xfId="45240" xr:uid="{3DBFFEAD-AC08-499E-A99E-249E7431795F}"/>
    <cellStyle name="통화 [0] 4 2 6 7" xfId="18033" xr:uid="{B7308263-36F7-4929-A4EE-08E731845228}"/>
    <cellStyle name="통화 [0] 4 2 6 7 2" xfId="47986" xr:uid="{A0A45C97-EA72-45C6-AB5E-3E86A1AB35BC}"/>
    <cellStyle name="통화 [0] 4 2 6 8" xfId="20816" xr:uid="{F7FF3BC2-A100-481B-AA5B-767290A0C265}"/>
    <cellStyle name="통화 [0] 4 2 6 8 2" xfId="50768" xr:uid="{4C973470-9FB1-4608-B177-34FD0B37D656}"/>
    <cellStyle name="통화 [0] 4 2 6 9" xfId="23554" xr:uid="{C8B59721-E684-4962-B350-C44609033DAD}"/>
    <cellStyle name="통화 [0] 4 2 6 9 2" xfId="53506" xr:uid="{01E2635A-DCE7-4F33-AAF5-A31090BEE812}"/>
    <cellStyle name="통화 [0] 4 2 7" xfId="2232" xr:uid="{D541553E-238E-405B-A41F-4CC2108896E4}"/>
    <cellStyle name="통화 [0] 4 2 7 2" xfId="27665" xr:uid="{6FECCE4F-756A-416F-9589-BFE4FD2E4434}"/>
    <cellStyle name="통화 [0] 4 2 7 2 2" xfId="57617" xr:uid="{E5D5868C-021C-4353-BDF9-B7759EEBC312}"/>
    <cellStyle name="통화 [0] 4 2 7 3" xfId="32232" xr:uid="{042E4714-1B12-4D2A-A6E2-BD032D3EA6BB}"/>
    <cellStyle name="통화 [0] 4 2 8" xfId="2670" xr:uid="{3788BD68-DD36-4526-A3BA-B6F82D02E6AF}"/>
    <cellStyle name="통화 [0] 4 2 8 2" xfId="32663" xr:uid="{0D4E6600-C8C7-47E6-8744-AD4585ED4FCD}"/>
    <cellStyle name="통화 [0] 4 2 9" xfId="5618" xr:uid="{5EDA873F-CF3B-4DB3-AD32-97EC0E339F2B}"/>
    <cellStyle name="통화 [0] 4 2 9 2" xfId="35573" xr:uid="{D49D14FA-C314-491F-8AEB-1E3069E1B529}"/>
    <cellStyle name="통화 [0] 4 20" xfId="8358" xr:uid="{742688D9-9254-4467-B89E-0F5DA6009B68}"/>
    <cellStyle name="통화 [0] 4 20 2" xfId="38313" xr:uid="{BA592B74-804D-4C33-AC44-DAFFCA78BB12}"/>
    <cellStyle name="통화 [0] 4 21" xfId="11096" xr:uid="{6EF6B65C-154B-4D00-BDF0-454F18BEC532}"/>
    <cellStyle name="통화 [0] 4 21 2" xfId="41051" xr:uid="{D8FEAD10-ADE2-4EC3-955F-A702AB36D119}"/>
    <cellStyle name="통화 [0] 4 22" xfId="11140" xr:uid="{EFFA0F1D-C4FA-44FC-85F1-8C5E08538EAD}"/>
    <cellStyle name="통화 [0] 4 22 2" xfId="41095" xr:uid="{16E53CE6-F4F0-4C94-95E4-3D4DC8C6C7B6}"/>
    <cellStyle name="통화 [0] 4 23" xfId="13875" xr:uid="{A9033C55-A2BB-4694-98AB-652FAB1ACF02}"/>
    <cellStyle name="통화 [0] 4 23 2" xfId="43830" xr:uid="{4E3E9451-0696-411D-A384-31325EC1ED3B}"/>
    <cellStyle name="통화 [0] 4 24" xfId="16621" xr:uid="{3624DB5C-68C0-4405-AAA3-5A4B88B83C2A}"/>
    <cellStyle name="통화 [0] 4 24 2" xfId="46574" xr:uid="{860B794B-D03E-4166-A38E-19074BB34B0B}"/>
    <cellStyle name="통화 [0] 4 25" xfId="19359" xr:uid="{F7ADEE9B-7C66-4A17-B5DA-66EF1E11753C}"/>
    <cellStyle name="통화 [0] 4 25 2" xfId="49312" xr:uid="{F60B8149-4C7E-4889-A387-7E083E7EE684}"/>
    <cellStyle name="통화 [0] 4 26" xfId="19404" xr:uid="{16B4D494-EB3A-4B9F-BC90-A8314CC09ADC}"/>
    <cellStyle name="통화 [0] 4 26 2" xfId="49356" xr:uid="{F05FB7AD-81FF-4855-8E1C-E8306F744962}"/>
    <cellStyle name="통화 [0] 4 27" xfId="22144" xr:uid="{20105D90-45CB-47BA-BC7E-838F56D34846}"/>
    <cellStyle name="통화 [0] 4 27 2" xfId="52096" xr:uid="{B5251D9E-1BB4-4C8A-B244-920548BA9CDF}"/>
    <cellStyle name="통화 [0] 4 28" xfId="24880" xr:uid="{C68492B5-8B67-4707-A2A6-00BDCB1EBBA0}"/>
    <cellStyle name="통화 [0] 4 28 2" xfId="54832" xr:uid="{2FD17DF3-E695-4D39-9559-DBABC6435F11}"/>
    <cellStyle name="통화 [0] 4 29" xfId="30380" xr:uid="{5DD4CDA6-E91F-422F-976C-4BBD64CCD2C9}"/>
    <cellStyle name="통화 [0] 4 3" xfId="456" xr:uid="{A27BA46A-2DDB-4E74-998C-35EE3E2E13B7}"/>
    <cellStyle name="통화 [0] 4 3 10" xfId="8443" xr:uid="{7090054C-4203-430E-B1F3-2D7B5E7F9DEF}"/>
    <cellStyle name="통화 [0] 4 3 10 2" xfId="38398" xr:uid="{A18B11C5-8246-45A4-AE1F-6047CF419306}"/>
    <cellStyle name="통화 [0] 4 3 11" xfId="11225" xr:uid="{EAF23700-2267-4E11-8486-AE29EB4D6EDD}"/>
    <cellStyle name="통화 [0] 4 3 11 2" xfId="41180" xr:uid="{6E4632F7-3CD9-4DCA-AC49-776FDA3A9DDA}"/>
    <cellStyle name="통화 [0] 4 3 12" xfId="13960" xr:uid="{21ACD050-C179-4783-BD1D-48BE13274658}"/>
    <cellStyle name="통화 [0] 4 3 12 2" xfId="43915" xr:uid="{12FF6A32-EB65-4F05-B172-BA4A8646BDB5}"/>
    <cellStyle name="통화 [0] 4 3 13" xfId="16708" xr:uid="{734DA142-8779-402C-B637-1604D82CA646}"/>
    <cellStyle name="통화 [0] 4 3 13 2" xfId="46661" xr:uid="{02E882FB-450A-42CB-B5CC-6E9BB8BFFE4B}"/>
    <cellStyle name="통화 [0] 4 3 14" xfId="19491" xr:uid="{8E5BE1C8-9BA3-4301-B8D0-DC0B50E322DD}"/>
    <cellStyle name="통화 [0] 4 3 14 2" xfId="49443" xr:uid="{4D41C1E1-C975-4B05-B682-A4D4A127FB43}"/>
    <cellStyle name="통화 [0] 4 3 15" xfId="22229" xr:uid="{CB49B76F-609D-4DCC-9960-3A76113ACFC1}"/>
    <cellStyle name="통화 [0] 4 3 15 2" xfId="52181" xr:uid="{549408BE-14B3-40FA-A950-AB0A13C6C1D1}"/>
    <cellStyle name="통화 [0] 4 3 16" xfId="24965" xr:uid="{A3E60225-AD8C-4A59-A058-435868B07FCF}"/>
    <cellStyle name="통화 [0] 4 3 16 2" xfId="54917" xr:uid="{7BBD20B2-D01F-41B1-8EBC-1CBA27A7B44B}"/>
    <cellStyle name="통화 [0] 4 3 17" xfId="30469" xr:uid="{D2675326-A07D-49E9-9992-D19C3F7F1679}"/>
    <cellStyle name="통화 [0] 4 3 2" xfId="598" xr:uid="{55CC71B5-43B2-48C8-B05D-90C679B7DB2B}"/>
    <cellStyle name="통화 [0] 4 3 2 10" xfId="16879" xr:uid="{23A482C2-5075-4703-8669-A6E1017282AF}"/>
    <cellStyle name="통화 [0] 4 3 2 10 2" xfId="46832" xr:uid="{6193521E-4BE3-4CC8-AFC9-75B7DB146D48}"/>
    <cellStyle name="통화 [0] 4 3 2 11" xfId="19662" xr:uid="{A24105C2-56AC-4C86-82BD-2A9533436C89}"/>
    <cellStyle name="통화 [0] 4 3 2 11 2" xfId="49614" xr:uid="{286EE670-93CC-4A4C-B793-C353B549E70C}"/>
    <cellStyle name="통화 [0] 4 3 2 12" xfId="22400" xr:uid="{3BB93BB6-839C-4393-83EE-B10CD3CC7CAE}"/>
    <cellStyle name="통화 [0] 4 3 2 12 2" xfId="52352" xr:uid="{89DF7307-8465-446D-BAD4-567E29D2ADB0}"/>
    <cellStyle name="통화 [0] 4 3 2 13" xfId="25136" xr:uid="{A122A07F-DCBB-4275-AE01-A90E0651827B}"/>
    <cellStyle name="통화 [0] 4 3 2 13 2" xfId="55088" xr:uid="{44754237-D7C9-49C0-B41E-81DE6B3C556A}"/>
    <cellStyle name="통화 [0] 4 3 2 14" xfId="30608" xr:uid="{A3E1A88F-CC43-4582-AB87-F4AE2FBC6621}"/>
    <cellStyle name="통화 [0] 4 3 2 2" xfId="1146" xr:uid="{C4238308-5A19-40BC-99B7-40BBD41187B3}"/>
    <cellStyle name="통화 [0] 4 3 2 2 10" xfId="20004" xr:uid="{076A2690-3A40-4023-B4A7-5151B8AF0F2D}"/>
    <cellStyle name="통화 [0] 4 3 2 2 10 2" xfId="49956" xr:uid="{137A243A-3001-4C85-80FF-F12295E98F34}"/>
    <cellStyle name="통화 [0] 4 3 2 2 11" xfId="22742" xr:uid="{56FA7A85-2203-4AD4-850F-54C1443B91E8}"/>
    <cellStyle name="통화 [0] 4 3 2 2 11 2" xfId="52694" xr:uid="{75310E52-36A7-4EE8-A54F-F6F82C9081BE}"/>
    <cellStyle name="통화 [0] 4 3 2 2 12" xfId="25478" xr:uid="{493171C2-5B1A-4FFB-87D3-16E8CE4B157C}"/>
    <cellStyle name="통화 [0] 4 3 2 2 12 2" xfId="55430" xr:uid="{DC4D2764-275D-4347-9407-9AB8DFC19D68}"/>
    <cellStyle name="통화 [0] 4 3 2 2 13" xfId="31151" xr:uid="{847A35B3-157A-40EA-941A-FCA81DA8D663}"/>
    <cellStyle name="통화 [0] 4 3 2 2 2" xfId="3910" xr:uid="{45DE61F6-5083-4C15-93C8-858E293F7253}"/>
    <cellStyle name="통화 [0] 4 3 2 2 2 10" xfId="26162" xr:uid="{EC9D97EE-239D-4ABB-9B38-9AA926ECF233}"/>
    <cellStyle name="통화 [0] 4 3 2 2 2 10 2" xfId="56114" xr:uid="{14F32CCD-291D-448D-8D77-4BA0DADCA644}"/>
    <cellStyle name="통화 [0] 4 3 2 2 2 11" xfId="33903" xr:uid="{FD788075-9261-4F95-BD9C-72AFD3D92133}"/>
    <cellStyle name="통화 [0] 4 3 2 2 2 2" xfId="5278" xr:uid="{66F77BC1-1123-4409-A52B-5725A88BBBF7}"/>
    <cellStyle name="통화 [0] 4 3 2 2 2 2 10" xfId="35271" xr:uid="{E5A73A9F-6845-4A98-9645-B1DA3A4954C5}"/>
    <cellStyle name="통화 [0] 4 3 2 2 2 2 2" xfId="8226" xr:uid="{85156A02-357B-45CB-865A-E2EB2A0D4B18}"/>
    <cellStyle name="통화 [0] 4 3 2 2 2 2 2 2" xfId="30273" xr:uid="{87B44D61-7FEE-41F7-A7ED-A8915D91A7EC}"/>
    <cellStyle name="통화 [0] 4 3 2 2 2 2 2 2 2" xfId="60225" xr:uid="{74E6C8B8-94DB-45E0-9A57-ACAC774C495C}"/>
    <cellStyle name="통화 [0] 4 3 2 2 2 2 2 3" xfId="38181" xr:uid="{E28170E0-5118-44A5-9717-0419BF07084C}"/>
    <cellStyle name="통화 [0] 4 3 2 2 2 2 3" xfId="11008" xr:uid="{6C00DE21-DE3B-481D-8544-FF48A7F4F4AB}"/>
    <cellStyle name="통화 [0] 4 3 2 2 2 2 3 2" xfId="40963" xr:uid="{6BE8D207-5AA4-496F-BCE6-C19E457CF8D1}"/>
    <cellStyle name="통화 [0] 4 3 2 2 2 2 4" xfId="13790" xr:uid="{327A790D-1B93-4A31-81DD-F8A2C903ABD7}"/>
    <cellStyle name="통화 [0] 4 3 2 2 2 2 4 2" xfId="43745" xr:uid="{8B7EA082-6193-4D1C-945B-6EF29B8DA904}"/>
    <cellStyle name="통화 [0] 4 3 2 2 2 2 5" xfId="16525" xr:uid="{5816AAF4-0453-4798-9228-FBFC523EA3AE}"/>
    <cellStyle name="통화 [0] 4 3 2 2 2 2 5 2" xfId="46480" xr:uid="{CEA1BC1D-96B8-45FE-9CFC-54F39B47DAEC}"/>
    <cellStyle name="통화 [0] 4 3 2 2 2 2 6" xfId="19273" xr:uid="{61560029-23A9-4D48-8449-8E081373438F}"/>
    <cellStyle name="통화 [0] 4 3 2 2 2 2 6 2" xfId="49226" xr:uid="{59934E62-21B2-41C2-A861-D0BABF7DF7E2}"/>
    <cellStyle name="통화 [0] 4 3 2 2 2 2 7" xfId="22056" xr:uid="{2C88D9B3-9ED5-4A0A-85FA-0D4958481AF5}"/>
    <cellStyle name="통화 [0] 4 3 2 2 2 2 7 2" xfId="52008" xr:uid="{B20A5A0E-2E0C-401D-B7F4-D81BFB50232D}"/>
    <cellStyle name="통화 [0] 4 3 2 2 2 2 8" xfId="24794" xr:uid="{361B8BBB-C30C-4331-8B39-4F274DBAB702}"/>
    <cellStyle name="통화 [0] 4 3 2 2 2 2 8 2" xfId="54746" xr:uid="{0CC98CFB-B741-421D-AC7F-D992CBD338A2}"/>
    <cellStyle name="통화 [0] 4 3 2 2 2 2 9" xfId="27530" xr:uid="{625EBA50-5CA6-42BA-B8B4-CC88F8E7C341}"/>
    <cellStyle name="통화 [0] 4 3 2 2 2 2 9 2" xfId="57482" xr:uid="{541E22C5-D5B1-476D-BD99-7D8E2D962357}"/>
    <cellStyle name="통화 [0] 4 3 2 2 2 3" xfId="6858" xr:uid="{5D4F7234-3847-47DF-B4B7-6F7E61F9886C}"/>
    <cellStyle name="통화 [0] 4 3 2 2 2 3 2" xfId="28905" xr:uid="{18B18CE1-E7E0-4659-8EA7-49863C665EAB}"/>
    <cellStyle name="통화 [0] 4 3 2 2 2 3 2 2" xfId="58857" xr:uid="{EB4D760E-74E5-4716-95EE-8978213BC7DE}"/>
    <cellStyle name="통화 [0] 4 3 2 2 2 3 3" xfId="36813" xr:uid="{78A95B72-37E2-426D-9B42-FCE9BF1D52E4}"/>
    <cellStyle name="통화 [0] 4 3 2 2 2 4" xfId="9640" xr:uid="{106B1FF9-2CE3-4ABF-B917-1883ED7BBF5B}"/>
    <cellStyle name="통화 [0] 4 3 2 2 2 4 2" xfId="39595" xr:uid="{B380C0B0-7375-4148-BBE7-4CBF2EB454E1}"/>
    <cellStyle name="통화 [0] 4 3 2 2 2 5" xfId="12422" xr:uid="{807264DA-9BEF-40B7-99AC-2F02EF8210D6}"/>
    <cellStyle name="통화 [0] 4 3 2 2 2 5 2" xfId="42377" xr:uid="{23E04601-65B6-415A-BE3F-0ED66302B1A6}"/>
    <cellStyle name="통화 [0] 4 3 2 2 2 6" xfId="15157" xr:uid="{864E0E7E-5F8F-4CE7-A6E9-1241BDA93DA9}"/>
    <cellStyle name="통화 [0] 4 3 2 2 2 6 2" xfId="45112" xr:uid="{0B6C7D62-7D49-4A08-A052-658FCEB006CA}"/>
    <cellStyle name="통화 [0] 4 3 2 2 2 7" xfId="17905" xr:uid="{14561E57-ADE9-4F86-A8C6-BD7722DF5B03}"/>
    <cellStyle name="통화 [0] 4 3 2 2 2 7 2" xfId="47858" xr:uid="{8384D8FC-0C62-4BAD-A7B1-4EAB2D39A633}"/>
    <cellStyle name="통화 [0] 4 3 2 2 2 8" xfId="20688" xr:uid="{5CC2D111-3082-4BB4-BD6F-FCBD502FA7C7}"/>
    <cellStyle name="통화 [0] 4 3 2 2 2 8 2" xfId="50640" xr:uid="{F4D2B3B0-5895-4EFB-9501-300745523040}"/>
    <cellStyle name="통화 [0] 4 3 2 2 2 9" xfId="23426" xr:uid="{D0BF236C-EBB6-4A68-A6CA-5DB194B17D7E}"/>
    <cellStyle name="통화 [0] 4 3 2 2 2 9 2" xfId="53378" xr:uid="{E81CF20D-6435-48B8-8678-A36510927A99}"/>
    <cellStyle name="통화 [0] 4 3 2 2 3" xfId="4594" xr:uid="{133ABE9D-7BEC-4B1F-9759-8FB78036BFE7}"/>
    <cellStyle name="통화 [0] 4 3 2 2 3 10" xfId="34587" xr:uid="{E07B7B86-ADC1-4F28-B1A1-57C582F3EB59}"/>
    <cellStyle name="통화 [0] 4 3 2 2 3 2" xfId="7542" xr:uid="{64A6BDBC-72D0-437E-975E-449B7190A6BE}"/>
    <cellStyle name="통화 [0] 4 3 2 2 3 2 2" xfId="29589" xr:uid="{1623EF31-590B-4712-AAE7-9DD7197DAFD1}"/>
    <cellStyle name="통화 [0] 4 3 2 2 3 2 2 2" xfId="59541" xr:uid="{3CE5F47A-4C94-4E6E-A022-9B2C3C604B66}"/>
    <cellStyle name="통화 [0] 4 3 2 2 3 2 3" xfId="37497" xr:uid="{E6D6BB08-9152-4817-924C-BBF09A906726}"/>
    <cellStyle name="통화 [0] 4 3 2 2 3 3" xfId="10324" xr:uid="{B77A1CB0-C478-4FB9-886B-53B4116D7EC2}"/>
    <cellStyle name="통화 [0] 4 3 2 2 3 3 2" xfId="40279" xr:uid="{5553AF48-0AF3-44F1-A885-93B484D89062}"/>
    <cellStyle name="통화 [0] 4 3 2 2 3 4" xfId="13106" xr:uid="{8810AE97-E973-4E30-BBC8-F6C31D4488C3}"/>
    <cellStyle name="통화 [0] 4 3 2 2 3 4 2" xfId="43061" xr:uid="{D87CD6F7-63F1-49FB-9A2E-68FAA992C425}"/>
    <cellStyle name="통화 [0] 4 3 2 2 3 5" xfId="15841" xr:uid="{B87516F5-AF16-4BF9-8534-127B89D7A216}"/>
    <cellStyle name="통화 [0] 4 3 2 2 3 5 2" xfId="45796" xr:uid="{601FA0C5-0FEC-46EF-A5A5-DD92F73ED3C3}"/>
    <cellStyle name="통화 [0] 4 3 2 2 3 6" xfId="18589" xr:uid="{F5731B31-5E1F-443F-B84C-62A39611EDAC}"/>
    <cellStyle name="통화 [0] 4 3 2 2 3 6 2" xfId="48542" xr:uid="{6DB5997A-140F-421D-9CDD-6C1CA45A0C88}"/>
    <cellStyle name="통화 [0] 4 3 2 2 3 7" xfId="21372" xr:uid="{E6CF4648-9E3D-4329-BE95-9B391A0E2961}"/>
    <cellStyle name="통화 [0] 4 3 2 2 3 7 2" xfId="51324" xr:uid="{EF34C5E9-3180-4296-8D3A-C7C7BC414DDD}"/>
    <cellStyle name="통화 [0] 4 3 2 2 3 8" xfId="24110" xr:uid="{8569C662-42FA-4B60-825D-FC1E2CFE64F2}"/>
    <cellStyle name="통화 [0] 4 3 2 2 3 8 2" xfId="54062" xr:uid="{099809EC-FDF3-424D-8FDA-81CC628E7283}"/>
    <cellStyle name="통화 [0] 4 3 2 2 3 9" xfId="26846" xr:uid="{09C42F78-F08E-4DDA-8622-4A9C1D8729DA}"/>
    <cellStyle name="통화 [0] 4 3 2 2 3 9 2" xfId="56798" xr:uid="{94E909A5-B0B1-496C-951F-658F9B06120C}"/>
    <cellStyle name="통화 [0] 4 3 2 2 4" xfId="3226" xr:uid="{5B1F2139-1978-48EE-B215-9B086DF17CB1}"/>
    <cellStyle name="통화 [0] 4 3 2 2 4 2" xfId="28221" xr:uid="{5FA9C4FE-F86E-4D0F-8975-539DF65A5A95}"/>
    <cellStyle name="통화 [0] 4 3 2 2 4 2 2" xfId="58173" xr:uid="{00E5E65C-8FA6-40C0-B64E-2BA728320FB1}"/>
    <cellStyle name="통화 [0] 4 3 2 2 4 3" xfId="33219" xr:uid="{847B17A5-3D7E-46FA-AF4E-26D56A9E03FE}"/>
    <cellStyle name="통화 [0] 4 3 2 2 5" xfId="6174" xr:uid="{D4A3856F-8B3D-433F-92BB-83DA86768E72}"/>
    <cellStyle name="통화 [0] 4 3 2 2 5 2" xfId="36129" xr:uid="{44EE2E30-E20D-4B48-B406-F6C41C923997}"/>
    <cellStyle name="통화 [0] 4 3 2 2 6" xfId="8956" xr:uid="{97769099-F252-4987-A75E-C5A395D64972}"/>
    <cellStyle name="통화 [0] 4 3 2 2 6 2" xfId="38911" xr:uid="{4FB704DA-68FC-4A5F-B480-C6BD1C1212B6}"/>
    <cellStyle name="통화 [0] 4 3 2 2 7" xfId="11738" xr:uid="{5D4823C7-FCF5-4004-B860-39BC9CCA99A3}"/>
    <cellStyle name="통화 [0] 4 3 2 2 7 2" xfId="41693" xr:uid="{207378FC-30B2-4F2F-943C-CDE5E7DFAB96}"/>
    <cellStyle name="통화 [0] 4 3 2 2 8" xfId="14473" xr:uid="{963A932A-7B47-44BF-9D1D-8CEE2F584E76}"/>
    <cellStyle name="통화 [0] 4 3 2 2 8 2" xfId="44428" xr:uid="{F12A786A-54E5-45A8-BD02-4CE3C1C82F81}"/>
    <cellStyle name="통화 [0] 4 3 2 2 9" xfId="17221" xr:uid="{A00EFF90-E1A4-4BCD-BE03-DCA606C8D65F}"/>
    <cellStyle name="통화 [0] 4 3 2 2 9 2" xfId="47174" xr:uid="{289B1A24-251C-4DF1-8D31-A9D9940CD780}"/>
    <cellStyle name="통화 [0] 4 3 2 3" xfId="1688" xr:uid="{755C7ABE-5405-4CD7-B5A1-1BCE8151FDAD}"/>
    <cellStyle name="통화 [0] 4 3 2 3 10" xfId="23084" xr:uid="{F697F2A0-6932-4E78-844C-6B54A0B12C58}"/>
    <cellStyle name="통화 [0] 4 3 2 3 10 2" xfId="53036" xr:uid="{DEB6C5C7-4513-4B8F-A437-D3BE8AD41F4C}"/>
    <cellStyle name="통화 [0] 4 3 2 3 11" xfId="25820" xr:uid="{BF0E80F1-38D6-4DA6-B8FA-59D79FBBACE1}"/>
    <cellStyle name="통화 [0] 4 3 2 3 11 2" xfId="55772" xr:uid="{C50F7231-3E88-4DA7-B0E0-B1B9F69DB67B}"/>
    <cellStyle name="통화 [0] 4 3 2 3 12" xfId="31693" xr:uid="{0FC7E9EC-C991-4A6E-AA5A-C18E2AC06CFC}"/>
    <cellStyle name="통화 [0] 4 3 2 3 2" xfId="4936" xr:uid="{45D576C0-AC77-4597-987E-C726D3CFFF17}"/>
    <cellStyle name="통화 [0] 4 3 2 3 2 10" xfId="34929" xr:uid="{5C9633DF-726A-443E-9DC9-27E2471ECEC5}"/>
    <cellStyle name="통화 [0] 4 3 2 3 2 2" xfId="7884" xr:uid="{637AC526-4473-49AE-AB3B-8DE51291E228}"/>
    <cellStyle name="통화 [0] 4 3 2 3 2 2 2" xfId="29931" xr:uid="{E8A42163-6B5F-4232-ABE5-A393EEC7A5BA}"/>
    <cellStyle name="통화 [0] 4 3 2 3 2 2 2 2" xfId="59883" xr:uid="{1BE01848-44FC-4127-B12C-D611A33D8936}"/>
    <cellStyle name="통화 [0] 4 3 2 3 2 2 3" xfId="37839" xr:uid="{5F1A7C7F-CA44-493F-A0D1-4BD29D93FD32}"/>
    <cellStyle name="통화 [0] 4 3 2 3 2 3" xfId="10666" xr:uid="{46C050DF-C5E2-47D2-953E-29516AFFAE49}"/>
    <cellStyle name="통화 [0] 4 3 2 3 2 3 2" xfId="40621" xr:uid="{69BF4C52-A438-4B73-B06E-113CE61360AE}"/>
    <cellStyle name="통화 [0] 4 3 2 3 2 4" xfId="13448" xr:uid="{420D2003-2357-4AA8-A2E1-A5354B3895F1}"/>
    <cellStyle name="통화 [0] 4 3 2 3 2 4 2" xfId="43403" xr:uid="{9D4BF619-BDB7-4F88-B5BF-835CFA2D0697}"/>
    <cellStyle name="통화 [0] 4 3 2 3 2 5" xfId="16183" xr:uid="{3F954102-3617-4BED-8CA2-D9514BB1A445}"/>
    <cellStyle name="통화 [0] 4 3 2 3 2 5 2" xfId="46138" xr:uid="{8417D211-3BA0-489F-A477-5F4BCCFAB4D0}"/>
    <cellStyle name="통화 [0] 4 3 2 3 2 6" xfId="18931" xr:uid="{1EADABE5-2CB6-4179-B386-8CF62B504E45}"/>
    <cellStyle name="통화 [0] 4 3 2 3 2 6 2" xfId="48884" xr:uid="{46990874-B592-4E2C-8C0C-643D64C65FE8}"/>
    <cellStyle name="통화 [0] 4 3 2 3 2 7" xfId="21714" xr:uid="{E50538FE-C472-44FE-83DA-B478E3F148F9}"/>
    <cellStyle name="통화 [0] 4 3 2 3 2 7 2" xfId="51666" xr:uid="{92FFD43F-E936-4F08-9968-05ED7BFE4D14}"/>
    <cellStyle name="통화 [0] 4 3 2 3 2 8" xfId="24452" xr:uid="{5533F16C-FCC6-4EB6-AA0F-31E6773AF45E}"/>
    <cellStyle name="통화 [0] 4 3 2 3 2 8 2" xfId="54404" xr:uid="{33460E62-A3B9-404A-89EF-A4D1E49868F5}"/>
    <cellStyle name="통화 [0] 4 3 2 3 2 9" xfId="27188" xr:uid="{51F4176E-1550-4DD4-AD32-4903D812D857}"/>
    <cellStyle name="통화 [0] 4 3 2 3 2 9 2" xfId="57140" xr:uid="{C492B066-A8FC-4526-8D93-A051B6209851}"/>
    <cellStyle name="통화 [0] 4 3 2 3 3" xfId="3568" xr:uid="{EAD6FACE-33D6-4F1E-A86D-6BE6A9147E13}"/>
    <cellStyle name="통화 [0] 4 3 2 3 3 2" xfId="28563" xr:uid="{DD623DBC-0D4B-4734-AD57-B5CA4C296B41}"/>
    <cellStyle name="통화 [0] 4 3 2 3 3 2 2" xfId="58515" xr:uid="{A3DDA564-F929-44FF-A94B-100743D33921}"/>
    <cellStyle name="통화 [0] 4 3 2 3 3 3" xfId="33561" xr:uid="{8DBB8814-33E2-4F1C-96CA-DFB4806B7029}"/>
    <cellStyle name="통화 [0] 4 3 2 3 4" xfId="6516" xr:uid="{6597FBB3-62E9-4B04-B1A5-1B23F57D4123}"/>
    <cellStyle name="통화 [0] 4 3 2 3 4 2" xfId="36471" xr:uid="{8F8E1798-1233-477A-A07C-D3C29F884C22}"/>
    <cellStyle name="통화 [0] 4 3 2 3 5" xfId="9298" xr:uid="{10F8D01F-E3C5-41C5-BBAC-872CA1E9FCB0}"/>
    <cellStyle name="통화 [0] 4 3 2 3 5 2" xfId="39253" xr:uid="{33EC2A6A-D076-4E4B-B9D8-E2FCEFF6DBB4}"/>
    <cellStyle name="통화 [0] 4 3 2 3 6" xfId="12080" xr:uid="{05ECC913-0A30-4888-B32C-42F4EF9A3FCF}"/>
    <cellStyle name="통화 [0] 4 3 2 3 6 2" xfId="42035" xr:uid="{8AFF7BB5-EA4A-442D-919A-38BB545B7872}"/>
    <cellStyle name="통화 [0] 4 3 2 3 7" xfId="14815" xr:uid="{25340892-6627-4643-97C7-2D78B93198BD}"/>
    <cellStyle name="통화 [0] 4 3 2 3 7 2" xfId="44770" xr:uid="{50B9E5C7-65CF-4007-9FA6-81DAACFAB372}"/>
    <cellStyle name="통화 [0] 4 3 2 3 8" xfId="17563" xr:uid="{C5D5A117-E772-4A11-9DBC-4A317DA6AF92}"/>
    <cellStyle name="통화 [0] 4 3 2 3 8 2" xfId="47516" xr:uid="{D2F836AA-8FC6-432E-A550-5251C6FF3E7B}"/>
    <cellStyle name="통화 [0] 4 3 2 3 9" xfId="20346" xr:uid="{91CF6A32-69E9-4EE4-ACC0-3BA48A694513}"/>
    <cellStyle name="통화 [0] 4 3 2 3 9 2" xfId="50298" xr:uid="{879F1033-E2DF-42F9-930A-D953C58F3212}"/>
    <cellStyle name="통화 [0] 4 3 2 4" xfId="2447" xr:uid="{D37CBF96-951A-4112-BC33-CF5D9EA7F656}"/>
    <cellStyle name="통화 [0] 4 3 2 4 10" xfId="26504" xr:uid="{B50BE1C9-1B0A-4B4B-B541-81D234A1ED61}"/>
    <cellStyle name="통화 [0] 4 3 2 4 10 2" xfId="56456" xr:uid="{30CB9B48-AF20-453F-B51B-5610FAC80FEF}"/>
    <cellStyle name="통화 [0] 4 3 2 4 11" xfId="32446" xr:uid="{CA865F19-8B7F-48F6-8E15-E337EC469358}"/>
    <cellStyle name="통화 [0] 4 3 2 4 2" xfId="4252" xr:uid="{F0DD9614-BDA8-4DC8-8E31-A22F1ED3A5FF}"/>
    <cellStyle name="통화 [0] 4 3 2 4 2 2" xfId="29247" xr:uid="{0B0E7A8A-7C81-4BFF-A612-EF1E3FDA4EB6}"/>
    <cellStyle name="통화 [0] 4 3 2 4 2 2 2" xfId="59199" xr:uid="{0979140E-13FB-404D-8505-0DD5C3CE4801}"/>
    <cellStyle name="통화 [0] 4 3 2 4 2 3" xfId="34245" xr:uid="{A12C88D3-50D2-4CD0-A1AB-C111D24F1AF9}"/>
    <cellStyle name="통화 [0] 4 3 2 4 3" xfId="7200" xr:uid="{2093F283-A475-4B94-B65B-B26060BA9444}"/>
    <cellStyle name="통화 [0] 4 3 2 4 3 2" xfId="37155" xr:uid="{B8553AFE-3DE4-4010-B580-68DAAE5F6ADC}"/>
    <cellStyle name="통화 [0] 4 3 2 4 4" xfId="9982" xr:uid="{D841F0C1-4EB1-458D-A31E-BBAABB531696}"/>
    <cellStyle name="통화 [0] 4 3 2 4 4 2" xfId="39937" xr:uid="{2475F12F-F4F2-4123-BA64-0A276ED24374}"/>
    <cellStyle name="통화 [0] 4 3 2 4 5" xfId="12764" xr:uid="{03C2F748-FFA3-4F3C-800C-1BFC741D55CE}"/>
    <cellStyle name="통화 [0] 4 3 2 4 5 2" xfId="42719" xr:uid="{1FEDD077-52A7-4560-BD6D-EB536139E9BC}"/>
    <cellStyle name="통화 [0] 4 3 2 4 6" xfId="15499" xr:uid="{2A36E844-C1ED-49AB-9D57-E4B31E6A97E2}"/>
    <cellStyle name="통화 [0] 4 3 2 4 6 2" xfId="45454" xr:uid="{49C77D44-36D4-4AE4-A743-023E9604E547}"/>
    <cellStyle name="통화 [0] 4 3 2 4 7" xfId="18247" xr:uid="{4C052E9E-94BB-49A1-9787-4235E235965E}"/>
    <cellStyle name="통화 [0] 4 3 2 4 7 2" xfId="48200" xr:uid="{F766B2ED-AE15-43F7-8397-03801FCEAE52}"/>
    <cellStyle name="통화 [0] 4 3 2 4 8" xfId="21030" xr:uid="{3EB53D04-7D15-4215-956A-DD9303FE59F8}"/>
    <cellStyle name="통화 [0] 4 3 2 4 8 2" xfId="50982" xr:uid="{C3A646BA-79AD-4610-8D73-508E3444087C}"/>
    <cellStyle name="통화 [0] 4 3 2 4 9" xfId="23768" xr:uid="{06BD25D1-6811-4946-8845-3790C638ED01}"/>
    <cellStyle name="통화 [0] 4 3 2 4 9 2" xfId="53720" xr:uid="{B3BC62E7-7894-47D8-B1B9-6679FAE496BE}"/>
    <cellStyle name="통화 [0] 4 3 2 5" xfId="2884" xr:uid="{A262B026-7E5A-4A5E-ACFA-B6D724BFE9FC}"/>
    <cellStyle name="통화 [0] 4 3 2 5 2" xfId="27879" xr:uid="{02273DAF-9D79-491E-946A-8E3D8CB3CC39}"/>
    <cellStyle name="통화 [0] 4 3 2 5 2 2" xfId="57831" xr:uid="{0311708F-D5AB-4DBE-8FB3-544268E31B03}"/>
    <cellStyle name="통화 [0] 4 3 2 5 3" xfId="32877" xr:uid="{89810374-D62D-49A5-A27B-C36958E002AB}"/>
    <cellStyle name="통화 [0] 4 3 2 6" xfId="5832" xr:uid="{A70FCD93-5FAB-454E-871C-F1C031376371}"/>
    <cellStyle name="통화 [0] 4 3 2 6 2" xfId="35787" xr:uid="{02112B2F-52E7-40CC-83E3-AFC5BE64AA45}"/>
    <cellStyle name="통화 [0] 4 3 2 7" xfId="8614" xr:uid="{158E8AE5-3076-442E-A339-03AE5B8ADEAF}"/>
    <cellStyle name="통화 [0] 4 3 2 7 2" xfId="38569" xr:uid="{5AE6D36D-64F2-4C7C-9241-B9AEE844D952}"/>
    <cellStyle name="통화 [0] 4 3 2 8" xfId="11396" xr:uid="{547827C0-8415-44BC-8A1F-F8A77EC002E2}"/>
    <cellStyle name="통화 [0] 4 3 2 8 2" xfId="41351" xr:uid="{4F69700C-2310-4AD4-81D4-9A2956E4EEA0}"/>
    <cellStyle name="통화 [0] 4 3 2 9" xfId="14131" xr:uid="{1EB29EB9-8233-424C-A72A-83765F72DFC0}"/>
    <cellStyle name="통화 [0] 4 3 2 9 2" xfId="44086" xr:uid="{11809988-3587-4A86-9DA5-8883741E314F}"/>
    <cellStyle name="통화 [0] 4 3 3" xfId="831" xr:uid="{B984751F-2188-4D24-8D11-FAE1E1D86297}"/>
    <cellStyle name="통화 [0] 4 3 3 10" xfId="19833" xr:uid="{16A3E388-1B56-4524-B444-852458AD205C}"/>
    <cellStyle name="통화 [0] 4 3 3 10 2" xfId="49785" xr:uid="{6ED45F21-01C6-44C7-A86D-FEC4C8066450}"/>
    <cellStyle name="통화 [0] 4 3 3 11" xfId="22571" xr:uid="{D07C1ED8-56A9-4887-B167-A178F8EFD077}"/>
    <cellStyle name="통화 [0] 4 3 3 11 2" xfId="52523" xr:uid="{A81F8207-F912-451B-8DA4-79ECBEE3A60C}"/>
    <cellStyle name="통화 [0] 4 3 3 12" xfId="25307" xr:uid="{71F3E545-4D45-4DB5-833B-C01C9F5BB47A}"/>
    <cellStyle name="통화 [0] 4 3 3 12 2" xfId="55259" xr:uid="{D404FC3A-1E1B-40BF-B50C-07F698460E5E}"/>
    <cellStyle name="통화 [0] 4 3 3 13" xfId="30836" xr:uid="{8BA12A0F-8B11-4FAD-B5BB-6B5C639F9F7B}"/>
    <cellStyle name="통화 [0] 4 3 3 2" xfId="1374" xr:uid="{CCB66E56-E130-427E-A17E-CDC93A05A8F1}"/>
    <cellStyle name="통화 [0] 4 3 3 2 10" xfId="23255" xr:uid="{20DC507C-6505-4467-959A-B1F08E10162C}"/>
    <cellStyle name="통화 [0] 4 3 3 2 10 2" xfId="53207" xr:uid="{115D3960-18FC-4E7F-B29A-CBA0E8707C36}"/>
    <cellStyle name="통화 [0] 4 3 3 2 11" xfId="25991" xr:uid="{717D2C56-DA60-41FA-BCD8-58FD6C0E38D1}"/>
    <cellStyle name="통화 [0] 4 3 3 2 11 2" xfId="55943" xr:uid="{C77E68A8-524E-494F-8334-91AE42A9B6C9}"/>
    <cellStyle name="통화 [0] 4 3 3 2 12" xfId="31379" xr:uid="{47CD451E-30B7-4033-B1C7-E4FDF28D8132}"/>
    <cellStyle name="통화 [0] 4 3 3 2 2" xfId="5107" xr:uid="{E3983B1E-C112-4844-B937-874A35C4AF81}"/>
    <cellStyle name="통화 [0] 4 3 3 2 2 10" xfId="35100" xr:uid="{6041C77A-96A9-455B-B8CE-DD872B6650B7}"/>
    <cellStyle name="통화 [0] 4 3 3 2 2 2" xfId="8055" xr:uid="{FF6320EB-3345-47D2-B7AA-7E993A8C7113}"/>
    <cellStyle name="통화 [0] 4 3 3 2 2 2 2" xfId="30102" xr:uid="{EDB789C9-53AC-4166-BFE0-171DF994F4FF}"/>
    <cellStyle name="통화 [0] 4 3 3 2 2 2 2 2" xfId="60054" xr:uid="{E3195E5A-3A55-41C1-9508-B578F41368B5}"/>
    <cellStyle name="통화 [0] 4 3 3 2 2 2 3" xfId="38010" xr:uid="{83C52906-C776-435D-9A76-C4C8AEFAF5F0}"/>
    <cellStyle name="통화 [0] 4 3 3 2 2 3" xfId="10837" xr:uid="{0C87E9C8-F73A-4F1E-BA60-2B31BE3D5436}"/>
    <cellStyle name="통화 [0] 4 3 3 2 2 3 2" xfId="40792" xr:uid="{CE4A232B-CEAC-4378-B3D4-18298ACF26B6}"/>
    <cellStyle name="통화 [0] 4 3 3 2 2 4" xfId="13619" xr:uid="{D5EC5B02-1B8B-42CA-B09A-0FB58DFAEBA4}"/>
    <cellStyle name="통화 [0] 4 3 3 2 2 4 2" xfId="43574" xr:uid="{44CC9CAF-5FCF-42CD-BE1F-6BB72FE8DA0D}"/>
    <cellStyle name="통화 [0] 4 3 3 2 2 5" xfId="16354" xr:uid="{FF33CCBA-DC93-45F1-BF9D-864E352B249D}"/>
    <cellStyle name="통화 [0] 4 3 3 2 2 5 2" xfId="46309" xr:uid="{2AC6E841-3928-491F-BA9C-56597FC75EB4}"/>
    <cellStyle name="통화 [0] 4 3 3 2 2 6" xfId="19102" xr:uid="{18B49AD2-FCEC-4EF6-A35F-CB98584CBC97}"/>
    <cellStyle name="통화 [0] 4 3 3 2 2 6 2" xfId="49055" xr:uid="{5E542291-87FC-4FB0-A9F9-DF0823F295E8}"/>
    <cellStyle name="통화 [0] 4 3 3 2 2 7" xfId="21885" xr:uid="{1A394073-5E1C-4E23-BCCF-E30D046F4363}"/>
    <cellStyle name="통화 [0] 4 3 3 2 2 7 2" xfId="51837" xr:uid="{209455FC-B145-4535-9FA1-692D08FE2BF9}"/>
    <cellStyle name="통화 [0] 4 3 3 2 2 8" xfId="24623" xr:uid="{94BC3772-CAE0-4073-B78E-5DE7BC4B954F}"/>
    <cellStyle name="통화 [0] 4 3 3 2 2 8 2" xfId="54575" xr:uid="{4B644BF2-715D-4A45-91FE-2DC145C10144}"/>
    <cellStyle name="통화 [0] 4 3 3 2 2 9" xfId="27359" xr:uid="{972E8308-201B-4413-89BB-9B34FD38DCC5}"/>
    <cellStyle name="통화 [0] 4 3 3 2 2 9 2" xfId="57311" xr:uid="{9912608E-3A4F-43E0-9935-C64F5ABA9F16}"/>
    <cellStyle name="통화 [0] 4 3 3 2 3" xfId="3739" xr:uid="{247B376D-0F33-4B3A-9F65-554AB660A007}"/>
    <cellStyle name="통화 [0] 4 3 3 2 3 2" xfId="28734" xr:uid="{ACE27347-4696-477E-8804-DDB84631B8E2}"/>
    <cellStyle name="통화 [0] 4 3 3 2 3 2 2" xfId="58686" xr:uid="{EEE6781A-598C-4B98-92F8-53AE00553EF7}"/>
    <cellStyle name="통화 [0] 4 3 3 2 3 3" xfId="33732" xr:uid="{AF43C97A-22C8-4887-881D-BF1D30FECEA4}"/>
    <cellStyle name="통화 [0] 4 3 3 2 4" xfId="6687" xr:uid="{BC10747A-B33E-4F2F-987D-121AD8B0B29B}"/>
    <cellStyle name="통화 [0] 4 3 3 2 4 2" xfId="36642" xr:uid="{4A0D2EC6-F478-49EE-BC3F-A21ABA821700}"/>
    <cellStyle name="통화 [0] 4 3 3 2 5" xfId="9469" xr:uid="{AD7EE14D-DA95-48D3-8674-5CDE403FF3CA}"/>
    <cellStyle name="통화 [0] 4 3 3 2 5 2" xfId="39424" xr:uid="{3322428C-3D68-4F5E-A2A8-A11BA54B6E4D}"/>
    <cellStyle name="통화 [0] 4 3 3 2 6" xfId="12251" xr:uid="{C0B9EE25-69D2-4F71-94AC-3F25D4D82763}"/>
    <cellStyle name="통화 [0] 4 3 3 2 6 2" xfId="42206" xr:uid="{9C379125-F6B4-48E2-9D06-C53C91204D7A}"/>
    <cellStyle name="통화 [0] 4 3 3 2 7" xfId="14986" xr:uid="{65F2EBE6-BE59-4788-8DE6-B130D9A2F9D6}"/>
    <cellStyle name="통화 [0] 4 3 3 2 7 2" xfId="44941" xr:uid="{14970696-0939-4F99-988C-3807C091905A}"/>
    <cellStyle name="통화 [0] 4 3 3 2 8" xfId="17734" xr:uid="{47E7828A-ADF4-43C0-9AFB-02E824275435}"/>
    <cellStyle name="통화 [0] 4 3 3 2 8 2" xfId="47687" xr:uid="{04475320-F65F-4405-968E-76CC4EC09CFD}"/>
    <cellStyle name="통화 [0] 4 3 3 2 9" xfId="20517" xr:uid="{FE533EB1-A76B-4E17-9A34-4F7BE7C92D24}"/>
    <cellStyle name="통화 [0] 4 3 3 2 9 2" xfId="50469" xr:uid="{49AF8D97-3D2D-4C1C-968E-4667DF8AA6B0}"/>
    <cellStyle name="통화 [0] 4 3 3 3" xfId="1916" xr:uid="{0E4898B6-56BD-4DED-935F-79788F4B9905}"/>
    <cellStyle name="통화 [0] 4 3 3 3 10" xfId="26675" xr:uid="{52CB2697-2FD8-432E-84CB-819929A14714}"/>
    <cellStyle name="통화 [0] 4 3 3 3 10 2" xfId="56627" xr:uid="{CA032901-DF02-420F-BDD6-A818E4224625}"/>
    <cellStyle name="통화 [0] 4 3 3 3 11" xfId="31921" xr:uid="{31764343-D951-42E8-8A2C-518DFE517079}"/>
    <cellStyle name="통화 [0] 4 3 3 3 2" xfId="4423" xr:uid="{A12A6824-F819-41AD-89D2-701E8BB43303}"/>
    <cellStyle name="통화 [0] 4 3 3 3 2 2" xfId="29418" xr:uid="{57618262-8B47-415C-955A-3D2CF14C1AFF}"/>
    <cellStyle name="통화 [0] 4 3 3 3 2 2 2" xfId="59370" xr:uid="{B4CE40D1-897F-402A-978B-B20BADB0A76B}"/>
    <cellStyle name="통화 [0] 4 3 3 3 2 3" xfId="34416" xr:uid="{30D33BC1-96CC-4757-8345-8C9A4ED78F42}"/>
    <cellStyle name="통화 [0] 4 3 3 3 3" xfId="7371" xr:uid="{F292EDC6-4471-4098-9400-819B166339F2}"/>
    <cellStyle name="통화 [0] 4 3 3 3 3 2" xfId="37326" xr:uid="{7B3D52DB-AED5-4C4C-9D07-01E8413C2C74}"/>
    <cellStyle name="통화 [0] 4 3 3 3 4" xfId="10153" xr:uid="{432F44B1-7BE4-4345-85C1-A6D9A0032786}"/>
    <cellStyle name="통화 [0] 4 3 3 3 4 2" xfId="40108" xr:uid="{CFD42161-005C-4476-80B1-B197E538967A}"/>
    <cellStyle name="통화 [0] 4 3 3 3 5" xfId="12935" xr:uid="{BE5F4368-E6FD-4F6F-A2A1-A99D45D28069}"/>
    <cellStyle name="통화 [0] 4 3 3 3 5 2" xfId="42890" xr:uid="{C0A7D93B-DD59-4319-81B0-D8C240E846D7}"/>
    <cellStyle name="통화 [0] 4 3 3 3 6" xfId="15670" xr:uid="{F66CDFD7-328A-4E64-AC06-C6EC13E4843A}"/>
    <cellStyle name="통화 [0] 4 3 3 3 6 2" xfId="45625" xr:uid="{F36C8270-EB65-43DC-B9B9-BE8441092C4E}"/>
    <cellStyle name="통화 [0] 4 3 3 3 7" xfId="18418" xr:uid="{95EE688A-EBB7-4619-B7C4-F76C13EF749B}"/>
    <cellStyle name="통화 [0] 4 3 3 3 7 2" xfId="48371" xr:uid="{55658131-FD32-4A54-A66D-207B1D0F60BC}"/>
    <cellStyle name="통화 [0] 4 3 3 3 8" xfId="21201" xr:uid="{A3585D0F-5190-45A7-A66A-9F5576E1E488}"/>
    <cellStyle name="통화 [0] 4 3 3 3 8 2" xfId="51153" xr:uid="{757072D3-A753-44DA-A30A-2BA9CF6125A1}"/>
    <cellStyle name="통화 [0] 4 3 3 3 9" xfId="23939" xr:uid="{CD19B119-1820-4A1D-B574-E9978F096A9B}"/>
    <cellStyle name="통화 [0] 4 3 3 3 9 2" xfId="53891" xr:uid="{06F2567D-DECE-44B5-9604-77E93AF96A41}"/>
    <cellStyle name="통화 [0] 4 3 3 4" xfId="3055" xr:uid="{BD240938-5B11-44AD-9745-9B85C2A89ED0}"/>
    <cellStyle name="통화 [0] 4 3 3 4 2" xfId="28050" xr:uid="{5861BFB9-57EB-450B-A005-6FDCC37196E7}"/>
    <cellStyle name="통화 [0] 4 3 3 4 2 2" xfId="58002" xr:uid="{4F97E694-5CDC-47CC-A08D-1FA085D26E56}"/>
    <cellStyle name="통화 [0] 4 3 3 4 3" xfId="33048" xr:uid="{D6054030-D741-4231-866B-9A265E8A11DA}"/>
    <cellStyle name="통화 [0] 4 3 3 5" xfId="6003" xr:uid="{D219942F-4F36-4B8F-9450-2C6C85624B89}"/>
    <cellStyle name="통화 [0] 4 3 3 5 2" xfId="35958" xr:uid="{0051E703-E58F-4FC1-8142-BDF374FA173F}"/>
    <cellStyle name="통화 [0] 4 3 3 6" xfId="8785" xr:uid="{4E89A430-CC54-444A-910C-506DBCB5068B}"/>
    <cellStyle name="통화 [0] 4 3 3 6 2" xfId="38740" xr:uid="{514A82A3-CB7E-4838-A6D7-0C18E4085EF1}"/>
    <cellStyle name="통화 [0] 4 3 3 7" xfId="11567" xr:uid="{34F2E672-8C16-4DFB-AE1B-A178D5BF1157}"/>
    <cellStyle name="통화 [0] 4 3 3 7 2" xfId="41522" xr:uid="{CC2B7EF7-14DB-4701-AF28-BC5BFA381DEA}"/>
    <cellStyle name="통화 [0] 4 3 3 8" xfId="14302" xr:uid="{F54946CC-C912-4B2A-9D10-903AFE506604}"/>
    <cellStyle name="통화 [0] 4 3 3 8 2" xfId="44257" xr:uid="{555BDA3C-5F68-40B0-B541-C3FC46F19660}"/>
    <cellStyle name="통화 [0] 4 3 3 9" xfId="17050" xr:uid="{77895744-733E-4AB7-B6B7-2EF7EC269D5D}"/>
    <cellStyle name="통화 [0] 4 3 3 9 2" xfId="47003" xr:uid="{B733F9AE-3BAE-44FD-9303-B6700599352F}"/>
    <cellStyle name="통화 [0] 4 3 4" xfId="1007" xr:uid="{EE71609F-F39F-42A1-87B5-BE3E057F4884}"/>
    <cellStyle name="통화 [0] 4 3 4 10" xfId="22913" xr:uid="{413CEDD0-7DFE-43C9-BE90-276CDDD5C40E}"/>
    <cellStyle name="통화 [0] 4 3 4 10 2" xfId="52865" xr:uid="{CF5AAEC1-E756-4196-8A2A-BBC0495C8BBB}"/>
    <cellStyle name="통화 [0] 4 3 4 11" xfId="25649" xr:uid="{8AD42463-7D72-4B1A-BE67-77182BEE96D1}"/>
    <cellStyle name="통화 [0] 4 3 4 11 2" xfId="55601" xr:uid="{86B5C5BA-6924-4F80-9A84-C6803536F0C5}"/>
    <cellStyle name="통화 [0] 4 3 4 12" xfId="31012" xr:uid="{8790E44B-D1E8-4B76-B994-12F0FC2FB792}"/>
    <cellStyle name="통화 [0] 4 3 4 2" xfId="4765" xr:uid="{F29E55ED-7ACA-4E9F-B2E3-71C2CBAD6047}"/>
    <cellStyle name="통화 [0] 4 3 4 2 10" xfId="34758" xr:uid="{05E5B101-197E-40BF-A9D4-455D793823F6}"/>
    <cellStyle name="통화 [0] 4 3 4 2 2" xfId="7713" xr:uid="{97B9CF05-8EB7-44DF-926B-E3FD22EBE6FF}"/>
    <cellStyle name="통화 [0] 4 3 4 2 2 2" xfId="29760" xr:uid="{6CA264B4-1ABD-4B16-AACD-6B0CD0897BDA}"/>
    <cellStyle name="통화 [0] 4 3 4 2 2 2 2" xfId="59712" xr:uid="{2C350A37-30C3-46DE-BA33-0D12DF32534B}"/>
    <cellStyle name="통화 [0] 4 3 4 2 2 3" xfId="37668" xr:uid="{FA05B695-743F-436F-BE04-4CF43DCA975B}"/>
    <cellStyle name="통화 [0] 4 3 4 2 3" xfId="10495" xr:uid="{DE6CE4A5-78AD-4DFE-8B7D-ED667B29FD4B}"/>
    <cellStyle name="통화 [0] 4 3 4 2 3 2" xfId="40450" xr:uid="{D3579301-2AB7-4032-81A8-8787288A8AE2}"/>
    <cellStyle name="통화 [0] 4 3 4 2 4" xfId="13277" xr:uid="{1E4A852D-DB7C-463D-AD0B-D9DD3BCCAC9E}"/>
    <cellStyle name="통화 [0] 4 3 4 2 4 2" xfId="43232" xr:uid="{882DE483-73E2-4D30-B39B-B0C0355D77CE}"/>
    <cellStyle name="통화 [0] 4 3 4 2 5" xfId="16012" xr:uid="{5128F034-4AB3-417B-9516-CE450B56BB7F}"/>
    <cellStyle name="통화 [0] 4 3 4 2 5 2" xfId="45967" xr:uid="{21081569-20FF-4649-8882-014520DA73E2}"/>
    <cellStyle name="통화 [0] 4 3 4 2 6" xfId="18760" xr:uid="{79D46EEA-61F9-457B-885C-3FEFCC79BC1B}"/>
    <cellStyle name="통화 [0] 4 3 4 2 6 2" xfId="48713" xr:uid="{C7E9F624-8A8D-4DE1-B241-6FE21C66C742}"/>
    <cellStyle name="통화 [0] 4 3 4 2 7" xfId="21543" xr:uid="{3673E6AA-CEB2-4C0C-B8E6-4F84CFBB4BCB}"/>
    <cellStyle name="통화 [0] 4 3 4 2 7 2" xfId="51495" xr:uid="{B3C6B2E2-EFD7-424C-8E73-BB91B11B876C}"/>
    <cellStyle name="통화 [0] 4 3 4 2 8" xfId="24281" xr:uid="{CA7A3931-BA9F-4667-9F04-BB21DD5A8B78}"/>
    <cellStyle name="통화 [0] 4 3 4 2 8 2" xfId="54233" xr:uid="{A4CC3ED6-C1CA-41EB-B461-640883480580}"/>
    <cellStyle name="통화 [0] 4 3 4 2 9" xfId="27017" xr:uid="{4AA0830C-6743-4FAE-B380-E801B53273E5}"/>
    <cellStyle name="통화 [0] 4 3 4 2 9 2" xfId="56969" xr:uid="{AC44D25A-E70E-4458-9ECD-B17530BC587C}"/>
    <cellStyle name="통화 [0] 4 3 4 3" xfId="3397" xr:uid="{FE034782-E52B-4A0B-92C0-F549E6C82A34}"/>
    <cellStyle name="통화 [0] 4 3 4 3 2" xfId="28392" xr:uid="{9011C2AA-63C2-4B55-AD0F-7ECF0CA3E24D}"/>
    <cellStyle name="통화 [0] 4 3 4 3 2 2" xfId="58344" xr:uid="{1EA35A59-6FC2-4937-A28A-D6BAAE8C167E}"/>
    <cellStyle name="통화 [0] 4 3 4 3 3" xfId="33390" xr:uid="{3B39FF0D-B120-4D4B-8869-436D183AC008}"/>
    <cellStyle name="통화 [0] 4 3 4 4" xfId="6345" xr:uid="{9FF83DD8-F501-4742-9845-3439D22AA112}"/>
    <cellStyle name="통화 [0] 4 3 4 4 2" xfId="36300" xr:uid="{2C5254D8-6440-4387-94F4-B257E80A391E}"/>
    <cellStyle name="통화 [0] 4 3 4 5" xfId="9127" xr:uid="{EF5A0522-E940-43BF-A5EC-B585C6841877}"/>
    <cellStyle name="통화 [0] 4 3 4 5 2" xfId="39082" xr:uid="{3A75A811-A8D4-4A0A-830C-8AED9A9B5A63}"/>
    <cellStyle name="통화 [0] 4 3 4 6" xfId="11909" xr:uid="{D8B30B97-CEE6-42D9-83C1-F1776578D6F5}"/>
    <cellStyle name="통화 [0] 4 3 4 6 2" xfId="41864" xr:uid="{E665B3A6-8A73-4F84-814F-13544FA2860F}"/>
    <cellStyle name="통화 [0] 4 3 4 7" xfId="14644" xr:uid="{6A84E4A3-DFD1-4947-9DED-D1EC5986B958}"/>
    <cellStyle name="통화 [0] 4 3 4 7 2" xfId="44599" xr:uid="{59CECF14-3A01-4DEA-A1DD-62CEB03CCA93}"/>
    <cellStyle name="통화 [0] 4 3 4 8" xfId="17392" xr:uid="{95522FA9-B6AD-4DE8-8CC0-D5C065045E66}"/>
    <cellStyle name="통화 [0] 4 3 4 8 2" xfId="47345" xr:uid="{4FCF5A3D-4CBE-40D1-A8C1-700351BEB112}"/>
    <cellStyle name="통화 [0] 4 3 4 9" xfId="20175" xr:uid="{C2207263-836E-44F7-954E-B326BCCC08F0}"/>
    <cellStyle name="통화 [0] 4 3 4 9 2" xfId="50127" xr:uid="{7501CA24-05B1-4029-AF05-B7FA14DB3E0B}"/>
    <cellStyle name="통화 [0] 4 3 5" xfId="1549" xr:uid="{52E36448-8D45-4DF5-B3B4-7C5CAAA56A7A}"/>
    <cellStyle name="통화 [0] 4 3 5 10" xfId="26333" xr:uid="{FF53E42D-D15D-4ADE-BF12-EB5751A3C118}"/>
    <cellStyle name="통화 [0] 4 3 5 10 2" xfId="56285" xr:uid="{B283CBA3-B26C-4624-ADF0-ABFF3DAACD4C}"/>
    <cellStyle name="통화 [0] 4 3 5 11" xfId="31554" xr:uid="{AD590D8A-A896-47B8-A2DA-1A8712D6AE3F}"/>
    <cellStyle name="통화 [0] 4 3 5 2" xfId="4081" xr:uid="{52EC190D-5692-453B-870B-413582EA9749}"/>
    <cellStyle name="통화 [0] 4 3 5 2 2" xfId="29076" xr:uid="{72638BCF-7C63-4CE4-8FF7-AA19646D65B1}"/>
    <cellStyle name="통화 [0] 4 3 5 2 2 2" xfId="59028" xr:uid="{EB237ED4-ACB9-4989-BA41-CD350F3ED300}"/>
    <cellStyle name="통화 [0] 4 3 5 2 3" xfId="34074" xr:uid="{DE0DC571-0753-45F8-A61F-83691E2B5B70}"/>
    <cellStyle name="통화 [0] 4 3 5 3" xfId="7029" xr:uid="{33C612E4-D85A-442B-A817-734DF00C9AE6}"/>
    <cellStyle name="통화 [0] 4 3 5 3 2" xfId="36984" xr:uid="{2B46AEA9-2EE3-4650-8BA5-56653F89DF44}"/>
    <cellStyle name="통화 [0] 4 3 5 4" xfId="9811" xr:uid="{02549869-78FB-497E-A417-6179B1A688EA}"/>
    <cellStyle name="통화 [0] 4 3 5 4 2" xfId="39766" xr:uid="{3336B070-320D-4738-8A5A-09077B829EC8}"/>
    <cellStyle name="통화 [0] 4 3 5 5" xfId="12593" xr:uid="{331EC564-338D-4369-A57C-4F791368F16D}"/>
    <cellStyle name="통화 [0] 4 3 5 5 2" xfId="42548" xr:uid="{F0596C84-FAA2-4B44-A66D-313D9201036D}"/>
    <cellStyle name="통화 [0] 4 3 5 6" xfId="15328" xr:uid="{7E79A869-638D-4E3A-8F1B-6DE85C202249}"/>
    <cellStyle name="통화 [0] 4 3 5 6 2" xfId="45283" xr:uid="{3DF854D9-9EF0-4FE5-975F-CCED779B2F53}"/>
    <cellStyle name="통화 [0] 4 3 5 7" xfId="18076" xr:uid="{5F690A3B-6239-450E-AD72-046F5693DFFA}"/>
    <cellStyle name="통화 [0] 4 3 5 7 2" xfId="48029" xr:uid="{DEA57FD0-B97E-4E82-9973-184A362EAC67}"/>
    <cellStyle name="통화 [0] 4 3 5 8" xfId="20859" xr:uid="{03B66724-52AF-4692-9380-A5964BE7BE88}"/>
    <cellStyle name="통화 [0] 4 3 5 8 2" xfId="50811" xr:uid="{C04C7A64-846A-4A7F-A8BC-E82848F6A569}"/>
    <cellStyle name="통화 [0] 4 3 5 9" xfId="23597" xr:uid="{D0B55EDE-C028-4300-9EF0-71C2A46AA9FB}"/>
    <cellStyle name="통화 [0] 4 3 5 9 2" xfId="53549" xr:uid="{9A3E8B88-D887-4E10-AE9C-070BDE5F1795}"/>
    <cellStyle name="통화 [0] 4 3 6" xfId="2096" xr:uid="{01DEEE7B-FE36-4401-AF53-E0A7384D59DD}"/>
    <cellStyle name="통화 [0] 4 3 6 2" xfId="27708" xr:uid="{2A2C1F4A-D544-4072-9DFB-3BED28C7C35C}"/>
    <cellStyle name="통화 [0] 4 3 6 2 2" xfId="57660" xr:uid="{D99EE5AA-F635-42C0-AD09-CC500056C9EF}"/>
    <cellStyle name="통화 [0] 4 3 6 3" xfId="32099" xr:uid="{32B7CFB0-1B0F-4E42-B272-FDDDD6108EEA}"/>
    <cellStyle name="통화 [0] 4 3 7" xfId="2275" xr:uid="{785CECD5-0799-47A8-9638-9E7394863C9A}"/>
    <cellStyle name="통화 [0] 4 3 7 2" xfId="32275" xr:uid="{75C19EE0-798E-421A-8D8D-E618A80BCA7E}"/>
    <cellStyle name="통화 [0] 4 3 8" xfId="2713" xr:uid="{9C3A465F-3274-4A30-A144-B30627E65553}"/>
    <cellStyle name="통화 [0] 4 3 8 2" xfId="32706" xr:uid="{4F6C6C75-8592-49BB-AC4F-164347604504}"/>
    <cellStyle name="통화 [0] 4 3 9" xfId="5661" xr:uid="{7993CDB4-9C3F-4D50-9316-CB59AF0E85B2}"/>
    <cellStyle name="통화 [0] 4 3 9 2" xfId="35616" xr:uid="{854DE9B9-7223-4203-B5B3-FB01AE9EB188}"/>
    <cellStyle name="통화 [0] 4 4" xfId="509" xr:uid="{0D2F6EA5-7B96-4DC1-ABBA-754122DBF3B2}"/>
    <cellStyle name="통화 [0] 4 4 10" xfId="16794" xr:uid="{44507677-C4F4-4FA9-85E8-856C98AF7FD1}"/>
    <cellStyle name="통화 [0] 4 4 10 2" xfId="46747" xr:uid="{953A477C-1C7E-4304-A1FE-844DED55D59A}"/>
    <cellStyle name="통화 [0] 4 4 11" xfId="19577" xr:uid="{57FDD4C0-DE97-4130-AB43-0D8D6BC67F72}"/>
    <cellStyle name="통화 [0] 4 4 11 2" xfId="49529" xr:uid="{987A3FCA-587E-4DD6-AB37-9BC9B9DE9201}"/>
    <cellStyle name="통화 [0] 4 4 12" xfId="22315" xr:uid="{A0163C10-0EFF-48C9-BBD3-AEE724F2AA64}"/>
    <cellStyle name="통화 [0] 4 4 12 2" xfId="52267" xr:uid="{18B2165E-EE09-4F25-8458-16DDE6CB7D83}"/>
    <cellStyle name="통화 [0] 4 4 13" xfId="25051" xr:uid="{012D082D-7F6A-45B7-AF71-E75AA2691FC0}"/>
    <cellStyle name="통화 [0] 4 4 13 2" xfId="55003" xr:uid="{6F1FE21F-4ACA-493D-821F-891445E1FCFD}"/>
    <cellStyle name="통화 [0] 4 4 14" xfId="30519" xr:uid="{8CD48EF9-D9D3-4A37-8C9A-6EED08D7420C}"/>
    <cellStyle name="통화 [0] 4 4 2" xfId="1057" xr:uid="{8BCC8FBB-90F6-4D92-B6B4-0E68CF3EE6A1}"/>
    <cellStyle name="통화 [0] 4 4 2 10" xfId="19919" xr:uid="{8DADC994-CFC5-4502-845B-E53B1C4FA154}"/>
    <cellStyle name="통화 [0] 4 4 2 10 2" xfId="49871" xr:uid="{4C0F005F-337E-4A59-A354-62F030007E4B}"/>
    <cellStyle name="통화 [0] 4 4 2 11" xfId="22657" xr:uid="{F8DA688B-6987-4438-8E6E-1ADD3DD142AD}"/>
    <cellStyle name="통화 [0] 4 4 2 11 2" xfId="52609" xr:uid="{ACB024B8-CFD0-4A21-B816-99C3D7C555DA}"/>
    <cellStyle name="통화 [0] 4 4 2 12" xfId="25393" xr:uid="{4FAD56A8-B592-492F-83CC-0033B1C63EA3}"/>
    <cellStyle name="통화 [0] 4 4 2 12 2" xfId="55345" xr:uid="{987093BD-F854-47CC-BF30-4E3E572EB246}"/>
    <cellStyle name="통화 [0] 4 4 2 13" xfId="31062" xr:uid="{F1502B82-4AE1-45EF-9FC5-56A7FF121ABA}"/>
    <cellStyle name="통화 [0] 4 4 2 2" xfId="3825" xr:uid="{AC710EDF-4127-4621-ADCA-98FAF3A06FD4}"/>
    <cellStyle name="통화 [0] 4 4 2 2 10" xfId="26077" xr:uid="{234DC678-B599-4FB4-8837-DEF6D2C5FACD}"/>
    <cellStyle name="통화 [0] 4 4 2 2 10 2" xfId="56029" xr:uid="{A5771F0C-EC91-447C-9B04-A0EBE13FE0D8}"/>
    <cellStyle name="통화 [0] 4 4 2 2 11" xfId="33818" xr:uid="{C1A00087-9F7B-4CCD-8BCA-4EB78F3F1AE5}"/>
    <cellStyle name="통화 [0] 4 4 2 2 2" xfId="5193" xr:uid="{1785AE2B-EDF9-4E4A-9BE6-52783BC17998}"/>
    <cellStyle name="통화 [0] 4 4 2 2 2 10" xfId="35186" xr:uid="{19A1E379-E772-4AE2-80EA-696AEFD8A49B}"/>
    <cellStyle name="통화 [0] 4 4 2 2 2 2" xfId="8141" xr:uid="{04BC6E73-6D78-4FEA-9528-428C99C81F9D}"/>
    <cellStyle name="통화 [0] 4 4 2 2 2 2 2" xfId="30188" xr:uid="{31630AA0-661B-4205-B276-31C45F9E7D21}"/>
    <cellStyle name="통화 [0] 4 4 2 2 2 2 2 2" xfId="60140" xr:uid="{77B1900E-3258-4709-80A8-BEF694FF56BC}"/>
    <cellStyle name="통화 [0] 4 4 2 2 2 2 3" xfId="38096" xr:uid="{2E2A0C91-E9A5-4BF1-9714-DD92A14375DE}"/>
    <cellStyle name="통화 [0] 4 4 2 2 2 3" xfId="10923" xr:uid="{91008634-2989-4936-A83B-32178AD53596}"/>
    <cellStyle name="통화 [0] 4 4 2 2 2 3 2" xfId="40878" xr:uid="{A228EE22-4103-4A83-A827-32F81E69014D}"/>
    <cellStyle name="통화 [0] 4 4 2 2 2 4" xfId="13705" xr:uid="{A0509BB3-9062-4453-9C29-38A3D901D663}"/>
    <cellStyle name="통화 [0] 4 4 2 2 2 4 2" xfId="43660" xr:uid="{8FF199CE-0806-4726-A7B5-3AA17AC050D1}"/>
    <cellStyle name="통화 [0] 4 4 2 2 2 5" xfId="16440" xr:uid="{7FEF2C2A-DB24-49CF-9A9F-8180010A649E}"/>
    <cellStyle name="통화 [0] 4 4 2 2 2 5 2" xfId="46395" xr:uid="{22601DFC-6074-46C8-8732-F424DBF99FDF}"/>
    <cellStyle name="통화 [0] 4 4 2 2 2 6" xfId="19188" xr:uid="{F5A04EA4-AAC8-4AA9-A102-DF6C9B6E3507}"/>
    <cellStyle name="통화 [0] 4 4 2 2 2 6 2" xfId="49141" xr:uid="{4732723F-526C-42DD-AAEB-35C1CB38F7AB}"/>
    <cellStyle name="통화 [0] 4 4 2 2 2 7" xfId="21971" xr:uid="{F7AE5249-DD4E-45E2-8C9B-8FF10B8CB3CA}"/>
    <cellStyle name="통화 [0] 4 4 2 2 2 7 2" xfId="51923" xr:uid="{4B7E090D-762C-4737-94F0-78FB8925EF09}"/>
    <cellStyle name="통화 [0] 4 4 2 2 2 8" xfId="24709" xr:uid="{48C17A06-279A-413D-A50A-8238611EE480}"/>
    <cellStyle name="통화 [0] 4 4 2 2 2 8 2" xfId="54661" xr:uid="{7044D778-EA84-4656-B4B1-DB0783F82F20}"/>
    <cellStyle name="통화 [0] 4 4 2 2 2 9" xfId="27445" xr:uid="{29F13D75-22F7-4C3C-B7A0-C34C55234E36}"/>
    <cellStyle name="통화 [0] 4 4 2 2 2 9 2" xfId="57397" xr:uid="{49F3FE21-B178-4C2A-9B06-EFE3F080747C}"/>
    <cellStyle name="통화 [0] 4 4 2 2 3" xfId="6773" xr:uid="{F2BC6BDF-A9DA-4BA9-804A-865E94986080}"/>
    <cellStyle name="통화 [0] 4 4 2 2 3 2" xfId="28820" xr:uid="{33D087EC-4278-460E-B7E5-76FA6F807687}"/>
    <cellStyle name="통화 [0] 4 4 2 2 3 2 2" xfId="58772" xr:uid="{91754F29-F2DF-4049-881F-6834BEFABF9A}"/>
    <cellStyle name="통화 [0] 4 4 2 2 3 3" xfId="36728" xr:uid="{A8E87B2F-7441-4DBD-87DF-EA0352243BDC}"/>
    <cellStyle name="통화 [0] 4 4 2 2 4" xfId="9555" xr:uid="{BFFC105F-B033-4D6E-A873-97047EF52DA2}"/>
    <cellStyle name="통화 [0] 4 4 2 2 4 2" xfId="39510" xr:uid="{9801FCBD-3F74-47ED-9CF9-B0BBC128D496}"/>
    <cellStyle name="통화 [0] 4 4 2 2 5" xfId="12337" xr:uid="{DF595C65-9418-48DB-8EBD-36AC80F2E42F}"/>
    <cellStyle name="통화 [0] 4 4 2 2 5 2" xfId="42292" xr:uid="{0EFC626F-DECE-43DD-99AD-5F28601C35C7}"/>
    <cellStyle name="통화 [0] 4 4 2 2 6" xfId="15072" xr:uid="{C118AC0B-B36B-485C-8788-AC7911477C00}"/>
    <cellStyle name="통화 [0] 4 4 2 2 6 2" xfId="45027" xr:uid="{31709340-60A4-4880-A13E-6A2F19BAB826}"/>
    <cellStyle name="통화 [0] 4 4 2 2 7" xfId="17820" xr:uid="{A91949F0-5F3D-4B54-93C1-A87982AC2014}"/>
    <cellStyle name="통화 [0] 4 4 2 2 7 2" xfId="47773" xr:uid="{43B54D7E-BF9D-4B61-AA3A-10EA30ADC1A3}"/>
    <cellStyle name="통화 [0] 4 4 2 2 8" xfId="20603" xr:uid="{37388950-0F9C-4A5C-BBBA-A0F0CD65D97B}"/>
    <cellStyle name="통화 [0] 4 4 2 2 8 2" xfId="50555" xr:uid="{BD1D063B-874B-4237-BB78-BF3A4330612F}"/>
    <cellStyle name="통화 [0] 4 4 2 2 9" xfId="23341" xr:uid="{96DD4D34-0F65-40D6-80EF-79BCEBEFD5CA}"/>
    <cellStyle name="통화 [0] 4 4 2 2 9 2" xfId="53293" xr:uid="{1DD162BC-27FF-4783-94F1-EB1DC0493B7C}"/>
    <cellStyle name="통화 [0] 4 4 2 3" xfId="4509" xr:uid="{17134B25-3565-4FE1-A4BA-280442D0BCD6}"/>
    <cellStyle name="통화 [0] 4 4 2 3 10" xfId="34502" xr:uid="{2BF129EF-B701-4C30-8636-52FCDB0AF719}"/>
    <cellStyle name="통화 [0] 4 4 2 3 2" xfId="7457" xr:uid="{5E06315F-BF29-4011-9CDF-431704AB7B23}"/>
    <cellStyle name="통화 [0] 4 4 2 3 2 2" xfId="29504" xr:uid="{D373AC50-4781-4414-8030-03C5701B7357}"/>
    <cellStyle name="통화 [0] 4 4 2 3 2 2 2" xfId="59456" xr:uid="{1CE1AF50-81CE-4A75-ACC5-9B63AF0194BB}"/>
    <cellStyle name="통화 [0] 4 4 2 3 2 3" xfId="37412" xr:uid="{77EF47DE-254B-41DB-AD36-683999F175AB}"/>
    <cellStyle name="통화 [0] 4 4 2 3 3" xfId="10239" xr:uid="{4BEFC24B-E830-47F6-BF3F-D18A3361ECC5}"/>
    <cellStyle name="통화 [0] 4 4 2 3 3 2" xfId="40194" xr:uid="{3A59905D-7DAA-427F-8FA4-CD7314A4DB4F}"/>
    <cellStyle name="통화 [0] 4 4 2 3 4" xfId="13021" xr:uid="{D50DCC4E-7ABE-41B8-B713-9A0085BEE3EE}"/>
    <cellStyle name="통화 [0] 4 4 2 3 4 2" xfId="42976" xr:uid="{8AE5C2B9-4B65-4B9B-9920-29AFD785CDF7}"/>
    <cellStyle name="통화 [0] 4 4 2 3 5" xfId="15756" xr:uid="{2868DFFF-3A89-47E0-8BF2-0815416C7AFA}"/>
    <cellStyle name="통화 [0] 4 4 2 3 5 2" xfId="45711" xr:uid="{A25CABF1-320B-4888-987E-9137C8A81992}"/>
    <cellStyle name="통화 [0] 4 4 2 3 6" xfId="18504" xr:uid="{968B1441-C745-4915-9319-BADAEA7B6031}"/>
    <cellStyle name="통화 [0] 4 4 2 3 6 2" xfId="48457" xr:uid="{7700573A-D43E-48D0-B2A5-1CE6D886EEEB}"/>
    <cellStyle name="통화 [0] 4 4 2 3 7" xfId="21287" xr:uid="{B47EF414-2A1A-4E92-ABB7-ED3590AA6112}"/>
    <cellStyle name="통화 [0] 4 4 2 3 7 2" xfId="51239" xr:uid="{120F81AA-0273-4126-B2B7-B4B7B6B9EE23}"/>
    <cellStyle name="통화 [0] 4 4 2 3 8" xfId="24025" xr:uid="{CBE41038-4E57-48E5-845D-8D03815E1CF7}"/>
    <cellStyle name="통화 [0] 4 4 2 3 8 2" xfId="53977" xr:uid="{FCC866EE-6053-43EE-A8E6-EFBBD86E9633}"/>
    <cellStyle name="통화 [0] 4 4 2 3 9" xfId="26761" xr:uid="{10105357-314F-468B-95D7-D8E3C1850588}"/>
    <cellStyle name="통화 [0] 4 4 2 3 9 2" xfId="56713" xr:uid="{3543F845-560F-48C2-96A4-EE7455808C92}"/>
    <cellStyle name="통화 [0] 4 4 2 4" xfId="3141" xr:uid="{C8E5FDD0-A78F-4BE7-9E18-4FF77C4AC963}"/>
    <cellStyle name="통화 [0] 4 4 2 4 2" xfId="28136" xr:uid="{91424B40-624F-4552-85C1-9D4DD9390FCB}"/>
    <cellStyle name="통화 [0] 4 4 2 4 2 2" xfId="58088" xr:uid="{4EDD6DD3-B2F2-4E0F-943F-4500764DC19D}"/>
    <cellStyle name="통화 [0] 4 4 2 4 3" xfId="33134" xr:uid="{5858A1C1-8DAE-4018-8AF9-5D7E010FFD4D}"/>
    <cellStyle name="통화 [0] 4 4 2 5" xfId="6089" xr:uid="{B2652F88-CB8F-4EF6-BB9C-2FE1280EE0DC}"/>
    <cellStyle name="통화 [0] 4 4 2 5 2" xfId="36044" xr:uid="{39506692-0E3A-4EF7-B609-067742FA9F93}"/>
    <cellStyle name="통화 [0] 4 4 2 6" xfId="8871" xr:uid="{2D635EEC-364A-479D-A95D-14145B6FDC73}"/>
    <cellStyle name="통화 [0] 4 4 2 6 2" xfId="38826" xr:uid="{4900BAFF-A64B-4B81-8D6E-AC32095960AF}"/>
    <cellStyle name="통화 [0] 4 4 2 7" xfId="11653" xr:uid="{39C1CA77-547D-4568-A43B-4E5FB6300473}"/>
    <cellStyle name="통화 [0] 4 4 2 7 2" xfId="41608" xr:uid="{EAE72BDF-9D5A-42D6-8EFC-57AA602FFE37}"/>
    <cellStyle name="통화 [0] 4 4 2 8" xfId="14388" xr:uid="{A84A97D2-AEEB-40C4-91FB-509F72B67054}"/>
    <cellStyle name="통화 [0] 4 4 2 8 2" xfId="44343" xr:uid="{8FC3A879-EF4D-4C2C-A0BA-3E7780F92910}"/>
    <cellStyle name="통화 [0] 4 4 2 9" xfId="17136" xr:uid="{B5008F12-0FED-47C1-A300-E772EE2181F3}"/>
    <cellStyle name="통화 [0] 4 4 2 9 2" xfId="47089" xr:uid="{63E50491-1DC7-4FDF-AA42-51C799D445AC}"/>
    <cellStyle name="통화 [0] 4 4 3" xfId="1599" xr:uid="{10655B20-4638-4346-ACA0-C04DC070DDBB}"/>
    <cellStyle name="통화 [0] 4 4 3 10" xfId="22999" xr:uid="{C78FE5B2-3360-4670-82D4-05CCD572E269}"/>
    <cellStyle name="통화 [0] 4 4 3 10 2" xfId="52951" xr:uid="{58F474B5-3E72-48AB-BB9A-132C03CE236E}"/>
    <cellStyle name="통화 [0] 4 4 3 11" xfId="25735" xr:uid="{D0B095B9-95F2-4CE7-8D69-F5A3B71925A9}"/>
    <cellStyle name="통화 [0] 4 4 3 11 2" xfId="55687" xr:uid="{D2C9EA56-8812-46EA-8957-A57168250B0A}"/>
    <cellStyle name="통화 [0] 4 4 3 12" xfId="31604" xr:uid="{03EA5C74-1F25-48AA-AFC4-8A04828F4DB5}"/>
    <cellStyle name="통화 [0] 4 4 3 2" xfId="4851" xr:uid="{BDAE6C93-FADF-46AB-AA3A-0151D4D1C1F8}"/>
    <cellStyle name="통화 [0] 4 4 3 2 10" xfId="34844" xr:uid="{90299CC2-9B11-409A-B383-7BCBD68C93C8}"/>
    <cellStyle name="통화 [0] 4 4 3 2 2" xfId="7799" xr:uid="{EBA99CA8-253C-4405-AF95-4EC7AE8C0DFB}"/>
    <cellStyle name="통화 [0] 4 4 3 2 2 2" xfId="29846" xr:uid="{AAC0E8D8-600D-4F12-BA53-CEDA5F3730A5}"/>
    <cellStyle name="통화 [0] 4 4 3 2 2 2 2" xfId="59798" xr:uid="{480BA47C-A237-48A9-A897-1356CB838E5F}"/>
    <cellStyle name="통화 [0] 4 4 3 2 2 3" xfId="37754" xr:uid="{3130BCC6-ED98-4EBD-BDB3-4567E36DA100}"/>
    <cellStyle name="통화 [0] 4 4 3 2 3" xfId="10581" xr:uid="{3FD55715-A573-470B-AB77-53663B902FED}"/>
    <cellStyle name="통화 [0] 4 4 3 2 3 2" xfId="40536" xr:uid="{95C92023-C73B-4768-8C73-F8437A16165F}"/>
    <cellStyle name="통화 [0] 4 4 3 2 4" xfId="13363" xr:uid="{4C47DE27-6BFF-4299-BB30-1BDFD5BBE922}"/>
    <cellStyle name="통화 [0] 4 4 3 2 4 2" xfId="43318" xr:uid="{136B5608-DC75-4D8E-A386-1CF90ABDFC56}"/>
    <cellStyle name="통화 [0] 4 4 3 2 5" xfId="16098" xr:uid="{FFB52F0C-E299-430A-B3EC-0CBE2873C034}"/>
    <cellStyle name="통화 [0] 4 4 3 2 5 2" xfId="46053" xr:uid="{D70E49EB-4142-4B25-AC2B-F38BD5375EE1}"/>
    <cellStyle name="통화 [0] 4 4 3 2 6" xfId="18846" xr:uid="{348A8605-E1FC-4C6D-BEC0-40A966C657FA}"/>
    <cellStyle name="통화 [0] 4 4 3 2 6 2" xfId="48799" xr:uid="{5D2B9BDE-E9B3-4F40-A255-5862483FE715}"/>
    <cellStyle name="통화 [0] 4 4 3 2 7" xfId="21629" xr:uid="{1961FD03-98B0-4FD8-8E12-E85BB5DE0872}"/>
    <cellStyle name="통화 [0] 4 4 3 2 7 2" xfId="51581" xr:uid="{E3846910-B71A-4673-A1B2-83A24CC3FDFC}"/>
    <cellStyle name="통화 [0] 4 4 3 2 8" xfId="24367" xr:uid="{907361A2-4E4B-498D-945D-4C2C01060427}"/>
    <cellStyle name="통화 [0] 4 4 3 2 8 2" xfId="54319" xr:uid="{0A276753-B1CF-4758-B093-F4312CED17CB}"/>
    <cellStyle name="통화 [0] 4 4 3 2 9" xfId="27103" xr:uid="{E5CB2854-3395-47FF-ACE2-078EBD2D08C4}"/>
    <cellStyle name="통화 [0] 4 4 3 2 9 2" xfId="57055" xr:uid="{9350A5A8-13CE-4F5A-AC76-2039F513518B}"/>
    <cellStyle name="통화 [0] 4 4 3 3" xfId="3483" xr:uid="{F17BDC5D-DDC6-4825-98FD-9386F12CFFCE}"/>
    <cellStyle name="통화 [0] 4 4 3 3 2" xfId="28478" xr:uid="{2F26C969-017C-4869-813F-D459C917EB87}"/>
    <cellStyle name="통화 [0] 4 4 3 3 2 2" xfId="58430" xr:uid="{6376C95E-1E4B-451F-99C1-9A76E6EA4365}"/>
    <cellStyle name="통화 [0] 4 4 3 3 3" xfId="33476" xr:uid="{A61FCE02-0E23-4805-9C6E-0219953BED11}"/>
    <cellStyle name="통화 [0] 4 4 3 4" xfId="6431" xr:uid="{4915D0B9-BAF9-4C7B-BC4A-737F70461193}"/>
    <cellStyle name="통화 [0] 4 4 3 4 2" xfId="36386" xr:uid="{0CD4D0A7-12E1-4DBF-AFC7-4EFAE143CE8E}"/>
    <cellStyle name="통화 [0] 4 4 3 5" xfId="9213" xr:uid="{70A72F98-EB77-474A-9A78-D976C5714451}"/>
    <cellStyle name="통화 [0] 4 4 3 5 2" xfId="39168" xr:uid="{193FE336-9858-442B-9B6A-1F7CDFEEC368}"/>
    <cellStyle name="통화 [0] 4 4 3 6" xfId="11995" xr:uid="{48DFF002-610B-4A58-8F42-9B2BF51BB0BD}"/>
    <cellStyle name="통화 [0] 4 4 3 6 2" xfId="41950" xr:uid="{A09ED5BC-4C91-426B-A289-A8E6BA3D99BF}"/>
    <cellStyle name="통화 [0] 4 4 3 7" xfId="14730" xr:uid="{0577AE21-BD49-493C-9CFE-57E762E70697}"/>
    <cellStyle name="통화 [0] 4 4 3 7 2" xfId="44685" xr:uid="{29A248A1-04DB-4F05-B6EB-DC69420E463A}"/>
    <cellStyle name="통화 [0] 4 4 3 8" xfId="17478" xr:uid="{F596A65E-148F-4786-9E1B-1F2B1858A152}"/>
    <cellStyle name="통화 [0] 4 4 3 8 2" xfId="47431" xr:uid="{70710286-A6D7-421C-A1A3-BFDAD5B9EC71}"/>
    <cellStyle name="통화 [0] 4 4 3 9" xfId="20261" xr:uid="{119E8A01-735F-442D-881B-DFC8E6C3261D}"/>
    <cellStyle name="통화 [0] 4 4 3 9 2" xfId="50213" xr:uid="{BC68F57E-20EF-42BE-80E9-5B28AB4A3436}"/>
    <cellStyle name="통화 [0] 4 4 4" xfId="2362" xr:uid="{B3C941DA-C828-45CC-B068-84F584932F36}"/>
    <cellStyle name="통화 [0] 4 4 4 10" xfId="26419" xr:uid="{60EF7EBA-31F2-45EB-BAC6-962C892BD206}"/>
    <cellStyle name="통화 [0] 4 4 4 10 2" xfId="56371" xr:uid="{7B7AED12-19B8-47A4-907D-5408F6FB3FD6}"/>
    <cellStyle name="통화 [0] 4 4 4 11" xfId="32361" xr:uid="{38EC90B2-D8C0-40B2-8726-243B9F6EE89B}"/>
    <cellStyle name="통화 [0] 4 4 4 2" xfId="4167" xr:uid="{BDFD2BA4-F1CA-48AF-83E9-C52C5A9BABB2}"/>
    <cellStyle name="통화 [0] 4 4 4 2 2" xfId="29162" xr:uid="{AE98CBFC-E59C-406B-8E51-6A610095E184}"/>
    <cellStyle name="통화 [0] 4 4 4 2 2 2" xfId="59114" xr:uid="{597C2101-9F13-4245-ACDC-0DAB1B3A98D8}"/>
    <cellStyle name="통화 [0] 4 4 4 2 3" xfId="34160" xr:uid="{F1C10682-117C-478E-AC15-87A224F27EE7}"/>
    <cellStyle name="통화 [0] 4 4 4 3" xfId="7115" xr:uid="{AF46DB3B-F919-43E1-9770-5C4A6FA7C66B}"/>
    <cellStyle name="통화 [0] 4 4 4 3 2" xfId="37070" xr:uid="{2F2AEDAD-2E35-42CD-A852-DEF3F95C8353}"/>
    <cellStyle name="통화 [0] 4 4 4 4" xfId="9897" xr:uid="{90142056-2EFD-4A06-B282-C443461F5990}"/>
    <cellStyle name="통화 [0] 4 4 4 4 2" xfId="39852" xr:uid="{51E6B6FB-A52C-4C6F-B701-1A39DD58277E}"/>
    <cellStyle name="통화 [0] 4 4 4 5" xfId="12679" xr:uid="{F8D49D8F-C3F6-4568-8604-CF62B5989F70}"/>
    <cellStyle name="통화 [0] 4 4 4 5 2" xfId="42634" xr:uid="{F6B336ED-3D0B-4B94-AD38-3140BB43F270}"/>
    <cellStyle name="통화 [0] 4 4 4 6" xfId="15414" xr:uid="{BECACEDA-F96E-4FAE-B8EB-88153E493A26}"/>
    <cellStyle name="통화 [0] 4 4 4 6 2" xfId="45369" xr:uid="{678A9277-E5EA-42A0-B310-EC5E0789D482}"/>
    <cellStyle name="통화 [0] 4 4 4 7" xfId="18162" xr:uid="{F8891A9A-4642-48E7-AB19-273A108A308F}"/>
    <cellStyle name="통화 [0] 4 4 4 7 2" xfId="48115" xr:uid="{D862F6EC-9523-45E3-9B78-01D1ED5823C0}"/>
    <cellStyle name="통화 [0] 4 4 4 8" xfId="20945" xr:uid="{252B1A94-6409-436D-9235-445AF5C644DF}"/>
    <cellStyle name="통화 [0] 4 4 4 8 2" xfId="50897" xr:uid="{E4CCAC10-B0CE-4A6B-93B8-F9C1CC4677A6}"/>
    <cellStyle name="통화 [0] 4 4 4 9" xfId="23683" xr:uid="{46F7B030-853A-4C2C-86E8-5C9B81057AFE}"/>
    <cellStyle name="통화 [0] 4 4 4 9 2" xfId="53635" xr:uid="{62F19C24-46F2-4A90-A2C7-BF94482D458A}"/>
    <cellStyle name="통화 [0] 4 4 5" xfId="2799" xr:uid="{04DB7A55-C75E-4C30-ACE8-6E7DB4A8CE74}"/>
    <cellStyle name="통화 [0] 4 4 5 2" xfId="27794" xr:uid="{FA281EB1-7CAF-4BB7-B99C-4EA493066B99}"/>
    <cellStyle name="통화 [0] 4 4 5 2 2" xfId="57746" xr:uid="{A7008202-348B-462A-92FA-BD844A84441C}"/>
    <cellStyle name="통화 [0] 4 4 5 3" xfId="32792" xr:uid="{93C6FFDD-3D9C-41F2-9FF1-DEDE6D66E2AA}"/>
    <cellStyle name="통화 [0] 4 4 6" xfId="5747" xr:uid="{F5C4D1CE-7359-4D03-9A78-DB2B47A6BEA8}"/>
    <cellStyle name="통화 [0] 4 4 6 2" xfId="35702" xr:uid="{E802D826-D02C-4141-8E96-8E09560171A8}"/>
    <cellStyle name="통화 [0] 4 4 7" xfId="8529" xr:uid="{572BDE7D-4B98-4363-84E5-310BA053F3D8}"/>
    <cellStyle name="통화 [0] 4 4 7 2" xfId="38484" xr:uid="{ECFED086-F152-48F4-9869-57A8F968D6B0}"/>
    <cellStyle name="통화 [0] 4 4 8" xfId="11311" xr:uid="{991B4465-9F59-4C59-94F4-260C53E06EDC}"/>
    <cellStyle name="통화 [0] 4 4 8 2" xfId="41266" xr:uid="{7CA318B3-6C42-4754-875A-DFE7A4B4ECBC}"/>
    <cellStyle name="통화 [0] 4 4 9" xfId="14046" xr:uid="{5B146A0F-2026-46DB-A563-1CDB66FB115F}"/>
    <cellStyle name="통화 [0] 4 4 9 2" xfId="44001" xr:uid="{6B8B59E2-88F2-4E0A-AC2C-D048BF6D55E2}"/>
    <cellStyle name="통화 [0] 4 5" xfId="650" xr:uid="{4627E1E4-13AC-46D3-AFD3-72CBC69135BD}"/>
    <cellStyle name="통화 [0] 4 5 10" xfId="19748" xr:uid="{26AB04BF-3105-40BD-AA83-26F2AEE8D968}"/>
    <cellStyle name="통화 [0] 4 5 10 2" xfId="49700" xr:uid="{68CB5335-2649-43EE-9F1A-4F9D65B26133}"/>
    <cellStyle name="통화 [0] 4 5 11" xfId="22486" xr:uid="{516CFADC-0FE8-4176-9860-7E47714539D7}"/>
    <cellStyle name="통화 [0] 4 5 11 2" xfId="52438" xr:uid="{4AE3FC91-DBFB-44CD-962F-F1E53BA4789B}"/>
    <cellStyle name="통화 [0] 4 5 12" xfId="25222" xr:uid="{9E1CA726-2DB5-4C9D-9445-A2924FA97A07}"/>
    <cellStyle name="통화 [0] 4 5 12 2" xfId="55174" xr:uid="{37EC6B42-35A8-4B83-80EA-6772F8A82B94}"/>
    <cellStyle name="통화 [0] 4 5 13" xfId="30660" xr:uid="{314D5038-2BCD-4371-B064-B1C0837C0B3E}"/>
    <cellStyle name="통화 [0] 4 5 2" xfId="1198" xr:uid="{1DEE2DD9-8E80-4CB2-9C92-E2487521CFA9}"/>
    <cellStyle name="통화 [0] 4 5 2 10" xfId="23170" xr:uid="{AF1E4887-4A47-44BD-8BCE-0C8110949D55}"/>
    <cellStyle name="통화 [0] 4 5 2 10 2" xfId="53122" xr:uid="{B5BA2476-CAAB-45B9-9E84-F6E87229F1F3}"/>
    <cellStyle name="통화 [0] 4 5 2 11" xfId="25906" xr:uid="{7A41D9B2-8B7A-41A5-BCEC-F9B0B4679A14}"/>
    <cellStyle name="통화 [0] 4 5 2 11 2" xfId="55858" xr:uid="{BB2C732B-D097-4346-8B89-1021C578B8B4}"/>
    <cellStyle name="통화 [0] 4 5 2 12" xfId="31203" xr:uid="{C664A7DD-DD41-49C8-BAA0-EEE3E2A3460F}"/>
    <cellStyle name="통화 [0] 4 5 2 2" xfId="5022" xr:uid="{8E3B4555-D563-4F92-A767-C884093067A5}"/>
    <cellStyle name="통화 [0] 4 5 2 2 10" xfId="35015" xr:uid="{3356E936-A0C7-4F32-A0DA-8FE466CAD27A}"/>
    <cellStyle name="통화 [0] 4 5 2 2 2" xfId="7970" xr:uid="{405F758B-3A8D-4624-8F66-1802E039D101}"/>
    <cellStyle name="통화 [0] 4 5 2 2 2 2" xfId="30017" xr:uid="{DEC8A182-46BE-4778-997A-7EC4FB71C4EC}"/>
    <cellStyle name="통화 [0] 4 5 2 2 2 2 2" xfId="59969" xr:uid="{B41807FF-D552-4366-BBEB-216CD821FED3}"/>
    <cellStyle name="통화 [0] 4 5 2 2 2 3" xfId="37925" xr:uid="{9D83C982-B66E-43F7-A161-66F504543AAD}"/>
    <cellStyle name="통화 [0] 4 5 2 2 3" xfId="10752" xr:uid="{3D37D84C-D2D3-4C01-BB07-37E5C9B57EDB}"/>
    <cellStyle name="통화 [0] 4 5 2 2 3 2" xfId="40707" xr:uid="{8B98146F-8193-415B-92DA-63B5057B2212}"/>
    <cellStyle name="통화 [0] 4 5 2 2 4" xfId="13534" xr:uid="{BFDB76FE-45E6-4305-A4D2-AF6F9260C729}"/>
    <cellStyle name="통화 [0] 4 5 2 2 4 2" xfId="43489" xr:uid="{85850EB8-133F-4F23-9D05-807B766BDDCB}"/>
    <cellStyle name="통화 [0] 4 5 2 2 5" xfId="16269" xr:uid="{7CACAC94-133E-45EE-B5F6-B497C2B31BEF}"/>
    <cellStyle name="통화 [0] 4 5 2 2 5 2" xfId="46224" xr:uid="{AAE76200-E070-4352-B650-A12CE1933603}"/>
    <cellStyle name="통화 [0] 4 5 2 2 6" xfId="19017" xr:uid="{FF2C7758-8A18-4EEF-A79A-A32839A19B3D}"/>
    <cellStyle name="통화 [0] 4 5 2 2 6 2" xfId="48970" xr:uid="{4017C138-1083-4BF5-9DC7-7B4863A7EFA4}"/>
    <cellStyle name="통화 [0] 4 5 2 2 7" xfId="21800" xr:uid="{D7184088-3FF3-4968-99D6-2ADDC3BA3A84}"/>
    <cellStyle name="통화 [0] 4 5 2 2 7 2" xfId="51752" xr:uid="{A1A0BB17-0F15-4645-AC93-3D87DD59CF66}"/>
    <cellStyle name="통화 [0] 4 5 2 2 8" xfId="24538" xr:uid="{DEE7C27E-B1C7-4F31-B1FF-E3368024424D}"/>
    <cellStyle name="통화 [0] 4 5 2 2 8 2" xfId="54490" xr:uid="{DF177ACD-735C-47DA-ADBF-E5E00461EEFB}"/>
    <cellStyle name="통화 [0] 4 5 2 2 9" xfId="27274" xr:uid="{DF6EAC65-923C-4C17-9F59-D1A0777EEEB6}"/>
    <cellStyle name="통화 [0] 4 5 2 2 9 2" xfId="57226" xr:uid="{A9B00D24-00DA-4B3C-9223-2BCA1F375C4E}"/>
    <cellStyle name="통화 [0] 4 5 2 3" xfId="3654" xr:uid="{B5EC3A92-E000-483D-99F1-FD59E62A4774}"/>
    <cellStyle name="통화 [0] 4 5 2 3 2" xfId="28649" xr:uid="{4C790BA2-5C97-4317-A8F1-C4F76FBBD5EA}"/>
    <cellStyle name="통화 [0] 4 5 2 3 2 2" xfId="58601" xr:uid="{E8E45154-8D99-400A-9852-B6D4F8010270}"/>
    <cellStyle name="통화 [0] 4 5 2 3 3" xfId="33647" xr:uid="{1C5578A3-F060-417B-9343-2431B87E8E91}"/>
    <cellStyle name="통화 [0] 4 5 2 4" xfId="6602" xr:uid="{E7B59890-EFE5-4BA2-B53D-6EAA79ED5B66}"/>
    <cellStyle name="통화 [0] 4 5 2 4 2" xfId="36557" xr:uid="{EFAAF013-BCC7-4E38-95F4-9866F51ED9AC}"/>
    <cellStyle name="통화 [0] 4 5 2 5" xfId="9384" xr:uid="{435DB652-F93F-4248-87FA-050B9DD815FE}"/>
    <cellStyle name="통화 [0] 4 5 2 5 2" xfId="39339" xr:uid="{347553C7-021D-423C-BBBC-8FE111EF671D}"/>
    <cellStyle name="통화 [0] 4 5 2 6" xfId="12166" xr:uid="{8A9F1D6C-C8D9-4E13-B97A-A94C1CA03D44}"/>
    <cellStyle name="통화 [0] 4 5 2 6 2" xfId="42121" xr:uid="{8851039D-6078-42B3-BC52-F051805DE772}"/>
    <cellStyle name="통화 [0] 4 5 2 7" xfId="14901" xr:uid="{9B19B275-97E0-4077-8194-D575C4B8952B}"/>
    <cellStyle name="통화 [0] 4 5 2 7 2" xfId="44856" xr:uid="{DF801E01-DBE1-45DE-B906-220CACCD6D43}"/>
    <cellStyle name="통화 [0] 4 5 2 8" xfId="17649" xr:uid="{407485D4-8583-4128-A1C8-04E6CC620A6F}"/>
    <cellStyle name="통화 [0] 4 5 2 8 2" xfId="47602" xr:uid="{5580D63A-B777-4970-813B-B004B07F12E1}"/>
    <cellStyle name="통화 [0] 4 5 2 9" xfId="20432" xr:uid="{A9DC97F2-32E0-47B1-90E6-DB4F72867FE2}"/>
    <cellStyle name="통화 [0] 4 5 2 9 2" xfId="50384" xr:uid="{3C4C3099-30AC-46A2-9A05-06EEA56DCF4A}"/>
    <cellStyle name="통화 [0] 4 5 3" xfId="1740" xr:uid="{CDD7F8B8-B6F5-43BD-A09D-E04C399230BA}"/>
    <cellStyle name="통화 [0] 4 5 3 10" xfId="26590" xr:uid="{9E466737-D67B-4D78-A782-C2330A74A339}"/>
    <cellStyle name="통화 [0] 4 5 3 10 2" xfId="56542" xr:uid="{322E26F9-A63F-4AB4-8272-F7CCB9934BFE}"/>
    <cellStyle name="통화 [0] 4 5 3 11" xfId="31745" xr:uid="{C78512FC-39FC-41F4-9877-3113C9B52684}"/>
    <cellStyle name="통화 [0] 4 5 3 2" xfId="4338" xr:uid="{503711BA-9F79-4410-ADBD-FBAA0EF7003E}"/>
    <cellStyle name="통화 [0] 4 5 3 2 2" xfId="29333" xr:uid="{D5B55FDA-48C6-4929-BCEA-4D75A2D44A17}"/>
    <cellStyle name="통화 [0] 4 5 3 2 2 2" xfId="59285" xr:uid="{CB6AD4CF-72AE-42C9-BE2A-73E564343478}"/>
    <cellStyle name="통화 [0] 4 5 3 2 3" xfId="34331" xr:uid="{90811023-2C60-4D1B-AC9C-07FA2B530170}"/>
    <cellStyle name="통화 [0] 4 5 3 3" xfId="7286" xr:uid="{714A1997-33F4-47A3-9AFB-D0376C7838F0}"/>
    <cellStyle name="통화 [0] 4 5 3 3 2" xfId="37241" xr:uid="{8B08BE42-D08A-4381-BCD9-231D0EF37965}"/>
    <cellStyle name="통화 [0] 4 5 3 4" xfId="10068" xr:uid="{B477D9A0-5B16-4931-A45A-A01766BF6B69}"/>
    <cellStyle name="통화 [0] 4 5 3 4 2" xfId="40023" xr:uid="{CF654ED0-F27E-465C-AD94-7BC582FABE4B}"/>
    <cellStyle name="통화 [0] 4 5 3 5" xfId="12850" xr:uid="{7379DB60-1438-434B-BF9A-6592B5950045}"/>
    <cellStyle name="통화 [0] 4 5 3 5 2" xfId="42805" xr:uid="{8BFD521E-81A0-4872-B65F-38D048668623}"/>
    <cellStyle name="통화 [0] 4 5 3 6" xfId="15585" xr:uid="{52B878A3-A0D6-4D0F-8DAD-922F7E1A5904}"/>
    <cellStyle name="통화 [0] 4 5 3 6 2" xfId="45540" xr:uid="{E1A16C10-06C2-4831-8CB1-85187B9D72C2}"/>
    <cellStyle name="통화 [0] 4 5 3 7" xfId="18333" xr:uid="{D4EB8E5F-D070-4E6F-AA97-B6F93CF5DF1F}"/>
    <cellStyle name="통화 [0] 4 5 3 7 2" xfId="48286" xr:uid="{009A3C36-C38F-4E0B-BBAC-256D66A3FA5E}"/>
    <cellStyle name="통화 [0] 4 5 3 8" xfId="21116" xr:uid="{44407B11-38EC-4233-B8DF-85C7CC94646F}"/>
    <cellStyle name="통화 [0] 4 5 3 8 2" xfId="51068" xr:uid="{8E8350B4-26C4-4FE9-8CDD-71F8AF164336}"/>
    <cellStyle name="통화 [0] 4 5 3 9" xfId="23854" xr:uid="{FCA6EE0A-E4D5-43A5-ABFE-6FFC8E2CBF01}"/>
    <cellStyle name="통화 [0] 4 5 3 9 2" xfId="53806" xr:uid="{BB93311B-222A-421C-A2B2-18A25D7D63F9}"/>
    <cellStyle name="통화 [0] 4 5 4" xfId="2970" xr:uid="{C04953F7-1114-4970-949C-BA85E1BA6CBB}"/>
    <cellStyle name="통화 [0] 4 5 4 2" xfId="27965" xr:uid="{6EE95720-3FEA-4816-BF2F-551B2DA87E36}"/>
    <cellStyle name="통화 [0] 4 5 4 2 2" xfId="57917" xr:uid="{42AB27D7-711D-4BBD-8B36-A5F2F9D5AAD0}"/>
    <cellStyle name="통화 [0] 4 5 4 3" xfId="32963" xr:uid="{CB64EBDB-043E-4450-842B-10D98FF1027E}"/>
    <cellStyle name="통화 [0] 4 5 5" xfId="5918" xr:uid="{B43022F5-5EDC-4E41-BC19-A0A68582D01E}"/>
    <cellStyle name="통화 [0] 4 5 5 2" xfId="35873" xr:uid="{3A73DA50-A7DD-413E-82DF-49861E209C18}"/>
    <cellStyle name="통화 [0] 4 5 6" xfId="8700" xr:uid="{0C32869F-5067-4963-A49C-36220C99B710}"/>
    <cellStyle name="통화 [0] 4 5 6 2" xfId="38655" xr:uid="{60F2555F-2FEA-46CA-A386-D02F8DBFFF0F}"/>
    <cellStyle name="통화 [0] 4 5 7" xfId="11482" xr:uid="{C7AF1D37-B70A-4DFA-AB6A-BD3ECAC1DDC2}"/>
    <cellStyle name="통화 [0] 4 5 7 2" xfId="41437" xr:uid="{54DDD860-855A-4CE1-AE97-9EA1BAC03E20}"/>
    <cellStyle name="통화 [0] 4 5 8" xfId="14217" xr:uid="{2535B9E7-A758-4161-921D-6F2C5E84C5C6}"/>
    <cellStyle name="통화 [0] 4 5 8 2" xfId="44172" xr:uid="{A75C5423-CC28-4F79-A1A0-BF7664856F26}"/>
    <cellStyle name="통화 [0] 4 5 9" xfId="16965" xr:uid="{EEC65AEB-49D5-496F-B908-198C81CEBDA6}"/>
    <cellStyle name="통화 [0] 4 5 9 2" xfId="46918" xr:uid="{5C888629-8A50-46D2-BE6B-B491069683A8}"/>
    <cellStyle name="통화 [0] 4 6" xfId="700" xr:uid="{D0135EDA-CE65-46CE-889B-593FC519E23B}"/>
    <cellStyle name="통화 [0] 4 6 10" xfId="20090" xr:uid="{E8AD4C94-6EDC-4CC7-9899-3892D8060476}"/>
    <cellStyle name="통화 [0] 4 6 10 2" xfId="50042" xr:uid="{E80ED31C-59FF-423E-B7FC-1101A2F24B91}"/>
    <cellStyle name="통화 [0] 4 6 11" xfId="22828" xr:uid="{40C902CB-7489-4408-AE38-5373F2F0BC3B}"/>
    <cellStyle name="통화 [0] 4 6 11 2" xfId="52780" xr:uid="{F826FF1A-EE59-4C86-AF92-49A80CEB56F8}"/>
    <cellStyle name="통화 [0] 4 6 12" xfId="25564" xr:uid="{05436715-014F-40BF-8183-DA328880DAFF}"/>
    <cellStyle name="통화 [0] 4 6 12 2" xfId="55516" xr:uid="{86305F77-7A1F-4261-BEBA-3DCC29FF176C}"/>
    <cellStyle name="통화 [0] 4 6 13" xfId="30705" xr:uid="{803F6C2D-97AE-4E19-8E9D-EEC422BAD9D3}"/>
    <cellStyle name="통화 [0] 4 6 2" xfId="1243" xr:uid="{2B64B1CC-BA82-4284-8DEA-4BF57063EB51}"/>
    <cellStyle name="통화 [0] 4 6 2 10" xfId="26932" xr:uid="{98662AB3-C127-4E14-B9CA-AD404D1E5003}"/>
    <cellStyle name="통화 [0] 4 6 2 10 2" xfId="56884" xr:uid="{F35618CF-806A-4B25-8DB5-CAB54A5C3459}"/>
    <cellStyle name="통화 [0] 4 6 2 11" xfId="31248" xr:uid="{BA9FEE66-2DA7-4DF7-8112-30E62AD3BA4E}"/>
    <cellStyle name="통화 [0] 4 6 2 2" xfId="4680" xr:uid="{E2AA0796-4C86-43EF-840B-0FD5C9A6ECB3}"/>
    <cellStyle name="통화 [0] 4 6 2 2 2" xfId="29675" xr:uid="{98B525D3-0B11-485C-93A9-87E28C06851E}"/>
    <cellStyle name="통화 [0] 4 6 2 2 2 2" xfId="59627" xr:uid="{52116B5F-38D1-41D7-AA76-EA906EE1B465}"/>
    <cellStyle name="통화 [0] 4 6 2 2 3" xfId="34673" xr:uid="{B9BC9DBE-17D2-4ECA-B7CD-636C81203BED}"/>
    <cellStyle name="통화 [0] 4 6 2 3" xfId="7628" xr:uid="{1F119D4F-C6D5-4C22-AFAA-B979A02BDEE2}"/>
    <cellStyle name="통화 [0] 4 6 2 3 2" xfId="37583" xr:uid="{FBCD72A7-220C-4FFC-B26A-0A88B3DC77AC}"/>
    <cellStyle name="통화 [0] 4 6 2 4" xfId="10410" xr:uid="{A2069880-D780-4777-84C2-8F332700420F}"/>
    <cellStyle name="통화 [0] 4 6 2 4 2" xfId="40365" xr:uid="{76B7652F-CCBC-4792-8F2B-208D5BB1D2B6}"/>
    <cellStyle name="통화 [0] 4 6 2 5" xfId="13192" xr:uid="{782DB1C3-701E-4D66-BBD0-0DB5E481C0C8}"/>
    <cellStyle name="통화 [0] 4 6 2 5 2" xfId="43147" xr:uid="{07CE6810-F56F-43E8-AB79-09DC75272C72}"/>
    <cellStyle name="통화 [0] 4 6 2 6" xfId="15927" xr:uid="{09247E31-831D-4C76-B715-92435E20921B}"/>
    <cellStyle name="통화 [0] 4 6 2 6 2" xfId="45882" xr:uid="{85103722-322E-4C3C-8088-EDACC4DB0793}"/>
    <cellStyle name="통화 [0] 4 6 2 7" xfId="18675" xr:uid="{FD360417-265E-4901-AE55-7A545071A595}"/>
    <cellStyle name="통화 [0] 4 6 2 7 2" xfId="48628" xr:uid="{DF1B9E62-C82A-4A79-AA03-BF61243AAD2D}"/>
    <cellStyle name="통화 [0] 4 6 2 8" xfId="21458" xr:uid="{607E04D4-C4BE-4BAB-8507-6C3793D36E15}"/>
    <cellStyle name="통화 [0] 4 6 2 8 2" xfId="51410" xr:uid="{12180ECE-AB26-469D-BC4F-EC131CC415E8}"/>
    <cellStyle name="통화 [0] 4 6 2 9" xfId="24196" xr:uid="{077F12FF-9039-4B14-91D1-4B00DB97F6D1}"/>
    <cellStyle name="통화 [0] 4 6 2 9 2" xfId="54148" xr:uid="{393ADC6A-2CCA-48B6-A69F-84CAB15F8847}"/>
    <cellStyle name="통화 [0] 4 6 3" xfId="1785" xr:uid="{1D480C2C-5C60-4934-BE9F-5B4CC24C488C}"/>
    <cellStyle name="통화 [0] 4 6 3 2" xfId="28307" xr:uid="{E182B3AC-EA8A-49C7-90EA-CF2CC1373229}"/>
    <cellStyle name="통화 [0] 4 6 3 2 2" xfId="58259" xr:uid="{3736B67C-548E-4AD9-B400-D24FD38BB857}"/>
    <cellStyle name="통화 [0] 4 6 3 3" xfId="31790" xr:uid="{D647E862-BA67-41D7-9738-B5CD8ADEA350}"/>
    <cellStyle name="통화 [0] 4 6 4" xfId="3312" xr:uid="{6AF7E0EC-B5B1-4677-8A6E-F5283E36C9E1}"/>
    <cellStyle name="통화 [0] 4 6 4 2" xfId="33305" xr:uid="{F9969A9B-00E0-4175-BD3D-40D8E0D09F43}"/>
    <cellStyle name="통화 [0] 4 6 5" xfId="6260" xr:uid="{DB670DCB-5B7A-49CE-8AC9-AFB45714CF48}"/>
    <cellStyle name="통화 [0] 4 6 5 2" xfId="36215" xr:uid="{AFCD8A1B-925E-4399-9B40-EB3B545B9246}"/>
    <cellStyle name="통화 [0] 4 6 6" xfId="9042" xr:uid="{51824116-CDCF-4A2D-965F-82E52347A7F1}"/>
    <cellStyle name="통화 [0] 4 6 6 2" xfId="38997" xr:uid="{1561F60A-DF8F-44B1-BE40-41DBA9799F04}"/>
    <cellStyle name="통화 [0] 4 6 7" xfId="11824" xr:uid="{8868FFC2-8BFF-4922-9CCF-BA92E11C3545}"/>
    <cellStyle name="통화 [0] 4 6 7 2" xfId="41779" xr:uid="{80503CF1-B7A3-45C2-8DA1-9F3373651824}"/>
    <cellStyle name="통화 [0] 4 6 8" xfId="14559" xr:uid="{3DBED31D-A6AD-4040-993C-D87A4DBCE38E}"/>
    <cellStyle name="통화 [0] 4 6 8 2" xfId="44514" xr:uid="{1C88D871-EE29-42A2-93C9-FE31D03DD409}"/>
    <cellStyle name="통화 [0] 4 6 9" xfId="17307" xr:uid="{C1748B6F-56C7-4871-BF22-680E524D7F4F}"/>
    <cellStyle name="통화 [0] 4 6 9 2" xfId="47260" xr:uid="{AE2F28CD-57CC-490C-A1D2-B224004A305E}"/>
    <cellStyle name="통화 [0] 4 7" xfId="746" xr:uid="{85CD5610-C311-4956-B61E-2CEB147BC13F}"/>
    <cellStyle name="통화 [0] 4 7 10" xfId="20774" xr:uid="{BA541565-064F-4155-AB19-B29C749BAFEC}"/>
    <cellStyle name="통화 [0] 4 7 10 2" xfId="50726" xr:uid="{D663A58D-999E-46D1-A9CC-2820CF6F5EEC}"/>
    <cellStyle name="통화 [0] 4 7 11" xfId="23512" xr:uid="{69F18A2B-9524-4353-9CC0-634B6A58D6EF}"/>
    <cellStyle name="통화 [0] 4 7 11 2" xfId="53464" xr:uid="{9F8AA2F4-4175-419C-A718-78A7BFC67106}"/>
    <cellStyle name="통화 [0] 4 7 12" xfId="26248" xr:uid="{B3B7BAB5-F3BF-4D57-BDFD-9D3F9DB6BB1B}"/>
    <cellStyle name="통화 [0] 4 7 12 2" xfId="56200" xr:uid="{9877CE55-26F0-4A6D-B448-37E50910294E}"/>
    <cellStyle name="통화 [0] 4 7 13" xfId="30751" xr:uid="{C96CD60C-DDE2-42C2-8EA9-6BC701EC81AA}"/>
    <cellStyle name="통화 [0] 4 7 2" xfId="1289" xr:uid="{E72AAA51-655E-4EE9-81D7-5C17FF110349}"/>
    <cellStyle name="통화 [0] 4 7 2 2" xfId="28991" xr:uid="{E6C8264C-5566-4AB7-8BAB-ADFDA7DC4CCC}"/>
    <cellStyle name="통화 [0] 4 7 2 2 2" xfId="58943" xr:uid="{1B2D30F9-EF80-43C3-A798-4BAE7D5A7D50}"/>
    <cellStyle name="통화 [0] 4 7 2 3" xfId="31294" xr:uid="{6C332A16-6B96-458B-A1BD-3989991F2522}"/>
    <cellStyle name="통화 [0] 4 7 3" xfId="1831" xr:uid="{B467AA47-377E-4F18-AF50-EBE2A0C5AFE9}"/>
    <cellStyle name="통화 [0] 4 7 3 2" xfId="31836" xr:uid="{075B1926-6C77-4C1B-B91F-20FC73CA9198}"/>
    <cellStyle name="통화 [0] 4 7 4" xfId="3996" xr:uid="{AFB812E4-AD80-45B7-AF23-41DFAB89A82A}"/>
    <cellStyle name="통화 [0] 4 7 4 2" xfId="33989" xr:uid="{478A4BDA-D529-48D1-B296-56499075CFB0}"/>
    <cellStyle name="통화 [0] 4 7 5" xfId="6944" xr:uid="{F899EFB5-ED50-47F7-B39A-3A89C243F874}"/>
    <cellStyle name="통화 [0] 4 7 5 2" xfId="36899" xr:uid="{41398294-3C52-46D3-80BF-E91FB20A1BB4}"/>
    <cellStyle name="통화 [0] 4 7 6" xfId="9726" xr:uid="{31793CA8-C344-4B05-83F0-96CA076D4FAF}"/>
    <cellStyle name="통화 [0] 4 7 6 2" xfId="39681" xr:uid="{CC742BE4-1188-4362-9CAC-999D6CEC1253}"/>
    <cellStyle name="통화 [0] 4 7 7" xfId="12508" xr:uid="{FD497D34-297D-4F5E-91DD-131F36F59559}"/>
    <cellStyle name="통화 [0] 4 7 7 2" xfId="42463" xr:uid="{40C566BC-B5FE-4BE5-9D95-5917B9BE6E46}"/>
    <cellStyle name="통화 [0] 4 7 8" xfId="15243" xr:uid="{33AC74AE-02FF-4190-AB50-BB6F03A7F22D}"/>
    <cellStyle name="통화 [0] 4 7 8 2" xfId="45198" xr:uid="{159BF8A1-72F8-4582-8618-B1E4ADD1B46C}"/>
    <cellStyle name="통화 [0] 4 7 9" xfId="17991" xr:uid="{9FA41E4C-61ED-4DBB-8CB8-769BA9EA30FD}"/>
    <cellStyle name="통화 [0] 4 7 9 2" xfId="47944" xr:uid="{5E8A457E-20B4-4553-A55A-ADDEE96F8A4B}"/>
    <cellStyle name="통화 [0] 4 8" xfId="919" xr:uid="{14630837-6A0B-433A-92C4-6E0B01657984}"/>
    <cellStyle name="통화 [0] 4 8 2" xfId="27623" xr:uid="{10FF6B54-20DA-4FFA-B632-B6901A628951}"/>
    <cellStyle name="통화 [0] 4 8 2 2" xfId="57575" xr:uid="{03B07CA8-AC17-441A-8D3F-6A644736795E}"/>
    <cellStyle name="통화 [0] 4 8 3" xfId="30924" xr:uid="{C4A00CF1-FA05-4CA3-A0AB-2E00BF571B8B}"/>
    <cellStyle name="통화 [0] 4 9" xfId="1461" xr:uid="{97DFD674-34D0-440E-8E3C-5C56C6DB6455}"/>
    <cellStyle name="통화 [0] 4 9 2" xfId="31466" xr:uid="{A4E52943-8F6A-4BC6-A5AB-958D1778605C}"/>
    <cellStyle name="통화 [0] 5" xfId="374" xr:uid="{1D3290DD-91E6-4C2E-B690-B3573A1724FF}"/>
    <cellStyle name="통화 [0] 5 10" xfId="2016" xr:uid="{75838D84-CDB8-4A50-9BBC-C1652D23073B}"/>
    <cellStyle name="통화 [0] 5 10 2" xfId="32021" xr:uid="{C15CF5CF-3175-444A-969F-3AE8960377F2}"/>
    <cellStyle name="통화 [0] 5 11" xfId="2199" xr:uid="{AE779CAB-444D-4C44-8F0F-52E29B756C7A}"/>
    <cellStyle name="통화 [0] 5 11 2" xfId="32199" xr:uid="{FD844931-B63D-4511-A579-CB3C0A4B187D}"/>
    <cellStyle name="통화 [0] 5 12" xfId="2543" xr:uid="{DD991CFD-22BA-409D-8FF7-83BCF3FF7D76}"/>
    <cellStyle name="통화 [0] 5 12 2" xfId="32542" xr:uid="{20B9AF56-5D33-47C5-9ED8-A70A98FA73A9}"/>
    <cellStyle name="통화 [0] 5 13" xfId="2591" xr:uid="{8AA885F0-540B-490A-B705-B3C333C9D822}"/>
    <cellStyle name="통화 [0] 5 13 2" xfId="32586" xr:uid="{BCEF0F42-17F7-4D2A-9C58-20A7238C3CAF}"/>
    <cellStyle name="통화 [0] 5 14" xfId="2638" xr:uid="{A09F9193-C493-4696-B976-3431C6C3E071}"/>
    <cellStyle name="통화 [0] 5 14 2" xfId="32631" xr:uid="{E6EEC278-32A6-40F5-9B54-60BC2592C0F5}"/>
    <cellStyle name="통화 [0] 5 15" xfId="5374" xr:uid="{FEC61DA1-DC41-4DB6-8953-9C74BB76D094}"/>
    <cellStyle name="통화 [0] 5 15 2" xfId="35367" xr:uid="{193DC68D-C3E4-4105-ACCC-108BDDD446B4}"/>
    <cellStyle name="통화 [0] 5 16" xfId="5416" xr:uid="{41FA1739-BE85-42CB-B177-A43ABA3FC12A}"/>
    <cellStyle name="통화 [0] 5 16 2" xfId="35409" xr:uid="{306105AE-7D77-4EE2-90AE-7AF39C8AEABD}"/>
    <cellStyle name="통화 [0] 5 17" xfId="5495" xr:uid="{2CD482A5-B20B-4347-A138-48FA607C19E2}"/>
    <cellStyle name="통화 [0] 5 17 2" xfId="35466" xr:uid="{CA96689A-D47A-4F64-A033-2FBEB388B98C}"/>
    <cellStyle name="통화 [0] 5 18" xfId="5586" xr:uid="{248E851E-C861-4C90-A7E9-90AFF29D8B38}"/>
    <cellStyle name="통화 [0] 5 18 2" xfId="35541" xr:uid="{70FB24FD-E537-433A-96FE-E92CF040E681}"/>
    <cellStyle name="통화 [0] 5 19" xfId="8323" xr:uid="{91A823AD-252D-43B4-9151-F3C909E48855}"/>
    <cellStyle name="통화 [0] 5 19 2" xfId="38278" xr:uid="{511A6FC1-B196-4DCE-B4F7-B577DDDBDCEC}"/>
    <cellStyle name="통화 [0] 5 2" xfId="419" xr:uid="{CAEB898F-A62A-4083-8C11-41F93D5DE587}"/>
    <cellStyle name="통화 [0] 5 2 10" xfId="8411" xr:uid="{8D718DD6-73D7-4776-9A7E-C0F936B151DB}"/>
    <cellStyle name="통화 [0] 5 2 10 2" xfId="38366" xr:uid="{54C6EE95-5DEB-4F35-9410-2491846CA22C}"/>
    <cellStyle name="통화 [0] 5 2 11" xfId="11193" xr:uid="{FEB005EC-BF8D-45A4-8D5E-FE27C825C048}"/>
    <cellStyle name="통화 [0] 5 2 11 2" xfId="41148" xr:uid="{376D140F-1DAC-46FB-B57A-E7B197256F21}"/>
    <cellStyle name="통화 [0] 5 2 12" xfId="13928" xr:uid="{9A840553-1338-40D3-A275-49FAB7F50CB6}"/>
    <cellStyle name="통화 [0] 5 2 12 2" xfId="43883" xr:uid="{932F2A1F-8CBF-45FE-971F-A934048969CC}"/>
    <cellStyle name="통화 [0] 5 2 13" xfId="16676" xr:uid="{50DD4916-AB04-4F50-8B42-7EB618173F37}"/>
    <cellStyle name="통화 [0] 5 2 13 2" xfId="46629" xr:uid="{6D9BC16C-26B0-4315-99EB-E18098857B83}"/>
    <cellStyle name="통화 [0] 5 2 14" xfId="19459" xr:uid="{F407722F-A199-4A29-A183-1DCFBE0CBC23}"/>
    <cellStyle name="통화 [0] 5 2 14 2" xfId="49411" xr:uid="{1C130539-7063-4531-8C08-BBB595C7C80E}"/>
    <cellStyle name="통화 [0] 5 2 15" xfId="22197" xr:uid="{2A6A5B76-75A8-4173-9CF9-5EDE4E303858}"/>
    <cellStyle name="통화 [0] 5 2 15 2" xfId="52149" xr:uid="{9B8F186D-A436-442E-BA4A-9FCF36CA367D}"/>
    <cellStyle name="통화 [0] 5 2 16" xfId="24933" xr:uid="{87D028DB-3CBA-48EF-A214-7DBAB54F50DC}"/>
    <cellStyle name="통화 [0] 5 2 16 2" xfId="54885" xr:uid="{8CDD7C91-6D69-4A47-B4FC-4ACDE934EA10}"/>
    <cellStyle name="통화 [0] 5 2 17" xfId="30434" xr:uid="{9A3F26D5-B8E4-47A4-A0BC-0E6113098254}"/>
    <cellStyle name="통화 [0] 5 2 2" xfId="563" xr:uid="{4EA917C0-2752-44EA-8884-EB764FE1EAAF}"/>
    <cellStyle name="통화 [0] 5 2 2 10" xfId="11278" xr:uid="{91060043-55DB-4ED8-A7B7-7015E7B7369E}"/>
    <cellStyle name="통화 [0] 5 2 2 10 2" xfId="41233" xr:uid="{FF5A824D-B63F-4A53-99C6-DB5EC58E2871}"/>
    <cellStyle name="통화 [0] 5 2 2 11" xfId="14013" xr:uid="{45B6A997-A930-4EBA-9B9E-010E12A74729}"/>
    <cellStyle name="통화 [0] 5 2 2 11 2" xfId="43968" xr:uid="{799EE75F-D05C-4B98-93AB-B35B4B6A4549}"/>
    <cellStyle name="통화 [0] 5 2 2 12" xfId="16761" xr:uid="{596B5355-9FEA-463B-8AFF-091EA2CF0766}"/>
    <cellStyle name="통화 [0] 5 2 2 12 2" xfId="46714" xr:uid="{DD68B147-FBEA-4BCF-8213-05CA4435FA38}"/>
    <cellStyle name="통화 [0] 5 2 2 13" xfId="19544" xr:uid="{FE3BAC10-26D2-4397-8FBD-F867EFE80534}"/>
    <cellStyle name="통화 [0] 5 2 2 13 2" xfId="49496" xr:uid="{34DEF455-1930-467B-B461-A5A1D05B0133}"/>
    <cellStyle name="통화 [0] 5 2 2 14" xfId="22282" xr:uid="{72BCE054-E6A9-4A52-9D8C-D83F6D2D717B}"/>
    <cellStyle name="통화 [0] 5 2 2 14 2" xfId="52234" xr:uid="{C560BEF5-3097-4158-B23D-F99BDC4F0667}"/>
    <cellStyle name="통화 [0] 5 2 2 15" xfId="25018" xr:uid="{E3F7727B-0F8A-444D-B05B-1BDF40D45DDA}"/>
    <cellStyle name="통화 [0] 5 2 2 15 2" xfId="54970" xr:uid="{E3DBCFFF-40B5-4377-A983-CC12B451D3CE}"/>
    <cellStyle name="통화 [0] 5 2 2 16" xfId="30573" xr:uid="{38CD37FF-6D65-45E2-AC90-90B019EEEB88}"/>
    <cellStyle name="통화 [0] 5 2 2 2" xfId="884" xr:uid="{A9EA1C5B-847D-4D2D-89DD-72CFA3A34CD5}"/>
    <cellStyle name="통화 [0] 5 2 2 2 10" xfId="16932" xr:uid="{69CB2D45-9951-4116-8526-837FED0861A5}"/>
    <cellStyle name="통화 [0] 5 2 2 2 10 2" xfId="46885" xr:uid="{691EB449-91E1-44CB-8F38-411A01E971BF}"/>
    <cellStyle name="통화 [0] 5 2 2 2 11" xfId="19715" xr:uid="{82B60F3A-D194-4B3F-B777-A541E7EC3723}"/>
    <cellStyle name="통화 [0] 5 2 2 2 11 2" xfId="49667" xr:uid="{6DDD5338-15BD-4D28-B8DD-2D4048579793}"/>
    <cellStyle name="통화 [0] 5 2 2 2 12" xfId="22453" xr:uid="{B0E08566-0FE4-4DCC-82FF-544C2B23559B}"/>
    <cellStyle name="통화 [0] 5 2 2 2 12 2" xfId="52405" xr:uid="{29DE92C5-72BF-4F97-B4AC-E6319FD5EC27}"/>
    <cellStyle name="통화 [0] 5 2 2 2 13" xfId="25189" xr:uid="{B5A2848D-6216-4D15-92B8-1FB35BAAE0BC}"/>
    <cellStyle name="통화 [0] 5 2 2 2 13 2" xfId="55141" xr:uid="{D11E0C17-4F78-4F56-9E63-FEF3AD05F24B}"/>
    <cellStyle name="통화 [0] 5 2 2 2 14" xfId="30889" xr:uid="{8314D0D2-27EE-42BC-9AC9-57A55B1D6898}"/>
    <cellStyle name="통화 [0] 5 2 2 2 2" xfId="1427" xr:uid="{45C53ABB-DFA9-4E64-810C-172FE68CA092}"/>
    <cellStyle name="통화 [0] 5 2 2 2 2 10" xfId="20057" xr:uid="{5D8F140D-8537-42D6-8479-9BE37B20DA49}"/>
    <cellStyle name="통화 [0] 5 2 2 2 2 10 2" xfId="50009" xr:uid="{39F46BDE-700B-4ACB-8D7E-027BAA71630B}"/>
    <cellStyle name="통화 [0] 5 2 2 2 2 11" xfId="22795" xr:uid="{254A590A-5B07-45C0-8A7A-8895B6388B39}"/>
    <cellStyle name="통화 [0] 5 2 2 2 2 11 2" xfId="52747" xr:uid="{613E6A4A-A84D-43FE-BCA4-997BAF55A536}"/>
    <cellStyle name="통화 [0] 5 2 2 2 2 12" xfId="25531" xr:uid="{7D913A52-8E87-489E-AC14-25D303956CE6}"/>
    <cellStyle name="통화 [0] 5 2 2 2 2 12 2" xfId="55483" xr:uid="{59E73AF0-BB9E-4F85-8542-4C609637BFE2}"/>
    <cellStyle name="통화 [0] 5 2 2 2 2 13" xfId="31432" xr:uid="{E4CE83E3-840B-4E95-A958-B2EFFE079921}"/>
    <cellStyle name="통화 [0] 5 2 2 2 2 2" xfId="3963" xr:uid="{D4071904-B883-4941-99D2-F8B809873031}"/>
    <cellStyle name="통화 [0] 5 2 2 2 2 2 10" xfId="26215" xr:uid="{9D824690-1D64-49CC-B6E9-E4F2DEEDED9D}"/>
    <cellStyle name="통화 [0] 5 2 2 2 2 2 10 2" xfId="56167" xr:uid="{A6327758-F5DA-4293-A081-CD628365583A}"/>
    <cellStyle name="통화 [0] 5 2 2 2 2 2 11" xfId="33956" xr:uid="{55D20FED-6C22-4E1D-830C-AEEBAE728CDB}"/>
    <cellStyle name="통화 [0] 5 2 2 2 2 2 2" xfId="5331" xr:uid="{B326A193-FE26-4B40-B19C-DB2B1A314148}"/>
    <cellStyle name="통화 [0] 5 2 2 2 2 2 2 10" xfId="35324" xr:uid="{86695145-A477-4B6B-B5E7-5C57F50775B6}"/>
    <cellStyle name="통화 [0] 5 2 2 2 2 2 2 2" xfId="8279" xr:uid="{F4E75C5C-801C-4D39-B83F-0D7A83E46BE6}"/>
    <cellStyle name="통화 [0] 5 2 2 2 2 2 2 2 2" xfId="30326" xr:uid="{588D31B1-26A4-410B-85FB-F0E296E506B0}"/>
    <cellStyle name="통화 [0] 5 2 2 2 2 2 2 2 2 2" xfId="60278" xr:uid="{D22E7D67-B0C2-4E26-9495-4A298D9F5D6F}"/>
    <cellStyle name="통화 [0] 5 2 2 2 2 2 2 2 3" xfId="38234" xr:uid="{8B48833D-E45F-4DF0-B82A-10F0D400CF9C}"/>
    <cellStyle name="통화 [0] 5 2 2 2 2 2 2 3" xfId="11061" xr:uid="{8CE6CC6E-7083-4E29-AF4C-D2798D5F1C30}"/>
    <cellStyle name="통화 [0] 5 2 2 2 2 2 2 3 2" xfId="41016" xr:uid="{20949F5B-6C16-4803-A0CD-CDDD32A864A4}"/>
    <cellStyle name="통화 [0] 5 2 2 2 2 2 2 4" xfId="13843" xr:uid="{A57BB0CC-0025-4EC5-A47B-8F2817285F66}"/>
    <cellStyle name="통화 [0] 5 2 2 2 2 2 2 4 2" xfId="43798" xr:uid="{F0B1E2A0-F328-4E12-8005-3F00B6D55D9A}"/>
    <cellStyle name="통화 [0] 5 2 2 2 2 2 2 5" xfId="16578" xr:uid="{1366F298-588C-44CA-93EB-06FA3C31E18F}"/>
    <cellStyle name="통화 [0] 5 2 2 2 2 2 2 5 2" xfId="46533" xr:uid="{F4004EC8-3E92-46BE-B2B2-BC5D7BED7146}"/>
    <cellStyle name="통화 [0] 5 2 2 2 2 2 2 6" xfId="19326" xr:uid="{86C1CF98-65CC-401A-A790-FE2DA2E42161}"/>
    <cellStyle name="통화 [0] 5 2 2 2 2 2 2 6 2" xfId="49279" xr:uid="{3891D3B1-42D2-43B2-976C-E32F9C2B3787}"/>
    <cellStyle name="통화 [0] 5 2 2 2 2 2 2 7" xfId="22109" xr:uid="{2E6C88DF-FE57-4132-B829-2D92C336B845}"/>
    <cellStyle name="통화 [0] 5 2 2 2 2 2 2 7 2" xfId="52061" xr:uid="{D66456EA-397A-45DA-9F1C-A8CA2D279DFC}"/>
    <cellStyle name="통화 [0] 5 2 2 2 2 2 2 8" xfId="24847" xr:uid="{BE5ACD80-0AF3-4571-902A-F557D245E886}"/>
    <cellStyle name="통화 [0] 5 2 2 2 2 2 2 8 2" xfId="54799" xr:uid="{E5EEB8BC-FA57-4852-850F-5F18D43BD4D4}"/>
    <cellStyle name="통화 [0] 5 2 2 2 2 2 2 9" xfId="27583" xr:uid="{BB644A82-56BE-4C83-8E7B-73F6BDF80DDB}"/>
    <cellStyle name="통화 [0] 5 2 2 2 2 2 2 9 2" xfId="57535" xr:uid="{857D80DF-6FC5-4467-94EC-08DFEE7A5F36}"/>
    <cellStyle name="통화 [0] 5 2 2 2 2 2 3" xfId="6911" xr:uid="{00ED799C-1ADE-4927-8F25-67CCA5C93433}"/>
    <cellStyle name="통화 [0] 5 2 2 2 2 2 3 2" xfId="28958" xr:uid="{5F2D699C-7673-45DF-B558-49718F8E340A}"/>
    <cellStyle name="통화 [0] 5 2 2 2 2 2 3 2 2" xfId="58910" xr:uid="{7D695422-A83E-4896-AD3A-7F87DA8AD4A7}"/>
    <cellStyle name="통화 [0] 5 2 2 2 2 2 3 3" xfId="36866" xr:uid="{93622A48-74C4-4C00-BC6F-BBF90D5BCA33}"/>
    <cellStyle name="통화 [0] 5 2 2 2 2 2 4" xfId="9693" xr:uid="{36B7036C-653A-4164-B663-ABA4A988A2EE}"/>
    <cellStyle name="통화 [0] 5 2 2 2 2 2 4 2" xfId="39648" xr:uid="{049E769A-9D20-495C-ACA3-56B28A9A4783}"/>
    <cellStyle name="통화 [0] 5 2 2 2 2 2 5" xfId="12475" xr:uid="{78573D79-2949-4851-AA4F-A06620EC1FDB}"/>
    <cellStyle name="통화 [0] 5 2 2 2 2 2 5 2" xfId="42430" xr:uid="{30179109-FF6E-4030-AD80-B1A93EF74731}"/>
    <cellStyle name="통화 [0] 5 2 2 2 2 2 6" xfId="15210" xr:uid="{EB1CE313-A8A1-4306-BC62-7B98CAB77C25}"/>
    <cellStyle name="통화 [0] 5 2 2 2 2 2 6 2" xfId="45165" xr:uid="{D91E34EC-04AE-4E94-B1FF-7FC1FA6EF2DE}"/>
    <cellStyle name="통화 [0] 5 2 2 2 2 2 7" xfId="17958" xr:uid="{BBDD2FE1-25EB-4817-B9DC-F92B9F7F363E}"/>
    <cellStyle name="통화 [0] 5 2 2 2 2 2 7 2" xfId="47911" xr:uid="{6319D1C5-CD09-42BD-84B6-951A23582DE4}"/>
    <cellStyle name="통화 [0] 5 2 2 2 2 2 8" xfId="20741" xr:uid="{F1C98EC1-22C4-4B17-A0ED-659A4BE3DAD5}"/>
    <cellStyle name="통화 [0] 5 2 2 2 2 2 8 2" xfId="50693" xr:uid="{1D0522D4-4D1D-48C7-AA01-4978DD0B4E66}"/>
    <cellStyle name="통화 [0] 5 2 2 2 2 2 9" xfId="23479" xr:uid="{D91582DC-04A4-43E1-855D-DF8795165340}"/>
    <cellStyle name="통화 [0] 5 2 2 2 2 2 9 2" xfId="53431" xr:uid="{1A601DE0-D789-4209-9CEC-C9C96AD67D5B}"/>
    <cellStyle name="통화 [0] 5 2 2 2 2 3" xfId="4647" xr:uid="{CDB1536A-7737-4EA6-9091-F3A601D2EDA5}"/>
    <cellStyle name="통화 [0] 5 2 2 2 2 3 10" xfId="34640" xr:uid="{7F28AD46-74AE-4BE8-AA4D-D9A8EDC92F4F}"/>
    <cellStyle name="통화 [0] 5 2 2 2 2 3 2" xfId="7595" xr:uid="{6B8C7B0D-DE6F-4C99-8C45-2AB34287A0E8}"/>
    <cellStyle name="통화 [0] 5 2 2 2 2 3 2 2" xfId="29642" xr:uid="{DBF39220-052C-4014-BF69-968EB45FF058}"/>
    <cellStyle name="통화 [0] 5 2 2 2 2 3 2 2 2" xfId="59594" xr:uid="{265415E2-64E1-418F-BF85-BF874FC8F393}"/>
    <cellStyle name="통화 [0] 5 2 2 2 2 3 2 3" xfId="37550" xr:uid="{D1B6912B-3182-4284-AD41-89FEE13AEA33}"/>
    <cellStyle name="통화 [0] 5 2 2 2 2 3 3" xfId="10377" xr:uid="{2D9C83F9-B719-4B7A-988A-B3DF280FBEF7}"/>
    <cellStyle name="통화 [0] 5 2 2 2 2 3 3 2" xfId="40332" xr:uid="{D9E14F6D-6AED-4F55-97E1-E3E9164BD4CD}"/>
    <cellStyle name="통화 [0] 5 2 2 2 2 3 4" xfId="13159" xr:uid="{A228DFE5-8EE5-4FCA-9910-3DEB83950B8F}"/>
    <cellStyle name="통화 [0] 5 2 2 2 2 3 4 2" xfId="43114" xr:uid="{1D972C5C-6B42-4E52-A2B1-57A2F9BA6F23}"/>
    <cellStyle name="통화 [0] 5 2 2 2 2 3 5" xfId="15894" xr:uid="{8E6EE7FF-054B-48A8-B5EC-89D85D4FD21D}"/>
    <cellStyle name="통화 [0] 5 2 2 2 2 3 5 2" xfId="45849" xr:uid="{E8B0375B-E438-4B5E-9ADF-B8C0237A174A}"/>
    <cellStyle name="통화 [0] 5 2 2 2 2 3 6" xfId="18642" xr:uid="{18406AAA-FDCE-406D-AB77-F80E6CFA4050}"/>
    <cellStyle name="통화 [0] 5 2 2 2 2 3 6 2" xfId="48595" xr:uid="{DD7C45DF-924A-4DB0-8A69-E03DFD6BBAAD}"/>
    <cellStyle name="통화 [0] 5 2 2 2 2 3 7" xfId="21425" xr:uid="{2CC41092-8E61-4DFB-8B50-BA6393F80CEB}"/>
    <cellStyle name="통화 [0] 5 2 2 2 2 3 7 2" xfId="51377" xr:uid="{66D25629-F90A-44EF-B265-DE84C1D215A5}"/>
    <cellStyle name="통화 [0] 5 2 2 2 2 3 8" xfId="24163" xr:uid="{F70974C9-E3D0-4C88-BA4E-23DCE13C23CC}"/>
    <cellStyle name="통화 [0] 5 2 2 2 2 3 8 2" xfId="54115" xr:uid="{ECEA196F-AE34-457B-A907-9D9511B2EB2C}"/>
    <cellStyle name="통화 [0] 5 2 2 2 2 3 9" xfId="26899" xr:uid="{594A2786-2A16-45DD-B07F-6EAEEA2B10F1}"/>
    <cellStyle name="통화 [0] 5 2 2 2 2 3 9 2" xfId="56851" xr:uid="{B5025BB2-A8C1-417F-B643-9D1323E552AC}"/>
    <cellStyle name="통화 [0] 5 2 2 2 2 4" xfId="3279" xr:uid="{AA3863B7-7B60-4DCA-8216-5099525D263A}"/>
    <cellStyle name="통화 [0] 5 2 2 2 2 4 2" xfId="28274" xr:uid="{95FF04FC-3D40-4BA2-8704-3F60AF0128F5}"/>
    <cellStyle name="통화 [0] 5 2 2 2 2 4 2 2" xfId="58226" xr:uid="{4CC848CE-FF7F-4699-8BE2-518655F9FA5B}"/>
    <cellStyle name="통화 [0] 5 2 2 2 2 4 3" xfId="33272" xr:uid="{02EA9C9E-6528-4272-B4B5-A6BA4EB12D0F}"/>
    <cellStyle name="통화 [0] 5 2 2 2 2 5" xfId="6227" xr:uid="{6CFF15EF-B491-4DD1-8D7B-2CCF96A91B09}"/>
    <cellStyle name="통화 [0] 5 2 2 2 2 5 2" xfId="36182" xr:uid="{9CA3300F-8B81-42A9-97BA-DF1A244D2D50}"/>
    <cellStyle name="통화 [0] 5 2 2 2 2 6" xfId="9009" xr:uid="{99CBC4B4-B838-410F-86B3-F484C78C687A}"/>
    <cellStyle name="통화 [0] 5 2 2 2 2 6 2" xfId="38964" xr:uid="{2EA55F05-86F1-47A6-B38C-5E24DA44EF0D}"/>
    <cellStyle name="통화 [0] 5 2 2 2 2 7" xfId="11791" xr:uid="{F8C35246-FF1B-40F3-AA18-46B857666D2E}"/>
    <cellStyle name="통화 [0] 5 2 2 2 2 7 2" xfId="41746" xr:uid="{90EA6443-4017-4FDE-B94B-F0DF99DD6C00}"/>
    <cellStyle name="통화 [0] 5 2 2 2 2 8" xfId="14526" xr:uid="{D19B946A-49D2-4844-8A13-F3C9A21A3495}"/>
    <cellStyle name="통화 [0] 5 2 2 2 2 8 2" xfId="44481" xr:uid="{8D510C44-0AAB-4693-9D53-5EF5C08C9173}"/>
    <cellStyle name="통화 [0] 5 2 2 2 2 9" xfId="17274" xr:uid="{729EA6FC-8697-4D99-A375-8206F538CE04}"/>
    <cellStyle name="통화 [0] 5 2 2 2 2 9 2" xfId="47227" xr:uid="{1041F213-E636-4389-ABFE-384DE2CA382F}"/>
    <cellStyle name="통화 [0] 5 2 2 2 3" xfId="1969" xr:uid="{845B0939-94AC-405C-9000-DDD6593B777D}"/>
    <cellStyle name="통화 [0] 5 2 2 2 3 10" xfId="23137" xr:uid="{2264D3FF-8908-4E6A-8D3A-4FB05F0DF9D2}"/>
    <cellStyle name="통화 [0] 5 2 2 2 3 10 2" xfId="53089" xr:uid="{ABF3E89F-86CE-45B4-BA7A-DDC532D0F9EC}"/>
    <cellStyle name="통화 [0] 5 2 2 2 3 11" xfId="25873" xr:uid="{CAF30FDE-F0D7-4C4D-AC81-373B6E10B65B}"/>
    <cellStyle name="통화 [0] 5 2 2 2 3 11 2" xfId="55825" xr:uid="{871CEE7F-D8CD-40AD-9313-F66894680FB4}"/>
    <cellStyle name="통화 [0] 5 2 2 2 3 12" xfId="31974" xr:uid="{75D33A8E-B34B-4AAD-8191-E07745DA1242}"/>
    <cellStyle name="통화 [0] 5 2 2 2 3 2" xfId="4989" xr:uid="{5EB33483-D44E-4802-A85D-C9D04BAA5B6F}"/>
    <cellStyle name="통화 [0] 5 2 2 2 3 2 10" xfId="34982" xr:uid="{2ECFC8BE-A254-4A1E-84A0-A30C8EBE5124}"/>
    <cellStyle name="통화 [0] 5 2 2 2 3 2 2" xfId="7937" xr:uid="{6EEB3C5E-BCBB-4D58-8FB6-58A629D8A441}"/>
    <cellStyle name="통화 [0] 5 2 2 2 3 2 2 2" xfId="29984" xr:uid="{5BA62EFE-1C3C-4391-B4F9-9B7183009E7A}"/>
    <cellStyle name="통화 [0] 5 2 2 2 3 2 2 2 2" xfId="59936" xr:uid="{8CBFC019-B3C4-4E54-AFC8-5B458CB18202}"/>
    <cellStyle name="통화 [0] 5 2 2 2 3 2 2 3" xfId="37892" xr:uid="{564F6A67-B577-4539-AF14-DBFBFEEA9F32}"/>
    <cellStyle name="통화 [0] 5 2 2 2 3 2 3" xfId="10719" xr:uid="{07BB80A8-016A-4A4F-8D09-AE4BEFC8AAA2}"/>
    <cellStyle name="통화 [0] 5 2 2 2 3 2 3 2" xfId="40674" xr:uid="{06053D75-79A0-43B0-ABA7-80D92FE2E81E}"/>
    <cellStyle name="통화 [0] 5 2 2 2 3 2 4" xfId="13501" xr:uid="{35DAAA42-5473-4BB6-BC58-1299AD55A24F}"/>
    <cellStyle name="통화 [0] 5 2 2 2 3 2 4 2" xfId="43456" xr:uid="{60C62073-0BBE-499E-A329-C426E6EDBB4B}"/>
    <cellStyle name="통화 [0] 5 2 2 2 3 2 5" xfId="16236" xr:uid="{1B302086-3BDE-48A0-8CFC-4864B6DDECE6}"/>
    <cellStyle name="통화 [0] 5 2 2 2 3 2 5 2" xfId="46191" xr:uid="{F7E7FF8E-F15E-4615-ADB4-1763ADE85679}"/>
    <cellStyle name="통화 [0] 5 2 2 2 3 2 6" xfId="18984" xr:uid="{F43F9E0E-8CC3-43EA-9618-105D27E03D49}"/>
    <cellStyle name="통화 [0] 5 2 2 2 3 2 6 2" xfId="48937" xr:uid="{8B7FF40A-9F23-463A-A8DC-578AC8372942}"/>
    <cellStyle name="통화 [0] 5 2 2 2 3 2 7" xfId="21767" xr:uid="{10047EF4-3E02-4BD4-97D4-60F67CEEF1BF}"/>
    <cellStyle name="통화 [0] 5 2 2 2 3 2 7 2" xfId="51719" xr:uid="{E3C7D1BF-F185-4BFD-94CB-A0C04C5C63C1}"/>
    <cellStyle name="통화 [0] 5 2 2 2 3 2 8" xfId="24505" xr:uid="{6650411C-9C92-43D2-9B3F-F08D625109AC}"/>
    <cellStyle name="통화 [0] 5 2 2 2 3 2 8 2" xfId="54457" xr:uid="{E354CAA5-B1FB-4C80-8079-32DCC24DFA7A}"/>
    <cellStyle name="통화 [0] 5 2 2 2 3 2 9" xfId="27241" xr:uid="{F73A3C4C-3A5C-425C-8A4B-9904C04E0F5C}"/>
    <cellStyle name="통화 [0] 5 2 2 2 3 2 9 2" xfId="57193" xr:uid="{C8252E09-4E85-4DEB-AC98-60E23C1F08EE}"/>
    <cellStyle name="통화 [0] 5 2 2 2 3 3" xfId="3621" xr:uid="{CD269EE7-611B-48E1-B839-B2EE6263947E}"/>
    <cellStyle name="통화 [0] 5 2 2 2 3 3 2" xfId="28616" xr:uid="{30C7D08E-B921-4F46-9E5F-5A98FCDA704F}"/>
    <cellStyle name="통화 [0] 5 2 2 2 3 3 2 2" xfId="58568" xr:uid="{1A0F21FE-86E1-482E-BE7B-F1B082414820}"/>
    <cellStyle name="통화 [0] 5 2 2 2 3 3 3" xfId="33614" xr:uid="{E2C8A4D4-453E-4D96-A356-8D00F9A57BB2}"/>
    <cellStyle name="통화 [0] 5 2 2 2 3 4" xfId="6569" xr:uid="{FFB5BE1B-5858-45DB-B917-BAF412B62E21}"/>
    <cellStyle name="통화 [0] 5 2 2 2 3 4 2" xfId="36524" xr:uid="{347E2D7A-297D-4BFC-B2DD-1C4636E5C50A}"/>
    <cellStyle name="통화 [0] 5 2 2 2 3 5" xfId="9351" xr:uid="{90CC0151-8808-4AC7-8341-430D77EE5093}"/>
    <cellStyle name="통화 [0] 5 2 2 2 3 5 2" xfId="39306" xr:uid="{54AC7B6D-9BAD-43DA-B22F-09FB7733A38F}"/>
    <cellStyle name="통화 [0] 5 2 2 2 3 6" xfId="12133" xr:uid="{D46230D9-42EF-4C4D-A41B-9BD96AB9A5AA}"/>
    <cellStyle name="통화 [0] 5 2 2 2 3 6 2" xfId="42088" xr:uid="{1FAB9C14-1AAD-4D58-82E9-1836B69926A3}"/>
    <cellStyle name="통화 [0] 5 2 2 2 3 7" xfId="14868" xr:uid="{A2598F67-D01E-498D-A700-89DDE06745A9}"/>
    <cellStyle name="통화 [0] 5 2 2 2 3 7 2" xfId="44823" xr:uid="{9A9F3002-4351-45E9-8CB0-DB82C92F5297}"/>
    <cellStyle name="통화 [0] 5 2 2 2 3 8" xfId="17616" xr:uid="{40A5F606-B318-41F4-9375-AF54EB0189D5}"/>
    <cellStyle name="통화 [0] 5 2 2 2 3 8 2" xfId="47569" xr:uid="{3B9B26E9-85DA-425B-B335-9CDF38C5A7F0}"/>
    <cellStyle name="통화 [0] 5 2 2 2 3 9" xfId="20399" xr:uid="{50EC256E-CFA6-42B3-9A1D-902E5F0278D9}"/>
    <cellStyle name="통화 [0] 5 2 2 2 3 9 2" xfId="50351" xr:uid="{74E8C05F-7CFD-4BB2-9530-4952A565827E}"/>
    <cellStyle name="통화 [0] 5 2 2 2 4" xfId="2500" xr:uid="{E01A78AE-9390-4518-952A-49E9CA1A3A52}"/>
    <cellStyle name="통화 [0] 5 2 2 2 4 10" xfId="26557" xr:uid="{7243FDD3-15CA-43C7-9F33-21C4076E30A5}"/>
    <cellStyle name="통화 [0] 5 2 2 2 4 10 2" xfId="56509" xr:uid="{390B6197-D7AB-4A35-ADF6-7B17635F6F53}"/>
    <cellStyle name="통화 [0] 5 2 2 2 4 11" xfId="32499" xr:uid="{CA5C795F-C7D4-4554-AC83-3381A9E54D7B}"/>
    <cellStyle name="통화 [0] 5 2 2 2 4 2" xfId="4305" xr:uid="{B70E30F5-6668-4067-A99B-0DD4CBF41FC8}"/>
    <cellStyle name="통화 [0] 5 2 2 2 4 2 2" xfId="29300" xr:uid="{E4D22104-A403-43F6-BD88-ECD18930EE6A}"/>
    <cellStyle name="통화 [0] 5 2 2 2 4 2 2 2" xfId="59252" xr:uid="{264C79A8-86A3-4D84-9F45-53FB2B99AC20}"/>
    <cellStyle name="통화 [0] 5 2 2 2 4 2 3" xfId="34298" xr:uid="{590CE32A-4E7C-4301-97C2-FC9327134857}"/>
    <cellStyle name="통화 [0] 5 2 2 2 4 3" xfId="7253" xr:uid="{E546E4E6-0B4B-425C-9470-245C7CC1A01F}"/>
    <cellStyle name="통화 [0] 5 2 2 2 4 3 2" xfId="37208" xr:uid="{B5FC25AE-53E6-4815-818A-4E60F74F95EF}"/>
    <cellStyle name="통화 [0] 5 2 2 2 4 4" xfId="10035" xr:uid="{AD757E3F-2D24-448C-9205-6A9E191087A8}"/>
    <cellStyle name="통화 [0] 5 2 2 2 4 4 2" xfId="39990" xr:uid="{73221E50-EA63-46B7-92EB-51F995325D9E}"/>
    <cellStyle name="통화 [0] 5 2 2 2 4 5" xfId="12817" xr:uid="{1CD85CDA-B650-41E4-B704-8CF943973322}"/>
    <cellStyle name="통화 [0] 5 2 2 2 4 5 2" xfId="42772" xr:uid="{E7103B3B-5FAA-4A21-9D1F-3A258A5D43B9}"/>
    <cellStyle name="통화 [0] 5 2 2 2 4 6" xfId="15552" xr:uid="{827611B9-B37E-4ABD-B9BD-A653263FF8D0}"/>
    <cellStyle name="통화 [0] 5 2 2 2 4 6 2" xfId="45507" xr:uid="{EE607326-5829-4860-B55D-0F7920002D6B}"/>
    <cellStyle name="통화 [0] 5 2 2 2 4 7" xfId="18300" xr:uid="{3CB61772-BFE2-4516-8F21-89438C53295D}"/>
    <cellStyle name="통화 [0] 5 2 2 2 4 7 2" xfId="48253" xr:uid="{A08D5F10-FC1A-4A66-999D-EAB2EF269E2A}"/>
    <cellStyle name="통화 [0] 5 2 2 2 4 8" xfId="21083" xr:uid="{5FB5892D-5E0B-49FB-9453-754416AA913A}"/>
    <cellStyle name="통화 [0] 5 2 2 2 4 8 2" xfId="51035" xr:uid="{63B6E3EC-B981-4175-B98A-3829FC4363AA}"/>
    <cellStyle name="통화 [0] 5 2 2 2 4 9" xfId="23821" xr:uid="{EDEDFCF9-2528-4FE5-B0EC-B34A6309C9BE}"/>
    <cellStyle name="통화 [0] 5 2 2 2 4 9 2" xfId="53773" xr:uid="{BA0ACA5A-2D92-4EA6-AB4C-CA16DDD9EA97}"/>
    <cellStyle name="통화 [0] 5 2 2 2 5" xfId="2937" xr:uid="{8A3697E7-19A3-47E6-80C1-7CFA353066F5}"/>
    <cellStyle name="통화 [0] 5 2 2 2 5 2" xfId="27932" xr:uid="{9D12435E-7AD6-48CC-B351-4003354858BB}"/>
    <cellStyle name="통화 [0] 5 2 2 2 5 2 2" xfId="57884" xr:uid="{BE047423-D2B8-4CBC-A252-3CC1B1D78A59}"/>
    <cellStyle name="통화 [0] 5 2 2 2 5 3" xfId="32930" xr:uid="{06B2E482-858F-40B5-BEC3-473F6240786E}"/>
    <cellStyle name="통화 [0] 5 2 2 2 6" xfId="5885" xr:uid="{81BF6540-19F7-46A4-95EE-8796D8BAE5EB}"/>
    <cellStyle name="통화 [0] 5 2 2 2 6 2" xfId="35840" xr:uid="{3F0CEC91-F819-4580-88A4-AE1C56CE89F8}"/>
    <cellStyle name="통화 [0] 5 2 2 2 7" xfId="8667" xr:uid="{1DF4A22D-F06D-42C5-816A-11E5CB952432}"/>
    <cellStyle name="통화 [0] 5 2 2 2 7 2" xfId="38622" xr:uid="{6E8B8CB4-858A-430A-BB86-F77649D9F6D7}"/>
    <cellStyle name="통화 [0] 5 2 2 2 8" xfId="11449" xr:uid="{7351784F-77EC-4AC3-9B80-7CFE0C59DAD3}"/>
    <cellStyle name="통화 [0] 5 2 2 2 8 2" xfId="41404" xr:uid="{D773F994-EC9B-4D45-8851-2B0E0BC96A9F}"/>
    <cellStyle name="통화 [0] 5 2 2 2 9" xfId="14184" xr:uid="{0065AF13-0385-4C14-9299-1475D3FC8CD2}"/>
    <cellStyle name="통화 [0] 5 2 2 2 9 2" xfId="44139" xr:uid="{87EE8351-7B0C-4066-B9AF-4B9F4A08F046}"/>
    <cellStyle name="통화 [0] 5 2 2 3" xfId="1111" xr:uid="{AC2EED3F-CFCC-4ADB-92D4-DEF9C1F29BDA}"/>
    <cellStyle name="통화 [0] 5 2 2 3 10" xfId="19886" xr:uid="{9AA2AA03-7A8A-4275-B0B9-0D2687BDA165}"/>
    <cellStyle name="통화 [0] 5 2 2 3 10 2" xfId="49838" xr:uid="{AB85238B-C3BC-4011-838A-B10301246B28}"/>
    <cellStyle name="통화 [0] 5 2 2 3 11" xfId="22624" xr:uid="{CB3FEE0F-0342-4115-9A45-44D3568D2D65}"/>
    <cellStyle name="통화 [0] 5 2 2 3 11 2" xfId="52576" xr:uid="{170B9F65-37E6-4280-9826-BB2F74365092}"/>
    <cellStyle name="통화 [0] 5 2 2 3 12" xfId="25360" xr:uid="{D9790CFF-1F25-40BB-BE03-605E6677133F}"/>
    <cellStyle name="통화 [0] 5 2 2 3 12 2" xfId="55312" xr:uid="{B94F4274-57E6-4E17-A673-27EBA67D87D2}"/>
    <cellStyle name="통화 [0] 5 2 2 3 13" xfId="31116" xr:uid="{6F0DA9A7-8F74-49FA-9810-3BD76ED3E258}"/>
    <cellStyle name="통화 [0] 5 2 2 3 2" xfId="3792" xr:uid="{4093CE90-9134-4D23-9EAA-7F0639AB6FB4}"/>
    <cellStyle name="통화 [0] 5 2 2 3 2 10" xfId="26044" xr:uid="{19614CB0-8778-45A6-BF3A-B8A77A86AAD5}"/>
    <cellStyle name="통화 [0] 5 2 2 3 2 10 2" xfId="55996" xr:uid="{B666B3E4-A62A-42EF-8D0A-8CE3FE4CD38D}"/>
    <cellStyle name="통화 [0] 5 2 2 3 2 11" xfId="33785" xr:uid="{4D4B96D2-EB50-4B19-84E4-110AD730E8D3}"/>
    <cellStyle name="통화 [0] 5 2 2 3 2 2" xfId="5160" xr:uid="{51B0D844-F663-4DDE-A762-76AE03949AD3}"/>
    <cellStyle name="통화 [0] 5 2 2 3 2 2 10" xfId="35153" xr:uid="{6CD72679-6EE4-43E1-97CA-A535CE975C28}"/>
    <cellStyle name="통화 [0] 5 2 2 3 2 2 2" xfId="8108" xr:uid="{E487FD77-0521-4DE1-A6A4-6319733FAB73}"/>
    <cellStyle name="통화 [0] 5 2 2 3 2 2 2 2" xfId="30155" xr:uid="{A238B12A-495C-4E71-BD3A-7A8BE6DD49B6}"/>
    <cellStyle name="통화 [0] 5 2 2 3 2 2 2 2 2" xfId="60107" xr:uid="{5715A9DA-D433-4604-8496-EE90C174FCEF}"/>
    <cellStyle name="통화 [0] 5 2 2 3 2 2 2 3" xfId="38063" xr:uid="{D043492F-12DF-42C3-B95F-316B547634CB}"/>
    <cellStyle name="통화 [0] 5 2 2 3 2 2 3" xfId="10890" xr:uid="{9CB14122-F191-4A35-88E0-4EA47B9DCA59}"/>
    <cellStyle name="통화 [0] 5 2 2 3 2 2 3 2" xfId="40845" xr:uid="{24B582F6-F55E-4137-A33E-2CFF66C0CF00}"/>
    <cellStyle name="통화 [0] 5 2 2 3 2 2 4" xfId="13672" xr:uid="{DD054E15-B09B-446D-93D2-8A75EF226A49}"/>
    <cellStyle name="통화 [0] 5 2 2 3 2 2 4 2" xfId="43627" xr:uid="{A9CD49FC-A440-4945-A496-A5ED80282D60}"/>
    <cellStyle name="통화 [0] 5 2 2 3 2 2 5" xfId="16407" xr:uid="{A5D6C9F6-48DC-43D9-AC99-38490E9B7776}"/>
    <cellStyle name="통화 [0] 5 2 2 3 2 2 5 2" xfId="46362" xr:uid="{41FA27EC-0A6A-49DD-A8D1-7283D1016093}"/>
    <cellStyle name="통화 [0] 5 2 2 3 2 2 6" xfId="19155" xr:uid="{3A5FDBB0-129D-4B0F-84AE-517796FD8A5F}"/>
    <cellStyle name="통화 [0] 5 2 2 3 2 2 6 2" xfId="49108" xr:uid="{C2A1ABF5-1B97-4419-820A-8468AA090F9E}"/>
    <cellStyle name="통화 [0] 5 2 2 3 2 2 7" xfId="21938" xr:uid="{922C372E-3406-42DC-AEEC-D38EE21F4535}"/>
    <cellStyle name="통화 [0] 5 2 2 3 2 2 7 2" xfId="51890" xr:uid="{EB3457C2-71C7-4AAE-BA8D-9F5A4D3D6CCF}"/>
    <cellStyle name="통화 [0] 5 2 2 3 2 2 8" xfId="24676" xr:uid="{9F16019C-9310-4F54-909C-EE68250EB334}"/>
    <cellStyle name="통화 [0] 5 2 2 3 2 2 8 2" xfId="54628" xr:uid="{81669A22-C288-4FB3-BD49-F908F21F0C32}"/>
    <cellStyle name="통화 [0] 5 2 2 3 2 2 9" xfId="27412" xr:uid="{8F9F0377-087B-4F67-B5E6-1E3A4F5B647F}"/>
    <cellStyle name="통화 [0] 5 2 2 3 2 2 9 2" xfId="57364" xr:uid="{3D107CB9-461A-431F-BA88-57CDA300F367}"/>
    <cellStyle name="통화 [0] 5 2 2 3 2 3" xfId="6740" xr:uid="{75C85620-3BD4-4F9F-B3BC-67790228AC7D}"/>
    <cellStyle name="통화 [0] 5 2 2 3 2 3 2" xfId="28787" xr:uid="{506E46B7-FE67-45C3-A28A-6AD4CBF53E5F}"/>
    <cellStyle name="통화 [0] 5 2 2 3 2 3 2 2" xfId="58739" xr:uid="{8F311105-EFF5-4315-AA68-29EC4F8568BF}"/>
    <cellStyle name="통화 [0] 5 2 2 3 2 3 3" xfId="36695" xr:uid="{8E3A69A7-530B-4423-9070-62310C503179}"/>
    <cellStyle name="통화 [0] 5 2 2 3 2 4" xfId="9522" xr:uid="{EA722E58-27AD-4B24-B20E-EF1F7A2600A8}"/>
    <cellStyle name="통화 [0] 5 2 2 3 2 4 2" xfId="39477" xr:uid="{CA88AE97-3AF2-496D-A1C7-EABAE985197B}"/>
    <cellStyle name="통화 [0] 5 2 2 3 2 5" xfId="12304" xr:uid="{FFD936A9-C2D4-4275-9FB3-8ED660BD1977}"/>
    <cellStyle name="통화 [0] 5 2 2 3 2 5 2" xfId="42259" xr:uid="{6D9C2AFB-1939-45B0-88E5-9CD23CD46A99}"/>
    <cellStyle name="통화 [0] 5 2 2 3 2 6" xfId="15039" xr:uid="{F0736F00-3007-4F38-BF0E-FD071D5548FE}"/>
    <cellStyle name="통화 [0] 5 2 2 3 2 6 2" xfId="44994" xr:uid="{F953F4B9-3AE9-4113-B430-710FE470154B}"/>
    <cellStyle name="통화 [0] 5 2 2 3 2 7" xfId="17787" xr:uid="{9E930EBD-79E5-4DF2-B9AD-DA43C7B307A4}"/>
    <cellStyle name="통화 [0] 5 2 2 3 2 7 2" xfId="47740" xr:uid="{9A66D38E-EC5C-4141-B53C-F01F3EF58C79}"/>
    <cellStyle name="통화 [0] 5 2 2 3 2 8" xfId="20570" xr:uid="{9E2A516D-0A7D-4A25-A995-8D91A6295B51}"/>
    <cellStyle name="통화 [0] 5 2 2 3 2 8 2" xfId="50522" xr:uid="{3AC4BC1D-BC5F-4405-A5A4-E1A394C20F0A}"/>
    <cellStyle name="통화 [0] 5 2 2 3 2 9" xfId="23308" xr:uid="{ED3C2703-2722-424C-A0A0-5FF76144AE15}"/>
    <cellStyle name="통화 [0] 5 2 2 3 2 9 2" xfId="53260" xr:uid="{F8739B4F-C500-438C-85B0-57EF46559579}"/>
    <cellStyle name="통화 [0] 5 2 2 3 3" xfId="4476" xr:uid="{055F97AE-D100-4863-A9A8-6D70F3998683}"/>
    <cellStyle name="통화 [0] 5 2 2 3 3 10" xfId="34469" xr:uid="{EF5D9E31-45C5-4DA6-BD8D-E0B3132EF1A6}"/>
    <cellStyle name="통화 [0] 5 2 2 3 3 2" xfId="7424" xr:uid="{E5AF6C80-C101-4EE2-936B-C3F70E628D9C}"/>
    <cellStyle name="통화 [0] 5 2 2 3 3 2 2" xfId="29471" xr:uid="{A635668E-4BC3-4AF2-8318-DF4438BF66F1}"/>
    <cellStyle name="통화 [0] 5 2 2 3 3 2 2 2" xfId="59423" xr:uid="{C819459C-D3D6-447F-9515-602ED793BA0A}"/>
    <cellStyle name="통화 [0] 5 2 2 3 3 2 3" xfId="37379" xr:uid="{8259E66E-1EA7-4AA2-830B-12048EA766AB}"/>
    <cellStyle name="통화 [0] 5 2 2 3 3 3" xfId="10206" xr:uid="{BD4E3C60-D099-433F-88F1-3391A3A5FBB3}"/>
    <cellStyle name="통화 [0] 5 2 2 3 3 3 2" xfId="40161" xr:uid="{00C5A0DB-FD27-493F-8B2B-EDB9DABBCDBE}"/>
    <cellStyle name="통화 [0] 5 2 2 3 3 4" xfId="12988" xr:uid="{E6028581-15BA-4028-8FC3-C0D5AC740D18}"/>
    <cellStyle name="통화 [0] 5 2 2 3 3 4 2" xfId="42943" xr:uid="{260C200F-33D5-46A5-9AE0-98D14482E8E2}"/>
    <cellStyle name="통화 [0] 5 2 2 3 3 5" xfId="15723" xr:uid="{69415452-6DF4-45AF-83C6-B73E0E6A6CE7}"/>
    <cellStyle name="통화 [0] 5 2 2 3 3 5 2" xfId="45678" xr:uid="{73C28511-899C-4518-BFA1-C9CA36493E20}"/>
    <cellStyle name="통화 [0] 5 2 2 3 3 6" xfId="18471" xr:uid="{DFA510A5-8B1F-47BF-941F-7B02D61EEE18}"/>
    <cellStyle name="통화 [0] 5 2 2 3 3 6 2" xfId="48424" xr:uid="{D5ADDB77-59D0-4B31-B8AE-1671EEBD93EB}"/>
    <cellStyle name="통화 [0] 5 2 2 3 3 7" xfId="21254" xr:uid="{5DBC5C0A-5B91-4028-BBE2-F873ED2A7CE0}"/>
    <cellStyle name="통화 [0] 5 2 2 3 3 7 2" xfId="51206" xr:uid="{43106BC9-2F54-40F1-A560-C389E7E93DE7}"/>
    <cellStyle name="통화 [0] 5 2 2 3 3 8" xfId="23992" xr:uid="{2D240C12-846A-4510-B864-133C04047498}"/>
    <cellStyle name="통화 [0] 5 2 2 3 3 8 2" xfId="53944" xr:uid="{7DC5EA81-F45E-4047-953A-8DBF82784D2E}"/>
    <cellStyle name="통화 [0] 5 2 2 3 3 9" xfId="26728" xr:uid="{FF382CEF-5C9C-4CCA-9410-862CAAF3B370}"/>
    <cellStyle name="통화 [0] 5 2 2 3 3 9 2" xfId="56680" xr:uid="{645BE70D-3483-4D02-BF5F-A42BFCDD61CA}"/>
    <cellStyle name="통화 [0] 5 2 2 3 4" xfId="3108" xr:uid="{74652335-8A8C-4E6A-BCA5-5AA558A88EC5}"/>
    <cellStyle name="통화 [0] 5 2 2 3 4 2" xfId="28103" xr:uid="{CA581DF6-9411-4139-9550-AFCAABCF0404}"/>
    <cellStyle name="통화 [0] 5 2 2 3 4 2 2" xfId="58055" xr:uid="{0BA2F2A0-8D79-46A5-8E83-48E5B8FED3CB}"/>
    <cellStyle name="통화 [0] 5 2 2 3 4 3" xfId="33101" xr:uid="{75467387-3E51-4F3F-B94A-E6E5BF54B4A1}"/>
    <cellStyle name="통화 [0] 5 2 2 3 5" xfId="6056" xr:uid="{2D70D64C-9A4F-485E-A133-8171D4CC2BDC}"/>
    <cellStyle name="통화 [0] 5 2 2 3 5 2" xfId="36011" xr:uid="{197E7CB6-92BB-4FE2-82F0-1ED9D67A3FB0}"/>
    <cellStyle name="통화 [0] 5 2 2 3 6" xfId="8838" xr:uid="{E6709EE4-E443-4C91-BAB2-1123659B0C24}"/>
    <cellStyle name="통화 [0] 5 2 2 3 6 2" xfId="38793" xr:uid="{1F273443-E9A0-4CAB-B91D-8E2ED3483D71}"/>
    <cellStyle name="통화 [0] 5 2 2 3 7" xfId="11620" xr:uid="{050E182C-9062-4517-9215-9F88103A65B9}"/>
    <cellStyle name="통화 [0] 5 2 2 3 7 2" xfId="41575" xr:uid="{9C894C63-0E05-44DD-8B0B-092A6BF25D6F}"/>
    <cellStyle name="통화 [0] 5 2 2 3 8" xfId="14355" xr:uid="{E2C8C3B3-6A98-4B12-AB63-9E10C624FFD6}"/>
    <cellStyle name="통화 [0] 5 2 2 3 8 2" xfId="44310" xr:uid="{D311248A-3C51-46F5-9CC2-5ED79B9491FB}"/>
    <cellStyle name="통화 [0] 5 2 2 3 9" xfId="17103" xr:uid="{11751C2A-1CC0-4032-AD58-3AA29131A1F6}"/>
    <cellStyle name="통화 [0] 5 2 2 3 9 2" xfId="47056" xr:uid="{D8E93C8A-5725-4CCC-ADC4-A787F9B9A8D0}"/>
    <cellStyle name="통화 [0] 5 2 2 4" xfId="1653" xr:uid="{F9B16FE5-BB68-4813-85C5-FDEFAD9BEE52}"/>
    <cellStyle name="통화 [0] 5 2 2 4 10" xfId="22966" xr:uid="{32147BDC-C9E3-4FCC-A7CC-878F5C80C96C}"/>
    <cellStyle name="통화 [0] 5 2 2 4 10 2" xfId="52918" xr:uid="{DC5BC5D2-604C-45D2-AD63-ED68AC725329}"/>
    <cellStyle name="통화 [0] 5 2 2 4 11" xfId="25702" xr:uid="{1E3E5333-C763-415E-A6AC-60E4838D63F8}"/>
    <cellStyle name="통화 [0] 5 2 2 4 11 2" xfId="55654" xr:uid="{41E84C6A-1D27-4FA8-9182-2B7BD3CDCB34}"/>
    <cellStyle name="통화 [0] 5 2 2 4 12" xfId="31658" xr:uid="{33AE1540-FEDD-41B0-AE7D-DE6379506F61}"/>
    <cellStyle name="통화 [0] 5 2 2 4 2" xfId="4818" xr:uid="{35F69BFA-4C0F-4F18-969F-417A25D47594}"/>
    <cellStyle name="통화 [0] 5 2 2 4 2 10" xfId="34811" xr:uid="{67F94340-E136-40AF-B9EA-3275892EBA43}"/>
    <cellStyle name="통화 [0] 5 2 2 4 2 2" xfId="7766" xr:uid="{5422FAA0-541E-4441-A7C6-9673B6F17A61}"/>
    <cellStyle name="통화 [0] 5 2 2 4 2 2 2" xfId="29813" xr:uid="{46136987-F7EB-4B53-BCF9-501D5FEFD6F4}"/>
    <cellStyle name="통화 [0] 5 2 2 4 2 2 2 2" xfId="59765" xr:uid="{0A58199D-F7F2-4C3A-B81C-3463423A0732}"/>
    <cellStyle name="통화 [0] 5 2 2 4 2 2 3" xfId="37721" xr:uid="{49E26F21-ADE3-4E86-B5CF-04DB96EE38E0}"/>
    <cellStyle name="통화 [0] 5 2 2 4 2 3" xfId="10548" xr:uid="{61F272DD-4BA7-4A75-A094-DFF6C350823F}"/>
    <cellStyle name="통화 [0] 5 2 2 4 2 3 2" xfId="40503" xr:uid="{568D7677-F8B6-498D-9AD3-CE9C69C630F5}"/>
    <cellStyle name="통화 [0] 5 2 2 4 2 4" xfId="13330" xr:uid="{35028576-408B-4DFB-B18C-8A9C542A59D0}"/>
    <cellStyle name="통화 [0] 5 2 2 4 2 4 2" xfId="43285" xr:uid="{4BC94135-782C-4D8D-978F-3535251B2663}"/>
    <cellStyle name="통화 [0] 5 2 2 4 2 5" xfId="16065" xr:uid="{8A0472B7-25BE-4FF4-87BB-106D87EC42A9}"/>
    <cellStyle name="통화 [0] 5 2 2 4 2 5 2" xfId="46020" xr:uid="{E53A706B-DCFE-4C89-8F21-421170150B92}"/>
    <cellStyle name="통화 [0] 5 2 2 4 2 6" xfId="18813" xr:uid="{DEE81603-EF76-4E12-AE61-BA3393D5E891}"/>
    <cellStyle name="통화 [0] 5 2 2 4 2 6 2" xfId="48766" xr:uid="{A43F0C08-F8DD-428F-9D45-C87DF922808E}"/>
    <cellStyle name="통화 [0] 5 2 2 4 2 7" xfId="21596" xr:uid="{D679278F-20C3-471C-B0D9-E64AB0BD6DE7}"/>
    <cellStyle name="통화 [0] 5 2 2 4 2 7 2" xfId="51548" xr:uid="{E37767C0-9640-4D6D-9726-867EB8E64421}"/>
    <cellStyle name="통화 [0] 5 2 2 4 2 8" xfId="24334" xr:uid="{779FEBC8-1DE0-4925-B176-6E0B0ABAA40B}"/>
    <cellStyle name="통화 [0] 5 2 2 4 2 8 2" xfId="54286" xr:uid="{BE1250E7-2F7A-4FD5-B8B6-800478EE5DAA}"/>
    <cellStyle name="통화 [0] 5 2 2 4 2 9" xfId="27070" xr:uid="{A9F9DECE-7864-4EA8-A052-0AA2001F92AE}"/>
    <cellStyle name="통화 [0] 5 2 2 4 2 9 2" xfId="57022" xr:uid="{1E0DD638-3985-44A4-BAE2-BE0F63C5818C}"/>
    <cellStyle name="통화 [0] 5 2 2 4 3" xfId="3450" xr:uid="{9878828C-F5FB-424E-9C22-5A33189D8CA0}"/>
    <cellStyle name="통화 [0] 5 2 2 4 3 2" xfId="28445" xr:uid="{018094AB-CE44-4346-98F1-2D74A17AA4DF}"/>
    <cellStyle name="통화 [0] 5 2 2 4 3 2 2" xfId="58397" xr:uid="{C64EAF26-D7DC-4744-A060-498775D2137A}"/>
    <cellStyle name="통화 [0] 5 2 2 4 3 3" xfId="33443" xr:uid="{37C39A31-1346-4D32-9C7E-B974DDFEDE84}"/>
    <cellStyle name="통화 [0] 5 2 2 4 4" xfId="6398" xr:uid="{B5A0188B-42BD-47D9-A985-8E9282257337}"/>
    <cellStyle name="통화 [0] 5 2 2 4 4 2" xfId="36353" xr:uid="{C09776FD-552F-4E79-B08F-99B35F2884BD}"/>
    <cellStyle name="통화 [0] 5 2 2 4 5" xfId="9180" xr:uid="{F76672EA-8FF8-48AD-86F3-642D968FC301}"/>
    <cellStyle name="통화 [0] 5 2 2 4 5 2" xfId="39135" xr:uid="{7BDEFAC8-1E28-427B-AF95-2A143A6464C4}"/>
    <cellStyle name="통화 [0] 5 2 2 4 6" xfId="11962" xr:uid="{1A58C4A5-014A-421E-834C-4E7FE1AA560D}"/>
    <cellStyle name="통화 [0] 5 2 2 4 6 2" xfId="41917" xr:uid="{D89672BC-BB12-4CDC-92FA-65ECFABE1E2E}"/>
    <cellStyle name="통화 [0] 5 2 2 4 7" xfId="14697" xr:uid="{B0E35A16-82C4-41BF-94DA-A3C02BC0EEB9}"/>
    <cellStyle name="통화 [0] 5 2 2 4 7 2" xfId="44652" xr:uid="{A325F106-83DB-498E-BC05-B27CB927BC90}"/>
    <cellStyle name="통화 [0] 5 2 2 4 8" xfId="17445" xr:uid="{1B6882C1-43B9-482C-B66D-7D7902977442}"/>
    <cellStyle name="통화 [0] 5 2 2 4 8 2" xfId="47398" xr:uid="{EEB6A1F7-FD9B-4C59-A494-101D55023391}"/>
    <cellStyle name="통화 [0] 5 2 2 4 9" xfId="20228" xr:uid="{24DCD2B3-9685-4321-AB36-A1429C172E04}"/>
    <cellStyle name="통화 [0] 5 2 2 4 9 2" xfId="50180" xr:uid="{C25E83A7-AF35-4EB7-9BD7-E5453932FC46}"/>
    <cellStyle name="통화 [0] 5 2 2 5" xfId="2149" xr:uid="{41D7ACB2-477E-4E86-AC69-4E3DD684129C}"/>
    <cellStyle name="통화 [0] 5 2 2 5 10" xfId="26386" xr:uid="{FD914CC3-3F7B-4B64-974C-1AF2FE942AD6}"/>
    <cellStyle name="통화 [0] 5 2 2 5 10 2" xfId="56338" xr:uid="{687AE7A5-E739-4C29-9B38-D5EDACD9D8F1}"/>
    <cellStyle name="통화 [0] 5 2 2 5 11" xfId="32152" xr:uid="{1472BFC3-1A35-4979-91FC-F0FB71C3F813}"/>
    <cellStyle name="통화 [0] 5 2 2 5 2" xfId="4134" xr:uid="{2BCBBBA2-E7D1-45EA-AA06-211B22C5A9F6}"/>
    <cellStyle name="통화 [0] 5 2 2 5 2 2" xfId="29129" xr:uid="{64686FB3-4F01-4772-9207-1923F8E3FDB6}"/>
    <cellStyle name="통화 [0] 5 2 2 5 2 2 2" xfId="59081" xr:uid="{530A39D6-EA9E-4FEA-8948-3D7954D5EB21}"/>
    <cellStyle name="통화 [0] 5 2 2 5 2 3" xfId="34127" xr:uid="{D691C581-8279-4DAA-BF80-6A4C1055E47F}"/>
    <cellStyle name="통화 [0] 5 2 2 5 3" xfId="7082" xr:uid="{5361D1D6-D6AB-43FA-AC86-F72878ADDB3C}"/>
    <cellStyle name="통화 [0] 5 2 2 5 3 2" xfId="37037" xr:uid="{AC8EBDCC-B5C9-463C-94BE-75A7A353448B}"/>
    <cellStyle name="통화 [0] 5 2 2 5 4" xfId="9864" xr:uid="{80D91EDB-B081-4F6F-84EC-B579FA0BE1D9}"/>
    <cellStyle name="통화 [0] 5 2 2 5 4 2" xfId="39819" xr:uid="{4BBD3C99-7340-405F-AFEE-EAD1296EDDA6}"/>
    <cellStyle name="통화 [0] 5 2 2 5 5" xfId="12646" xr:uid="{20CA560F-43B7-472A-B2DA-F8A031DA34D1}"/>
    <cellStyle name="통화 [0] 5 2 2 5 5 2" xfId="42601" xr:uid="{A75CB712-0B25-43A3-A19C-72159336CB2E}"/>
    <cellStyle name="통화 [0] 5 2 2 5 6" xfId="15381" xr:uid="{886DC0E6-35B1-4A2D-B7B2-6D82840DBFE5}"/>
    <cellStyle name="통화 [0] 5 2 2 5 6 2" xfId="45336" xr:uid="{6AB00E71-2C5B-4BD3-843D-C7F53683F40B}"/>
    <cellStyle name="통화 [0] 5 2 2 5 7" xfId="18129" xr:uid="{71A69DA4-DA8D-4707-89CF-FA0E0279D91B}"/>
    <cellStyle name="통화 [0] 5 2 2 5 7 2" xfId="48082" xr:uid="{B5398B10-17A5-455D-8F58-0DE026FDF8CC}"/>
    <cellStyle name="통화 [0] 5 2 2 5 8" xfId="20912" xr:uid="{88D4FC2C-7458-4EBD-BE93-3EBA566E4EB0}"/>
    <cellStyle name="통화 [0] 5 2 2 5 8 2" xfId="50864" xr:uid="{A4924D02-E615-41E0-9885-FBCDFDAE6222}"/>
    <cellStyle name="통화 [0] 5 2 2 5 9" xfId="23650" xr:uid="{0B7534DE-594D-41D5-AE7B-CB4A847414CC}"/>
    <cellStyle name="통화 [0] 5 2 2 5 9 2" xfId="53602" xr:uid="{ABFFF768-A6B4-4F80-AC96-79B50665AF12}"/>
    <cellStyle name="통화 [0] 5 2 2 6" xfId="2328" xr:uid="{D88C0D67-FC56-4EDD-9C46-25A25AAB9065}"/>
    <cellStyle name="통화 [0] 5 2 2 6 2" xfId="27761" xr:uid="{C4454979-B17B-4595-AA56-2C2ACB625DC4}"/>
    <cellStyle name="통화 [0] 5 2 2 6 2 2" xfId="57713" xr:uid="{76EFD0E0-0198-4F2F-8D5F-2A3EFAD8EBDD}"/>
    <cellStyle name="통화 [0] 5 2 2 6 3" xfId="32328" xr:uid="{31251ADB-346D-40B4-8207-7F1295EB1380}"/>
    <cellStyle name="통화 [0] 5 2 2 7" xfId="2766" xr:uid="{3D04C37F-0BE8-457E-9142-3E1D046A8A61}"/>
    <cellStyle name="통화 [0] 5 2 2 7 2" xfId="32759" xr:uid="{56696127-0F2A-4C2A-9D1D-23DD518E7AC6}"/>
    <cellStyle name="통화 [0] 5 2 2 8" xfId="5714" xr:uid="{C77F6BB1-526A-4517-93C5-CAEABAFCE50A}"/>
    <cellStyle name="통화 [0] 5 2 2 8 2" xfId="35669" xr:uid="{B7F74102-9C8D-4E59-B8AD-CA8919C67881}"/>
    <cellStyle name="통화 [0] 5 2 2 9" xfId="8496" xr:uid="{9A917865-7E5D-4FB8-9A78-64E39E4503C3}"/>
    <cellStyle name="통화 [0] 5 2 2 9 2" xfId="38451" xr:uid="{89985B4C-BBF2-4549-B693-FF344350023D}"/>
    <cellStyle name="통화 [0] 5 2 3" xfId="799" xr:uid="{4B62D7EC-5DAF-4323-8A45-100537A0A5B6}"/>
    <cellStyle name="통화 [0] 5 2 3 10" xfId="16847" xr:uid="{DFD6414E-81C8-4B9F-89C3-A19FF214A940}"/>
    <cellStyle name="통화 [0] 5 2 3 10 2" xfId="46800" xr:uid="{52D2C052-B4EF-4423-A8CF-16F6669341C2}"/>
    <cellStyle name="통화 [0] 5 2 3 11" xfId="19630" xr:uid="{67FFAB87-5D94-4D0B-9496-270FFB442C92}"/>
    <cellStyle name="통화 [0] 5 2 3 11 2" xfId="49582" xr:uid="{8C27E01F-4ACC-48FE-AEC6-3CEA3DD06952}"/>
    <cellStyle name="통화 [0] 5 2 3 12" xfId="22368" xr:uid="{BD12FE41-0B68-4A9F-B273-7835A10DE138}"/>
    <cellStyle name="통화 [0] 5 2 3 12 2" xfId="52320" xr:uid="{D36C661B-2FE6-491A-9353-721E7CC89E07}"/>
    <cellStyle name="통화 [0] 5 2 3 13" xfId="25104" xr:uid="{DA7F25A6-29D7-478C-ACC7-77DCAF93877B}"/>
    <cellStyle name="통화 [0] 5 2 3 13 2" xfId="55056" xr:uid="{12003E7A-65D0-4D5E-B142-C675F35CF9CD}"/>
    <cellStyle name="통화 [0] 5 2 3 14" xfId="30804" xr:uid="{16146BE0-5126-4065-B759-735554425532}"/>
    <cellStyle name="통화 [0] 5 2 3 2" xfId="1342" xr:uid="{159A43E0-006E-46DE-9C30-FB02F4FBEED7}"/>
    <cellStyle name="통화 [0] 5 2 3 2 10" xfId="19972" xr:uid="{07F67224-4103-4D46-A27D-D600CBCE00F8}"/>
    <cellStyle name="통화 [0] 5 2 3 2 10 2" xfId="49924" xr:uid="{B8C4A90D-F175-4147-BF7A-EC71B2E816B0}"/>
    <cellStyle name="통화 [0] 5 2 3 2 11" xfId="22710" xr:uid="{52627DF1-72BE-4C7F-AC57-2D463E7594EB}"/>
    <cellStyle name="통화 [0] 5 2 3 2 11 2" xfId="52662" xr:uid="{BE00FD63-BA48-404A-8ADD-F4C7BEFAA420}"/>
    <cellStyle name="통화 [0] 5 2 3 2 12" xfId="25446" xr:uid="{6C07B067-027F-4ABA-B971-E3490E80037E}"/>
    <cellStyle name="통화 [0] 5 2 3 2 12 2" xfId="55398" xr:uid="{10F25D92-A6F7-42CD-A697-733659A2251C}"/>
    <cellStyle name="통화 [0] 5 2 3 2 13" xfId="31347" xr:uid="{E076795D-3B93-453E-8634-B10BB6A49865}"/>
    <cellStyle name="통화 [0] 5 2 3 2 2" xfId="3878" xr:uid="{FC30FA43-F217-45A0-802B-B51AEF0FB4AC}"/>
    <cellStyle name="통화 [0] 5 2 3 2 2 10" xfId="26130" xr:uid="{99509C29-885B-4B51-A9B2-3E3CD02AE47E}"/>
    <cellStyle name="통화 [0] 5 2 3 2 2 10 2" xfId="56082" xr:uid="{070225EB-38C1-45BC-B581-5CDB4D3A78E6}"/>
    <cellStyle name="통화 [0] 5 2 3 2 2 11" xfId="33871" xr:uid="{BF68AD8C-4E5D-427A-A452-CFF26E6A59F3}"/>
    <cellStyle name="통화 [0] 5 2 3 2 2 2" xfId="5246" xr:uid="{35BD0756-5032-42FB-B2C3-638FE639F467}"/>
    <cellStyle name="통화 [0] 5 2 3 2 2 2 10" xfId="35239" xr:uid="{80AB1FFA-E020-4600-A3D0-6D8AC297D432}"/>
    <cellStyle name="통화 [0] 5 2 3 2 2 2 2" xfId="8194" xr:uid="{60549815-9A67-498E-A86E-44550B7059FF}"/>
    <cellStyle name="통화 [0] 5 2 3 2 2 2 2 2" xfId="30241" xr:uid="{91A9BF17-9894-4781-A1B2-FFF01F8B58C1}"/>
    <cellStyle name="통화 [0] 5 2 3 2 2 2 2 2 2" xfId="60193" xr:uid="{77CF0C16-EEEC-4C5B-9E6F-F7D39A056EE4}"/>
    <cellStyle name="통화 [0] 5 2 3 2 2 2 2 3" xfId="38149" xr:uid="{A9CB5E59-9F11-4BB3-A17A-DAC1DDA8AE91}"/>
    <cellStyle name="통화 [0] 5 2 3 2 2 2 3" xfId="10976" xr:uid="{64CEC899-EFCB-4766-BB98-F303BBF1C4E4}"/>
    <cellStyle name="통화 [0] 5 2 3 2 2 2 3 2" xfId="40931" xr:uid="{84F1520C-2AC0-47A0-968B-E6E12E759934}"/>
    <cellStyle name="통화 [0] 5 2 3 2 2 2 4" xfId="13758" xr:uid="{D33DE6F9-5450-4F6C-8C0A-E0D7919375CB}"/>
    <cellStyle name="통화 [0] 5 2 3 2 2 2 4 2" xfId="43713" xr:uid="{7DD54A07-260B-4409-A3E9-37D2B9B2C560}"/>
    <cellStyle name="통화 [0] 5 2 3 2 2 2 5" xfId="16493" xr:uid="{76DB8180-1F19-4EDA-A5D6-6CE7532E997F}"/>
    <cellStyle name="통화 [0] 5 2 3 2 2 2 5 2" xfId="46448" xr:uid="{0AFA154E-5634-459A-ADB2-33B0D1BFD184}"/>
    <cellStyle name="통화 [0] 5 2 3 2 2 2 6" xfId="19241" xr:uid="{DC48FAB0-E49C-4C57-B6A2-EECE4ECECA5C}"/>
    <cellStyle name="통화 [0] 5 2 3 2 2 2 6 2" xfId="49194" xr:uid="{02C73A40-9BBE-4061-A0F2-E99599827D45}"/>
    <cellStyle name="통화 [0] 5 2 3 2 2 2 7" xfId="22024" xr:uid="{38EA22C7-C9EC-48DB-93DC-C8FB8BCC0E6C}"/>
    <cellStyle name="통화 [0] 5 2 3 2 2 2 7 2" xfId="51976" xr:uid="{5D02A715-58EE-4CA2-8C3F-F64D58A5CAFF}"/>
    <cellStyle name="통화 [0] 5 2 3 2 2 2 8" xfId="24762" xr:uid="{7C827DB7-0365-41AD-83E0-CF706D2661B0}"/>
    <cellStyle name="통화 [0] 5 2 3 2 2 2 8 2" xfId="54714" xr:uid="{62307C2E-40A2-47DF-9ACC-F71DEAC86103}"/>
    <cellStyle name="통화 [0] 5 2 3 2 2 2 9" xfId="27498" xr:uid="{4ED00563-8249-4D90-A0F5-D0AFEAEB1AF8}"/>
    <cellStyle name="통화 [0] 5 2 3 2 2 2 9 2" xfId="57450" xr:uid="{4D43988C-466A-45E5-AFE0-076A36C9F62B}"/>
    <cellStyle name="통화 [0] 5 2 3 2 2 3" xfId="6826" xr:uid="{7367A5E3-DE2A-4445-B19A-34B77C9BAE9F}"/>
    <cellStyle name="통화 [0] 5 2 3 2 2 3 2" xfId="28873" xr:uid="{96DA6609-A548-423D-8AD9-4097763AD795}"/>
    <cellStyle name="통화 [0] 5 2 3 2 2 3 2 2" xfId="58825" xr:uid="{BC621BBE-A227-4759-870E-1FE8976CBB77}"/>
    <cellStyle name="통화 [0] 5 2 3 2 2 3 3" xfId="36781" xr:uid="{C9EE4D79-C394-470A-8FB8-4BC5C9761AD4}"/>
    <cellStyle name="통화 [0] 5 2 3 2 2 4" xfId="9608" xr:uid="{90713887-A50C-4093-BF1A-1684CD30878A}"/>
    <cellStyle name="통화 [0] 5 2 3 2 2 4 2" xfId="39563" xr:uid="{D8D9C313-9E31-42D7-90C5-89CAAC458DE1}"/>
    <cellStyle name="통화 [0] 5 2 3 2 2 5" xfId="12390" xr:uid="{4D1BFDC9-48C7-4216-9F94-2A42E55984CD}"/>
    <cellStyle name="통화 [0] 5 2 3 2 2 5 2" xfId="42345" xr:uid="{9D1874FC-CC42-410D-96EE-66AF224645F0}"/>
    <cellStyle name="통화 [0] 5 2 3 2 2 6" xfId="15125" xr:uid="{884BA90B-6568-4962-9F4D-A0D3C02920EA}"/>
    <cellStyle name="통화 [0] 5 2 3 2 2 6 2" xfId="45080" xr:uid="{5179AE64-EE98-4AA0-8096-A8AA5C2B1120}"/>
    <cellStyle name="통화 [0] 5 2 3 2 2 7" xfId="17873" xr:uid="{9A12B8E9-599A-42E9-AE33-0136A750F4A8}"/>
    <cellStyle name="통화 [0] 5 2 3 2 2 7 2" xfId="47826" xr:uid="{871B722B-7A03-43CE-B73D-D4C2F023C662}"/>
    <cellStyle name="통화 [0] 5 2 3 2 2 8" xfId="20656" xr:uid="{F13E2634-C6AD-4E90-BAF1-58406295731D}"/>
    <cellStyle name="통화 [0] 5 2 3 2 2 8 2" xfId="50608" xr:uid="{08697792-7E5A-48E1-82E3-156F06DA03E2}"/>
    <cellStyle name="통화 [0] 5 2 3 2 2 9" xfId="23394" xr:uid="{CCF1F98C-0053-44C0-BAC0-E437FCCF2BDD}"/>
    <cellStyle name="통화 [0] 5 2 3 2 2 9 2" xfId="53346" xr:uid="{23C7F1CB-B4C6-4E99-9917-3F76C041B520}"/>
    <cellStyle name="통화 [0] 5 2 3 2 3" xfId="4562" xr:uid="{B185DD48-AFED-496B-A2E4-023938403EF6}"/>
    <cellStyle name="통화 [0] 5 2 3 2 3 10" xfId="34555" xr:uid="{836D32F6-6DCE-4128-BF73-B74B5C9D9AFA}"/>
    <cellStyle name="통화 [0] 5 2 3 2 3 2" xfId="7510" xr:uid="{07D21801-1DFD-4928-BD73-264C91A81A01}"/>
    <cellStyle name="통화 [0] 5 2 3 2 3 2 2" xfId="29557" xr:uid="{F1C2E8B2-D810-478C-B650-9682BFF7535F}"/>
    <cellStyle name="통화 [0] 5 2 3 2 3 2 2 2" xfId="59509" xr:uid="{C65A6975-09F6-41B3-8D63-3965BC90FF83}"/>
    <cellStyle name="통화 [0] 5 2 3 2 3 2 3" xfId="37465" xr:uid="{54EC8834-FD9B-4F18-9A8C-7AFC2E788DA7}"/>
    <cellStyle name="통화 [0] 5 2 3 2 3 3" xfId="10292" xr:uid="{E6BAE0EC-1B99-4D35-AB42-134E0095B251}"/>
    <cellStyle name="통화 [0] 5 2 3 2 3 3 2" xfId="40247" xr:uid="{408E2D48-73D8-458B-97E3-88D2BCFA2A26}"/>
    <cellStyle name="통화 [0] 5 2 3 2 3 4" xfId="13074" xr:uid="{7A218032-4040-44EE-9300-420F6AA470F3}"/>
    <cellStyle name="통화 [0] 5 2 3 2 3 4 2" xfId="43029" xr:uid="{B3382917-1560-40D2-9563-9C4EE35D3592}"/>
    <cellStyle name="통화 [0] 5 2 3 2 3 5" xfId="15809" xr:uid="{F47E73D7-6E5D-4694-BC18-2CB0BEFA8DA8}"/>
    <cellStyle name="통화 [0] 5 2 3 2 3 5 2" xfId="45764" xr:uid="{FC10193C-8DE2-498B-97B3-8BE3F7258948}"/>
    <cellStyle name="통화 [0] 5 2 3 2 3 6" xfId="18557" xr:uid="{5FCBD2FD-A500-491D-A1B3-5910D0B426E6}"/>
    <cellStyle name="통화 [0] 5 2 3 2 3 6 2" xfId="48510" xr:uid="{3889ADC7-29DF-4A42-BDE2-D32B1823CDEA}"/>
    <cellStyle name="통화 [0] 5 2 3 2 3 7" xfId="21340" xr:uid="{89DC2468-5F01-4EE3-AD16-019C882D9974}"/>
    <cellStyle name="통화 [0] 5 2 3 2 3 7 2" xfId="51292" xr:uid="{04A43775-CE84-4C4E-8FBC-DE0E02E90FE4}"/>
    <cellStyle name="통화 [0] 5 2 3 2 3 8" xfId="24078" xr:uid="{15ED9EC4-DB2B-4270-89A8-D012C13C9539}"/>
    <cellStyle name="통화 [0] 5 2 3 2 3 8 2" xfId="54030" xr:uid="{29E924AD-A92F-4CEF-931F-04EBF340E3ED}"/>
    <cellStyle name="통화 [0] 5 2 3 2 3 9" xfId="26814" xr:uid="{C75902FA-D6BB-4868-9CD1-D94996E538E8}"/>
    <cellStyle name="통화 [0] 5 2 3 2 3 9 2" xfId="56766" xr:uid="{C003AA0F-1A4E-45D8-B927-6A8CFB8E8576}"/>
    <cellStyle name="통화 [0] 5 2 3 2 4" xfId="3194" xr:uid="{5A02A4B7-35B3-4692-96CD-D83EAD4CCFA2}"/>
    <cellStyle name="통화 [0] 5 2 3 2 4 2" xfId="28189" xr:uid="{FF56EAB9-91EA-42C0-AFFE-78365586584C}"/>
    <cellStyle name="통화 [0] 5 2 3 2 4 2 2" xfId="58141" xr:uid="{408E68AE-FBF5-487A-8539-638FC32C605E}"/>
    <cellStyle name="통화 [0] 5 2 3 2 4 3" xfId="33187" xr:uid="{50CC4110-68AB-4045-A912-8ED1A352FBD5}"/>
    <cellStyle name="통화 [0] 5 2 3 2 5" xfId="6142" xr:uid="{D7BDD13C-21C5-412E-A88E-8760E78590EE}"/>
    <cellStyle name="통화 [0] 5 2 3 2 5 2" xfId="36097" xr:uid="{E99DC0B1-134D-4295-8AD9-7463ACCB322B}"/>
    <cellStyle name="통화 [0] 5 2 3 2 6" xfId="8924" xr:uid="{74D96B6E-B04C-4456-987A-D79F41880763}"/>
    <cellStyle name="통화 [0] 5 2 3 2 6 2" xfId="38879" xr:uid="{E7409C12-D0F1-4942-8F3F-006F03F9102B}"/>
    <cellStyle name="통화 [0] 5 2 3 2 7" xfId="11706" xr:uid="{1F3A63EB-4118-4E6C-AFFE-9BE6BCA56395}"/>
    <cellStyle name="통화 [0] 5 2 3 2 7 2" xfId="41661" xr:uid="{0C4942E7-9439-4317-A816-87A73097A08F}"/>
    <cellStyle name="통화 [0] 5 2 3 2 8" xfId="14441" xr:uid="{F5E8F11C-17BE-43F3-8E6F-B7D9AD130290}"/>
    <cellStyle name="통화 [0] 5 2 3 2 8 2" xfId="44396" xr:uid="{E7C7D416-6E51-40F0-8707-FDF471828E12}"/>
    <cellStyle name="통화 [0] 5 2 3 2 9" xfId="17189" xr:uid="{06692A43-1495-4651-812A-F5F6F7D25B69}"/>
    <cellStyle name="통화 [0] 5 2 3 2 9 2" xfId="47142" xr:uid="{0E0FFBFF-099D-4B28-8656-AC8D5BE0535B}"/>
    <cellStyle name="통화 [0] 5 2 3 3" xfId="1884" xr:uid="{BC3838E7-D432-467D-A3F1-59CA9AD5C630}"/>
    <cellStyle name="통화 [0] 5 2 3 3 10" xfId="23052" xr:uid="{96366256-AC5C-4E6C-977B-AE398109C1A5}"/>
    <cellStyle name="통화 [0] 5 2 3 3 10 2" xfId="53004" xr:uid="{6CB759A2-2500-4124-A156-2B88CEA961E4}"/>
    <cellStyle name="통화 [0] 5 2 3 3 11" xfId="25788" xr:uid="{7E1874E5-FCCA-424C-8822-007F2F7B72E2}"/>
    <cellStyle name="통화 [0] 5 2 3 3 11 2" xfId="55740" xr:uid="{0E85EBD2-2819-484A-85DC-7D0907F1BE45}"/>
    <cellStyle name="통화 [0] 5 2 3 3 12" xfId="31889" xr:uid="{AA908B10-24E4-4E28-9DE7-227EE3673C47}"/>
    <cellStyle name="통화 [0] 5 2 3 3 2" xfId="4904" xr:uid="{FBECEF2B-303D-4770-B7B8-7E93DCB7E999}"/>
    <cellStyle name="통화 [0] 5 2 3 3 2 10" xfId="34897" xr:uid="{92CE7F0F-C4C4-4C0D-A8C8-8B3A119017B1}"/>
    <cellStyle name="통화 [0] 5 2 3 3 2 2" xfId="7852" xr:uid="{3BF7E750-5DBA-48FE-BCB0-035894C72369}"/>
    <cellStyle name="통화 [0] 5 2 3 3 2 2 2" xfId="29899" xr:uid="{C22F8AC3-6D42-4511-8E66-8B24567DA125}"/>
    <cellStyle name="통화 [0] 5 2 3 3 2 2 2 2" xfId="59851" xr:uid="{34D691AB-A37C-4E1E-9FB0-E260E2CC2315}"/>
    <cellStyle name="통화 [0] 5 2 3 3 2 2 3" xfId="37807" xr:uid="{A357B099-CD06-48D9-8D52-5C6B98CEB9BA}"/>
    <cellStyle name="통화 [0] 5 2 3 3 2 3" xfId="10634" xr:uid="{62AFA50B-9718-4B99-AF24-F79B6C103D34}"/>
    <cellStyle name="통화 [0] 5 2 3 3 2 3 2" xfId="40589" xr:uid="{7026C88B-4018-427B-BA54-156605CACCDE}"/>
    <cellStyle name="통화 [0] 5 2 3 3 2 4" xfId="13416" xr:uid="{C015FE1D-8B81-42D0-AF95-26C32A6DE42B}"/>
    <cellStyle name="통화 [0] 5 2 3 3 2 4 2" xfId="43371" xr:uid="{781A97E4-8154-4AEC-91B4-C045C1342AA3}"/>
    <cellStyle name="통화 [0] 5 2 3 3 2 5" xfId="16151" xr:uid="{DE5E4740-E9E3-48FE-B76C-63D25761C14D}"/>
    <cellStyle name="통화 [0] 5 2 3 3 2 5 2" xfId="46106" xr:uid="{4F966C3E-AEE7-438E-BE7B-4E98E276DDA0}"/>
    <cellStyle name="통화 [0] 5 2 3 3 2 6" xfId="18899" xr:uid="{1CA8C377-9CEB-4A54-AC60-FFADF1C2ECA7}"/>
    <cellStyle name="통화 [0] 5 2 3 3 2 6 2" xfId="48852" xr:uid="{CFEEB7FC-B76A-46C6-8B3D-463F58AB8930}"/>
    <cellStyle name="통화 [0] 5 2 3 3 2 7" xfId="21682" xr:uid="{C438DE6A-754C-4CC6-B06A-C256E53DFF02}"/>
    <cellStyle name="통화 [0] 5 2 3 3 2 7 2" xfId="51634" xr:uid="{85F6F9C9-5C3E-4ED2-A4A2-BFB919C1AD53}"/>
    <cellStyle name="통화 [0] 5 2 3 3 2 8" xfId="24420" xr:uid="{FFC828FC-B617-44B1-9E22-73E937B1499B}"/>
    <cellStyle name="통화 [0] 5 2 3 3 2 8 2" xfId="54372" xr:uid="{89485421-9D03-44A1-BA5C-7B17EB08F0F1}"/>
    <cellStyle name="통화 [0] 5 2 3 3 2 9" xfId="27156" xr:uid="{6C4DA14B-95D4-4DF1-B092-B88CA4B25D93}"/>
    <cellStyle name="통화 [0] 5 2 3 3 2 9 2" xfId="57108" xr:uid="{6814C3BB-CF08-4A75-83A2-F01240148CD3}"/>
    <cellStyle name="통화 [0] 5 2 3 3 3" xfId="3536" xr:uid="{6AB160AB-9FB4-4BBD-B310-282967E33A1A}"/>
    <cellStyle name="통화 [0] 5 2 3 3 3 2" xfId="28531" xr:uid="{ABB8649A-5F16-43C6-8620-FE9782AB3A37}"/>
    <cellStyle name="통화 [0] 5 2 3 3 3 2 2" xfId="58483" xr:uid="{D3CD5290-BCE6-4F24-BD75-DC67C3FE8467}"/>
    <cellStyle name="통화 [0] 5 2 3 3 3 3" xfId="33529" xr:uid="{E68F377B-1DBB-449B-9C94-9FCD22675867}"/>
    <cellStyle name="통화 [0] 5 2 3 3 4" xfId="6484" xr:uid="{3C466FF4-5BA6-4DE8-A6F5-6FE9906BD7E7}"/>
    <cellStyle name="통화 [0] 5 2 3 3 4 2" xfId="36439" xr:uid="{282A1E74-D675-4320-9236-C28F7698F9FD}"/>
    <cellStyle name="통화 [0] 5 2 3 3 5" xfId="9266" xr:uid="{BFF373CA-264A-4273-8BC2-58838367FFEC}"/>
    <cellStyle name="통화 [0] 5 2 3 3 5 2" xfId="39221" xr:uid="{D271CF28-3BC2-42B9-900C-8FEED89AB2FE}"/>
    <cellStyle name="통화 [0] 5 2 3 3 6" xfId="12048" xr:uid="{818D237A-D15B-4B09-B89A-83D722FCF7B2}"/>
    <cellStyle name="통화 [0] 5 2 3 3 6 2" xfId="42003" xr:uid="{53220199-66B9-42A4-8B04-E2DAA636047D}"/>
    <cellStyle name="통화 [0] 5 2 3 3 7" xfId="14783" xr:uid="{66C3DDE3-CC20-4122-A703-8909534E5A42}"/>
    <cellStyle name="통화 [0] 5 2 3 3 7 2" xfId="44738" xr:uid="{78BFB724-6C88-4BCB-BF80-02F2C5279F9E}"/>
    <cellStyle name="통화 [0] 5 2 3 3 8" xfId="17531" xr:uid="{578C4520-17F2-494D-A932-D0639FBB077B}"/>
    <cellStyle name="통화 [0] 5 2 3 3 8 2" xfId="47484" xr:uid="{1B4D25E3-20D2-4C8B-B8E9-60E8E9EA08F2}"/>
    <cellStyle name="통화 [0] 5 2 3 3 9" xfId="20314" xr:uid="{83876F03-70B0-4618-A603-D8796008337E}"/>
    <cellStyle name="통화 [0] 5 2 3 3 9 2" xfId="50266" xr:uid="{D7E6D65B-0BF9-4E03-97AB-AABC79BEC0E3}"/>
    <cellStyle name="통화 [0] 5 2 3 4" xfId="2415" xr:uid="{1CD7517E-03E2-4E22-A1DA-F59F9FD85892}"/>
    <cellStyle name="통화 [0] 5 2 3 4 10" xfId="26472" xr:uid="{85F776D0-272C-47E2-BBC3-79C74116CD7C}"/>
    <cellStyle name="통화 [0] 5 2 3 4 10 2" xfId="56424" xr:uid="{1EAD6869-734A-4A14-A324-94112B23C7DD}"/>
    <cellStyle name="통화 [0] 5 2 3 4 11" xfId="32414" xr:uid="{7371C9E0-B649-49D9-BD33-BA193B1766A6}"/>
    <cellStyle name="통화 [0] 5 2 3 4 2" xfId="4220" xr:uid="{3D2AB91A-A769-40EB-84C8-6E134C055564}"/>
    <cellStyle name="통화 [0] 5 2 3 4 2 2" xfId="29215" xr:uid="{B03871F3-65A0-4317-9E3A-F1EF7E41F4F0}"/>
    <cellStyle name="통화 [0] 5 2 3 4 2 2 2" xfId="59167" xr:uid="{6D6288C9-53DB-494F-B023-DA6E700FDA68}"/>
    <cellStyle name="통화 [0] 5 2 3 4 2 3" xfId="34213" xr:uid="{03282F7C-E48D-4F67-BD13-0C24E941ED4E}"/>
    <cellStyle name="통화 [0] 5 2 3 4 3" xfId="7168" xr:uid="{8FC7A949-F698-481A-AFD8-7336EF6C59A5}"/>
    <cellStyle name="통화 [0] 5 2 3 4 3 2" xfId="37123" xr:uid="{1C149539-BE7E-4D7F-BDB6-23D4B456C1E6}"/>
    <cellStyle name="통화 [0] 5 2 3 4 4" xfId="9950" xr:uid="{769EBA57-3D93-4744-AEC9-0F9BFA7E2B1A}"/>
    <cellStyle name="통화 [0] 5 2 3 4 4 2" xfId="39905" xr:uid="{D6F089B8-4A46-4194-B5DE-070B24319D3F}"/>
    <cellStyle name="통화 [0] 5 2 3 4 5" xfId="12732" xr:uid="{051E6930-5E4B-4A1C-B4DE-BC85A438A735}"/>
    <cellStyle name="통화 [0] 5 2 3 4 5 2" xfId="42687" xr:uid="{9C718E01-074C-4AF7-BEBE-580761C66597}"/>
    <cellStyle name="통화 [0] 5 2 3 4 6" xfId="15467" xr:uid="{A06AC719-9ADA-4DBA-A310-E8ED1A7F1BF4}"/>
    <cellStyle name="통화 [0] 5 2 3 4 6 2" xfId="45422" xr:uid="{EE1B6A36-9AE4-4A8A-9FE8-AAA5C9632733}"/>
    <cellStyle name="통화 [0] 5 2 3 4 7" xfId="18215" xr:uid="{06707BD3-32ED-493A-9C40-763232E482D5}"/>
    <cellStyle name="통화 [0] 5 2 3 4 7 2" xfId="48168" xr:uid="{A8DD4E73-66F2-48F8-9F7D-3B9C36AF6EFA}"/>
    <cellStyle name="통화 [0] 5 2 3 4 8" xfId="20998" xr:uid="{AA32B229-E5FD-4077-B470-38B6AED6137D}"/>
    <cellStyle name="통화 [0] 5 2 3 4 8 2" xfId="50950" xr:uid="{C455A912-4298-47C8-BC5E-2BBCDE16ED11}"/>
    <cellStyle name="통화 [0] 5 2 3 4 9" xfId="23736" xr:uid="{0E4E0D7D-A5F9-4242-88DD-86195506FEA7}"/>
    <cellStyle name="통화 [0] 5 2 3 4 9 2" xfId="53688" xr:uid="{E7388EBA-BC1F-445A-A69F-83579D4E15F6}"/>
    <cellStyle name="통화 [0] 5 2 3 5" xfId="2852" xr:uid="{3ED40D9A-E649-466B-94EC-9F5BB694E916}"/>
    <cellStyle name="통화 [0] 5 2 3 5 2" xfId="27847" xr:uid="{128514E0-D685-4695-A077-2CE6EAF1C793}"/>
    <cellStyle name="통화 [0] 5 2 3 5 2 2" xfId="57799" xr:uid="{2BA1A561-5007-4EFC-B503-7E11AE726134}"/>
    <cellStyle name="통화 [0] 5 2 3 5 3" xfId="32845" xr:uid="{2B617CAD-5406-4C16-9F78-29651F4E1115}"/>
    <cellStyle name="통화 [0] 5 2 3 6" xfId="5800" xr:uid="{0CFED71B-EE64-445A-9994-6173378C39B3}"/>
    <cellStyle name="통화 [0] 5 2 3 6 2" xfId="35755" xr:uid="{D7443303-1A29-43C1-A82D-3020BAF4E338}"/>
    <cellStyle name="통화 [0] 5 2 3 7" xfId="8582" xr:uid="{EDC19314-693B-48E7-9297-B1C7E86D1EAF}"/>
    <cellStyle name="통화 [0] 5 2 3 7 2" xfId="38537" xr:uid="{DCD55DAF-FD3F-4A2B-807B-252A54FDD6FF}"/>
    <cellStyle name="통화 [0] 5 2 3 8" xfId="11364" xr:uid="{EEAC5574-57E5-4572-B96C-AFAEA7C72B63}"/>
    <cellStyle name="통화 [0] 5 2 3 8 2" xfId="41319" xr:uid="{DA7659DF-BAEC-4BCD-AC7B-6770901E5756}"/>
    <cellStyle name="통화 [0] 5 2 3 9" xfId="14099" xr:uid="{5151FF99-2389-4D6A-A379-D4F467398813}"/>
    <cellStyle name="통화 [0] 5 2 3 9 2" xfId="44054" xr:uid="{142C139E-03D6-42C2-9FBD-137691A9B867}"/>
    <cellStyle name="통화 [0] 5 2 4" xfId="972" xr:uid="{CD8698A3-924E-4E23-B8E0-79A950C19FBD}"/>
    <cellStyle name="통화 [0] 5 2 4 10" xfId="19801" xr:uid="{15FBD768-BAA2-4443-B069-2380D399A287}"/>
    <cellStyle name="통화 [0] 5 2 4 10 2" xfId="49753" xr:uid="{1087988D-DD5A-4BB1-AF03-5F9C6580AD71}"/>
    <cellStyle name="통화 [0] 5 2 4 11" xfId="22539" xr:uid="{405E189D-E686-482B-8663-2AD78FE1DC71}"/>
    <cellStyle name="통화 [0] 5 2 4 11 2" xfId="52491" xr:uid="{537509CF-B018-45F4-A0BD-2EB1B50795CD}"/>
    <cellStyle name="통화 [0] 5 2 4 12" xfId="25275" xr:uid="{178990D8-CF1B-4975-A2FA-B683DFFA7F0B}"/>
    <cellStyle name="통화 [0] 5 2 4 12 2" xfId="55227" xr:uid="{069AC0F5-06BD-436F-AAFA-3B09B9B81683}"/>
    <cellStyle name="통화 [0] 5 2 4 13" xfId="30977" xr:uid="{C1A9C2B1-1B4A-4C3B-B252-CB7FA5F894A1}"/>
    <cellStyle name="통화 [0] 5 2 4 2" xfId="3707" xr:uid="{0EDC9514-6AED-4A80-8176-6FFA5411CAF8}"/>
    <cellStyle name="통화 [0] 5 2 4 2 10" xfId="25959" xr:uid="{85E7244B-7110-4652-9B2B-2801AB594DC8}"/>
    <cellStyle name="통화 [0] 5 2 4 2 10 2" xfId="55911" xr:uid="{AE092432-6D91-4CDE-8362-6954D93A0684}"/>
    <cellStyle name="통화 [0] 5 2 4 2 11" xfId="33700" xr:uid="{B1011091-27F6-4FA4-9785-D9441F4F5B88}"/>
    <cellStyle name="통화 [0] 5 2 4 2 2" xfId="5075" xr:uid="{0EC8BEF4-81A3-414D-B43F-8A1906D48611}"/>
    <cellStyle name="통화 [0] 5 2 4 2 2 10" xfId="35068" xr:uid="{7AF8521B-D6D8-4940-8578-43940C126EF2}"/>
    <cellStyle name="통화 [0] 5 2 4 2 2 2" xfId="8023" xr:uid="{0A56DC3C-E285-4CC3-9B61-8ABA5F023A6D}"/>
    <cellStyle name="통화 [0] 5 2 4 2 2 2 2" xfId="30070" xr:uid="{314BD93F-BBB3-4772-AE36-3D8A8770AA03}"/>
    <cellStyle name="통화 [0] 5 2 4 2 2 2 2 2" xfId="60022" xr:uid="{397233F8-8CC8-4EC0-9DD8-3D51EE8B3C8B}"/>
    <cellStyle name="통화 [0] 5 2 4 2 2 2 3" xfId="37978" xr:uid="{0731C25C-9C6E-456D-B1E2-35122F5C9B96}"/>
    <cellStyle name="통화 [0] 5 2 4 2 2 3" xfId="10805" xr:uid="{CBA96E52-A053-40FA-9552-33E8D1C2DE70}"/>
    <cellStyle name="통화 [0] 5 2 4 2 2 3 2" xfId="40760" xr:uid="{B184BB75-221D-4326-905D-29B9ECF21AFF}"/>
    <cellStyle name="통화 [0] 5 2 4 2 2 4" xfId="13587" xr:uid="{C331EF5A-CBFC-4B67-9CDF-69C875F6168B}"/>
    <cellStyle name="통화 [0] 5 2 4 2 2 4 2" xfId="43542" xr:uid="{F2A9156A-418D-490C-B03B-F99B8CFA3F7E}"/>
    <cellStyle name="통화 [0] 5 2 4 2 2 5" xfId="16322" xr:uid="{448C5BC6-5702-4319-ACC4-A4094757569D}"/>
    <cellStyle name="통화 [0] 5 2 4 2 2 5 2" xfId="46277" xr:uid="{6074C1A2-80E7-4FDD-97BE-CA0C1DD5D2BB}"/>
    <cellStyle name="통화 [0] 5 2 4 2 2 6" xfId="19070" xr:uid="{3498588A-594A-41E8-BAB9-28FF1966E80B}"/>
    <cellStyle name="통화 [0] 5 2 4 2 2 6 2" xfId="49023" xr:uid="{3786CAE2-4804-451B-BE89-09227AFD3098}"/>
    <cellStyle name="통화 [0] 5 2 4 2 2 7" xfId="21853" xr:uid="{D49B7E73-62DF-4E7D-B189-D280A27BE51A}"/>
    <cellStyle name="통화 [0] 5 2 4 2 2 7 2" xfId="51805" xr:uid="{60F9CE70-9FE4-424A-944E-B52A39A5A1B0}"/>
    <cellStyle name="통화 [0] 5 2 4 2 2 8" xfId="24591" xr:uid="{EE95B7BB-32C0-4821-A6CE-C8A6F0E70BC5}"/>
    <cellStyle name="통화 [0] 5 2 4 2 2 8 2" xfId="54543" xr:uid="{BB85101C-D48F-4459-9409-BB23C83BD9DD}"/>
    <cellStyle name="통화 [0] 5 2 4 2 2 9" xfId="27327" xr:uid="{CFF23A7C-4BE6-4085-98E7-E22B58FDEE75}"/>
    <cellStyle name="통화 [0] 5 2 4 2 2 9 2" xfId="57279" xr:uid="{7433BF8C-46F6-4309-8CDE-16A5CDFD92C5}"/>
    <cellStyle name="통화 [0] 5 2 4 2 3" xfId="6655" xr:uid="{5433B298-1FC3-49AD-97FE-713FE90EE7FC}"/>
    <cellStyle name="통화 [0] 5 2 4 2 3 2" xfId="28702" xr:uid="{0DF86854-F5EB-47B9-BD44-1E2C23715CFD}"/>
    <cellStyle name="통화 [0] 5 2 4 2 3 2 2" xfId="58654" xr:uid="{CBBFFA89-43C3-4038-8755-75B625364CB1}"/>
    <cellStyle name="통화 [0] 5 2 4 2 3 3" xfId="36610" xr:uid="{45FB1863-C949-4BB7-A99D-F0D0CD3F5EB3}"/>
    <cellStyle name="통화 [0] 5 2 4 2 4" xfId="9437" xr:uid="{982D9365-2FB4-4445-83CA-E6A3F0FADC90}"/>
    <cellStyle name="통화 [0] 5 2 4 2 4 2" xfId="39392" xr:uid="{4E4B84E8-F516-4666-AFCF-5E5D15848026}"/>
    <cellStyle name="통화 [0] 5 2 4 2 5" xfId="12219" xr:uid="{6393415F-0FE9-42E9-84CD-8DC8F27D9BAF}"/>
    <cellStyle name="통화 [0] 5 2 4 2 5 2" xfId="42174" xr:uid="{F4773A36-50F8-46AD-AAC9-F9AB8D5E40A4}"/>
    <cellStyle name="통화 [0] 5 2 4 2 6" xfId="14954" xr:uid="{CF90789D-DAA0-4E65-A5D5-004361DBA21C}"/>
    <cellStyle name="통화 [0] 5 2 4 2 6 2" xfId="44909" xr:uid="{49420AD1-8AB7-4730-A40B-CB7E574284D4}"/>
    <cellStyle name="통화 [0] 5 2 4 2 7" xfId="17702" xr:uid="{8957B278-2C8F-4EA6-800E-260CC4A7B12C}"/>
    <cellStyle name="통화 [0] 5 2 4 2 7 2" xfId="47655" xr:uid="{32E7341C-1DFE-4089-8BEC-3BB097811C19}"/>
    <cellStyle name="통화 [0] 5 2 4 2 8" xfId="20485" xr:uid="{D5FEC240-2B64-4FDB-A411-D59FE532F421}"/>
    <cellStyle name="통화 [0] 5 2 4 2 8 2" xfId="50437" xr:uid="{3253D686-1842-491E-9B72-30B057866036}"/>
    <cellStyle name="통화 [0] 5 2 4 2 9" xfId="23223" xr:uid="{D8EF1390-7F40-4F52-B2BB-3F3B52B3705D}"/>
    <cellStyle name="통화 [0] 5 2 4 2 9 2" xfId="53175" xr:uid="{66E2E708-878E-4484-AB7E-1AF1C76EA261}"/>
    <cellStyle name="통화 [0] 5 2 4 3" xfId="4391" xr:uid="{DD7A67C1-93CE-47D8-8A01-65BEE41A2136}"/>
    <cellStyle name="통화 [0] 5 2 4 3 10" xfId="34384" xr:uid="{AA16DAB2-466B-4B56-A9DE-ECCA9D9A040B}"/>
    <cellStyle name="통화 [0] 5 2 4 3 2" xfId="7339" xr:uid="{B306CEF1-F117-4402-AA18-A5F9B936EFA4}"/>
    <cellStyle name="통화 [0] 5 2 4 3 2 2" xfId="29386" xr:uid="{389D7A3B-EE8A-4BFD-8683-C77E908D6BF8}"/>
    <cellStyle name="통화 [0] 5 2 4 3 2 2 2" xfId="59338" xr:uid="{614C8360-81D5-4E88-B8BE-8AE7B51C289E}"/>
    <cellStyle name="통화 [0] 5 2 4 3 2 3" xfId="37294" xr:uid="{069888EB-569A-4349-B973-C3A29E5552CB}"/>
    <cellStyle name="통화 [0] 5 2 4 3 3" xfId="10121" xr:uid="{151EE2F3-746C-4696-894E-250858FBF3E0}"/>
    <cellStyle name="통화 [0] 5 2 4 3 3 2" xfId="40076" xr:uid="{108C7C5F-BC3E-4810-B54D-A1BFA1CA5078}"/>
    <cellStyle name="통화 [0] 5 2 4 3 4" xfId="12903" xr:uid="{B9E224DA-1398-4B9A-9386-4549DAE6D65A}"/>
    <cellStyle name="통화 [0] 5 2 4 3 4 2" xfId="42858" xr:uid="{052B1496-8343-4B1C-9CA5-60A1454D2B54}"/>
    <cellStyle name="통화 [0] 5 2 4 3 5" xfId="15638" xr:uid="{FF2FC9E6-AF7C-495B-BB7D-13EF1AC3116A}"/>
    <cellStyle name="통화 [0] 5 2 4 3 5 2" xfId="45593" xr:uid="{5A301C3B-A07B-47CE-BEEB-96C075804824}"/>
    <cellStyle name="통화 [0] 5 2 4 3 6" xfId="18386" xr:uid="{F9F17D89-138F-440D-9B31-BC8E5A04EFBA}"/>
    <cellStyle name="통화 [0] 5 2 4 3 6 2" xfId="48339" xr:uid="{AA0077A5-667C-4F93-AE8C-42C03065C5D6}"/>
    <cellStyle name="통화 [0] 5 2 4 3 7" xfId="21169" xr:uid="{A72BA99C-84DD-4509-BAD0-216F0BB1532A}"/>
    <cellStyle name="통화 [0] 5 2 4 3 7 2" xfId="51121" xr:uid="{3D965E03-944F-4CA8-A39A-DE7E5F1E085C}"/>
    <cellStyle name="통화 [0] 5 2 4 3 8" xfId="23907" xr:uid="{3000849F-6169-4DF8-9EBD-1E2C7086C3F9}"/>
    <cellStyle name="통화 [0] 5 2 4 3 8 2" xfId="53859" xr:uid="{D6583523-17FC-4757-AFCC-E7D65EC36743}"/>
    <cellStyle name="통화 [0] 5 2 4 3 9" xfId="26643" xr:uid="{E3891C2C-5886-42A5-AE7C-B05A044E5A6B}"/>
    <cellStyle name="통화 [0] 5 2 4 3 9 2" xfId="56595" xr:uid="{1BBF361B-B51F-423D-9F82-E2ED1596AA60}"/>
    <cellStyle name="통화 [0] 5 2 4 4" xfId="3023" xr:uid="{3C9FA031-9394-4FEB-935E-6F41172B8A43}"/>
    <cellStyle name="통화 [0] 5 2 4 4 2" xfId="28018" xr:uid="{AF9C0126-F62F-4786-AB10-2BBFBB0E4AD1}"/>
    <cellStyle name="통화 [0] 5 2 4 4 2 2" xfId="57970" xr:uid="{B1FD1AAF-2F7A-4393-A0DB-A52BEFAD2E3D}"/>
    <cellStyle name="통화 [0] 5 2 4 4 3" xfId="33016" xr:uid="{0CCBFE8F-C813-4BF6-A38B-40A1D14C916F}"/>
    <cellStyle name="통화 [0] 5 2 4 5" xfId="5971" xr:uid="{BAF2831C-75AB-46AC-8DE9-6723A6EB7EB5}"/>
    <cellStyle name="통화 [0] 5 2 4 5 2" xfId="35926" xr:uid="{0B611504-C1BF-45E2-8368-B06EDCDDE76E}"/>
    <cellStyle name="통화 [0] 5 2 4 6" xfId="8753" xr:uid="{8099FE81-596A-4FA5-AAAD-373FF0C90CD9}"/>
    <cellStyle name="통화 [0] 5 2 4 6 2" xfId="38708" xr:uid="{E7713B10-E3BE-4982-B3C4-617561A22373}"/>
    <cellStyle name="통화 [0] 5 2 4 7" xfId="11535" xr:uid="{07ABC3B6-EB28-4FE5-89E1-85BE97FE4AF8}"/>
    <cellStyle name="통화 [0] 5 2 4 7 2" xfId="41490" xr:uid="{1ECFC1B6-2FCC-4A79-BEF5-8A452A94CC2E}"/>
    <cellStyle name="통화 [0] 5 2 4 8" xfId="14270" xr:uid="{602A9577-C6DD-4480-A0B8-9A0D04866C9B}"/>
    <cellStyle name="통화 [0] 5 2 4 8 2" xfId="44225" xr:uid="{77D76063-42E1-4A67-A4D2-E417EDFF274B}"/>
    <cellStyle name="통화 [0] 5 2 4 9" xfId="17018" xr:uid="{FFFB7EB6-9B88-4B39-AE4F-1129FFC6457D}"/>
    <cellStyle name="통화 [0] 5 2 4 9 2" xfId="46971" xr:uid="{874A3FB2-46F9-426B-8C10-933C7B287F95}"/>
    <cellStyle name="통화 [0] 5 2 5" xfId="1514" xr:uid="{5E164199-217F-491D-992B-31B7DC5712D3}"/>
    <cellStyle name="통화 [0] 5 2 5 10" xfId="22881" xr:uid="{2E0921B4-4393-4BE8-954E-A5B9E344EB66}"/>
    <cellStyle name="통화 [0] 5 2 5 10 2" xfId="52833" xr:uid="{71B2ED06-63D8-4331-B568-4DD086A941CB}"/>
    <cellStyle name="통화 [0] 5 2 5 11" xfId="25617" xr:uid="{4BB48C79-B78D-4A2E-994B-07F1E04A6970}"/>
    <cellStyle name="통화 [0] 5 2 5 11 2" xfId="55569" xr:uid="{D84FE670-7290-4735-877D-5C80C3C598D5}"/>
    <cellStyle name="통화 [0] 5 2 5 12" xfId="31519" xr:uid="{A0023B6F-79C0-40D3-A263-C7E50CCFA658}"/>
    <cellStyle name="통화 [0] 5 2 5 2" xfId="4733" xr:uid="{675550A8-8278-4758-9C07-51045F4D4289}"/>
    <cellStyle name="통화 [0] 5 2 5 2 10" xfId="34726" xr:uid="{5E9FD164-B46C-4AF0-B247-2A10DFA35293}"/>
    <cellStyle name="통화 [0] 5 2 5 2 2" xfId="7681" xr:uid="{F1D3ECD0-0FFC-43F7-BEA7-07C115D01C8C}"/>
    <cellStyle name="통화 [0] 5 2 5 2 2 2" xfId="29728" xr:uid="{1DB23B31-3935-4686-AC1E-03088F464445}"/>
    <cellStyle name="통화 [0] 5 2 5 2 2 2 2" xfId="59680" xr:uid="{ABCBEB6C-3CAC-4C22-93B6-E9D893517AAB}"/>
    <cellStyle name="통화 [0] 5 2 5 2 2 3" xfId="37636" xr:uid="{C113AAEC-3833-4F81-84CB-66E2C1654EB1}"/>
    <cellStyle name="통화 [0] 5 2 5 2 3" xfId="10463" xr:uid="{BAC2561E-7D98-4979-B7B6-E5643B2740B7}"/>
    <cellStyle name="통화 [0] 5 2 5 2 3 2" xfId="40418" xr:uid="{07BE8FAE-222D-494A-A013-E5A904A4019E}"/>
    <cellStyle name="통화 [0] 5 2 5 2 4" xfId="13245" xr:uid="{580BD5CF-51FC-4953-96EF-AF055560C726}"/>
    <cellStyle name="통화 [0] 5 2 5 2 4 2" xfId="43200" xr:uid="{51C6765A-0DCB-40CE-9A0F-1EFE1CE4D541}"/>
    <cellStyle name="통화 [0] 5 2 5 2 5" xfId="15980" xr:uid="{6499B9D9-5CCB-4E4C-A51D-57509173F502}"/>
    <cellStyle name="통화 [0] 5 2 5 2 5 2" xfId="45935" xr:uid="{A49D6BBA-8630-4718-9102-0C853166C2D3}"/>
    <cellStyle name="통화 [0] 5 2 5 2 6" xfId="18728" xr:uid="{FB51084B-9336-4852-B187-49648BF38003}"/>
    <cellStyle name="통화 [0] 5 2 5 2 6 2" xfId="48681" xr:uid="{E7A00D58-6614-4E37-B126-A0662B49B923}"/>
    <cellStyle name="통화 [0] 5 2 5 2 7" xfId="21511" xr:uid="{C292405B-5331-40A0-87CA-C42535AD4490}"/>
    <cellStyle name="통화 [0] 5 2 5 2 7 2" xfId="51463" xr:uid="{747B6EAF-FD36-4FA7-8F2D-A6CA65CAD952}"/>
    <cellStyle name="통화 [0] 5 2 5 2 8" xfId="24249" xr:uid="{6F78245D-9D93-4FA7-ABF9-95A008539B11}"/>
    <cellStyle name="통화 [0] 5 2 5 2 8 2" xfId="54201" xr:uid="{F59A0359-CFDD-4708-94EE-446372AC0BCE}"/>
    <cellStyle name="통화 [0] 5 2 5 2 9" xfId="26985" xr:uid="{99930A1F-6DFA-4899-8A6D-98BB32834493}"/>
    <cellStyle name="통화 [0] 5 2 5 2 9 2" xfId="56937" xr:uid="{0CBF1039-AA3A-450E-A37D-6478A513B846}"/>
    <cellStyle name="통화 [0] 5 2 5 3" xfId="3365" xr:uid="{7906C07B-433C-4D60-B565-A1D45AE2113F}"/>
    <cellStyle name="통화 [0] 5 2 5 3 2" xfId="28360" xr:uid="{347187B0-EACB-488A-93EA-063F1CAA999B}"/>
    <cellStyle name="통화 [0] 5 2 5 3 2 2" xfId="58312" xr:uid="{CF4F7120-8CB8-4CC1-A72B-305A1C836660}"/>
    <cellStyle name="통화 [0] 5 2 5 3 3" xfId="33358" xr:uid="{F5CF39C1-7393-4CBA-9562-062C819CCCAA}"/>
    <cellStyle name="통화 [0] 5 2 5 4" xfId="6313" xr:uid="{3C17C453-C833-41F1-8E38-2AFFD61891EA}"/>
    <cellStyle name="통화 [0] 5 2 5 4 2" xfId="36268" xr:uid="{2CE0E45B-C520-4EDC-9426-2E9E081CD06E}"/>
    <cellStyle name="통화 [0] 5 2 5 5" xfId="9095" xr:uid="{DB8D5894-77C3-4FBB-8E05-3F26A7442103}"/>
    <cellStyle name="통화 [0] 5 2 5 5 2" xfId="39050" xr:uid="{CD5A1488-972A-41A8-8D9E-9C8E52915881}"/>
    <cellStyle name="통화 [0] 5 2 5 6" xfId="11877" xr:uid="{D5BD5C76-C347-4D11-8FC2-9DD6386DFE33}"/>
    <cellStyle name="통화 [0] 5 2 5 6 2" xfId="41832" xr:uid="{B1F09F17-DA48-4C41-AE8C-B9D09DC313C3}"/>
    <cellStyle name="통화 [0] 5 2 5 7" xfId="14612" xr:uid="{B4A72814-CB1D-47CD-AD40-9942DCC67054}"/>
    <cellStyle name="통화 [0] 5 2 5 7 2" xfId="44567" xr:uid="{8AADCF9C-1C09-4D97-9137-96C9BEB0980C}"/>
    <cellStyle name="통화 [0] 5 2 5 8" xfId="17360" xr:uid="{A8A4C128-CDCE-431F-BFCC-B30568EA6F13}"/>
    <cellStyle name="통화 [0] 5 2 5 8 2" xfId="47313" xr:uid="{89117CBF-00DB-4E8F-BA8A-66EE77DF450A}"/>
    <cellStyle name="통화 [0] 5 2 5 9" xfId="20143" xr:uid="{B1D7231F-87E0-4CA9-816D-5530240E3B3D}"/>
    <cellStyle name="통화 [0] 5 2 5 9 2" xfId="50095" xr:uid="{805BC83A-1DC5-4C42-9AD6-AB021F78AAA3}"/>
    <cellStyle name="통화 [0] 5 2 6" xfId="2064" xr:uid="{F76E264E-2966-49D5-A32D-B15E9D5BCFFF}"/>
    <cellStyle name="통화 [0] 5 2 6 10" xfId="26301" xr:uid="{BEF64B29-790C-4EB9-8FDA-AE2E85BDFB12}"/>
    <cellStyle name="통화 [0] 5 2 6 10 2" xfId="56253" xr:uid="{CAC9D6D4-24C6-4191-96EC-EB61017073F2}"/>
    <cellStyle name="통화 [0] 5 2 6 11" xfId="32067" xr:uid="{0DAE7086-8840-438E-A274-F8C01E8EF300}"/>
    <cellStyle name="통화 [0] 5 2 6 2" xfId="4049" xr:uid="{3427E268-4AEB-4C6F-90DC-6A786595648D}"/>
    <cellStyle name="통화 [0] 5 2 6 2 2" xfId="29044" xr:uid="{87D97B3B-FCE3-4C62-AF0D-2119A1A3FDAD}"/>
    <cellStyle name="통화 [0] 5 2 6 2 2 2" xfId="58996" xr:uid="{7E4193F7-E82F-4B90-B3CB-623E59AB1C99}"/>
    <cellStyle name="통화 [0] 5 2 6 2 3" xfId="34042" xr:uid="{D8427D13-1E16-409C-A8BC-13D9D576EA2D}"/>
    <cellStyle name="통화 [0] 5 2 6 3" xfId="6997" xr:uid="{70F7BCF6-882F-4A07-9CF8-8F0C498B60E5}"/>
    <cellStyle name="통화 [0] 5 2 6 3 2" xfId="36952" xr:uid="{C8287DAB-E7F9-45D4-BD44-E2C4EB7E71F2}"/>
    <cellStyle name="통화 [0] 5 2 6 4" xfId="9779" xr:uid="{174FB275-F24B-4984-AB70-7A57F16D5B68}"/>
    <cellStyle name="통화 [0] 5 2 6 4 2" xfId="39734" xr:uid="{02A1EAFF-3223-4334-98C4-B1F3EA6A5FF7}"/>
    <cellStyle name="통화 [0] 5 2 6 5" xfId="12561" xr:uid="{46805D99-D5A9-414B-9275-888F0D4F4884}"/>
    <cellStyle name="통화 [0] 5 2 6 5 2" xfId="42516" xr:uid="{6F999A93-4CF9-4853-B7AA-F9E1A98F6FCC}"/>
    <cellStyle name="통화 [0] 5 2 6 6" xfId="15296" xr:uid="{0102B342-65C0-40F7-B91E-FBBBE0224EF1}"/>
    <cellStyle name="통화 [0] 5 2 6 6 2" xfId="45251" xr:uid="{D18DFD0A-E730-4570-A897-20ED31086703}"/>
    <cellStyle name="통화 [0] 5 2 6 7" xfId="18044" xr:uid="{CAB28FAC-43D8-447B-90EF-1C7E9AA4D18E}"/>
    <cellStyle name="통화 [0] 5 2 6 7 2" xfId="47997" xr:uid="{CA4B2DA5-EC9C-4905-8C3D-FF570AB8958F}"/>
    <cellStyle name="통화 [0] 5 2 6 8" xfId="20827" xr:uid="{50527912-FDA6-411C-A8DD-5460AF8490EA}"/>
    <cellStyle name="통화 [0] 5 2 6 8 2" xfId="50779" xr:uid="{36FDE524-C6F3-4B77-808F-58716BD45485}"/>
    <cellStyle name="통화 [0] 5 2 6 9" xfId="23565" xr:uid="{7C51BC77-E836-4C2E-ADEF-43570B052F56}"/>
    <cellStyle name="통화 [0] 5 2 6 9 2" xfId="53517" xr:uid="{7B9C12DF-4D87-4C53-8E93-5AC3FDD27BDB}"/>
    <cellStyle name="통화 [0] 5 2 7" xfId="2243" xr:uid="{544D6026-F166-4DEE-A0F6-F1EA9D9F98AC}"/>
    <cellStyle name="통화 [0] 5 2 7 2" xfId="27676" xr:uid="{93380FFE-FDF0-436F-A3F8-C75F7C6C7761}"/>
    <cellStyle name="통화 [0] 5 2 7 2 2" xfId="57628" xr:uid="{7A0B9224-7541-401C-9469-B7707851F758}"/>
    <cellStyle name="통화 [0] 5 2 7 3" xfId="32243" xr:uid="{562DD616-C4AF-4864-A3C4-505CABAABBC2}"/>
    <cellStyle name="통화 [0] 5 2 8" xfId="2681" xr:uid="{9172C996-4151-4C2E-9C48-ED96417CC263}"/>
    <cellStyle name="통화 [0] 5 2 8 2" xfId="32674" xr:uid="{930AFECA-1FE7-4046-8F46-F3D1408A494E}"/>
    <cellStyle name="통화 [0] 5 2 9" xfId="5629" xr:uid="{FF987791-C984-4829-89F1-DB1692F23693}"/>
    <cellStyle name="통화 [0] 5 2 9 2" xfId="35584" xr:uid="{51BA7E6C-DF2C-4C9C-B0CD-693992C15A12}"/>
    <cellStyle name="통화 [0] 5 20" xfId="8368" xr:uid="{4C014F3E-4C93-49DC-ACDD-38CA8DFBA93C}"/>
    <cellStyle name="통화 [0] 5 20 2" xfId="38323" xr:uid="{73E94B69-ED10-4D5F-8F03-6A990425080E}"/>
    <cellStyle name="통화 [0] 5 21" xfId="11107" xr:uid="{783B40AE-14F2-4E62-B002-D2733C1099E4}"/>
    <cellStyle name="통화 [0] 5 21 2" xfId="41062" xr:uid="{318A92F8-26D6-4462-B464-6121CA387CCB}"/>
    <cellStyle name="통화 [0] 5 22" xfId="11150" xr:uid="{BEF5217A-B60B-47BE-8DAB-2EF4C157D488}"/>
    <cellStyle name="통화 [0] 5 22 2" xfId="41105" xr:uid="{32546E64-8C7E-4097-8E97-B2DCB50F543C}"/>
    <cellStyle name="통화 [0] 5 23" xfId="13885" xr:uid="{9F14B243-4EF2-41ED-90D5-858047813172}"/>
    <cellStyle name="통화 [0] 5 23 2" xfId="43840" xr:uid="{3004EB05-CA70-4D02-83C2-EF332726E24C}"/>
    <cellStyle name="통화 [0] 5 24" xfId="16632" xr:uid="{49FC339D-FB1C-4921-8D3C-680FF3F7CF11}"/>
    <cellStyle name="통화 [0] 5 24 2" xfId="46585" xr:uid="{21D4AA71-0BE5-4B24-97FA-B851E9E579BD}"/>
    <cellStyle name="통화 [0] 5 25" xfId="19369" xr:uid="{90CE9E40-5CB7-451A-A337-DC3CD1F7EBE1}"/>
    <cellStyle name="통화 [0] 5 25 2" xfId="49322" xr:uid="{965A0B6D-3052-478D-86D5-B848D51F922A}"/>
    <cellStyle name="통화 [0] 5 26" xfId="19415" xr:uid="{01A170E0-231C-4F04-A441-83F7D24CE250}"/>
    <cellStyle name="통화 [0] 5 26 2" xfId="49367" xr:uid="{60C28658-6CED-4453-BF00-193D977A0ABF}"/>
    <cellStyle name="통화 [0] 5 27" xfId="22154" xr:uid="{94C0983C-8B6F-4E8C-B42B-75857ED21847}"/>
    <cellStyle name="통화 [0] 5 27 2" xfId="52106" xr:uid="{347C6B74-CF41-40B8-BE68-755AFC1FF6DD}"/>
    <cellStyle name="통화 [0] 5 28" xfId="24890" xr:uid="{689F2758-DA51-41C4-BFC2-3042CA3DCEFF}"/>
    <cellStyle name="통화 [0] 5 28 2" xfId="54842" xr:uid="{2E18A275-19E0-49AE-B152-A9E74E838282}"/>
    <cellStyle name="통화 [0] 5 29" xfId="30391" xr:uid="{D43F8276-9805-400A-9D79-CB67827256ED}"/>
    <cellStyle name="통화 [0] 5 3" xfId="466" xr:uid="{8898E9EF-F4BF-4242-BC5E-1EE57B9005EE}"/>
    <cellStyle name="통화 [0] 5 3 10" xfId="8453" xr:uid="{CA45A135-03CB-4FCF-8107-EF09D5474335}"/>
    <cellStyle name="통화 [0] 5 3 10 2" xfId="38408" xr:uid="{B34BB5DD-8831-448C-8390-C4959F275993}"/>
    <cellStyle name="통화 [0] 5 3 11" xfId="11235" xr:uid="{0243BF33-511E-4896-B2D3-BD0B9F7FEB7E}"/>
    <cellStyle name="통화 [0] 5 3 11 2" xfId="41190" xr:uid="{87366893-BA3E-44CB-89C1-FD94C016EB67}"/>
    <cellStyle name="통화 [0] 5 3 12" xfId="13970" xr:uid="{96E0A257-A895-4CA1-93FE-178C935552D2}"/>
    <cellStyle name="통화 [0] 5 3 12 2" xfId="43925" xr:uid="{0C3B217B-B3AF-455B-8900-E1614067A578}"/>
    <cellStyle name="통화 [0] 5 3 13" xfId="16718" xr:uid="{8DBCF09A-A3D7-4B73-ABB5-621BCDF8042B}"/>
    <cellStyle name="통화 [0] 5 3 13 2" xfId="46671" xr:uid="{6EAE77A4-5344-493A-877D-6A56D26E4F7B}"/>
    <cellStyle name="통화 [0] 5 3 14" xfId="19501" xr:uid="{265237C9-9438-4DA3-B266-C87C4FA11B34}"/>
    <cellStyle name="통화 [0] 5 3 14 2" xfId="49453" xr:uid="{913CFB73-E194-4E0C-A294-EB65297CC93A}"/>
    <cellStyle name="통화 [0] 5 3 15" xfId="22239" xr:uid="{9CFF5AC3-3186-426D-90E4-3DEF21BEBECA}"/>
    <cellStyle name="통화 [0] 5 3 15 2" xfId="52191" xr:uid="{8751E0A1-E4F5-4346-8015-4F32FBF87C79}"/>
    <cellStyle name="통화 [0] 5 3 16" xfId="24975" xr:uid="{851E50CB-CFB3-45E2-8A2C-7A7B2CE77360}"/>
    <cellStyle name="통화 [0] 5 3 16 2" xfId="54927" xr:uid="{420038AA-DE39-4CF6-A8C9-BC116093C231}"/>
    <cellStyle name="통화 [0] 5 3 17" xfId="30479" xr:uid="{EFF949C3-CA3F-4B92-999B-BBAEE6A4C030}"/>
    <cellStyle name="통화 [0] 5 3 2" xfId="608" xr:uid="{4218D5CF-2FA6-4797-A4AD-CE240ACC9248}"/>
    <cellStyle name="통화 [0] 5 3 2 10" xfId="16889" xr:uid="{1C39C4AE-37EE-4B72-BD07-1534DB2213F0}"/>
    <cellStyle name="통화 [0] 5 3 2 10 2" xfId="46842" xr:uid="{B4A2BD64-A5C3-43AB-B9FF-213936D34F28}"/>
    <cellStyle name="통화 [0] 5 3 2 11" xfId="19672" xr:uid="{7E4039B8-5C35-4A12-8F46-C2D962228F45}"/>
    <cellStyle name="통화 [0] 5 3 2 11 2" xfId="49624" xr:uid="{D7F8F3CE-AB81-46DE-8D93-E8C9AF685E1B}"/>
    <cellStyle name="통화 [0] 5 3 2 12" xfId="22410" xr:uid="{CF6DA366-2EA9-4E1D-B2ED-BADB41CE6076}"/>
    <cellStyle name="통화 [0] 5 3 2 12 2" xfId="52362" xr:uid="{0630689C-EDAF-4729-A221-9E2ED3D4872C}"/>
    <cellStyle name="통화 [0] 5 3 2 13" xfId="25146" xr:uid="{F01AEAE7-5803-4EDC-9965-2671631A2228}"/>
    <cellStyle name="통화 [0] 5 3 2 13 2" xfId="55098" xr:uid="{686416C1-BB3C-4E7E-83F1-03C76201FEAA}"/>
    <cellStyle name="통화 [0] 5 3 2 14" xfId="30618" xr:uid="{74C30532-0319-4C5C-8240-96F20B8500AA}"/>
    <cellStyle name="통화 [0] 5 3 2 2" xfId="1156" xr:uid="{2E6E6E54-C173-4031-B8BB-ABCE611EEA68}"/>
    <cellStyle name="통화 [0] 5 3 2 2 10" xfId="20014" xr:uid="{066C1639-F0B0-4587-95E5-A4588E50F62A}"/>
    <cellStyle name="통화 [0] 5 3 2 2 10 2" xfId="49966" xr:uid="{2E5A4521-53EC-494D-BB5E-F0D2CD53DBAA}"/>
    <cellStyle name="통화 [0] 5 3 2 2 11" xfId="22752" xr:uid="{17BA7395-9AF2-40C9-9F45-47D29D730985}"/>
    <cellStyle name="통화 [0] 5 3 2 2 11 2" xfId="52704" xr:uid="{D42C0292-3292-4C6F-A917-B3360C6EA61A}"/>
    <cellStyle name="통화 [0] 5 3 2 2 12" xfId="25488" xr:uid="{700B65A6-6597-4C16-B1AC-585A0C226E77}"/>
    <cellStyle name="통화 [0] 5 3 2 2 12 2" xfId="55440" xr:uid="{E8609B8B-52C7-410D-8217-2A999CCD7A2C}"/>
    <cellStyle name="통화 [0] 5 3 2 2 13" xfId="31161" xr:uid="{2887F2CE-C6CA-433D-B188-D6911F7429D6}"/>
    <cellStyle name="통화 [0] 5 3 2 2 2" xfId="3920" xr:uid="{9C409C2B-B3F1-4B6C-9E2C-52FE0CE5679D}"/>
    <cellStyle name="통화 [0] 5 3 2 2 2 10" xfId="26172" xr:uid="{74FEC203-06B1-4CDA-801A-AC88767D598D}"/>
    <cellStyle name="통화 [0] 5 3 2 2 2 10 2" xfId="56124" xr:uid="{993F9763-33B7-46AB-8915-FD27B8EDC419}"/>
    <cellStyle name="통화 [0] 5 3 2 2 2 11" xfId="33913" xr:uid="{2A439D71-AEA4-47C3-B073-D3F03407075D}"/>
    <cellStyle name="통화 [0] 5 3 2 2 2 2" xfId="5288" xr:uid="{DB2C43A7-50BF-4B01-90AC-01600C506252}"/>
    <cellStyle name="통화 [0] 5 3 2 2 2 2 10" xfId="35281" xr:uid="{BCC755C6-123B-4C87-B5D3-AA423241CC83}"/>
    <cellStyle name="통화 [0] 5 3 2 2 2 2 2" xfId="8236" xr:uid="{14CD860B-6284-44B9-9293-31E4D118087E}"/>
    <cellStyle name="통화 [0] 5 3 2 2 2 2 2 2" xfId="30283" xr:uid="{CACA18D8-7A60-4841-A700-29A810798317}"/>
    <cellStyle name="통화 [0] 5 3 2 2 2 2 2 2 2" xfId="60235" xr:uid="{32A828A5-2F32-476D-AD3D-6875E3BBF64F}"/>
    <cellStyle name="통화 [0] 5 3 2 2 2 2 2 3" xfId="38191" xr:uid="{F3A6111D-5CD5-4022-A491-8749F1A94FB0}"/>
    <cellStyle name="통화 [0] 5 3 2 2 2 2 3" xfId="11018" xr:uid="{C036BC2D-363A-42BB-A3A2-DF52192D8B81}"/>
    <cellStyle name="통화 [0] 5 3 2 2 2 2 3 2" xfId="40973" xr:uid="{AB44DCF2-5953-4325-9264-A13ED66DF0B1}"/>
    <cellStyle name="통화 [0] 5 3 2 2 2 2 4" xfId="13800" xr:uid="{894E7C8F-DFFD-4D52-83CD-65BF9BD11432}"/>
    <cellStyle name="통화 [0] 5 3 2 2 2 2 4 2" xfId="43755" xr:uid="{D144FE99-A5D8-4792-96E9-030B5FF3C08A}"/>
    <cellStyle name="통화 [0] 5 3 2 2 2 2 5" xfId="16535" xr:uid="{A6CDCB00-B130-4F86-8DF7-C94D47FBF839}"/>
    <cellStyle name="통화 [0] 5 3 2 2 2 2 5 2" xfId="46490" xr:uid="{FA0CF08A-F595-4BEA-9900-8749AAA0AEE7}"/>
    <cellStyle name="통화 [0] 5 3 2 2 2 2 6" xfId="19283" xr:uid="{707C8F75-91BF-45C2-90BA-480D273A3EE8}"/>
    <cellStyle name="통화 [0] 5 3 2 2 2 2 6 2" xfId="49236" xr:uid="{98DEB271-DEB6-450A-A52B-26CA666057FD}"/>
    <cellStyle name="통화 [0] 5 3 2 2 2 2 7" xfId="22066" xr:uid="{0FD38E99-82A3-44AE-91DC-5424DB8F298F}"/>
    <cellStyle name="통화 [0] 5 3 2 2 2 2 7 2" xfId="52018" xr:uid="{B0ACB5E0-BA69-41DD-9DBC-C1C3697050ED}"/>
    <cellStyle name="통화 [0] 5 3 2 2 2 2 8" xfId="24804" xr:uid="{59234508-D9B1-4C6F-9E7E-25F2DBD7DEC3}"/>
    <cellStyle name="통화 [0] 5 3 2 2 2 2 8 2" xfId="54756" xr:uid="{530E2980-7C39-4AA6-AFDE-FC1987C25F65}"/>
    <cellStyle name="통화 [0] 5 3 2 2 2 2 9" xfId="27540" xr:uid="{9EBEAD94-AECC-4F8D-ABF8-230B8B07FFA8}"/>
    <cellStyle name="통화 [0] 5 3 2 2 2 2 9 2" xfId="57492" xr:uid="{49D389C0-E3A7-4971-B5C0-28E78ED520CC}"/>
    <cellStyle name="통화 [0] 5 3 2 2 2 3" xfId="6868" xr:uid="{91A09514-348E-4895-83FE-0596D5A5D3E5}"/>
    <cellStyle name="통화 [0] 5 3 2 2 2 3 2" xfId="28915" xr:uid="{31CD866E-38E2-4A9B-BC1F-7A815A42417E}"/>
    <cellStyle name="통화 [0] 5 3 2 2 2 3 2 2" xfId="58867" xr:uid="{7CF76340-4E01-4DB3-A3CB-59E30ECD62E8}"/>
    <cellStyle name="통화 [0] 5 3 2 2 2 3 3" xfId="36823" xr:uid="{52ECC422-3D98-4ED1-BDDF-05DA6C62114D}"/>
    <cellStyle name="통화 [0] 5 3 2 2 2 4" xfId="9650" xr:uid="{C4875DDC-501B-4BB5-8B53-BB49296D16D6}"/>
    <cellStyle name="통화 [0] 5 3 2 2 2 4 2" xfId="39605" xr:uid="{0A150D84-5DF3-453B-99E7-8601F3075D88}"/>
    <cellStyle name="통화 [0] 5 3 2 2 2 5" xfId="12432" xr:uid="{1C227930-245C-4B14-BA91-4EB62C12E51E}"/>
    <cellStyle name="통화 [0] 5 3 2 2 2 5 2" xfId="42387" xr:uid="{9936EDC3-5368-4CF5-80D2-83449A92E12E}"/>
    <cellStyle name="통화 [0] 5 3 2 2 2 6" xfId="15167" xr:uid="{8460F9D0-74AE-4744-A247-F9CE0632D22F}"/>
    <cellStyle name="통화 [0] 5 3 2 2 2 6 2" xfId="45122" xr:uid="{D5B64C17-1661-46D8-96D4-A821727F0FAA}"/>
    <cellStyle name="통화 [0] 5 3 2 2 2 7" xfId="17915" xr:uid="{00D959B2-19C2-4F62-97CD-92C425AAD1F9}"/>
    <cellStyle name="통화 [0] 5 3 2 2 2 7 2" xfId="47868" xr:uid="{CC593C12-D957-4BF1-852A-5FD72D6E914E}"/>
    <cellStyle name="통화 [0] 5 3 2 2 2 8" xfId="20698" xr:uid="{12C4F75E-EF7D-41FD-9DFC-445718B34FF0}"/>
    <cellStyle name="통화 [0] 5 3 2 2 2 8 2" xfId="50650" xr:uid="{5D599C5D-F760-4A0E-B52A-0E9B91FAAC18}"/>
    <cellStyle name="통화 [0] 5 3 2 2 2 9" xfId="23436" xr:uid="{8F5AE91E-0563-4D25-9C13-257FD088048F}"/>
    <cellStyle name="통화 [0] 5 3 2 2 2 9 2" xfId="53388" xr:uid="{959D4618-EE0B-48A2-8162-F2538F6A8C9D}"/>
    <cellStyle name="통화 [0] 5 3 2 2 3" xfId="4604" xr:uid="{209DFF52-12EB-475D-A461-B7FAC1235CC4}"/>
    <cellStyle name="통화 [0] 5 3 2 2 3 10" xfId="34597" xr:uid="{63FAD702-36D3-4DA3-85B1-ACE04DCCC46D}"/>
    <cellStyle name="통화 [0] 5 3 2 2 3 2" xfId="7552" xr:uid="{11F3D2F8-47B5-4FAA-87CB-180CD9F197AB}"/>
    <cellStyle name="통화 [0] 5 3 2 2 3 2 2" xfId="29599" xr:uid="{F239E4B3-379E-4123-9D5C-EF88BC42A666}"/>
    <cellStyle name="통화 [0] 5 3 2 2 3 2 2 2" xfId="59551" xr:uid="{72703D6A-9FD5-4087-A5F5-3AFB901DBC83}"/>
    <cellStyle name="통화 [0] 5 3 2 2 3 2 3" xfId="37507" xr:uid="{30EE9E23-0072-4A09-B665-C8DB15DC93BD}"/>
    <cellStyle name="통화 [0] 5 3 2 2 3 3" xfId="10334" xr:uid="{899C9B24-5650-4558-A9CD-7C45FEB71A12}"/>
    <cellStyle name="통화 [0] 5 3 2 2 3 3 2" xfId="40289" xr:uid="{8F665F6F-78AD-4F7B-933E-4CBCFD4BA2CF}"/>
    <cellStyle name="통화 [0] 5 3 2 2 3 4" xfId="13116" xr:uid="{6358C664-7A40-4836-AC61-AD77F21FC068}"/>
    <cellStyle name="통화 [0] 5 3 2 2 3 4 2" xfId="43071" xr:uid="{9441E608-800D-4930-B4E0-25893E7712D0}"/>
    <cellStyle name="통화 [0] 5 3 2 2 3 5" xfId="15851" xr:uid="{FCF559DA-616F-4537-9213-C04FD1CD4245}"/>
    <cellStyle name="통화 [0] 5 3 2 2 3 5 2" xfId="45806" xr:uid="{B78D20A3-951D-491A-B90D-113428F28AC8}"/>
    <cellStyle name="통화 [0] 5 3 2 2 3 6" xfId="18599" xr:uid="{86C8C68A-E303-4C1D-B42A-65DC61DC5502}"/>
    <cellStyle name="통화 [0] 5 3 2 2 3 6 2" xfId="48552" xr:uid="{58A19EB3-BF50-484E-B6D1-C31093D02703}"/>
    <cellStyle name="통화 [0] 5 3 2 2 3 7" xfId="21382" xr:uid="{16A149F0-64EF-4043-964A-B49B7EFC690B}"/>
    <cellStyle name="통화 [0] 5 3 2 2 3 7 2" xfId="51334" xr:uid="{A768672E-36A4-43B3-A811-FA9A0F8D5B7A}"/>
    <cellStyle name="통화 [0] 5 3 2 2 3 8" xfId="24120" xr:uid="{7C2468CA-A636-4743-976D-58CB11FA6418}"/>
    <cellStyle name="통화 [0] 5 3 2 2 3 8 2" xfId="54072" xr:uid="{151E8D95-8DB7-4B99-A119-A880E7049FD7}"/>
    <cellStyle name="통화 [0] 5 3 2 2 3 9" xfId="26856" xr:uid="{22E7F9C6-5208-4F7C-A768-EF2063745CD2}"/>
    <cellStyle name="통화 [0] 5 3 2 2 3 9 2" xfId="56808" xr:uid="{0FB698CA-3ADA-4198-85FD-B65887153F47}"/>
    <cellStyle name="통화 [0] 5 3 2 2 4" xfId="3236" xr:uid="{130841D0-E0E4-4324-AD16-334E804650D6}"/>
    <cellStyle name="통화 [0] 5 3 2 2 4 2" xfId="28231" xr:uid="{0F6C2FA9-7549-4723-9BF0-FF105C0109D4}"/>
    <cellStyle name="통화 [0] 5 3 2 2 4 2 2" xfId="58183" xr:uid="{8416AEB3-EEC2-4C2C-B7E8-F1913108E529}"/>
    <cellStyle name="통화 [0] 5 3 2 2 4 3" xfId="33229" xr:uid="{6313AA1E-FADD-42A5-BCD8-8B77FFE7F3EC}"/>
    <cellStyle name="통화 [0] 5 3 2 2 5" xfId="6184" xr:uid="{17FEE90C-B288-453D-91C5-9ABF5F79B19B}"/>
    <cellStyle name="통화 [0] 5 3 2 2 5 2" xfId="36139" xr:uid="{D70F4756-0B77-4695-8F1A-798A9D1EFD3D}"/>
    <cellStyle name="통화 [0] 5 3 2 2 6" xfId="8966" xr:uid="{0E36FE44-DA54-4BB1-9069-E18DC36E8613}"/>
    <cellStyle name="통화 [0] 5 3 2 2 6 2" xfId="38921" xr:uid="{B8336903-7D3B-4ACD-83BF-FCB7EF51B970}"/>
    <cellStyle name="통화 [0] 5 3 2 2 7" xfId="11748" xr:uid="{5E516BCC-5C24-4B48-A01B-45ACF12D582F}"/>
    <cellStyle name="통화 [0] 5 3 2 2 7 2" xfId="41703" xr:uid="{DC769739-ED4E-41A9-AF96-8D54632D4C7B}"/>
    <cellStyle name="통화 [0] 5 3 2 2 8" xfId="14483" xr:uid="{26B368ED-03A8-4367-977F-A280D1A319D8}"/>
    <cellStyle name="통화 [0] 5 3 2 2 8 2" xfId="44438" xr:uid="{D06028DA-131F-48FF-9BA9-143F742A5E0B}"/>
    <cellStyle name="통화 [0] 5 3 2 2 9" xfId="17231" xr:uid="{5CCB19DF-0D70-4F8F-99B6-CCF061AE21E8}"/>
    <cellStyle name="통화 [0] 5 3 2 2 9 2" xfId="47184" xr:uid="{044518C7-88C3-4003-8006-6CADAD23A6C2}"/>
    <cellStyle name="통화 [0] 5 3 2 3" xfId="1698" xr:uid="{19FA12F3-BBD5-426E-946B-B0FBFC6C9631}"/>
    <cellStyle name="통화 [0] 5 3 2 3 10" xfId="23094" xr:uid="{BE216E5B-AA95-4409-83CD-7D2DFDE73E61}"/>
    <cellStyle name="통화 [0] 5 3 2 3 10 2" xfId="53046" xr:uid="{095C918D-C809-4E69-A91B-5A51730AC01F}"/>
    <cellStyle name="통화 [0] 5 3 2 3 11" xfId="25830" xr:uid="{7A7C00CC-67D6-4C1A-8AC0-E6BFB7DA2EA6}"/>
    <cellStyle name="통화 [0] 5 3 2 3 11 2" xfId="55782" xr:uid="{1D80B5D9-AA0E-48D4-B299-776A82072DFB}"/>
    <cellStyle name="통화 [0] 5 3 2 3 12" xfId="31703" xr:uid="{5B1CB0D6-0B95-4F29-8551-1A40BE512156}"/>
    <cellStyle name="통화 [0] 5 3 2 3 2" xfId="4946" xr:uid="{71D2F32E-3758-4CA3-B01C-469AB9E2052C}"/>
    <cellStyle name="통화 [0] 5 3 2 3 2 10" xfId="34939" xr:uid="{F0740180-6EDC-4C42-B22A-F661833E6D45}"/>
    <cellStyle name="통화 [0] 5 3 2 3 2 2" xfId="7894" xr:uid="{3ECC2156-8304-4E15-A07C-BA495732834D}"/>
    <cellStyle name="통화 [0] 5 3 2 3 2 2 2" xfId="29941" xr:uid="{1DC5462C-07C1-4176-A84B-95F15B4A5281}"/>
    <cellStyle name="통화 [0] 5 3 2 3 2 2 2 2" xfId="59893" xr:uid="{10EBE298-1170-457A-9F94-77B7136DD455}"/>
    <cellStyle name="통화 [0] 5 3 2 3 2 2 3" xfId="37849" xr:uid="{BB9BECB9-39EF-4246-A2B3-3A29A6FA0803}"/>
    <cellStyle name="통화 [0] 5 3 2 3 2 3" xfId="10676" xr:uid="{FBC15826-5098-4895-8703-6FE7EC55DD32}"/>
    <cellStyle name="통화 [0] 5 3 2 3 2 3 2" xfId="40631" xr:uid="{66594161-C3FC-41A2-A829-AC04F98658AF}"/>
    <cellStyle name="통화 [0] 5 3 2 3 2 4" xfId="13458" xr:uid="{D2F10CCF-5413-4035-A723-09FB0D316557}"/>
    <cellStyle name="통화 [0] 5 3 2 3 2 4 2" xfId="43413" xr:uid="{9E88E9C7-5B97-402F-890C-E7DB3B14DAAD}"/>
    <cellStyle name="통화 [0] 5 3 2 3 2 5" xfId="16193" xr:uid="{B86DE339-26B5-4127-BD32-15D7CDE8CF3E}"/>
    <cellStyle name="통화 [0] 5 3 2 3 2 5 2" xfId="46148" xr:uid="{286DC053-D695-4737-99A8-8754D1CA57C1}"/>
    <cellStyle name="통화 [0] 5 3 2 3 2 6" xfId="18941" xr:uid="{FE125767-51BC-440E-A493-87D7E1221AB8}"/>
    <cellStyle name="통화 [0] 5 3 2 3 2 6 2" xfId="48894" xr:uid="{130F4F62-28EE-44A8-B728-6F5FCA797261}"/>
    <cellStyle name="통화 [0] 5 3 2 3 2 7" xfId="21724" xr:uid="{891E7105-7312-4B14-99E0-13B3FFD65738}"/>
    <cellStyle name="통화 [0] 5 3 2 3 2 7 2" xfId="51676" xr:uid="{3BBCE1F8-35D0-4D5D-8F4D-C413E8C821B8}"/>
    <cellStyle name="통화 [0] 5 3 2 3 2 8" xfId="24462" xr:uid="{F6BE21EA-2E28-4930-AF36-8DF4105D0EB4}"/>
    <cellStyle name="통화 [0] 5 3 2 3 2 8 2" xfId="54414" xr:uid="{90D6BCD7-A50F-4FCA-89BE-9CA133584C1C}"/>
    <cellStyle name="통화 [0] 5 3 2 3 2 9" xfId="27198" xr:uid="{D52479CE-0EF4-4AD8-9B0F-CF2E183167A0}"/>
    <cellStyle name="통화 [0] 5 3 2 3 2 9 2" xfId="57150" xr:uid="{F9C66F4E-D40B-4472-BAED-F8A7619066E8}"/>
    <cellStyle name="통화 [0] 5 3 2 3 3" xfId="3578" xr:uid="{5A555B22-7B85-445F-A97C-148A5D475944}"/>
    <cellStyle name="통화 [0] 5 3 2 3 3 2" xfId="28573" xr:uid="{82AFFDAE-6FD2-4929-8FE2-557215DAD65B}"/>
    <cellStyle name="통화 [0] 5 3 2 3 3 2 2" xfId="58525" xr:uid="{CF0C24D6-B3C3-49AB-AC11-BD6EA5BEEC26}"/>
    <cellStyle name="통화 [0] 5 3 2 3 3 3" xfId="33571" xr:uid="{CA3E6D02-3A7A-4A0B-B6A5-2FBBE5F5B39B}"/>
    <cellStyle name="통화 [0] 5 3 2 3 4" xfId="6526" xr:uid="{E52A8FCE-95B6-45F2-9FAC-8BCAB39601C9}"/>
    <cellStyle name="통화 [0] 5 3 2 3 4 2" xfId="36481" xr:uid="{5708F114-CBE3-4700-8632-7513ADBDEDAB}"/>
    <cellStyle name="통화 [0] 5 3 2 3 5" xfId="9308" xr:uid="{A8D6CF37-8C7D-4507-AC97-7516F69C8044}"/>
    <cellStyle name="통화 [0] 5 3 2 3 5 2" xfId="39263" xr:uid="{2168DF30-005E-4C03-8FA2-C35187034521}"/>
    <cellStyle name="통화 [0] 5 3 2 3 6" xfId="12090" xr:uid="{4B852796-80EE-4E9B-BF2D-82B0A08878A4}"/>
    <cellStyle name="통화 [0] 5 3 2 3 6 2" xfId="42045" xr:uid="{23563100-3D64-4E37-9B0D-4CA06118A72F}"/>
    <cellStyle name="통화 [0] 5 3 2 3 7" xfId="14825" xr:uid="{404BEC36-3195-4941-9422-1A92C0324814}"/>
    <cellStyle name="통화 [0] 5 3 2 3 7 2" xfId="44780" xr:uid="{2255619A-2D27-4F1C-9CB1-8894A9160FA4}"/>
    <cellStyle name="통화 [0] 5 3 2 3 8" xfId="17573" xr:uid="{E422B7EB-E858-44FE-B36A-E44CEC42EB90}"/>
    <cellStyle name="통화 [0] 5 3 2 3 8 2" xfId="47526" xr:uid="{69CBF503-1B14-45F7-955C-9558153AE6B1}"/>
    <cellStyle name="통화 [0] 5 3 2 3 9" xfId="20356" xr:uid="{258A13EB-BAA1-4700-BF3D-9D523E1D8C56}"/>
    <cellStyle name="통화 [0] 5 3 2 3 9 2" xfId="50308" xr:uid="{3137F53A-E8A7-4FF0-9B6D-1BD7F4F9EAC2}"/>
    <cellStyle name="통화 [0] 5 3 2 4" xfId="2457" xr:uid="{A57D52EC-3058-4187-9829-4AD405442C25}"/>
    <cellStyle name="통화 [0] 5 3 2 4 10" xfId="26514" xr:uid="{F0ED18A2-0BAB-42DB-826C-4DE0B75461ED}"/>
    <cellStyle name="통화 [0] 5 3 2 4 10 2" xfId="56466" xr:uid="{D351D2BD-3451-4C82-8FD5-BEC5F7E5AFBD}"/>
    <cellStyle name="통화 [0] 5 3 2 4 11" xfId="32456" xr:uid="{43A86F3B-3D3E-4C97-A9E3-15335F6C151D}"/>
    <cellStyle name="통화 [0] 5 3 2 4 2" xfId="4262" xr:uid="{CAC3D178-6B68-409B-A082-9283F0E20224}"/>
    <cellStyle name="통화 [0] 5 3 2 4 2 2" xfId="29257" xr:uid="{C7427131-1601-4818-8DD2-2A74CDC50A17}"/>
    <cellStyle name="통화 [0] 5 3 2 4 2 2 2" xfId="59209" xr:uid="{B98BFB9A-FC5F-4AC6-A7CF-9C5976E0A95B}"/>
    <cellStyle name="통화 [0] 5 3 2 4 2 3" xfId="34255" xr:uid="{39DFD174-6B24-4F5A-BFCF-BD1D1B25CD73}"/>
    <cellStyle name="통화 [0] 5 3 2 4 3" xfId="7210" xr:uid="{F15DE4F3-1E7C-4C3C-A69D-BB38BA485445}"/>
    <cellStyle name="통화 [0] 5 3 2 4 3 2" xfId="37165" xr:uid="{7A2C34C6-0234-47B5-863E-064321BFAFE3}"/>
    <cellStyle name="통화 [0] 5 3 2 4 4" xfId="9992" xr:uid="{8C699FFB-95E2-4BFF-944C-9B6A93CB34EA}"/>
    <cellStyle name="통화 [0] 5 3 2 4 4 2" xfId="39947" xr:uid="{58DAD6EC-AADC-4256-B9D3-0CB7D28B0624}"/>
    <cellStyle name="통화 [0] 5 3 2 4 5" xfId="12774" xr:uid="{A3CBFEF8-69CC-41AB-BFFC-117090CBD5AC}"/>
    <cellStyle name="통화 [0] 5 3 2 4 5 2" xfId="42729" xr:uid="{44D54955-FF75-4480-B09F-108BD1024BC2}"/>
    <cellStyle name="통화 [0] 5 3 2 4 6" xfId="15509" xr:uid="{C0557482-D4DF-4B62-85BE-DBB3DF0988B3}"/>
    <cellStyle name="통화 [0] 5 3 2 4 6 2" xfId="45464" xr:uid="{7A3D546C-B7C1-4C60-9B81-91E4AB785F3A}"/>
    <cellStyle name="통화 [0] 5 3 2 4 7" xfId="18257" xr:uid="{75ACE34A-D6C4-48D8-8143-88EA56F845BC}"/>
    <cellStyle name="통화 [0] 5 3 2 4 7 2" xfId="48210" xr:uid="{74F80AFF-D985-4A0B-AE5B-31FF61C9051A}"/>
    <cellStyle name="통화 [0] 5 3 2 4 8" xfId="21040" xr:uid="{08AD76FC-86C5-49DF-BA07-E80F6DD26500}"/>
    <cellStyle name="통화 [0] 5 3 2 4 8 2" xfId="50992" xr:uid="{4D74550A-89AE-4A9B-A577-23DFFDF0A84A}"/>
    <cellStyle name="통화 [0] 5 3 2 4 9" xfId="23778" xr:uid="{CC22B5C1-83BF-4860-9DA6-DA619AE7BE31}"/>
    <cellStyle name="통화 [0] 5 3 2 4 9 2" xfId="53730" xr:uid="{94EC40CB-B5B6-4D5E-BA45-42FD29F72289}"/>
    <cellStyle name="통화 [0] 5 3 2 5" xfId="2894" xr:uid="{D841EA26-D870-41E4-B7A7-5E3F9A6D664F}"/>
    <cellStyle name="통화 [0] 5 3 2 5 2" xfId="27889" xr:uid="{564A8301-B6FB-43A6-8363-EC324D43389F}"/>
    <cellStyle name="통화 [0] 5 3 2 5 2 2" xfId="57841" xr:uid="{5B856D54-9990-450D-A7F8-2E1220CCB3CE}"/>
    <cellStyle name="통화 [0] 5 3 2 5 3" xfId="32887" xr:uid="{B0CFD3BF-4BA1-4722-9155-1084EDD8E8A2}"/>
    <cellStyle name="통화 [0] 5 3 2 6" xfId="5842" xr:uid="{4B766408-8581-4F7E-84D5-8AB4DA41B889}"/>
    <cellStyle name="통화 [0] 5 3 2 6 2" xfId="35797" xr:uid="{CF10CB9A-9582-41B2-A615-1824688CC69C}"/>
    <cellStyle name="통화 [0] 5 3 2 7" xfId="8624" xr:uid="{AFC61B52-6685-44C4-872F-54C9B630E776}"/>
    <cellStyle name="통화 [0] 5 3 2 7 2" xfId="38579" xr:uid="{99688CFF-2CE3-4F71-92A4-208359B535E3}"/>
    <cellStyle name="통화 [0] 5 3 2 8" xfId="11406" xr:uid="{07DE6BE9-1B0A-409E-A6E8-365D3A121F37}"/>
    <cellStyle name="통화 [0] 5 3 2 8 2" xfId="41361" xr:uid="{1CCBFA16-5025-49A0-80A4-A8EEA90604D1}"/>
    <cellStyle name="통화 [0] 5 3 2 9" xfId="14141" xr:uid="{48C318E1-DDF3-4BFA-AAE9-0F060A144F19}"/>
    <cellStyle name="통화 [0] 5 3 2 9 2" xfId="44096" xr:uid="{C05CA70D-FA78-4A10-9377-561F0DC540F7}"/>
    <cellStyle name="통화 [0] 5 3 3" xfId="841" xr:uid="{F6EDFBC1-EAED-4AEB-9A0B-F334A24C4297}"/>
    <cellStyle name="통화 [0] 5 3 3 10" xfId="19843" xr:uid="{2DFC4FA7-5715-497E-B1B9-D3572F70810B}"/>
    <cellStyle name="통화 [0] 5 3 3 10 2" xfId="49795" xr:uid="{CCBCAD2C-83A8-4051-9C4E-C288280D46F6}"/>
    <cellStyle name="통화 [0] 5 3 3 11" xfId="22581" xr:uid="{AA0213E3-E135-4939-A21E-A613D78D3778}"/>
    <cellStyle name="통화 [0] 5 3 3 11 2" xfId="52533" xr:uid="{E02F5B52-F9E0-4C2F-8BD9-1CECBA2DA318}"/>
    <cellStyle name="통화 [0] 5 3 3 12" xfId="25317" xr:uid="{6F823F81-EEB1-4ED0-A1BD-4F176976C207}"/>
    <cellStyle name="통화 [0] 5 3 3 12 2" xfId="55269" xr:uid="{9A0DFA72-151F-450C-BA9A-7E36DD8F8555}"/>
    <cellStyle name="통화 [0] 5 3 3 13" xfId="30846" xr:uid="{7CD0F3D3-0A5D-4CF4-BD4E-A7073EFDAAF7}"/>
    <cellStyle name="통화 [0] 5 3 3 2" xfId="1384" xr:uid="{B2F7C5F0-62BE-4D11-B1B2-A73A67302B96}"/>
    <cellStyle name="통화 [0] 5 3 3 2 10" xfId="23265" xr:uid="{33A5C796-2E68-4EE5-B827-0895C3FB507E}"/>
    <cellStyle name="통화 [0] 5 3 3 2 10 2" xfId="53217" xr:uid="{EA771F67-6A66-435C-A877-0C4B51D7B95D}"/>
    <cellStyle name="통화 [0] 5 3 3 2 11" xfId="26001" xr:uid="{C2EDD837-FEE5-4702-867F-2239AD78F785}"/>
    <cellStyle name="통화 [0] 5 3 3 2 11 2" xfId="55953" xr:uid="{089ED0F7-3D73-4580-8C09-1017F6F2C0AD}"/>
    <cellStyle name="통화 [0] 5 3 3 2 12" xfId="31389" xr:uid="{DC0C602D-73A6-4C7E-B37E-F3C9725DCABD}"/>
    <cellStyle name="통화 [0] 5 3 3 2 2" xfId="5117" xr:uid="{A48AD836-5563-4D55-9B02-F26FFBB2E0A6}"/>
    <cellStyle name="통화 [0] 5 3 3 2 2 10" xfId="35110" xr:uid="{1443DC74-B501-44D1-A0DF-2EF32798851F}"/>
    <cellStyle name="통화 [0] 5 3 3 2 2 2" xfId="8065" xr:uid="{730A00F0-EB74-4BF7-899B-20381F949A3C}"/>
    <cellStyle name="통화 [0] 5 3 3 2 2 2 2" xfId="30112" xr:uid="{25547472-9057-43F9-8E8A-975FF2B58E49}"/>
    <cellStyle name="통화 [0] 5 3 3 2 2 2 2 2" xfId="60064" xr:uid="{8349DAF9-32C3-48A5-9F9A-F8BABCD83779}"/>
    <cellStyle name="통화 [0] 5 3 3 2 2 2 3" xfId="38020" xr:uid="{2EFBA044-E3DE-4B23-8892-E688F491A093}"/>
    <cellStyle name="통화 [0] 5 3 3 2 2 3" xfId="10847" xr:uid="{4A141F4D-0502-4EC6-97D4-8C245B25289A}"/>
    <cellStyle name="통화 [0] 5 3 3 2 2 3 2" xfId="40802" xr:uid="{4256A394-3000-432F-BA2E-B4FAE7E13411}"/>
    <cellStyle name="통화 [0] 5 3 3 2 2 4" xfId="13629" xr:uid="{920FAA80-9AB4-471C-B16D-528CFBE2D2FD}"/>
    <cellStyle name="통화 [0] 5 3 3 2 2 4 2" xfId="43584" xr:uid="{BB65556D-BBEE-4C9B-B160-A7EAA0A117B2}"/>
    <cellStyle name="통화 [0] 5 3 3 2 2 5" xfId="16364" xr:uid="{9341C8FA-DBA9-4369-85B0-CE533E0BBDA7}"/>
    <cellStyle name="통화 [0] 5 3 3 2 2 5 2" xfId="46319" xr:uid="{668D4412-3A55-487F-81C4-2BA0DB06C391}"/>
    <cellStyle name="통화 [0] 5 3 3 2 2 6" xfId="19112" xr:uid="{DD551B67-7C23-48A7-9740-EA328CEBEAD3}"/>
    <cellStyle name="통화 [0] 5 3 3 2 2 6 2" xfId="49065" xr:uid="{A9C3BC7E-8CE1-4FC9-949E-8AEFE304F48F}"/>
    <cellStyle name="통화 [0] 5 3 3 2 2 7" xfId="21895" xr:uid="{839B1939-18B3-4D87-BA52-C1D7A1BF25C7}"/>
    <cellStyle name="통화 [0] 5 3 3 2 2 7 2" xfId="51847" xr:uid="{BCA5F57F-2E61-4D1D-988E-1D26C37220A6}"/>
    <cellStyle name="통화 [0] 5 3 3 2 2 8" xfId="24633" xr:uid="{B5F96104-00AE-472B-A63F-85335CD21C82}"/>
    <cellStyle name="통화 [0] 5 3 3 2 2 8 2" xfId="54585" xr:uid="{94A6BCD2-FDDA-41DA-B3FE-A65093E68AC4}"/>
    <cellStyle name="통화 [0] 5 3 3 2 2 9" xfId="27369" xr:uid="{2213F578-DCA2-484B-B0C2-00FE121225FB}"/>
    <cellStyle name="통화 [0] 5 3 3 2 2 9 2" xfId="57321" xr:uid="{A989EB4D-4D53-4356-8BE4-7E628B3E726D}"/>
    <cellStyle name="통화 [0] 5 3 3 2 3" xfId="3749" xr:uid="{F24A3779-2EF3-4C1F-BCF7-017AB8347F8E}"/>
    <cellStyle name="통화 [0] 5 3 3 2 3 2" xfId="28744" xr:uid="{414883F2-B059-4C85-AC02-B9AC2133DE40}"/>
    <cellStyle name="통화 [0] 5 3 3 2 3 2 2" xfId="58696" xr:uid="{B860C664-2251-4872-89BC-1E458C79B29F}"/>
    <cellStyle name="통화 [0] 5 3 3 2 3 3" xfId="33742" xr:uid="{27659BC6-1231-4676-B325-DCE31A176F74}"/>
    <cellStyle name="통화 [0] 5 3 3 2 4" xfId="6697" xr:uid="{E4F20832-CF0D-4CB5-98E3-51B206059EE4}"/>
    <cellStyle name="통화 [0] 5 3 3 2 4 2" xfId="36652" xr:uid="{D9A4EE74-C3B6-490A-87C4-7AE0D08AB6C7}"/>
    <cellStyle name="통화 [0] 5 3 3 2 5" xfId="9479" xr:uid="{CDEBDAC5-EC38-437E-9963-ECB58122F4D1}"/>
    <cellStyle name="통화 [0] 5 3 3 2 5 2" xfId="39434" xr:uid="{1D05C180-FB94-4B81-9EFE-A2F511E5CA89}"/>
    <cellStyle name="통화 [0] 5 3 3 2 6" xfId="12261" xr:uid="{2AA16611-AE70-4F02-A764-4A58572A3AFC}"/>
    <cellStyle name="통화 [0] 5 3 3 2 6 2" xfId="42216" xr:uid="{B064033A-ACE9-47FA-B292-3CB41A7B3868}"/>
    <cellStyle name="통화 [0] 5 3 3 2 7" xfId="14996" xr:uid="{B6D87931-E28C-4620-B933-825A175CDE82}"/>
    <cellStyle name="통화 [0] 5 3 3 2 7 2" xfId="44951" xr:uid="{1F569F52-B833-4B5A-B03D-33F724BF34C8}"/>
    <cellStyle name="통화 [0] 5 3 3 2 8" xfId="17744" xr:uid="{95DE4E0B-062E-40F9-935F-2698CFE220A9}"/>
    <cellStyle name="통화 [0] 5 3 3 2 8 2" xfId="47697" xr:uid="{57B88D8C-E4A1-4EEF-8213-6FC839B4CC3A}"/>
    <cellStyle name="통화 [0] 5 3 3 2 9" xfId="20527" xr:uid="{40AC3402-05EF-4BBB-A3EB-922B32C26028}"/>
    <cellStyle name="통화 [0] 5 3 3 2 9 2" xfId="50479" xr:uid="{4B19A8CF-AB4F-4762-BBBE-7ED86C9074A2}"/>
    <cellStyle name="통화 [0] 5 3 3 3" xfId="1926" xr:uid="{7696F728-D26A-4B40-995F-9B2703D7B637}"/>
    <cellStyle name="통화 [0] 5 3 3 3 10" xfId="26685" xr:uid="{DC43882C-6C50-4193-A29B-4573499E14FD}"/>
    <cellStyle name="통화 [0] 5 3 3 3 10 2" xfId="56637" xr:uid="{1016027C-A8A5-4157-A64C-BA99C62E481A}"/>
    <cellStyle name="통화 [0] 5 3 3 3 11" xfId="31931" xr:uid="{A8E0ABF6-3E60-42C7-9FCF-43F74340C4BE}"/>
    <cellStyle name="통화 [0] 5 3 3 3 2" xfId="4433" xr:uid="{752486D7-9A7F-413D-8C08-43298F9D78C1}"/>
    <cellStyle name="통화 [0] 5 3 3 3 2 2" xfId="29428" xr:uid="{884097EB-3C33-4E87-B973-E4715F89988D}"/>
    <cellStyle name="통화 [0] 5 3 3 3 2 2 2" xfId="59380" xr:uid="{611895D1-E9D2-4ECA-BB5F-A7E892581E17}"/>
    <cellStyle name="통화 [0] 5 3 3 3 2 3" xfId="34426" xr:uid="{29788A09-511B-4707-B9C1-3936575DF830}"/>
    <cellStyle name="통화 [0] 5 3 3 3 3" xfId="7381" xr:uid="{A89F29A4-A12B-4948-8682-4BC664DA1353}"/>
    <cellStyle name="통화 [0] 5 3 3 3 3 2" xfId="37336" xr:uid="{4B0401D4-4C0F-4667-9B43-7E2FAE3EB69F}"/>
    <cellStyle name="통화 [0] 5 3 3 3 4" xfId="10163" xr:uid="{0E605259-2A72-45F7-B0F7-73A97B6E5430}"/>
    <cellStyle name="통화 [0] 5 3 3 3 4 2" xfId="40118" xr:uid="{EE250DDB-F4B0-457C-B0F3-8B83FC766980}"/>
    <cellStyle name="통화 [0] 5 3 3 3 5" xfId="12945" xr:uid="{5D7543F1-E63B-44D8-9609-0009978127A8}"/>
    <cellStyle name="통화 [0] 5 3 3 3 5 2" xfId="42900" xr:uid="{82395EC5-78DD-4B38-9C23-A7CB41D2FC24}"/>
    <cellStyle name="통화 [0] 5 3 3 3 6" xfId="15680" xr:uid="{D726330B-F8AA-479F-B2A6-5F06460516AA}"/>
    <cellStyle name="통화 [0] 5 3 3 3 6 2" xfId="45635" xr:uid="{BF101204-AFB1-47EF-A8E4-3E7B3D575434}"/>
    <cellStyle name="통화 [0] 5 3 3 3 7" xfId="18428" xr:uid="{C7BA4CD8-1862-4D28-9E76-287E543007D3}"/>
    <cellStyle name="통화 [0] 5 3 3 3 7 2" xfId="48381" xr:uid="{2327E05F-F37D-43D9-BB34-FED61C71624C}"/>
    <cellStyle name="통화 [0] 5 3 3 3 8" xfId="21211" xr:uid="{78644657-FE87-4D40-A0C4-D4CF27847BFC}"/>
    <cellStyle name="통화 [0] 5 3 3 3 8 2" xfId="51163" xr:uid="{426A7A13-DC18-4560-BC22-903AA5D1EEC9}"/>
    <cellStyle name="통화 [0] 5 3 3 3 9" xfId="23949" xr:uid="{6C23DE9A-1844-4248-8923-9F3C942940DC}"/>
    <cellStyle name="통화 [0] 5 3 3 3 9 2" xfId="53901" xr:uid="{25DDC2EC-273A-4D89-A453-584524FE78A0}"/>
    <cellStyle name="통화 [0] 5 3 3 4" xfId="3065" xr:uid="{D61E0B14-F195-431C-9B99-4F4B2D5B660F}"/>
    <cellStyle name="통화 [0] 5 3 3 4 2" xfId="28060" xr:uid="{49FC2EE9-2597-4A58-BDBD-B4772AEDE8E6}"/>
    <cellStyle name="통화 [0] 5 3 3 4 2 2" xfId="58012" xr:uid="{984DEC62-3F65-4FC2-B922-BD0B224AB7B6}"/>
    <cellStyle name="통화 [0] 5 3 3 4 3" xfId="33058" xr:uid="{435F6C33-2942-4910-9E38-22C50127AE08}"/>
    <cellStyle name="통화 [0] 5 3 3 5" xfId="6013" xr:uid="{303A4F07-CE8F-4907-BFAC-8CC5C3747213}"/>
    <cellStyle name="통화 [0] 5 3 3 5 2" xfId="35968" xr:uid="{3069D2FB-B3AF-4EF5-BC66-48041B714C46}"/>
    <cellStyle name="통화 [0] 5 3 3 6" xfId="8795" xr:uid="{105B032C-EE5F-4DC2-AD44-E39F1652EB51}"/>
    <cellStyle name="통화 [0] 5 3 3 6 2" xfId="38750" xr:uid="{A148F5CE-CB8A-4CCD-804E-768DABA15291}"/>
    <cellStyle name="통화 [0] 5 3 3 7" xfId="11577" xr:uid="{208A4D8D-B780-4B80-811F-84AAD0F684CC}"/>
    <cellStyle name="통화 [0] 5 3 3 7 2" xfId="41532" xr:uid="{81E6878E-92A1-4B8F-ABC2-6DCB3E30ABB5}"/>
    <cellStyle name="통화 [0] 5 3 3 8" xfId="14312" xr:uid="{3140EA62-3AE3-4CEE-BFC0-C86821922F41}"/>
    <cellStyle name="통화 [0] 5 3 3 8 2" xfId="44267" xr:uid="{3FBBC411-38EB-495C-9620-4F98C90445C8}"/>
    <cellStyle name="통화 [0] 5 3 3 9" xfId="17060" xr:uid="{0D2B2F77-0BBE-424A-A16F-5E2DDFD6DF67}"/>
    <cellStyle name="통화 [0] 5 3 3 9 2" xfId="47013" xr:uid="{6F582C06-5AFE-4392-8C76-17ABC66F5399}"/>
    <cellStyle name="통화 [0] 5 3 4" xfId="1017" xr:uid="{8BA1A469-D862-4248-8C19-3EB519D7D715}"/>
    <cellStyle name="통화 [0] 5 3 4 10" xfId="22923" xr:uid="{2272133F-6814-4AA6-9470-B3A998D38D39}"/>
    <cellStyle name="통화 [0] 5 3 4 10 2" xfId="52875" xr:uid="{C75D8060-5CB2-455F-91C9-2EF29B4C0D76}"/>
    <cellStyle name="통화 [0] 5 3 4 11" xfId="25659" xr:uid="{F5F4DA25-4243-4B6B-ABBB-5E3927D7239D}"/>
    <cellStyle name="통화 [0] 5 3 4 11 2" xfId="55611" xr:uid="{8D23E707-155E-4812-88F7-8F8F5CABD348}"/>
    <cellStyle name="통화 [0] 5 3 4 12" xfId="31022" xr:uid="{6DD224EB-B129-47CD-84CD-69C0623F9259}"/>
    <cellStyle name="통화 [0] 5 3 4 2" xfId="4775" xr:uid="{B9B6064B-AF77-42EF-A8C0-BFAFDAE9375D}"/>
    <cellStyle name="통화 [0] 5 3 4 2 10" xfId="34768" xr:uid="{7A407624-6C16-4DF8-87D2-714F1D53E587}"/>
    <cellStyle name="통화 [0] 5 3 4 2 2" xfId="7723" xr:uid="{AA6CCDF0-105C-45EE-B316-AAAB5DF29C97}"/>
    <cellStyle name="통화 [0] 5 3 4 2 2 2" xfId="29770" xr:uid="{464D2022-F3CC-47E4-9B45-B7CCAC8488E1}"/>
    <cellStyle name="통화 [0] 5 3 4 2 2 2 2" xfId="59722" xr:uid="{585D1F2B-6C4A-4B74-B943-A7830F121167}"/>
    <cellStyle name="통화 [0] 5 3 4 2 2 3" xfId="37678" xr:uid="{51A1FC46-BE90-4400-AA0D-9F768A79EB48}"/>
    <cellStyle name="통화 [0] 5 3 4 2 3" xfId="10505" xr:uid="{769EA037-4648-4FCD-AA7C-3F07FD93EC53}"/>
    <cellStyle name="통화 [0] 5 3 4 2 3 2" xfId="40460" xr:uid="{3A81A7E8-98B1-4F80-A819-8E058C9852F9}"/>
    <cellStyle name="통화 [0] 5 3 4 2 4" xfId="13287" xr:uid="{FE32038B-EC77-4768-82F2-8F08A8412076}"/>
    <cellStyle name="통화 [0] 5 3 4 2 4 2" xfId="43242" xr:uid="{068CF4F0-3236-4249-BA0C-C9B3E9AB3B9A}"/>
    <cellStyle name="통화 [0] 5 3 4 2 5" xfId="16022" xr:uid="{A92BBAFC-0BA1-477E-B861-3CB8CA2CE9DC}"/>
    <cellStyle name="통화 [0] 5 3 4 2 5 2" xfId="45977" xr:uid="{E9527F5D-4DFB-41B6-9E68-1447003FD686}"/>
    <cellStyle name="통화 [0] 5 3 4 2 6" xfId="18770" xr:uid="{EAE61471-8489-4422-8975-E2258F4F805E}"/>
    <cellStyle name="통화 [0] 5 3 4 2 6 2" xfId="48723" xr:uid="{F93086EF-A001-4C2A-88FE-2BE1D5638FE8}"/>
    <cellStyle name="통화 [0] 5 3 4 2 7" xfId="21553" xr:uid="{0980EC4D-75B7-4417-BA59-87B7D79350D2}"/>
    <cellStyle name="통화 [0] 5 3 4 2 7 2" xfId="51505" xr:uid="{E9DE902E-EB39-45E6-B55D-C92762669932}"/>
    <cellStyle name="통화 [0] 5 3 4 2 8" xfId="24291" xr:uid="{8E2161AA-20D6-4820-B2AC-BB87DA5F3980}"/>
    <cellStyle name="통화 [0] 5 3 4 2 8 2" xfId="54243" xr:uid="{1A588CB6-6D2D-4122-8F86-64FA4DE35D3E}"/>
    <cellStyle name="통화 [0] 5 3 4 2 9" xfId="27027" xr:uid="{0D37324C-6681-43D9-B5E5-C676B256D38F}"/>
    <cellStyle name="통화 [0] 5 3 4 2 9 2" xfId="56979" xr:uid="{44BECB87-0142-4DFF-BAE9-79A5FDE27EFD}"/>
    <cellStyle name="통화 [0] 5 3 4 3" xfId="3407" xr:uid="{9474638F-4203-4658-A8F5-D13F61FCB131}"/>
    <cellStyle name="통화 [0] 5 3 4 3 2" xfId="28402" xr:uid="{2BC79D32-A2C5-439C-BE5D-0504F701584A}"/>
    <cellStyle name="통화 [0] 5 3 4 3 2 2" xfId="58354" xr:uid="{E3424678-A5D6-4D3A-B7D9-73A783C60F64}"/>
    <cellStyle name="통화 [0] 5 3 4 3 3" xfId="33400" xr:uid="{8EF67854-F772-4986-8A47-CBC9F8B2A4D0}"/>
    <cellStyle name="통화 [0] 5 3 4 4" xfId="6355" xr:uid="{600A3450-05D9-4442-9580-932DA8994E8D}"/>
    <cellStyle name="통화 [0] 5 3 4 4 2" xfId="36310" xr:uid="{699F7A5B-95A9-47CB-93FC-E71730FB8D0F}"/>
    <cellStyle name="통화 [0] 5 3 4 5" xfId="9137" xr:uid="{F25FE2BA-B2EC-44A7-9498-919D480728E8}"/>
    <cellStyle name="통화 [0] 5 3 4 5 2" xfId="39092" xr:uid="{A9D1811D-EF7D-48F6-A1F2-EE30F49F24CD}"/>
    <cellStyle name="통화 [0] 5 3 4 6" xfId="11919" xr:uid="{3760BEDA-6BDE-47EE-8A84-E47A62FC73E9}"/>
    <cellStyle name="통화 [0] 5 3 4 6 2" xfId="41874" xr:uid="{17E043FD-4166-49B6-8E04-6817B5919425}"/>
    <cellStyle name="통화 [0] 5 3 4 7" xfId="14654" xr:uid="{DB33C4FF-C4BC-45B1-AFA9-781992A8E42E}"/>
    <cellStyle name="통화 [0] 5 3 4 7 2" xfId="44609" xr:uid="{B4094E45-A439-4ACA-8F5A-7A45070F7BC7}"/>
    <cellStyle name="통화 [0] 5 3 4 8" xfId="17402" xr:uid="{EBC30671-EC96-4646-8C1B-4FB412603D01}"/>
    <cellStyle name="통화 [0] 5 3 4 8 2" xfId="47355" xr:uid="{7A2BE263-9428-47D9-B70E-899EF480736A}"/>
    <cellStyle name="통화 [0] 5 3 4 9" xfId="20185" xr:uid="{914C398C-6FD7-4EF5-B988-1E3BA0E49717}"/>
    <cellStyle name="통화 [0] 5 3 4 9 2" xfId="50137" xr:uid="{C490F8D8-D4A4-4A97-9382-EFE4EA96551B}"/>
    <cellStyle name="통화 [0] 5 3 5" xfId="1559" xr:uid="{B1444153-012E-4F0F-90BF-E2AA31CFEC40}"/>
    <cellStyle name="통화 [0] 5 3 5 10" xfId="26343" xr:uid="{E135E3C5-2DC2-4123-A987-8EBC39323EE3}"/>
    <cellStyle name="통화 [0] 5 3 5 10 2" xfId="56295" xr:uid="{CB895DA5-095B-4B21-9B9F-65DEC49E2880}"/>
    <cellStyle name="통화 [0] 5 3 5 11" xfId="31564" xr:uid="{403F7DFC-D86C-4692-8833-16379E88C3C2}"/>
    <cellStyle name="통화 [0] 5 3 5 2" xfId="4091" xr:uid="{4ACC121A-8320-4883-8816-EFE209E13C9A}"/>
    <cellStyle name="통화 [0] 5 3 5 2 2" xfId="29086" xr:uid="{F781D8BC-5C29-450D-A7D1-6297DCAC51DC}"/>
    <cellStyle name="통화 [0] 5 3 5 2 2 2" xfId="59038" xr:uid="{A29FFBE0-4BBF-4DEF-9627-229AF9B5C4C1}"/>
    <cellStyle name="통화 [0] 5 3 5 2 3" xfId="34084" xr:uid="{8C1E553B-4EDC-4C3F-B312-E441C0133FA2}"/>
    <cellStyle name="통화 [0] 5 3 5 3" xfId="7039" xr:uid="{5B52663B-C286-41F1-B584-0B600A08FEBC}"/>
    <cellStyle name="통화 [0] 5 3 5 3 2" xfId="36994" xr:uid="{D6FD4207-4E52-48EA-BD0C-29E9660D0597}"/>
    <cellStyle name="통화 [0] 5 3 5 4" xfId="9821" xr:uid="{060BD77B-27C9-4BFF-B3C8-0AA0848B0057}"/>
    <cellStyle name="통화 [0] 5 3 5 4 2" xfId="39776" xr:uid="{B05D7A82-CC24-4455-BC9E-E0CAA15C9058}"/>
    <cellStyle name="통화 [0] 5 3 5 5" xfId="12603" xr:uid="{AF667220-2658-463A-B027-B0B15393EF98}"/>
    <cellStyle name="통화 [0] 5 3 5 5 2" xfId="42558" xr:uid="{A26BD202-FECB-4FAB-9323-5C4A9E4390A5}"/>
    <cellStyle name="통화 [0] 5 3 5 6" xfId="15338" xr:uid="{5EDE36DA-54A5-4F1B-B4D5-B2E19B499164}"/>
    <cellStyle name="통화 [0] 5 3 5 6 2" xfId="45293" xr:uid="{4F7280F3-A4F7-409A-A4E6-1D5CD9CFFC95}"/>
    <cellStyle name="통화 [0] 5 3 5 7" xfId="18086" xr:uid="{52B21DB5-5AA3-4498-9938-AC7684AC520A}"/>
    <cellStyle name="통화 [0] 5 3 5 7 2" xfId="48039" xr:uid="{63B8ADFE-7A38-493F-8132-C793425FDA3C}"/>
    <cellStyle name="통화 [0] 5 3 5 8" xfId="20869" xr:uid="{CCAF7D32-D36A-44DA-BA29-753797AA20E8}"/>
    <cellStyle name="통화 [0] 5 3 5 8 2" xfId="50821" xr:uid="{F39EFBD0-019A-4228-A3F5-68F57542B061}"/>
    <cellStyle name="통화 [0] 5 3 5 9" xfId="23607" xr:uid="{13A3F466-9DFA-4A65-B2EE-5302B1DE958A}"/>
    <cellStyle name="통화 [0] 5 3 5 9 2" xfId="53559" xr:uid="{7178A29E-AC4E-448B-B4C2-ADD60A1DF0FE}"/>
    <cellStyle name="통화 [0] 5 3 6" xfId="2106" xr:uid="{BBF37DDC-9342-499C-BECF-9A3EA5781D6C}"/>
    <cellStyle name="통화 [0] 5 3 6 2" xfId="27718" xr:uid="{C6A19B56-D70F-42C6-A760-E7669CB427AE}"/>
    <cellStyle name="통화 [0] 5 3 6 2 2" xfId="57670" xr:uid="{EDB1EB04-839E-40C3-9D1E-13D10C03C3CE}"/>
    <cellStyle name="통화 [0] 5 3 6 3" xfId="32109" xr:uid="{33556647-2470-43AB-B902-F783DF645DBE}"/>
    <cellStyle name="통화 [0] 5 3 7" xfId="2285" xr:uid="{83E9CE9D-7DF8-4E9A-949C-2E05B222187B}"/>
    <cellStyle name="통화 [0] 5 3 7 2" xfId="32285" xr:uid="{C39293C8-FA21-4131-9378-C63A87F97F24}"/>
    <cellStyle name="통화 [0] 5 3 8" xfId="2723" xr:uid="{021F76F6-9D67-4C0D-8326-DB954875B157}"/>
    <cellStyle name="통화 [0] 5 3 8 2" xfId="32716" xr:uid="{7AD86494-F11F-40DD-B2FE-EED5F92670DC}"/>
    <cellStyle name="통화 [0] 5 3 9" xfId="5671" xr:uid="{62FF49DD-C4BB-44BC-9088-17A8B1498110}"/>
    <cellStyle name="통화 [0] 5 3 9 2" xfId="35626" xr:uid="{603267AE-2AE4-4072-B4F2-780A0B279CF3}"/>
    <cellStyle name="통화 [0] 5 4" xfId="520" xr:uid="{71D9A590-5273-4F62-8FC8-577F4A9479A1}"/>
    <cellStyle name="통화 [0] 5 4 10" xfId="16804" xr:uid="{77A8BBB2-37D0-4F2B-8D38-C6FDB2D0207E}"/>
    <cellStyle name="통화 [0] 5 4 10 2" xfId="46757" xr:uid="{44714CC3-8D92-4D7D-8CD5-3E5437E364A6}"/>
    <cellStyle name="통화 [0] 5 4 11" xfId="19587" xr:uid="{D7760B0D-FACE-49C1-9C5F-0892F174EABD}"/>
    <cellStyle name="통화 [0] 5 4 11 2" xfId="49539" xr:uid="{F234CE8A-A4B0-450E-BD7C-23D6964A35B5}"/>
    <cellStyle name="통화 [0] 5 4 12" xfId="22325" xr:uid="{3AB8FBB5-3B8C-4371-AFF6-46161315C6AB}"/>
    <cellStyle name="통화 [0] 5 4 12 2" xfId="52277" xr:uid="{07500E51-8FCA-44E1-BC23-74491B3ED63C}"/>
    <cellStyle name="통화 [0] 5 4 13" xfId="25061" xr:uid="{B93E271E-D0BD-458F-BD72-844963F72E54}"/>
    <cellStyle name="통화 [0] 5 4 13 2" xfId="55013" xr:uid="{4BDF5893-F8BD-4D77-887E-A6B6C48392F1}"/>
    <cellStyle name="통화 [0] 5 4 14" xfId="30530" xr:uid="{D09E891D-7342-4A6D-99F0-7FA0D7FFB265}"/>
    <cellStyle name="통화 [0] 5 4 2" xfId="1068" xr:uid="{9EE01260-45DF-468D-9A18-D9922E0B7A44}"/>
    <cellStyle name="통화 [0] 5 4 2 10" xfId="19929" xr:uid="{7C750E67-35B2-4A0B-A033-2755F190A176}"/>
    <cellStyle name="통화 [0] 5 4 2 10 2" xfId="49881" xr:uid="{2561F361-F5A8-4F3B-8510-53C5CFA5173F}"/>
    <cellStyle name="통화 [0] 5 4 2 11" xfId="22667" xr:uid="{DA70EA6A-0C73-4A40-84C2-8E0C5C063125}"/>
    <cellStyle name="통화 [0] 5 4 2 11 2" xfId="52619" xr:uid="{8E839E7D-895A-4A1D-9898-7E088BDE7098}"/>
    <cellStyle name="통화 [0] 5 4 2 12" xfId="25403" xr:uid="{A88465DC-AF04-4CB7-AD7E-95E2D6D134E2}"/>
    <cellStyle name="통화 [0] 5 4 2 12 2" xfId="55355" xr:uid="{20FC4C48-9CA4-4614-B8DD-4FEF46B45027}"/>
    <cellStyle name="통화 [0] 5 4 2 13" xfId="31073" xr:uid="{B68DA715-026C-41CF-A258-C44046DDBFB6}"/>
    <cellStyle name="통화 [0] 5 4 2 2" xfId="3835" xr:uid="{50645CA6-49F6-4B45-BEF5-AC6F864538BB}"/>
    <cellStyle name="통화 [0] 5 4 2 2 10" xfId="26087" xr:uid="{138F6481-6CC5-4CC4-BCD4-5750F659C3A2}"/>
    <cellStyle name="통화 [0] 5 4 2 2 10 2" xfId="56039" xr:uid="{E4D8F5AC-9B2B-42A7-A521-95AC83C2CEFA}"/>
    <cellStyle name="통화 [0] 5 4 2 2 11" xfId="33828" xr:uid="{10CBF317-1197-49AF-9C7B-036C9D58D9B1}"/>
    <cellStyle name="통화 [0] 5 4 2 2 2" xfId="5203" xr:uid="{B01280DD-AF9F-4D61-979B-E9D04269CADC}"/>
    <cellStyle name="통화 [0] 5 4 2 2 2 10" xfId="35196" xr:uid="{0BCBCF68-D661-422F-B819-DE3811DA22EE}"/>
    <cellStyle name="통화 [0] 5 4 2 2 2 2" xfId="8151" xr:uid="{73298C6C-6B8B-4BA7-9A2E-F8A4301CA330}"/>
    <cellStyle name="통화 [0] 5 4 2 2 2 2 2" xfId="30198" xr:uid="{015E8E8D-5047-49A0-B3FE-4E1BB328184D}"/>
    <cellStyle name="통화 [0] 5 4 2 2 2 2 2 2" xfId="60150" xr:uid="{0BD1D445-F52D-4625-8E2F-F67D3E4C617D}"/>
    <cellStyle name="통화 [0] 5 4 2 2 2 2 3" xfId="38106" xr:uid="{30B88691-1799-4CB4-B2FD-81EA389525FC}"/>
    <cellStyle name="통화 [0] 5 4 2 2 2 3" xfId="10933" xr:uid="{2414ABD4-4F9A-4842-8C20-10EBD2686D8B}"/>
    <cellStyle name="통화 [0] 5 4 2 2 2 3 2" xfId="40888" xr:uid="{F839C54E-55AC-4E22-B1A7-2752670A13BB}"/>
    <cellStyle name="통화 [0] 5 4 2 2 2 4" xfId="13715" xr:uid="{3C49D4BE-F901-4929-B8FD-5D7AA817887F}"/>
    <cellStyle name="통화 [0] 5 4 2 2 2 4 2" xfId="43670" xr:uid="{2CBA14ED-3D05-4DC3-A806-09D4D469C8AD}"/>
    <cellStyle name="통화 [0] 5 4 2 2 2 5" xfId="16450" xr:uid="{42670F0C-A0AF-45CD-81D6-5239857253C6}"/>
    <cellStyle name="통화 [0] 5 4 2 2 2 5 2" xfId="46405" xr:uid="{482C576A-7017-4AF3-81DC-D596F2D24E04}"/>
    <cellStyle name="통화 [0] 5 4 2 2 2 6" xfId="19198" xr:uid="{F7535411-B53E-4719-A299-B225D901E6B4}"/>
    <cellStyle name="통화 [0] 5 4 2 2 2 6 2" xfId="49151" xr:uid="{2EBFD86F-0797-4248-B4BF-9E7DE41B4F6D}"/>
    <cellStyle name="통화 [0] 5 4 2 2 2 7" xfId="21981" xr:uid="{8655D5E7-86B3-4C0F-A26D-F3DC841FEF83}"/>
    <cellStyle name="통화 [0] 5 4 2 2 2 7 2" xfId="51933" xr:uid="{8044D589-4A4D-4AE2-A7BA-ACBE6A58043B}"/>
    <cellStyle name="통화 [0] 5 4 2 2 2 8" xfId="24719" xr:uid="{1DFD0447-B0A6-4A4D-BDCB-32806907619E}"/>
    <cellStyle name="통화 [0] 5 4 2 2 2 8 2" xfId="54671" xr:uid="{4EC9007F-BDFF-41D5-92BC-C70C27DDFCC3}"/>
    <cellStyle name="통화 [0] 5 4 2 2 2 9" xfId="27455" xr:uid="{865FB0AC-A3D9-4B5B-B9BC-13DC877CE658}"/>
    <cellStyle name="통화 [0] 5 4 2 2 2 9 2" xfId="57407" xr:uid="{57B17468-D694-461D-BF47-645A55B12FFE}"/>
    <cellStyle name="통화 [0] 5 4 2 2 3" xfId="6783" xr:uid="{31C27C4B-2C67-415E-B0D5-F63CA9093400}"/>
    <cellStyle name="통화 [0] 5 4 2 2 3 2" xfId="28830" xr:uid="{B2D9AEA2-ABB0-42EB-BA24-D143E43A61CC}"/>
    <cellStyle name="통화 [0] 5 4 2 2 3 2 2" xfId="58782" xr:uid="{8A818D4C-E572-4619-A462-C9C9F849B3CA}"/>
    <cellStyle name="통화 [0] 5 4 2 2 3 3" xfId="36738" xr:uid="{118CD22A-AC87-4899-B979-6571EA331E96}"/>
    <cellStyle name="통화 [0] 5 4 2 2 4" xfId="9565" xr:uid="{0535F60A-10D5-4D60-8BEF-458189AB9035}"/>
    <cellStyle name="통화 [0] 5 4 2 2 4 2" xfId="39520" xr:uid="{58EF0405-C764-4ECC-8A09-B99110690A94}"/>
    <cellStyle name="통화 [0] 5 4 2 2 5" xfId="12347" xr:uid="{5F8D23A2-4EB8-4297-9B48-699BB5A5E9C2}"/>
    <cellStyle name="통화 [0] 5 4 2 2 5 2" xfId="42302" xr:uid="{61D0F5F2-B621-41B6-B981-D4C007BB9868}"/>
    <cellStyle name="통화 [0] 5 4 2 2 6" xfId="15082" xr:uid="{37447602-2F7B-49CA-BACB-59C1C83BE74A}"/>
    <cellStyle name="통화 [0] 5 4 2 2 6 2" xfId="45037" xr:uid="{E805F47B-6C28-410B-B782-4BA179101AF3}"/>
    <cellStyle name="통화 [0] 5 4 2 2 7" xfId="17830" xr:uid="{FA4A4F80-7451-460A-B1D1-878D21426D23}"/>
    <cellStyle name="통화 [0] 5 4 2 2 7 2" xfId="47783" xr:uid="{D5B76284-B8D1-4F5D-B973-0A6F3FAC2769}"/>
    <cellStyle name="통화 [0] 5 4 2 2 8" xfId="20613" xr:uid="{650F33A3-FD6D-4EEC-91DA-2456C2D922DC}"/>
    <cellStyle name="통화 [0] 5 4 2 2 8 2" xfId="50565" xr:uid="{832FAFBD-554A-48A8-9BA3-A4C05EB712A0}"/>
    <cellStyle name="통화 [0] 5 4 2 2 9" xfId="23351" xr:uid="{2242ADF2-49A9-44FD-8265-75BAF15BDA22}"/>
    <cellStyle name="통화 [0] 5 4 2 2 9 2" xfId="53303" xr:uid="{D0F13159-6B84-4707-806D-A898A18FA8AE}"/>
    <cellStyle name="통화 [0] 5 4 2 3" xfId="4519" xr:uid="{63E2643E-D57B-4281-878E-208AB2CDE0BD}"/>
    <cellStyle name="통화 [0] 5 4 2 3 10" xfId="34512" xr:uid="{7CEDF58A-142F-4B04-9CD5-2A66A5E03B25}"/>
    <cellStyle name="통화 [0] 5 4 2 3 2" xfId="7467" xr:uid="{11B122BC-8C6A-4624-9023-70F85D49C74E}"/>
    <cellStyle name="통화 [0] 5 4 2 3 2 2" xfId="29514" xr:uid="{53761D23-063C-42D0-90CD-866A39ECEE3A}"/>
    <cellStyle name="통화 [0] 5 4 2 3 2 2 2" xfId="59466" xr:uid="{D0D7AEE1-DA26-46D6-98D5-DAFCC605CDA5}"/>
    <cellStyle name="통화 [0] 5 4 2 3 2 3" xfId="37422" xr:uid="{472E791E-8248-4D22-A249-D806EC0D12DC}"/>
    <cellStyle name="통화 [0] 5 4 2 3 3" xfId="10249" xr:uid="{55B059CF-7E3D-4A0D-B81D-FF69B5E096F7}"/>
    <cellStyle name="통화 [0] 5 4 2 3 3 2" xfId="40204" xr:uid="{524265B6-E2F3-4031-992B-CA3ECED31926}"/>
    <cellStyle name="통화 [0] 5 4 2 3 4" xfId="13031" xr:uid="{B3C3EB32-C02C-45BA-9FCF-1491AB7A562B}"/>
    <cellStyle name="통화 [0] 5 4 2 3 4 2" xfId="42986" xr:uid="{6CEEFA59-AD55-40E9-B6D8-0AB6EC853D04}"/>
    <cellStyle name="통화 [0] 5 4 2 3 5" xfId="15766" xr:uid="{D6A1D8EF-F415-40AA-81C8-85E9AE2000C4}"/>
    <cellStyle name="통화 [0] 5 4 2 3 5 2" xfId="45721" xr:uid="{628BA202-E3CC-4810-A9D8-B070AF2A17DA}"/>
    <cellStyle name="통화 [0] 5 4 2 3 6" xfId="18514" xr:uid="{D408E59A-3836-43DB-9A49-5491DC75F446}"/>
    <cellStyle name="통화 [0] 5 4 2 3 6 2" xfId="48467" xr:uid="{852A6715-7D2E-4ADB-B2C8-22B2A741B875}"/>
    <cellStyle name="통화 [0] 5 4 2 3 7" xfId="21297" xr:uid="{1091AFE3-BE22-4899-AA28-D3EC715C5A9E}"/>
    <cellStyle name="통화 [0] 5 4 2 3 7 2" xfId="51249" xr:uid="{99B77241-341A-45B6-91FE-C17B311178F6}"/>
    <cellStyle name="통화 [0] 5 4 2 3 8" xfId="24035" xr:uid="{4F472A8D-CC66-48F4-B47A-1C748359E244}"/>
    <cellStyle name="통화 [0] 5 4 2 3 8 2" xfId="53987" xr:uid="{4D815293-E4A6-40DF-B502-E41BDBADB7D3}"/>
    <cellStyle name="통화 [0] 5 4 2 3 9" xfId="26771" xr:uid="{DCF9601E-CA5A-4FA0-B23D-DB7D113C0835}"/>
    <cellStyle name="통화 [0] 5 4 2 3 9 2" xfId="56723" xr:uid="{17D1D99F-2612-4272-B89C-DBC0C2D7E8C3}"/>
    <cellStyle name="통화 [0] 5 4 2 4" xfId="3151" xr:uid="{032E5557-4862-48C0-B42C-25CDD67A60C3}"/>
    <cellStyle name="통화 [0] 5 4 2 4 2" xfId="28146" xr:uid="{2C5C97E3-BA25-4E1E-A78F-6AB7DD1B3143}"/>
    <cellStyle name="통화 [0] 5 4 2 4 2 2" xfId="58098" xr:uid="{85568146-9B3E-428A-AA1E-EA98EDB96BFC}"/>
    <cellStyle name="통화 [0] 5 4 2 4 3" xfId="33144" xr:uid="{5549958F-3909-4F1E-A443-264543529A2B}"/>
    <cellStyle name="통화 [0] 5 4 2 5" xfId="6099" xr:uid="{B56E947B-B74C-44CB-BA34-3842D6610A35}"/>
    <cellStyle name="통화 [0] 5 4 2 5 2" xfId="36054" xr:uid="{74E3A7B8-4349-4536-9AA9-669CA56F1244}"/>
    <cellStyle name="통화 [0] 5 4 2 6" xfId="8881" xr:uid="{DD2E281F-6096-4340-A135-164CDADDCF0F}"/>
    <cellStyle name="통화 [0] 5 4 2 6 2" xfId="38836" xr:uid="{6DF03139-17B7-4498-8B25-16992AC09952}"/>
    <cellStyle name="통화 [0] 5 4 2 7" xfId="11663" xr:uid="{953F99A6-1AE5-41FF-87B7-CB904E8FC311}"/>
    <cellStyle name="통화 [0] 5 4 2 7 2" xfId="41618" xr:uid="{93928EE2-0097-43EF-A03B-53DDF036B47B}"/>
    <cellStyle name="통화 [0] 5 4 2 8" xfId="14398" xr:uid="{F2FCD9BC-5433-4C38-BB89-0199A38E078C}"/>
    <cellStyle name="통화 [0] 5 4 2 8 2" xfId="44353" xr:uid="{01149643-E163-400C-A685-23C13A72A5E3}"/>
    <cellStyle name="통화 [0] 5 4 2 9" xfId="17146" xr:uid="{19811ED3-EDD2-45E2-9EC4-DAF4CA16E220}"/>
    <cellStyle name="통화 [0] 5 4 2 9 2" xfId="47099" xr:uid="{F39EFA28-5436-455C-B4C6-BAEDE2E5E7F5}"/>
    <cellStyle name="통화 [0] 5 4 3" xfId="1610" xr:uid="{6071337F-2956-453C-B987-177216F1F075}"/>
    <cellStyle name="통화 [0] 5 4 3 10" xfId="23009" xr:uid="{DFB50E97-7F2A-4272-8460-3BE1746545BA}"/>
    <cellStyle name="통화 [0] 5 4 3 10 2" xfId="52961" xr:uid="{3CA3F6D0-CF3B-4709-93D5-7D1696503E21}"/>
    <cellStyle name="통화 [0] 5 4 3 11" xfId="25745" xr:uid="{B69AA7AF-C0CD-48CB-A889-515B9EF61EE2}"/>
    <cellStyle name="통화 [0] 5 4 3 11 2" xfId="55697" xr:uid="{3E219D60-E5B0-443B-B138-087F3311A12E}"/>
    <cellStyle name="통화 [0] 5 4 3 12" xfId="31615" xr:uid="{330C61B8-DB1E-42CD-B9EF-284C02B076D2}"/>
    <cellStyle name="통화 [0] 5 4 3 2" xfId="4861" xr:uid="{ED7D8765-5DD2-481E-AD7D-7A1FF14C76DE}"/>
    <cellStyle name="통화 [0] 5 4 3 2 10" xfId="34854" xr:uid="{4A7B1C6B-7C6C-44C1-9A1F-04CEFBA086C3}"/>
    <cellStyle name="통화 [0] 5 4 3 2 2" xfId="7809" xr:uid="{0FFBCD9D-C5CD-472C-9BEA-2E89DE1F7835}"/>
    <cellStyle name="통화 [0] 5 4 3 2 2 2" xfId="29856" xr:uid="{F7D608E2-B307-4E19-A845-37E93D9BE64F}"/>
    <cellStyle name="통화 [0] 5 4 3 2 2 2 2" xfId="59808" xr:uid="{E662D70C-C3AD-446E-A517-04F21D64939E}"/>
    <cellStyle name="통화 [0] 5 4 3 2 2 3" xfId="37764" xr:uid="{951DBA8C-8D3F-4DD7-A9F8-F8F3C394D126}"/>
    <cellStyle name="통화 [0] 5 4 3 2 3" xfId="10591" xr:uid="{17FDBB2B-CA73-4F1F-B81D-49A3943A34A1}"/>
    <cellStyle name="통화 [0] 5 4 3 2 3 2" xfId="40546" xr:uid="{14A867DE-48E5-48C4-B2B4-41003F2E91E7}"/>
    <cellStyle name="통화 [0] 5 4 3 2 4" xfId="13373" xr:uid="{77024994-B0CE-4BAB-96EE-8904E0CBB9C3}"/>
    <cellStyle name="통화 [0] 5 4 3 2 4 2" xfId="43328" xr:uid="{BDF36830-2902-4CBB-B66A-A1AE899B7D59}"/>
    <cellStyle name="통화 [0] 5 4 3 2 5" xfId="16108" xr:uid="{C70E2ED9-0542-48DD-B932-ACEC15B9AF72}"/>
    <cellStyle name="통화 [0] 5 4 3 2 5 2" xfId="46063" xr:uid="{B8C52CA2-FCA5-4CD5-8CCB-8793976EFE5C}"/>
    <cellStyle name="통화 [0] 5 4 3 2 6" xfId="18856" xr:uid="{0D0FE1E1-C5A6-4670-95AA-DE3764C1B580}"/>
    <cellStyle name="통화 [0] 5 4 3 2 6 2" xfId="48809" xr:uid="{AE47FCAD-4BB0-40F1-8282-13BDFED9977A}"/>
    <cellStyle name="통화 [0] 5 4 3 2 7" xfId="21639" xr:uid="{A7A4AF39-8BF8-48C5-9A2E-6B5BCB69635A}"/>
    <cellStyle name="통화 [0] 5 4 3 2 7 2" xfId="51591" xr:uid="{FEF1A6DD-9515-408E-A368-C702D06A4F70}"/>
    <cellStyle name="통화 [0] 5 4 3 2 8" xfId="24377" xr:uid="{5AE90CE6-75BC-4B90-9381-6544B510A61F}"/>
    <cellStyle name="통화 [0] 5 4 3 2 8 2" xfId="54329" xr:uid="{3DFBCC2B-BDDD-4DB8-BF48-1FF5918935DE}"/>
    <cellStyle name="통화 [0] 5 4 3 2 9" xfId="27113" xr:uid="{CDDCE9BC-25EB-4A2A-AF38-E860F4001DE8}"/>
    <cellStyle name="통화 [0] 5 4 3 2 9 2" xfId="57065" xr:uid="{30866C4D-A3AD-4C68-8A62-45737B5745BB}"/>
    <cellStyle name="통화 [0] 5 4 3 3" xfId="3493" xr:uid="{ABB215DC-1D23-4971-BF5E-5CEC80CA18EB}"/>
    <cellStyle name="통화 [0] 5 4 3 3 2" xfId="28488" xr:uid="{19B7E800-4147-4DA1-94B7-BF2825AA9438}"/>
    <cellStyle name="통화 [0] 5 4 3 3 2 2" xfId="58440" xr:uid="{E9AB6A1E-CABC-4465-970C-8AC7979007C4}"/>
    <cellStyle name="통화 [0] 5 4 3 3 3" xfId="33486" xr:uid="{5DFC172B-CFA8-4B0D-A4C9-2767D6182B73}"/>
    <cellStyle name="통화 [0] 5 4 3 4" xfId="6441" xr:uid="{838EE35C-7B89-4910-B045-0A97CE0FBBF0}"/>
    <cellStyle name="통화 [0] 5 4 3 4 2" xfId="36396" xr:uid="{52BA0FC7-4697-4612-B7A2-DB682DFE2EDD}"/>
    <cellStyle name="통화 [0] 5 4 3 5" xfId="9223" xr:uid="{60ED893E-309E-4FC0-BDC8-72C94230C840}"/>
    <cellStyle name="통화 [0] 5 4 3 5 2" xfId="39178" xr:uid="{BF737CFD-F809-4E17-892C-6E42618A6702}"/>
    <cellStyle name="통화 [0] 5 4 3 6" xfId="12005" xr:uid="{2789B3C1-6E8C-4061-851E-BFE5718E5D58}"/>
    <cellStyle name="통화 [0] 5 4 3 6 2" xfId="41960" xr:uid="{8FDBF09A-CAF1-4D52-8694-97414F19F386}"/>
    <cellStyle name="통화 [0] 5 4 3 7" xfId="14740" xr:uid="{01C69C58-5086-4721-9424-2B05A3DF8BDE}"/>
    <cellStyle name="통화 [0] 5 4 3 7 2" xfId="44695" xr:uid="{FCECCC92-98C7-4957-9D8F-B1D3DBC636CC}"/>
    <cellStyle name="통화 [0] 5 4 3 8" xfId="17488" xr:uid="{2EC11985-0215-4742-90B2-FEDC86110094}"/>
    <cellStyle name="통화 [0] 5 4 3 8 2" xfId="47441" xr:uid="{63DC5E33-20D4-49F1-9301-338C30BAA26C}"/>
    <cellStyle name="통화 [0] 5 4 3 9" xfId="20271" xr:uid="{94B37242-ED88-4ED1-B3C8-CF77FF71CA80}"/>
    <cellStyle name="통화 [0] 5 4 3 9 2" xfId="50223" xr:uid="{37A9324C-1798-49EE-BD47-7AA641D140BF}"/>
    <cellStyle name="통화 [0] 5 4 4" xfId="2372" xr:uid="{6DB4B4E3-5B78-488C-A739-A27484DA13CB}"/>
    <cellStyle name="통화 [0] 5 4 4 10" xfId="26429" xr:uid="{2465FCE0-428C-43F9-9D78-C05502F69F5B}"/>
    <cellStyle name="통화 [0] 5 4 4 10 2" xfId="56381" xr:uid="{ED109841-66BF-4AD0-B929-2DB4CDDAC49A}"/>
    <cellStyle name="통화 [0] 5 4 4 11" xfId="32371" xr:uid="{981478F5-C718-4370-96E6-2BAC5C2D5280}"/>
    <cellStyle name="통화 [0] 5 4 4 2" xfId="4177" xr:uid="{85F4956C-E3C0-4F82-BCDC-D6FF253D1F06}"/>
    <cellStyle name="통화 [0] 5 4 4 2 2" xfId="29172" xr:uid="{E339001F-EE92-40E2-9CD3-3C05E1AE5B31}"/>
    <cellStyle name="통화 [0] 5 4 4 2 2 2" xfId="59124" xr:uid="{361A9D64-3A69-4BAC-8AA4-BEA46CB22E45}"/>
    <cellStyle name="통화 [0] 5 4 4 2 3" xfId="34170" xr:uid="{729C0F3E-C666-41AE-8B5F-B52B9AF902A8}"/>
    <cellStyle name="통화 [0] 5 4 4 3" xfId="7125" xr:uid="{B8743485-8E29-4D97-B99A-DECCE19DF68B}"/>
    <cellStyle name="통화 [0] 5 4 4 3 2" xfId="37080" xr:uid="{FC48D881-87AF-46BE-BA2D-63C8DE085C19}"/>
    <cellStyle name="통화 [0] 5 4 4 4" xfId="9907" xr:uid="{E4CAD2FB-112F-4776-98F6-F6D316D912E8}"/>
    <cellStyle name="통화 [0] 5 4 4 4 2" xfId="39862" xr:uid="{1124F138-B361-412A-8406-E32ACC767E42}"/>
    <cellStyle name="통화 [0] 5 4 4 5" xfId="12689" xr:uid="{F20DE113-7954-47FB-A378-0F4FF6ED5A29}"/>
    <cellStyle name="통화 [0] 5 4 4 5 2" xfId="42644" xr:uid="{2F9B63DE-4B09-4FE7-8F18-93B4C331BE3D}"/>
    <cellStyle name="통화 [0] 5 4 4 6" xfId="15424" xr:uid="{6D7C8CD5-F81E-4180-8257-C416E2BE06D8}"/>
    <cellStyle name="통화 [0] 5 4 4 6 2" xfId="45379" xr:uid="{8DBD72B0-40B2-4E1C-B631-8423AD207577}"/>
    <cellStyle name="통화 [0] 5 4 4 7" xfId="18172" xr:uid="{D34FCE08-39B0-4C35-B050-B9C342011D7E}"/>
    <cellStyle name="통화 [0] 5 4 4 7 2" xfId="48125" xr:uid="{CE23AFAB-417F-4FEC-BDCB-4E6B5FE1E592}"/>
    <cellStyle name="통화 [0] 5 4 4 8" xfId="20955" xr:uid="{CE89958F-E401-40FF-BC30-5DCCA0F3658F}"/>
    <cellStyle name="통화 [0] 5 4 4 8 2" xfId="50907" xr:uid="{6F926240-3B43-4373-8FB4-9D21D85A7766}"/>
    <cellStyle name="통화 [0] 5 4 4 9" xfId="23693" xr:uid="{3C009BFB-AD2A-410F-AF22-AAE852615242}"/>
    <cellStyle name="통화 [0] 5 4 4 9 2" xfId="53645" xr:uid="{0EFF89C5-B188-4DD2-8BEB-94FFDC1F90D3}"/>
    <cellStyle name="통화 [0] 5 4 5" xfId="2809" xr:uid="{17751DF4-557D-42D7-8680-8469DD80AB44}"/>
    <cellStyle name="통화 [0] 5 4 5 2" xfId="27804" xr:uid="{3C9C5DCA-5A32-4404-8CFC-F8AE40BC8E2D}"/>
    <cellStyle name="통화 [0] 5 4 5 2 2" xfId="57756" xr:uid="{8C16510F-8FCC-4110-BF89-5E96B6F624DD}"/>
    <cellStyle name="통화 [0] 5 4 5 3" xfId="32802" xr:uid="{81005FAF-970C-4151-B702-FFDB133FF61E}"/>
    <cellStyle name="통화 [0] 5 4 6" xfId="5757" xr:uid="{83D42FBB-5945-4AA0-91F2-34A65047C807}"/>
    <cellStyle name="통화 [0] 5 4 6 2" xfId="35712" xr:uid="{4633E8C8-DB2F-497D-9BCD-1D41D1847332}"/>
    <cellStyle name="통화 [0] 5 4 7" xfId="8539" xr:uid="{18F39450-6857-4D2D-BB95-C158E2FC94CA}"/>
    <cellStyle name="통화 [0] 5 4 7 2" xfId="38494" xr:uid="{DD296D01-2134-4330-B535-317449051E0E}"/>
    <cellStyle name="통화 [0] 5 4 8" xfId="11321" xr:uid="{C3065B9B-4DBE-457F-9949-DFCFC7297229}"/>
    <cellStyle name="통화 [0] 5 4 8 2" xfId="41276" xr:uid="{0C989868-1992-4ADA-BC3E-8CC0AF525E92}"/>
    <cellStyle name="통화 [0] 5 4 9" xfId="14056" xr:uid="{232425B8-B6FB-4805-B1CD-21F39BBB9385}"/>
    <cellStyle name="통화 [0] 5 4 9 2" xfId="44011" xr:uid="{4B41C5C0-6E16-4D50-BF8B-C54F5A27B1F2}"/>
    <cellStyle name="통화 [0] 5 5" xfId="660" xr:uid="{01F3F105-EE3D-4558-BDE8-52AA4021EFA0}"/>
    <cellStyle name="통화 [0] 5 5 10" xfId="19758" xr:uid="{62B50281-127E-4902-AA08-3FCD50785CAE}"/>
    <cellStyle name="통화 [0] 5 5 10 2" xfId="49710" xr:uid="{4935123D-6DDC-45EF-9167-22F992CBE9B9}"/>
    <cellStyle name="통화 [0] 5 5 11" xfId="22496" xr:uid="{68E374B6-62FD-4DBE-8156-372E23F0AE0D}"/>
    <cellStyle name="통화 [0] 5 5 11 2" xfId="52448" xr:uid="{E1470D04-B6D6-4531-B44E-829E745C1C3E}"/>
    <cellStyle name="통화 [0] 5 5 12" xfId="25232" xr:uid="{C849A99D-4789-4AA0-B373-E592D9F9A702}"/>
    <cellStyle name="통화 [0] 5 5 12 2" xfId="55184" xr:uid="{D09F2D2B-120F-47E7-8718-0EBD7BE03232}"/>
    <cellStyle name="통화 [0] 5 5 13" xfId="30670" xr:uid="{910FE818-6BD4-476F-ACBA-4462D6D96FF6}"/>
    <cellStyle name="통화 [0] 5 5 2" xfId="1208" xr:uid="{5F3B08E0-9F30-40DB-A87C-12E10D14941C}"/>
    <cellStyle name="통화 [0] 5 5 2 10" xfId="23180" xr:uid="{6BA1D977-4C27-4232-81EF-25B337CF8C23}"/>
    <cellStyle name="통화 [0] 5 5 2 10 2" xfId="53132" xr:uid="{310EF777-1458-441C-B4A1-BE7D7C42AA03}"/>
    <cellStyle name="통화 [0] 5 5 2 11" xfId="25916" xr:uid="{C1A9FB0E-95A7-4E4D-B5AF-C2D4E31FB518}"/>
    <cellStyle name="통화 [0] 5 5 2 11 2" xfId="55868" xr:uid="{4E9371C4-BD78-40A9-8006-470DAD05D4BA}"/>
    <cellStyle name="통화 [0] 5 5 2 12" xfId="31213" xr:uid="{4D06574E-F7DC-4763-9605-D259D19F7BF7}"/>
    <cellStyle name="통화 [0] 5 5 2 2" xfId="5032" xr:uid="{415ACA79-35DF-446A-B297-CB62367C2B2A}"/>
    <cellStyle name="통화 [0] 5 5 2 2 10" xfId="35025" xr:uid="{6C4F02FE-44AB-4D66-9D0D-FF3715946C81}"/>
    <cellStyle name="통화 [0] 5 5 2 2 2" xfId="7980" xr:uid="{C3FDEC44-0B74-4F8D-AF1F-9F5C3535F199}"/>
    <cellStyle name="통화 [0] 5 5 2 2 2 2" xfId="30027" xr:uid="{C38508F2-8406-40CA-9F0D-FD6063592E4F}"/>
    <cellStyle name="통화 [0] 5 5 2 2 2 2 2" xfId="59979" xr:uid="{B342979F-7E37-4EF8-9BCC-37F93F6A38C1}"/>
    <cellStyle name="통화 [0] 5 5 2 2 2 3" xfId="37935" xr:uid="{3CFC6A6B-5320-4A6D-AB0C-4014172CA804}"/>
    <cellStyle name="통화 [0] 5 5 2 2 3" xfId="10762" xr:uid="{27F6F1EF-7D07-4555-A071-E839C44B9D46}"/>
    <cellStyle name="통화 [0] 5 5 2 2 3 2" xfId="40717" xr:uid="{E0B80442-818A-449E-8DD7-04F4B89E5C73}"/>
    <cellStyle name="통화 [0] 5 5 2 2 4" xfId="13544" xr:uid="{804C579D-01D1-40A2-AF27-67E2DD974F74}"/>
    <cellStyle name="통화 [0] 5 5 2 2 4 2" xfId="43499" xr:uid="{612C6706-970C-4D10-9014-EBE9682E7D65}"/>
    <cellStyle name="통화 [0] 5 5 2 2 5" xfId="16279" xr:uid="{20D8653F-A424-41F4-8B5E-AEDFA3908C57}"/>
    <cellStyle name="통화 [0] 5 5 2 2 5 2" xfId="46234" xr:uid="{9F5DD569-DB48-4C80-A86E-4C1247669BF2}"/>
    <cellStyle name="통화 [0] 5 5 2 2 6" xfId="19027" xr:uid="{A5954C83-E95F-4477-8062-6FFC82CFD358}"/>
    <cellStyle name="통화 [0] 5 5 2 2 6 2" xfId="48980" xr:uid="{7C52643B-96D2-4D20-AF29-C5EF3539E261}"/>
    <cellStyle name="통화 [0] 5 5 2 2 7" xfId="21810" xr:uid="{4DA6D947-23E1-4D53-8C87-824CCB0154A9}"/>
    <cellStyle name="통화 [0] 5 5 2 2 7 2" xfId="51762" xr:uid="{E44413BC-D72E-4B26-AE56-58C8848047F7}"/>
    <cellStyle name="통화 [0] 5 5 2 2 8" xfId="24548" xr:uid="{0612168B-62BA-43F5-A075-BE77CC65650F}"/>
    <cellStyle name="통화 [0] 5 5 2 2 8 2" xfId="54500" xr:uid="{A573058A-FB87-4902-9BAB-4B99CC3B7F84}"/>
    <cellStyle name="통화 [0] 5 5 2 2 9" xfId="27284" xr:uid="{116C5B5F-ADE8-4CB1-A992-1911EA4F6A0B}"/>
    <cellStyle name="통화 [0] 5 5 2 2 9 2" xfId="57236" xr:uid="{F0FB836C-FA54-4200-BF87-63A4F8A4ED77}"/>
    <cellStyle name="통화 [0] 5 5 2 3" xfId="3664" xr:uid="{9D8A352E-EC17-4925-B040-D6B6ED59853B}"/>
    <cellStyle name="통화 [0] 5 5 2 3 2" xfId="28659" xr:uid="{A6763600-1091-468A-AE93-815E2212993B}"/>
    <cellStyle name="통화 [0] 5 5 2 3 2 2" xfId="58611" xr:uid="{90E7181A-83D9-42DE-8217-FE9B90828785}"/>
    <cellStyle name="통화 [0] 5 5 2 3 3" xfId="33657" xr:uid="{782C582F-EF5D-4825-8A24-B15F2480B63B}"/>
    <cellStyle name="통화 [0] 5 5 2 4" xfId="6612" xr:uid="{084D7ACA-A03B-436A-8C1C-4436B527378A}"/>
    <cellStyle name="통화 [0] 5 5 2 4 2" xfId="36567" xr:uid="{D8EB4913-8C58-4E5E-841E-FBFBD80BCA3B}"/>
    <cellStyle name="통화 [0] 5 5 2 5" xfId="9394" xr:uid="{C9FDFE04-24DD-4CF2-8C15-D4F157F1D048}"/>
    <cellStyle name="통화 [0] 5 5 2 5 2" xfId="39349" xr:uid="{7FDD6166-8813-47D9-86DC-2F243E8AEABD}"/>
    <cellStyle name="통화 [0] 5 5 2 6" xfId="12176" xr:uid="{642D4D54-9DCF-4277-9AF2-8DB742E54B91}"/>
    <cellStyle name="통화 [0] 5 5 2 6 2" xfId="42131" xr:uid="{C483CA8E-3EC8-4969-858F-FF178BF8B2E2}"/>
    <cellStyle name="통화 [0] 5 5 2 7" xfId="14911" xr:uid="{1D67FEC2-3D80-4FE9-B619-83DD5071C924}"/>
    <cellStyle name="통화 [0] 5 5 2 7 2" xfId="44866" xr:uid="{E73F55A3-3C7D-4EF6-BA1A-98D6576067E6}"/>
    <cellStyle name="통화 [0] 5 5 2 8" xfId="17659" xr:uid="{5B4E97EC-0AF8-412F-AEA0-38FE66171147}"/>
    <cellStyle name="통화 [0] 5 5 2 8 2" xfId="47612" xr:uid="{0E1A999C-772D-4F62-9216-61BC56E12A93}"/>
    <cellStyle name="통화 [0] 5 5 2 9" xfId="20442" xr:uid="{A263DA71-1805-4ED7-976D-6A87989A8704}"/>
    <cellStyle name="통화 [0] 5 5 2 9 2" xfId="50394" xr:uid="{01DEA5EA-DE5C-4681-AFDE-75F59FB51EAF}"/>
    <cellStyle name="통화 [0] 5 5 3" xfId="1750" xr:uid="{95838693-913E-47DC-A0B5-D57CB8607B93}"/>
    <cellStyle name="통화 [0] 5 5 3 10" xfId="26600" xr:uid="{6F3A3CBA-DCC5-44C5-92AF-3C34916704DE}"/>
    <cellStyle name="통화 [0] 5 5 3 10 2" xfId="56552" xr:uid="{A1BE01A4-E7DB-4FDE-9074-DAC8CA47E365}"/>
    <cellStyle name="통화 [0] 5 5 3 11" xfId="31755" xr:uid="{762F3503-72AD-47FA-9CE2-EB5F9E220922}"/>
    <cellStyle name="통화 [0] 5 5 3 2" xfId="4348" xr:uid="{1CE935A1-FCB1-4AE2-A5D7-DF7FE19EFA54}"/>
    <cellStyle name="통화 [0] 5 5 3 2 2" xfId="29343" xr:uid="{64ACE6A4-DFB5-4DE8-B326-C6B36D573B52}"/>
    <cellStyle name="통화 [0] 5 5 3 2 2 2" xfId="59295" xr:uid="{077DAD7B-1F60-4EA3-A8CD-2EAAD5AD9DD8}"/>
    <cellStyle name="통화 [0] 5 5 3 2 3" xfId="34341" xr:uid="{944E34F7-AB5D-4A20-B774-8DAF934F5704}"/>
    <cellStyle name="통화 [0] 5 5 3 3" xfId="7296" xr:uid="{332D85E3-A757-43DC-9DF3-B3BB00D8672F}"/>
    <cellStyle name="통화 [0] 5 5 3 3 2" xfId="37251" xr:uid="{48745307-413E-4430-8C1E-2411046C507D}"/>
    <cellStyle name="통화 [0] 5 5 3 4" xfId="10078" xr:uid="{807CC58C-677C-4B56-9C56-7667749C697D}"/>
    <cellStyle name="통화 [0] 5 5 3 4 2" xfId="40033" xr:uid="{9BD1E4FD-D311-470A-A4F0-8B3842F2A7E8}"/>
    <cellStyle name="통화 [0] 5 5 3 5" xfId="12860" xr:uid="{41E295D9-2DD2-4BF2-9BCA-BFA2298E5D8B}"/>
    <cellStyle name="통화 [0] 5 5 3 5 2" xfId="42815" xr:uid="{5E0F6CB5-B1F4-4F01-98FB-739C120124B2}"/>
    <cellStyle name="통화 [0] 5 5 3 6" xfId="15595" xr:uid="{F6AEC747-156E-4830-84EE-870B98CE1878}"/>
    <cellStyle name="통화 [0] 5 5 3 6 2" xfId="45550" xr:uid="{FC42FE6F-909D-4BC3-B295-3327221C26A0}"/>
    <cellStyle name="통화 [0] 5 5 3 7" xfId="18343" xr:uid="{DB29AE1B-1A04-48B7-906C-9CE6EC01AE0F}"/>
    <cellStyle name="통화 [0] 5 5 3 7 2" xfId="48296" xr:uid="{F896F144-7943-4867-AFF1-33C5412095DF}"/>
    <cellStyle name="통화 [0] 5 5 3 8" xfId="21126" xr:uid="{3BB9AB3C-D41C-4F12-8B82-1CD41ACFD140}"/>
    <cellStyle name="통화 [0] 5 5 3 8 2" xfId="51078" xr:uid="{210A8153-6A40-4F0D-B4C6-FC3302E38508}"/>
    <cellStyle name="통화 [0] 5 5 3 9" xfId="23864" xr:uid="{1C5AEC4C-8967-4E13-806C-B61F2A90D2A0}"/>
    <cellStyle name="통화 [0] 5 5 3 9 2" xfId="53816" xr:uid="{AD88C4E9-82AC-4FB2-9F73-94930D608C5D}"/>
    <cellStyle name="통화 [0] 5 5 4" xfId="2980" xr:uid="{CCDBE4D6-AD2C-41B9-B6F7-A20205349A9B}"/>
    <cellStyle name="통화 [0] 5 5 4 2" xfId="27975" xr:uid="{FEF26A76-3729-41FA-BE5F-A72660CBD072}"/>
    <cellStyle name="통화 [0] 5 5 4 2 2" xfId="57927" xr:uid="{45A7C318-0A2B-43F8-8A9D-86FADD8E585B}"/>
    <cellStyle name="통화 [0] 5 5 4 3" xfId="32973" xr:uid="{F449DD29-2CFA-4676-85FB-BB7268308E45}"/>
    <cellStyle name="통화 [0] 5 5 5" xfId="5928" xr:uid="{3E679A60-0C84-4FF7-A3AB-ABA4C1B9BC25}"/>
    <cellStyle name="통화 [0] 5 5 5 2" xfId="35883" xr:uid="{AA2BE318-328B-4CA7-8BBD-0DEC63011B85}"/>
    <cellStyle name="통화 [0] 5 5 6" xfId="8710" xr:uid="{AB45BD39-E2EA-4FCB-9B54-DAD3D6248ABC}"/>
    <cellStyle name="통화 [0] 5 5 6 2" xfId="38665" xr:uid="{14B95DB7-B848-4581-A89E-73FAC458CDD4}"/>
    <cellStyle name="통화 [0] 5 5 7" xfId="11492" xr:uid="{C4AF7F0E-9042-4A0F-8E17-312FC299FB71}"/>
    <cellStyle name="통화 [0] 5 5 7 2" xfId="41447" xr:uid="{2CAAC782-2F62-4AD9-BC00-68D99968FC7C}"/>
    <cellStyle name="통화 [0] 5 5 8" xfId="14227" xr:uid="{5DD6E453-7390-4F2C-B9CF-368602BC1B20}"/>
    <cellStyle name="통화 [0] 5 5 8 2" xfId="44182" xr:uid="{61BBCA1B-D97E-454C-9486-8173963D437B}"/>
    <cellStyle name="통화 [0] 5 5 9" xfId="16975" xr:uid="{9B795CFB-9AF6-44E8-9C22-92A3C3C831CE}"/>
    <cellStyle name="통화 [0] 5 5 9 2" xfId="46928" xr:uid="{048A8F7F-76F4-4405-8D5D-2B47EBD66D48}"/>
    <cellStyle name="통화 [0] 5 6" xfId="710" xr:uid="{F0B6CD0D-F070-44B7-80B7-B2BC7175599D}"/>
    <cellStyle name="통화 [0] 5 6 10" xfId="20100" xr:uid="{9EDE6DB0-6980-4590-ACF4-714327500F5B}"/>
    <cellStyle name="통화 [0] 5 6 10 2" xfId="50052" xr:uid="{CA4E458F-7D75-4924-8B81-C2F7068FC299}"/>
    <cellStyle name="통화 [0] 5 6 11" xfId="22838" xr:uid="{99872958-0D56-4316-868F-249B6603113F}"/>
    <cellStyle name="통화 [0] 5 6 11 2" xfId="52790" xr:uid="{115BE6E0-61EB-4A0C-B4A7-4703A7C56AE2}"/>
    <cellStyle name="통화 [0] 5 6 12" xfId="25574" xr:uid="{1009A07B-B39C-4012-B2CC-C67E14ACBC43}"/>
    <cellStyle name="통화 [0] 5 6 12 2" xfId="55526" xr:uid="{12CC9C16-E7A4-4487-8332-58E01FEF5233}"/>
    <cellStyle name="통화 [0] 5 6 13" xfId="30715" xr:uid="{9D5F2EFC-EAC2-4494-9F57-C4A21A8D9757}"/>
    <cellStyle name="통화 [0] 5 6 2" xfId="1253" xr:uid="{7038FCDE-4891-4661-94E0-46B37D8CC43C}"/>
    <cellStyle name="통화 [0] 5 6 2 10" xfId="26942" xr:uid="{0E9AD24B-0061-4E28-823B-9F7F25E303B7}"/>
    <cellStyle name="통화 [0] 5 6 2 10 2" xfId="56894" xr:uid="{05621283-9DBF-4C4A-993A-923D9B9F4614}"/>
    <cellStyle name="통화 [0] 5 6 2 11" xfId="31258" xr:uid="{75D6E938-6310-4FAB-B877-24E298338196}"/>
    <cellStyle name="통화 [0] 5 6 2 2" xfId="4690" xr:uid="{EDE19CFA-AEE5-4B77-9EEE-1BD926A5BD4F}"/>
    <cellStyle name="통화 [0] 5 6 2 2 2" xfId="29685" xr:uid="{06B96A6E-2852-4E2F-9027-2DC2D67325DA}"/>
    <cellStyle name="통화 [0] 5 6 2 2 2 2" xfId="59637" xr:uid="{0DB93752-02D2-4171-8E75-D89B6E24177F}"/>
    <cellStyle name="통화 [0] 5 6 2 2 3" xfId="34683" xr:uid="{D3B29CA5-6FAF-4967-81A4-23EB75E2BACC}"/>
    <cellStyle name="통화 [0] 5 6 2 3" xfId="7638" xr:uid="{BA40D0DE-1E5C-4502-A122-9B4C8E66C4E0}"/>
    <cellStyle name="통화 [0] 5 6 2 3 2" xfId="37593" xr:uid="{15CABC46-4EDF-4594-9C13-2E5818FEA2D2}"/>
    <cellStyle name="통화 [0] 5 6 2 4" xfId="10420" xr:uid="{58F74C05-8BC8-4D35-B97D-B2FD811AC518}"/>
    <cellStyle name="통화 [0] 5 6 2 4 2" xfId="40375" xr:uid="{2B9C4CF1-ADEB-451A-BDAE-961262AEF090}"/>
    <cellStyle name="통화 [0] 5 6 2 5" xfId="13202" xr:uid="{B83F8040-BABF-46EF-9EB0-F9B5BB6190AC}"/>
    <cellStyle name="통화 [0] 5 6 2 5 2" xfId="43157" xr:uid="{6729ADE3-DEC6-4128-A322-1AC2E414B798}"/>
    <cellStyle name="통화 [0] 5 6 2 6" xfId="15937" xr:uid="{085C526B-89AB-4008-9F9A-CF7D203914A2}"/>
    <cellStyle name="통화 [0] 5 6 2 6 2" xfId="45892" xr:uid="{89CCF5F6-0369-4F06-BDD9-B09875AE8472}"/>
    <cellStyle name="통화 [0] 5 6 2 7" xfId="18685" xr:uid="{CDE890AC-FC85-4EB1-ADB1-55B504C8E691}"/>
    <cellStyle name="통화 [0] 5 6 2 7 2" xfId="48638" xr:uid="{847B84BD-F0B4-4973-A985-41E30E26B13B}"/>
    <cellStyle name="통화 [0] 5 6 2 8" xfId="21468" xr:uid="{471DCC43-6639-499F-A35C-58733838218E}"/>
    <cellStyle name="통화 [0] 5 6 2 8 2" xfId="51420" xr:uid="{BA44FAC1-D40C-41D6-A5C2-AA1EDC8CC051}"/>
    <cellStyle name="통화 [0] 5 6 2 9" xfId="24206" xr:uid="{CEF9D150-B240-46DB-A725-D017EE34D1C7}"/>
    <cellStyle name="통화 [0] 5 6 2 9 2" xfId="54158" xr:uid="{5C223C6A-7FE0-42F7-A171-D2570DBCFB52}"/>
    <cellStyle name="통화 [0] 5 6 3" xfId="1795" xr:uid="{B612C627-D62D-44B4-9916-C99D583B7474}"/>
    <cellStyle name="통화 [0] 5 6 3 2" xfId="28317" xr:uid="{4DD87571-AA5D-472A-80F2-673446765558}"/>
    <cellStyle name="통화 [0] 5 6 3 2 2" xfId="58269" xr:uid="{38F85D2A-1D4C-46F4-B339-B1273D78969C}"/>
    <cellStyle name="통화 [0] 5 6 3 3" xfId="31800" xr:uid="{D5F939A8-4030-4394-9180-1BC6335FAA21}"/>
    <cellStyle name="통화 [0] 5 6 4" xfId="3322" xr:uid="{F6AF9B01-0EED-4085-BA2C-FF245D0B8F5E}"/>
    <cellStyle name="통화 [0] 5 6 4 2" xfId="33315" xr:uid="{ACEE9EC6-6939-43F1-95BE-A50288AD9D34}"/>
    <cellStyle name="통화 [0] 5 6 5" xfId="6270" xr:uid="{EF41BE14-1B81-49FE-AE64-399144B47FF3}"/>
    <cellStyle name="통화 [0] 5 6 5 2" xfId="36225" xr:uid="{12A0AB87-79CC-4309-A249-F814297B5B0E}"/>
    <cellStyle name="통화 [0] 5 6 6" xfId="9052" xr:uid="{A340390B-ACE2-4B0C-8425-92997413D00A}"/>
    <cellStyle name="통화 [0] 5 6 6 2" xfId="39007" xr:uid="{5915692A-4ACA-480B-8941-0DF18BA6C62D}"/>
    <cellStyle name="통화 [0] 5 6 7" xfId="11834" xr:uid="{09F25167-E7A7-424D-9415-E17A1C127BEE}"/>
    <cellStyle name="통화 [0] 5 6 7 2" xfId="41789" xr:uid="{F34EDD49-BC6F-47C4-96DD-40986A525031}"/>
    <cellStyle name="통화 [0] 5 6 8" xfId="14569" xr:uid="{8F74F909-55FE-4B08-B422-8DDC44D25C9F}"/>
    <cellStyle name="통화 [0] 5 6 8 2" xfId="44524" xr:uid="{BAFBE2AC-0B83-464B-B2CE-E084343812A7}"/>
    <cellStyle name="통화 [0] 5 6 9" xfId="17317" xr:uid="{2020F16E-7752-4FBE-8F96-E15CEF4D9BBB}"/>
    <cellStyle name="통화 [0] 5 6 9 2" xfId="47270" xr:uid="{70EB2ED0-6996-4EFE-AB31-F029CCFA13B4}"/>
    <cellStyle name="통화 [0] 5 7" xfId="756" xr:uid="{51362FE1-04E5-43E6-9505-91C9204811EA}"/>
    <cellStyle name="통화 [0] 5 7 10" xfId="20784" xr:uid="{442A1E8A-7F1F-4366-B911-3CBA76947F3E}"/>
    <cellStyle name="통화 [0] 5 7 10 2" xfId="50736" xr:uid="{780ED9A2-492F-4A2E-8593-088290545B31}"/>
    <cellStyle name="통화 [0] 5 7 11" xfId="23522" xr:uid="{3756B5C9-EBA9-443E-98E9-871AAF2C680E}"/>
    <cellStyle name="통화 [0] 5 7 11 2" xfId="53474" xr:uid="{FD995E82-7414-4FC9-A619-CA9E608C9D7B}"/>
    <cellStyle name="통화 [0] 5 7 12" xfId="26258" xr:uid="{BFC733FD-F2F8-478D-A34A-2E865FCCE7ED}"/>
    <cellStyle name="통화 [0] 5 7 12 2" xfId="56210" xr:uid="{332C3243-D782-4B55-8C68-9353544F3FD4}"/>
    <cellStyle name="통화 [0] 5 7 13" xfId="30761" xr:uid="{B05BB785-4ADC-4BD0-88A9-9A2C6F43394E}"/>
    <cellStyle name="통화 [0] 5 7 2" xfId="1299" xr:uid="{F416E6C7-9A2E-49BD-A499-C243357353FC}"/>
    <cellStyle name="통화 [0] 5 7 2 2" xfId="29001" xr:uid="{DE2C6AF6-7C74-42E6-BB4F-CF9ECCDB2D0B}"/>
    <cellStyle name="통화 [0] 5 7 2 2 2" xfId="58953" xr:uid="{883EBB30-6663-4743-AC56-1545CE9462DA}"/>
    <cellStyle name="통화 [0] 5 7 2 3" xfId="31304" xr:uid="{12C45439-A653-4516-AFD2-01B2CA9DAA13}"/>
    <cellStyle name="통화 [0] 5 7 3" xfId="1841" xr:uid="{1549232A-7480-48DA-B019-20CD629CA599}"/>
    <cellStyle name="통화 [0] 5 7 3 2" xfId="31846" xr:uid="{31917E17-E7E1-433F-8291-0D4E6989DC4A}"/>
    <cellStyle name="통화 [0] 5 7 4" xfId="4006" xr:uid="{5D87F1C8-193A-4018-865A-708C5EC163A4}"/>
    <cellStyle name="통화 [0] 5 7 4 2" xfId="33999" xr:uid="{E5D4B140-FCC7-4D29-8C78-7DF9401F7853}"/>
    <cellStyle name="통화 [0] 5 7 5" xfId="6954" xr:uid="{10CA5375-48A4-41A1-B72B-6D580B7934D3}"/>
    <cellStyle name="통화 [0] 5 7 5 2" xfId="36909" xr:uid="{2D99AFC7-90B9-448B-A948-D6B6E8616605}"/>
    <cellStyle name="통화 [0] 5 7 6" xfId="9736" xr:uid="{D80EFD9D-0BF6-49AC-9A59-0196DB73F56E}"/>
    <cellStyle name="통화 [0] 5 7 6 2" xfId="39691" xr:uid="{2985BE1C-984F-496B-A933-EDC24CE1DB32}"/>
    <cellStyle name="통화 [0] 5 7 7" xfId="12518" xr:uid="{7503A96A-6908-4FDF-BD1B-7D3680A2F216}"/>
    <cellStyle name="통화 [0] 5 7 7 2" xfId="42473" xr:uid="{C325BE93-2028-4F0E-9472-AF0A969BDBF5}"/>
    <cellStyle name="통화 [0] 5 7 8" xfId="15253" xr:uid="{08A7FD82-FA4C-4885-8C84-CA9FB9AFFE16}"/>
    <cellStyle name="통화 [0] 5 7 8 2" xfId="45208" xr:uid="{14F97C79-A574-4098-BC55-EFFC441797F1}"/>
    <cellStyle name="통화 [0] 5 7 9" xfId="18001" xr:uid="{A0C4CBC2-E5D6-4FFC-8C63-BDF273CBB8F9}"/>
    <cellStyle name="통화 [0] 5 7 9 2" xfId="47954" xr:uid="{D8C81513-992F-4FAD-A477-A804259EA09F}"/>
    <cellStyle name="통화 [0] 5 8" xfId="929" xr:uid="{968D2EC8-76CD-4CC9-A955-3AA768521C00}"/>
    <cellStyle name="통화 [0] 5 8 2" xfId="27633" xr:uid="{59F45D18-40FD-4915-99A3-245ACB57B09B}"/>
    <cellStyle name="통화 [0] 5 8 2 2" xfId="57585" xr:uid="{74643296-C68F-426E-955A-CA4F4D054FCD}"/>
    <cellStyle name="통화 [0] 5 8 3" xfId="30934" xr:uid="{975DF797-F915-4BF8-83AF-1B71BDE643DB}"/>
    <cellStyle name="통화 [0] 5 9" xfId="1471" xr:uid="{9B1E1BE0-7EE6-4413-B7D8-E8AE48490950}"/>
    <cellStyle name="통화 [0] 5 9 2" xfId="31476" xr:uid="{EA0516A0-3A5A-4748-ABB8-5A05637B975C}"/>
    <cellStyle name="통화 [0] 6" xfId="484" xr:uid="{53139BBF-350C-4A03-83D3-E3BC73C761AC}"/>
    <cellStyle name="통화 [0] 6 2" xfId="1032" xr:uid="{6C614074-A2AB-4305-B0D5-E4AECD51D752}"/>
    <cellStyle name="통화 [0] 6 2 2" xfId="31037" xr:uid="{A886BB22-DC6E-42F7-B890-351456A4FA35}"/>
    <cellStyle name="통화 [0] 6 3" xfId="1574" xr:uid="{F9E29D39-ABD4-4017-ABAB-4EBFD2CA6EB5}"/>
    <cellStyle name="통화 [0] 6 3 2" xfId="31579" xr:uid="{E975C94C-F2C9-4151-B5B5-D82B73459BCC}"/>
    <cellStyle name="통화 [0] 6 4" xfId="30494" xr:uid="{6220480B-9D6A-4F7F-997C-BC781E7B066C}"/>
    <cellStyle name="통화 [0] 7" xfId="897" xr:uid="{4DDA24CA-02AB-4AE9-AAA2-0C805D0372BB}"/>
    <cellStyle name="통화 [0] 7 2" xfId="30902" xr:uid="{6C6009C1-A3F1-4C09-8CD4-612D7C1858F4}"/>
    <cellStyle name="통화 [0] 8" xfId="1440" xr:uid="{88219872-E19E-4C99-95C1-6C3A0C5A2281}"/>
    <cellStyle name="통화 [0] 8 2" xfId="31445" xr:uid="{9921F7A7-ED3E-4633-9D9B-BF882F587407}"/>
    <cellStyle name="통화 [0] 9" xfId="5429" xr:uid="{90CC51AB-17CE-4D11-A251-87FC9171A117}"/>
    <cellStyle name="통화 [0] 9 2" xfId="35421" xr:uid="{B034CFB2-B078-46EE-80DA-CEB6B2B20AD0}"/>
    <cellStyle name="통화 10" xfId="76" xr:uid="{2499FA21-636D-4DB8-8943-E5295E496401}"/>
    <cellStyle name="통화 10 2" xfId="5455" xr:uid="{EAC9B550-8BA8-4012-A400-7B5DAE4A832B}"/>
    <cellStyle name="통화 10 3" xfId="5515" xr:uid="{A30F55AB-8466-4C72-95A3-61E871F66B7B}"/>
    <cellStyle name="통화 11" xfId="125" xr:uid="{E528E514-F11C-46FD-94EE-830B72707F0F}"/>
    <cellStyle name="통화 11 2" xfId="5464" xr:uid="{D2DEDAF7-CAD8-46E4-BB04-D0A9AB9F2547}"/>
    <cellStyle name="통화 11 3" xfId="5522" xr:uid="{747F41A4-D69D-4E23-9605-4002A0923347}"/>
    <cellStyle name="통화 12" xfId="127" xr:uid="{02632100-DE56-48BE-8C93-1EF20152DC0A}"/>
    <cellStyle name="통화 12 2" xfId="137" xr:uid="{BC0C9836-2971-4970-BD95-EFBE2FD7035A}"/>
    <cellStyle name="통화 12 3" xfId="5466" xr:uid="{279A72A1-E030-459E-A101-0DB7DB306D7E}"/>
    <cellStyle name="통화 12 4" xfId="5524" xr:uid="{A6319796-8FEC-45AE-8E93-FB0F27FD9517}"/>
    <cellStyle name="통화 13" xfId="126" xr:uid="{1C895886-C1C4-4882-A762-4893380D77E5}"/>
    <cellStyle name="통화 13 2" xfId="5465" xr:uid="{47481A32-985C-49CE-A064-2CBBE3D32995}"/>
    <cellStyle name="통화 13 3" xfId="5523" xr:uid="{5BF42F25-A2D0-400A-A7A1-5B62AAA6460D}"/>
    <cellStyle name="통화 14" xfId="429" xr:uid="{E7592AB0-9D0E-4D83-A8FE-239E74ADF1CF}"/>
    <cellStyle name="통화 14 2" xfId="2346" xr:uid="{DC3489B1-A58F-4565-9DD6-5B0AE4772642}"/>
    <cellStyle name="통화 15" xfId="430" xr:uid="{6D715EEE-3123-49A2-B66B-FA228B8B101A}"/>
    <cellStyle name="통화 16" xfId="476" xr:uid="{284CE6BB-67DD-4336-98D2-BEE3369BFC62}"/>
    <cellStyle name="통화 17" xfId="478" xr:uid="{65E5AE4B-5306-4456-A6A5-27441990324A}"/>
    <cellStyle name="통화 18" xfId="479" xr:uid="{11BEFF31-CBD9-4467-88B2-CEE089E5C06D}"/>
    <cellStyle name="통화 19" xfId="673" xr:uid="{E729C4C3-5B12-4288-A180-E99C24722D75}"/>
    <cellStyle name="통화 2" xfId="66" xr:uid="{7561F4BC-883C-4CDC-9F36-0ADDE0B75444}"/>
    <cellStyle name="通貨 2" xfId="67" xr:uid="{542E0548-4C32-462B-AE2B-C2F77DFB7EDA}"/>
    <cellStyle name="통화 2 10" xfId="141" xr:uid="{EDFE2557-A20C-47D0-9D41-039D1108BD3C}"/>
    <cellStyle name="통화 2 11" xfId="152" xr:uid="{65762F34-E70D-4F1A-BB4A-A24DA50228BB}"/>
    <cellStyle name="통화 2 12" xfId="148" xr:uid="{27079356-F7C4-4EC8-8369-1E6E8E7F2807}"/>
    <cellStyle name="통화 2 13" xfId="149" xr:uid="{39222191-8248-4EEF-B477-2773C9137AD4}"/>
    <cellStyle name="통화 2 14" xfId="147" xr:uid="{075D3DFC-DEBD-416C-8BD3-A644E45B0CCD}"/>
    <cellStyle name="통화 2 15" xfId="154" xr:uid="{BC18220F-0E2A-4FC6-BDA6-8B97D7523249}"/>
    <cellStyle name="통화 2 16" xfId="155" xr:uid="{C183199B-AF83-47BB-A078-2CE50A00A6FF}"/>
    <cellStyle name="통화 2 17" xfId="156" xr:uid="{E1ED7EDC-61EE-4835-861F-63634362A78A}"/>
    <cellStyle name="통화 2 18" xfId="158" xr:uid="{032154AC-BA92-4CBC-A8E2-0FE9751F5199}"/>
    <cellStyle name="통화 2 19" xfId="161" xr:uid="{FE119638-0795-4C92-B3F1-75E5B1D3E5D3}"/>
    <cellStyle name="통화 2 2" xfId="88" xr:uid="{17FE7F1D-13CD-4C10-AF9C-4C589932E27C}"/>
    <cellStyle name="通貨 2 2" xfId="184" xr:uid="{9F39E529-4020-409F-B6C6-612C52E5B6B0}"/>
    <cellStyle name="통화 2 2 2" xfId="5458" xr:uid="{95F1D809-99AC-485E-87B1-B44561719095}"/>
    <cellStyle name="통화 2 2 3" xfId="5518" xr:uid="{3581A8A8-2F79-46A6-80C0-C699DD7DE1A3}"/>
    <cellStyle name="통화 2 20" xfId="162" xr:uid="{78989BE9-0BD5-4D9F-94F8-BE07B084E35C}"/>
    <cellStyle name="통화 2 21" xfId="5447" xr:uid="{10A7B018-D7CB-42AA-A835-D5D145D49601}"/>
    <cellStyle name="통화 2 22" xfId="5507" xr:uid="{BFF4B10B-C507-41AE-9283-2E6719C6FFBA}"/>
    <cellStyle name="통화 2 3" xfId="90" xr:uid="{036B5798-6DB7-4E7B-BB27-7F99CA63F52C}"/>
    <cellStyle name="通貨 2 3" xfId="169" xr:uid="{992E2846-BCA9-4286-ACD4-88C13C354541}"/>
    <cellStyle name="통화 2 3 2" xfId="5459" xr:uid="{544B12FA-1ADC-4A2E-8743-12ACF70FABC2}"/>
    <cellStyle name="통화 2 3 3" xfId="5519" xr:uid="{B88D17A5-0A1E-4828-8BEE-CE883569F31A}"/>
    <cellStyle name="통화 2 4" xfId="91" xr:uid="{85F163FC-E5A2-465C-9A65-63BC3C23C03F}"/>
    <cellStyle name="통화 2 4 2" xfId="5460" xr:uid="{54309D9D-80EB-4A92-A69E-1FF1A72FA51F}"/>
    <cellStyle name="통화 2 4 3" xfId="5520" xr:uid="{B1772B9E-522A-40A8-ACA5-E61B9E05C602}"/>
    <cellStyle name="통화 2 5" xfId="128" xr:uid="{830CAAB6-FC96-4C83-B80A-2E9A50C4F835}"/>
    <cellStyle name="통화 2 6" xfId="142" xr:uid="{2449530D-1DB2-44A4-8A80-DE38CB70478C}"/>
    <cellStyle name="통화 2 7" xfId="144" xr:uid="{4C361E2E-60E1-4C0D-8D16-E605A132931D}"/>
    <cellStyle name="통화 2 8" xfId="140" xr:uid="{77C28D79-0220-4344-BDCF-D12AA05C9BDE}"/>
    <cellStyle name="통화 2 9" xfId="143" xr:uid="{400444D9-C98B-44AB-878A-24E704F3301F}"/>
    <cellStyle name="통화 20" xfId="2026" xr:uid="{3C736E23-FDD2-4FF8-8190-50A1756D29C4}"/>
    <cellStyle name="통화 21" xfId="2027" xr:uid="{1B2C24DA-4106-4591-81BB-481BA764577D}"/>
    <cellStyle name="통화 22" xfId="2162" xr:uid="{175CD67D-0553-44D3-B15B-B189738088B0}"/>
    <cellStyle name="통화 23" xfId="2159" xr:uid="{4648069F-40A3-4447-87BB-44D4906222E8}"/>
    <cellStyle name="통화 24" xfId="2161" xr:uid="{577A2328-0345-44E7-8FC7-CD70D66733D7}"/>
    <cellStyle name="통화 25" xfId="2553" xr:uid="{9C3C42D5-69FD-4B14-B93D-8B69FEA3E8BC}"/>
    <cellStyle name="통화 26" xfId="2555" xr:uid="{66865531-A426-4A35-B45D-D840CA510F28}"/>
    <cellStyle name="통화 27" xfId="2601" xr:uid="{57DB5FF0-9883-41ED-8FC8-8DBC96E74B5C}"/>
    <cellStyle name="통화 28" xfId="2603" xr:uid="{AFB7203D-2503-407C-9ADD-CEFE4A800C32}"/>
    <cellStyle name="통화 29" xfId="2565" xr:uid="{8094D3FE-9FB7-48D8-8811-79F51A93E481}"/>
    <cellStyle name="통화 3" xfId="69" xr:uid="{86FA7112-A223-48E9-B534-A7448540ADE2}"/>
    <cellStyle name="通貨 3" xfId="192" xr:uid="{264D5C13-ACD2-4339-9246-5DCD42416E51}"/>
    <cellStyle name="통화 3 2" xfId="5448" xr:uid="{FB32AF96-4274-4302-A0FF-17D9E92E1430}"/>
    <cellStyle name="통화 3 3" xfId="5508" xr:uid="{3796E64A-797C-4C38-BDCB-4DB721B6F22A}"/>
    <cellStyle name="통화 30" xfId="2558" xr:uid="{7FC63B21-2637-40CF-A8B2-D09F7876191A}"/>
    <cellStyle name="통화 31" xfId="5426" xr:uid="{BD6197A9-5EB4-4225-BCD4-F5BB8951951C}"/>
    <cellStyle name="통화 32" xfId="5438" xr:uid="{463D555D-4E63-4099-AE6F-F804F447A661}"/>
    <cellStyle name="통화 33" xfId="5469" xr:uid="{5A97D86F-E0EE-4680-A3C7-B3D65DD26C05}"/>
    <cellStyle name="통화 34" xfId="5468" xr:uid="{22E18678-F546-4438-B569-76AA830DD573}"/>
    <cellStyle name="통화 35" xfId="5552" xr:uid="{96BCAC03-0DAC-4B4E-B9F4-2ABE9F8759D7}"/>
    <cellStyle name="통화 36" xfId="16593" xr:uid="{CDA107EE-AD0A-45A8-916D-96D5AF8B47EA}"/>
    <cellStyle name="통화 37" xfId="16590" xr:uid="{6D87CCEB-1FEF-4E07-ABDA-7DE5C8905430}"/>
    <cellStyle name="통화 38" xfId="19379" xr:uid="{84FC703F-7143-4A5A-A039-2F3CE9FC7119}"/>
    <cellStyle name="통화 4" xfId="70" xr:uid="{8E148DDD-878D-4D58-8D3A-4944B6CB3A5B}"/>
    <cellStyle name="通貨 4" xfId="325" xr:uid="{197D7563-D3A8-46CA-A7A1-C647171CD684}"/>
    <cellStyle name="통화 4 2" xfId="5449" xr:uid="{B582FE7A-E4A5-42E4-9F35-E66CBF89E581}"/>
    <cellStyle name="通貨 4 2" xfId="339" xr:uid="{EFF7BB69-01BD-47EE-B064-A4BF507E4356}"/>
    <cellStyle name="通貨 4 2 2" xfId="340" xr:uid="{ABA5EB2C-F9F1-480F-9903-5CA8C9210A67}"/>
    <cellStyle name="통화 4 3" xfId="5509" xr:uid="{0B8895F5-4267-48A9-9B83-B8EEF97010E9}"/>
    <cellStyle name="通貨 4 3" xfId="341" xr:uid="{F9970B08-A622-465D-87CB-08EED769194D}"/>
    <cellStyle name="통화 5" xfId="71" xr:uid="{CF014595-B554-41AB-9A5A-698B4B796882}"/>
    <cellStyle name="通貨 5" xfId="346" xr:uid="{86E298DC-9FE9-4653-BE4D-53CA912910F7}"/>
    <cellStyle name="통화 5 2" xfId="5450" xr:uid="{3A43A9AB-AA2E-4AF6-A2D9-7C344F444423}"/>
    <cellStyle name="통화 5 3" xfId="5510" xr:uid="{DD6B7400-9F3F-4F66-93BD-2C5A5486BCCD}"/>
    <cellStyle name="통화 6" xfId="72" xr:uid="{C3105E57-8ACA-4CEC-B3F4-04EFC67E12DD}"/>
    <cellStyle name="通貨 6" xfId="167" xr:uid="{5A507636-C264-4F50-8642-85BBE503EFCF}"/>
    <cellStyle name="통화 6 2" xfId="5451" xr:uid="{B1B65BD6-7674-4D5B-BB40-88EA835AA559}"/>
    <cellStyle name="통화 6 3" xfId="5511" xr:uid="{4F2373A7-01F7-42B9-B674-5C7B525F44F3}"/>
    <cellStyle name="통화 7" xfId="73" xr:uid="{7993619C-5CAF-42BB-BCD7-0E22133CCB7A}"/>
    <cellStyle name="通貨 7" xfId="670" xr:uid="{CC9DC949-798F-480F-88C8-3DB52224E882}"/>
    <cellStyle name="通貨 7 10" xfId="22122" xr:uid="{F280E962-4297-4DEA-84E7-53A0899AAF00}"/>
    <cellStyle name="通貨 7 10 2" xfId="52074" xr:uid="{A74A45DD-6BE0-40D1-B478-78B35A55D39E}"/>
    <cellStyle name="通貨 7 11" xfId="30680" xr:uid="{81A562BF-5719-4EFB-BD24-7CFA487A7F65}"/>
    <cellStyle name="통화 7 2" xfId="5452" xr:uid="{5E54D609-A80C-497B-9814-29888D3823F3}"/>
    <cellStyle name="通貨 7 2" xfId="1218" xr:uid="{7BCCC40A-2F39-457D-8F97-37ACBC923DBC}"/>
    <cellStyle name="通貨 7 2 2" xfId="31223" xr:uid="{42EEB83A-CE26-4F0D-82E2-BAF424117154}"/>
    <cellStyle name="통화 7 3" xfId="5512" xr:uid="{775D564D-938C-487A-A6C0-A0AB33E3F9B0}"/>
    <cellStyle name="通貨 7 3" xfId="1760" xr:uid="{757E6E64-5993-4681-AB71-CE5907670D1A}"/>
    <cellStyle name="通貨 7 3 2" xfId="31765" xr:uid="{520B3FE4-A9BC-456D-8233-15453F416793}"/>
    <cellStyle name="通貨 7 4" xfId="2030" xr:uid="{1BA8D461-656D-4DEB-B486-9F78978FC8FC}"/>
    <cellStyle name="通貨 7 4 2" xfId="32033" xr:uid="{878AE49C-3CEC-4D17-8FD2-E8A5431ADAF2}"/>
    <cellStyle name="通貨 7 5" xfId="11117" xr:uid="{9AF6BFBE-7B79-44CE-8051-588FEAFE7160}"/>
    <cellStyle name="通貨 7 5 2" xfId="41072" xr:uid="{6A911DED-ED4A-47F0-B90E-1AE69B69D703}"/>
    <cellStyle name="通貨 7 6" xfId="11118" xr:uid="{4D7E3AED-E278-40F2-8395-CDC1AB01D046}"/>
    <cellStyle name="通貨 7 6 2" xfId="41073" xr:uid="{2A6138E0-7656-4368-969B-CCF0CFF24FE8}"/>
    <cellStyle name="通貨 7 7" xfId="16592" xr:uid="{EE4F05AA-EF92-461A-A0F5-050DA76FEDD2}"/>
    <cellStyle name="通貨 7 7 2" xfId="46546" xr:uid="{3B70F5AB-5734-4AB4-9747-04E355087AE3}"/>
    <cellStyle name="通貨 7 8" xfId="16591" xr:uid="{4BB0E3B2-6326-4CFB-BC24-7F196F2C3EEC}"/>
    <cellStyle name="通貨 7 8 2" xfId="46545" xr:uid="{BA294F13-7B6C-4EBF-9430-34774218D179}"/>
    <cellStyle name="通貨 7 9" xfId="22121" xr:uid="{2B871462-1D6A-4102-A89C-B384B419D268}"/>
    <cellStyle name="通貨 7 9 2" xfId="52073" xr:uid="{98098D11-AB04-4F44-83E3-C8BE64458260}"/>
    <cellStyle name="통화 8" xfId="75" xr:uid="{F28A9A71-7547-4EE9-89A9-568EC2798709}"/>
    <cellStyle name="통화 8 2" xfId="5454" xr:uid="{BEFA6133-5A02-405A-B26D-0642CD30CBF0}"/>
    <cellStyle name="통화 8 3" xfId="5514" xr:uid="{94B710CC-2AC5-4904-9781-A7B6C9E7F4D8}"/>
    <cellStyle name="통화 9" xfId="74" xr:uid="{E80DFF10-5E1B-4C22-AB3B-C8E64971D996}"/>
    <cellStyle name="통화 9 2" xfId="5453" xr:uid="{72ED99FC-FBE6-4DD3-BB56-BF4BD625643B}"/>
    <cellStyle name="통화 9 3" xfId="5513" xr:uid="{83B1DEBE-735D-4DD2-81A8-DC475B1B046D}"/>
    <cellStyle name="표준" xfId="0" builtinId="0"/>
    <cellStyle name="표준 10" xfId="60305" xr:uid="{AC219667-69F1-4D37-842B-726BBDE469F4}"/>
    <cellStyle name="표준 10 13" xfId="62" xr:uid="{4B88443C-DDA1-4E10-986A-6C86DC6817BF}"/>
    <cellStyle name="표준 11" xfId="40" xr:uid="{75A50DF7-F325-4034-9B2F-94361BE643BD}"/>
    <cellStyle name="표준 12" xfId="60310" xr:uid="{4D47B944-1BFD-4308-B6CE-218DA7145362}"/>
    <cellStyle name="표준 12 3" xfId="42" xr:uid="{F8E7AA99-5A1C-49BC-87B4-319A66133E22}"/>
    <cellStyle name="표준 13" xfId="60312" xr:uid="{F1B21CF1-2E81-4EB4-B876-0489538BD74E}"/>
    <cellStyle name="표준 14" xfId="60313" xr:uid="{94CEF401-62EF-4CEA-9CFB-02DEC77727C9}"/>
    <cellStyle name="표준 176 2" xfId="60304" xr:uid="{4C9C9518-04FE-419D-9B68-B03F1410853E}"/>
    <cellStyle name="표준 2" xfId="1" xr:uid="{5775E74F-C08B-446B-AC76-B1E4D02CE9F3}"/>
    <cellStyle name="標準 2" xfId="64" xr:uid="{7D84AA8C-E4D9-4BCD-9EDD-036FF9512CDF}"/>
    <cellStyle name="표준 2 10" xfId="139" xr:uid="{D0D63753-E679-4B8F-8698-2555185B171E}"/>
    <cellStyle name="표준 2 11" xfId="129" xr:uid="{6CFF35CE-3ADD-4E33-91B2-777B9B6ABC9D}"/>
    <cellStyle name="표준 2 12" xfId="134" xr:uid="{7FE6CE2E-D135-4E97-B63D-985502199B2A}"/>
    <cellStyle name="표준 2 13" xfId="136" xr:uid="{434A28BD-D1F8-443B-85A8-FC2A4E95B0FF}"/>
    <cellStyle name="표준 2 14" xfId="138" xr:uid="{A9D2FFD2-364F-4277-A513-9CC13693C1C0}"/>
    <cellStyle name="표준 2 15" xfId="145" xr:uid="{A2CCE402-F7F5-4B98-AC66-9C094167EB46}"/>
    <cellStyle name="표준 2 16" xfId="151" xr:uid="{9E0B92A8-EF9D-48D6-AAF8-5EE1803BE1B2}"/>
    <cellStyle name="표준 2 17" xfId="150" xr:uid="{5EAD483B-EEB5-4109-915D-4A392A9A0D35}"/>
    <cellStyle name="표준 2 18" xfId="130" xr:uid="{E5619A1C-C918-4B0B-B453-80AFBA755B95}"/>
    <cellStyle name="표준 2 19" xfId="135" xr:uid="{EE7872C6-E40C-497A-B7EE-836637A6D592}"/>
    <cellStyle name="표준 2 2" xfId="43" xr:uid="{75E6ABA2-A6FB-4668-B576-2D6E040402B8}"/>
    <cellStyle name="標準 2 2" xfId="187" xr:uid="{80C43C47-7760-46DB-90F3-FDA4EC864EBE}"/>
    <cellStyle name="표준 2 2 2" xfId="95" xr:uid="{730B00EE-ED63-40EC-BF51-C07BE66242BA}"/>
    <cellStyle name="표준 2 20" xfId="146" xr:uid="{8A14DA72-A833-48E7-BE5A-FB42F58E277C}"/>
    <cellStyle name="표준 2 21" xfId="153" xr:uid="{DC1A183A-80CE-42AE-A519-E216D821385D}"/>
    <cellStyle name="표준 2 22" xfId="157" xr:uid="{61EA1941-E102-4D2C-88A9-9BA5C3FE2838}"/>
    <cellStyle name="표준 2 23" xfId="159" xr:uid="{ED4AA1A6-BC42-4B9D-9F6D-91C24F46B2C5}"/>
    <cellStyle name="표준 2 24" xfId="160" xr:uid="{89E28312-507E-43B9-A703-9977570DAEB6}"/>
    <cellStyle name="표준 2 25" xfId="163" xr:uid="{DFD7D79C-C9CA-49B5-8CE3-CF3DC59B1052}"/>
    <cellStyle name="표준 2 26" xfId="165" xr:uid="{FFE206F1-7E0F-4E92-BE19-54A5F3C95F1F}"/>
    <cellStyle name="표준 2 27" xfId="164" xr:uid="{35D298F2-65CD-405E-9F63-2DF594C5C562}"/>
    <cellStyle name="표준 2 28" xfId="86" xr:uid="{6F136408-5EBD-4052-9E5A-4BF4A816AD92}"/>
    <cellStyle name="표준 2 29" xfId="30341" xr:uid="{078D325B-4C81-482A-81FF-85CB798916C1}"/>
    <cellStyle name="표준 2 3" xfId="50" xr:uid="{B1CD1730-45B7-41CF-8DB5-FA920A206A33}"/>
    <cellStyle name="標準 2 3" xfId="314" xr:uid="{79C25DF2-8831-4645-8902-A3A875D5F365}"/>
    <cellStyle name="표준 2 3 2" xfId="118" xr:uid="{18FF71A5-7D01-4FB8-A994-877B171328DC}"/>
    <cellStyle name="표준 2 30" xfId="30342" xr:uid="{8B92337F-74C5-4DC7-8AEF-00FDB74ABCB0}"/>
    <cellStyle name="표준 2 31" xfId="30343" xr:uid="{F048289C-8C1C-4834-952A-E569789E300E}"/>
    <cellStyle name="표준 2 32" xfId="30345" xr:uid="{28A2FC84-1D18-4C14-B0E8-BFA446C42CDE}"/>
    <cellStyle name="표준 2 33" xfId="47" xr:uid="{E1BBE135-CA64-411A-ABDF-7CC3C73E2F88}"/>
    <cellStyle name="표준 2 4" xfId="92" xr:uid="{106882A7-99EE-4FC0-A3EF-B38F3D6C64E2}"/>
    <cellStyle name="標準 2 4" xfId="315" xr:uid="{7C0455F6-EA4E-4CA5-B3EF-BA1A2141A730}"/>
    <cellStyle name="표준 2 5" xfId="123" xr:uid="{4A7777E9-5020-45F1-AADF-ACD908B1B6AD}"/>
    <cellStyle name="標準 2 5" xfId="316" xr:uid="{BED8A9E1-164F-4971-B5A9-3AF76AFADF0E}"/>
    <cellStyle name="표준 2 6" xfId="122" xr:uid="{A2874CC3-D9C9-4572-AF3D-5E4144655DBE}"/>
    <cellStyle name="標準 2 6" xfId="168" xr:uid="{07F3A016-9A57-4EA9-8ACA-734C84E32082}"/>
    <cellStyle name="표준 2 7" xfId="120" xr:uid="{CA7C27BC-5AEA-408C-851D-757AA0570959}"/>
    <cellStyle name="표준 2 8" xfId="124" xr:uid="{86AC2E10-0E09-47A2-A65A-89431CE04DA1}"/>
    <cellStyle name="표준 2 9" xfId="133" xr:uid="{FD0FE06B-C9F2-413F-A2FD-6D770BB38CFA}"/>
    <cellStyle name="표준 3" xfId="52" xr:uid="{3C1C1028-768B-4F23-BC53-680D70E1A2AE}"/>
    <cellStyle name="標準 3" xfId="176" xr:uid="{2BDD7E2E-43B7-4191-B294-943190BCB11C}"/>
    <cellStyle name="표준 3 2" xfId="111" xr:uid="{539784CD-8338-481C-A40D-73F879B3B2C5}"/>
    <cellStyle name="標準 3 2" xfId="183" xr:uid="{B4693077-6FB8-4621-80B3-DD7739A60751}"/>
    <cellStyle name="標準 3 2 2" xfId="345" xr:uid="{9DAEE468-3571-4654-8164-24F17F191516}"/>
    <cellStyle name="標準 3 3" xfId="317" xr:uid="{DBF27189-1CB7-4E76-A676-C0F6FCDB4B8F}"/>
    <cellStyle name="標準 3 4" xfId="318" xr:uid="{9FC2A4F4-268E-4C24-BAD9-75AC1655086F}"/>
    <cellStyle name="標準 3 5" xfId="319" xr:uid="{6E1B5225-AFE4-4EFC-9F93-9CEB0435ACE1}"/>
    <cellStyle name="표준 33" xfId="63" xr:uid="{FAFC2905-EBA2-43D2-95D6-7659A122B080}"/>
    <cellStyle name="표준 4" xfId="113" xr:uid="{F7771F75-6F0F-492F-8028-C34C9B414A2C}"/>
    <cellStyle name="標準 4" xfId="177" xr:uid="{CFA6FF5D-DA99-433E-A2EA-4577A4C49B5D}"/>
    <cellStyle name="標準 4 2" xfId="180" xr:uid="{D989CFF2-D372-4F63-910E-E20157E80173}"/>
    <cellStyle name="표준 5" xfId="121" xr:uid="{3A3A4733-B50A-4243-BE09-301BC3CCD344}"/>
    <cellStyle name="標準 5" xfId="179" xr:uid="{600BCCD6-6EEF-4061-AF17-5E3C93BEA3E2}"/>
    <cellStyle name="표준 6" xfId="60299" xr:uid="{E1501CBF-65A4-4524-877F-CD354168FC21}"/>
    <cellStyle name="標準 6" xfId="323" xr:uid="{3821020A-D4A9-464E-B99A-CE582D8DF406}"/>
    <cellStyle name="標準 6 2" xfId="342" xr:uid="{241A8824-565C-4DE2-A0EF-454DCFB1062B}"/>
    <cellStyle name="標準 6 2 2" xfId="343" xr:uid="{7D096F85-FD95-4FCE-B456-E79B335CD3E6}"/>
    <cellStyle name="標準 6 3" xfId="344" xr:uid="{4FE5B943-96AF-4BB6-B907-99DD6A24FF04}"/>
    <cellStyle name="표준 7" xfId="51" xr:uid="{14974881-3C91-4262-B8BF-B7401B783A33}"/>
    <cellStyle name="標準 7" xfId="327" xr:uid="{540C967C-B877-4372-B27E-2D68AA6774A2}"/>
    <cellStyle name="표준 7 2" xfId="60300" xr:uid="{298768D0-B864-4F7D-915F-0C47AB423AF5}"/>
    <cellStyle name="標準 7 2" xfId="329" xr:uid="{1F2D91FB-C5D9-4842-8DE1-2C31CA647F62}"/>
    <cellStyle name="표준 8" xfId="60301" xr:uid="{F52E6CFC-01C2-44B8-93DC-C3990B85D349}"/>
    <cellStyle name="標準 8" xfId="348" xr:uid="{F6993BAA-F91F-40AE-B8A7-0066BB5AA338}"/>
    <cellStyle name="표준 9" xfId="36" xr:uid="{B1EB6A76-3CB9-4322-91D6-8EAC3BCBB3C0}"/>
    <cellStyle name="標準 9" xfId="166" xr:uid="{8EF489E2-7B69-4542-A06A-A861751DA9A0}"/>
    <cellStyle name="표준_9월_5월" xfId="60308" xr:uid="{8A68E96B-4D0B-4678-98BD-1CC2B2518BBB}"/>
    <cellStyle name="하이퍼링크" xfId="60315" builtinId="8"/>
    <cellStyle name="하이퍼링크 2" xfId="3" xr:uid="{5CA522A6-A8B2-437C-96EF-DF470E8BFB97}"/>
    <cellStyle name="하이퍼링크 2 10" xfId="103" xr:uid="{EFC8316D-E82E-46E8-BA13-D94F7B6792A7}"/>
    <cellStyle name="하이퍼링크 2 11" xfId="115" xr:uid="{142C6BAC-2135-4D1E-AF96-510154802DEB}"/>
    <cellStyle name="하이퍼링크 2 12" xfId="114" xr:uid="{948EA08B-80D9-4363-900F-20D127B49D8D}"/>
    <cellStyle name="하이퍼링크 2 13" xfId="99" xr:uid="{D917BFB1-091A-40AB-B84C-82EB7025FE01}"/>
    <cellStyle name="하이퍼링크 2 14" xfId="98" xr:uid="{5553704A-D184-4C95-BF33-67C3AFE6189B}"/>
    <cellStyle name="하이퍼링크 2 15" xfId="100" xr:uid="{BEA11D1C-C1D6-4191-9014-D29109EA615D}"/>
    <cellStyle name="하이퍼링크 2 2" xfId="112" xr:uid="{63B88277-092D-45CF-8DEE-3CE73A693791}"/>
    <cellStyle name="하이퍼링크 2 3" xfId="117" xr:uid="{48A6F69C-0721-46FB-BA2B-B0B02181906F}"/>
    <cellStyle name="하이퍼링크 2 4" xfId="97" xr:uid="{0E380597-3379-40F9-928C-1987359C9DAD}"/>
    <cellStyle name="하이퍼링크 2 5" xfId="104" xr:uid="{446F75BA-8DC5-49A4-A93F-3D1BC18BA195}"/>
    <cellStyle name="하이퍼링크 2 6" xfId="96" xr:uid="{0F751E4C-E6FB-425D-BB09-4FC0F55EE1E4}"/>
    <cellStyle name="하이퍼링크 2 7" xfId="101" xr:uid="{214641DA-6A0B-480B-9CCE-7693C00F436E}"/>
    <cellStyle name="하이퍼링크 2 8" xfId="116" xr:uid="{2D99FBB1-F0F3-4817-826E-D4B3F9EC02AC}"/>
    <cellStyle name="하이퍼링크 2 9" xfId="102" xr:uid="{2A6ED9B2-6059-4862-83D1-EB17E38E07AC}"/>
    <cellStyle name="하이퍼링크 3" xfId="89" xr:uid="{3EFE8FF2-7410-46E1-A9F3-2447B5C734F5}"/>
    <cellStyle name="桁区切り 2" xfId="173" xr:uid="{517BB2F1-50F5-492E-97E9-31706D1CC9FB}"/>
    <cellStyle name="桁区切り 2 2" xfId="189" xr:uid="{FBD9611B-97D8-43C5-B504-E42DDD835F9F}"/>
    <cellStyle name="桁区切り 3" xfId="174" xr:uid="{942DF2AB-DAA4-462A-B3DE-67DF8E1F0C18}"/>
    <cellStyle name="桁区切り 3 2" xfId="185" xr:uid="{C42FDC13-08D1-4110-A55E-67B50B8A9897}"/>
    <cellStyle name="桁区切り 4" xfId="175" xr:uid="{D53A4669-7EF6-4482-A98E-871EEC6BD237}"/>
    <cellStyle name="桁区切り 4 2" xfId="181" xr:uid="{CEC2973E-7030-40DC-995C-D8528DE66409}"/>
    <cellStyle name="桁区切り 5" xfId="324" xr:uid="{543202A1-C1D8-44A4-A3C3-6688B91C14DC}"/>
    <cellStyle name="桁区切り 5 2" xfId="336" xr:uid="{0B56C13E-9992-424E-BD04-19D186CA3EF4}"/>
    <cellStyle name="桁区切り 5 2 2" xfId="337" xr:uid="{39F68B8E-E2AF-4D0A-8159-DD87BD6B1427}"/>
    <cellStyle name="桁区切り 5 3" xfId="338" xr:uid="{AF15B858-F354-405D-B929-10077BF6A112}"/>
    <cellStyle name="桁区切り 6" xfId="328" xr:uid="{CB8799B2-C60F-4895-850A-E8ABCCC39B5E}"/>
    <cellStyle name="桁区切り 6 2" xfId="330" xr:uid="{B480F6CB-3C66-4857-A447-D4CE63F5D48D}"/>
    <cellStyle name="桁区切り 7" xfId="178" xr:uid="{0E58D49B-9E6A-4DB7-A752-4BE617814D9C}"/>
  </cellStyles>
  <dxfs count="50"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  <color rgb="FF0101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85725</xdr:colOff>
      <xdr:row>1</xdr:row>
      <xdr:rowOff>57150</xdr:rowOff>
    </xdr:from>
    <xdr:ext cx="1904762" cy="5019048"/>
    <xdr:pic>
      <xdr:nvPicPr>
        <xdr:cNvPr id="2" name="그림 1">
          <a:extLst>
            <a:ext uri="{FF2B5EF4-FFF2-40B4-BE49-F238E27FC236}">
              <a16:creationId xmlns:a16="http://schemas.microsoft.com/office/drawing/2014/main" id="{3C0A58A3-6E25-4C8F-A7DA-5D2D3C2D5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3725" y="266700"/>
          <a:ext cx="1904762" cy="501904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1143000</xdr:colOff>
      <xdr:row>108</xdr:row>
      <xdr:rowOff>1</xdr:rowOff>
    </xdr:from>
    <xdr:to>
      <xdr:col>2</xdr:col>
      <xdr:colOff>29307</xdr:colOff>
      <xdr:row>110</xdr:row>
      <xdr:rowOff>102577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C665FA9-B5B9-607B-5AB9-2A54869967FB}"/>
            </a:ext>
          </a:extLst>
        </xdr:cNvPr>
        <xdr:cNvSpPr/>
      </xdr:nvSpPr>
      <xdr:spPr>
        <a:xfrm>
          <a:off x="1304192" y="22933270"/>
          <a:ext cx="1370134" cy="5275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자금</a:t>
          </a:r>
          <a:r>
            <a:rPr lang="en-US" altLang="ko-KR" sz="900"/>
            <a:t>)</a:t>
          </a:r>
          <a:r>
            <a:rPr lang="ko-KR" altLang="en-US" sz="900"/>
            <a:t>전산유지비 </a:t>
          </a:r>
          <a:r>
            <a:rPr lang="en-US" altLang="ko-KR" sz="900"/>
            <a:t>= </a:t>
          </a:r>
          <a:r>
            <a:rPr lang="ko-KR" altLang="en-US" sz="900"/>
            <a:t>기획</a:t>
          </a:r>
          <a:r>
            <a:rPr lang="en-US" altLang="ko-KR" sz="900"/>
            <a:t>)</a:t>
          </a:r>
          <a:r>
            <a:rPr lang="ko-KR" altLang="en-US" sz="900"/>
            <a:t>지급수수료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1143000</xdr:colOff>
      <xdr:row>108</xdr:row>
      <xdr:rowOff>1</xdr:rowOff>
    </xdr:from>
    <xdr:to>
      <xdr:col>2</xdr:col>
      <xdr:colOff>29307</xdr:colOff>
      <xdr:row>110</xdr:row>
      <xdr:rowOff>102577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3F3857A-DA95-482C-8DFA-6412DBAC4E3F}"/>
            </a:ext>
          </a:extLst>
        </xdr:cNvPr>
        <xdr:cNvSpPr/>
      </xdr:nvSpPr>
      <xdr:spPr>
        <a:xfrm>
          <a:off x="1304925" y="22621876"/>
          <a:ext cx="1372332" cy="5216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자금</a:t>
          </a:r>
          <a:r>
            <a:rPr lang="en-US" altLang="ko-KR" sz="900"/>
            <a:t>)</a:t>
          </a:r>
          <a:r>
            <a:rPr lang="ko-KR" altLang="en-US" sz="900"/>
            <a:t>전산유지비 </a:t>
          </a:r>
          <a:r>
            <a:rPr lang="en-US" altLang="ko-KR" sz="900"/>
            <a:t>= </a:t>
          </a:r>
          <a:r>
            <a:rPr lang="ko-KR" altLang="en-US" sz="900"/>
            <a:t>기획</a:t>
          </a:r>
          <a:r>
            <a:rPr lang="en-US" altLang="ko-KR" sz="900"/>
            <a:t>)</a:t>
          </a:r>
          <a:r>
            <a:rPr lang="ko-KR" altLang="en-US" sz="900"/>
            <a:t>지급수수료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52264;&#51109;\dumm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44284;&#51109;\dumm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221;&#51060;\2003&#51221;&#51060;\&#45796;&#53328;&#45796;&#53328;\&#49900;&#49324;&#48516;&#49437;&#54217;&#44032;\2001&#45380;\200107\&#52509;&#44292;\&#47560;&#49828;&#53552;&#53596;&#54540;&#47532;&#53944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24;&#44228;&#54016;&#44277;&#50857;\&#54924;&#44228;&#54016;&#47928;&#49436;&#44277;\My%20Documents\dumm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7&#50900;&#50836;&#44552;&#44288;&#47532;&#50900;&#48372;(&#45208;&#49688;&#5067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My%20Document\&#44620;&#52824;\KIECO%20Model_Updated_Sim_simulati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&#45796;&#53328;&#45796;&#53328;\&#49900;&#49324;&#48516;&#49437;&#54217;&#44032;\2001&#45380;\200107\&#52509;&#44292;\&#47560;&#49828;&#53552;&#53596;&#54540;&#47532;&#5394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heet2"/>
      <sheetName val="Sheet3"/>
      <sheetName val="ST"/>
      <sheetName val="#REF"/>
      <sheetName val="Disclaimer"/>
      <sheetName val="Sheet1"/>
      <sheetName val="Actual_Source_Data"/>
      <sheetName val="Summary"/>
      <sheetName val="Actual_Kor"/>
      <sheetName val="Flash_report"/>
      <sheetName val="Budget_Kor"/>
      <sheetName val="Budget_Source"/>
      <sheetName val="Data02"/>
      <sheetName val="FX_Int"/>
      <sheetName val="Budget_US"/>
      <sheetName val="Actual_US"/>
      <sheetName val="Budget_KR"/>
      <sheetName val="Actual_KR"/>
      <sheetName val="Actual_Source"/>
      <sheetName val="Income_report"/>
      <sheetName val="Operation_report"/>
      <sheetName val="Monthly Details"/>
      <sheetName val="해외_HPS"/>
      <sheetName val="2005년"/>
      <sheetName val="Laying"/>
      <sheetName val="Rearing"/>
      <sheetName val="US Codes"/>
      <sheetName val="Inv "/>
      <sheetName val="Ref"/>
      <sheetName val="재무상태표"/>
      <sheetName val="손익계산서"/>
      <sheetName val="상품입고집계"/>
      <sheetName val="함수기준"/>
      <sheetName val="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T"/>
      <sheetName val="#REF"/>
      <sheetName val="Disclaimer"/>
      <sheetName val="Sheet1"/>
      <sheetName val="Sheet2"/>
      <sheetName val="Sheet3"/>
      <sheetName val="회계"/>
      <sheetName val="CFO"/>
      <sheetName val="금융"/>
      <sheetName val="기획"/>
      <sheetName val="구매자재"/>
      <sheetName val="운영부문장"/>
      <sheetName val="판관비_월별"/>
      <sheetName val="Actual_Source_Data"/>
      <sheetName val="Summary"/>
      <sheetName val="Actual_Kor"/>
      <sheetName val="Flash_report"/>
      <sheetName val="Budget_Kor"/>
      <sheetName val="Budget_Source"/>
      <sheetName val="Data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현금흐름표"/>
      <sheetName val="YOEMAGUM"/>
      <sheetName val="A1"/>
      <sheetName val="Adj(Actual_Summary_July)"/>
      <sheetName val="ST"/>
      <sheetName val="dummy"/>
      <sheetName val="CF_Current_Detail(July)"/>
      <sheetName val="공통"/>
      <sheetName val="상품입고집계"/>
      <sheetName val="고액조정리스트(나)"/>
      <sheetName val="US Codes"/>
      <sheetName val="복비"/>
      <sheetName val="매장리스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청구일반(나)"/>
      <sheetName val="지사역무별청구(나)"/>
      <sheetName val="당월청구미발행리스트(나)"/>
      <sheetName val="청구건수확인(나 )"/>
      <sheetName val="SO별청구현황(나 )"/>
      <sheetName val="요금조정현황(나 )"/>
      <sheetName val="고액조정리스트(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assump"/>
      <sheetName val="drawdown"/>
      <sheetName val="esc"/>
      <sheetName val="output"/>
      <sheetName val="revenue"/>
      <sheetName val="fixedexp"/>
      <sheetName val="varexp"/>
      <sheetName val="debt"/>
      <sheetName val="debtmonth"/>
      <sheetName val="Syndication"/>
      <sheetName val="refina"/>
      <sheetName val="deprec"/>
      <sheetName val="reserves"/>
      <sheetName val="cash"/>
      <sheetName val="semi"/>
      <sheetName val="profit"/>
      <sheetName val="bal"/>
      <sheetName val="new invest"/>
      <sheetName val="return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AEAB994-3B19-46D8-8EF7-9EF8C990341E}">
  <we:reference id="wa200010725" version="1.0.0.1" store="ko-KR" storeType="OMEX"/>
  <we:alternateReferences>
    <we:reference id="WA200010725" version="1.0.0.1" store="WA200010725" storeType="OMEX"/>
  </we:alternateReferences>
  <we:properties>
    <we:property name="claude.fileId" value="&quot;bf2f18c6-8bbf-4b89-817e-6be123158b1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02408F1-3948-4AC1-8126-05398FB5557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d4671e4-efa6-4193-a1b6-490a1bb4a99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AD63-6FD7-4651-A7C6-F08A7C73295B}">
  <sheetPr>
    <pageSetUpPr fitToPage="1"/>
  </sheetPr>
  <dimension ref="A1:K20"/>
  <sheetViews>
    <sheetView showGridLines="0" tabSelected="1" view="pageBreakPreview" zoomScale="115" zoomScaleNormal="100" zoomScaleSheetLayoutView="115" workbookViewId="0"/>
  </sheetViews>
  <sheetFormatPr defaultColWidth="8.625" defaultRowHeight="13.5" outlineLevelRow="1"/>
  <cols>
    <col min="1" max="4" width="1.875" style="101" customWidth="1"/>
    <col min="5" max="5" width="20.625" style="101" customWidth="1"/>
    <col min="6" max="8" width="13" style="101" customWidth="1"/>
    <col min="9" max="9" width="74.375" style="101" customWidth="1"/>
    <col min="10" max="10" width="2.5" style="101" customWidth="1"/>
    <col min="11" max="11" width="23.5" style="101" customWidth="1"/>
    <col min="12" max="12" width="8.625" style="101"/>
    <col min="13" max="13" width="9.5" style="101" bestFit="1" customWidth="1"/>
    <col min="14" max="16384" width="8.625" style="101"/>
  </cols>
  <sheetData>
    <row r="1" spans="1:11">
      <c r="A1" s="117"/>
    </row>
    <row r="3" spans="1:11" s="117" customFormat="1">
      <c r="B3" s="117" t="s">
        <v>720</v>
      </c>
      <c r="F3" s="1639" t="str">
        <f>TEXT(ROUND(G14,1),"#,##0.0")&amp;"백만"&amp;" ("&amp; "기초 " &amp;TEXT(ROUND(G7,1),"#,###.0")&amp;"백만"&amp;" +  자금수지차 "&amp;TEXT(ROUND(G12,1),"#,###.0")&amp;"백만"&amp;IF(G3=0,""," +"&amp;" 자금조달 "&amp;ROUND(G13,1)&amp;"백만")&amp;"  = 기말 "&amp;TEXT(ROUND(G14,1),"#,##0.0")&amp;"백만)"</f>
        <v>2,390.3백만 (기초 2,421.4백만 +  자금수지차 -31.0백만  = 기말 2,390.3백만)</v>
      </c>
      <c r="G3" s="1639"/>
      <c r="H3" s="1639"/>
      <c r="I3" s="1639"/>
    </row>
    <row r="5" spans="1:11" ht="14.25" thickBot="1">
      <c r="I5" s="228" t="s">
        <v>338</v>
      </c>
    </row>
    <row r="6" spans="1:11">
      <c r="E6" s="375" t="s">
        <v>28</v>
      </c>
      <c r="F6" s="371" t="s">
        <v>721</v>
      </c>
      <c r="G6" s="116" t="s">
        <v>722</v>
      </c>
      <c r="H6" s="115" t="s">
        <v>41</v>
      </c>
      <c r="I6" s="114" t="s">
        <v>243</v>
      </c>
      <c r="K6" s="113"/>
    </row>
    <row r="7" spans="1:11" ht="15.6" customHeight="1">
      <c r="E7" s="376" t="s">
        <v>45</v>
      </c>
      <c r="F7" s="372">
        <f>'3p'!I6+'2-1'!G6</f>
        <v>2462.4958820000002</v>
      </c>
      <c r="G7" s="1040">
        <f>F14</f>
        <v>2421.357313</v>
      </c>
      <c r="H7" s="105">
        <f>G7-F7</f>
        <v>-41.138569000000189</v>
      </c>
      <c r="I7" s="102" t="str">
        <f>_xlfn.CONCAT("○ 기초잔고: 유동자금 ",TEXT('3p'!L6,"#,##0.0"),"백만, ","운용자금 ",TEXT('2-1'!J6,"#,##0"),"백만")</f>
        <v>○ 기초잔고: 유동자금 321.4백만, 운용자금 2,100백만</v>
      </c>
    </row>
    <row r="8" spans="1:11" ht="15.6" customHeight="1">
      <c r="E8" s="1640" t="s">
        <v>44</v>
      </c>
      <c r="F8" s="373">
        <f>'3p'!I8</f>
        <v>0.13434800000000002</v>
      </c>
      <c r="G8" s="111">
        <f>'3p'!L8</f>
        <v>5.6328000000000003E-2</v>
      </c>
      <c r="H8" s="110">
        <f>G8-F8</f>
        <v>-7.802000000000002E-2</v>
      </c>
      <c r="I8" s="230"/>
    </row>
    <row r="9" spans="1:11" ht="15.6" customHeight="1">
      <c r="E9" s="1641"/>
      <c r="F9" s="374"/>
      <c r="G9" s="109"/>
      <c r="H9" s="112"/>
      <c r="I9" s="229"/>
    </row>
    <row r="10" spans="1:11" ht="15.6" customHeight="1">
      <c r="E10" s="1640" t="s">
        <v>43</v>
      </c>
      <c r="F10" s="373">
        <f>'3p'!I13</f>
        <v>41.272917</v>
      </c>
      <c r="G10" s="111">
        <f>'3p'!L13</f>
        <v>31.092138000000002</v>
      </c>
      <c r="H10" s="110">
        <f>G10-F10</f>
        <v>-10.180778999999998</v>
      </c>
      <c r="I10" s="610" t="s">
        <v>777</v>
      </c>
    </row>
    <row r="11" spans="1:11" ht="15.6" customHeight="1">
      <c r="E11" s="1641"/>
      <c r="F11" s="374"/>
      <c r="G11" s="109"/>
      <c r="H11" s="108"/>
      <c r="I11" s="229" t="s">
        <v>778</v>
      </c>
    </row>
    <row r="12" spans="1:11" ht="15.6" customHeight="1">
      <c r="E12" s="377" t="s">
        <v>42</v>
      </c>
      <c r="F12" s="370">
        <f>F8-F10</f>
        <v>-41.138568999999997</v>
      </c>
      <c r="G12" s="107">
        <f>G8-G10</f>
        <v>-31.035810000000001</v>
      </c>
      <c r="H12" s="105">
        <f>G12-F12</f>
        <v>10.102758999999995</v>
      </c>
      <c r="I12" s="106"/>
    </row>
    <row r="13" spans="1:11" ht="15.6" customHeight="1" outlineLevel="1">
      <c r="E13" s="379" t="s">
        <v>79</v>
      </c>
      <c r="F13" s="372">
        <f>'3p'!I45</f>
        <v>0</v>
      </c>
      <c r="G13" s="380">
        <f>'3p'!L45</f>
        <v>0</v>
      </c>
      <c r="H13" s="105">
        <f>G13-F13</f>
        <v>0</v>
      </c>
      <c r="I13" s="104"/>
    </row>
    <row r="14" spans="1:11" ht="14.25" thickBot="1">
      <c r="E14" s="378" t="s">
        <v>106</v>
      </c>
      <c r="F14" s="1038">
        <f>F7+F12+F13</f>
        <v>2421.357313</v>
      </c>
      <c r="G14" s="1039">
        <f>IF((G7+G12+G13)='2-2'!G16,(G7+G12+G13),'2-2'!G16)</f>
        <v>2390.3215030000001</v>
      </c>
      <c r="H14" s="103">
        <f>G14-F14</f>
        <v>-31.035809999999856</v>
      </c>
      <c r="I14" s="102" t="str">
        <f>_xlfn.CONCAT("○ 기말잔고: 유동자금 ",TEXT('3p'!L49,"#,##0.0"),"백만, ","운용자금 ",TEXT('2-1'!J12,"#,##0"),"백만")</f>
        <v>○ 기말잔고: 유동자금 290.3백만, 운용자금 2,100백만</v>
      </c>
    </row>
    <row r="15" spans="1:11">
      <c r="G15" s="1397"/>
    </row>
    <row r="16" spans="1:11">
      <c r="F16" s="113">
        <f>'3p'!I49+'2-1'!G12</f>
        <v>2421.357313</v>
      </c>
      <c r="G16" s="113">
        <f>'3p'!L49+'2-1'!J12</f>
        <v>2390.3215030000001</v>
      </c>
    </row>
    <row r="17" spans="6:10">
      <c r="F17" s="899" t="b">
        <f>F16=F14</f>
        <v>1</v>
      </c>
      <c r="G17" s="900" t="b">
        <f>G16=G14</f>
        <v>1</v>
      </c>
      <c r="H17" s="1397"/>
    </row>
    <row r="19" spans="6:10">
      <c r="F19" s="663"/>
      <c r="G19" s="923"/>
      <c r="J19" s="942"/>
    </row>
    <row r="20" spans="6:10">
      <c r="F20" s="663"/>
    </row>
  </sheetData>
  <mergeCells count="3">
    <mergeCell ref="F3:I3"/>
    <mergeCell ref="E8:E9"/>
    <mergeCell ref="E10:E11"/>
  </mergeCells>
  <phoneticPr fontId="7" type="noConversion"/>
  <conditionalFormatting sqref="F7:H14">
    <cfRule type="cellIs" dxfId="49" priority="1" operator="equal">
      <formula>0</formula>
    </cfRule>
  </conditionalFormatting>
  <pageMargins left="0.53" right="0.55000000000000004" top="0.42" bottom="0.46" header="0.31496062992125984" footer="0.31496062992125984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6960-86D4-4B1B-B278-AB6AC7CEC79F}">
  <sheetPr>
    <pageSetUpPr fitToPage="1"/>
  </sheetPr>
  <dimension ref="B2:G55"/>
  <sheetViews>
    <sheetView showGridLines="0" zoomScale="115" zoomScaleNormal="115" zoomScaleSheetLayoutView="110" workbookViewId="0"/>
  </sheetViews>
  <sheetFormatPr defaultColWidth="8.625" defaultRowHeight="13.5"/>
  <cols>
    <col min="1" max="2" width="1.875" style="231" customWidth="1"/>
    <col min="3" max="3" width="26.875" style="231" customWidth="1"/>
    <col min="4" max="6" width="8.625" style="231"/>
    <col min="7" max="7" width="57.625" style="231" customWidth="1"/>
    <col min="8" max="16384" width="8.625" style="231"/>
  </cols>
  <sheetData>
    <row r="2" spans="2:7">
      <c r="B2" s="117" t="s">
        <v>80</v>
      </c>
    </row>
    <row r="3" spans="2:7">
      <c r="G3" s="232" t="s">
        <v>29</v>
      </c>
    </row>
    <row r="4" spans="2:7" ht="13.35" customHeight="1">
      <c r="C4" s="1642" t="s">
        <v>71</v>
      </c>
      <c r="D4" s="1644" t="s">
        <v>764</v>
      </c>
      <c r="E4" s="1645"/>
      <c r="F4" s="1646"/>
      <c r="G4" s="1647" t="s">
        <v>26</v>
      </c>
    </row>
    <row r="5" spans="2:7">
      <c r="C5" s="1643"/>
      <c r="D5" s="313" t="s">
        <v>24</v>
      </c>
      <c r="E5" s="234" t="s">
        <v>23</v>
      </c>
      <c r="F5" s="235" t="s">
        <v>50</v>
      </c>
      <c r="G5" s="1648"/>
    </row>
    <row r="6" spans="2:7" ht="13.35" customHeight="1">
      <c r="C6" s="236" t="s">
        <v>91</v>
      </c>
      <c r="D6" s="347">
        <f>'3p'!J6</f>
        <v>321.35731299999998</v>
      </c>
      <c r="E6" s="892">
        <f>'3p'!K6/1000</f>
        <v>0</v>
      </c>
      <c r="F6" s="260">
        <f>'3p'!L6</f>
        <v>321.35731299999998</v>
      </c>
      <c r="G6" s="238"/>
    </row>
    <row r="7" spans="2:7" ht="13.5" customHeight="1">
      <c r="C7" s="239" t="s">
        <v>92</v>
      </c>
      <c r="D7" s="348">
        <f>'3p'!J8</f>
        <v>5.6328000000000003E-2</v>
      </c>
      <c r="E7" s="348">
        <f>'3p'!K7/1000</f>
        <v>0</v>
      </c>
      <c r="F7" s="349">
        <f>'3p'!L8</f>
        <v>5.6328000000000003E-2</v>
      </c>
      <c r="G7" s="240"/>
    </row>
    <row r="8" spans="2:7" ht="13.5" customHeight="1">
      <c r="C8" s="248" t="s">
        <v>93</v>
      </c>
      <c r="D8" s="350">
        <f>'3p'!J13</f>
        <v>31.092138000000002</v>
      </c>
      <c r="E8" s="350">
        <f>'3p'!K13/1000</f>
        <v>0</v>
      </c>
      <c r="F8" s="351">
        <f>'3p'!L13</f>
        <v>31.092138000000002</v>
      </c>
      <c r="G8" s="240"/>
    </row>
    <row r="9" spans="2:7" ht="13.35" customHeight="1">
      <c r="C9" s="243" t="s">
        <v>94</v>
      </c>
      <c r="D9" s="893">
        <f>D7-D8</f>
        <v>-31.035810000000001</v>
      </c>
      <c r="E9" s="893">
        <f>E7-E8</f>
        <v>0</v>
      </c>
      <c r="F9" s="894">
        <f>F7-F8</f>
        <v>-31.035810000000001</v>
      </c>
      <c r="G9" s="242"/>
    </row>
    <row r="10" spans="2:7" ht="14.1" customHeight="1">
      <c r="C10" s="244" t="s">
        <v>95</v>
      </c>
      <c r="D10" s="895">
        <f>D6+D9</f>
        <v>290.32150299999995</v>
      </c>
      <c r="E10" s="895">
        <f>E6+E9</f>
        <v>0</v>
      </c>
      <c r="F10" s="896">
        <f>F6+F9</f>
        <v>290.32150299999995</v>
      </c>
      <c r="G10" s="242"/>
    </row>
    <row r="11" spans="2:7" ht="13.35" customHeight="1">
      <c r="C11" s="248" t="s">
        <v>155</v>
      </c>
      <c r="D11" s="352">
        <f>'3p'!L40</f>
        <v>0</v>
      </c>
      <c r="E11" s="352">
        <f>'3p'!K45/1000</f>
        <v>0</v>
      </c>
      <c r="F11" s="353">
        <f>D11</f>
        <v>0</v>
      </c>
      <c r="G11" s="249"/>
    </row>
    <row r="12" spans="2:7" ht="13.35" customHeight="1" thickBot="1">
      <c r="C12" s="250" t="s">
        <v>96</v>
      </c>
      <c r="D12" s="354">
        <f>D10+D11</f>
        <v>290.32150299999995</v>
      </c>
      <c r="E12" s="897">
        <f>E10+E11</f>
        <v>0</v>
      </c>
      <c r="F12" s="354">
        <f>F10+F11</f>
        <v>290.32150299999995</v>
      </c>
      <c r="G12" s="251"/>
    </row>
    <row r="13" spans="2:7" ht="14.1" customHeight="1" thickBot="1">
      <c r="C13" s="346" t="s">
        <v>97</v>
      </c>
      <c r="D13" s="355">
        <f>'3p'!J41</f>
        <v>0</v>
      </c>
      <c r="E13" s="355">
        <f>'3p'!K41/1000</f>
        <v>0</v>
      </c>
      <c r="F13" s="356">
        <f>'3p'!L41</f>
        <v>0</v>
      </c>
      <c r="G13" s="252"/>
    </row>
    <row r="14" spans="2:7" ht="13.35" customHeight="1">
      <c r="C14" s="253" t="s">
        <v>276</v>
      </c>
      <c r="D14" s="357">
        <f>'3p'!J49</f>
        <v>290.32150299999995</v>
      </c>
      <c r="E14" s="898">
        <f>'3p'!K49/1000</f>
        <v>0</v>
      </c>
      <c r="F14" s="309">
        <f>'3p'!L49</f>
        <v>290.32150299999995</v>
      </c>
      <c r="G14" s="255"/>
    </row>
    <row r="15" spans="2:7">
      <c r="C15" s="241"/>
      <c r="D15" s="256"/>
      <c r="E15" s="256"/>
      <c r="F15" s="256"/>
      <c r="G15" s="241"/>
    </row>
    <row r="16" spans="2:7" hidden="1"/>
    <row r="17" spans="3:7" hidden="1">
      <c r="C17" s="257" t="s">
        <v>71</v>
      </c>
      <c r="D17" s="1644" t="s">
        <v>699</v>
      </c>
      <c r="E17" s="1645"/>
      <c r="F17" s="1646"/>
      <c r="G17" s="1647" t="s">
        <v>26</v>
      </c>
    </row>
    <row r="18" spans="3:7" hidden="1">
      <c r="C18" s="258"/>
      <c r="D18" s="233" t="s">
        <v>24</v>
      </c>
      <c r="E18" s="234" t="s">
        <v>23</v>
      </c>
      <c r="F18" s="235" t="s">
        <v>50</v>
      </c>
      <c r="G18" s="1648"/>
    </row>
    <row r="19" spans="3:7" hidden="1">
      <c r="C19" s="236" t="s">
        <v>72</v>
      </c>
      <c r="D19" s="259">
        <f>D6/100</f>
        <v>3.2135731299999999</v>
      </c>
      <c r="E19" s="237">
        <f>E6/1000</f>
        <v>0</v>
      </c>
      <c r="F19" s="260">
        <f>F6/100</f>
        <v>3.2135731299999999</v>
      </c>
      <c r="G19" s="261"/>
    </row>
    <row r="20" spans="3:7" hidden="1">
      <c r="C20" s="262"/>
      <c r="D20" s="263" t="e">
        <f>#REF!/100</f>
        <v>#REF!</v>
      </c>
      <c r="E20" s="264" t="e">
        <f>#REF!/1000</f>
        <v>#REF!</v>
      </c>
      <c r="F20" s="265" t="e">
        <f>#REF!/100</f>
        <v>#REF!</v>
      </c>
      <c r="G20" s="266"/>
    </row>
    <row r="21" spans="3:7" hidden="1">
      <c r="C21" s="267"/>
      <c r="D21" s="268">
        <f>D7/100</f>
        <v>5.6327999999999999E-4</v>
      </c>
      <c r="E21" s="269">
        <f>E7/1000</f>
        <v>0</v>
      </c>
      <c r="F21" s="270">
        <f>F7/100</f>
        <v>5.6327999999999999E-4</v>
      </c>
      <c r="G21" s="271"/>
    </row>
    <row r="22" spans="3:7" hidden="1">
      <c r="C22" s="267"/>
      <c r="D22" s="272" t="e">
        <f>#REF!/100</f>
        <v>#REF!</v>
      </c>
      <c r="E22" s="273" t="e">
        <f>#REF!/1000</f>
        <v>#REF!</v>
      </c>
      <c r="F22" s="274" t="e">
        <f>#REF!/100</f>
        <v>#REF!</v>
      </c>
      <c r="G22" s="275"/>
    </row>
    <row r="23" spans="3:7" hidden="1">
      <c r="C23" s="267"/>
      <c r="D23" s="276" t="e">
        <f>#REF!/100</f>
        <v>#REF!</v>
      </c>
      <c r="E23" s="277" t="e">
        <f>#REF!/1000</f>
        <v>#REF!</v>
      </c>
      <c r="F23" s="278" t="e">
        <f>#REF!/100</f>
        <v>#REF!</v>
      </c>
      <c r="G23" s="279"/>
    </row>
    <row r="24" spans="3:7" hidden="1">
      <c r="C24" s="267"/>
      <c r="D24" s="268">
        <f t="shared" ref="D24" si="0">D8/100</f>
        <v>0.31092138000000002</v>
      </c>
      <c r="E24" s="269">
        <f t="shared" ref="E24" si="1">E8/1000</f>
        <v>0</v>
      </c>
      <c r="F24" s="270">
        <f t="shared" ref="F24" si="2">F8/100</f>
        <v>0.31092138000000002</v>
      </c>
      <c r="G24" s="271"/>
    </row>
    <row r="25" spans="3:7" hidden="1">
      <c r="C25" s="267"/>
      <c r="D25" s="280"/>
      <c r="E25" s="281"/>
      <c r="F25" s="282"/>
      <c r="G25" s="283"/>
    </row>
    <row r="26" spans="3:7" hidden="1">
      <c r="C26" s="267"/>
      <c r="D26" s="284" t="e">
        <f>#REF!/100</f>
        <v>#REF!</v>
      </c>
      <c r="E26" s="285" t="e">
        <f>#REF!/1000</f>
        <v>#REF!</v>
      </c>
      <c r="F26" s="286" t="e">
        <f>#REF!/100</f>
        <v>#REF!</v>
      </c>
      <c r="G26" s="287"/>
    </row>
    <row r="27" spans="3:7" hidden="1">
      <c r="C27" s="288"/>
      <c r="D27" s="272"/>
      <c r="E27" s="273"/>
      <c r="F27" s="274"/>
      <c r="G27" s="289"/>
    </row>
    <row r="28" spans="3:7" hidden="1">
      <c r="C28" s="290" t="s">
        <v>73</v>
      </c>
      <c r="D28" s="291">
        <f>D9/100</f>
        <v>-0.31035810000000003</v>
      </c>
      <c r="E28" s="292">
        <f>E9/1000</f>
        <v>0</v>
      </c>
      <c r="F28" s="293">
        <f>F9/100</f>
        <v>-0.31035810000000003</v>
      </c>
      <c r="G28" s="279"/>
    </row>
    <row r="29" spans="3:7" hidden="1">
      <c r="C29" s="245" t="s">
        <v>74</v>
      </c>
      <c r="D29" s="294" t="e">
        <f>#REF!/100</f>
        <v>#REF!</v>
      </c>
      <c r="E29" s="295" t="e">
        <f>#REF!/1000</f>
        <v>#REF!</v>
      </c>
      <c r="F29" s="296" t="e">
        <f>#REF!/100</f>
        <v>#REF!</v>
      </c>
      <c r="G29" s="297"/>
    </row>
    <row r="30" spans="3:7" hidden="1">
      <c r="C30" s="241"/>
      <c r="D30" s="284">
        <f>D11/100</f>
        <v>0</v>
      </c>
      <c r="E30" s="284">
        <f>E11/100</f>
        <v>0</v>
      </c>
      <c r="F30" s="286">
        <f>F11/100</f>
        <v>0</v>
      </c>
      <c r="G30" s="298"/>
    </row>
    <row r="31" spans="3:7" hidden="1">
      <c r="C31" s="241"/>
      <c r="D31" s="246"/>
      <c r="E31" s="299"/>
      <c r="F31" s="247"/>
      <c r="G31" s="283"/>
    </row>
    <row r="32" spans="3:7" hidden="1">
      <c r="C32" s="245" t="s">
        <v>75</v>
      </c>
      <c r="D32" s="300">
        <f>D10/100</f>
        <v>2.9032150299999997</v>
      </c>
      <c r="E32" s="301">
        <f>E10/1000</f>
        <v>0</v>
      </c>
      <c r="F32" s="302">
        <f>F10/100</f>
        <v>2.9032150299999997</v>
      </c>
      <c r="G32" s="303"/>
    </row>
    <row r="33" spans="3:7" hidden="1">
      <c r="C33" s="304" t="s">
        <v>76</v>
      </c>
      <c r="D33" s="305">
        <f>D13/100</f>
        <v>0</v>
      </c>
      <c r="E33" s="306">
        <f>E13/1000</f>
        <v>0</v>
      </c>
      <c r="F33" s="307">
        <f>F13/100</f>
        <v>0</v>
      </c>
      <c r="G33" s="308"/>
    </row>
    <row r="34" spans="3:7" hidden="1">
      <c r="C34" s="253" t="s">
        <v>700</v>
      </c>
      <c r="D34" s="309">
        <f>D14/100</f>
        <v>2.9032150299999997</v>
      </c>
      <c r="E34" s="254">
        <f>E14/1000</f>
        <v>0</v>
      </c>
      <c r="F34" s="310">
        <f>F14/100</f>
        <v>2.9032150299999997</v>
      </c>
      <c r="G34" s="255"/>
    </row>
    <row r="35" spans="3:7" hidden="1"/>
    <row r="36" spans="3:7">
      <c r="G36" s="231" t="s">
        <v>77</v>
      </c>
    </row>
    <row r="38" spans="3:7">
      <c r="D38" s="311"/>
      <c r="E38" s="312"/>
      <c r="F38" s="311"/>
    </row>
    <row r="39" spans="3:7" ht="13.5" customHeight="1">
      <c r="D39" s="311"/>
      <c r="E39" s="312"/>
      <c r="F39" s="311"/>
    </row>
    <row r="40" spans="3:7">
      <c r="D40" s="311"/>
      <c r="E40" s="312"/>
      <c r="F40" s="311"/>
    </row>
    <row r="41" spans="3:7">
      <c r="D41" s="311"/>
      <c r="E41" s="312"/>
      <c r="F41" s="311"/>
    </row>
    <row r="42" spans="3:7">
      <c r="D42" s="311"/>
      <c r="E42" s="312"/>
      <c r="F42" s="311"/>
    </row>
    <row r="43" spans="3:7">
      <c r="D43" s="311"/>
      <c r="E43" s="312"/>
      <c r="F43" s="311"/>
    </row>
    <row r="44" spans="3:7">
      <c r="D44" s="311"/>
      <c r="E44" s="312"/>
      <c r="F44" s="311"/>
    </row>
    <row r="45" spans="3:7">
      <c r="D45" s="311"/>
      <c r="E45" s="312"/>
      <c r="F45" s="311"/>
    </row>
    <row r="46" spans="3:7">
      <c r="D46" s="311"/>
      <c r="E46" s="312"/>
      <c r="F46" s="311"/>
    </row>
    <row r="47" spans="3:7">
      <c r="D47" s="311"/>
      <c r="E47" s="312"/>
      <c r="F47" s="311"/>
    </row>
    <row r="48" spans="3:7">
      <c r="D48" s="311"/>
      <c r="E48" s="312"/>
      <c r="F48" s="311"/>
    </row>
    <row r="49" spans="4:6">
      <c r="D49" s="311"/>
      <c r="E49" s="312"/>
      <c r="F49" s="311"/>
    </row>
    <row r="50" spans="4:6">
      <c r="D50" s="311"/>
      <c r="E50" s="312"/>
      <c r="F50" s="311"/>
    </row>
    <row r="51" spans="4:6">
      <c r="D51" s="311"/>
      <c r="E51" s="312"/>
      <c r="F51" s="311"/>
    </row>
    <row r="52" spans="4:6">
      <c r="D52" s="311"/>
      <c r="E52" s="312"/>
      <c r="F52" s="311"/>
    </row>
    <row r="53" spans="4:6">
      <c r="D53" s="311"/>
      <c r="E53" s="312"/>
      <c r="F53" s="311"/>
    </row>
    <row r="54" spans="4:6">
      <c r="D54" s="311"/>
      <c r="E54" s="312"/>
      <c r="F54" s="311"/>
    </row>
    <row r="55" spans="4:6">
      <c r="D55" s="311"/>
      <c r="E55" s="312"/>
      <c r="F55" s="311"/>
    </row>
  </sheetData>
  <mergeCells count="5">
    <mergeCell ref="C4:C5"/>
    <mergeCell ref="D4:F4"/>
    <mergeCell ref="G4:G5"/>
    <mergeCell ref="D17:F17"/>
    <mergeCell ref="G17:G18"/>
  </mergeCells>
  <phoneticPr fontId="7" type="noConversion"/>
  <conditionalFormatting sqref="D6 F6 D7:F8 D11:F11 D12 F12 D13:F13 D14 F14">
    <cfRule type="cellIs" dxfId="48" priority="1" operator="equal">
      <formula>0</formula>
    </cfRule>
  </conditionalFormatting>
  <pageMargins left="0.48" right="0.41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F3CA-5FDA-4EE5-96C7-24FCC0BF5DA9}">
  <sheetPr>
    <pageSetUpPr fitToPage="1"/>
  </sheetPr>
  <dimension ref="B2:K54"/>
  <sheetViews>
    <sheetView showGridLines="0" zoomScale="115" zoomScaleNormal="115" zoomScaleSheetLayoutView="110" workbookViewId="0"/>
  </sheetViews>
  <sheetFormatPr defaultColWidth="8.625" defaultRowHeight="13.5"/>
  <cols>
    <col min="1" max="2" width="1.875" style="231" customWidth="1"/>
    <col min="3" max="3" width="21" style="231" customWidth="1"/>
    <col min="4" max="4" width="8.625" style="231"/>
    <col min="5" max="10" width="11.125" style="231" customWidth="1"/>
    <col min="11" max="16384" width="8.625" style="231"/>
  </cols>
  <sheetData>
    <row r="2" spans="2:11">
      <c r="B2" s="117" t="s">
        <v>81</v>
      </c>
    </row>
    <row r="3" spans="2:11" ht="14.25" thickBot="1">
      <c r="G3" s="232"/>
      <c r="K3" s="232" t="s">
        <v>360</v>
      </c>
    </row>
    <row r="4" spans="2:11" ht="13.5" customHeight="1">
      <c r="C4" s="1659" t="s">
        <v>28</v>
      </c>
      <c r="D4" s="1660"/>
      <c r="E4" s="1663" t="s">
        <v>763</v>
      </c>
      <c r="F4" s="1664"/>
      <c r="G4" s="1664"/>
      <c r="H4" s="1665" t="s">
        <v>764</v>
      </c>
      <c r="I4" s="1666"/>
      <c r="J4" s="1667"/>
      <c r="K4" s="1649" t="s">
        <v>26</v>
      </c>
    </row>
    <row r="5" spans="2:11" ht="13.5" customHeight="1">
      <c r="C5" s="1661"/>
      <c r="D5" s="1662"/>
      <c r="E5" s="327" t="s">
        <v>24</v>
      </c>
      <c r="F5" s="328" t="s">
        <v>23</v>
      </c>
      <c r="G5" s="341" t="s">
        <v>50</v>
      </c>
      <c r="H5" s="330" t="s">
        <v>24</v>
      </c>
      <c r="I5" s="328" t="s">
        <v>23</v>
      </c>
      <c r="J5" s="329" t="s">
        <v>50</v>
      </c>
      <c r="K5" s="1650"/>
    </row>
    <row r="6" spans="2:11" ht="13.5" customHeight="1">
      <c r="C6" s="1654" t="s">
        <v>82</v>
      </c>
      <c r="D6" s="1655"/>
      <c r="E6" s="582">
        <v>2100</v>
      </c>
      <c r="F6" s="583">
        <v>0</v>
      </c>
      <c r="G6" s="584">
        <f>E6+F6*'7월데이터'!$I$1/1000</f>
        <v>2100</v>
      </c>
      <c r="H6" s="585">
        <f>E12</f>
        <v>2100</v>
      </c>
      <c r="I6" s="583">
        <v>0</v>
      </c>
      <c r="J6" s="586">
        <f>G12</f>
        <v>2100</v>
      </c>
      <c r="K6" s="331"/>
    </row>
    <row r="7" spans="2:11" ht="13.5" customHeight="1">
      <c r="C7" s="1654" t="s">
        <v>83</v>
      </c>
      <c r="D7" s="1655"/>
      <c r="E7" s="582">
        <f>'3p'!G40</f>
        <v>0</v>
      </c>
      <c r="F7" s="583">
        <f>'3p'!H40</f>
        <v>0</v>
      </c>
      <c r="G7" s="584">
        <f>'3p'!I40</f>
        <v>0</v>
      </c>
      <c r="H7" s="585">
        <f>'3p'!J40</f>
        <v>0</v>
      </c>
      <c r="I7" s="583">
        <f>'3p'!K40</f>
        <v>0</v>
      </c>
      <c r="J7" s="586">
        <f>'3p'!L40</f>
        <v>0</v>
      </c>
      <c r="K7" s="332" t="s">
        <v>84</v>
      </c>
    </row>
    <row r="8" spans="2:11" ht="13.5" customHeight="1">
      <c r="C8" s="1656" t="s">
        <v>85</v>
      </c>
      <c r="D8" s="1656"/>
      <c r="E8" s="587">
        <f>IF(SUM(E9:E10)='3p'!G41,'3p'!G41,"불일치")</f>
        <v>0</v>
      </c>
      <c r="F8" s="588">
        <f>IF(SUM(F9:F10)='3p'!H41,'3p'!H41,"불일치")</f>
        <v>0</v>
      </c>
      <c r="G8" s="587">
        <f>IF(SUM(G9:G10)='3p'!I41,'3p'!I41,"불일치")</f>
        <v>0</v>
      </c>
      <c r="H8" s="589">
        <f>IF(SUM(H9:H10)='3p'!J41,'3p'!J41,"불일치")</f>
        <v>0</v>
      </c>
      <c r="I8" s="588">
        <f>IF(SUM(I9:I10)='3p'!K41,'3p'!K41,"불일치")</f>
        <v>0</v>
      </c>
      <c r="J8" s="590">
        <f>IF(SUM(J9:J10)='3p'!L41,'3p'!L41,"불일치")</f>
        <v>0</v>
      </c>
      <c r="K8" s="333" t="s">
        <v>86</v>
      </c>
    </row>
    <row r="9" spans="2:11" ht="13.35" customHeight="1">
      <c r="C9" s="334"/>
      <c r="D9" s="335" t="s">
        <v>87</v>
      </c>
      <c r="E9" s="591">
        <v>0</v>
      </c>
      <c r="F9" s="592">
        <v>0</v>
      </c>
      <c r="G9" s="593">
        <f>E9+F9*'7월데이터'!$I$1/1000</f>
        <v>0</v>
      </c>
      <c r="H9" s="594">
        <v>0</v>
      </c>
      <c r="I9" s="592">
        <v>0</v>
      </c>
      <c r="J9" s="595">
        <f>H9+I9*'8월데이터'!$I$1/1000</f>
        <v>0</v>
      </c>
      <c r="K9" s="336"/>
    </row>
    <row r="10" spans="2:11" ht="13.35" customHeight="1">
      <c r="C10" s="337"/>
      <c r="D10" s="340" t="s">
        <v>88</v>
      </c>
      <c r="E10" s="596">
        <v>0</v>
      </c>
      <c r="F10" s="597">
        <f>'3p'!H41</f>
        <v>0</v>
      </c>
      <c r="G10" s="598">
        <f>E10+F10*'7월데이터'!$I$1/1000</f>
        <v>0</v>
      </c>
      <c r="H10" s="599">
        <v>0</v>
      </c>
      <c r="I10" s="597">
        <f>'3p'!K41</f>
        <v>0</v>
      </c>
      <c r="J10" s="600">
        <f>H10+I10*'8월데이터'!$I$1/1000</f>
        <v>0</v>
      </c>
      <c r="K10" s="338"/>
    </row>
    <row r="11" spans="2:11" ht="13.5" customHeight="1">
      <c r="C11" s="1657" t="s">
        <v>89</v>
      </c>
      <c r="D11" s="1658"/>
      <c r="E11" s="979">
        <f t="shared" ref="E11:I11" si="0">E8-E7</f>
        <v>0</v>
      </c>
      <c r="F11" s="980">
        <f t="shared" si="0"/>
        <v>0</v>
      </c>
      <c r="G11" s="981">
        <f t="shared" si="0"/>
        <v>0</v>
      </c>
      <c r="H11" s="982">
        <f t="shared" si="0"/>
        <v>0</v>
      </c>
      <c r="I11" s="980">
        <f t="shared" si="0"/>
        <v>0</v>
      </c>
      <c r="J11" s="983">
        <f>J8-J7</f>
        <v>0</v>
      </c>
      <c r="K11" s="984"/>
    </row>
    <row r="12" spans="2:11" ht="13.5" customHeight="1" thickBot="1">
      <c r="C12" s="1654" t="s">
        <v>90</v>
      </c>
      <c r="D12" s="1655"/>
      <c r="E12" s="582">
        <f t="shared" ref="E12:I12" si="1">E6+E11</f>
        <v>2100</v>
      </c>
      <c r="F12" s="601">
        <f t="shared" si="1"/>
        <v>0</v>
      </c>
      <c r="G12" s="584">
        <f t="shared" si="1"/>
        <v>2100</v>
      </c>
      <c r="H12" s="602">
        <f t="shared" si="1"/>
        <v>2100</v>
      </c>
      <c r="I12" s="603">
        <f t="shared" si="1"/>
        <v>0</v>
      </c>
      <c r="J12" s="604">
        <f>J6+J11</f>
        <v>2100</v>
      </c>
      <c r="K12" s="339"/>
    </row>
    <row r="13" spans="2:11" ht="13.35" customHeight="1">
      <c r="C13" s="320"/>
      <c r="D13" s="256"/>
      <c r="E13" s="256"/>
      <c r="F13" s="256"/>
      <c r="G13" s="241"/>
    </row>
    <row r="14" spans="2:11">
      <c r="C14" s="1579" t="s">
        <v>725</v>
      </c>
      <c r="D14" s="256"/>
      <c r="E14" s="256"/>
      <c r="F14" s="256"/>
      <c r="G14" s="241"/>
    </row>
    <row r="15" spans="2:11" hidden="1">
      <c r="C15" s="231" t="s">
        <v>726</v>
      </c>
      <c r="G15" s="1580">
        <f>'3p'!I49</f>
        <v>321.35731299999998</v>
      </c>
    </row>
    <row r="16" spans="2:11" hidden="1">
      <c r="C16" s="320" t="s">
        <v>727</v>
      </c>
      <c r="D16" s="1651"/>
      <c r="E16" s="1651"/>
      <c r="F16" s="1651"/>
      <c r="G16" s="1652">
        <v>0</v>
      </c>
    </row>
    <row r="17" spans="3:7" hidden="1">
      <c r="C17" s="320"/>
      <c r="D17" s="319"/>
      <c r="E17" s="319"/>
      <c r="F17" s="319"/>
      <c r="G17" s="1653"/>
    </row>
    <row r="18" spans="3:7" hidden="1">
      <c r="C18" s="320" t="s">
        <v>728</v>
      </c>
      <c r="D18" s="321"/>
      <c r="E18" s="321"/>
      <c r="F18" s="321"/>
      <c r="G18" s="1583">
        <f>G12</f>
        <v>2100</v>
      </c>
    </row>
    <row r="19" spans="3:7" hidden="1">
      <c r="C19" s="322" t="s">
        <v>729</v>
      </c>
      <c r="D19" s="321"/>
      <c r="E19" s="321"/>
      <c r="F19" s="321"/>
      <c r="G19" s="1581">
        <v>0</v>
      </c>
    </row>
    <row r="20" spans="3:7" hidden="1">
      <c r="C20" s="1582" t="s">
        <v>730</v>
      </c>
      <c r="D20" s="323"/>
      <c r="E20" s="323"/>
      <c r="F20" s="323"/>
      <c r="G20" s="1579" t="str">
        <f>IF(AND(G16=0,G19=0),"실측값 미입력",IF(AND(ABS(G15-G16)&lt;0.0005,ABS(G18-G19)&lt;0.0005),"일치","불일치 (유동 "&amp;TEXT(G15-G16,"+#,##0.0;-#,##0.0;0")&amp;" / 운용 "&amp;TEXT(G18-G19,"+#,##0.0;-#,##0.0;0")&amp;")"))</f>
        <v>실측값 미입력</v>
      </c>
    </row>
    <row r="21" spans="3:7" hidden="1">
      <c r="C21" s="322"/>
      <c r="D21" s="323"/>
      <c r="E21" s="323"/>
      <c r="F21" s="323"/>
      <c r="G21" s="322"/>
    </row>
    <row r="22" spans="3:7" hidden="1">
      <c r="C22" s="322"/>
      <c r="D22" s="323"/>
      <c r="E22" s="323"/>
      <c r="F22" s="323"/>
      <c r="G22" s="322"/>
    </row>
    <row r="23" spans="3:7" hidden="1">
      <c r="C23" s="322"/>
      <c r="D23" s="323"/>
      <c r="E23" s="323"/>
      <c r="F23" s="323"/>
      <c r="G23" s="241"/>
    </row>
    <row r="24" spans="3:7" hidden="1">
      <c r="C24" s="322"/>
      <c r="D24" s="323"/>
      <c r="E24" s="323"/>
      <c r="F24" s="323"/>
      <c r="G24" s="241"/>
    </row>
    <row r="25" spans="3:7" hidden="1">
      <c r="C25" s="322"/>
      <c r="D25" s="323"/>
      <c r="E25" s="323"/>
      <c r="F25" s="323"/>
      <c r="G25" s="241"/>
    </row>
    <row r="26" spans="3:7" hidden="1">
      <c r="C26" s="322"/>
      <c r="D26" s="323"/>
      <c r="E26" s="323"/>
      <c r="F26" s="323"/>
      <c r="G26" s="241"/>
    </row>
    <row r="27" spans="3:7" hidden="1">
      <c r="C27" s="320"/>
      <c r="D27" s="321"/>
      <c r="E27" s="321"/>
      <c r="F27" s="321"/>
      <c r="G27" s="322"/>
    </row>
    <row r="28" spans="3:7" hidden="1">
      <c r="C28" s="320"/>
      <c r="D28" s="321"/>
      <c r="E28" s="321"/>
      <c r="F28" s="321"/>
      <c r="G28" s="322"/>
    </row>
    <row r="29" spans="3:7" hidden="1">
      <c r="C29" s="241"/>
      <c r="D29" s="323"/>
      <c r="E29" s="323"/>
      <c r="F29" s="323"/>
      <c r="G29" s="322"/>
    </row>
    <row r="30" spans="3:7" hidden="1">
      <c r="C30" s="241"/>
      <c r="D30" s="256"/>
      <c r="E30" s="324"/>
      <c r="F30" s="256"/>
      <c r="G30" s="241"/>
    </row>
    <row r="31" spans="3:7" hidden="1">
      <c r="C31" s="320"/>
      <c r="D31" s="321"/>
      <c r="E31" s="321"/>
      <c r="F31" s="321"/>
      <c r="G31" s="322"/>
    </row>
    <row r="32" spans="3:7" hidden="1">
      <c r="C32" s="320"/>
      <c r="D32" s="324"/>
      <c r="E32" s="321"/>
      <c r="F32" s="321"/>
      <c r="G32" s="241"/>
    </row>
    <row r="33" spans="3:7" hidden="1">
      <c r="C33" s="320"/>
      <c r="D33" s="321"/>
      <c r="E33" s="321"/>
      <c r="F33" s="321"/>
      <c r="G33" s="241"/>
    </row>
    <row r="34" spans="3:7" hidden="1"/>
    <row r="37" spans="3:7">
      <c r="D37" s="325"/>
      <c r="E37" s="326"/>
      <c r="F37" s="325"/>
    </row>
    <row r="38" spans="3:7" ht="13.5" customHeight="1">
      <c r="D38" s="325"/>
      <c r="E38" s="326"/>
      <c r="F38" s="325"/>
    </row>
    <row r="39" spans="3:7">
      <c r="D39" s="325"/>
      <c r="E39" s="326"/>
      <c r="F39" s="325"/>
    </row>
    <row r="40" spans="3:7">
      <c r="D40" s="325"/>
      <c r="E40" s="326"/>
      <c r="F40" s="325"/>
    </row>
    <row r="41" spans="3:7">
      <c r="D41" s="325"/>
      <c r="E41" s="326"/>
      <c r="F41" s="325"/>
    </row>
    <row r="42" spans="3:7">
      <c r="D42" s="325"/>
      <c r="E42" s="326"/>
      <c r="F42" s="325"/>
    </row>
    <row r="43" spans="3:7">
      <c r="D43" s="325"/>
      <c r="E43" s="326"/>
      <c r="F43" s="325"/>
    </row>
    <row r="44" spans="3:7">
      <c r="D44" s="325"/>
      <c r="E44" s="326"/>
      <c r="F44" s="325"/>
    </row>
    <row r="45" spans="3:7">
      <c r="D45" s="325"/>
      <c r="E45" s="326"/>
      <c r="F45" s="325"/>
    </row>
    <row r="46" spans="3:7">
      <c r="D46" s="325"/>
      <c r="E46" s="326"/>
      <c r="F46" s="325"/>
    </row>
    <row r="47" spans="3:7">
      <c r="D47" s="325"/>
      <c r="E47" s="326"/>
      <c r="F47" s="325"/>
    </row>
    <row r="48" spans="3:7">
      <c r="D48" s="325"/>
      <c r="E48" s="326"/>
      <c r="F48" s="325"/>
    </row>
    <row r="49" spans="4:6">
      <c r="D49" s="325"/>
      <c r="E49" s="326"/>
      <c r="F49" s="325"/>
    </row>
    <row r="50" spans="4:6">
      <c r="D50" s="325"/>
      <c r="E50" s="326"/>
      <c r="F50" s="325"/>
    </row>
    <row r="51" spans="4:6">
      <c r="D51" s="325"/>
      <c r="E51" s="326"/>
      <c r="F51" s="325"/>
    </row>
    <row r="52" spans="4:6">
      <c r="D52" s="325"/>
      <c r="E52" s="326"/>
      <c r="F52" s="325"/>
    </row>
    <row r="53" spans="4:6">
      <c r="D53" s="325"/>
      <c r="E53" s="326"/>
      <c r="F53" s="325"/>
    </row>
    <row r="54" spans="4:6">
      <c r="D54" s="325"/>
      <c r="E54" s="326"/>
      <c r="F54" s="325"/>
    </row>
  </sheetData>
  <mergeCells count="11">
    <mergeCell ref="K4:K5"/>
    <mergeCell ref="D16:F16"/>
    <mergeCell ref="G16:G17"/>
    <mergeCell ref="C6:D6"/>
    <mergeCell ref="C7:D7"/>
    <mergeCell ref="C8:D8"/>
    <mergeCell ref="C11:D11"/>
    <mergeCell ref="C12:D12"/>
    <mergeCell ref="C4:D5"/>
    <mergeCell ref="E4:G4"/>
    <mergeCell ref="H4:J4"/>
  </mergeCells>
  <phoneticPr fontId="7" type="noConversion"/>
  <conditionalFormatting sqref="D13:F13">
    <cfRule type="cellIs" dxfId="47" priority="4" operator="equal">
      <formula>0</formula>
    </cfRule>
  </conditionalFormatting>
  <pageMargins left="0.48" right="0.41" top="0.74803149606299213" bottom="0.74803149606299213" header="0.31496062992125984" footer="0.31496062992125984"/>
  <pageSetup paperSize="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2E5F-9034-4814-8FEE-A753D193F644}">
  <sheetPr>
    <pageSetUpPr fitToPage="1"/>
  </sheetPr>
  <dimension ref="B3:K25"/>
  <sheetViews>
    <sheetView showGridLines="0" zoomScale="160" zoomScaleNormal="160" zoomScaleSheetLayoutView="110" workbookViewId="0"/>
  </sheetViews>
  <sheetFormatPr defaultColWidth="8.625" defaultRowHeight="13.5" outlineLevelCol="1"/>
  <cols>
    <col min="1" max="3" width="1.875" style="118" customWidth="1"/>
    <col min="4" max="4" width="10.125" style="118" customWidth="1"/>
    <col min="5" max="6" width="10" style="118" bestFit="1" customWidth="1"/>
    <col min="7" max="8" width="8.625" style="118"/>
    <col min="9" max="9" width="73.875" style="118" customWidth="1"/>
    <col min="10" max="10" width="8.625" style="118"/>
    <col min="11" max="11" width="8.625" style="118" customWidth="1" outlineLevel="1"/>
    <col min="12" max="16384" width="8.625" style="118"/>
  </cols>
  <sheetData>
    <row r="3" spans="2:11">
      <c r="B3" s="151" t="s">
        <v>708</v>
      </c>
      <c r="F3" s="149" t="str">
        <f>TEXT(ROUND(G14,1),"#,##0.0")&amp;"백만 (전월 대비 "&amp;ROUND(H16,1)&amp;"백만) = 유동자금 "&amp;ROUND(G10,1)&amp;"백만 ("&amp;TEXT(ROUND(H10,1),"+#,##0.0;-#,##0.0;0")&amp;"백만) + 운용자금 "&amp;TEXT(ROUND(G13,1),"#,##0")&amp;"백만 ("&amp;TEXT(ROUND(H13,1),"+#,##0;-#,##0;0")&amp;"백만)"</f>
        <v>2,390.3백만 (전월 대비 -31백만) = 유동자금 290.3백만 (-31.0백만) + 운용자금 2,100백만 (0백만)</v>
      </c>
      <c r="G3" s="149"/>
      <c r="H3" s="149"/>
      <c r="I3" s="149"/>
    </row>
    <row r="4" spans="2:11" ht="14.25" thickBot="1">
      <c r="I4" s="148" t="s">
        <v>29</v>
      </c>
    </row>
    <row r="5" spans="2:11">
      <c r="D5" s="1668" t="s">
        <v>28</v>
      </c>
      <c r="E5" s="1669"/>
      <c r="F5" s="147" t="s">
        <v>721</v>
      </c>
      <c r="G5" s="146" t="s">
        <v>722</v>
      </c>
      <c r="H5" s="145" t="s">
        <v>55</v>
      </c>
      <c r="I5" s="144" t="s">
        <v>26</v>
      </c>
    </row>
    <row r="6" spans="2:11">
      <c r="D6" s="134" t="s">
        <v>54</v>
      </c>
      <c r="E6" s="143" t="s">
        <v>53</v>
      </c>
      <c r="F6" s="142">
        <f>'3p'!G49</f>
        <v>321.35731299999998</v>
      </c>
      <c r="G6" s="141">
        <f>'3p'!J49</f>
        <v>290.32150299999995</v>
      </c>
      <c r="H6" s="969">
        <f>ROUND(G6-F6,2)</f>
        <v>-31.04</v>
      </c>
      <c r="I6" s="986" t="str">
        <f>K6</f>
        <v xml:space="preserve"> ① 원화 : -31.0백만 (= 수지차-31.0백만 + 운용자금 만기해지 +0백만)</v>
      </c>
      <c r="K6" s="118" t="str">
        <f>_xlfn.CONCAT(" ① 원화 : ",TEXT(H6, "+#,##0.0;-#,##0.0;0"),"백만"," (= 수지차",TEXT('3p'!J7, "+#,##0.0;-#,##0.0;0"),"백만 ","+ 운용자금 만기해지 +",'3p'!J40,"백만)")</f>
        <v xml:space="preserve"> ① 원화 : -31.0백만 (= 수지차-31.0백만 + 운용자금 만기해지 +0백만)</v>
      </c>
    </row>
    <row r="7" spans="2:11">
      <c r="D7" s="133"/>
      <c r="E7" s="137" t="s">
        <v>52</v>
      </c>
      <c r="F7" s="136">
        <f>'3p'!H49/1000</f>
        <v>0</v>
      </c>
      <c r="G7" s="135">
        <f>'3p'!K49</f>
        <v>0</v>
      </c>
      <c r="H7" s="970">
        <f>G7-F7</f>
        <v>0</v>
      </c>
      <c r="I7" s="987" t="s">
        <v>359</v>
      </c>
    </row>
    <row r="8" spans="2:11" hidden="1">
      <c r="D8" s="133"/>
      <c r="E8" s="140"/>
      <c r="F8" s="139"/>
      <c r="G8" s="138"/>
      <c r="H8" s="971"/>
      <c r="I8" s="988" t="s">
        <v>365</v>
      </c>
    </row>
    <row r="9" spans="2:11" hidden="1">
      <c r="D9" s="133"/>
      <c r="E9" s="137"/>
      <c r="F9" s="136"/>
      <c r="G9" s="135"/>
      <c r="H9" s="972"/>
      <c r="I9" s="987" t="s">
        <v>366</v>
      </c>
    </row>
    <row r="10" spans="2:11">
      <c r="D10" s="1670" t="s">
        <v>50</v>
      </c>
      <c r="E10" s="1671"/>
      <c r="F10" s="132">
        <f>'3p'!I49</f>
        <v>321.35731299999998</v>
      </c>
      <c r="G10" s="131">
        <f>'3p'!L49</f>
        <v>290.32150299999995</v>
      </c>
      <c r="H10" s="973">
        <f>ROUND(G10-F10,2)</f>
        <v>-31.04</v>
      </c>
      <c r="I10" s="989"/>
    </row>
    <row r="11" spans="2:11">
      <c r="D11" s="134" t="s">
        <v>51</v>
      </c>
      <c r="E11" s="129" t="s">
        <v>24</v>
      </c>
      <c r="F11" s="128">
        <f>'2-1'!E12</f>
        <v>2100</v>
      </c>
      <c r="G11" s="127">
        <f>'2-1'!H12</f>
        <v>2100</v>
      </c>
      <c r="H11" s="974">
        <f t="shared" ref="H11:H15" si="0">G11-F11</f>
        <v>0</v>
      </c>
      <c r="I11" s="988"/>
    </row>
    <row r="12" spans="2:11">
      <c r="D12" s="133"/>
      <c r="E12" s="125" t="s">
        <v>23</v>
      </c>
      <c r="F12" s="124">
        <f>'2-1'!F12</f>
        <v>0</v>
      </c>
      <c r="G12" s="123">
        <f>'2-1'!I12</f>
        <v>0</v>
      </c>
      <c r="H12" s="975">
        <f t="shared" si="0"/>
        <v>0</v>
      </c>
      <c r="I12" s="990"/>
    </row>
    <row r="13" spans="2:11">
      <c r="D13" s="1670" t="s">
        <v>50</v>
      </c>
      <c r="E13" s="1671"/>
      <c r="F13" s="124">
        <f>'2-1'!G12</f>
        <v>2100</v>
      </c>
      <c r="G13" s="123">
        <f>'2-1'!J12</f>
        <v>2100</v>
      </c>
      <c r="H13" s="975">
        <f t="shared" ref="H13" si="1">G13-F13</f>
        <v>0</v>
      </c>
      <c r="I13" s="989"/>
    </row>
    <row r="14" spans="2:11">
      <c r="D14" s="130" t="s">
        <v>49</v>
      </c>
      <c r="E14" s="129" t="s">
        <v>24</v>
      </c>
      <c r="F14" s="128">
        <f>F6+F11</f>
        <v>2421.357313</v>
      </c>
      <c r="G14" s="127">
        <f>G6+G11</f>
        <v>2390.3215030000001</v>
      </c>
      <c r="H14" s="976">
        <f>G14-F14</f>
        <v>-31.035809999999856</v>
      </c>
      <c r="I14" s="991"/>
    </row>
    <row r="15" spans="2:11">
      <c r="D15" s="126" t="s">
        <v>48</v>
      </c>
      <c r="E15" s="125" t="s">
        <v>23</v>
      </c>
      <c r="F15" s="124">
        <f>F7+F12</f>
        <v>0</v>
      </c>
      <c r="G15" s="123">
        <f>G7+G12</f>
        <v>0</v>
      </c>
      <c r="H15" s="977">
        <f t="shared" si="0"/>
        <v>0</v>
      </c>
      <c r="I15" s="992"/>
    </row>
    <row r="16" spans="2:11" ht="14.25" thickBot="1">
      <c r="D16" s="1672" t="s">
        <v>47</v>
      </c>
      <c r="E16" s="1673"/>
      <c r="F16" s="150">
        <f>F10+F13</f>
        <v>2421.357313</v>
      </c>
      <c r="G16" s="358">
        <f>G10+G13</f>
        <v>2390.3215030000001</v>
      </c>
      <c r="H16" s="978">
        <f>G16-F16</f>
        <v>-31.035809999999856</v>
      </c>
      <c r="I16" s="993"/>
    </row>
    <row r="17" spans="4:9" ht="14.25" hidden="1" thickBot="1">
      <c r="D17" s="1674" t="s">
        <v>46</v>
      </c>
      <c r="E17" s="1675"/>
      <c r="F17" s="122">
        <f>1-(F14/F16)</f>
        <v>0</v>
      </c>
      <c r="G17" s="121">
        <f>1-(G14/G16)</f>
        <v>0</v>
      </c>
      <c r="H17" s="120"/>
      <c r="I17" s="119"/>
    </row>
    <row r="24" spans="4:9">
      <c r="D24" s="532"/>
      <c r="E24" s="532"/>
    </row>
    <row r="25" spans="4:9">
      <c r="D25" s="532"/>
      <c r="E25" s="532"/>
      <c r="F25" s="532"/>
    </row>
  </sheetData>
  <mergeCells count="5">
    <mergeCell ref="D5:E5"/>
    <mergeCell ref="D10:E10"/>
    <mergeCell ref="D13:E13"/>
    <mergeCell ref="D16:E16"/>
    <mergeCell ref="D17:E17"/>
  </mergeCells>
  <phoneticPr fontId="7" type="noConversion"/>
  <conditionalFormatting sqref="F6:H16">
    <cfRule type="cellIs" dxfId="46" priority="1" operator="equal">
      <formula>0</formula>
    </cfRule>
  </conditionalFormatting>
  <pageMargins left="0.55118110236220474" right="0.47244094488188981" top="0.74803149606299213" bottom="0.74803149606299213" header="0.31496062992125984" footer="0.31496062992125984"/>
  <pageSetup paperSize="9" scale="9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F6A0-2405-4CA0-B494-21120FD8E280}">
  <sheetPr>
    <tabColor theme="8" tint="0.39997558519241921"/>
    <pageSetUpPr fitToPage="1"/>
  </sheetPr>
  <dimension ref="A2:R57"/>
  <sheetViews>
    <sheetView showGridLines="0" view="pageBreakPreview" zoomScale="160" zoomScaleNormal="150" zoomScaleSheetLayoutView="160" workbookViewId="0">
      <selection activeCell="B1" sqref="B1"/>
    </sheetView>
  </sheetViews>
  <sheetFormatPr defaultColWidth="8.625" defaultRowHeight="9.75" outlineLevelRow="2" outlineLevelCol="1"/>
  <cols>
    <col min="1" max="1" width="0.625" style="1" customWidth="1"/>
    <col min="2" max="2" width="1.875" style="1" customWidth="1"/>
    <col min="3" max="5" width="1.125" style="1" customWidth="1"/>
    <col min="6" max="6" width="15.375" style="1" customWidth="1"/>
    <col min="7" max="13" width="7.125" style="1" customWidth="1"/>
    <col min="14" max="14" width="49.875" style="1" customWidth="1"/>
    <col min="15" max="15" width="3.625" style="1" customWidth="1"/>
    <col min="16" max="16" width="8.625" style="2" customWidth="1" outlineLevel="1"/>
    <col min="17" max="17" width="10.125" style="1" bestFit="1" customWidth="1"/>
    <col min="18" max="18" width="17" style="1" bestFit="1" customWidth="1"/>
    <col min="19" max="19" width="8.875" style="1" bestFit="1" customWidth="1"/>
    <col min="20" max="16384" width="8.625" style="1"/>
  </cols>
  <sheetData>
    <row r="2" spans="1:17" s="152" customFormat="1" ht="12">
      <c r="A2" s="152" t="s">
        <v>57</v>
      </c>
      <c r="I2" s="153">
        <v>784638</v>
      </c>
      <c r="P2" s="154"/>
    </row>
    <row r="3" spans="1:17" ht="10.5" thickBot="1">
      <c r="G3" s="1004"/>
      <c r="N3" s="58" t="s">
        <v>29</v>
      </c>
      <c r="O3" s="1" t="s">
        <v>723</v>
      </c>
      <c r="P3" s="2">
        <f>'7월데이터'!$I$1</f>
        <v>1541.5</v>
      </c>
    </row>
    <row r="4" spans="1:17" ht="12.75" customHeight="1">
      <c r="C4" s="1630" t="s">
        <v>28</v>
      </c>
      <c r="D4" s="1630"/>
      <c r="E4" s="1630"/>
      <c r="F4" s="1631"/>
      <c r="G4" s="1638" t="s">
        <v>761</v>
      </c>
      <c r="H4" s="1634"/>
      <c r="I4" s="1634"/>
      <c r="J4" s="1676" t="s">
        <v>762</v>
      </c>
      <c r="K4" s="1677"/>
      <c r="L4" s="1678"/>
      <c r="M4" s="1679" t="s">
        <v>27</v>
      </c>
      <c r="N4" s="1681" t="s">
        <v>26</v>
      </c>
      <c r="O4" s="1" t="s">
        <v>724</v>
      </c>
      <c r="P4" s="57">
        <f>'8월데이터'!$I$1</f>
        <v>1541.5</v>
      </c>
    </row>
    <row r="5" spans="1:17" ht="12.75" customHeight="1">
      <c r="C5" s="1632"/>
      <c r="D5" s="1632"/>
      <c r="E5" s="1632"/>
      <c r="F5" s="1633"/>
      <c r="G5" s="56" t="s">
        <v>24</v>
      </c>
      <c r="H5" s="53" t="s">
        <v>23</v>
      </c>
      <c r="I5" s="55" t="s">
        <v>25</v>
      </c>
      <c r="J5" s="54" t="s">
        <v>24</v>
      </c>
      <c r="K5" s="53" t="s">
        <v>103</v>
      </c>
      <c r="L5" s="52" t="s">
        <v>22</v>
      </c>
      <c r="M5" s="1680"/>
      <c r="N5" s="1682"/>
    </row>
    <row r="6" spans="1:17" ht="12.75" customHeight="1">
      <c r="C6" s="11" t="s">
        <v>21</v>
      </c>
      <c r="D6" s="11"/>
      <c r="E6" s="11"/>
      <c r="F6" s="11"/>
      <c r="G6" s="1346">
        <v>362.49588199999999</v>
      </c>
      <c r="H6" s="1347"/>
      <c r="I6" s="1346">
        <f>G6+H6*$P$3/1000</f>
        <v>362.49588199999999</v>
      </c>
      <c r="J6" s="1348">
        <f>G49</f>
        <v>321.35731299999998</v>
      </c>
      <c r="K6" s="1347">
        <f>H49</f>
        <v>0</v>
      </c>
      <c r="L6" s="1349">
        <f>J6+K6*$P$4/1000</f>
        <v>321.35731299999998</v>
      </c>
      <c r="M6" s="1556">
        <f>L6-I6</f>
        <v>-41.138569000000018</v>
      </c>
      <c r="N6" s="12"/>
      <c r="O6" s="6"/>
    </row>
    <row r="7" spans="1:17" ht="12.75" customHeight="1">
      <c r="C7" s="30" t="s">
        <v>20</v>
      </c>
      <c r="D7" s="30"/>
      <c r="E7" s="30"/>
      <c r="F7" s="29"/>
      <c r="G7" s="1350">
        <f t="shared" ref="G7:L7" si="0">G8-G13</f>
        <v>-41.138568999999997</v>
      </c>
      <c r="H7" s="1351">
        <f t="shared" si="0"/>
        <v>0</v>
      </c>
      <c r="I7" s="1350">
        <f>I8-I13</f>
        <v>-41.138568999999997</v>
      </c>
      <c r="J7" s="1352">
        <f t="shared" si="0"/>
        <v>-31.035810000000001</v>
      </c>
      <c r="K7" s="1351">
        <f t="shared" si="0"/>
        <v>0</v>
      </c>
      <c r="L7" s="1353">
        <f t="shared" si="0"/>
        <v>-31.035810000000001</v>
      </c>
      <c r="M7" s="1557">
        <f>-(L7-I7)</f>
        <v>-10.102758999999995</v>
      </c>
      <c r="N7" s="28"/>
      <c r="O7" s="6"/>
    </row>
    <row r="8" spans="1:17" ht="12.75" customHeight="1">
      <c r="C8" s="51"/>
      <c r="D8" s="26" t="s">
        <v>19</v>
      </c>
      <c r="E8" s="18"/>
      <c r="F8" s="39"/>
      <c r="G8" s="1354">
        <f t="shared" ref="G8:M8" si="1">SUM(G9:G12)</f>
        <v>0.13434800000000002</v>
      </c>
      <c r="H8" s="1355">
        <f t="shared" si="1"/>
        <v>0</v>
      </c>
      <c r="I8" s="1354">
        <f>SUM(I9:I12)</f>
        <v>0.13434800000000002</v>
      </c>
      <c r="J8" s="1356">
        <f t="shared" si="1"/>
        <v>5.6328000000000003E-2</v>
      </c>
      <c r="K8" s="1355">
        <f t="shared" si="1"/>
        <v>0</v>
      </c>
      <c r="L8" s="1357">
        <f t="shared" si="1"/>
        <v>5.6328000000000003E-2</v>
      </c>
      <c r="M8" s="1558">
        <f t="shared" si="1"/>
        <v>-7.8020000000000006E-2</v>
      </c>
      <c r="N8" s="34"/>
      <c r="O8" s="6"/>
    </row>
    <row r="9" spans="1:17" ht="12.75" customHeight="1">
      <c r="C9" s="51"/>
      <c r="D9" s="36"/>
      <c r="E9" s="26" t="s">
        <v>56</v>
      </c>
      <c r="F9" s="39"/>
      <c r="G9" s="1358">
        <f>SUMIFS('7월데이터'!$E:$E,'7월데이터'!$A:$A,"외상매출금",'7월데이터'!$D:$D,"KRW")/1000000</f>
        <v>5.6328000000000003E-2</v>
      </c>
      <c r="H9" s="171">
        <f>SUMIFS('7월데이터'!$E:$E,'7월데이터'!$A:$A,"외상매출금",'7월데이터'!$D:$D,"USD")/1000</f>
        <v>0</v>
      </c>
      <c r="I9" s="1358">
        <f>G9+H9*$P$3/1000</f>
        <v>5.6328000000000003E-2</v>
      </c>
      <c r="J9" s="1359">
        <f>SUMIFS('8월데이터'!$E:$E,'8월데이터'!$A:$A,"외상매출금",'8월데이터'!$D:$D,"KRW")/1000000</f>
        <v>5.6328000000000003E-2</v>
      </c>
      <c r="K9" s="171">
        <f>SUMIFS('8월데이터'!$E:$E,'8월데이터'!$A:$A,"외상매출금",'8월데이터'!$D:$D,"USD")/1000</f>
        <v>0</v>
      </c>
      <c r="L9" s="1360">
        <f>J9+K9*$P$4/1000</f>
        <v>5.6328000000000003E-2</v>
      </c>
      <c r="M9" s="1559">
        <f t="shared" ref="M9:M47" si="2">L9-I9</f>
        <v>0</v>
      </c>
      <c r="N9" s="159"/>
      <c r="O9" s="6"/>
    </row>
    <row r="10" spans="1:17" ht="12.75" customHeight="1">
      <c r="C10" s="51"/>
      <c r="D10" s="36"/>
      <c r="E10" s="36" t="s">
        <v>70</v>
      </c>
      <c r="F10" s="43"/>
      <c r="G10" s="1361">
        <f>SUMIFS('7월데이터'!$E:$E,'7월데이터'!$A:$A,"세금환급",'7월데이터'!$D:$D,"KRW")/1000000</f>
        <v>0</v>
      </c>
      <c r="H10" s="1362">
        <f>SUMIFS('7월데이터'!$E:$E,'7월데이터'!$A:$A,"세금환급",'7월데이터'!$D:$D,"USD")/1000</f>
        <v>0</v>
      </c>
      <c r="I10" s="1361">
        <f>G10+H10*$P$3/1000</f>
        <v>0</v>
      </c>
      <c r="J10" s="1363">
        <f>SUMIFS('8월데이터'!$E:$E,'8월데이터'!$A:$A,"세금환급",'8월데이터'!$D:$D,"KRW")/1000000</f>
        <v>0</v>
      </c>
      <c r="K10" s="1362">
        <f>SUMIFS('8월데이터'!$E:$E,'8월데이터'!$A:$A,"세금환급",'8월데이터'!$D:$D,"USD")/1000</f>
        <v>0</v>
      </c>
      <c r="L10" s="1364">
        <f>J10+K10*$P$4/1000</f>
        <v>0</v>
      </c>
      <c r="M10" s="1560">
        <f t="shared" si="2"/>
        <v>0</v>
      </c>
      <c r="N10" s="49"/>
      <c r="O10" s="6"/>
    </row>
    <row r="11" spans="1:17" ht="12.75" customHeight="1">
      <c r="C11" s="51"/>
      <c r="D11" s="36"/>
      <c r="E11" s="36" t="s">
        <v>18</v>
      </c>
      <c r="F11" s="43"/>
      <c r="G11" s="1361">
        <f>SUMIFS('7월데이터'!$E:$E,'7월데이터'!$A:$A,"이자수익",'7월데이터'!$D:$D,"KRW")/1000000</f>
        <v>0</v>
      </c>
      <c r="H11" s="173">
        <f>SUMIFS('7월데이터'!$E:$E,'7월데이터'!$A:$A,"이자수익",'7월데이터'!$D:$D,"USD")/1000</f>
        <v>0</v>
      </c>
      <c r="I11" s="1361">
        <f>G11+H11*$P$3/1000</f>
        <v>0</v>
      </c>
      <c r="J11" s="1363">
        <f>SUMIFS('8월데이터'!$E:$E,'8월데이터'!$A:$A,"이자수익",'8월데이터'!$D:$D,"KRW")/1000000</f>
        <v>0</v>
      </c>
      <c r="K11" s="173">
        <f>SUMIFS('8월데이터'!$E:$E,'8월데이터'!$A:$A,"이자수익",'8월데이터'!$D:$D,"USD")/1000</f>
        <v>0</v>
      </c>
      <c r="L11" s="1365">
        <f>J11+K11*$P$4/1000</f>
        <v>0</v>
      </c>
      <c r="M11" s="1560">
        <f t="shared" si="2"/>
        <v>0</v>
      </c>
      <c r="N11" s="49"/>
      <c r="O11" s="6"/>
    </row>
    <row r="12" spans="1:17" ht="12.75" customHeight="1">
      <c r="C12" s="51"/>
      <c r="D12" s="36"/>
      <c r="E12" s="36" t="s">
        <v>8</v>
      </c>
      <c r="F12" s="43"/>
      <c r="G12" s="1361">
        <f>SUMIFS('7월데이터'!$E:$E,'7월데이터'!$A:$A,"기타",'7월데이터'!$D:$D,"KRW")/1000000+SUMIFS('7월데이터'!$E:$E,'7월데이터'!$A:$A,"수입임대료",'7월데이터'!$D:$D,"KRW")/1000000</f>
        <v>7.8020000000000006E-2</v>
      </c>
      <c r="H12" s="1366">
        <f>SUMIFS('7월데이터'!$E:$E,'7월데이터'!$A:$A,"기타",'7월데이터'!$D:$D,"USD")/1000+SUMIFS('7월데이터'!$E:$E,'7월데이터'!$A:$A,"수입임대료",'7월데이터'!$D:$D,"USD")/1000</f>
        <v>0</v>
      </c>
      <c r="I12" s="1361">
        <f>G12+H12*$P$3/1000</f>
        <v>7.8020000000000006E-2</v>
      </c>
      <c r="J12" s="1363">
        <f>SUMIFS('8월데이터'!$E:$E,'8월데이터'!$A:$A,"기타",'8월데이터'!$D:$D,"KRW")/1000000+SUMIFS('8월데이터'!$E:$E,'8월데이터'!$A:$A,"수입임대료",'8월데이터'!$D:$D,"KRW")/1000000</f>
        <v>0</v>
      </c>
      <c r="K12" s="1366">
        <f>SUMIFS('8월데이터'!$E:$E,'8월데이터'!$A:$A,"기타",'8월데이터'!$D:$D,"USD")/1000+SUMIFS('8월데이터'!$E:$E,'8월데이터'!$A:$A,"수입임대료",'8월데이터'!$D:$D,"USD")/1000</f>
        <v>0</v>
      </c>
      <c r="L12" s="1364">
        <f>J12+K12*$P$4/1000</f>
        <v>0</v>
      </c>
      <c r="M12" s="1560">
        <f t="shared" si="2"/>
        <v>-7.8020000000000006E-2</v>
      </c>
      <c r="N12" s="49"/>
      <c r="O12" s="6"/>
    </row>
    <row r="13" spans="1:17" ht="12.75" customHeight="1">
      <c r="C13" s="50"/>
      <c r="D13" s="26" t="s">
        <v>16</v>
      </c>
      <c r="E13" s="18"/>
      <c r="F13" s="18"/>
      <c r="G13" s="1367">
        <f>SUM(G14,G19,G20,G25:G28)</f>
        <v>41.272917</v>
      </c>
      <c r="H13" s="1355">
        <f t="shared" ref="H13:L13" si="3">SUM(H14,H19,H20,H25:H28)</f>
        <v>0</v>
      </c>
      <c r="I13" s="1367">
        <f>SUM(I14,I19,I20,I25:I28)</f>
        <v>41.272917</v>
      </c>
      <c r="J13" s="1356">
        <f t="shared" si="3"/>
        <v>31.092138000000002</v>
      </c>
      <c r="K13" s="1355">
        <f t="shared" si="3"/>
        <v>0</v>
      </c>
      <c r="L13" s="1368">
        <f t="shared" si="3"/>
        <v>31.092138000000002</v>
      </c>
      <c r="M13" s="1561">
        <f t="shared" si="2"/>
        <v>-10.180778999999998</v>
      </c>
      <c r="N13" s="49"/>
      <c r="O13" s="6"/>
    </row>
    <row r="14" spans="1:17" ht="12.75" customHeight="1">
      <c r="C14" s="33"/>
      <c r="D14" s="32"/>
      <c r="E14" s="26" t="s">
        <v>15</v>
      </c>
      <c r="F14" s="39"/>
      <c r="G14" s="1369">
        <f t="shared" ref="G14:L14" si="4">SUM(G15:G18)</f>
        <v>19.669626999999998</v>
      </c>
      <c r="H14" s="1370">
        <f t="shared" si="4"/>
        <v>0</v>
      </c>
      <c r="I14" s="1354">
        <f>SUM(I15:I18)</f>
        <v>19.669626999999998</v>
      </c>
      <c r="J14" s="1371">
        <f t="shared" si="4"/>
        <v>19.932470000000002</v>
      </c>
      <c r="K14" s="1370">
        <f t="shared" si="4"/>
        <v>0</v>
      </c>
      <c r="L14" s="1357">
        <f t="shared" si="4"/>
        <v>19.932470000000002</v>
      </c>
      <c r="M14" s="1561">
        <f t="shared" si="2"/>
        <v>0.26284300000000371</v>
      </c>
      <c r="N14" s="49"/>
      <c r="O14" s="6"/>
      <c r="Q14" s="2"/>
    </row>
    <row r="15" spans="1:17" ht="12.75" customHeight="1" outlineLevel="1">
      <c r="C15" s="33"/>
      <c r="D15" s="32"/>
      <c r="E15" s="36"/>
      <c r="F15" s="26" t="s">
        <v>32</v>
      </c>
      <c r="G15" s="1372">
        <f>SUMIFS('7월데이터'!$F:$F,'7월데이터'!$A:$A,"급여",'7월데이터'!$D:$D,"KRW")/1000000</f>
        <v>14.816477000000001</v>
      </c>
      <c r="H15" s="1373">
        <f>SUMIFS('7월데이터'!$F:$F,'7월데이터'!$A:$A,"급여",'7월데이터'!$D:$D,"USD")/1000</f>
        <v>0</v>
      </c>
      <c r="I15" s="1358">
        <f>G15+H15*$P$3/1000</f>
        <v>14.816477000000001</v>
      </c>
      <c r="J15" s="1374">
        <f>SUMIFS('8월데이터'!$F:$F,'8월데이터'!$A:$A,"급여",'8월데이터'!$D:$D,"KRW")/1000000</f>
        <v>15</v>
      </c>
      <c r="K15" s="1373">
        <f>SUMIFS('8월데이터'!$F:$F,'8월데이터'!$A:$A,"급여",'8월데이터'!$D:$D,"USD")/1000</f>
        <v>0</v>
      </c>
      <c r="L15" s="1360">
        <f t="shared" ref="L15:L18" si="5">J15+K15*$P$4/1000</f>
        <v>15</v>
      </c>
      <c r="M15" s="1559">
        <f t="shared" si="2"/>
        <v>0.18352299999999921</v>
      </c>
      <c r="N15" s="49"/>
      <c r="O15" s="6"/>
      <c r="Q15" s="2"/>
    </row>
    <row r="16" spans="1:17" ht="12.75" customHeight="1" outlineLevel="1">
      <c r="C16" s="33"/>
      <c r="D16" s="32"/>
      <c r="E16" s="36"/>
      <c r="F16" s="36" t="s">
        <v>33</v>
      </c>
      <c r="G16" s="1375">
        <f>SUMIFS('7월데이터'!$F:$F,'7월데이터'!$A:$A,"상여",'7월데이터'!$D:$D,"KRW")/1000000</f>
        <v>0</v>
      </c>
      <c r="H16" s="1376">
        <f>SUMIFS('7월데이터'!$F:$F,'7월데이터'!$A:$A,"상여",'7월데이터'!$D:$D,"USD")/1000</f>
        <v>0</v>
      </c>
      <c r="I16" s="1361">
        <f>G16+H16*$P$3/1000</f>
        <v>0</v>
      </c>
      <c r="J16" s="1377">
        <f>SUMIFS('8월데이터'!$F:$F,'8월데이터'!$A:$A,"상여",'8월데이터'!$D:$D,"KRW")/1000000</f>
        <v>0</v>
      </c>
      <c r="K16" s="1376">
        <f>SUMIFS('8월데이터'!$F:$F,'8월데이터'!$A:$A,"상여",'8월데이터'!$D:$D,"USD")/1000</f>
        <v>0</v>
      </c>
      <c r="L16" s="1364">
        <f t="shared" si="5"/>
        <v>0</v>
      </c>
      <c r="M16" s="1560">
        <f t="shared" si="2"/>
        <v>0</v>
      </c>
      <c r="N16" s="49"/>
      <c r="O16" s="6"/>
      <c r="P16" s="922"/>
      <c r="Q16" s="2"/>
    </row>
    <row r="17" spans="3:18" ht="12.75" customHeight="1" outlineLevel="1">
      <c r="C17" s="33"/>
      <c r="D17" s="32"/>
      <c r="E17" s="36"/>
      <c r="F17" s="36" t="s">
        <v>31</v>
      </c>
      <c r="G17" s="1375">
        <f>SUMIFS('7월데이터'!$F:$F,'7월데이터'!$A:$A,"퇴직연금",'7월데이터'!$D:$D,"KRW")/1000000</f>
        <v>1.92848</v>
      </c>
      <c r="H17" s="1376">
        <f>SUMIFS('7월데이터'!$F:$F,'7월데이터'!$A:$A,"퇴직연금",'7월데이터'!$D:$D,"USD")/1000</f>
        <v>0</v>
      </c>
      <c r="I17" s="1361">
        <f>G17+H17*$P$3/1000</f>
        <v>1.92848</v>
      </c>
      <c r="J17" s="1377">
        <f>SUMIFS('8월데이터'!$F:$F,'8월데이터'!$A:$A,"퇴직연금",'8월데이터'!$D:$D,"KRW")/1000000</f>
        <v>1.92848</v>
      </c>
      <c r="K17" s="1376">
        <f>SUMIFS('8월데이터'!$F:$F,'8월데이터'!$A:$A,"퇴직연금",'8월데이터'!$D:$D,"USD")/1000</f>
        <v>0</v>
      </c>
      <c r="L17" s="1364">
        <f t="shared" si="5"/>
        <v>1.92848</v>
      </c>
      <c r="M17" s="1560">
        <f t="shared" si="2"/>
        <v>0</v>
      </c>
      <c r="N17" s="49"/>
      <c r="O17" s="6"/>
      <c r="Q17" s="2"/>
    </row>
    <row r="18" spans="3:18" ht="12.75" customHeight="1" outlineLevel="1">
      <c r="C18" s="33"/>
      <c r="D18" s="32"/>
      <c r="E18" s="41"/>
      <c r="F18" s="41" t="s">
        <v>179</v>
      </c>
      <c r="G18" s="1378">
        <f>SUMIFS('7월데이터'!$F:$F,'7월데이터'!$A:$A,"4대보험",'7월데이터'!$D:$D,"KRW")/1000000</f>
        <v>2.9246699999999999</v>
      </c>
      <c r="H18" s="1379">
        <f>SUMIFS('7월데이터'!$F:$F,'7월데이터'!$A:$A,"4대보험",'7월데이터'!$D:$D,"USD")/1000</f>
        <v>0</v>
      </c>
      <c r="I18" s="1380">
        <f>G18+H18*$P$3/1000</f>
        <v>2.9246699999999999</v>
      </c>
      <c r="J18" s="1381">
        <f>SUMIFS('8월데이터'!$F:$F,'8월데이터'!$A:$A,"4대보험",'8월데이터'!$D:$D,"KRW")/1000000</f>
        <v>3.0039899999999999</v>
      </c>
      <c r="K18" s="1379">
        <f>SUMIFS('8월데이터'!$F:$F,'8월데이터'!$A:$A,"4대보험",'8월데이터'!$D:$D,"USD")/1000</f>
        <v>0</v>
      </c>
      <c r="L18" s="1382">
        <f t="shared" si="5"/>
        <v>3.0039899999999999</v>
      </c>
      <c r="M18" s="1562">
        <f t="shared" si="2"/>
        <v>7.9320000000000057E-2</v>
      </c>
      <c r="N18" s="49"/>
      <c r="O18" s="6"/>
      <c r="P18" s="922"/>
      <c r="Q18" s="2"/>
    </row>
    <row r="19" spans="3:18" ht="12.75" customHeight="1">
      <c r="C19" s="33"/>
      <c r="D19" s="32"/>
      <c r="E19" s="36" t="s">
        <v>14</v>
      </c>
      <c r="F19" s="43"/>
      <c r="G19" s="1358">
        <f>SUMIFS('7월데이터'!$F:$F,'7월데이터'!$A:$A,"마케팅비",'7월데이터'!$D:$D,"KRW")/1000000</f>
        <v>0</v>
      </c>
      <c r="H19" s="1383">
        <f>SUMIFS('7월데이터'!$F:$F,'7월데이터'!$A:$A,"마케팅비",'7월데이터'!$D:$D,"USD")/1000</f>
        <v>0</v>
      </c>
      <c r="I19" s="1358">
        <f>G19+H19*$P$3/1000</f>
        <v>0</v>
      </c>
      <c r="J19" s="1359">
        <f>SUMIFS('8월데이터'!$F:$F,'8월데이터'!$A:$A,"마케팅비",'8월데이터'!$D:$D,"KRW")/1000000</f>
        <v>0</v>
      </c>
      <c r="K19" s="1383">
        <f>SUMIFS('8월데이터'!$F:$F,'8월데이터'!$A:$A,"마케팅비",'8월데이터'!$D:$D,"USD")/1000</f>
        <v>0</v>
      </c>
      <c r="L19" s="1360">
        <f>J19+K19*$P$4/1000</f>
        <v>0</v>
      </c>
      <c r="M19" s="1559">
        <f t="shared" si="2"/>
        <v>0</v>
      </c>
      <c r="N19" s="48"/>
      <c r="O19" s="6"/>
      <c r="P19" s="922"/>
    </row>
    <row r="20" spans="3:18" ht="12.75" customHeight="1">
      <c r="C20" s="33"/>
      <c r="D20" s="32"/>
      <c r="E20" s="36" t="s">
        <v>13</v>
      </c>
      <c r="F20" s="43"/>
      <c r="G20" s="1378">
        <f t="shared" ref="G20:L20" si="6">SUM(G21:G24)</f>
        <v>7.5795899999999996</v>
      </c>
      <c r="H20" s="1384">
        <f t="shared" si="6"/>
        <v>0</v>
      </c>
      <c r="I20" s="1380">
        <f>SUM(I21:I24)</f>
        <v>7.5795899999999996</v>
      </c>
      <c r="J20" s="1381">
        <f t="shared" si="6"/>
        <v>4.1702399999999997</v>
      </c>
      <c r="K20" s="1384">
        <f t="shared" si="6"/>
        <v>0</v>
      </c>
      <c r="L20" s="1382">
        <f t="shared" si="6"/>
        <v>4.1702399999999997</v>
      </c>
      <c r="M20" s="1562">
        <f t="shared" si="2"/>
        <v>-3.4093499999999999</v>
      </c>
      <c r="N20" s="47"/>
      <c r="O20" s="6"/>
    </row>
    <row r="21" spans="3:18" ht="12.75" hidden="1" customHeight="1" outlineLevel="1">
      <c r="C21" s="33"/>
      <c r="D21" s="32"/>
      <c r="E21" s="36"/>
      <c r="F21" s="26" t="s">
        <v>59</v>
      </c>
      <c r="G21" s="1375">
        <f>SUMIFS('7월데이터'!$F:$F,'7월데이터'!$A:$A,"법인세",'7월데이터'!$D:$D,"KRW")/1000000</f>
        <v>0</v>
      </c>
      <c r="H21" s="173">
        <f>SUMIFS('7월데이터'!$F:$F,'7월데이터'!$A:$A,"법인세",'7월데이터'!$D:$D,"USD")/1000</f>
        <v>0</v>
      </c>
      <c r="I21" s="1358">
        <f t="shared" ref="I21:I27" si="7">G21+H21*$P$3/1000</f>
        <v>0</v>
      </c>
      <c r="J21" s="1377">
        <f>SUMIFS('8월데이터'!$F:$F,'8월데이터'!$A:$A,"법인세",'8월데이터'!$D:$D,"KRW")/1000000</f>
        <v>0</v>
      </c>
      <c r="K21" s="173">
        <f>SUMIFS('8월데이터'!$F:$F,'8월데이터'!$A:$A,"법인세",'8월데이터'!$D:$D,"USD")/1000</f>
        <v>0</v>
      </c>
      <c r="L21" s="1360">
        <f t="shared" ref="L21:L24" si="8">J21+K21*$P$4/1000</f>
        <v>0</v>
      </c>
      <c r="M21" s="1559">
        <f t="shared" si="2"/>
        <v>0</v>
      </c>
      <c r="N21" s="47"/>
      <c r="O21" s="6"/>
    </row>
    <row r="22" spans="3:18" ht="12.75" hidden="1" customHeight="1" outlineLevel="1">
      <c r="C22" s="33"/>
      <c r="D22" s="32"/>
      <c r="E22" s="36"/>
      <c r="F22" s="36" t="s">
        <v>60</v>
      </c>
      <c r="G22" s="1375">
        <f>SUMIFS('7월데이터'!$F:$F,'7월데이터'!$A:$A,"부가가치세",'7월데이터'!$D:$D,"KRW")/1000000</f>
        <v>3.6593499999999999</v>
      </c>
      <c r="H22" s="173">
        <f>SUMIFS('7월데이터'!$F:$F,'7월데이터'!$A:$A,"부가가치세",'7월데이터'!$D:$D,"USD")/1000</f>
        <v>0</v>
      </c>
      <c r="I22" s="1361">
        <f t="shared" si="7"/>
        <v>3.6593499999999999</v>
      </c>
      <c r="J22" s="1377">
        <f>SUMIFS('8월데이터'!$F:$F,'8월데이터'!$A:$A,"부가가치세",'8월데이터'!$D:$D,"KRW")/1000000</f>
        <v>0</v>
      </c>
      <c r="K22" s="173">
        <f>SUMIFS('8월데이터'!$F:$F,'8월데이터'!$A:$A,"부가가치세",'8월데이터'!$D:$D,"USD")/1000</f>
        <v>0</v>
      </c>
      <c r="L22" s="1364">
        <f t="shared" si="8"/>
        <v>0</v>
      </c>
      <c r="M22" s="1560">
        <f t="shared" si="2"/>
        <v>-3.6593499999999999</v>
      </c>
      <c r="N22" s="49" t="s">
        <v>773</v>
      </c>
      <c r="O22" s="6"/>
    </row>
    <row r="23" spans="3:18" ht="12.75" hidden="1" customHeight="1" outlineLevel="1">
      <c r="C23" s="33"/>
      <c r="D23" s="32"/>
      <c r="E23" s="36"/>
      <c r="F23" s="36" t="s">
        <v>39</v>
      </c>
      <c r="G23" s="1375">
        <f>SUMIFS('7월데이터'!$F:$F,'7월데이터'!$A:$A,"원천세",'7월데이터'!$D:$D,"KRW")/1000000</f>
        <v>3.9202400000000002</v>
      </c>
      <c r="H23" s="173">
        <f>SUMIFS('7월데이터'!$F:$F,'7월데이터'!$A:$A,"원천세",'7월데이터'!$D:$D,"USD")/1000</f>
        <v>0</v>
      </c>
      <c r="I23" s="1361">
        <f t="shared" si="7"/>
        <v>3.9202400000000002</v>
      </c>
      <c r="J23" s="1377">
        <f>SUMIFS('8월데이터'!$F:$F,'8월데이터'!$A:$A,"원천세",'8월데이터'!$D:$D,"KRW")/1000000</f>
        <v>3.9202400000000002</v>
      </c>
      <c r="K23" s="173">
        <f>SUMIFS('8월데이터'!$F:$F,'8월데이터'!$A:$A,"원천세",'8월데이터'!$D:$D,"USD")/1000</f>
        <v>0</v>
      </c>
      <c r="L23" s="1364">
        <f t="shared" si="8"/>
        <v>3.9202400000000002</v>
      </c>
      <c r="M23" s="1560">
        <f t="shared" si="2"/>
        <v>0</v>
      </c>
      <c r="N23" s="49"/>
      <c r="O23" s="6"/>
    </row>
    <row r="24" spans="3:18" ht="12.75" hidden="1" customHeight="1" outlineLevel="1">
      <c r="C24" s="33"/>
      <c r="D24" s="32"/>
      <c r="E24" s="41"/>
      <c r="F24" s="41" t="s">
        <v>61</v>
      </c>
      <c r="G24" s="1378">
        <f>SUMIFS('7월데이터'!$F:$F,'7월데이터'!$A:$A,"기타제세공과금",'7월데이터'!$D:$D,"KRW")/1000000</f>
        <v>0</v>
      </c>
      <c r="H24" s="1385">
        <f>SUMIFS('7월데이터'!$F:$F,'7월데이터'!$A:$A,"기타제세공과금",'7월데이터'!$D:$D,"USD")/1000</f>
        <v>0</v>
      </c>
      <c r="I24" s="1380">
        <f t="shared" si="7"/>
        <v>0</v>
      </c>
      <c r="J24" s="1381">
        <f>SUMIFS('8월데이터'!$F:$F,'8월데이터'!$A:$A,"기타제세공과금",'8월데이터'!$D:$D,"KRW")/1000000</f>
        <v>0.25</v>
      </c>
      <c r="K24" s="1385">
        <f>SUMIFS('8월데이터'!$F:$F,'8월데이터'!$A:$A,"기타제세공과금",'8월데이터'!$D:$D,"USD")/1000</f>
        <v>0</v>
      </c>
      <c r="L24" s="1382">
        <f t="shared" si="8"/>
        <v>0.25</v>
      </c>
      <c r="M24" s="1562">
        <f t="shared" si="2"/>
        <v>0.25</v>
      </c>
      <c r="N24" s="47"/>
      <c r="O24" s="6"/>
    </row>
    <row r="25" spans="3:18" ht="12.75" customHeight="1" collapsed="1">
      <c r="C25" s="33"/>
      <c r="D25" s="32"/>
      <c r="E25" s="36" t="s">
        <v>12</v>
      </c>
      <c r="F25" s="43"/>
      <c r="G25" s="1361">
        <f>SUMIFS('7월데이터'!$F:$F,'7월데이터'!$A:$A,"지급이자",'7월데이터'!$D:$D,"KRW")/1000000</f>
        <v>0</v>
      </c>
      <c r="H25" s="173">
        <f>SUMIFS('7월데이터'!$F:$F,'7월데이터'!$A:$A,"지급이자",'7월데이터'!$D:$D,"USD")/1000</f>
        <v>0</v>
      </c>
      <c r="I25" s="1361">
        <f t="shared" si="7"/>
        <v>0</v>
      </c>
      <c r="J25" s="1363">
        <f>SUMIFS('8월데이터'!$F:$F,'8월데이터'!$A:$A,"지급이자",'8월데이터'!$D:$D,"KRW")/1000000</f>
        <v>0</v>
      </c>
      <c r="K25" s="173">
        <f>SUMIFS('8월데이터'!$F:$F,'8월데이터'!$A:$A,"지급이자",'8월데이터'!$D:$D,"USD")/1000</f>
        <v>0</v>
      </c>
      <c r="L25" s="1364">
        <f>J25+K25*$P$4/1000</f>
        <v>0</v>
      </c>
      <c r="M25" s="1560">
        <f t="shared" si="2"/>
        <v>0</v>
      </c>
      <c r="N25" s="47"/>
      <c r="O25" s="6"/>
      <c r="R25" s="623"/>
    </row>
    <row r="26" spans="3:18" ht="12.75" customHeight="1">
      <c r="C26" s="33"/>
      <c r="D26" s="32"/>
      <c r="E26" s="36" t="s">
        <v>11</v>
      </c>
      <c r="F26" s="43"/>
      <c r="G26" s="1361">
        <f>SUMIFS('7월데이터'!$F:$F,'7월데이터'!$A:$A,"S/W",'7월데이터'!$D:$D,"KRW")/1000000+SUMIFS('7월데이터'!$F:$F,'7월데이터'!$A:$A,"H/W",'7월데이터'!$D:$D,"KRW")/1000000+SUMIFS('7월데이터'!$F:$F,'7월데이터'!$A:$A,"시설장치",'7월데이터'!$D:$D,"KRW")/1000000+SUMIFS('7월데이터'!$F:$F,'7월데이터'!$A:$A,"차량",'7월데이터'!$D:$D,"KRW")/1000000</f>
        <v>0</v>
      </c>
      <c r="H26" s="1366">
        <f>SUMIFS('7월데이터'!$F:$F,'7월데이터'!$A:$A,"S/W",'7월데이터'!$D:$D,"USD")/1000+SUMIFS('7월데이터'!$F:$F,'7월데이터'!$A:$A,"H/W",'7월데이터'!$D:$D,"USD")/1000+SUMIFS('7월데이터'!$F:$F,'7월데이터'!$A:$A,"시설장치",'7월데이터'!$D:$D,"USD")/1000</f>
        <v>0</v>
      </c>
      <c r="I26" s="1361">
        <f t="shared" si="7"/>
        <v>0</v>
      </c>
      <c r="J26" s="1363">
        <f>SUMIFS('8월데이터'!$F:$F,'8월데이터'!$A:$A,"S/W",'8월데이터'!$D:$D,"KRW")/1000000+SUMIFS('8월데이터'!$F:$F,'8월데이터'!$A:$A,"H/W",'8월데이터'!$D:$D,"KRW")/1000000+SUMIFS('8월데이터'!$F:$F,'8월데이터'!$A:$A,"시설장치",'8월데이터'!$D:$D,"KRW")/1000000+SUMIFS('8월데이터'!$F:$F,'8월데이터'!$A:$A,"차량",'8월데이터'!$D:$D,"KRW")/1000000</f>
        <v>0</v>
      </c>
      <c r="K26" s="1366">
        <f>SUMIFS('8월데이터'!$F:$F,'8월데이터'!$A:$A,"S/W",'8월데이터'!$D:$D,"USD")/1000+SUMIFS('8월데이터'!$F:$F,'8월데이터'!$A:$A,"H/W",'8월데이터'!$D:$D,"USD")/1000+SUMIFS('8월데이터'!$F:$F,'8월데이터'!$A:$A,"시설장치",'8월데이터'!$D:$D,"USD")/1000</f>
        <v>0</v>
      </c>
      <c r="L26" s="1364">
        <f>J26+K26*$P$4/1000</f>
        <v>0</v>
      </c>
      <c r="M26" s="1560">
        <f t="shared" si="2"/>
        <v>0</v>
      </c>
      <c r="N26" s="49"/>
      <c r="O26" s="6"/>
      <c r="R26" s="623"/>
    </row>
    <row r="27" spans="3:18" ht="12.75" customHeight="1" outlineLevel="1">
      <c r="C27" s="33"/>
      <c r="D27" s="32"/>
      <c r="E27" s="36" t="s">
        <v>463</v>
      </c>
      <c r="F27" s="36"/>
      <c r="G27" s="1361">
        <f>SUMIFS('7월데이터'!$F:$F,'7월데이터'!$A:$A,"투자금",'7월데이터'!$D:$D,"KRW")/1000000</f>
        <v>0</v>
      </c>
      <c r="H27" s="1366">
        <f>SUMIFS('7월데이터'!$F:$F,'7월데이터'!$A:$A,"투자금",'7월데이터'!$D:$D,"USD")/1000</f>
        <v>0</v>
      </c>
      <c r="I27" s="1375">
        <f t="shared" si="7"/>
        <v>0</v>
      </c>
      <c r="J27" s="1363">
        <f>SUMIFS('8월데이터'!$F:$F,'8월데이터'!$A:$A,"투자금",'8월데이터'!$D:$D,"KRW")/1000000</f>
        <v>0</v>
      </c>
      <c r="K27" s="1366">
        <f>SUMIFS('8월데이터'!$F:$F,'8월데이터'!$A:$A,"투자금",'8월데이터'!$D:$D,"USD")/1000</f>
        <v>0</v>
      </c>
      <c r="L27" s="1364">
        <f t="shared" ref="L27" si="9">J27+K27*$P$4/1000</f>
        <v>0</v>
      </c>
      <c r="M27" s="1560">
        <f t="shared" ref="M27" si="10">L27-I27</f>
        <v>0</v>
      </c>
      <c r="N27" s="49"/>
      <c r="O27" s="6"/>
      <c r="P27" s="1025"/>
    </row>
    <row r="28" spans="3:18" ht="12.75" customHeight="1">
      <c r="C28" s="33"/>
      <c r="D28" s="32"/>
      <c r="E28" s="36" t="s">
        <v>8</v>
      </c>
      <c r="F28" s="43"/>
      <c r="G28" s="1380">
        <f t="shared" ref="G28:L28" si="11">SUM(G29:G32)</f>
        <v>14.023700000000002</v>
      </c>
      <c r="H28" s="1385">
        <f t="shared" si="11"/>
        <v>0</v>
      </c>
      <c r="I28" s="1380">
        <f>SUM(I29:I32)</f>
        <v>14.023700000000002</v>
      </c>
      <c r="J28" s="1386">
        <f t="shared" si="11"/>
        <v>6.9894280000000002</v>
      </c>
      <c r="K28" s="1385">
        <f t="shared" si="11"/>
        <v>0</v>
      </c>
      <c r="L28" s="1382">
        <f t="shared" si="11"/>
        <v>6.9894280000000002</v>
      </c>
      <c r="M28" s="1562">
        <f t="shared" si="2"/>
        <v>-7.0342720000000014</v>
      </c>
      <c r="N28" s="49"/>
      <c r="O28" s="6"/>
      <c r="R28" s="3"/>
    </row>
    <row r="29" spans="3:18" ht="12.75" customHeight="1" outlineLevel="1">
      <c r="C29" s="33"/>
      <c r="D29" s="32"/>
      <c r="E29" s="32"/>
      <c r="F29" s="26" t="s">
        <v>107</v>
      </c>
      <c r="G29" s="1361">
        <f>SUMIFS('7월데이터'!$F:$F,'7월데이터'!$A:$A,"전산관련지출",'7월데이터'!$D:$D,"KRW")/1000000</f>
        <v>0.68539099999999997</v>
      </c>
      <c r="H29" s="1366">
        <f>SUMIFS('7월데이터'!$F:$F,'7월데이터'!$A:$A,"전산관련지출",'7월데이터'!$D:$D,"USD")/1000</f>
        <v>0</v>
      </c>
      <c r="I29" s="1372">
        <f t="shared" ref="I29:I38" si="12">G29+H29*$P$3/1000</f>
        <v>0.68539099999999997</v>
      </c>
      <c r="J29" s="1363">
        <f>SUMIFS('8월데이터'!$F:$F,'8월데이터'!$A:$A,"전산관련지출",'8월데이터'!$D:$D,"KRW")/1000000</f>
        <v>0.685025</v>
      </c>
      <c r="K29" s="1366">
        <f>SUMIFS('8월데이터'!$F:$F,'8월데이터'!$A:$A,"전산관련지출",'8월데이터'!$D:$D,"USD")/1000</f>
        <v>0</v>
      </c>
      <c r="L29" s="1387">
        <f t="shared" ref="L29:L38" si="13">J29+K29*$P$4/1000</f>
        <v>0.685025</v>
      </c>
      <c r="M29" s="1563">
        <f t="shared" si="2"/>
        <v>-3.6599999999997745E-4</v>
      </c>
      <c r="N29" s="44"/>
      <c r="O29" s="6"/>
    </row>
    <row r="30" spans="3:18" ht="12.75" customHeight="1" outlineLevel="1">
      <c r="C30" s="33"/>
      <c r="D30" s="32"/>
      <c r="E30" s="32"/>
      <c r="F30" s="36" t="s">
        <v>9</v>
      </c>
      <c r="G30" s="1361">
        <f>SUMIFS('7월데이터'!$F:$F,'7월데이터'!$A:$A,"외주용역비",'7월데이터'!$D:$D,"KRW")/1000000</f>
        <v>0</v>
      </c>
      <c r="H30" s="1366">
        <f>SUMIFS('7월데이터'!$F:$F,'7월데이터'!$A:$A,"외주용역비",'7월데이터'!$D:$D,"USD")/1000</f>
        <v>0</v>
      </c>
      <c r="I30" s="1375">
        <f t="shared" si="12"/>
        <v>0</v>
      </c>
      <c r="J30" s="1363">
        <f>SUMIFS('8월데이터'!$F:$F,'8월데이터'!$A:$A,"외주용역비",'8월데이터'!$D:$D,"KRW")/1000000</f>
        <v>0</v>
      </c>
      <c r="K30" s="1366">
        <f>SUMIFS('8월데이터'!$F:$F,'8월데이터'!$A:$A,"외주용역비",'8월데이터'!$D:$D,"USD")/1000</f>
        <v>0</v>
      </c>
      <c r="L30" s="1364">
        <f t="shared" si="13"/>
        <v>0</v>
      </c>
      <c r="M30" s="1560">
        <f t="shared" si="2"/>
        <v>0</v>
      </c>
      <c r="N30" s="44"/>
      <c r="O30" s="6"/>
      <c r="P30" s="1025"/>
    </row>
    <row r="31" spans="3:18" ht="12.75" customHeight="1" outlineLevel="1">
      <c r="C31" s="33"/>
      <c r="D31" s="32"/>
      <c r="E31" s="32"/>
      <c r="F31" s="36" t="s">
        <v>101</v>
      </c>
      <c r="G31" s="1361">
        <f>SUMIFS('7월데이터'!$F:$F,'7월데이터'!$A:$A,"경영지원용역비",'7월데이터'!$D:$D,"KRW")/1000000</f>
        <v>3.309631</v>
      </c>
      <c r="H31" s="1366">
        <f>SUMIFS('7월데이터'!$F:$F,'7월데이터'!$A:$A,"경영지원용역비",'7월데이터'!$D:$D,"USD")/1000</f>
        <v>0</v>
      </c>
      <c r="I31" s="1375">
        <f t="shared" si="12"/>
        <v>3.309631</v>
      </c>
      <c r="J31" s="1363">
        <f>SUMIFS('8월데이터'!$F:$F,'8월데이터'!$A:$A,"경영지원용역비",'8월데이터'!$D:$D,"KRW")/1000000</f>
        <v>4.3688999999999999E-2</v>
      </c>
      <c r="K31" s="1366">
        <f>SUMIFS('8월데이터'!$F:$F,'8월데이터'!$A:$A,"경영지원용역비",'8월데이터'!$D:$D,"USD")/1000</f>
        <v>0</v>
      </c>
      <c r="L31" s="1364">
        <f t="shared" si="13"/>
        <v>4.3688999999999999E-2</v>
      </c>
      <c r="M31" s="1560">
        <f t="shared" si="2"/>
        <v>-3.2659419999999999</v>
      </c>
      <c r="N31" s="49" t="s">
        <v>717</v>
      </c>
      <c r="O31" s="6"/>
      <c r="P31" s="1025"/>
    </row>
    <row r="32" spans="3:18" ht="12.75" customHeight="1" outlineLevel="1">
      <c r="C32" s="33"/>
      <c r="D32" s="32"/>
      <c r="E32" s="32"/>
      <c r="F32" s="36" t="s">
        <v>8</v>
      </c>
      <c r="G32" s="1361">
        <f>SUMIFS('7월데이터'!$F:$F,'7월데이터'!$A:$A,"기타",'7월데이터'!$D:$D,"KRW")/1000000+SUMIFS('7월데이터'!$F:$F,'7월데이터'!$A:$A,"지급임차료",'7월데이터'!$D:$D,"KRW")/1000000+SUMIFS('7월데이터'!$F:$F,'7월데이터'!$A:$A,"지급수수료",'7월데이터'!$D:$D,"KRW")/1000000+SUMIFS('7월데이터'!$F:$F,'7월데이터'!$A:$A,"복리후생비",'7월데이터'!$D:$D,"KRW")/1000000+SUMIFS('7월데이터'!$F:$F,'7월데이터'!$A:$A,"식당운영비",'7월데이터'!$D:$D,"KRW")/1000000+SUMIFS('7월데이터'!$F:$F,'7월데이터'!$A:$A,"직원비용",'7월데이터'!$D:$D,"KRW")/1000000</f>
        <v>10.028678000000001</v>
      </c>
      <c r="H32" s="1366">
        <f>SUMIFS('7월데이터'!$F:$F,'7월데이터'!$A:$A,"기타",'7월데이터'!$D:$D,"USD")/1000+SUMIFS('7월데이터'!$F:$F,'7월데이터'!$A:$A,"지급임차료",'7월데이터'!$D:$D,"USD")/1000+SUMIFS('7월데이터'!$F:$F,'7월데이터'!$A:$A,"지급수수료",'7월데이터'!$D:$D,"USD")/1000+SUMIFS('7월데이터'!$F:$F,'7월데이터'!$A:$A,"복리후생비",'7월데이터'!$D:$D,"USD")/1000+SUMIFS('7월데이터'!$F:$F,'7월데이터'!$A:$A,"식당운영비",'7월데이터'!$D:$D,"USD")/1000+SUMIFS('7월데이터'!$F:$F,'7월데이터'!$A:$A,"직원비용",'7월데이터'!$D:$D,"USD")/1000</f>
        <v>0</v>
      </c>
      <c r="I32" s="1375">
        <f t="shared" si="12"/>
        <v>10.028678000000001</v>
      </c>
      <c r="J32" s="1363">
        <f>SUMIFS('8월데이터'!$F:$F,'8월데이터'!$A:$A,"기타",'8월데이터'!$D:$D,"KRW")/1000000+SUMIFS('8월데이터'!$F:$F,'8월데이터'!$A:$A,"지급임차료",'8월데이터'!$D:$D,"KRW")/1000000+SUMIFS('8월데이터'!$F:$F,'8월데이터'!$A:$A,"지급수수료",'8월데이터'!$D:$D,"KRW")/1000000+SUMIFS('8월데이터'!$F:$F,'8월데이터'!$A:$A,"복리후생비",'8월데이터'!$D:$D,"KRW")/1000000+SUMIFS('8월데이터'!$F:$F,'8월데이터'!$A:$A,"식당운영비",'8월데이터'!$D:$D,"KRW")/1000000+SUMIFS('8월데이터'!$F:$F,'8월데이터'!$A:$A,"직원비용",'8월데이터'!$D:$D,"KRW")/1000000</f>
        <v>6.2607140000000001</v>
      </c>
      <c r="K32" s="1366">
        <f>SUMIFS('8월데이터'!$F:$F,'8월데이터'!$A:$A,"기타",'8월데이터'!$D:$D,"USD")/1000+SUMIFS('8월데이터'!$F:$F,'8월데이터'!$A:$A,"지급임차료",'8월데이터'!$D:$D,"USD")/1000+SUMIFS('8월데이터'!$F:$F,'8월데이터'!$A:$A,"지급수수료",'8월데이터'!$D:$D,"USD")/1000+SUMIFS('8월데이터'!$F:$F,'8월데이터'!$A:$A,"복리후생비",'8월데이터'!$D:$D,"USD")/1000+SUMIFS('8월데이터'!$F:$F,'8월데이터'!$A:$A,"식당운영비",'8월데이터'!$D:$D,"USD")/1000+SUMIFS('8월데이터'!$F:$F,'8월데이터'!$A:$A,"직원비용",'8월데이터'!$D:$D,"USD")/1000</f>
        <v>0</v>
      </c>
      <c r="L32" s="1364">
        <f t="shared" si="13"/>
        <v>6.2607140000000001</v>
      </c>
      <c r="M32" s="1560">
        <f t="shared" si="2"/>
        <v>-3.767964000000001</v>
      </c>
      <c r="N32" s="44"/>
      <c r="O32" s="6"/>
    </row>
    <row r="33" spans="3:17" ht="12.75" customHeight="1" outlineLevel="2">
      <c r="C33" s="33"/>
      <c r="D33" s="32"/>
      <c r="E33" s="32"/>
      <c r="F33" s="26" t="s">
        <v>181</v>
      </c>
      <c r="G33" s="1358">
        <f>SUMIFS('7월데이터'!$F:$F,'7월데이터'!$A:$A,"복리후생비",'7월데이터'!$D:$D,"KRW")/1000000</f>
        <v>0.156247</v>
      </c>
      <c r="H33" s="171">
        <f>SUMIFS('7월데이터'!$F:$F,'7월데이터'!$A:$A,"복리후생비",'7월데이터'!$D:$D,"USD")/1000</f>
        <v>0</v>
      </c>
      <c r="I33" s="1387">
        <f t="shared" si="12"/>
        <v>0.156247</v>
      </c>
      <c r="J33" s="1359">
        <f>SUMIFS('8월데이터'!$F:$F,'8월데이터'!$A:$A,"복리후생비",'8월데이터'!$D:$D,"KRW")/1000000</f>
        <v>0.15495600000000001</v>
      </c>
      <c r="K33" s="1373">
        <f>SUMIFS('8월데이터'!$F:$F,'8월데이터'!$A:$A,"복리후생비",'8월데이터'!$D:$D,"USD")/1000</f>
        <v>0</v>
      </c>
      <c r="L33" s="1360">
        <f t="shared" si="13"/>
        <v>0.15495600000000001</v>
      </c>
      <c r="M33" s="1559">
        <f t="shared" si="2"/>
        <v>-1.2909999999999866E-3</v>
      </c>
      <c r="N33" s="44"/>
      <c r="O33" s="6"/>
    </row>
    <row r="34" spans="3:17" ht="12.75" customHeight="1" outlineLevel="2">
      <c r="C34" s="33"/>
      <c r="D34" s="32"/>
      <c r="E34" s="32"/>
      <c r="F34" s="36" t="s">
        <v>183</v>
      </c>
      <c r="G34" s="1361">
        <f>SUMIFS('7월데이터'!$F:$F,'7월데이터'!$A:$A,"식당운영비",'7월데이터'!$D:$D,"KRW")/1000000</f>
        <v>0</v>
      </c>
      <c r="H34" s="173">
        <f>SUMIFS('7월데이터'!$F:$F,'7월데이터'!$A:$A,"식당운영비",'7월데이터'!$D:$D,"USD")/1000</f>
        <v>0</v>
      </c>
      <c r="I34" s="1375">
        <f t="shared" si="12"/>
        <v>0</v>
      </c>
      <c r="J34" s="1363">
        <f>SUMIFS('8월데이터'!$F:$F,'8월데이터'!$A:$A,"식당운영비",'8월데이터'!$D:$D,"KRW")/1000000</f>
        <v>0.22969999999999999</v>
      </c>
      <c r="K34" s="1376">
        <f>SUMIFS('8월데이터'!$F:$F,'8월데이터'!$A:$A,"식당운영비",'8월데이터'!$D:$D,"USD")/1000</f>
        <v>0</v>
      </c>
      <c r="L34" s="1364">
        <f t="shared" si="13"/>
        <v>0.22969999999999999</v>
      </c>
      <c r="M34" s="1560">
        <f t="shared" si="2"/>
        <v>0.22969999999999999</v>
      </c>
      <c r="N34" s="44"/>
      <c r="O34" s="6"/>
    </row>
    <row r="35" spans="3:17" ht="12.75" customHeight="1" outlineLevel="2">
      <c r="C35" s="33"/>
      <c r="D35" s="32"/>
      <c r="E35" s="32"/>
      <c r="F35" s="36" t="s">
        <v>184</v>
      </c>
      <c r="G35" s="1361">
        <f>SUMIFS('7월데이터'!$F:$F,'7월데이터'!$A:$A,"직원비용",'7월데이터'!$D:$D,"KRW")/1000000</f>
        <v>8.7171610000000008</v>
      </c>
      <c r="H35" s="173">
        <f>SUMIFS('7월데이터'!$F:$F,'7월데이터'!$A:$A,"직원비용",'7월데이터'!$D:$D,"USD")/1000</f>
        <v>0</v>
      </c>
      <c r="I35" s="1375">
        <f t="shared" si="12"/>
        <v>8.7171610000000008</v>
      </c>
      <c r="J35" s="1363">
        <f>SUMIFS('8월데이터'!$F:$F,'8월데이터'!$A:$A,"직원비용",'8월데이터'!$D:$D,"KRW")/1000000</f>
        <v>4.0283220000000002</v>
      </c>
      <c r="K35" s="1376">
        <f>SUMIFS('8월데이터'!$F:$F,'8월데이터'!$A:$A,"직원비용",'8월데이터'!$D:$D,"USD")/1000</f>
        <v>0</v>
      </c>
      <c r="L35" s="1364">
        <f t="shared" si="13"/>
        <v>4.0283220000000002</v>
      </c>
      <c r="M35" s="1560">
        <f t="shared" si="2"/>
        <v>-4.6888390000000006</v>
      </c>
      <c r="N35" s="49"/>
      <c r="O35" s="6"/>
    </row>
    <row r="36" spans="3:17" ht="12.75" customHeight="1" outlineLevel="2">
      <c r="C36" s="33"/>
      <c r="D36" s="32"/>
      <c r="E36" s="32"/>
      <c r="F36" s="36" t="s">
        <v>185</v>
      </c>
      <c r="G36" s="1361">
        <f>SUMIFS('7월데이터'!$F:$F,'7월데이터'!$A:$A,"지급임차료",'7월데이터'!$D:$D,"KRW")/1000000</f>
        <v>0.91924799999999995</v>
      </c>
      <c r="H36" s="173">
        <f>SUMIFS('7월데이터'!$F:$F,'7월데이터'!$A:$A,"지급임차료",'7월데이터'!$D:$D,"USD")/1000</f>
        <v>0</v>
      </c>
      <c r="I36" s="1375">
        <f t="shared" si="12"/>
        <v>0.91924799999999995</v>
      </c>
      <c r="J36" s="1363">
        <f>SUMIFS('8월데이터'!$F:$F,'8월데이터'!$A:$A,"지급임차료",'8월데이터'!$D:$D,"KRW")/1000000</f>
        <v>0.91924799999999995</v>
      </c>
      <c r="K36" s="1376">
        <f>SUMIFS('8월데이터'!$F:$F,'8월데이터'!$A:$A,"지급임차료",'8월데이터'!$D:$D,"USD")/1000</f>
        <v>0</v>
      </c>
      <c r="L36" s="1364">
        <f t="shared" si="13"/>
        <v>0.91924799999999995</v>
      </c>
      <c r="M36" s="1560">
        <f t="shared" si="2"/>
        <v>0</v>
      </c>
      <c r="N36" s="609"/>
      <c r="O36" s="6"/>
    </row>
    <row r="37" spans="3:17" ht="12.75" customHeight="1" outlineLevel="2">
      <c r="C37" s="33"/>
      <c r="D37" s="32"/>
      <c r="E37" s="32"/>
      <c r="F37" s="36" t="s">
        <v>182</v>
      </c>
      <c r="G37" s="1361">
        <f>SUMIFS('7월데이터'!$F:$F,'7월데이터'!$A:$A,"지급수수료",'7월데이터'!$D:$D,"KRW")/1000000</f>
        <v>0</v>
      </c>
      <c r="H37" s="173">
        <f>SUMIFS('7월데이터'!$F:$F,'7월데이터'!$A:$A,"지급수수료",'7월데이터'!$D:$D,"USD")/1000</f>
        <v>0</v>
      </c>
      <c r="I37" s="1375">
        <f t="shared" si="12"/>
        <v>0</v>
      </c>
      <c r="J37" s="1363">
        <f>SUMIFS('8월데이터'!$F:$F,'8월데이터'!$A:$A,"지급수수료",'8월데이터'!$D:$D,"KRW")/1000000</f>
        <v>0.47628100000000001</v>
      </c>
      <c r="K37" s="1376">
        <f>SUMIFS('8월데이터'!$F:$F,'8월데이터'!$A:$A,"지급수수료",'8월데이터'!$D:$D,"USD")/1000</f>
        <v>0</v>
      </c>
      <c r="L37" s="1364">
        <f t="shared" si="13"/>
        <v>0.47628100000000001</v>
      </c>
      <c r="M37" s="1560">
        <f t="shared" si="2"/>
        <v>0.47628100000000001</v>
      </c>
      <c r="N37" s="49"/>
      <c r="O37" s="6"/>
    </row>
    <row r="38" spans="3:17" ht="12.75" customHeight="1" outlineLevel="2">
      <c r="C38" s="33"/>
      <c r="D38" s="32"/>
      <c r="E38" s="31"/>
      <c r="F38" s="16" t="s">
        <v>186</v>
      </c>
      <c r="G38" s="1388">
        <f>G32-SUM(G33:G37)</f>
        <v>0.23602200000000018</v>
      </c>
      <c r="H38" s="1389">
        <f>H32-SUM(H33:H37)</f>
        <v>0</v>
      </c>
      <c r="I38" s="1375">
        <f t="shared" si="12"/>
        <v>0.23602200000000018</v>
      </c>
      <c r="J38" s="1390">
        <f>J32-SUM(J33:J37)</f>
        <v>0.45220700000000047</v>
      </c>
      <c r="K38" s="1391">
        <f>K32-SUM(K33:K37)</f>
        <v>0</v>
      </c>
      <c r="L38" s="1392">
        <f t="shared" si="13"/>
        <v>0.45220700000000047</v>
      </c>
      <c r="M38" s="1564">
        <f t="shared" si="2"/>
        <v>0.21618500000000029</v>
      </c>
      <c r="N38" s="49"/>
      <c r="O38" s="6"/>
      <c r="Q38" s="623"/>
    </row>
    <row r="39" spans="3:17" ht="12.75" customHeight="1">
      <c r="C39" s="30" t="s">
        <v>7</v>
      </c>
      <c r="D39" s="30"/>
      <c r="E39" s="30"/>
      <c r="F39" s="29"/>
      <c r="G39" s="1350">
        <f>G40-G41</f>
        <v>0</v>
      </c>
      <c r="H39" s="1351">
        <f t="shared" ref="H39:L39" si="14">H40-H41</f>
        <v>0</v>
      </c>
      <c r="I39" s="1350">
        <f>I40-I41</f>
        <v>0</v>
      </c>
      <c r="J39" s="1352">
        <f t="shared" si="14"/>
        <v>0</v>
      </c>
      <c r="K39" s="1351">
        <f t="shared" si="14"/>
        <v>0</v>
      </c>
      <c r="L39" s="1353">
        <f t="shared" si="14"/>
        <v>0</v>
      </c>
      <c r="M39" s="1565">
        <f t="shared" si="2"/>
        <v>0</v>
      </c>
      <c r="N39" s="28"/>
      <c r="O39" s="6"/>
    </row>
    <row r="40" spans="3:17" ht="12.75" customHeight="1">
      <c r="C40" s="19"/>
      <c r="D40" s="26" t="s">
        <v>6</v>
      </c>
      <c r="E40" s="18"/>
      <c r="F40" s="18"/>
      <c r="G40" s="1358">
        <f>SUMIFS('7월데이터'!$E:$E,'7월데이터'!$A:$A,"금융상품",'7월데이터'!$D:$D,"KRW")/1000000</f>
        <v>0</v>
      </c>
      <c r="H40" s="171">
        <f>SUMIFS('7월데이터'!$E:$E,'7월데이터'!$A:$A,"금융상품",'7월데이터'!$D:$D,"USD")/1000</f>
        <v>0</v>
      </c>
      <c r="I40" s="1358">
        <f>G40+H40*$P$3/1000</f>
        <v>0</v>
      </c>
      <c r="J40" s="1359">
        <f>SUMIFS('8월데이터'!$E:$E,'8월데이터'!$A:$A,"금융상품",'8월데이터'!$D:$D,"KRW")/1000000</f>
        <v>0</v>
      </c>
      <c r="K40" s="171">
        <f>SUMIFS('8월데이터'!$E:$E,'8월데이터'!$A:$A,"금융상품",'8월데이터'!$D:$D,"USD")/1000</f>
        <v>0</v>
      </c>
      <c r="L40" s="1360">
        <f>J40+K40*$P$4/1000</f>
        <v>0</v>
      </c>
      <c r="M40" s="1559">
        <f t="shared" si="2"/>
        <v>0</v>
      </c>
      <c r="N40" s="160"/>
      <c r="O40" s="6"/>
    </row>
    <row r="41" spans="3:17" ht="12.75" customHeight="1">
      <c r="C41" s="15"/>
      <c r="D41" s="16" t="s">
        <v>5</v>
      </c>
      <c r="E41" s="15"/>
      <c r="F41" s="15"/>
      <c r="G41" s="1388">
        <f>SUMIFS('7월데이터'!$F:$F,'7월데이터'!$A:$A,"금융상품",'7월데이터'!$D:$D,"KRW")/1000000</f>
        <v>0</v>
      </c>
      <c r="H41" s="1393">
        <f>SUMIFS('7월데이터'!$F:$F,'7월데이터'!$A:$A,"금융상품",'7월데이터'!$D:$D,"USD")/1000</f>
        <v>0</v>
      </c>
      <c r="I41" s="1388">
        <f>G41+H41*$P$3/1000</f>
        <v>0</v>
      </c>
      <c r="J41" s="1390">
        <f>SUMIFS('8월데이터'!$F:$F,'8월데이터'!$A:$A,"금융상품",'8월데이터'!$D:$D,"KRW")/1000000</f>
        <v>0</v>
      </c>
      <c r="K41" s="1394">
        <f>SUMIFS('8월데이터'!$F:$F,'8월데이터'!$A:$A,"금융상품",'8월데이터'!$D:$D,"USD")/1000</f>
        <v>0</v>
      </c>
      <c r="L41" s="1392">
        <f>J41+K41*$P$4/1000</f>
        <v>0</v>
      </c>
      <c r="M41" s="1566">
        <f t="shared" si="2"/>
        <v>0</v>
      </c>
      <c r="N41" s="27"/>
      <c r="O41" s="6"/>
    </row>
    <row r="42" spans="3:17" ht="12.75" customHeight="1">
      <c r="C42" s="24" t="s">
        <v>4</v>
      </c>
      <c r="D42" s="24"/>
      <c r="E42" s="23"/>
      <c r="F42" s="22"/>
      <c r="G42" s="1350">
        <f t="shared" ref="G42:L42" si="15">G43-G44</f>
        <v>0</v>
      </c>
      <c r="H42" s="1351">
        <f t="shared" si="15"/>
        <v>0</v>
      </c>
      <c r="I42" s="1350">
        <f>I43-I44</f>
        <v>0</v>
      </c>
      <c r="J42" s="1352">
        <f t="shared" si="15"/>
        <v>0</v>
      </c>
      <c r="K42" s="1351">
        <f t="shared" si="15"/>
        <v>0</v>
      </c>
      <c r="L42" s="1353">
        <f t="shared" si="15"/>
        <v>0</v>
      </c>
      <c r="M42" s="1565">
        <f t="shared" si="2"/>
        <v>0</v>
      </c>
      <c r="N42" s="161"/>
      <c r="O42" s="6"/>
    </row>
    <row r="43" spans="3:17" ht="12.75" customHeight="1">
      <c r="C43" s="19"/>
      <c r="D43" s="26" t="s">
        <v>3</v>
      </c>
      <c r="E43" s="18"/>
      <c r="F43" s="18"/>
      <c r="G43" s="1395">
        <f>SUMIFS('7월데이터'!$E:$E,'7월데이터'!$A:$A,"외환매도",'7월데이터'!$D:$D,"KRW")/1000000</f>
        <v>0</v>
      </c>
      <c r="H43" s="171">
        <f>SUMIFS('7월데이터'!$E:$E,'7월데이터'!$A:$A,"외환매입",'7월데이터'!$D:$D,"USD")/1000</f>
        <v>0</v>
      </c>
      <c r="I43" s="1358">
        <f>G43+H43*$P$3/1000</f>
        <v>0</v>
      </c>
      <c r="J43" s="1359">
        <f>SUMIFS('8월데이터'!$E:$E,'8월데이터'!$A:$A,"외환매도",'8월데이터'!$D:$D,"KRW")/1000000</f>
        <v>0</v>
      </c>
      <c r="K43" s="171">
        <f>SUMIFS('8월데이터'!$E:$E,'8월데이터'!$A:$A,"외환매입",'8월데이터'!$D:$D,"USD")/1000</f>
        <v>0</v>
      </c>
      <c r="L43" s="1360">
        <f>J43+K43*$P$4/1000</f>
        <v>0</v>
      </c>
      <c r="M43" s="1567">
        <f t="shared" si="2"/>
        <v>0</v>
      </c>
      <c r="N43" s="25"/>
      <c r="O43" s="6"/>
    </row>
    <row r="44" spans="3:17" ht="12.75" customHeight="1">
      <c r="C44" s="15"/>
      <c r="D44" s="16" t="s">
        <v>2</v>
      </c>
      <c r="E44" s="15"/>
      <c r="F44" s="15"/>
      <c r="G44" s="1396">
        <f>SUMIFS('7월데이터'!$F:$F,'7월데이터'!$A:$A,"외환매입",'7월데이터'!$D:$D,"KRW")/1000000</f>
        <v>0</v>
      </c>
      <c r="H44" s="1389">
        <f>SUMIFS('7월데이터'!$F:$F,'7월데이터'!$A:$A,"외환매도",'7월데이터'!$D:$D,"USD")/1000</f>
        <v>0</v>
      </c>
      <c r="I44" s="1388">
        <f>G44+(H44*$P$3/1000)</f>
        <v>0</v>
      </c>
      <c r="J44" s="1390">
        <f>SUMIFS('8월데이터'!$F:$F,'8월데이터'!$A:$A,"외환매입",'8월데이터'!$D:$D,"KRW")/1000000</f>
        <v>0</v>
      </c>
      <c r="K44" s="1389">
        <f>SUMIFS('8월데이터'!$F:$F,'8월데이터'!$A:$A,"외환매도",'8월데이터'!$D:$D,"USD")/1000</f>
        <v>0</v>
      </c>
      <c r="L44" s="1392">
        <f>J44+K44*$P$4/1000</f>
        <v>0</v>
      </c>
      <c r="M44" s="1566">
        <f t="shared" si="2"/>
        <v>0</v>
      </c>
      <c r="N44" s="162"/>
      <c r="O44" s="6"/>
    </row>
    <row r="45" spans="3:17" ht="12.75" customHeight="1">
      <c r="C45" s="24" t="s">
        <v>105</v>
      </c>
      <c r="D45" s="24"/>
      <c r="E45" s="23"/>
      <c r="F45" s="22"/>
      <c r="G45" s="1350">
        <f t="shared" ref="G45:L45" si="16">G46-G47</f>
        <v>0</v>
      </c>
      <c r="H45" s="1351">
        <f t="shared" si="16"/>
        <v>0</v>
      </c>
      <c r="I45" s="1350">
        <f>I46-I47</f>
        <v>0</v>
      </c>
      <c r="J45" s="1352">
        <f t="shared" si="16"/>
        <v>0</v>
      </c>
      <c r="K45" s="1351">
        <f t="shared" si="16"/>
        <v>0</v>
      </c>
      <c r="L45" s="1353">
        <f t="shared" si="16"/>
        <v>0</v>
      </c>
      <c r="M45" s="1565">
        <f t="shared" si="2"/>
        <v>0</v>
      </c>
      <c r="N45" s="20"/>
      <c r="O45" s="6"/>
    </row>
    <row r="46" spans="3:17" ht="12.75" customHeight="1">
      <c r="C46" s="19"/>
      <c r="D46" s="650" t="s">
        <v>3</v>
      </c>
      <c r="E46" s="18"/>
      <c r="F46" s="18"/>
      <c r="G46" s="1395">
        <f>SUMIFS('7월데이터'!$E:$E,'7월데이터'!$A:$A,"차입금",'7월데이터'!$D:$D,"KRW")/1000000+SUMIFS('7월데이터'!$E:$E,'7월데이터'!$A:$A,"투자금",'7월데이터'!$D:$D,"KRW")/1000000</f>
        <v>0</v>
      </c>
      <c r="H46" s="171">
        <f>SUMIFS('7월데이터'!$E:$E,'7월데이터'!$A:$A,"차입금",'7월데이터'!$D:$D,"USD")/1000+SUMIFS('7월데이터'!$E:$E,'7월데이터'!$A:$A,"투자금",'7월데이터'!$D:$D,"USD")/1000</f>
        <v>0</v>
      </c>
      <c r="I46" s="1358">
        <f>G46+H46*$P$3/1000</f>
        <v>0</v>
      </c>
      <c r="J46" s="1359">
        <f>SUMIFS('8월데이터'!$E:$E,'8월데이터'!$A:$A,"차입금",'8월데이터'!$D:$D,"KRW")/1000000+SUMIFS('8월데이터'!$E:$E,'8월데이터'!$A:$A,"투자금",'8월데이터'!$D:$D,"KRW")/1000000</f>
        <v>0</v>
      </c>
      <c r="K46" s="171">
        <f>SUMIFS('8월데이터'!$E:$E,'8월데이터'!$A:$A,"차입금",'8월데이터'!$D:$D,"USD")/1000+SUMIFS('8월데이터'!$E:$E,'8월데이터'!$A:$A,"투자금",'8월데이터'!$D:$D,"USD")/1000</f>
        <v>0</v>
      </c>
      <c r="L46" s="1360">
        <f>J46+K46*$P$4/1000</f>
        <v>0</v>
      </c>
      <c r="M46" s="1567">
        <f t="shared" si="2"/>
        <v>0</v>
      </c>
      <c r="N46" s="44"/>
      <c r="O46" s="6"/>
    </row>
    <row r="47" spans="3:17" ht="12.75" customHeight="1">
      <c r="C47" s="15"/>
      <c r="D47" s="16" t="s">
        <v>2</v>
      </c>
      <c r="E47" s="15"/>
      <c r="F47" s="15"/>
      <c r="G47" s="1396">
        <f>SUMIFS('7월데이터'!$F:$F,'7월데이터'!$A:$A,"차입금상환",'7월데이터'!$D:$D,"KRW")/1000000</f>
        <v>0</v>
      </c>
      <c r="H47" s="1389">
        <f>SUMIFS('7월데이터'!$F:$F,'7월데이터'!$A:$A,"차입금상환",'7월데이터'!$D:$D,"USD")/1000</f>
        <v>0</v>
      </c>
      <c r="I47" s="1388">
        <f>G47+H47*$P$3/1000</f>
        <v>0</v>
      </c>
      <c r="J47" s="1390">
        <f>SUMIFS('8월데이터'!$F:$F,'8월데이터'!$A:$A,"차입금상환",'8월데이터'!$D:$D,"KRW")/1000000</f>
        <v>0</v>
      </c>
      <c r="K47" s="1389">
        <f>SUMIFS('8월데이터'!$F:$F,'8월데이터'!$A:$A,"차입금상환",'8월데이터'!$D:$D,"USD")/1000</f>
        <v>0</v>
      </c>
      <c r="L47" s="1392">
        <f>J47+K47*$P$4/1000</f>
        <v>0</v>
      </c>
      <c r="M47" s="1566">
        <f t="shared" si="2"/>
        <v>0</v>
      </c>
      <c r="N47" s="13"/>
      <c r="O47" s="6"/>
    </row>
    <row r="48" spans="3:17" ht="12.75" customHeight="1">
      <c r="C48" s="11" t="s">
        <v>1</v>
      </c>
      <c r="D48" s="11"/>
      <c r="E48" s="11"/>
      <c r="F48" s="10"/>
      <c r="G48" s="1346">
        <f t="shared" ref="G48:L48" si="17">G7+G39+G42+G45</f>
        <v>-41.138568999999997</v>
      </c>
      <c r="H48" s="1347">
        <f t="shared" si="17"/>
        <v>0</v>
      </c>
      <c r="I48" s="1346">
        <f>I7+I39+I42+I45</f>
        <v>-41.138568999999997</v>
      </c>
      <c r="J48" s="1348">
        <f t="shared" si="17"/>
        <v>-31.035810000000001</v>
      </c>
      <c r="K48" s="1347">
        <f t="shared" si="17"/>
        <v>0</v>
      </c>
      <c r="L48" s="1349">
        <f t="shared" si="17"/>
        <v>-31.035810000000001</v>
      </c>
      <c r="M48" s="1556">
        <f>L48-I48</f>
        <v>10.102758999999995</v>
      </c>
      <c r="N48" s="12"/>
      <c r="O48" s="6"/>
    </row>
    <row r="49" spans="3:18" s="152" customFormat="1" ht="12.75" customHeight="1" thickBot="1">
      <c r="C49" s="1569" t="s">
        <v>0</v>
      </c>
      <c r="D49" s="1569"/>
      <c r="E49" s="1569"/>
      <c r="F49" s="1570"/>
      <c r="G49" s="1571">
        <f t="shared" ref="G49:L49" si="18">G6+G48</f>
        <v>321.35731299999998</v>
      </c>
      <c r="H49" s="1572">
        <f t="shared" si="18"/>
        <v>0</v>
      </c>
      <c r="I49" s="1573">
        <f>I6+I48</f>
        <v>321.35731299999998</v>
      </c>
      <c r="J49" s="1574">
        <f t="shared" si="18"/>
        <v>290.32150299999995</v>
      </c>
      <c r="K49" s="1575">
        <f t="shared" si="18"/>
        <v>0</v>
      </c>
      <c r="L49" s="1576">
        <f t="shared" si="18"/>
        <v>290.32150299999995</v>
      </c>
      <c r="M49" s="1568">
        <f>L49-I49</f>
        <v>-31.035810000000026</v>
      </c>
      <c r="N49" s="1577"/>
      <c r="O49" s="1578"/>
      <c r="P49" s="154"/>
    </row>
    <row r="50" spans="3:18" ht="12.75" customHeight="1">
      <c r="G50" s="1546"/>
      <c r="I50"/>
      <c r="R50" s="1543"/>
    </row>
    <row r="51" spans="3:18">
      <c r="G51" s="995"/>
      <c r="H51" s="4"/>
      <c r="J51" s="2"/>
      <c r="M51" s="5"/>
      <c r="N51" s="614"/>
    </row>
    <row r="52" spans="3:18">
      <c r="H52" s="4"/>
      <c r="N52" s="614"/>
    </row>
    <row r="53" spans="3:18">
      <c r="J53" s="3"/>
      <c r="L53" s="706"/>
      <c r="N53" s="613"/>
    </row>
    <row r="57" spans="3:18">
      <c r="G57" s="2"/>
    </row>
  </sheetData>
  <mergeCells count="5">
    <mergeCell ref="G4:I4"/>
    <mergeCell ref="J4:L4"/>
    <mergeCell ref="M4:M5"/>
    <mergeCell ref="N4:N5"/>
    <mergeCell ref="C4:F5"/>
  </mergeCells>
  <phoneticPr fontId="7" type="noConversion"/>
  <conditionalFormatting sqref="F6:M12 G13:M49">
    <cfRule type="cellIs" dxfId="45" priority="1" operator="equal">
      <formula>0</formula>
    </cfRule>
  </conditionalFormatting>
  <conditionalFormatting sqref="M12">
    <cfRule type="cellIs" dxfId="44" priority="47" operator="equal">
      <formula>0</formula>
    </cfRule>
  </conditionalFormatting>
  <printOptions horizontalCentered="1"/>
  <pageMargins left="0.27559055118110237" right="0.23622047244094491" top="0.39370078740157483" bottom="0.43307086614173229" header="0.31496062992125984" footer="0.31496062992125984"/>
  <pageSetup paperSize="9" scale="93" orientation="landscape" r:id="rId1"/>
  <ignoredErrors>
    <ignoredError sqref="H20 J20:K20 M39:M45 J28:K28 K26 H39:H42 J30:K30 K48:L48 H30 M32 H28 J39:K42 L47:M47 H45 J45:K45 M28:M31 M20:M26 H26 H48 L46:M46" formulaRange="1"/>
    <ignoredError sqref="L39:L45 L32 L28:L31 L20:L26" formula="1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E022-5275-4B3B-901C-94BC7E611069}">
  <dimension ref="A2:AW58"/>
  <sheetViews>
    <sheetView showGridLines="0" view="pageBreakPreview" zoomScale="145" zoomScaleNormal="150" zoomScaleSheetLayoutView="145" workbookViewId="0">
      <pane xSplit="6" topLeftCell="Y1" activePane="topRight" state="frozen"/>
      <selection pane="topRight" activeCell="B1" sqref="B1"/>
    </sheetView>
  </sheetViews>
  <sheetFormatPr defaultColWidth="8.625" defaultRowHeight="9.75" outlineLevelRow="1"/>
  <cols>
    <col min="1" max="1" width="0.625" style="1" customWidth="1"/>
    <col min="2" max="2" width="1.875" style="1" customWidth="1"/>
    <col min="3" max="5" width="1.125" style="1" customWidth="1"/>
    <col min="6" max="6" width="15.375" style="1" customWidth="1"/>
    <col min="7" max="18" width="7.125" style="1" customWidth="1"/>
    <col min="19" max="19" width="7.125" style="1" customWidth="1" collapsed="1"/>
    <col min="20" max="24" width="7.125" style="1" customWidth="1"/>
    <col min="25" max="25" width="7.125" style="1" customWidth="1" collapsed="1"/>
    <col min="26" max="48" width="7.125" style="1" customWidth="1"/>
    <col min="49" max="16384" width="8.625" style="1"/>
  </cols>
  <sheetData>
    <row r="2" spans="1:49" s="152" customFormat="1" ht="12">
      <c r="A2" s="152" t="s">
        <v>65</v>
      </c>
      <c r="I2" s="153"/>
      <c r="O2" s="153">
        <v>771398</v>
      </c>
    </row>
    <row r="3" spans="1:49">
      <c r="R3" s="58"/>
      <c r="U3" s="58"/>
      <c r="V3" s="58"/>
      <c r="W3" s="58"/>
      <c r="AA3" s="58"/>
      <c r="AB3" s="58"/>
      <c r="AC3" s="58"/>
      <c r="AE3" s="58"/>
      <c r="AF3" s="58"/>
      <c r="AG3" s="58"/>
      <c r="AH3" s="58"/>
      <c r="AI3" s="58"/>
      <c r="AJ3" s="58"/>
      <c r="AK3" s="58"/>
      <c r="AL3" s="58"/>
      <c r="AM3" s="58"/>
      <c r="AV3" s="58" t="s">
        <v>29</v>
      </c>
      <c r="AW3" s="1">
        <v>12</v>
      </c>
    </row>
    <row r="4" spans="1:49" ht="12.75" customHeight="1">
      <c r="C4" s="1630" t="s">
        <v>28</v>
      </c>
      <c r="D4" s="1630"/>
      <c r="E4" s="1630"/>
      <c r="F4" s="1631"/>
      <c r="G4" s="1638" t="s">
        <v>62</v>
      </c>
      <c r="H4" s="1634"/>
      <c r="I4" s="1634"/>
      <c r="J4" s="1635" t="s">
        <v>63</v>
      </c>
      <c r="K4" s="1636"/>
      <c r="L4" s="1637"/>
      <c r="M4" s="1634" t="s">
        <v>64</v>
      </c>
      <c r="N4" s="1634"/>
      <c r="O4" s="1634"/>
      <c r="P4" s="1635" t="s">
        <v>145</v>
      </c>
      <c r="Q4" s="1636"/>
      <c r="R4" s="1637"/>
      <c r="S4" s="1635" t="s">
        <v>146</v>
      </c>
      <c r="T4" s="1636"/>
      <c r="U4" s="1637"/>
      <c r="V4" s="1635" t="s">
        <v>147</v>
      </c>
      <c r="W4" s="1636"/>
      <c r="X4" s="1637"/>
      <c r="Y4" s="1635" t="s">
        <v>150</v>
      </c>
      <c r="Z4" s="1636"/>
      <c r="AA4" s="1637"/>
      <c r="AB4" s="1635" t="s">
        <v>148</v>
      </c>
      <c r="AC4" s="1636"/>
      <c r="AD4" s="1637"/>
      <c r="AE4" s="1635" t="s">
        <v>149</v>
      </c>
      <c r="AF4" s="1636"/>
      <c r="AG4" s="1637"/>
      <c r="AH4" s="1635" t="s">
        <v>171</v>
      </c>
      <c r="AI4" s="1636"/>
      <c r="AJ4" s="1637"/>
      <c r="AK4" s="1635" t="s">
        <v>172</v>
      </c>
      <c r="AL4" s="1636"/>
      <c r="AM4" s="1637"/>
      <c r="AN4" s="1635" t="s">
        <v>173</v>
      </c>
      <c r="AO4" s="1636"/>
      <c r="AP4" s="1637"/>
      <c r="AQ4" s="1635" t="s">
        <v>125</v>
      </c>
      <c r="AR4" s="1636"/>
      <c r="AS4" s="1637"/>
      <c r="AT4" s="1635" t="s">
        <v>154</v>
      </c>
      <c r="AU4" s="1636"/>
      <c r="AV4" s="1637"/>
    </row>
    <row r="5" spans="1:49" ht="12.75" customHeight="1">
      <c r="C5" s="1632"/>
      <c r="D5" s="1632"/>
      <c r="E5" s="1632"/>
      <c r="F5" s="1633"/>
      <c r="G5" s="56" t="s">
        <v>24</v>
      </c>
      <c r="H5" s="53" t="s">
        <v>23</v>
      </c>
      <c r="I5" s="55" t="s">
        <v>25</v>
      </c>
      <c r="J5" s="197" t="s">
        <v>24</v>
      </c>
      <c r="K5" s="53" t="s">
        <v>23</v>
      </c>
      <c r="L5" s="198" t="s">
        <v>22</v>
      </c>
      <c r="M5" s="188" t="s">
        <v>24</v>
      </c>
      <c r="N5" s="53" t="s">
        <v>23</v>
      </c>
      <c r="O5" s="55" t="s">
        <v>25</v>
      </c>
      <c r="P5" s="197" t="s">
        <v>24</v>
      </c>
      <c r="Q5" s="53" t="s">
        <v>23</v>
      </c>
      <c r="R5" s="198" t="s">
        <v>22</v>
      </c>
      <c r="S5" s="197" t="s">
        <v>24</v>
      </c>
      <c r="T5" s="53" t="s">
        <v>23</v>
      </c>
      <c r="U5" s="198" t="s">
        <v>22</v>
      </c>
      <c r="V5" s="197" t="s">
        <v>24</v>
      </c>
      <c r="W5" s="53" t="s">
        <v>23</v>
      </c>
      <c r="X5" s="198" t="s">
        <v>22</v>
      </c>
      <c r="Y5" s="197" t="s">
        <v>24</v>
      </c>
      <c r="Z5" s="53" t="s">
        <v>23</v>
      </c>
      <c r="AA5" s="198" t="s">
        <v>22</v>
      </c>
      <c r="AB5" s="197" t="s">
        <v>24</v>
      </c>
      <c r="AC5" s="53" t="s">
        <v>23</v>
      </c>
      <c r="AD5" s="198" t="s">
        <v>22</v>
      </c>
      <c r="AE5" s="197" t="s">
        <v>24</v>
      </c>
      <c r="AF5" s="53" t="s">
        <v>23</v>
      </c>
      <c r="AG5" s="198" t="s">
        <v>22</v>
      </c>
      <c r="AH5" s="197" t="s">
        <v>24</v>
      </c>
      <c r="AI5" s="53" t="s">
        <v>23</v>
      </c>
      <c r="AJ5" s="198" t="s">
        <v>22</v>
      </c>
      <c r="AK5" s="197" t="s">
        <v>24</v>
      </c>
      <c r="AL5" s="53" t="s">
        <v>23</v>
      </c>
      <c r="AM5" s="198" t="s">
        <v>22</v>
      </c>
      <c r="AN5" s="197" t="s">
        <v>24</v>
      </c>
      <c r="AO5" s="53" t="s">
        <v>23</v>
      </c>
      <c r="AP5" s="198" t="s">
        <v>22</v>
      </c>
      <c r="AQ5" s="197" t="s">
        <v>24</v>
      </c>
      <c r="AR5" s="53" t="s">
        <v>23</v>
      </c>
      <c r="AS5" s="198" t="s">
        <v>22</v>
      </c>
      <c r="AT5" s="197" t="s">
        <v>24</v>
      </c>
      <c r="AU5" s="53" t="s">
        <v>23</v>
      </c>
      <c r="AV5" s="198" t="s">
        <v>22</v>
      </c>
    </row>
    <row r="6" spans="1:49" ht="12.75" customHeight="1">
      <c r="C6" s="11" t="s">
        <v>362</v>
      </c>
      <c r="D6" s="11"/>
      <c r="E6" s="11"/>
      <c r="F6" s="11"/>
      <c r="G6" s="8">
        <v>3607.0897920000002</v>
      </c>
      <c r="H6" s="9">
        <v>0</v>
      </c>
      <c r="I6" s="8">
        <f>G6+H6*$R$52/1000</f>
        <v>3607.0897920000002</v>
      </c>
      <c r="J6" s="199">
        <f>G50</f>
        <v>3561.0751520000003</v>
      </c>
      <c r="K6" s="9">
        <f>H50</f>
        <v>0</v>
      </c>
      <c r="L6" s="200">
        <f>J6+K6*$R$52/1000</f>
        <v>3561.0751520000003</v>
      </c>
      <c r="M6" s="189">
        <f>J50</f>
        <v>3497.4780820000005</v>
      </c>
      <c r="N6" s="9">
        <v>0</v>
      </c>
      <c r="O6" s="8">
        <f>M6+N6*$R$52/1000</f>
        <v>3497.4780820000005</v>
      </c>
      <c r="P6" s="199">
        <f>M50</f>
        <v>2471.3552810000006</v>
      </c>
      <c r="Q6" s="9">
        <v>0</v>
      </c>
      <c r="R6" s="200">
        <f>P6+Q6*$R$52/1000</f>
        <v>2471.3552810000006</v>
      </c>
      <c r="S6" s="199">
        <f>P50</f>
        <v>2470.2990430000004</v>
      </c>
      <c r="T6" s="9">
        <f>Q50</f>
        <v>0</v>
      </c>
      <c r="U6" s="200">
        <f>S6+T6*U52/1000</f>
        <v>2470.2990430000004</v>
      </c>
      <c r="V6" s="199">
        <f>S50</f>
        <v>2488.7483270000002</v>
      </c>
      <c r="W6" s="9">
        <f>Q50</f>
        <v>0</v>
      </c>
      <c r="X6" s="200">
        <f>V6+W6*X52/1000</f>
        <v>2488.7483270000002</v>
      </c>
      <c r="Y6" s="199">
        <f>V50</f>
        <v>2462.4868820000002</v>
      </c>
      <c r="Z6" s="9">
        <f>T50</f>
        <v>0</v>
      </c>
      <c r="AA6" s="200">
        <f>Y6+Z6*AA52/1000</f>
        <v>2462.4868820000002</v>
      </c>
      <c r="AB6" s="199">
        <f>Y50</f>
        <v>2421.348313</v>
      </c>
      <c r="AC6" s="9">
        <f>T50</f>
        <v>0</v>
      </c>
      <c r="AD6" s="200">
        <f>AB6+AC6*AD52/1000</f>
        <v>2421.348313</v>
      </c>
      <c r="AE6" s="199">
        <f>AB50</f>
        <v>2390.3125030000001</v>
      </c>
      <c r="AF6" s="9">
        <f>T50</f>
        <v>0</v>
      </c>
      <c r="AG6" s="200">
        <f>AE6+AF6*AG52/1000</f>
        <v>2390.3125030000001</v>
      </c>
      <c r="AH6" s="199">
        <f>AE50</f>
        <v>2390.3125030000001</v>
      </c>
      <c r="AI6" s="9">
        <f>T50</f>
        <v>0</v>
      </c>
      <c r="AJ6" s="200">
        <f>AH6+AI6*AJ52/1000</f>
        <v>2390.3125030000001</v>
      </c>
      <c r="AK6" s="199">
        <f>AH50</f>
        <v>2390.3125030000001</v>
      </c>
      <c r="AL6" s="9">
        <f>T50</f>
        <v>0</v>
      </c>
      <c r="AM6" s="200">
        <f>AK6+AL6*AM52/1000</f>
        <v>2390.3125030000001</v>
      </c>
      <c r="AN6" s="199">
        <f>AK50</f>
        <v>2390.3125030000001</v>
      </c>
      <c r="AO6" s="9">
        <f>W50</f>
        <v>0</v>
      </c>
      <c r="AP6" s="200">
        <f>AN6+AO6*AP52/1000</f>
        <v>2390.3125030000001</v>
      </c>
      <c r="AQ6" s="199">
        <f>G6</f>
        <v>3607.0897920000002</v>
      </c>
      <c r="AR6" s="9">
        <f>Z50</f>
        <v>0</v>
      </c>
      <c r="AS6" s="200">
        <f>AQ6+AR6*AS52/1000</f>
        <v>3607.0897920000002</v>
      </c>
      <c r="AT6" s="199"/>
      <c r="AU6" s="9">
        <f>AC50</f>
        <v>0</v>
      </c>
      <c r="AV6" s="200">
        <f>AT6+AU6*AV52/1000</f>
        <v>0</v>
      </c>
    </row>
    <row r="7" spans="1:49" ht="12.75" customHeight="1">
      <c r="C7" s="30" t="s">
        <v>20</v>
      </c>
      <c r="D7" s="30"/>
      <c r="E7" s="30"/>
      <c r="F7" s="29"/>
      <c r="G7" s="21">
        <f t="shared" ref="G7:AP7" si="0">G8-G13</f>
        <v>-46.014639999999993</v>
      </c>
      <c r="H7" s="169">
        <f t="shared" si="0"/>
        <v>0</v>
      </c>
      <c r="I7" s="21">
        <f t="shared" si="0"/>
        <v>-46.014639999999993</v>
      </c>
      <c r="J7" s="201">
        <f t="shared" si="0"/>
        <v>-63.597070000000002</v>
      </c>
      <c r="K7" s="169">
        <f t="shared" si="0"/>
        <v>0</v>
      </c>
      <c r="L7" s="202">
        <f t="shared" si="0"/>
        <v>-63.597070000000002</v>
      </c>
      <c r="M7" s="190">
        <f t="shared" si="0"/>
        <v>-1026.122801</v>
      </c>
      <c r="N7" s="169">
        <f t="shared" si="0"/>
        <v>0</v>
      </c>
      <c r="O7" s="21">
        <f t="shared" si="0"/>
        <v>-1026.122801</v>
      </c>
      <c r="P7" s="201">
        <f t="shared" si="0"/>
        <v>-1.0562379999999933</v>
      </c>
      <c r="Q7" s="169">
        <f t="shared" si="0"/>
        <v>0</v>
      </c>
      <c r="R7" s="202">
        <f t="shared" si="0"/>
        <v>-1.0562379999999933</v>
      </c>
      <c r="S7" s="201">
        <f t="shared" si="0"/>
        <v>18.449283999999999</v>
      </c>
      <c r="T7" s="169">
        <f t="shared" si="0"/>
        <v>0</v>
      </c>
      <c r="U7" s="202">
        <f t="shared" si="0"/>
        <v>18.449283999999999</v>
      </c>
      <c r="V7" s="201">
        <f t="shared" si="0"/>
        <v>-26.261444999999995</v>
      </c>
      <c r="W7" s="169">
        <f t="shared" si="0"/>
        <v>0</v>
      </c>
      <c r="X7" s="202">
        <f t="shared" si="0"/>
        <v>-26.261444999999995</v>
      </c>
      <c r="Y7" s="201">
        <f t="shared" si="0"/>
        <v>-41.138568999999997</v>
      </c>
      <c r="Z7" s="169">
        <f t="shared" si="0"/>
        <v>0</v>
      </c>
      <c r="AA7" s="202">
        <f t="shared" si="0"/>
        <v>-41.138568999999997</v>
      </c>
      <c r="AB7" s="201">
        <f t="shared" si="0"/>
        <v>-31.035810000000001</v>
      </c>
      <c r="AC7" s="169">
        <f t="shared" si="0"/>
        <v>0</v>
      </c>
      <c r="AD7" s="202">
        <f t="shared" si="0"/>
        <v>-31.035810000000001</v>
      </c>
      <c r="AE7" s="201">
        <f t="shared" si="0"/>
        <v>0</v>
      </c>
      <c r="AF7" s="169">
        <f t="shared" si="0"/>
        <v>0</v>
      </c>
      <c r="AG7" s="202">
        <f t="shared" si="0"/>
        <v>0</v>
      </c>
      <c r="AH7" s="201">
        <f t="shared" si="0"/>
        <v>0</v>
      </c>
      <c r="AI7" s="169">
        <f t="shared" si="0"/>
        <v>0</v>
      </c>
      <c r="AJ7" s="202">
        <f t="shared" si="0"/>
        <v>0</v>
      </c>
      <c r="AK7" s="201">
        <f t="shared" si="0"/>
        <v>0</v>
      </c>
      <c r="AL7" s="169">
        <f t="shared" si="0"/>
        <v>0</v>
      </c>
      <c r="AM7" s="202">
        <f t="shared" si="0"/>
        <v>0</v>
      </c>
      <c r="AN7" s="201">
        <f t="shared" ref="AN7" si="1">AN8-AN13</f>
        <v>0</v>
      </c>
      <c r="AO7" s="169">
        <f t="shared" si="0"/>
        <v>0</v>
      </c>
      <c r="AP7" s="202">
        <f t="shared" si="0"/>
        <v>0</v>
      </c>
      <c r="AQ7" s="201">
        <f>AQ8-AQ13</f>
        <v>-1007.13545</v>
      </c>
      <c r="AR7" s="169">
        <f t="shared" ref="AR7:AS7" si="2">AR8-AR13</f>
        <v>0</v>
      </c>
      <c r="AS7" s="202">
        <f t="shared" si="2"/>
        <v>-1007.13545</v>
      </c>
      <c r="AT7" s="201">
        <f>AT8-AT13</f>
        <v>-83.927954166666666</v>
      </c>
      <c r="AU7" s="169">
        <f t="shared" ref="AU7:AV7" si="3">AU8-AU13</f>
        <v>0</v>
      </c>
      <c r="AV7" s="202">
        <f t="shared" si="3"/>
        <v>-83.927954166666666</v>
      </c>
    </row>
    <row r="8" spans="1:49" ht="12.75" customHeight="1">
      <c r="C8" s="51"/>
      <c r="D8" s="26" t="s">
        <v>19</v>
      </c>
      <c r="E8" s="18"/>
      <c r="F8" s="39"/>
      <c r="G8" s="38">
        <f t="shared" ref="G8:AP8" si="4">SUM(G9:G12)</f>
        <v>16.726368999999998</v>
      </c>
      <c r="H8" s="170">
        <f t="shared" si="4"/>
        <v>0</v>
      </c>
      <c r="I8" s="38">
        <f t="shared" si="4"/>
        <v>16.726368999999998</v>
      </c>
      <c r="J8" s="158">
        <f t="shared" si="4"/>
        <v>1.412739</v>
      </c>
      <c r="K8" s="170">
        <f t="shared" si="4"/>
        <v>0</v>
      </c>
      <c r="L8" s="203">
        <f t="shared" si="4"/>
        <v>1.412739</v>
      </c>
      <c r="M8" s="155">
        <f t="shared" si="4"/>
        <v>0.63271200000000005</v>
      </c>
      <c r="N8" s="170">
        <f t="shared" si="4"/>
        <v>0</v>
      </c>
      <c r="O8" s="38">
        <f t="shared" si="4"/>
        <v>0.63271200000000005</v>
      </c>
      <c r="P8" s="158">
        <f t="shared" si="4"/>
        <v>30.488058000000002</v>
      </c>
      <c r="Q8" s="170">
        <f t="shared" si="4"/>
        <v>0</v>
      </c>
      <c r="R8" s="203">
        <f t="shared" si="4"/>
        <v>30.488058000000002</v>
      </c>
      <c r="S8" s="158">
        <f t="shared" si="4"/>
        <v>52.683681999999997</v>
      </c>
      <c r="T8" s="170">
        <f t="shared" si="4"/>
        <v>0</v>
      </c>
      <c r="U8" s="203">
        <f t="shared" si="4"/>
        <v>52.683681999999997</v>
      </c>
      <c r="V8" s="158">
        <f t="shared" si="4"/>
        <v>6.535533</v>
      </c>
      <c r="W8" s="170">
        <f t="shared" si="4"/>
        <v>0</v>
      </c>
      <c r="X8" s="203">
        <f t="shared" si="4"/>
        <v>6.535533</v>
      </c>
      <c r="Y8" s="158">
        <f t="shared" si="4"/>
        <v>0.13434800000000002</v>
      </c>
      <c r="Z8" s="170">
        <f t="shared" si="4"/>
        <v>0</v>
      </c>
      <c r="AA8" s="203">
        <f t="shared" si="4"/>
        <v>0.13434800000000002</v>
      </c>
      <c r="AB8" s="158">
        <f t="shared" si="4"/>
        <v>5.6328000000000003E-2</v>
      </c>
      <c r="AC8" s="170">
        <f t="shared" si="4"/>
        <v>0</v>
      </c>
      <c r="AD8" s="203">
        <f t="shared" si="4"/>
        <v>5.6328000000000003E-2</v>
      </c>
      <c r="AE8" s="158">
        <f t="shared" si="4"/>
        <v>0</v>
      </c>
      <c r="AF8" s="170">
        <f t="shared" si="4"/>
        <v>0</v>
      </c>
      <c r="AG8" s="203">
        <f t="shared" si="4"/>
        <v>0</v>
      </c>
      <c r="AH8" s="158">
        <f t="shared" si="4"/>
        <v>0</v>
      </c>
      <c r="AI8" s="170">
        <f t="shared" si="4"/>
        <v>0</v>
      </c>
      <c r="AJ8" s="203">
        <f t="shared" si="4"/>
        <v>0</v>
      </c>
      <c r="AK8" s="158">
        <f t="shared" si="4"/>
        <v>0</v>
      </c>
      <c r="AL8" s="170">
        <f t="shared" si="4"/>
        <v>0</v>
      </c>
      <c r="AM8" s="203">
        <f t="shared" si="4"/>
        <v>0</v>
      </c>
      <c r="AN8" s="158">
        <f t="shared" ref="AN8" si="5">SUM(AN9:AN12)</f>
        <v>0</v>
      </c>
      <c r="AO8" s="170">
        <f t="shared" si="4"/>
        <v>0</v>
      </c>
      <c r="AP8" s="203">
        <f t="shared" si="4"/>
        <v>0</v>
      </c>
      <c r="AQ8" s="158">
        <f>SUM(AQ9:AQ12)</f>
        <v>0</v>
      </c>
      <c r="AR8" s="170">
        <f t="shared" ref="AR8:AS8" si="6">SUM(AR9:AR12)</f>
        <v>0</v>
      </c>
      <c r="AS8" s="203">
        <f t="shared" si="6"/>
        <v>0</v>
      </c>
      <c r="AT8" s="158">
        <f>SUM(AT9:AT12)</f>
        <v>0</v>
      </c>
      <c r="AU8" s="170">
        <f t="shared" ref="AU8:AV8" si="7">SUM(AU9:AU12)</f>
        <v>0</v>
      </c>
      <c r="AV8" s="203">
        <f t="shared" si="7"/>
        <v>0</v>
      </c>
    </row>
    <row r="9" spans="1:49" ht="12.75" customHeight="1">
      <c r="C9" s="51"/>
      <c r="D9" s="36"/>
      <c r="E9" s="26" t="s">
        <v>56</v>
      </c>
      <c r="F9" s="39"/>
      <c r="G9" s="37">
        <v>0</v>
      </c>
      <c r="H9" s="176">
        <v>0</v>
      </c>
      <c r="I9" s="17">
        <f>G9+H9*$R$52/1000</f>
        <v>0</v>
      </c>
      <c r="J9" s="37">
        <v>0</v>
      </c>
      <c r="K9" s="176">
        <v>0</v>
      </c>
      <c r="L9" s="205">
        <f>J9+K9*$R$52/1000</f>
        <v>0</v>
      </c>
      <c r="M9" s="37">
        <v>9.2090000000000005E-2</v>
      </c>
      <c r="N9" s="176">
        <v>0</v>
      </c>
      <c r="O9" s="17">
        <f>M9+N9*$R$52/1000</f>
        <v>9.2090000000000005E-2</v>
      </c>
      <c r="P9" s="204">
        <v>0</v>
      </c>
      <c r="Q9" s="171">
        <v>0</v>
      </c>
      <c r="R9" s="205">
        <f>P9+Q9*$R$52/1000</f>
        <v>0</v>
      </c>
      <c r="S9" s="204">
        <v>0</v>
      </c>
      <c r="T9" s="171">
        <v>0</v>
      </c>
      <c r="U9" s="205">
        <f>S9+T9*U52/1000</f>
        <v>0</v>
      </c>
      <c r="V9" s="204">
        <v>5.1810000000000002E-2</v>
      </c>
      <c r="W9" s="171">
        <v>0</v>
      </c>
      <c r="X9" s="205">
        <f>V9+W9*X52/1000</f>
        <v>5.1810000000000002E-2</v>
      </c>
      <c r="Y9" s="204">
        <v>5.6328000000000003E-2</v>
      </c>
      <c r="Z9" s="171">
        <v>0</v>
      </c>
      <c r="AA9" s="205">
        <f>Y9+Z9*AA52/1000</f>
        <v>5.6328000000000003E-2</v>
      </c>
      <c r="AB9" s="204">
        <v>5.6328000000000003E-2</v>
      </c>
      <c r="AC9" s="171">
        <v>0</v>
      </c>
      <c r="AD9" s="205">
        <f>AB9+AC9*AD52/1000</f>
        <v>5.6328000000000003E-2</v>
      </c>
      <c r="AE9" s="204"/>
      <c r="AF9" s="171"/>
      <c r="AG9" s="205">
        <f>AE9+AF9*AG52/1000</f>
        <v>0</v>
      </c>
      <c r="AH9" s="204"/>
      <c r="AI9" s="171"/>
      <c r="AJ9" s="205">
        <f>AH9+AI9*AJ52/1000</f>
        <v>0</v>
      </c>
      <c r="AK9" s="204"/>
      <c r="AL9" s="171"/>
      <c r="AM9" s="205">
        <f>AK9+AL9*AM52/1000</f>
        <v>0</v>
      </c>
      <c r="AN9" s="204"/>
      <c r="AO9" s="171"/>
      <c r="AP9" s="205">
        <f>AN9+AO9*AP52/1000</f>
        <v>0</v>
      </c>
      <c r="AQ9" s="503"/>
      <c r="AR9" s="504"/>
      <c r="AS9" s="205">
        <f>AQ9+AR9*AS52/1000</f>
        <v>0</v>
      </c>
      <c r="AT9" s="503">
        <f>AQ9/$AW$3</f>
        <v>0</v>
      </c>
      <c r="AU9" s="504">
        <f>SUM(K9,N9,Q9,T9,W9,Z9,AC9,AF9,AI9,AL9,AO9,AR9)</f>
        <v>0</v>
      </c>
      <c r="AV9" s="205">
        <f>AT9+AU9*AV52/1000</f>
        <v>0</v>
      </c>
    </row>
    <row r="10" spans="1:49" ht="12.75" customHeight="1">
      <c r="C10" s="51"/>
      <c r="D10" s="36"/>
      <c r="E10" s="36" t="s">
        <v>17</v>
      </c>
      <c r="F10" s="43"/>
      <c r="G10" s="35">
        <v>0</v>
      </c>
      <c r="H10" s="177">
        <v>0</v>
      </c>
      <c r="I10" s="42">
        <f>G10+H10*$R$52/1000</f>
        <v>0</v>
      </c>
      <c r="J10" s="35">
        <v>1.2717799999999999</v>
      </c>
      <c r="K10" s="177">
        <v>0</v>
      </c>
      <c r="L10" s="207">
        <f>J10+K10*$R$52/1000</f>
        <v>1.2717799999999999</v>
      </c>
      <c r="M10" s="35">
        <v>0</v>
      </c>
      <c r="N10" s="177">
        <v>0</v>
      </c>
      <c r="O10" s="42">
        <f>M10+N10*$R$52/1000</f>
        <v>0</v>
      </c>
      <c r="P10" s="206">
        <v>14.979520000000001</v>
      </c>
      <c r="Q10" s="172">
        <v>0</v>
      </c>
      <c r="R10" s="207">
        <f>P10+Q10*$R$52/1000</f>
        <v>14.979520000000001</v>
      </c>
      <c r="S10" s="206">
        <v>1.4978899999999999</v>
      </c>
      <c r="T10" s="172">
        <v>0</v>
      </c>
      <c r="U10" s="207">
        <f>S10+T10*U52/1000</f>
        <v>1.4978899999999999</v>
      </c>
      <c r="V10" s="206">
        <v>0</v>
      </c>
      <c r="W10" s="172">
        <v>0</v>
      </c>
      <c r="X10" s="207">
        <f>V10+W10*X52/1000</f>
        <v>0</v>
      </c>
      <c r="Y10" s="206">
        <v>0</v>
      </c>
      <c r="Z10" s="172">
        <v>0</v>
      </c>
      <c r="AA10" s="207">
        <f>Y10+Z10*AA52/1000</f>
        <v>0</v>
      </c>
      <c r="AB10" s="206">
        <v>0</v>
      </c>
      <c r="AC10" s="172">
        <v>0</v>
      </c>
      <c r="AD10" s="207">
        <f>AB10+AC10*AD52/1000</f>
        <v>0</v>
      </c>
      <c r="AE10" s="206"/>
      <c r="AF10" s="172"/>
      <c r="AG10" s="207">
        <f>AE10+AF10*AG54/1000</f>
        <v>0</v>
      </c>
      <c r="AH10" s="206"/>
      <c r="AI10" s="172"/>
      <c r="AJ10" s="207">
        <f>AH10+AI10*AJ52/1000</f>
        <v>0</v>
      </c>
      <c r="AK10" s="206"/>
      <c r="AL10" s="172"/>
      <c r="AM10" s="207">
        <f>AK10+AL10*AM52/1000</f>
        <v>0</v>
      </c>
      <c r="AN10" s="206"/>
      <c r="AO10" s="172"/>
      <c r="AP10" s="207">
        <f>AN10+AO10*AP52/1000</f>
        <v>0</v>
      </c>
      <c r="AQ10" s="505"/>
      <c r="AR10" s="506"/>
      <c r="AS10" s="207">
        <f>AQ10+AR10*AS52/1000</f>
        <v>0</v>
      </c>
      <c r="AT10" s="505">
        <f t="shared" ref="AT10:AT12" si="8">AQ10/$AW$3</f>
        <v>0</v>
      </c>
      <c r="AU10" s="506">
        <f t="shared" ref="AU10:AU12" si="9">SUM(K10,N10,Q10,T10,W10,Z10,AC10,AF10,AI10,AL10,AO10,AR10)</f>
        <v>0</v>
      </c>
      <c r="AV10" s="207">
        <f>AT10+AU10*AV52/1000</f>
        <v>0</v>
      </c>
    </row>
    <row r="11" spans="1:49" ht="12.75" customHeight="1">
      <c r="C11" s="51"/>
      <c r="D11" s="36"/>
      <c r="E11" s="36" t="s">
        <v>18</v>
      </c>
      <c r="F11" s="43"/>
      <c r="G11" s="35">
        <v>14.92319</v>
      </c>
      <c r="H11" s="177">
        <v>0</v>
      </c>
      <c r="I11" s="42">
        <f>G11+H11*$R$52/1000</f>
        <v>14.92319</v>
      </c>
      <c r="J11" s="35">
        <v>0</v>
      </c>
      <c r="K11" s="177">
        <v>0</v>
      </c>
      <c r="L11" s="208">
        <f>J11+K11*$R$52/1000</f>
        <v>0</v>
      </c>
      <c r="M11" s="35">
        <v>0.54062200000000005</v>
      </c>
      <c r="N11" s="177">
        <v>0</v>
      </c>
      <c r="O11" s="42">
        <f>M11+N11*$R$52/1000</f>
        <v>0.54062200000000005</v>
      </c>
      <c r="P11" s="206">
        <v>0</v>
      </c>
      <c r="Q11" s="181">
        <v>0</v>
      </c>
      <c r="R11" s="208">
        <f>P11+Q11*$R$52/1000</f>
        <v>0</v>
      </c>
      <c r="S11" s="206">
        <v>0</v>
      </c>
      <c r="T11" s="181">
        <v>0</v>
      </c>
      <c r="U11" s="208">
        <f>S11+T11*$U52/1000</f>
        <v>0</v>
      </c>
      <c r="V11" s="206">
        <v>6.4837230000000003</v>
      </c>
      <c r="W11" s="181">
        <v>0</v>
      </c>
      <c r="X11" s="208">
        <f>V11+W11*$U52/1000</f>
        <v>6.4837230000000003</v>
      </c>
      <c r="Y11" s="206">
        <v>0</v>
      </c>
      <c r="Z11" s="181">
        <v>0</v>
      </c>
      <c r="AA11" s="208">
        <f>Y11+Z11*$U52/1000</f>
        <v>0</v>
      </c>
      <c r="AB11" s="206">
        <v>0</v>
      </c>
      <c r="AC11" s="181">
        <v>0</v>
      </c>
      <c r="AD11" s="208">
        <f>AB11+AC11*$U52/1000</f>
        <v>0</v>
      </c>
      <c r="AE11" s="206"/>
      <c r="AF11" s="181"/>
      <c r="AG11" s="208">
        <f>AE11+AF11*$U52/1000</f>
        <v>0</v>
      </c>
      <c r="AH11" s="206"/>
      <c r="AI11" s="181"/>
      <c r="AJ11" s="208">
        <f>AH11+AI11*$U52/1000</f>
        <v>0</v>
      </c>
      <c r="AK11" s="206"/>
      <c r="AL11" s="181"/>
      <c r="AM11" s="208">
        <f>AK11+AL11*$U52/1000</f>
        <v>0</v>
      </c>
      <c r="AN11" s="206"/>
      <c r="AO11" s="181"/>
      <c r="AP11" s="208">
        <f>AN11+AO11*$U52/1000</f>
        <v>0</v>
      </c>
      <c r="AQ11" s="505"/>
      <c r="AR11" s="506"/>
      <c r="AS11" s="208">
        <f>AQ11+AR11*$U52/1000</f>
        <v>0</v>
      </c>
      <c r="AT11" s="505">
        <f t="shared" si="8"/>
        <v>0</v>
      </c>
      <c r="AU11" s="506">
        <f t="shared" si="9"/>
        <v>0</v>
      </c>
      <c r="AV11" s="208">
        <f>AT11+AU11*$U52/1000</f>
        <v>0</v>
      </c>
    </row>
    <row r="12" spans="1:49" ht="12.75" customHeight="1">
      <c r="C12" s="51"/>
      <c r="D12" s="36"/>
      <c r="E12" s="41" t="s">
        <v>8</v>
      </c>
      <c r="F12" s="46"/>
      <c r="G12" s="40">
        <v>1.8031790000000001</v>
      </c>
      <c r="H12" s="178">
        <v>0</v>
      </c>
      <c r="I12" s="45">
        <f>G12+H12*$R$52/1000</f>
        <v>1.8031790000000001</v>
      </c>
      <c r="J12" s="40">
        <v>0.140959</v>
      </c>
      <c r="K12" s="178">
        <v>0</v>
      </c>
      <c r="L12" s="210">
        <f>J12+K12*$R$52/1000</f>
        <v>0.140959</v>
      </c>
      <c r="M12" s="40">
        <v>0</v>
      </c>
      <c r="N12" s="178">
        <v>0</v>
      </c>
      <c r="O12" s="45">
        <f>M12+N12*$R$52/1000</f>
        <v>0</v>
      </c>
      <c r="P12" s="1548">
        <f>15.37848+0.130058</f>
        <v>15.508538</v>
      </c>
      <c r="Q12" s="174">
        <v>0</v>
      </c>
      <c r="R12" s="210">
        <f>P12+Q12*$R$52/1000</f>
        <v>15.508538</v>
      </c>
      <c r="S12" s="209">
        <v>51.185791999999999</v>
      </c>
      <c r="T12" s="174">
        <v>0</v>
      </c>
      <c r="U12" s="210">
        <f>S12+T12*U52/1000</f>
        <v>51.185791999999999</v>
      </c>
      <c r="V12" s="209">
        <v>0</v>
      </c>
      <c r="W12" s="174">
        <v>0</v>
      </c>
      <c r="X12" s="210">
        <f>V12+W12*X52/1000</f>
        <v>0</v>
      </c>
      <c r="Y12" s="209">
        <v>7.8020000000000006E-2</v>
      </c>
      <c r="Z12" s="174">
        <v>0</v>
      </c>
      <c r="AA12" s="210">
        <f>Y12+Z12*AA52/1000</f>
        <v>7.8020000000000006E-2</v>
      </c>
      <c r="AB12" s="209">
        <v>0</v>
      </c>
      <c r="AC12" s="174">
        <v>0</v>
      </c>
      <c r="AD12" s="210">
        <f>AB12+AC12*AD52/1000</f>
        <v>0</v>
      </c>
      <c r="AE12" s="209"/>
      <c r="AF12" s="174"/>
      <c r="AG12" s="210">
        <f>AE12+AF12*AG52/1000</f>
        <v>0</v>
      </c>
      <c r="AH12" s="209"/>
      <c r="AI12" s="174"/>
      <c r="AJ12" s="210">
        <f>AH12+AI12*AJ52/1000</f>
        <v>0</v>
      </c>
      <c r="AK12" s="209"/>
      <c r="AL12" s="174"/>
      <c r="AM12" s="210">
        <f>AK12+AL12*AM52/1000</f>
        <v>0</v>
      </c>
      <c r="AN12" s="209"/>
      <c r="AO12" s="174"/>
      <c r="AP12" s="210">
        <f>AN12+AO12*AP52/1000</f>
        <v>0</v>
      </c>
      <c r="AQ12" s="507"/>
      <c r="AR12" s="508"/>
      <c r="AS12" s="210">
        <f>AQ12+AR12*AS52/1000</f>
        <v>0</v>
      </c>
      <c r="AT12" s="507">
        <f t="shared" si="8"/>
        <v>0</v>
      </c>
      <c r="AU12" s="508">
        <f t="shared" si="9"/>
        <v>0</v>
      </c>
      <c r="AV12" s="210">
        <f>AT12+AU12*AV52/1000</f>
        <v>0</v>
      </c>
    </row>
    <row r="13" spans="1:49" ht="12.75" customHeight="1">
      <c r="C13" s="50"/>
      <c r="D13" s="26" t="s">
        <v>16</v>
      </c>
      <c r="E13" s="18"/>
      <c r="F13" s="18"/>
      <c r="G13" s="158">
        <f t="shared" ref="G13:X13" si="10">SUM(G14,G19,G20,G25:G28)</f>
        <v>62.741008999999991</v>
      </c>
      <c r="H13" s="170">
        <f t="shared" si="10"/>
        <v>0</v>
      </c>
      <c r="I13" s="158">
        <f t="shared" si="10"/>
        <v>62.741008999999991</v>
      </c>
      <c r="J13" s="158">
        <f t="shared" si="10"/>
        <v>65.009809000000004</v>
      </c>
      <c r="K13" s="170">
        <f t="shared" si="10"/>
        <v>0</v>
      </c>
      <c r="L13" s="211">
        <f t="shared" si="10"/>
        <v>65.009809000000004</v>
      </c>
      <c r="M13" s="155">
        <f t="shared" si="10"/>
        <v>1026.7555130000001</v>
      </c>
      <c r="N13" s="170">
        <f t="shared" si="10"/>
        <v>0</v>
      </c>
      <c r="O13" s="158">
        <f t="shared" si="10"/>
        <v>1026.7555130000001</v>
      </c>
      <c r="P13" s="158">
        <f t="shared" si="10"/>
        <v>31.544295999999996</v>
      </c>
      <c r="Q13" s="170">
        <f t="shared" si="10"/>
        <v>0</v>
      </c>
      <c r="R13" s="211">
        <f t="shared" si="10"/>
        <v>31.544295999999996</v>
      </c>
      <c r="S13" s="158">
        <f t="shared" si="10"/>
        <v>34.234397999999999</v>
      </c>
      <c r="T13" s="170">
        <f t="shared" si="10"/>
        <v>0</v>
      </c>
      <c r="U13" s="211">
        <f t="shared" si="10"/>
        <v>34.234397999999999</v>
      </c>
      <c r="V13" s="158">
        <f t="shared" si="10"/>
        <v>32.796977999999996</v>
      </c>
      <c r="W13" s="170">
        <f t="shared" si="10"/>
        <v>0</v>
      </c>
      <c r="X13" s="211">
        <f t="shared" si="10"/>
        <v>32.796977999999996</v>
      </c>
      <c r="Y13" s="158">
        <f t="shared" ref="Y13:AM13" si="11">SUM(Y14,Y19,Y20,Y25:Y28)</f>
        <v>41.272917</v>
      </c>
      <c r="Z13" s="170">
        <f t="shared" si="11"/>
        <v>0</v>
      </c>
      <c r="AA13" s="211">
        <f t="shared" si="11"/>
        <v>41.272917</v>
      </c>
      <c r="AB13" s="158">
        <f t="shared" si="11"/>
        <v>31.092138000000002</v>
      </c>
      <c r="AC13" s="170">
        <f t="shared" si="11"/>
        <v>0</v>
      </c>
      <c r="AD13" s="211">
        <f t="shared" si="11"/>
        <v>31.092138000000002</v>
      </c>
      <c r="AE13" s="158">
        <f t="shared" si="11"/>
        <v>0</v>
      </c>
      <c r="AF13" s="170">
        <f t="shared" si="11"/>
        <v>0</v>
      </c>
      <c r="AG13" s="211">
        <f t="shared" si="11"/>
        <v>0</v>
      </c>
      <c r="AH13" s="158">
        <f t="shared" si="11"/>
        <v>0</v>
      </c>
      <c r="AI13" s="170">
        <f t="shared" si="11"/>
        <v>0</v>
      </c>
      <c r="AJ13" s="211">
        <f t="shared" si="11"/>
        <v>0</v>
      </c>
      <c r="AK13" s="158">
        <f t="shared" si="11"/>
        <v>0</v>
      </c>
      <c r="AL13" s="170">
        <f t="shared" si="11"/>
        <v>0</v>
      </c>
      <c r="AM13" s="211">
        <f t="shared" si="11"/>
        <v>0</v>
      </c>
      <c r="AN13" s="158">
        <f t="shared" ref="AN13:AO13" si="12">SUM(AN14,AN19,AN20,AN25:AN28)</f>
        <v>0</v>
      </c>
      <c r="AO13" s="170">
        <f t="shared" si="12"/>
        <v>0</v>
      </c>
      <c r="AP13" s="211">
        <f>SUM(AP14,AP19,AP20,AP25:AP28)</f>
        <v>0</v>
      </c>
      <c r="AQ13" s="158">
        <f t="shared" ref="AQ13:AR13" si="13">SUM(AQ14,AQ19,AQ20,AQ25:AQ28)</f>
        <v>1007.13545</v>
      </c>
      <c r="AR13" s="170">
        <f t="shared" si="13"/>
        <v>0</v>
      </c>
      <c r="AS13" s="211">
        <f>SUM(AS14,AS19,AS20,AS25:AS28)</f>
        <v>1007.13545</v>
      </c>
      <c r="AT13" s="158">
        <f>SUM(AT14,AT19,AT20,AT25:AT28)</f>
        <v>83.927954166666666</v>
      </c>
      <c r="AU13" s="170">
        <f t="shared" ref="AU13" si="14">SUM(AU14,AU19,AU20,AU25:AU28)</f>
        <v>0</v>
      </c>
      <c r="AV13" s="211">
        <f>SUM(AV14,AV19,AV20,AV25:AV28)</f>
        <v>83.927954166666666</v>
      </c>
    </row>
    <row r="14" spans="1:49" ht="12.75" customHeight="1">
      <c r="C14" s="33"/>
      <c r="D14" s="32"/>
      <c r="E14" s="26" t="s">
        <v>15</v>
      </c>
      <c r="F14" s="39"/>
      <c r="G14" s="164">
        <f t="shared" ref="G14:X14" si="15">SUM(G15:G18)</f>
        <v>43.634929999999997</v>
      </c>
      <c r="H14" s="175">
        <f t="shared" si="15"/>
        <v>0</v>
      </c>
      <c r="I14" s="38">
        <f t="shared" si="15"/>
        <v>43.634929999999997</v>
      </c>
      <c r="J14" s="212">
        <f t="shared" si="15"/>
        <v>38.992429999999999</v>
      </c>
      <c r="K14" s="175">
        <f t="shared" si="15"/>
        <v>0</v>
      </c>
      <c r="L14" s="203">
        <f t="shared" si="15"/>
        <v>38.992429999999999</v>
      </c>
      <c r="M14" s="192">
        <f t="shared" si="15"/>
        <v>20.246437</v>
      </c>
      <c r="N14" s="175">
        <f t="shared" si="15"/>
        <v>0</v>
      </c>
      <c r="O14" s="38">
        <f t="shared" si="15"/>
        <v>20.246437</v>
      </c>
      <c r="P14" s="212">
        <f t="shared" si="15"/>
        <v>20.133706999999998</v>
      </c>
      <c r="Q14" s="175">
        <f t="shared" si="15"/>
        <v>0</v>
      </c>
      <c r="R14" s="203">
        <f t="shared" si="15"/>
        <v>20.133706999999998</v>
      </c>
      <c r="S14" s="212">
        <f t="shared" si="15"/>
        <v>18.989177000000002</v>
      </c>
      <c r="T14" s="175">
        <f t="shared" si="15"/>
        <v>0</v>
      </c>
      <c r="U14" s="203">
        <f t="shared" si="15"/>
        <v>18.989177000000002</v>
      </c>
      <c r="V14" s="212">
        <f t="shared" si="15"/>
        <v>19.808036999999999</v>
      </c>
      <c r="W14" s="175">
        <f t="shared" si="15"/>
        <v>0</v>
      </c>
      <c r="X14" s="203">
        <f t="shared" si="15"/>
        <v>19.808036999999999</v>
      </c>
      <c r="Y14" s="212">
        <f t="shared" ref="Y14:AM14" si="16">SUM(Y15:Y18)</f>
        <v>19.669626999999998</v>
      </c>
      <c r="Z14" s="175">
        <f t="shared" si="16"/>
        <v>0</v>
      </c>
      <c r="AA14" s="203">
        <f t="shared" si="16"/>
        <v>19.669626999999998</v>
      </c>
      <c r="AB14" s="212">
        <f t="shared" si="16"/>
        <v>19.932470000000002</v>
      </c>
      <c r="AC14" s="175">
        <f t="shared" si="16"/>
        <v>0</v>
      </c>
      <c r="AD14" s="203">
        <f t="shared" si="16"/>
        <v>19.932470000000002</v>
      </c>
      <c r="AE14" s="212">
        <f>SUM(AE15:AE18)</f>
        <v>0</v>
      </c>
      <c r="AF14" s="175">
        <f t="shared" si="16"/>
        <v>0</v>
      </c>
      <c r="AG14" s="203">
        <f t="shared" si="16"/>
        <v>0</v>
      </c>
      <c r="AH14" s="212">
        <f t="shared" si="16"/>
        <v>0</v>
      </c>
      <c r="AI14" s="175">
        <f t="shared" si="16"/>
        <v>0</v>
      </c>
      <c r="AJ14" s="203">
        <f t="shared" si="16"/>
        <v>0</v>
      </c>
      <c r="AK14" s="212">
        <f>SUM(AK15:AK18)</f>
        <v>0</v>
      </c>
      <c r="AL14" s="175">
        <f t="shared" si="16"/>
        <v>0</v>
      </c>
      <c r="AM14" s="203">
        <f t="shared" si="16"/>
        <v>0</v>
      </c>
      <c r="AN14" s="212">
        <f t="shared" ref="AN14:AP14" si="17">SUM(AN15:AN18)</f>
        <v>0</v>
      </c>
      <c r="AO14" s="175">
        <f t="shared" si="17"/>
        <v>0</v>
      </c>
      <c r="AP14" s="203">
        <f t="shared" si="17"/>
        <v>0</v>
      </c>
      <c r="AQ14" s="212">
        <f>SUM(AQ15:AQ18)</f>
        <v>0</v>
      </c>
      <c r="AR14" s="175">
        <f t="shared" ref="AR14:AS14" si="18">SUM(AR15:AR18)</f>
        <v>0</v>
      </c>
      <c r="AS14" s="203">
        <f t="shared" si="18"/>
        <v>0</v>
      </c>
      <c r="AT14" s="212">
        <f t="shared" ref="AT14:AV14" si="19">SUM(AT15:AT18)</f>
        <v>0</v>
      </c>
      <c r="AU14" s="175">
        <f t="shared" si="19"/>
        <v>0</v>
      </c>
      <c r="AV14" s="203">
        <f t="shared" si="19"/>
        <v>0</v>
      </c>
    </row>
    <row r="15" spans="1:49" ht="12.75" customHeight="1" outlineLevel="1">
      <c r="C15" s="33"/>
      <c r="D15" s="32"/>
      <c r="E15" s="36"/>
      <c r="F15" s="26" t="s">
        <v>32</v>
      </c>
      <c r="G15" s="37">
        <v>39.307029999999997</v>
      </c>
      <c r="H15" s="176">
        <v>0</v>
      </c>
      <c r="I15" s="17">
        <f>G15+H15*$R$52/1000</f>
        <v>39.307029999999997</v>
      </c>
      <c r="J15" s="37">
        <v>31.665140000000001</v>
      </c>
      <c r="K15" s="176">
        <v>0</v>
      </c>
      <c r="L15" s="205">
        <f>J15+K15*$R$52/1000</f>
        <v>31.665140000000001</v>
      </c>
      <c r="M15" s="37">
        <v>14.831917000000001</v>
      </c>
      <c r="N15" s="176">
        <v>0</v>
      </c>
      <c r="O15" s="522">
        <f>M15+N15*$R$52/1000</f>
        <v>14.831917000000001</v>
      </c>
      <c r="P15" s="1544">
        <v>15.263567</v>
      </c>
      <c r="Q15" s="176">
        <v>0</v>
      </c>
      <c r="R15" s="205">
        <f>P15+Q15*$R$52/1000</f>
        <v>15.263567</v>
      </c>
      <c r="S15" s="213">
        <v>14.856137</v>
      </c>
      <c r="T15" s="176">
        <v>0</v>
      </c>
      <c r="U15" s="205">
        <f>S15+T15*U52/1000</f>
        <v>14.856137</v>
      </c>
      <c r="V15" s="213">
        <v>14.855136999999999</v>
      </c>
      <c r="W15" s="176">
        <v>0</v>
      </c>
      <c r="X15" s="205">
        <f>V15+W15*X52/1000</f>
        <v>14.855136999999999</v>
      </c>
      <c r="Y15" s="213">
        <v>14.816477000000001</v>
      </c>
      <c r="Z15" s="176">
        <v>0</v>
      </c>
      <c r="AA15" s="205">
        <f>Y15+Z15*AA52/1000</f>
        <v>14.816477000000001</v>
      </c>
      <c r="AB15" s="213">
        <v>15</v>
      </c>
      <c r="AC15" s="185">
        <v>0</v>
      </c>
      <c r="AD15" s="205">
        <f>AB15+AC15*AD52/1000</f>
        <v>15</v>
      </c>
      <c r="AE15" s="213"/>
      <c r="AF15" s="185"/>
      <c r="AG15" s="205">
        <f>AE15+AF15*AG52/1000</f>
        <v>0</v>
      </c>
      <c r="AH15" s="213"/>
      <c r="AI15" s="185"/>
      <c r="AJ15" s="205">
        <f>AH15+AI15*AJ52/1000</f>
        <v>0</v>
      </c>
      <c r="AK15" s="213"/>
      <c r="AL15" s="185"/>
      <c r="AM15" s="205">
        <f>AK15+AL15*AM52/1000</f>
        <v>0</v>
      </c>
      <c r="AN15" s="213"/>
      <c r="AO15" s="185"/>
      <c r="AP15" s="205">
        <f>AN15+AO15*AP52/1000</f>
        <v>0</v>
      </c>
      <c r="AQ15" s="509"/>
      <c r="AR15" s="510"/>
      <c r="AS15" s="205">
        <f>AQ15+AR15*AS52/1000</f>
        <v>0</v>
      </c>
      <c r="AT15" s="509">
        <f>AQ15/$AW$3</f>
        <v>0</v>
      </c>
      <c r="AU15" s="510">
        <f>SUM(K15,N15,Q15,T15,W15,Z15,AC15,AF15,AI15,AL15,AO15,AR15)</f>
        <v>0</v>
      </c>
      <c r="AV15" s="205">
        <f>AT15+AU15*AV52/1000</f>
        <v>0</v>
      </c>
    </row>
    <row r="16" spans="1:49" ht="12.75" customHeight="1" outlineLevel="1">
      <c r="C16" s="33"/>
      <c r="D16" s="32"/>
      <c r="E16" s="36"/>
      <c r="F16" s="36" t="s">
        <v>33</v>
      </c>
      <c r="G16" s="35">
        <v>0</v>
      </c>
      <c r="H16" s="177">
        <v>0</v>
      </c>
      <c r="I16" s="42">
        <f>G16+H16*$R$52/1000</f>
        <v>0</v>
      </c>
      <c r="J16" s="35">
        <v>0</v>
      </c>
      <c r="K16" s="177">
        <v>0</v>
      </c>
      <c r="L16" s="207">
        <f>J16+K16*$R$52/1000</f>
        <v>0</v>
      </c>
      <c r="M16" s="35">
        <v>0</v>
      </c>
      <c r="N16" s="177">
        <v>0</v>
      </c>
      <c r="O16" s="42">
        <f>M16+N16*$R$52/1000</f>
        <v>0</v>
      </c>
      <c r="P16" s="214">
        <v>0</v>
      </c>
      <c r="Q16" s="177">
        <v>0</v>
      </c>
      <c r="R16" s="207">
        <f>P16+Q16*$R$52/1000</f>
        <v>0</v>
      </c>
      <c r="S16" s="214">
        <v>0</v>
      </c>
      <c r="T16" s="177">
        <v>0</v>
      </c>
      <c r="U16" s="207">
        <f>S16+T16*U52/1000</f>
        <v>0</v>
      </c>
      <c r="V16" s="214">
        <v>0</v>
      </c>
      <c r="W16" s="177">
        <v>0</v>
      </c>
      <c r="X16" s="207">
        <f>V16+W16*X52/1000</f>
        <v>0</v>
      </c>
      <c r="Y16" s="214">
        <v>0</v>
      </c>
      <c r="Z16" s="177">
        <v>0</v>
      </c>
      <c r="AA16" s="207">
        <f>Y16+Z16*AA52/1000</f>
        <v>0</v>
      </c>
      <c r="AB16" s="214">
        <v>0</v>
      </c>
      <c r="AC16" s="181">
        <v>0</v>
      </c>
      <c r="AD16" s="207">
        <f>AB16+AC16*AD52/1000</f>
        <v>0</v>
      </c>
      <c r="AE16" s="214"/>
      <c r="AF16" s="181"/>
      <c r="AG16" s="207">
        <f>AE16+AF16*AG52/1000</f>
        <v>0</v>
      </c>
      <c r="AH16" s="214"/>
      <c r="AI16" s="181"/>
      <c r="AJ16" s="207">
        <f>AH16+AI16*AJ52/1000</f>
        <v>0</v>
      </c>
      <c r="AK16" s="214"/>
      <c r="AL16" s="181"/>
      <c r="AM16" s="207">
        <f>AK16+AL16*AM52/1000</f>
        <v>0</v>
      </c>
      <c r="AN16" s="214"/>
      <c r="AO16" s="181"/>
      <c r="AP16" s="207">
        <f>AN16+AO16*AP52/1000</f>
        <v>0</v>
      </c>
      <c r="AQ16" s="511"/>
      <c r="AR16" s="512"/>
      <c r="AS16" s="207">
        <f>AQ16+AR16*AS52/1000</f>
        <v>0</v>
      </c>
      <c r="AT16" s="511">
        <f t="shared" ref="AT16:AT18" si="20">AQ16/$AW$3</f>
        <v>0</v>
      </c>
      <c r="AU16" s="512">
        <f t="shared" ref="AU16:AU19" si="21">SUM(K16,N16,Q16,T16,W16,Z16,AC16,AF16,AI16,AL16,AO16,AR16)</f>
        <v>0</v>
      </c>
      <c r="AV16" s="207">
        <f>AT16+AU16*AV52/1000</f>
        <v>0</v>
      </c>
    </row>
    <row r="17" spans="3:48" ht="12.75" customHeight="1" outlineLevel="1">
      <c r="C17" s="33"/>
      <c r="D17" s="32"/>
      <c r="E17" s="36"/>
      <c r="F17" s="36" t="s">
        <v>31</v>
      </c>
      <c r="G17" s="35">
        <v>0</v>
      </c>
      <c r="H17" s="177">
        <v>0</v>
      </c>
      <c r="I17" s="42">
        <f>G17+H17*$R$52/1000</f>
        <v>0</v>
      </c>
      <c r="J17" s="35">
        <v>2.86999</v>
      </c>
      <c r="K17" s="177">
        <v>0</v>
      </c>
      <c r="L17" s="207">
        <f>J17+K17*$R$52/1000</f>
        <v>2.86999</v>
      </c>
      <c r="M17" s="35">
        <v>1.9180600000000001</v>
      </c>
      <c r="N17" s="177">
        <v>0</v>
      </c>
      <c r="O17" s="42">
        <f>M17+N17*$R$52/1000</f>
        <v>1.9180600000000001</v>
      </c>
      <c r="P17" s="214">
        <v>1.92848</v>
      </c>
      <c r="Q17" s="177">
        <v>0</v>
      </c>
      <c r="R17" s="207">
        <f>P17+Q17*$R$52/1000</f>
        <v>1.92848</v>
      </c>
      <c r="S17" s="214">
        <v>1.92848</v>
      </c>
      <c r="T17" s="177">
        <v>0</v>
      </c>
      <c r="U17" s="207">
        <f>S17+T17*U52/1000</f>
        <v>1.92848</v>
      </c>
      <c r="V17" s="214">
        <v>1.92848</v>
      </c>
      <c r="W17" s="177">
        <v>0</v>
      </c>
      <c r="X17" s="207">
        <f>V17+W17*X52/1000</f>
        <v>1.92848</v>
      </c>
      <c r="Y17" s="214">
        <v>1.92848</v>
      </c>
      <c r="Z17" s="177">
        <v>0</v>
      </c>
      <c r="AA17" s="207">
        <f>Y17+Z17*AA52/1000</f>
        <v>1.92848</v>
      </c>
      <c r="AB17" s="214">
        <v>1.92848</v>
      </c>
      <c r="AC17" s="181">
        <v>0</v>
      </c>
      <c r="AD17" s="207">
        <f>AB17+AC17*AD52/1000</f>
        <v>1.92848</v>
      </c>
      <c r="AE17" s="214"/>
      <c r="AF17" s="181"/>
      <c r="AG17" s="207">
        <f>AE17+AF17*AG52/1000</f>
        <v>0</v>
      </c>
      <c r="AH17" s="214"/>
      <c r="AI17" s="181"/>
      <c r="AJ17" s="207">
        <f>AH17+AI17*AJ52/1000</f>
        <v>0</v>
      </c>
      <c r="AK17" s="214"/>
      <c r="AL17" s="181"/>
      <c r="AM17" s="207">
        <f>AK17+AL17*AM52/1000</f>
        <v>0</v>
      </c>
      <c r="AN17" s="214"/>
      <c r="AO17" s="181"/>
      <c r="AP17" s="207">
        <f>AN17+AO17*AP52/1000</f>
        <v>0</v>
      </c>
      <c r="AQ17" s="511"/>
      <c r="AR17" s="512"/>
      <c r="AS17" s="207">
        <f>AQ17+AR17*AS52/1000</f>
        <v>0</v>
      </c>
      <c r="AT17" s="511">
        <f t="shared" si="20"/>
        <v>0</v>
      </c>
      <c r="AU17" s="512">
        <f t="shared" si="21"/>
        <v>0</v>
      </c>
      <c r="AV17" s="207">
        <f>AT17+AU17*AV52/1000</f>
        <v>0</v>
      </c>
    </row>
    <row r="18" spans="3:48" ht="12.75" customHeight="1" outlineLevel="1">
      <c r="C18" s="33"/>
      <c r="D18" s="32"/>
      <c r="E18" s="41"/>
      <c r="F18" s="41" t="s">
        <v>58</v>
      </c>
      <c r="G18" s="40">
        <v>4.3278999999999996</v>
      </c>
      <c r="H18" s="178">
        <v>0</v>
      </c>
      <c r="I18" s="45">
        <f>G18+H18*$R$52/1000</f>
        <v>4.3278999999999996</v>
      </c>
      <c r="J18" s="40">
        <v>4.4573</v>
      </c>
      <c r="K18" s="178">
        <v>0</v>
      </c>
      <c r="L18" s="210">
        <f>J18+K18*$R$52/1000</f>
        <v>4.4573</v>
      </c>
      <c r="M18" s="40">
        <v>3.4964599999999999</v>
      </c>
      <c r="N18" s="178">
        <v>0</v>
      </c>
      <c r="O18" s="45">
        <f>M18+N18*$R$52/1000</f>
        <v>3.4964599999999999</v>
      </c>
      <c r="P18" s="215">
        <v>2.9416600000000002</v>
      </c>
      <c r="Q18" s="178">
        <v>0</v>
      </c>
      <c r="R18" s="210">
        <f>P18+Q18*$R$52/1000</f>
        <v>2.9416600000000002</v>
      </c>
      <c r="S18" s="215">
        <v>2.2045599999999999</v>
      </c>
      <c r="T18" s="178">
        <v>0</v>
      </c>
      <c r="U18" s="210">
        <f>S18+T18*U52/1000</f>
        <v>2.2045599999999999</v>
      </c>
      <c r="V18" s="215">
        <v>3.0244200000000001</v>
      </c>
      <c r="W18" s="178">
        <v>0</v>
      </c>
      <c r="X18" s="210">
        <f>V18+W18*X52/1000</f>
        <v>3.0244200000000001</v>
      </c>
      <c r="Y18" s="215">
        <v>2.9246699999999999</v>
      </c>
      <c r="Z18" s="178">
        <v>0</v>
      </c>
      <c r="AA18" s="210">
        <f>Y18+Z18*AA52/1000</f>
        <v>2.9246699999999999</v>
      </c>
      <c r="AB18" s="215">
        <v>3.0039899999999999</v>
      </c>
      <c r="AC18" s="182">
        <v>0</v>
      </c>
      <c r="AD18" s="210">
        <f>AB18+AC18*AD52/1000</f>
        <v>3.0039899999999999</v>
      </c>
      <c r="AE18" s="215"/>
      <c r="AF18" s="182"/>
      <c r="AG18" s="210">
        <f>AE18+AF18*AG52/1000</f>
        <v>0</v>
      </c>
      <c r="AH18" s="215"/>
      <c r="AI18" s="182"/>
      <c r="AJ18" s="210">
        <f>AH18+AI18*AJ52/1000</f>
        <v>0</v>
      </c>
      <c r="AK18" s="215"/>
      <c r="AL18" s="182"/>
      <c r="AM18" s="210">
        <f>AK18+AL18*AM52/1000</f>
        <v>0</v>
      </c>
      <c r="AN18" s="215"/>
      <c r="AO18" s="182"/>
      <c r="AP18" s="210">
        <f>AN18+AO18*AP52/1000</f>
        <v>0</v>
      </c>
      <c r="AQ18" s="513"/>
      <c r="AR18" s="514"/>
      <c r="AS18" s="210">
        <f>AQ18+AR18*AS52/1000</f>
        <v>0</v>
      </c>
      <c r="AT18" s="513">
        <f t="shared" si="20"/>
        <v>0</v>
      </c>
      <c r="AU18" s="514">
        <f t="shared" si="21"/>
        <v>0</v>
      </c>
      <c r="AV18" s="210">
        <f>AT18+AU18*AV52/1000</f>
        <v>0</v>
      </c>
    </row>
    <row r="19" spans="3:48" ht="12.75" customHeight="1">
      <c r="C19" s="33"/>
      <c r="D19" s="32"/>
      <c r="E19" s="36" t="s">
        <v>14</v>
      </c>
      <c r="F19" s="43"/>
      <c r="G19" s="165">
        <v>0</v>
      </c>
      <c r="H19" s="179">
        <v>0</v>
      </c>
      <c r="I19" s="17">
        <f>G19+H19*$R$52/1000</f>
        <v>0</v>
      </c>
      <c r="J19" s="216">
        <v>0</v>
      </c>
      <c r="K19" s="179">
        <v>0</v>
      </c>
      <c r="L19" s="205">
        <f>J19+K19*$R$52/1000</f>
        <v>0</v>
      </c>
      <c r="M19" s="194">
        <v>0</v>
      </c>
      <c r="N19" s="179">
        <v>0</v>
      </c>
      <c r="O19" s="17">
        <f>M19+N19*$R$52/1000</f>
        <v>0</v>
      </c>
      <c r="P19" s="216">
        <v>0</v>
      </c>
      <c r="Q19" s="179">
        <v>0</v>
      </c>
      <c r="R19" s="205">
        <f>P19+Q19*$R$52/1000</f>
        <v>0</v>
      </c>
      <c r="S19" s="216">
        <v>0</v>
      </c>
      <c r="T19" s="179">
        <v>0</v>
      </c>
      <c r="U19" s="205">
        <f>S19+T19*U52/1000</f>
        <v>0</v>
      </c>
      <c r="V19" s="216">
        <v>0</v>
      </c>
      <c r="W19" s="179">
        <v>0</v>
      </c>
      <c r="X19" s="205">
        <f>V19+W19*X52/1000</f>
        <v>0</v>
      </c>
      <c r="Y19" s="216">
        <v>0</v>
      </c>
      <c r="Z19" s="179">
        <v>0</v>
      </c>
      <c r="AA19" s="205">
        <f>Y19+Z19*AA52/1000</f>
        <v>0</v>
      </c>
      <c r="AB19" s="216">
        <v>0</v>
      </c>
      <c r="AC19" s="179">
        <v>0</v>
      </c>
      <c r="AD19" s="205">
        <f>AB19+AC19*AD52/1000</f>
        <v>0</v>
      </c>
      <c r="AE19" s="216">
        <v>0</v>
      </c>
      <c r="AF19" s="179">
        <v>0</v>
      </c>
      <c r="AG19" s="205">
        <f>AE19+AF19*AG52/1000</f>
        <v>0</v>
      </c>
      <c r="AH19" s="216">
        <v>0</v>
      </c>
      <c r="AI19" s="179">
        <v>0</v>
      </c>
      <c r="AJ19" s="205">
        <f>AH19+AI19*AJ52/1000</f>
        <v>0</v>
      </c>
      <c r="AK19" s="216">
        <v>0</v>
      </c>
      <c r="AL19" s="179">
        <v>0</v>
      </c>
      <c r="AM19" s="205">
        <f>AK19+AL19*AM52/1000</f>
        <v>0</v>
      </c>
      <c r="AN19" s="216">
        <v>0</v>
      </c>
      <c r="AO19" s="179">
        <v>0</v>
      </c>
      <c r="AP19" s="205">
        <f>AN19+AO19*AP52/1000</f>
        <v>0</v>
      </c>
      <c r="AQ19" s="216">
        <f>SUM(G19,J19,M19,P19,S19,V19,Y19,AB19,AE19,AH19,AK19,AN19)</f>
        <v>0</v>
      </c>
      <c r="AR19" s="179">
        <f t="shared" ref="AR19" si="22">SUM(H19,K19,N19,Q19,T19,W19,Z19,AC19,AF19,AI19,AL19,AO19)</f>
        <v>0</v>
      </c>
      <c r="AS19" s="205">
        <f>AQ19+AR19*AS52/1000</f>
        <v>0</v>
      </c>
      <c r="AT19" s="216">
        <f>AQ19/$AW$3</f>
        <v>0</v>
      </c>
      <c r="AU19" s="179">
        <f t="shared" si="21"/>
        <v>0</v>
      </c>
      <c r="AV19" s="205">
        <f>AT19+AU19*AV52/1000</f>
        <v>0</v>
      </c>
    </row>
    <row r="20" spans="3:48" ht="12.75" customHeight="1">
      <c r="C20" s="33"/>
      <c r="D20" s="32"/>
      <c r="E20" s="36" t="s">
        <v>13</v>
      </c>
      <c r="F20" s="43"/>
      <c r="G20" s="40">
        <f t="shared" ref="G20:X20" si="23">SUM(G21:G24)</f>
        <v>4.9392199999999997</v>
      </c>
      <c r="H20" s="180">
        <f t="shared" si="23"/>
        <v>0</v>
      </c>
      <c r="I20" s="45">
        <f t="shared" si="23"/>
        <v>4.9392199999999997</v>
      </c>
      <c r="J20" s="215">
        <f t="shared" si="23"/>
        <v>5.2613000000000003</v>
      </c>
      <c r="K20" s="180">
        <f t="shared" si="23"/>
        <v>0</v>
      </c>
      <c r="L20" s="210">
        <f t="shared" si="23"/>
        <v>5.2613000000000003</v>
      </c>
      <c r="M20" s="193">
        <f t="shared" si="23"/>
        <v>0</v>
      </c>
      <c r="N20" s="180">
        <f t="shared" si="23"/>
        <v>0</v>
      </c>
      <c r="O20" s="45">
        <f t="shared" si="23"/>
        <v>0</v>
      </c>
      <c r="P20" s="215">
        <f t="shared" si="23"/>
        <v>0</v>
      </c>
      <c r="Q20" s="180">
        <f t="shared" si="23"/>
        <v>0</v>
      </c>
      <c r="R20" s="210">
        <f t="shared" si="23"/>
        <v>0</v>
      </c>
      <c r="S20" s="215">
        <f t="shared" si="23"/>
        <v>0</v>
      </c>
      <c r="T20" s="180">
        <f t="shared" si="23"/>
        <v>0</v>
      </c>
      <c r="U20" s="210">
        <f t="shared" si="23"/>
        <v>0</v>
      </c>
      <c r="V20" s="215">
        <f t="shared" si="23"/>
        <v>1.7501599999999999</v>
      </c>
      <c r="W20" s="180">
        <f t="shared" si="23"/>
        <v>0</v>
      </c>
      <c r="X20" s="210">
        <f t="shared" si="23"/>
        <v>1.7501599999999999</v>
      </c>
      <c r="Y20" s="215">
        <f t="shared" ref="Y20:AM20" si="24">SUM(Y21:Y24)</f>
        <v>7.5795899999999996</v>
      </c>
      <c r="Z20" s="180">
        <f t="shared" si="24"/>
        <v>0</v>
      </c>
      <c r="AA20" s="210">
        <f t="shared" si="24"/>
        <v>7.5795899999999996</v>
      </c>
      <c r="AB20" s="215">
        <f>SUM(AB21:AB24)</f>
        <v>4.1702399999999997</v>
      </c>
      <c r="AC20" s="180">
        <f t="shared" si="24"/>
        <v>0</v>
      </c>
      <c r="AD20" s="210">
        <f t="shared" si="24"/>
        <v>4.1702399999999997</v>
      </c>
      <c r="AE20" s="215">
        <f>SUM(AE21:AE24)</f>
        <v>0</v>
      </c>
      <c r="AF20" s="180">
        <f t="shared" si="24"/>
        <v>0</v>
      </c>
      <c r="AG20" s="210">
        <f>SUM(AG21:AG24)</f>
        <v>0</v>
      </c>
      <c r="AH20" s="215">
        <f>SUM(AH21:AH24)</f>
        <v>0</v>
      </c>
      <c r="AI20" s="180">
        <f t="shared" si="24"/>
        <v>0</v>
      </c>
      <c r="AJ20" s="210">
        <f t="shared" si="24"/>
        <v>0</v>
      </c>
      <c r="AK20" s="215">
        <f t="shared" si="24"/>
        <v>0</v>
      </c>
      <c r="AL20" s="180">
        <f t="shared" si="24"/>
        <v>0</v>
      </c>
      <c r="AM20" s="210">
        <f t="shared" si="24"/>
        <v>0</v>
      </c>
      <c r="AN20" s="215">
        <f>SUM(AN21:AN24)</f>
        <v>0</v>
      </c>
      <c r="AO20" s="180"/>
      <c r="AP20" s="210">
        <f t="shared" ref="AP20" si="25">SUM(AP21:AP24)</f>
        <v>0</v>
      </c>
      <c r="AQ20" s="215">
        <f>SUM(AQ21:AQ24)</f>
        <v>0</v>
      </c>
      <c r="AR20" s="180"/>
      <c r="AS20" s="210">
        <f>SUM(AS21:AS24)</f>
        <v>0</v>
      </c>
      <c r="AT20" s="215">
        <f>SUM(AT21:AT24)</f>
        <v>0</v>
      </c>
      <c r="AU20" s="180"/>
      <c r="AV20" s="210">
        <f t="shared" ref="AV20" si="26">SUM(AV21:AV24)</f>
        <v>0</v>
      </c>
    </row>
    <row r="21" spans="3:48" ht="12.75" customHeight="1" outlineLevel="1">
      <c r="C21" s="33"/>
      <c r="D21" s="32"/>
      <c r="E21" s="36"/>
      <c r="F21" s="26" t="s">
        <v>59</v>
      </c>
      <c r="G21" s="37">
        <v>0</v>
      </c>
      <c r="H21" s="176">
        <v>0</v>
      </c>
      <c r="I21" s="17">
        <f t="shared" ref="I21:I27" si="27">G21+H21*$R$52/1000</f>
        <v>0</v>
      </c>
      <c r="J21" s="37">
        <v>0</v>
      </c>
      <c r="K21" s="176">
        <v>0</v>
      </c>
      <c r="L21" s="205">
        <f t="shared" ref="L21:L27" si="28">J21+K21*$R$52/1000</f>
        <v>0</v>
      </c>
      <c r="M21" s="37">
        <v>0</v>
      </c>
      <c r="N21" s="176">
        <v>0</v>
      </c>
      <c r="O21" s="17">
        <f t="shared" ref="O21:O27" si="29">M21+N21*$R$52/1000</f>
        <v>0</v>
      </c>
      <c r="P21" s="213">
        <v>0</v>
      </c>
      <c r="Q21" s="176"/>
      <c r="R21" s="205">
        <f t="shared" ref="R21:R27" si="30">P21+Q21*$R$52/1000</f>
        <v>0</v>
      </c>
      <c r="S21" s="213">
        <v>0</v>
      </c>
      <c r="T21" s="176">
        <v>0</v>
      </c>
      <c r="U21" s="205">
        <f>S21+T21*U52/1000</f>
        <v>0</v>
      </c>
      <c r="V21" s="213">
        <v>0</v>
      </c>
      <c r="W21" s="176">
        <v>0</v>
      </c>
      <c r="X21" s="205">
        <f>V21+W21*X52/1000</f>
        <v>0</v>
      </c>
      <c r="Y21" s="213">
        <v>0</v>
      </c>
      <c r="Z21" s="176">
        <v>0</v>
      </c>
      <c r="AA21" s="205">
        <f>Y21+Z21*AA52/1000</f>
        <v>0</v>
      </c>
      <c r="AB21" s="213">
        <v>0</v>
      </c>
      <c r="AC21" s="176">
        <v>0</v>
      </c>
      <c r="AD21" s="205">
        <f>AB21+AC21*AD52/1000</f>
        <v>0</v>
      </c>
      <c r="AE21" s="213"/>
      <c r="AF21" s="176"/>
      <c r="AG21" s="205">
        <f>AE21+AF21*AG52/1000</f>
        <v>0</v>
      </c>
      <c r="AH21" s="213"/>
      <c r="AI21" s="176"/>
      <c r="AJ21" s="205">
        <f>AH21+AI21*AJ52/1000</f>
        <v>0</v>
      </c>
      <c r="AK21" s="213"/>
      <c r="AL21" s="176"/>
      <c r="AM21" s="205">
        <f>AK21+AL21*AM52/1000</f>
        <v>0</v>
      </c>
      <c r="AN21" s="213"/>
      <c r="AO21" s="176"/>
      <c r="AP21" s="205">
        <f>AN21+AO21*AP52/1000</f>
        <v>0</v>
      </c>
      <c r="AQ21" s="213"/>
      <c r="AR21" s="176"/>
      <c r="AS21" s="205">
        <f>AQ21+AR21*AS52/1000</f>
        <v>0</v>
      </c>
      <c r="AT21" s="213">
        <f>AQ21/$AW$3</f>
        <v>0</v>
      </c>
      <c r="AU21" s="185">
        <f t="shared" ref="AU21:AU26" si="31">SUM(K21,N21,Q21,T21,W21,Z21,AC21,AF21,AI21,AL21,AO21,AR21)</f>
        <v>0</v>
      </c>
      <c r="AV21" s="205">
        <f>AT21+AU21*AV52/1000</f>
        <v>0</v>
      </c>
    </row>
    <row r="22" spans="3:48" ht="12.75" customHeight="1" outlineLevel="1">
      <c r="C22" s="33"/>
      <c r="D22" s="32"/>
      <c r="E22" s="36"/>
      <c r="F22" s="36" t="s">
        <v>60</v>
      </c>
      <c r="G22" s="35">
        <v>0</v>
      </c>
      <c r="H22" s="177">
        <v>0</v>
      </c>
      <c r="I22" s="42">
        <f t="shared" si="27"/>
        <v>0</v>
      </c>
      <c r="J22" s="35">
        <v>0</v>
      </c>
      <c r="K22" s="177">
        <v>0</v>
      </c>
      <c r="L22" s="207">
        <f t="shared" si="28"/>
        <v>0</v>
      </c>
      <c r="M22" s="35">
        <v>0</v>
      </c>
      <c r="N22" s="177">
        <v>0</v>
      </c>
      <c r="O22" s="42">
        <f t="shared" si="29"/>
        <v>0</v>
      </c>
      <c r="P22" s="214">
        <v>0</v>
      </c>
      <c r="Q22" s="177"/>
      <c r="R22" s="207">
        <f t="shared" si="30"/>
        <v>0</v>
      </c>
      <c r="S22" s="214">
        <v>0</v>
      </c>
      <c r="T22" s="177">
        <v>0</v>
      </c>
      <c r="U22" s="207">
        <f>S22+T22*$U52/1000</f>
        <v>0</v>
      </c>
      <c r="V22" s="214">
        <v>0</v>
      </c>
      <c r="W22" s="177">
        <v>0</v>
      </c>
      <c r="X22" s="207">
        <f>V22+W22*$U52/1000</f>
        <v>0</v>
      </c>
      <c r="Y22" s="214">
        <v>3.6593499999999999</v>
      </c>
      <c r="Z22" s="177">
        <v>0</v>
      </c>
      <c r="AA22" s="207">
        <f>Y22+Z22*$U52/1000</f>
        <v>3.6593499999999999</v>
      </c>
      <c r="AB22" s="214">
        <v>0</v>
      </c>
      <c r="AC22" s="177">
        <v>0</v>
      </c>
      <c r="AD22" s="207">
        <f>AB22+AC22*$U52/1000</f>
        <v>0</v>
      </c>
      <c r="AE22" s="214"/>
      <c r="AF22" s="177"/>
      <c r="AG22" s="207">
        <f>AE22+AF22*$U52/1000</f>
        <v>0</v>
      </c>
      <c r="AH22" s="214"/>
      <c r="AI22" s="177"/>
      <c r="AJ22" s="207">
        <f>AH22+AI22*$U52/1000</f>
        <v>0</v>
      </c>
      <c r="AK22" s="214"/>
      <c r="AL22" s="177"/>
      <c r="AM22" s="207">
        <f>AK22+AL22*$U52/1000</f>
        <v>0</v>
      </c>
      <c r="AN22" s="214"/>
      <c r="AO22" s="177"/>
      <c r="AP22" s="207">
        <f>AN22+AO22*$U52/1000</f>
        <v>0</v>
      </c>
      <c r="AQ22" s="214"/>
      <c r="AR22" s="177"/>
      <c r="AS22" s="207">
        <f>AQ22+AR22*$U52/1000</f>
        <v>0</v>
      </c>
      <c r="AT22" s="517">
        <f t="shared" ref="AT22:AT26" si="32">AQ22/$AW$3</f>
        <v>0</v>
      </c>
      <c r="AU22" s="181">
        <f t="shared" si="31"/>
        <v>0</v>
      </c>
      <c r="AV22" s="207">
        <f>AT22+AU22*$U52/1000</f>
        <v>0</v>
      </c>
    </row>
    <row r="23" spans="3:48" ht="12.75" customHeight="1" outlineLevel="1">
      <c r="C23" s="33"/>
      <c r="D23" s="32"/>
      <c r="E23" s="36"/>
      <c r="F23" s="36" t="s">
        <v>39</v>
      </c>
      <c r="G23" s="35">
        <v>4.9392199999999997</v>
      </c>
      <c r="H23" s="177">
        <v>0</v>
      </c>
      <c r="I23" s="42">
        <f t="shared" si="27"/>
        <v>4.9392199999999997</v>
      </c>
      <c r="J23" s="35">
        <v>5.2613000000000003</v>
      </c>
      <c r="K23" s="177">
        <v>0</v>
      </c>
      <c r="L23" s="207">
        <f t="shared" si="28"/>
        <v>5.2613000000000003</v>
      </c>
      <c r="M23" s="35">
        <v>0</v>
      </c>
      <c r="N23" s="177">
        <v>0</v>
      </c>
      <c r="O23" s="42">
        <f t="shared" si="29"/>
        <v>0</v>
      </c>
      <c r="P23" s="214">
        <v>0</v>
      </c>
      <c r="Q23" s="177"/>
      <c r="R23" s="207">
        <f t="shared" si="30"/>
        <v>0</v>
      </c>
      <c r="S23" s="214"/>
      <c r="T23" s="177">
        <v>0</v>
      </c>
      <c r="U23" s="207">
        <f>S23+T23*U52/1000</f>
        <v>0</v>
      </c>
      <c r="V23" s="214">
        <v>1.7501599999999999</v>
      </c>
      <c r="W23" s="177">
        <v>0</v>
      </c>
      <c r="X23" s="207">
        <f>V23+W23*X52/1000</f>
        <v>1.7501599999999999</v>
      </c>
      <c r="Y23" s="214">
        <v>3.9202400000000002</v>
      </c>
      <c r="Z23" s="177">
        <v>0</v>
      </c>
      <c r="AA23" s="207">
        <f>Y23+Z23*AA52/1000</f>
        <v>3.9202400000000002</v>
      </c>
      <c r="AB23" s="214">
        <v>3.9202400000000002</v>
      </c>
      <c r="AC23" s="177">
        <v>0</v>
      </c>
      <c r="AD23" s="207">
        <f>AB23+AC23*AD52/1000</f>
        <v>3.9202400000000002</v>
      </c>
      <c r="AE23" s="214"/>
      <c r="AF23" s="177"/>
      <c r="AG23" s="207">
        <f>AE23+AF23*AG52/1000</f>
        <v>0</v>
      </c>
      <c r="AH23" s="214"/>
      <c r="AI23" s="177"/>
      <c r="AJ23" s="207">
        <f>AH23+AI23*AJ52/1000</f>
        <v>0</v>
      </c>
      <c r="AK23" s="214"/>
      <c r="AL23" s="177"/>
      <c r="AM23" s="207">
        <f>AK23+AL23*AM52/1000</f>
        <v>0</v>
      </c>
      <c r="AN23" s="214"/>
      <c r="AO23" s="177"/>
      <c r="AP23" s="207">
        <f>AN23+AO23*AP52/1000</f>
        <v>0</v>
      </c>
      <c r="AQ23" s="214"/>
      <c r="AR23" s="177"/>
      <c r="AS23" s="207">
        <f>AQ23+AR23*AS52/1000</f>
        <v>0</v>
      </c>
      <c r="AT23" s="517">
        <f t="shared" si="32"/>
        <v>0</v>
      </c>
      <c r="AU23" s="181">
        <f t="shared" si="31"/>
        <v>0</v>
      </c>
      <c r="AV23" s="207">
        <f>AT23+AU23*AV52/1000</f>
        <v>0</v>
      </c>
    </row>
    <row r="24" spans="3:48" ht="12.75" customHeight="1" outlineLevel="1">
      <c r="C24" s="33"/>
      <c r="D24" s="32"/>
      <c r="E24" s="41"/>
      <c r="F24" s="41" t="s">
        <v>61</v>
      </c>
      <c r="G24" s="40">
        <v>0</v>
      </c>
      <c r="H24" s="178">
        <v>0</v>
      </c>
      <c r="I24" s="45">
        <f t="shared" si="27"/>
        <v>0</v>
      </c>
      <c r="J24" s="40">
        <v>0</v>
      </c>
      <c r="K24" s="178">
        <v>0</v>
      </c>
      <c r="L24" s="210">
        <f t="shared" si="28"/>
        <v>0</v>
      </c>
      <c r="M24" s="40">
        <v>0</v>
      </c>
      <c r="N24" s="178">
        <v>0</v>
      </c>
      <c r="O24" s="45">
        <f t="shared" si="29"/>
        <v>0</v>
      </c>
      <c r="P24" s="215">
        <v>0</v>
      </c>
      <c r="Q24" s="178"/>
      <c r="R24" s="210">
        <f t="shared" si="30"/>
        <v>0</v>
      </c>
      <c r="S24" s="215">
        <v>0</v>
      </c>
      <c r="T24" s="178">
        <v>0</v>
      </c>
      <c r="U24" s="210">
        <f>S24+T24*U52/1000</f>
        <v>0</v>
      </c>
      <c r="V24" s="215">
        <v>0</v>
      </c>
      <c r="W24" s="178">
        <v>0</v>
      </c>
      <c r="X24" s="210">
        <f>V24+W24*X52/1000</f>
        <v>0</v>
      </c>
      <c r="Y24" s="215">
        <v>0</v>
      </c>
      <c r="Z24" s="178">
        <v>0</v>
      </c>
      <c r="AA24" s="210">
        <f>Y24+Z24*AA52/1000</f>
        <v>0</v>
      </c>
      <c r="AB24" s="215">
        <v>0.25</v>
      </c>
      <c r="AC24" s="178">
        <v>0</v>
      </c>
      <c r="AD24" s="210">
        <f>AB24+AC24*AD52/1000</f>
        <v>0.25</v>
      </c>
      <c r="AE24" s="215"/>
      <c r="AF24" s="178"/>
      <c r="AG24" s="210">
        <f>AE24+AF24*AG52/1000</f>
        <v>0</v>
      </c>
      <c r="AH24" s="215"/>
      <c r="AI24" s="178"/>
      <c r="AJ24" s="210">
        <f>AH24+AI24*AJ52/1000</f>
        <v>0</v>
      </c>
      <c r="AK24" s="215"/>
      <c r="AL24" s="178"/>
      <c r="AM24" s="210">
        <f>AK24+AL24*AM52/1000</f>
        <v>0</v>
      </c>
      <c r="AN24" s="215"/>
      <c r="AO24" s="178"/>
      <c r="AP24" s="210">
        <f>AN24+AO24*AP52/1000</f>
        <v>0</v>
      </c>
      <c r="AQ24" s="534"/>
      <c r="AR24" s="178"/>
      <c r="AS24" s="210">
        <f>AQ24+AR24*AS52/1000</f>
        <v>0</v>
      </c>
      <c r="AT24" s="518">
        <f t="shared" si="32"/>
        <v>0</v>
      </c>
      <c r="AU24" s="182">
        <f t="shared" si="31"/>
        <v>0</v>
      </c>
      <c r="AV24" s="210">
        <f>AT24+AU24*AV52/1000</f>
        <v>0</v>
      </c>
    </row>
    <row r="25" spans="3:48" ht="12.75" customHeight="1">
      <c r="C25" s="33"/>
      <c r="D25" s="32"/>
      <c r="E25" s="36" t="s">
        <v>12</v>
      </c>
      <c r="F25" s="43"/>
      <c r="G25" s="163">
        <v>0</v>
      </c>
      <c r="H25" s="181">
        <v>0</v>
      </c>
      <c r="I25" s="42">
        <f t="shared" si="27"/>
        <v>0</v>
      </c>
      <c r="J25" s="206">
        <v>0</v>
      </c>
      <c r="K25" s="181">
        <v>0</v>
      </c>
      <c r="L25" s="207">
        <f t="shared" si="28"/>
        <v>0</v>
      </c>
      <c r="M25" s="191">
        <v>0</v>
      </c>
      <c r="N25" s="181">
        <v>0</v>
      </c>
      <c r="O25" s="42">
        <f t="shared" si="29"/>
        <v>0</v>
      </c>
      <c r="P25" s="206">
        <v>0</v>
      </c>
      <c r="Q25" s="181">
        <v>0</v>
      </c>
      <c r="R25" s="207">
        <f t="shared" si="30"/>
        <v>0</v>
      </c>
      <c r="S25" s="206">
        <v>0</v>
      </c>
      <c r="T25" s="181">
        <v>0</v>
      </c>
      <c r="U25" s="207">
        <f>S25+T25*U52/1000</f>
        <v>0</v>
      </c>
      <c r="V25" s="206">
        <v>0</v>
      </c>
      <c r="W25" s="181">
        <v>0</v>
      </c>
      <c r="X25" s="207">
        <f>V25+W25*X52/1000</f>
        <v>0</v>
      </c>
      <c r="Y25" s="206">
        <v>0</v>
      </c>
      <c r="Z25" s="181">
        <v>0</v>
      </c>
      <c r="AA25" s="207">
        <f>Y25+Z25*AA52/1000</f>
        <v>0</v>
      </c>
      <c r="AB25" s="206">
        <v>0</v>
      </c>
      <c r="AC25" s="181">
        <v>0</v>
      </c>
      <c r="AD25" s="207">
        <f>AB25+AC25*AD52/1000</f>
        <v>0</v>
      </c>
      <c r="AE25" s="206">
        <v>0</v>
      </c>
      <c r="AF25" s="181">
        <v>0</v>
      </c>
      <c r="AG25" s="207">
        <f>AE25+AF25*AG52/1000</f>
        <v>0</v>
      </c>
      <c r="AH25" s="206">
        <v>0</v>
      </c>
      <c r="AI25" s="181">
        <v>0</v>
      </c>
      <c r="AJ25" s="207">
        <f>AH25+AI25*AJ52/1000</f>
        <v>0</v>
      </c>
      <c r="AK25" s="206">
        <v>0</v>
      </c>
      <c r="AL25" s="181">
        <v>0</v>
      </c>
      <c r="AM25" s="207">
        <f>AK25+AL25*AM52/1000</f>
        <v>0</v>
      </c>
      <c r="AN25" s="206">
        <v>0</v>
      </c>
      <c r="AO25" s="181">
        <v>0</v>
      </c>
      <c r="AP25" s="207">
        <f>AN25+AO25*AP52/1000</f>
        <v>0</v>
      </c>
      <c r="AQ25" s="206">
        <f t="shared" ref="AQ25:AQ26" si="33">SUM(G25,J25,M25,P25,S25,V25,Y25,AB25,AE25,AH25,AK25,AN25)</f>
        <v>0</v>
      </c>
      <c r="AR25" s="181">
        <f t="shared" ref="AR25:AR26" si="34">SUM(H25,K25,N25,Q25,T25,W25,Z25,AC25,AF25,AI25,AL25,AO25)</f>
        <v>0</v>
      </c>
      <c r="AS25" s="207">
        <f>AQ25+AR25*AS52/1000</f>
        <v>0</v>
      </c>
      <c r="AT25" s="516">
        <f t="shared" si="32"/>
        <v>0</v>
      </c>
      <c r="AU25" s="181">
        <f t="shared" si="31"/>
        <v>0</v>
      </c>
      <c r="AV25" s="207">
        <f>AT25+AU25*AV52/1000</f>
        <v>0</v>
      </c>
    </row>
    <row r="26" spans="3:48" ht="12.75" customHeight="1">
      <c r="C26" s="33"/>
      <c r="D26" s="32"/>
      <c r="E26" s="36" t="s">
        <v>11</v>
      </c>
      <c r="F26" s="43"/>
      <c r="G26" s="163">
        <v>0</v>
      </c>
      <c r="H26" s="183">
        <v>0</v>
      </c>
      <c r="I26" s="42">
        <f t="shared" si="27"/>
        <v>0</v>
      </c>
      <c r="J26" s="206">
        <v>0</v>
      </c>
      <c r="K26" s="183">
        <v>0</v>
      </c>
      <c r="L26" s="207">
        <f t="shared" si="28"/>
        <v>0</v>
      </c>
      <c r="M26" s="191">
        <v>0</v>
      </c>
      <c r="N26" s="183">
        <v>0</v>
      </c>
      <c r="O26" s="42">
        <f t="shared" si="29"/>
        <v>0</v>
      </c>
      <c r="P26" s="206">
        <v>0</v>
      </c>
      <c r="Q26" s="183">
        <v>0</v>
      </c>
      <c r="R26" s="207">
        <f t="shared" si="30"/>
        <v>0</v>
      </c>
      <c r="S26" s="206">
        <v>0</v>
      </c>
      <c r="T26" s="183">
        <v>0</v>
      </c>
      <c r="U26" s="207">
        <f>S26+T26*U52/1000</f>
        <v>0</v>
      </c>
      <c r="V26" s="206"/>
      <c r="W26" s="183">
        <v>0</v>
      </c>
      <c r="X26" s="207">
        <f>V26+W26*X52/1000</f>
        <v>0</v>
      </c>
      <c r="Y26" s="206">
        <v>0</v>
      </c>
      <c r="Z26" s="183">
        <v>0</v>
      </c>
      <c r="AA26" s="207">
        <f>Y26+Z26*AA52/1000</f>
        <v>0</v>
      </c>
      <c r="AB26" s="206">
        <v>0</v>
      </c>
      <c r="AC26" s="183">
        <v>0</v>
      </c>
      <c r="AD26" s="207">
        <f>AB26+AC26*AD52/1000</f>
        <v>0</v>
      </c>
      <c r="AE26" s="206">
        <v>0</v>
      </c>
      <c r="AF26" s="183">
        <v>0</v>
      </c>
      <c r="AG26" s="207">
        <f>AE26+AF26*AG52/1000</f>
        <v>0</v>
      </c>
      <c r="AH26" s="206">
        <v>0</v>
      </c>
      <c r="AI26" s="183">
        <v>0</v>
      </c>
      <c r="AJ26" s="207">
        <f>AH26+AI26*AJ52/1000</f>
        <v>0</v>
      </c>
      <c r="AK26" s="206">
        <v>0</v>
      </c>
      <c r="AL26" s="183">
        <v>0</v>
      </c>
      <c r="AM26" s="207">
        <f>AK26+AL26*AM52/1000</f>
        <v>0</v>
      </c>
      <c r="AN26" s="206">
        <v>0</v>
      </c>
      <c r="AO26" s="183">
        <v>0</v>
      </c>
      <c r="AP26" s="207">
        <f>AN26+AO26*AP52/1000</f>
        <v>0</v>
      </c>
      <c r="AQ26" s="206">
        <f t="shared" si="33"/>
        <v>0</v>
      </c>
      <c r="AR26" s="183">
        <f t="shared" si="34"/>
        <v>0</v>
      </c>
      <c r="AS26" s="207">
        <f>AQ26+AR26*AS52/1000</f>
        <v>0</v>
      </c>
      <c r="AT26" s="517">
        <f t="shared" si="32"/>
        <v>0</v>
      </c>
      <c r="AU26" s="183">
        <f t="shared" si="31"/>
        <v>0</v>
      </c>
      <c r="AV26" s="207">
        <f>AT26+AU26*AV52/1000</f>
        <v>0</v>
      </c>
    </row>
    <row r="27" spans="3:48" ht="12.75" customHeight="1">
      <c r="C27" s="33"/>
      <c r="D27" s="32"/>
      <c r="E27" s="36" t="s">
        <v>463</v>
      </c>
      <c r="F27" s="43"/>
      <c r="G27" s="163">
        <v>0</v>
      </c>
      <c r="H27" s="1432">
        <v>0</v>
      </c>
      <c r="I27" s="42">
        <f t="shared" si="27"/>
        <v>0</v>
      </c>
      <c r="J27" s="1508">
        <v>7.13645</v>
      </c>
      <c r="K27" s="1432">
        <v>0</v>
      </c>
      <c r="L27" s="207">
        <f t="shared" si="28"/>
        <v>7.13645</v>
      </c>
      <c r="M27" s="1508">
        <v>999.99900000000002</v>
      </c>
      <c r="N27" s="1432">
        <v>0</v>
      </c>
      <c r="O27" s="42">
        <f t="shared" si="29"/>
        <v>999.99900000000002</v>
      </c>
      <c r="P27" s="206">
        <v>0</v>
      </c>
      <c r="Q27" s="1432">
        <v>0</v>
      </c>
      <c r="R27" s="207">
        <f t="shared" si="30"/>
        <v>0</v>
      </c>
      <c r="S27" s="206">
        <v>0</v>
      </c>
      <c r="T27" s="1432">
        <v>0</v>
      </c>
      <c r="U27" s="207">
        <f>S27+T27*U53/1000</f>
        <v>0</v>
      </c>
      <c r="V27" s="206"/>
      <c r="W27" s="1432">
        <v>0</v>
      </c>
      <c r="X27" s="207">
        <f>V27+W27*X53/1000</f>
        <v>0</v>
      </c>
      <c r="Y27" s="206">
        <v>0</v>
      </c>
      <c r="Z27" s="1432">
        <v>0</v>
      </c>
      <c r="AA27" s="207">
        <f>Y27+Z27*AA53/1000</f>
        <v>0</v>
      </c>
      <c r="AB27" s="206">
        <v>0</v>
      </c>
      <c r="AC27" s="1432">
        <v>0</v>
      </c>
      <c r="AD27" s="207">
        <f>AB27+AC27*AD53/1000</f>
        <v>0</v>
      </c>
      <c r="AE27" s="206">
        <v>0</v>
      </c>
      <c r="AF27" s="1432">
        <v>0</v>
      </c>
      <c r="AG27" s="207">
        <f>AE27+AF27*AG53/1000</f>
        <v>0</v>
      </c>
      <c r="AH27" s="206">
        <v>0</v>
      </c>
      <c r="AI27" s="1432">
        <v>0</v>
      </c>
      <c r="AJ27" s="207">
        <f>AH27+AI27*AJ53/1000</f>
        <v>0</v>
      </c>
      <c r="AK27" s="206">
        <v>0</v>
      </c>
      <c r="AL27" s="1432">
        <v>0</v>
      </c>
      <c r="AM27" s="207">
        <f>AK27+AL27*AM53/1000</f>
        <v>0</v>
      </c>
      <c r="AN27" s="206">
        <v>0</v>
      </c>
      <c r="AO27" s="1432">
        <v>0</v>
      </c>
      <c r="AP27" s="207">
        <f>AN27+AO27*AP53/1000</f>
        <v>0</v>
      </c>
      <c r="AQ27" s="206">
        <f t="shared" ref="AQ27" si="35">SUM(G27,J27,M27,P27,S27,V27,Y27,AB27,AE27,AH27,AK27,AN27)</f>
        <v>1007.13545</v>
      </c>
      <c r="AR27" s="1432">
        <f t="shared" ref="AR27" si="36">SUM(H27,K27,N27,Q27,T27,W27,Z27,AC27,AF27,AI27,AL27,AO27)</f>
        <v>0</v>
      </c>
      <c r="AS27" s="207">
        <f>AQ27+AR27*AS53/1000</f>
        <v>1007.13545</v>
      </c>
      <c r="AT27" s="214">
        <f t="shared" ref="AT27" si="37">AQ27/$AW$3</f>
        <v>83.927954166666666</v>
      </c>
      <c r="AU27" s="1432">
        <f t="shared" ref="AU27" si="38">SUM(K27,N27,Q27,T27,W27,Z27,AC27,AF27,AI27,AL27,AO27,AR27)</f>
        <v>0</v>
      </c>
      <c r="AV27" s="207">
        <f>AT27+AU27*AV53/1000</f>
        <v>83.927954166666666</v>
      </c>
    </row>
    <row r="28" spans="3:48" ht="12.75" customHeight="1">
      <c r="C28" s="33"/>
      <c r="D28" s="32"/>
      <c r="E28" s="36" t="s">
        <v>8</v>
      </c>
      <c r="F28" s="43"/>
      <c r="G28" s="45">
        <f t="shared" ref="G28:X28" si="39">SUM(G29:G32)</f>
        <v>14.166858999999999</v>
      </c>
      <c r="H28" s="182">
        <f t="shared" si="39"/>
        <v>0</v>
      </c>
      <c r="I28" s="45">
        <f t="shared" si="39"/>
        <v>14.166858999999999</v>
      </c>
      <c r="J28" s="217">
        <f t="shared" si="39"/>
        <v>13.619629</v>
      </c>
      <c r="K28" s="182">
        <f t="shared" si="39"/>
        <v>0</v>
      </c>
      <c r="L28" s="210">
        <f t="shared" si="39"/>
        <v>13.619629</v>
      </c>
      <c r="M28" s="156">
        <f>SUM(M29:M32)</f>
        <v>6.5100759999999998</v>
      </c>
      <c r="N28" s="182">
        <v>0</v>
      </c>
      <c r="O28" s="45">
        <f t="shared" si="39"/>
        <v>6.5100759999999998</v>
      </c>
      <c r="P28" s="217">
        <f t="shared" si="39"/>
        <v>11.410589</v>
      </c>
      <c r="Q28" s="182">
        <f t="shared" si="39"/>
        <v>0</v>
      </c>
      <c r="R28" s="210">
        <f t="shared" si="39"/>
        <v>11.410589</v>
      </c>
      <c r="S28" s="217">
        <f t="shared" si="39"/>
        <v>15.245220999999999</v>
      </c>
      <c r="T28" s="182">
        <f t="shared" si="39"/>
        <v>0</v>
      </c>
      <c r="U28" s="210">
        <f t="shared" si="39"/>
        <v>15.245220999999999</v>
      </c>
      <c r="V28" s="217">
        <f t="shared" si="39"/>
        <v>11.238780999999999</v>
      </c>
      <c r="W28" s="182">
        <f t="shared" si="39"/>
        <v>0</v>
      </c>
      <c r="X28" s="210">
        <f t="shared" si="39"/>
        <v>11.238780999999999</v>
      </c>
      <c r="Y28" s="217">
        <f>SUM(Y29:Y32)</f>
        <v>14.023700000000002</v>
      </c>
      <c r="Z28" s="182">
        <v>0</v>
      </c>
      <c r="AA28" s="210">
        <f t="shared" ref="AA28" si="40">SUM(AA29:AA32)</f>
        <v>14.023700000000002</v>
      </c>
      <c r="AB28" s="217">
        <f>SUM(AB29:AB32)</f>
        <v>6.9894280000000002</v>
      </c>
      <c r="AC28" s="182">
        <f t="shared" ref="AC28:AD28" si="41">SUM(AC29:AC32)</f>
        <v>0</v>
      </c>
      <c r="AD28" s="210">
        <f t="shared" si="41"/>
        <v>6.9894280000000002</v>
      </c>
      <c r="AE28" s="217">
        <f>SUM(AE29:AE32)</f>
        <v>0</v>
      </c>
      <c r="AF28" s="182">
        <f t="shared" ref="AF28:AG28" si="42">SUM(AF29:AF32)</f>
        <v>0</v>
      </c>
      <c r="AG28" s="210">
        <f t="shared" si="42"/>
        <v>0</v>
      </c>
      <c r="AH28" s="217">
        <f>SUM(AH29:AH32)</f>
        <v>0</v>
      </c>
      <c r="AI28" s="182">
        <f t="shared" ref="AI28:AJ28" si="43">SUM(AI29:AI32)</f>
        <v>0</v>
      </c>
      <c r="AJ28" s="210">
        <f t="shared" si="43"/>
        <v>0</v>
      </c>
      <c r="AK28" s="217">
        <f>SUM(AK29:AK32)</f>
        <v>0</v>
      </c>
      <c r="AL28" s="182">
        <f t="shared" ref="AL28:AM28" si="44">SUM(AL29:AL32)</f>
        <v>0</v>
      </c>
      <c r="AM28" s="210">
        <f t="shared" si="44"/>
        <v>0</v>
      </c>
      <c r="AN28" s="217">
        <f>SUM(AN29:AN32)</f>
        <v>0</v>
      </c>
      <c r="AO28" s="182">
        <f t="shared" ref="AO28:AP28" si="45">SUM(AO29:AO32)</f>
        <v>0</v>
      </c>
      <c r="AP28" s="210">
        <f t="shared" si="45"/>
        <v>0</v>
      </c>
      <c r="AQ28" s="217">
        <f>SUM(AQ29:AQ32)</f>
        <v>0</v>
      </c>
      <c r="AR28" s="182">
        <f t="shared" ref="AR28:AS28" si="46">SUM(AR29:AR32)</f>
        <v>0</v>
      </c>
      <c r="AS28" s="210">
        <f t="shared" si="46"/>
        <v>0</v>
      </c>
      <c r="AT28" s="217">
        <f>SUM(AT29:AT32)</f>
        <v>0</v>
      </c>
      <c r="AU28" s="182">
        <f t="shared" ref="AU28:AV28" si="47">SUM(AU29:AU32)</f>
        <v>0</v>
      </c>
      <c r="AV28" s="210">
        <f t="shared" si="47"/>
        <v>0</v>
      </c>
    </row>
    <row r="29" spans="3:48" ht="12.75" customHeight="1" outlineLevel="1">
      <c r="C29" s="33"/>
      <c r="D29" s="32"/>
      <c r="E29" s="32"/>
      <c r="F29" s="26" t="s">
        <v>10</v>
      </c>
      <c r="G29" s="37">
        <v>0.78595000000000004</v>
      </c>
      <c r="H29" s="176">
        <v>0</v>
      </c>
      <c r="I29" s="37">
        <f>G29+H29*$R$52/1000</f>
        <v>0.78595000000000004</v>
      </c>
      <c r="J29" s="37">
        <v>2.8408090000000001</v>
      </c>
      <c r="K29" s="176">
        <v>0</v>
      </c>
      <c r="L29" s="218">
        <f>J29+K29*$R$52/1000</f>
        <v>2.8408090000000001</v>
      </c>
      <c r="M29" s="37">
        <v>0.91030599999999995</v>
      </c>
      <c r="N29" s="176">
        <v>0</v>
      </c>
      <c r="O29" s="37">
        <f>M29+N29*$R$52/1000</f>
        <v>0.91030599999999995</v>
      </c>
      <c r="P29" s="213">
        <v>0.70820399999999994</v>
      </c>
      <c r="Q29" s="176">
        <v>0</v>
      </c>
      <c r="R29" s="218">
        <f>P29+Q29*$R$52/1000</f>
        <v>0.70820399999999994</v>
      </c>
      <c r="S29" s="213">
        <v>0.82648299999999997</v>
      </c>
      <c r="T29" s="176">
        <v>0</v>
      </c>
      <c r="U29" s="218">
        <f>S29+T29*U52/1000</f>
        <v>0.82648299999999997</v>
      </c>
      <c r="V29" s="213">
        <v>1.4114899999999999</v>
      </c>
      <c r="W29" s="176">
        <v>0</v>
      </c>
      <c r="X29" s="218">
        <f>V29+W29*X52/1000</f>
        <v>1.4114899999999999</v>
      </c>
      <c r="Y29" s="213">
        <v>0.68539099999999997</v>
      </c>
      <c r="Z29" s="176">
        <v>0</v>
      </c>
      <c r="AA29" s="218">
        <f>Y29+Z29*AA52/1000</f>
        <v>0.68539099999999997</v>
      </c>
      <c r="AB29" s="213">
        <v>0.685025</v>
      </c>
      <c r="AC29" s="176">
        <v>0</v>
      </c>
      <c r="AD29" s="218">
        <f>AB29+AC29*AD56/1000</f>
        <v>0.685025</v>
      </c>
      <c r="AE29" s="213"/>
      <c r="AF29" s="176"/>
      <c r="AG29" s="218">
        <f>AE29+AF29*AG52/1000</f>
        <v>0</v>
      </c>
      <c r="AH29" s="213"/>
      <c r="AI29" s="176"/>
      <c r="AJ29" s="218">
        <f>AH29+AI29*AJ52/1000</f>
        <v>0</v>
      </c>
      <c r="AK29" s="213"/>
      <c r="AL29" s="176"/>
      <c r="AM29" s="218">
        <f>AK29+AL29*AM52/1000</f>
        <v>0</v>
      </c>
      <c r="AN29" s="213"/>
      <c r="AO29" s="181"/>
      <c r="AP29" s="218">
        <f>AN29+AO29*AP52/1000</f>
        <v>0</v>
      </c>
      <c r="AQ29" s="213"/>
      <c r="AR29" s="181"/>
      <c r="AS29" s="218">
        <f>AQ29+AR29*AS52/1000</f>
        <v>0</v>
      </c>
      <c r="AT29" s="516">
        <f>AQ29/$AW$3</f>
        <v>0</v>
      </c>
      <c r="AU29" s="181">
        <f t="shared" ref="AU29:AU38" si="48">SUM(K29,N29,Q29,T29,W29,Z29,AC29,AF29,AI29,AL29,AO29,AR29)</f>
        <v>0</v>
      </c>
      <c r="AV29" s="218">
        <f>AT29+AU29*AV52/1000</f>
        <v>0</v>
      </c>
    </row>
    <row r="30" spans="3:48" ht="12.75" customHeight="1" outlineLevel="1">
      <c r="C30" s="33"/>
      <c r="D30" s="32"/>
      <c r="E30" s="32"/>
      <c r="F30" s="36" t="s">
        <v>9</v>
      </c>
      <c r="G30" s="35">
        <v>0</v>
      </c>
      <c r="H30" s="177">
        <v>0</v>
      </c>
      <c r="I30" s="35">
        <f>G30+H30*$R$52/1000</f>
        <v>0</v>
      </c>
      <c r="J30" s="35">
        <v>0</v>
      </c>
      <c r="K30" s="177">
        <v>0</v>
      </c>
      <c r="L30" s="207">
        <f>J30+K30*$R$52/1000</f>
        <v>0</v>
      </c>
      <c r="M30" s="35">
        <v>0</v>
      </c>
      <c r="N30" s="177">
        <v>0</v>
      </c>
      <c r="O30" s="35">
        <f>M30+N30*$R$52/1000</f>
        <v>0</v>
      </c>
      <c r="P30" s="214">
        <v>0</v>
      </c>
      <c r="Q30" s="177">
        <v>0</v>
      </c>
      <c r="R30" s="207">
        <f>P30+Q30*$R$52/1000</f>
        <v>0</v>
      </c>
      <c r="S30" s="214">
        <v>0</v>
      </c>
      <c r="T30" s="177">
        <v>0</v>
      </c>
      <c r="U30" s="207">
        <f>S30+T30*U52/1000</f>
        <v>0</v>
      </c>
      <c r="V30" s="214">
        <v>0</v>
      </c>
      <c r="W30" s="177">
        <v>0</v>
      </c>
      <c r="X30" s="207">
        <f>V30+W30*X52/1000</f>
        <v>0</v>
      </c>
      <c r="Y30" s="214">
        <v>0</v>
      </c>
      <c r="Z30" s="177">
        <v>0</v>
      </c>
      <c r="AA30" s="207">
        <f>Y30+Z30*AA52/1000</f>
        <v>0</v>
      </c>
      <c r="AB30" s="214">
        <v>0</v>
      </c>
      <c r="AC30" s="177">
        <v>0</v>
      </c>
      <c r="AD30" s="207">
        <f>AB30+AC30*AD57/1000</f>
        <v>0</v>
      </c>
      <c r="AE30" s="214"/>
      <c r="AF30" s="177"/>
      <c r="AG30" s="207">
        <f>AE30+AF30*AG52/1000</f>
        <v>0</v>
      </c>
      <c r="AH30" s="214"/>
      <c r="AI30" s="177"/>
      <c r="AJ30" s="207">
        <f>AH30+AI30*AJ52/1000</f>
        <v>0</v>
      </c>
      <c r="AK30" s="214"/>
      <c r="AL30" s="177"/>
      <c r="AM30" s="207">
        <f>AK30+AL30*AM52/1000</f>
        <v>0</v>
      </c>
      <c r="AN30" s="214"/>
      <c r="AO30" s="181"/>
      <c r="AP30" s="207">
        <f>AN30+AO30*AP52/1000</f>
        <v>0</v>
      </c>
      <c r="AQ30" s="214"/>
      <c r="AR30" s="181"/>
      <c r="AS30" s="207">
        <f>AQ30+AR30*AS52/1000</f>
        <v>0</v>
      </c>
      <c r="AT30" s="517">
        <f t="shared" ref="AT30:AT32" si="49">AQ30/$AW$3</f>
        <v>0</v>
      </c>
      <c r="AU30" s="181">
        <f t="shared" si="48"/>
        <v>0</v>
      </c>
      <c r="AV30" s="207">
        <f>AT30+AU30*AV52/1000</f>
        <v>0</v>
      </c>
    </row>
    <row r="31" spans="3:48" ht="12.75" customHeight="1" outlineLevel="1">
      <c r="C31" s="33"/>
      <c r="D31" s="32"/>
      <c r="E31" s="32"/>
      <c r="F31" s="36" t="s">
        <v>101</v>
      </c>
      <c r="G31" s="35">
        <v>3.5573239999999999</v>
      </c>
      <c r="H31" s="177">
        <v>0</v>
      </c>
      <c r="I31" s="35">
        <f>G31+H31*$R$52/1000</f>
        <v>3.5573239999999999</v>
      </c>
      <c r="J31" s="35">
        <v>6.1712000000000003E-2</v>
      </c>
      <c r="K31" s="177">
        <v>0</v>
      </c>
      <c r="L31" s="207">
        <f>J31+K31*$R$52/1000</f>
        <v>6.1712000000000003E-2</v>
      </c>
      <c r="M31" s="35">
        <v>4.2290000000000001E-2</v>
      </c>
      <c r="N31" s="177">
        <v>0</v>
      </c>
      <c r="O31" s="35">
        <f>M31+N31*$R$52/1000</f>
        <v>4.2290000000000001E-2</v>
      </c>
      <c r="P31" s="214">
        <v>3.349059</v>
      </c>
      <c r="Q31" s="177">
        <v>0</v>
      </c>
      <c r="R31" s="207">
        <f>P31+Q31*$R$52/1000</f>
        <v>3.349059</v>
      </c>
      <c r="S31" s="214">
        <v>4.4596999999999998E-2</v>
      </c>
      <c r="T31" s="177">
        <v>0</v>
      </c>
      <c r="U31" s="207">
        <f>S31+T31*U52/1000</f>
        <v>4.4596999999999998E-2</v>
      </c>
      <c r="V31" s="214">
        <v>4.4976000000000002E-2</v>
      </c>
      <c r="W31" s="177">
        <v>0</v>
      </c>
      <c r="X31" s="207">
        <f>V31+W31*X52/1000</f>
        <v>4.4976000000000002E-2</v>
      </c>
      <c r="Y31" s="214">
        <v>3.309631</v>
      </c>
      <c r="Z31" s="177">
        <v>0</v>
      </c>
      <c r="AA31" s="207">
        <f>Y31+Z31*AA52/1000</f>
        <v>3.309631</v>
      </c>
      <c r="AB31" s="214">
        <v>4.3688999999999999E-2</v>
      </c>
      <c r="AC31" s="177">
        <v>0</v>
      </c>
      <c r="AD31" s="207">
        <f>AB31+AC31*AD58/1000</f>
        <v>4.3688999999999999E-2</v>
      </c>
      <c r="AE31" s="214"/>
      <c r="AF31" s="177"/>
      <c r="AG31" s="207">
        <f>AE31+AF31*AG52/1000</f>
        <v>0</v>
      </c>
      <c r="AH31" s="214"/>
      <c r="AI31" s="177"/>
      <c r="AJ31" s="207">
        <f>AH31+AI31*AJ52/1000</f>
        <v>0</v>
      </c>
      <c r="AK31" s="214"/>
      <c r="AL31" s="177"/>
      <c r="AM31" s="207">
        <f>AK31+AL31*AM52/1000</f>
        <v>0</v>
      </c>
      <c r="AN31" s="214"/>
      <c r="AO31" s="181"/>
      <c r="AP31" s="207">
        <f>AN31+AO31*AP52/1000</f>
        <v>0</v>
      </c>
      <c r="AQ31" s="214"/>
      <c r="AR31" s="181"/>
      <c r="AS31" s="207">
        <f>AQ31+AR31*AS52/1000</f>
        <v>0</v>
      </c>
      <c r="AT31" s="517">
        <f t="shared" si="49"/>
        <v>0</v>
      </c>
      <c r="AU31" s="181">
        <f t="shared" si="48"/>
        <v>0</v>
      </c>
      <c r="AV31" s="207">
        <f>AT31+AU31*AV52/1000</f>
        <v>0</v>
      </c>
    </row>
    <row r="32" spans="3:48" ht="12.75" customHeight="1" outlineLevel="1">
      <c r="C32" s="33"/>
      <c r="D32" s="32"/>
      <c r="E32" s="32"/>
      <c r="F32" s="36" t="s">
        <v>8</v>
      </c>
      <c r="G32" s="35">
        <f t="shared" ref="G32:AA32" si="50">SUM(G33:G38)</f>
        <v>9.8235849999999996</v>
      </c>
      <c r="H32" s="177">
        <f t="shared" si="50"/>
        <v>0</v>
      </c>
      <c r="I32" s="35">
        <f t="shared" si="50"/>
        <v>9.8235849999999996</v>
      </c>
      <c r="J32" s="35">
        <f t="shared" si="50"/>
        <v>10.717108</v>
      </c>
      <c r="K32" s="177">
        <f t="shared" si="50"/>
        <v>0</v>
      </c>
      <c r="L32" s="207">
        <f t="shared" si="50"/>
        <v>10.717108</v>
      </c>
      <c r="M32" s="35">
        <f t="shared" si="50"/>
        <v>5.55748</v>
      </c>
      <c r="N32" s="177">
        <f t="shared" si="50"/>
        <v>0</v>
      </c>
      <c r="O32" s="35">
        <f t="shared" si="50"/>
        <v>5.55748</v>
      </c>
      <c r="P32" s="214">
        <f t="shared" si="50"/>
        <v>7.353326</v>
      </c>
      <c r="Q32" s="177">
        <f t="shared" si="50"/>
        <v>0</v>
      </c>
      <c r="R32" s="207">
        <f t="shared" si="50"/>
        <v>7.353326</v>
      </c>
      <c r="S32" s="214">
        <f t="shared" si="50"/>
        <v>14.374141</v>
      </c>
      <c r="T32" s="177">
        <f t="shared" si="50"/>
        <v>0</v>
      </c>
      <c r="U32" s="207">
        <f t="shared" si="50"/>
        <v>14.374141</v>
      </c>
      <c r="V32" s="214">
        <f t="shared" si="50"/>
        <v>9.7823150000000005</v>
      </c>
      <c r="W32" s="177">
        <f t="shared" si="50"/>
        <v>0</v>
      </c>
      <c r="X32" s="207">
        <f t="shared" si="50"/>
        <v>9.7823150000000005</v>
      </c>
      <c r="Y32" s="214">
        <f t="shared" si="50"/>
        <v>10.028678000000001</v>
      </c>
      <c r="Z32" s="177">
        <f t="shared" si="50"/>
        <v>0</v>
      </c>
      <c r="AA32" s="207">
        <f t="shared" si="50"/>
        <v>10.028678000000001</v>
      </c>
      <c r="AB32" s="214">
        <f t="shared" ref="AB32" si="51">SUM(AB33:AB38)</f>
        <v>6.2607140000000001</v>
      </c>
      <c r="AC32" s="177">
        <f t="shared" ref="AC32:AD32" si="52">SUM(AC33:AC38)</f>
        <v>0</v>
      </c>
      <c r="AD32" s="207">
        <f t="shared" si="52"/>
        <v>6.2607140000000001</v>
      </c>
      <c r="AE32" s="214"/>
      <c r="AF32" s="177"/>
      <c r="AG32" s="207">
        <f>AE32+AF32*AG52/1000</f>
        <v>0</v>
      </c>
      <c r="AH32" s="214"/>
      <c r="AI32" s="177"/>
      <c r="AJ32" s="207">
        <f>AH32+AI32*AJ52/1000</f>
        <v>0</v>
      </c>
      <c r="AK32" s="214"/>
      <c r="AL32" s="177"/>
      <c r="AM32" s="207">
        <f>AK32+AL32*AM52/1000</f>
        <v>0</v>
      </c>
      <c r="AN32" s="214"/>
      <c r="AO32" s="181"/>
      <c r="AP32" s="207">
        <f>AN32+AO32*AP52/1000</f>
        <v>0</v>
      </c>
      <c r="AQ32" s="214"/>
      <c r="AR32" s="181"/>
      <c r="AS32" s="207">
        <f>AQ32+AR32*AS52/1000</f>
        <v>0</v>
      </c>
      <c r="AT32" s="517">
        <f t="shared" si="49"/>
        <v>0</v>
      </c>
      <c r="AU32" s="181">
        <f t="shared" si="48"/>
        <v>0</v>
      </c>
      <c r="AV32" s="207">
        <f>AT32+AU32*AV52/1000</f>
        <v>0</v>
      </c>
    </row>
    <row r="33" spans="1:48" s="1586" customFormat="1" ht="12.75" customHeight="1" outlineLevel="1">
      <c r="A33" s="1"/>
      <c r="B33" s="1"/>
      <c r="C33" s="1584"/>
      <c r="D33" s="1584"/>
      <c r="E33" s="1584"/>
      <c r="F33" s="1593" t="s">
        <v>187</v>
      </c>
      <c r="G33" s="1587">
        <v>1.678515</v>
      </c>
      <c r="H33" s="1588">
        <v>0</v>
      </c>
      <c r="I33" s="1595">
        <f t="shared" ref="I33:I38" si="53">G33+H33*I$52/1000</f>
        <v>1.678515</v>
      </c>
      <c r="J33" s="1596">
        <v>0.66008199999999995</v>
      </c>
      <c r="K33" s="1588">
        <v>0</v>
      </c>
      <c r="L33" s="1590">
        <f t="shared" ref="L33:L38" si="54">J33+K33*L$52/1000</f>
        <v>0.66008199999999995</v>
      </c>
      <c r="M33" s="1589">
        <v>1.2628600000000001</v>
      </c>
      <c r="N33" s="1588">
        <v>0</v>
      </c>
      <c r="O33" s="1587">
        <f t="shared" ref="O33:O38" si="55">M33+N33*O$52/1000</f>
        <v>1.2628600000000001</v>
      </c>
      <c r="P33" s="1601">
        <v>0</v>
      </c>
      <c r="Q33" s="1588">
        <v>0</v>
      </c>
      <c r="R33" s="1590">
        <f t="shared" ref="R33:R38" si="56">P33+Q33*R$52/1000</f>
        <v>0</v>
      </c>
      <c r="S33" s="1591">
        <v>1.6819310000000001</v>
      </c>
      <c r="T33" s="1588">
        <v>0</v>
      </c>
      <c r="U33" s="1590">
        <f t="shared" ref="U33:U38" si="57">S33+T33*U$52/1000</f>
        <v>1.6819310000000001</v>
      </c>
      <c r="V33" s="1591">
        <v>1.778205</v>
      </c>
      <c r="W33" s="1588">
        <v>0</v>
      </c>
      <c r="X33" s="1590">
        <f t="shared" ref="X33:X38" si="58">V33+W33*X$52/1000</f>
        <v>1.778205</v>
      </c>
      <c r="Y33" s="1591">
        <v>0.156247</v>
      </c>
      <c r="Z33" s="1588">
        <v>0</v>
      </c>
      <c r="AA33" s="1590">
        <f t="shared" ref="AA33:AA38" si="59">Y33+Z33*AA$52/1000</f>
        <v>0.156247</v>
      </c>
      <c r="AB33" s="1591">
        <v>0.15495600000000001</v>
      </c>
      <c r="AC33" s="1588">
        <v>0</v>
      </c>
      <c r="AD33" s="1590">
        <f t="shared" ref="AD33:AD38" si="60">AB33+AC33*AD$52/1000</f>
        <v>0.15495600000000001</v>
      </c>
      <c r="AE33" s="1591"/>
      <c r="AF33" s="1588"/>
      <c r="AG33" s="1590"/>
      <c r="AH33" s="1591"/>
      <c r="AI33" s="1588"/>
      <c r="AJ33" s="1590"/>
      <c r="AK33" s="1591"/>
      <c r="AL33" s="1588"/>
      <c r="AM33" s="1590"/>
      <c r="AN33" s="1591"/>
      <c r="AO33" s="1592"/>
      <c r="AP33" s="1590"/>
      <c r="AQ33" s="1591"/>
      <c r="AR33" s="1592"/>
      <c r="AS33" s="1590"/>
      <c r="AT33" s="1591"/>
      <c r="AU33" s="1592">
        <f t="shared" si="48"/>
        <v>0</v>
      </c>
      <c r="AV33" s="1590"/>
    </row>
    <row r="34" spans="1:48" ht="12.75" customHeight="1" outlineLevel="1">
      <c r="C34" s="1584"/>
      <c r="D34" s="1584"/>
      <c r="E34" s="1584"/>
      <c r="F34" s="1594" t="s">
        <v>319</v>
      </c>
      <c r="G34" s="35">
        <v>0.311</v>
      </c>
      <c r="H34" s="177">
        <v>0</v>
      </c>
      <c r="I34" s="1597">
        <f t="shared" si="53"/>
        <v>0.311</v>
      </c>
      <c r="J34" s="1598">
        <v>0.16500000000000001</v>
      </c>
      <c r="K34" s="177">
        <v>0</v>
      </c>
      <c r="L34" s="207">
        <f t="shared" si="54"/>
        <v>0.16500000000000001</v>
      </c>
      <c r="M34" s="1585">
        <v>0.13919999999999999</v>
      </c>
      <c r="N34" s="177">
        <v>0</v>
      </c>
      <c r="O34" s="35">
        <f t="shared" si="55"/>
        <v>0.13919999999999999</v>
      </c>
      <c r="P34" s="517">
        <v>0.16500000000000001</v>
      </c>
      <c r="Q34" s="177">
        <v>0</v>
      </c>
      <c r="R34" s="207">
        <f t="shared" si="56"/>
        <v>0.16500000000000001</v>
      </c>
      <c r="S34" s="214">
        <v>0.14499999999999999</v>
      </c>
      <c r="T34" s="177">
        <v>0</v>
      </c>
      <c r="U34" s="207">
        <f t="shared" si="57"/>
        <v>0.14499999999999999</v>
      </c>
      <c r="V34" s="214">
        <v>8.4000000000000005E-2</v>
      </c>
      <c r="W34" s="177">
        <v>0</v>
      </c>
      <c r="X34" s="207">
        <f t="shared" si="58"/>
        <v>8.4000000000000005E-2</v>
      </c>
      <c r="Y34" s="214">
        <v>0</v>
      </c>
      <c r="Z34" s="177">
        <v>0</v>
      </c>
      <c r="AA34" s="207">
        <f t="shared" si="59"/>
        <v>0</v>
      </c>
      <c r="AB34" s="214">
        <v>0.22969999999999999</v>
      </c>
      <c r="AC34" s="177">
        <v>0</v>
      </c>
      <c r="AD34" s="207">
        <f t="shared" si="60"/>
        <v>0.22969999999999999</v>
      </c>
      <c r="AE34" s="214"/>
      <c r="AF34" s="177"/>
      <c r="AG34" s="207"/>
      <c r="AH34" s="214"/>
      <c r="AI34" s="177"/>
      <c r="AJ34" s="207"/>
      <c r="AK34" s="214"/>
      <c r="AL34" s="177"/>
      <c r="AM34" s="207"/>
      <c r="AN34" s="214"/>
      <c r="AO34" s="181"/>
      <c r="AP34" s="207"/>
      <c r="AQ34" s="214"/>
      <c r="AR34" s="181"/>
      <c r="AS34" s="207"/>
      <c r="AT34" s="214"/>
      <c r="AU34" s="181">
        <f t="shared" si="48"/>
        <v>0</v>
      </c>
      <c r="AV34" s="207"/>
    </row>
    <row r="35" spans="1:48" ht="12.75" customHeight="1" outlineLevel="1">
      <c r="C35" s="1584"/>
      <c r="D35" s="1584"/>
      <c r="E35" s="1584"/>
      <c r="F35" s="1594" t="s">
        <v>731</v>
      </c>
      <c r="G35" s="35">
        <v>5.3258919999999996</v>
      </c>
      <c r="H35" s="177">
        <v>0</v>
      </c>
      <c r="I35" s="1597">
        <f t="shared" si="53"/>
        <v>5.3258919999999996</v>
      </c>
      <c r="J35" s="1598">
        <v>5.2177600000000002</v>
      </c>
      <c r="K35" s="177">
        <v>0</v>
      </c>
      <c r="L35" s="207">
        <f t="shared" si="54"/>
        <v>5.2177600000000002</v>
      </c>
      <c r="M35" s="1585">
        <v>2.3641570000000001</v>
      </c>
      <c r="N35" s="177">
        <v>0</v>
      </c>
      <c r="O35" s="35">
        <f t="shared" si="55"/>
        <v>2.3641570000000001</v>
      </c>
      <c r="P35" s="517">
        <v>5.8691680000000002</v>
      </c>
      <c r="Q35" s="177">
        <v>0</v>
      </c>
      <c r="R35" s="207">
        <f t="shared" si="56"/>
        <v>5.8691680000000002</v>
      </c>
      <c r="S35" s="214">
        <v>9.4817780000000003</v>
      </c>
      <c r="T35" s="177">
        <v>0</v>
      </c>
      <c r="U35" s="207">
        <f t="shared" si="57"/>
        <v>9.4817780000000003</v>
      </c>
      <c r="V35" s="214">
        <v>4.4674469999999999</v>
      </c>
      <c r="W35" s="177">
        <v>0</v>
      </c>
      <c r="X35" s="207">
        <f t="shared" si="58"/>
        <v>4.4674469999999999</v>
      </c>
      <c r="Y35" s="214">
        <v>8.7171610000000008</v>
      </c>
      <c r="Z35" s="177">
        <v>0</v>
      </c>
      <c r="AA35" s="207">
        <f t="shared" si="59"/>
        <v>8.7171610000000008</v>
      </c>
      <c r="AB35" s="214">
        <v>4.0283220000000002</v>
      </c>
      <c r="AC35" s="177">
        <v>0</v>
      </c>
      <c r="AD35" s="207">
        <f t="shared" si="60"/>
        <v>4.0283220000000002</v>
      </c>
      <c r="AE35" s="214"/>
      <c r="AF35" s="177"/>
      <c r="AG35" s="207"/>
      <c r="AH35" s="214"/>
      <c r="AI35" s="177"/>
      <c r="AJ35" s="207"/>
      <c r="AK35" s="214"/>
      <c r="AL35" s="177"/>
      <c r="AM35" s="207"/>
      <c r="AN35" s="214"/>
      <c r="AO35" s="181"/>
      <c r="AP35" s="207"/>
      <c r="AQ35" s="214"/>
      <c r="AR35" s="181"/>
      <c r="AS35" s="207"/>
      <c r="AT35" s="214"/>
      <c r="AU35" s="181">
        <f t="shared" si="48"/>
        <v>0</v>
      </c>
      <c r="AV35" s="207"/>
    </row>
    <row r="36" spans="1:48" ht="12.75" customHeight="1" outlineLevel="1">
      <c r="C36" s="1584"/>
      <c r="D36" s="1584"/>
      <c r="E36" s="1584"/>
      <c r="F36" s="1594" t="s">
        <v>321</v>
      </c>
      <c r="G36" s="35">
        <v>0.91924799999999995</v>
      </c>
      <c r="H36" s="177">
        <v>0</v>
      </c>
      <c r="I36" s="1597">
        <f t="shared" si="53"/>
        <v>0.91924799999999995</v>
      </c>
      <c r="J36" s="1598">
        <v>0.91924799999999995</v>
      </c>
      <c r="K36" s="177">
        <v>0</v>
      </c>
      <c r="L36" s="207">
        <f t="shared" si="54"/>
        <v>0.91924799999999995</v>
      </c>
      <c r="M36" s="1585">
        <v>0.91924799999999995</v>
      </c>
      <c r="N36" s="177">
        <v>0</v>
      </c>
      <c r="O36" s="35">
        <f t="shared" si="55"/>
        <v>0.91924799999999995</v>
      </c>
      <c r="P36" s="517">
        <v>0.91924799999999995</v>
      </c>
      <c r="Q36" s="177">
        <v>0</v>
      </c>
      <c r="R36" s="207">
        <f t="shared" si="56"/>
        <v>0.91924799999999995</v>
      </c>
      <c r="S36" s="214">
        <v>0.91924799999999995</v>
      </c>
      <c r="T36" s="177">
        <v>0</v>
      </c>
      <c r="U36" s="207">
        <f t="shared" si="57"/>
        <v>0.91924799999999995</v>
      </c>
      <c r="V36" s="214">
        <v>0.91924799999999995</v>
      </c>
      <c r="W36" s="177">
        <v>0</v>
      </c>
      <c r="X36" s="207">
        <f t="shared" si="58"/>
        <v>0.91924799999999995</v>
      </c>
      <c r="Y36" s="214">
        <v>0.91924799999999995</v>
      </c>
      <c r="Z36" s="177">
        <v>0</v>
      </c>
      <c r="AA36" s="207">
        <f t="shared" si="59"/>
        <v>0.91924799999999995</v>
      </c>
      <c r="AB36" s="214">
        <v>0.91924799999999995</v>
      </c>
      <c r="AC36" s="177">
        <v>0</v>
      </c>
      <c r="AD36" s="207">
        <f t="shared" si="60"/>
        <v>0.91924799999999995</v>
      </c>
      <c r="AE36" s="214"/>
      <c r="AF36" s="177"/>
      <c r="AG36" s="207"/>
      <c r="AH36" s="214"/>
      <c r="AI36" s="177"/>
      <c r="AJ36" s="207"/>
      <c r="AK36" s="214"/>
      <c r="AL36" s="177"/>
      <c r="AM36" s="207"/>
      <c r="AN36" s="214"/>
      <c r="AO36" s="181"/>
      <c r="AP36" s="207"/>
      <c r="AQ36" s="214"/>
      <c r="AR36" s="181"/>
      <c r="AS36" s="207"/>
      <c r="AT36" s="214"/>
      <c r="AU36" s="181">
        <f t="shared" si="48"/>
        <v>0</v>
      </c>
      <c r="AV36" s="207"/>
    </row>
    <row r="37" spans="1:48" ht="12.75" customHeight="1" outlineLevel="1">
      <c r="C37" s="1584"/>
      <c r="D37" s="1584"/>
      <c r="E37" s="1584"/>
      <c r="F37" s="1594" t="s">
        <v>291</v>
      </c>
      <c r="G37" s="35">
        <v>1E-3</v>
      </c>
      <c r="H37" s="177">
        <v>0</v>
      </c>
      <c r="I37" s="1597">
        <f t="shared" si="53"/>
        <v>1E-3</v>
      </c>
      <c r="J37" s="1598">
        <v>0</v>
      </c>
      <c r="K37" s="177">
        <v>0</v>
      </c>
      <c r="L37" s="207">
        <f t="shared" si="54"/>
        <v>0</v>
      </c>
      <c r="M37" s="1585">
        <v>0.636795</v>
      </c>
      <c r="N37" s="177">
        <v>0</v>
      </c>
      <c r="O37" s="35">
        <f t="shared" si="55"/>
        <v>0.636795</v>
      </c>
      <c r="P37" s="517">
        <v>0</v>
      </c>
      <c r="Q37" s="177">
        <v>0</v>
      </c>
      <c r="R37" s="207">
        <f t="shared" si="56"/>
        <v>0</v>
      </c>
      <c r="S37" s="214">
        <v>1.7010730000000001</v>
      </c>
      <c r="T37" s="177">
        <v>0</v>
      </c>
      <c r="U37" s="207">
        <f t="shared" si="57"/>
        <v>1.7010730000000001</v>
      </c>
      <c r="V37" s="214">
        <v>2.2983950000000002</v>
      </c>
      <c r="W37" s="177">
        <v>0</v>
      </c>
      <c r="X37" s="207">
        <f t="shared" si="58"/>
        <v>2.2983950000000002</v>
      </c>
      <c r="Y37" s="214">
        <v>0</v>
      </c>
      <c r="Z37" s="177">
        <v>0</v>
      </c>
      <c r="AA37" s="207">
        <f t="shared" si="59"/>
        <v>0</v>
      </c>
      <c r="AB37" s="214">
        <v>0.47628100000000001</v>
      </c>
      <c r="AC37" s="177">
        <v>0</v>
      </c>
      <c r="AD37" s="207">
        <f t="shared" si="60"/>
        <v>0.47628100000000001</v>
      </c>
      <c r="AE37" s="214"/>
      <c r="AF37" s="177"/>
      <c r="AG37" s="207"/>
      <c r="AH37" s="214"/>
      <c r="AI37" s="177"/>
      <c r="AJ37" s="207"/>
      <c r="AK37" s="214"/>
      <c r="AL37" s="177"/>
      <c r="AM37" s="207"/>
      <c r="AN37" s="214"/>
      <c r="AO37" s="181"/>
      <c r="AP37" s="207"/>
      <c r="AQ37" s="214"/>
      <c r="AR37" s="181"/>
      <c r="AS37" s="207"/>
      <c r="AT37" s="214"/>
      <c r="AU37" s="181">
        <f t="shared" si="48"/>
        <v>0</v>
      </c>
      <c r="AV37" s="207"/>
    </row>
    <row r="38" spans="1:48" ht="12.75" customHeight="1" outlineLevel="1">
      <c r="C38" s="1584"/>
      <c r="D38" s="1584"/>
      <c r="E38" s="1584"/>
      <c r="F38" s="1594" t="s">
        <v>322</v>
      </c>
      <c r="G38" s="40">
        <v>1.5879300000000001</v>
      </c>
      <c r="H38" s="178">
        <v>0</v>
      </c>
      <c r="I38" s="1599">
        <f t="shared" si="53"/>
        <v>1.5879300000000001</v>
      </c>
      <c r="J38" s="1600">
        <v>3.7550180000000002</v>
      </c>
      <c r="K38" s="178">
        <v>0</v>
      </c>
      <c r="L38" s="207">
        <f t="shared" si="54"/>
        <v>3.7550180000000002</v>
      </c>
      <c r="M38" s="193">
        <v>0.23522000000000001</v>
      </c>
      <c r="N38" s="178">
        <v>0</v>
      </c>
      <c r="O38" s="35">
        <f t="shared" si="55"/>
        <v>0.23522000000000001</v>
      </c>
      <c r="P38" s="519">
        <v>0.39990999999999999</v>
      </c>
      <c r="Q38" s="178">
        <v>0</v>
      </c>
      <c r="R38" s="207">
        <f t="shared" si="56"/>
        <v>0.39990999999999999</v>
      </c>
      <c r="S38" s="215">
        <v>0.44511099999999898</v>
      </c>
      <c r="T38" s="178">
        <v>0</v>
      </c>
      <c r="U38" s="207">
        <f t="shared" si="57"/>
        <v>0.44511099999999898</v>
      </c>
      <c r="V38" s="215">
        <v>0.23502000000000001</v>
      </c>
      <c r="W38" s="178">
        <v>0</v>
      </c>
      <c r="X38" s="207">
        <f t="shared" si="58"/>
        <v>0.23502000000000001</v>
      </c>
      <c r="Y38" s="215">
        <v>0.23602200000000018</v>
      </c>
      <c r="Z38" s="178">
        <v>0</v>
      </c>
      <c r="AA38" s="207">
        <f t="shared" si="59"/>
        <v>0.23602200000000018</v>
      </c>
      <c r="AB38" s="215">
        <v>0.45220700000000047</v>
      </c>
      <c r="AC38" s="178">
        <v>0</v>
      </c>
      <c r="AD38" s="207">
        <f t="shared" si="60"/>
        <v>0.45220700000000047</v>
      </c>
      <c r="AE38" s="215"/>
      <c r="AF38" s="178"/>
      <c r="AG38" s="207"/>
      <c r="AH38" s="215"/>
      <c r="AI38" s="178"/>
      <c r="AJ38" s="207"/>
      <c r="AK38" s="215"/>
      <c r="AL38" s="178"/>
      <c r="AM38" s="207"/>
      <c r="AN38" s="215"/>
      <c r="AO38" s="181"/>
      <c r="AP38" s="207"/>
      <c r="AQ38" s="215"/>
      <c r="AR38" s="181"/>
      <c r="AS38" s="207"/>
      <c r="AT38" s="214"/>
      <c r="AU38" s="181">
        <f t="shared" si="48"/>
        <v>0</v>
      </c>
      <c r="AV38" s="207"/>
    </row>
    <row r="39" spans="1:48" ht="12.75" customHeight="1">
      <c r="C39" s="30" t="s">
        <v>7</v>
      </c>
      <c r="D39" s="30"/>
      <c r="E39" s="30"/>
      <c r="F39" s="29"/>
      <c r="G39" s="21">
        <f t="shared" ref="G39:X39" si="61">G40-G41</f>
        <v>900</v>
      </c>
      <c r="H39" s="169">
        <f t="shared" si="61"/>
        <v>0</v>
      </c>
      <c r="I39" s="21">
        <f t="shared" si="61"/>
        <v>900</v>
      </c>
      <c r="J39" s="201">
        <f t="shared" si="61"/>
        <v>0</v>
      </c>
      <c r="K39" s="169">
        <f t="shared" si="61"/>
        <v>0</v>
      </c>
      <c r="L39" s="202">
        <f t="shared" si="61"/>
        <v>0</v>
      </c>
      <c r="M39" s="190">
        <f t="shared" si="61"/>
        <v>0</v>
      </c>
      <c r="N39" s="169">
        <f t="shared" si="61"/>
        <v>0</v>
      </c>
      <c r="O39" s="524">
        <f t="shared" si="61"/>
        <v>0</v>
      </c>
      <c r="P39" s="190">
        <f t="shared" si="61"/>
        <v>0</v>
      </c>
      <c r="Q39" s="169">
        <f t="shared" si="61"/>
        <v>0</v>
      </c>
      <c r="R39" s="202">
        <f t="shared" si="61"/>
        <v>0</v>
      </c>
      <c r="S39" s="201">
        <f t="shared" si="61"/>
        <v>0</v>
      </c>
      <c r="T39" s="169">
        <f t="shared" si="61"/>
        <v>0</v>
      </c>
      <c r="U39" s="202">
        <f t="shared" si="61"/>
        <v>0</v>
      </c>
      <c r="V39" s="201">
        <f t="shared" si="61"/>
        <v>300</v>
      </c>
      <c r="W39" s="169">
        <f t="shared" si="61"/>
        <v>0</v>
      </c>
      <c r="X39" s="202">
        <f t="shared" si="61"/>
        <v>300</v>
      </c>
      <c r="Y39" s="201">
        <f t="shared" ref="Y39:AM39" si="62">Y40-Y41</f>
        <v>0</v>
      </c>
      <c r="Z39" s="169">
        <f t="shared" si="62"/>
        <v>0</v>
      </c>
      <c r="AA39" s="202">
        <f t="shared" si="62"/>
        <v>0</v>
      </c>
      <c r="AB39" s="201">
        <f t="shared" si="62"/>
        <v>0</v>
      </c>
      <c r="AC39" s="169">
        <f t="shared" si="62"/>
        <v>0</v>
      </c>
      <c r="AD39" s="202">
        <f t="shared" si="62"/>
        <v>0</v>
      </c>
      <c r="AE39" s="201">
        <f t="shared" si="62"/>
        <v>0</v>
      </c>
      <c r="AF39" s="169">
        <f t="shared" si="62"/>
        <v>0</v>
      </c>
      <c r="AG39" s="202">
        <f t="shared" si="62"/>
        <v>0</v>
      </c>
      <c r="AH39" s="201">
        <f t="shared" si="62"/>
        <v>0</v>
      </c>
      <c r="AI39" s="169">
        <f t="shared" si="62"/>
        <v>0</v>
      </c>
      <c r="AJ39" s="202">
        <f t="shared" si="62"/>
        <v>0</v>
      </c>
      <c r="AK39" s="201">
        <f t="shared" si="62"/>
        <v>0</v>
      </c>
      <c r="AL39" s="169">
        <f t="shared" si="62"/>
        <v>0</v>
      </c>
      <c r="AM39" s="202">
        <f t="shared" si="62"/>
        <v>0</v>
      </c>
      <c r="AN39" s="201">
        <f t="shared" ref="AN39:AP39" si="63">AN40-AN41</f>
        <v>0</v>
      </c>
      <c r="AO39" s="169">
        <f t="shared" si="63"/>
        <v>0</v>
      </c>
      <c r="AP39" s="202">
        <f t="shared" si="63"/>
        <v>0</v>
      </c>
      <c r="AQ39" s="201">
        <f t="shared" ref="AQ39:AS39" si="64">AQ40-AQ41</f>
        <v>1200</v>
      </c>
      <c r="AR39" s="169">
        <f t="shared" si="64"/>
        <v>0</v>
      </c>
      <c r="AS39" s="202">
        <f t="shared" si="64"/>
        <v>1200</v>
      </c>
      <c r="AT39" s="201">
        <f t="shared" ref="AT39:AV39" si="65">AT40-AT41</f>
        <v>100</v>
      </c>
      <c r="AU39" s="169">
        <f t="shared" si="65"/>
        <v>0</v>
      </c>
      <c r="AV39" s="202">
        <f t="shared" si="65"/>
        <v>100</v>
      </c>
    </row>
    <row r="40" spans="1:48" ht="12.75" customHeight="1">
      <c r="C40" s="19"/>
      <c r="D40" s="26" t="s">
        <v>6</v>
      </c>
      <c r="E40" s="18"/>
      <c r="F40" s="18"/>
      <c r="G40" s="165">
        <v>900</v>
      </c>
      <c r="H40" s="185">
        <f>SUMIFS('7월데이터'!$E:$E,'7월데이터'!$A:$A,"금융상품",'7월데이터'!$D:$D,"USD")/1000</f>
        <v>0</v>
      </c>
      <c r="I40" s="522">
        <f>G40+H40*$R$52/1000</f>
        <v>900</v>
      </c>
      <c r="J40" s="194">
        <v>0</v>
      </c>
      <c r="K40" s="185">
        <f>SUMIFS('8월데이터'!$E:$E,'8월데이터'!$A:$A,"금융상품",'8월데이터'!$D:$D,"USD")/1000</f>
        <v>0</v>
      </c>
      <c r="L40" s="205">
        <f>J40+K40*$R$52/1000</f>
        <v>0</v>
      </c>
      <c r="M40" s="194"/>
      <c r="N40" s="185">
        <f>SUMIFS('7월데이터'!$E:$E,'7월데이터'!$A:$A,"금융상품",'7월데이터'!$D:$D,"USD")/1000</f>
        <v>0</v>
      </c>
      <c r="O40" s="522">
        <f>M40+N40*$R$52/1000</f>
        <v>0</v>
      </c>
      <c r="P40" s="194">
        <v>0</v>
      </c>
      <c r="Q40" s="185">
        <f>SUMIFS('8월데이터'!$E:$E,'8월데이터'!$A:$A,"금융상품",'8월데이터'!$D:$D,"USD")/1000</f>
        <v>0</v>
      </c>
      <c r="R40" s="205">
        <f>P40+Q40*$R$52/1000</f>
        <v>0</v>
      </c>
      <c r="S40" s="194">
        <v>0</v>
      </c>
      <c r="T40" s="185">
        <f>SUMIFS('8월데이터'!$E:$E,'8월데이터'!$A:$A,"금융상품",'8월데이터'!$D:$D,"USD")/1000</f>
        <v>0</v>
      </c>
      <c r="U40" s="205">
        <f>S40+T40*U52/1000</f>
        <v>0</v>
      </c>
      <c r="V40" s="194">
        <v>300</v>
      </c>
      <c r="W40" s="185">
        <v>0</v>
      </c>
      <c r="X40" s="205">
        <f>V40+W40*X52/1000</f>
        <v>300</v>
      </c>
      <c r="Y40" s="194">
        <v>0</v>
      </c>
      <c r="Z40" s="185">
        <f>SUMIFS('8월데이터'!$E:$E,'8월데이터'!$A:$A,"금융상품",'8월데이터'!$D:$D,"USD")/1000</f>
        <v>0</v>
      </c>
      <c r="AA40" s="205">
        <f>Y40+Z40*AA52/1000</f>
        <v>0</v>
      </c>
      <c r="AB40" s="194">
        <v>0</v>
      </c>
      <c r="AC40" s="185">
        <f>SUMIFS('8월데이터'!$E:$E,'8월데이터'!$A:$A,"금융상품",'8월데이터'!$D:$D,"USD")/1000</f>
        <v>0</v>
      </c>
      <c r="AD40" s="205">
        <f>AB40+AC40*AD52/1000</f>
        <v>0</v>
      </c>
      <c r="AE40" s="194"/>
      <c r="AF40" s="185">
        <f>SUMIFS('8월데이터'!$E:$E,'8월데이터'!$A:$A,"금융상품",'8월데이터'!$D:$D,"USD")/1000</f>
        <v>0</v>
      </c>
      <c r="AG40" s="205">
        <f>AE40+AF40*AG52/1000</f>
        <v>0</v>
      </c>
      <c r="AH40" s="194">
        <v>0</v>
      </c>
      <c r="AI40" s="185">
        <v>0</v>
      </c>
      <c r="AJ40" s="205">
        <f>AH40+AI40*AJ52/1000</f>
        <v>0</v>
      </c>
      <c r="AK40" s="194">
        <v>0</v>
      </c>
      <c r="AL40" s="185">
        <f>SUMIFS('8월데이터'!$E:$E,'8월데이터'!$A:$A,"금융상품",'8월데이터'!$D:$D,"USD")/1000</f>
        <v>0</v>
      </c>
      <c r="AM40" s="205">
        <f>AK40+AL40*AM52/1000</f>
        <v>0</v>
      </c>
      <c r="AN40" s="194">
        <v>0</v>
      </c>
      <c r="AO40" s="185">
        <f>SUMIFS('8월데이터'!$E:$E,'8월데이터'!$A:$A,"금융상품",'8월데이터'!$D:$D,"USD")/1000</f>
        <v>0</v>
      </c>
      <c r="AP40" s="205">
        <f>AN40+AO40*AP52/1000</f>
        <v>0</v>
      </c>
      <c r="AQ40" s="525">
        <f>SUM(G40,J40,M40,P40,S40,V40,Y40,AB40,AE40,AH40,AK40,AN40)</f>
        <v>1200</v>
      </c>
      <c r="AR40" s="185">
        <f t="shared" ref="AR40:AR41" si="66">SUM(H40,K40,N40,Q40,T40,W40,Z40,AC40,AF40,AI40,AL40,AO40)</f>
        <v>0</v>
      </c>
      <c r="AS40" s="205">
        <f>AQ40+AR40*AS52/1000</f>
        <v>1200</v>
      </c>
      <c r="AT40" s="525">
        <f>AQ40/AW3</f>
        <v>100</v>
      </c>
      <c r="AU40" s="185">
        <f t="shared" ref="AU40:AU41" si="67">SUM(K40,N40,Q40,T40,W40,Z40,AC40,AF40,AI40,AL40,AO40,AR40)</f>
        <v>0</v>
      </c>
      <c r="AV40" s="205">
        <f>AT40+AU40*AV52/1000</f>
        <v>100</v>
      </c>
    </row>
    <row r="41" spans="1:48" ht="12.75" customHeight="1">
      <c r="C41" s="15"/>
      <c r="D41" s="16" t="s">
        <v>5</v>
      </c>
      <c r="E41" s="15"/>
      <c r="F41" s="15"/>
      <c r="G41" s="166">
        <v>0</v>
      </c>
      <c r="H41" s="184">
        <f>SUMIFS('7월데이터'!$F:$F,'7월데이터'!$A:$A,"금융상품",'7월데이터'!$D:$D,"USD")/1000</f>
        <v>0</v>
      </c>
      <c r="I41" s="523">
        <f>G41+H41*$R$52/1000</f>
        <v>0</v>
      </c>
      <c r="J41" s="521">
        <v>0</v>
      </c>
      <c r="K41" s="187">
        <f>SUMIFS('8월데이터'!$F:$F,'8월데이터'!$A:$A,"금융상품",'8월데이터'!$D:$D,"USD")/1000</f>
        <v>0</v>
      </c>
      <c r="L41" s="219">
        <f>J41+K41*$R$52/1000</f>
        <v>0</v>
      </c>
      <c r="M41" s="195"/>
      <c r="N41" s="184">
        <f>SUMIFS('7월데이터'!$F:$F,'7월데이터'!$A:$A,"금융상품",'7월데이터'!$D:$D,"USD")/1000</f>
        <v>0</v>
      </c>
      <c r="O41" s="523">
        <f>M41+N41*$R$52/1000</f>
        <v>0</v>
      </c>
      <c r="P41" s="521">
        <v>0</v>
      </c>
      <c r="Q41" s="187">
        <f>SUMIFS('8월데이터'!$F:$F,'8월데이터'!$A:$A,"금융상품",'8월데이터'!$D:$D,"USD")/1000</f>
        <v>0</v>
      </c>
      <c r="R41" s="219">
        <f>P41+Q41*$R$52/1000</f>
        <v>0</v>
      </c>
      <c r="S41" s="526">
        <v>0</v>
      </c>
      <c r="T41" s="187">
        <f>SUMIFS('8월데이터'!$F:$F,'8월데이터'!$A:$A,"금융상품",'8월데이터'!$D:$D,"USD")/1000</f>
        <v>0</v>
      </c>
      <c r="U41" s="219">
        <f>S41+T41*U52/1000</f>
        <v>0</v>
      </c>
      <c r="V41" s="985"/>
      <c r="W41" s="187">
        <v>0</v>
      </c>
      <c r="X41" s="219">
        <f>V41+W41*X52/1000</f>
        <v>0</v>
      </c>
      <c r="Y41" s="526">
        <v>0</v>
      </c>
      <c r="Z41" s="187">
        <f>SUMIFS('8월데이터'!$F:$F,'8월데이터'!$A:$A,"금융상품",'8월데이터'!$D:$D,"USD")/1000</f>
        <v>0</v>
      </c>
      <c r="AA41" s="219">
        <f>Y41+Z41*AA52/1000</f>
        <v>0</v>
      </c>
      <c r="AB41" s="526">
        <v>0</v>
      </c>
      <c r="AC41" s="187">
        <f>SUMIFS('8월데이터'!$F:$F,'8월데이터'!$A:$A,"금융상품",'8월데이터'!$D:$D,"USD")/1000</f>
        <v>0</v>
      </c>
      <c r="AD41" s="219">
        <f>AB41+AC41*AD52/1000</f>
        <v>0</v>
      </c>
      <c r="AE41" s="220">
        <v>0</v>
      </c>
      <c r="AF41" s="187">
        <f>SUMIFS('8월데이터'!$F:$F,'8월데이터'!$A:$A,"금융상품",'8월데이터'!$D:$D,"USD")/1000</f>
        <v>0</v>
      </c>
      <c r="AG41" s="219">
        <f>AE41+AF41*AG52/1000</f>
        <v>0</v>
      </c>
      <c r="AH41" s="220">
        <v>0</v>
      </c>
      <c r="AI41" s="187">
        <v>0</v>
      </c>
      <c r="AJ41" s="219">
        <f>AH41+AI41*AJ52/1000</f>
        <v>0</v>
      </c>
      <c r="AK41" s="526">
        <v>0</v>
      </c>
      <c r="AL41" s="187">
        <f>SUMIFS('8월데이터'!$F:$F,'8월데이터'!$A:$A,"금융상품",'8월데이터'!$D:$D,"USD")/1000</f>
        <v>0</v>
      </c>
      <c r="AM41" s="219">
        <f>AK41+AL41*AM52/1000</f>
        <v>0</v>
      </c>
      <c r="AN41" s="526">
        <v>0</v>
      </c>
      <c r="AO41" s="187">
        <f>SUMIFS('8월데이터'!$F:$F,'8월데이터'!$A:$A,"금융상품",'8월데이터'!$D:$D,"USD")/1000</f>
        <v>0</v>
      </c>
      <c r="AP41" s="219">
        <f>AN41+AO41*AP52/1000</f>
        <v>0</v>
      </c>
      <c r="AQ41" s="520">
        <f>SUM(G41,J41,M41,P41,S41,V41,Y41,AB41,AE41,AH41,AK41,AN41)</f>
        <v>0</v>
      </c>
      <c r="AR41" s="187">
        <f t="shared" si="66"/>
        <v>0</v>
      </c>
      <c r="AS41" s="219">
        <f>AQ41+AR41*AS52/1000</f>
        <v>0</v>
      </c>
      <c r="AT41" s="520">
        <f>AQ41/AW3</f>
        <v>0</v>
      </c>
      <c r="AU41" s="187">
        <f t="shared" si="67"/>
        <v>0</v>
      </c>
      <c r="AV41" s="219">
        <f>AT41+AU41*AV52/1000</f>
        <v>0</v>
      </c>
    </row>
    <row r="42" spans="1:48" ht="12.75" customHeight="1">
      <c r="C42" s="24" t="s">
        <v>4</v>
      </c>
      <c r="D42" s="24"/>
      <c r="E42" s="23"/>
      <c r="F42" s="22"/>
      <c r="G42" s="21">
        <f t="shared" ref="G42:X42" si="68">G43-G44</f>
        <v>0</v>
      </c>
      <c r="H42" s="169">
        <f t="shared" si="68"/>
        <v>0</v>
      </c>
      <c r="I42" s="21">
        <f t="shared" si="68"/>
        <v>0</v>
      </c>
      <c r="J42" s="201">
        <f t="shared" si="68"/>
        <v>0</v>
      </c>
      <c r="K42" s="169">
        <f t="shared" si="68"/>
        <v>0</v>
      </c>
      <c r="L42" s="202">
        <f t="shared" si="68"/>
        <v>0</v>
      </c>
      <c r="M42" s="190">
        <f t="shared" si="68"/>
        <v>0</v>
      </c>
      <c r="N42" s="169">
        <f t="shared" si="68"/>
        <v>0</v>
      </c>
      <c r="O42" s="21">
        <f t="shared" si="68"/>
        <v>0</v>
      </c>
      <c r="P42" s="201">
        <f t="shared" si="68"/>
        <v>0</v>
      </c>
      <c r="Q42" s="169">
        <f t="shared" si="68"/>
        <v>0</v>
      </c>
      <c r="R42" s="202">
        <f t="shared" si="68"/>
        <v>0</v>
      </c>
      <c r="S42" s="201">
        <f t="shared" si="68"/>
        <v>0</v>
      </c>
      <c r="T42" s="169">
        <f t="shared" si="68"/>
        <v>0</v>
      </c>
      <c r="U42" s="202">
        <f t="shared" si="68"/>
        <v>0</v>
      </c>
      <c r="V42" s="201">
        <f t="shared" si="68"/>
        <v>0</v>
      </c>
      <c r="W42" s="169">
        <f t="shared" si="68"/>
        <v>0</v>
      </c>
      <c r="X42" s="202">
        <f t="shared" si="68"/>
        <v>0</v>
      </c>
      <c r="Y42" s="201">
        <f t="shared" ref="Y42:AM42" si="69">Y43-Y44</f>
        <v>0</v>
      </c>
      <c r="Z42" s="169">
        <f t="shared" si="69"/>
        <v>0</v>
      </c>
      <c r="AA42" s="202">
        <f t="shared" si="69"/>
        <v>0</v>
      </c>
      <c r="AB42" s="201">
        <f t="shared" si="69"/>
        <v>0</v>
      </c>
      <c r="AC42" s="169">
        <f t="shared" si="69"/>
        <v>0</v>
      </c>
      <c r="AD42" s="202">
        <f t="shared" si="69"/>
        <v>0</v>
      </c>
      <c r="AE42" s="201">
        <f t="shared" si="69"/>
        <v>0</v>
      </c>
      <c r="AF42" s="169">
        <f t="shared" si="69"/>
        <v>0</v>
      </c>
      <c r="AG42" s="202">
        <f t="shared" si="69"/>
        <v>0</v>
      </c>
      <c r="AH42" s="201">
        <f t="shared" si="69"/>
        <v>0</v>
      </c>
      <c r="AI42" s="169">
        <f t="shared" si="69"/>
        <v>0</v>
      </c>
      <c r="AJ42" s="202">
        <f t="shared" si="69"/>
        <v>0</v>
      </c>
      <c r="AK42" s="201">
        <f t="shared" si="69"/>
        <v>0</v>
      </c>
      <c r="AL42" s="169">
        <f t="shared" si="69"/>
        <v>0</v>
      </c>
      <c r="AM42" s="202">
        <f t="shared" si="69"/>
        <v>0</v>
      </c>
      <c r="AN42" s="201">
        <f t="shared" ref="AN42:AP42" si="70">AN43-AN44</f>
        <v>0</v>
      </c>
      <c r="AO42" s="169">
        <f t="shared" si="70"/>
        <v>0</v>
      </c>
      <c r="AP42" s="202">
        <f t="shared" si="70"/>
        <v>0</v>
      </c>
      <c r="AQ42" s="201">
        <f t="shared" ref="AQ42:AS42" si="71">AQ43-AQ44</f>
        <v>0</v>
      </c>
      <c r="AR42" s="169">
        <f t="shared" si="71"/>
        <v>0</v>
      </c>
      <c r="AS42" s="202">
        <f t="shared" si="71"/>
        <v>0</v>
      </c>
      <c r="AT42" s="201">
        <f t="shared" ref="AT42:AV42" si="72">AT43-AT44</f>
        <v>0</v>
      </c>
      <c r="AU42" s="169">
        <f t="shared" si="72"/>
        <v>0</v>
      </c>
      <c r="AV42" s="202">
        <f t="shared" si="72"/>
        <v>0</v>
      </c>
    </row>
    <row r="43" spans="1:48" ht="12.75" customHeight="1">
      <c r="C43" s="19"/>
      <c r="D43" s="26" t="s">
        <v>3</v>
      </c>
      <c r="E43" s="18"/>
      <c r="F43" s="18"/>
      <c r="G43" s="167"/>
      <c r="H43" s="185"/>
      <c r="I43" s="17">
        <f>G43+H43*$R$52/1000</f>
        <v>0</v>
      </c>
      <c r="J43" s="167">
        <v>0</v>
      </c>
      <c r="K43" s="185">
        <v>0</v>
      </c>
      <c r="L43" s="205">
        <f>J43+K43*$R$52/1000</f>
        <v>0</v>
      </c>
      <c r="M43" s="157">
        <v>0</v>
      </c>
      <c r="N43" s="185">
        <v>0</v>
      </c>
      <c r="O43" s="17">
        <f>M43+N43*$R$52/1000</f>
        <v>0</v>
      </c>
      <c r="P43" s="167">
        <v>0</v>
      </c>
      <c r="Q43" s="185">
        <v>0</v>
      </c>
      <c r="R43" s="205">
        <f>P43+Q43*$R$52/1000</f>
        <v>0</v>
      </c>
      <c r="S43" s="167">
        <v>0</v>
      </c>
      <c r="T43" s="185">
        <v>0</v>
      </c>
      <c r="U43" s="205">
        <f>S43+T43*U52/1000</f>
        <v>0</v>
      </c>
      <c r="V43" s="167">
        <v>0</v>
      </c>
      <c r="W43" s="185">
        <v>0</v>
      </c>
      <c r="X43" s="205">
        <f>V43+W43*X52/1000</f>
        <v>0</v>
      </c>
      <c r="Y43" s="167">
        <v>0</v>
      </c>
      <c r="Z43" s="185">
        <v>0</v>
      </c>
      <c r="AA43" s="205">
        <f>Y43+Z43*AA52/1000</f>
        <v>0</v>
      </c>
      <c r="AB43" s="167">
        <v>0</v>
      </c>
      <c r="AC43" s="185">
        <v>0</v>
      </c>
      <c r="AD43" s="205">
        <f>AB43+AC43*AD52/1000</f>
        <v>0</v>
      </c>
      <c r="AE43" s="167">
        <v>0</v>
      </c>
      <c r="AF43" s="185">
        <v>0</v>
      </c>
      <c r="AG43" s="205">
        <f>AE43+AF43*AG52/1000</f>
        <v>0</v>
      </c>
      <c r="AH43" s="167">
        <v>0</v>
      </c>
      <c r="AI43" s="185">
        <v>0</v>
      </c>
      <c r="AJ43" s="205">
        <f>AH43+AI43*AJ52/1000</f>
        <v>0</v>
      </c>
      <c r="AK43" s="167">
        <v>0</v>
      </c>
      <c r="AL43" s="185">
        <v>0</v>
      </c>
      <c r="AM43" s="205">
        <f>AK43+AL43*AM52/1000</f>
        <v>0</v>
      </c>
      <c r="AN43" s="167">
        <v>0</v>
      </c>
      <c r="AO43" s="185">
        <v>0</v>
      </c>
      <c r="AP43" s="205">
        <f>AN43+AO43*AP52/1000</f>
        <v>0</v>
      </c>
      <c r="AQ43" s="167">
        <f t="shared" ref="AQ43:AQ44" si="73">SUM(G43,J43,M43,P43,S43,V43,Y43,AB43,AE43,AH43,AK43,AN43)</f>
        <v>0</v>
      </c>
      <c r="AR43" s="185">
        <f t="shared" ref="AR43:AR44" si="74">SUM(H43,K43,N43,Q43,T43,W43,Z43,AC43,AF43,AI43,AL43,AO43)</f>
        <v>0</v>
      </c>
      <c r="AS43" s="205">
        <f>AQ43+AR43*AS52/1000</f>
        <v>0</v>
      </c>
      <c r="AT43" s="167">
        <f t="shared" ref="AT43:AT44" si="75">SUM(J43,M43,P43,S43,V43,Y43,AB43,AE43,AH43,AK43,AN43,AQ43)</f>
        <v>0</v>
      </c>
      <c r="AU43" s="185">
        <f t="shared" ref="AU43:AU44" si="76">SUM(K43,N43,Q43,T43,W43,Z43,AC43,AF43,AI43,AL43,AO43,AR43)</f>
        <v>0</v>
      </c>
      <c r="AV43" s="205">
        <f>AT43+AU43*AV52/1000</f>
        <v>0</v>
      </c>
    </row>
    <row r="44" spans="1:48" ht="12.75" customHeight="1">
      <c r="C44" s="15"/>
      <c r="D44" s="16" t="s">
        <v>2</v>
      </c>
      <c r="E44" s="15"/>
      <c r="F44" s="15"/>
      <c r="G44" s="168"/>
      <c r="H44" s="186"/>
      <c r="I44" s="14">
        <f>G44+(H44*$R$52/1000)</f>
        <v>0</v>
      </c>
      <c r="J44" s="168">
        <v>0</v>
      </c>
      <c r="K44" s="186">
        <v>0</v>
      </c>
      <c r="L44" s="219">
        <f>J44+K44*$R$52/1000</f>
        <v>0</v>
      </c>
      <c r="M44" s="196">
        <v>0</v>
      </c>
      <c r="N44" s="186">
        <v>0</v>
      </c>
      <c r="O44" s="14">
        <f>M44+(N44*$R$52/1000)</f>
        <v>0</v>
      </c>
      <c r="P44" s="168">
        <v>0</v>
      </c>
      <c r="Q44" s="186">
        <v>0</v>
      </c>
      <c r="R44" s="219">
        <f>P44+Q44*$R$52/1000</f>
        <v>0</v>
      </c>
      <c r="S44" s="168">
        <v>0</v>
      </c>
      <c r="T44" s="186">
        <v>0</v>
      </c>
      <c r="U44" s="219">
        <f>S44+T44*U52/1000</f>
        <v>0</v>
      </c>
      <c r="V44" s="168">
        <v>0</v>
      </c>
      <c r="W44" s="186">
        <v>0</v>
      </c>
      <c r="X44" s="219">
        <f>V44+W44*X52/1000</f>
        <v>0</v>
      </c>
      <c r="Y44" s="168">
        <v>0</v>
      </c>
      <c r="Z44" s="186">
        <v>0</v>
      </c>
      <c r="AA44" s="219">
        <f>Y44+Z44*AA52/1000</f>
        <v>0</v>
      </c>
      <c r="AB44" s="168">
        <v>0</v>
      </c>
      <c r="AC44" s="186">
        <v>0</v>
      </c>
      <c r="AD44" s="219">
        <f>AB44+AC44*AD52/1000</f>
        <v>0</v>
      </c>
      <c r="AE44" s="168">
        <v>0</v>
      </c>
      <c r="AF44" s="186">
        <v>0</v>
      </c>
      <c r="AG44" s="219">
        <f>AE44+AF44*AG52/1000</f>
        <v>0</v>
      </c>
      <c r="AH44" s="168">
        <v>0</v>
      </c>
      <c r="AI44" s="186">
        <v>0</v>
      </c>
      <c r="AJ44" s="219">
        <f>AH44+AI44*AJ52/1000</f>
        <v>0</v>
      </c>
      <c r="AK44" s="168">
        <v>0</v>
      </c>
      <c r="AL44" s="186">
        <v>0</v>
      </c>
      <c r="AM44" s="219">
        <f>AK44+AL44*AM52/1000</f>
        <v>0</v>
      </c>
      <c r="AN44" s="168">
        <v>0</v>
      </c>
      <c r="AO44" s="186">
        <v>0</v>
      </c>
      <c r="AP44" s="219">
        <f>AN44+AO44*AP52/1000</f>
        <v>0</v>
      </c>
      <c r="AQ44" s="168">
        <f t="shared" si="73"/>
        <v>0</v>
      </c>
      <c r="AR44" s="186">
        <f t="shared" si="74"/>
        <v>0</v>
      </c>
      <c r="AS44" s="219">
        <f>AQ44+AR44*AS52/1000</f>
        <v>0</v>
      </c>
      <c r="AT44" s="168">
        <f t="shared" si="75"/>
        <v>0</v>
      </c>
      <c r="AU44" s="186">
        <f t="shared" si="76"/>
        <v>0</v>
      </c>
      <c r="AV44" s="219">
        <f>AT44+AU44*AV52/1000</f>
        <v>0</v>
      </c>
    </row>
    <row r="45" spans="1:48" ht="12.75" customHeight="1">
      <c r="C45" s="24" t="s">
        <v>105</v>
      </c>
      <c r="D45" s="24"/>
      <c r="E45" s="23"/>
      <c r="F45" s="22"/>
      <c r="G45" s="21">
        <f t="shared" ref="G45:X45" si="77">G46-G47</f>
        <v>0</v>
      </c>
      <c r="H45" s="169">
        <f t="shared" si="77"/>
        <v>0</v>
      </c>
      <c r="I45" s="21">
        <f t="shared" si="77"/>
        <v>0</v>
      </c>
      <c r="J45" s="201">
        <f t="shared" si="77"/>
        <v>0</v>
      </c>
      <c r="K45" s="169">
        <f t="shared" si="77"/>
        <v>0</v>
      </c>
      <c r="L45" s="202">
        <f t="shared" si="77"/>
        <v>0</v>
      </c>
      <c r="M45" s="190">
        <f t="shared" si="77"/>
        <v>0</v>
      </c>
      <c r="N45" s="169">
        <f t="shared" si="77"/>
        <v>0</v>
      </c>
      <c r="O45" s="21">
        <f t="shared" si="77"/>
        <v>0</v>
      </c>
      <c r="P45" s="201">
        <f t="shared" si="77"/>
        <v>0</v>
      </c>
      <c r="Q45" s="169">
        <f t="shared" si="77"/>
        <v>0</v>
      </c>
      <c r="R45" s="202">
        <f t="shared" si="77"/>
        <v>0</v>
      </c>
      <c r="S45" s="201">
        <f t="shared" si="77"/>
        <v>0</v>
      </c>
      <c r="T45" s="169">
        <f t="shared" si="77"/>
        <v>0</v>
      </c>
      <c r="U45" s="202">
        <f t="shared" si="77"/>
        <v>0</v>
      </c>
      <c r="V45" s="201">
        <f t="shared" si="77"/>
        <v>0</v>
      </c>
      <c r="W45" s="169">
        <f t="shared" si="77"/>
        <v>0</v>
      </c>
      <c r="X45" s="202">
        <f t="shared" si="77"/>
        <v>0</v>
      </c>
      <c r="Y45" s="201">
        <f t="shared" ref="Y45:AM45" si="78">Y46-Y47</f>
        <v>0</v>
      </c>
      <c r="Z45" s="169">
        <f t="shared" si="78"/>
        <v>0</v>
      </c>
      <c r="AA45" s="202">
        <f t="shared" si="78"/>
        <v>0</v>
      </c>
      <c r="AB45" s="201">
        <f t="shared" si="78"/>
        <v>0</v>
      </c>
      <c r="AC45" s="169">
        <f t="shared" si="78"/>
        <v>0</v>
      </c>
      <c r="AD45" s="202">
        <f t="shared" si="78"/>
        <v>0</v>
      </c>
      <c r="AE45" s="201">
        <f t="shared" si="78"/>
        <v>0</v>
      </c>
      <c r="AF45" s="169">
        <f t="shared" si="78"/>
        <v>0</v>
      </c>
      <c r="AG45" s="202">
        <f t="shared" si="78"/>
        <v>0</v>
      </c>
      <c r="AH45" s="201">
        <f t="shared" si="78"/>
        <v>0</v>
      </c>
      <c r="AI45" s="169">
        <f t="shared" si="78"/>
        <v>0</v>
      </c>
      <c r="AJ45" s="202">
        <f t="shared" si="78"/>
        <v>0</v>
      </c>
      <c r="AK45" s="201">
        <f t="shared" si="78"/>
        <v>0</v>
      </c>
      <c r="AL45" s="169">
        <f t="shared" si="78"/>
        <v>0</v>
      </c>
      <c r="AM45" s="202">
        <f t="shared" si="78"/>
        <v>0</v>
      </c>
      <c r="AN45" s="201">
        <f t="shared" ref="AN45:AP45" si="79">AN46-AN47</f>
        <v>0</v>
      </c>
      <c r="AO45" s="169">
        <f t="shared" si="79"/>
        <v>0</v>
      </c>
      <c r="AP45" s="202">
        <f t="shared" si="79"/>
        <v>0</v>
      </c>
      <c r="AQ45" s="201">
        <f t="shared" ref="AQ45:AS45" si="80">AQ46-AQ47</f>
        <v>0</v>
      </c>
      <c r="AR45" s="169">
        <f t="shared" si="80"/>
        <v>0</v>
      </c>
      <c r="AS45" s="202">
        <f t="shared" si="80"/>
        <v>0</v>
      </c>
      <c r="AT45" s="201">
        <f t="shared" ref="AT45:AV45" si="81">AT46-AT47</f>
        <v>0</v>
      </c>
      <c r="AU45" s="169">
        <f t="shared" si="81"/>
        <v>0</v>
      </c>
      <c r="AV45" s="202">
        <f t="shared" si="81"/>
        <v>0</v>
      </c>
    </row>
    <row r="46" spans="1:48" ht="12.75" customHeight="1">
      <c r="C46" s="19"/>
      <c r="D46" s="650" t="s">
        <v>3</v>
      </c>
      <c r="E46" s="18"/>
      <c r="F46" s="18"/>
      <c r="G46" s="167">
        <f>SUMIF('7월데이터'!$A:$A,"차입금",'7월데이터'!$E:$E)/1000000</f>
        <v>0</v>
      </c>
      <c r="H46" s="185">
        <v>0</v>
      </c>
      <c r="I46" s="17">
        <f>G46+H46*$R$52/1000</f>
        <v>0</v>
      </c>
      <c r="J46" s="167">
        <v>0</v>
      </c>
      <c r="K46" s="185">
        <v>0</v>
      </c>
      <c r="L46" s="205">
        <f>J46+K46*$R$52/1000</f>
        <v>0</v>
      </c>
      <c r="M46" s="157">
        <f>SUMIF('7월데이터'!$A:$A,"차입금",'7월데이터'!$E:$E)/1000000</f>
        <v>0</v>
      </c>
      <c r="N46" s="185">
        <v>0</v>
      </c>
      <c r="O46" s="17">
        <f>M46+N46*$R$52/1000</f>
        <v>0</v>
      </c>
      <c r="P46" s="167"/>
      <c r="Q46" s="185">
        <v>0</v>
      </c>
      <c r="R46" s="205">
        <f>P46+Q46*$R$52/1000</f>
        <v>0</v>
      </c>
      <c r="S46" s="167">
        <v>0</v>
      </c>
      <c r="T46" s="185">
        <v>0</v>
      </c>
      <c r="U46" s="205">
        <f>S46+T46*U52/1000</f>
        <v>0</v>
      </c>
      <c r="V46" s="167">
        <v>0</v>
      </c>
      <c r="W46" s="185">
        <v>0</v>
      </c>
      <c r="X46" s="205">
        <f>V46+W46*X52/1000</f>
        <v>0</v>
      </c>
      <c r="Y46" s="167">
        <v>0</v>
      </c>
      <c r="Z46" s="185">
        <v>0</v>
      </c>
      <c r="AA46" s="205">
        <f>Y46+Z46*AA52/1000</f>
        <v>0</v>
      </c>
      <c r="AB46" s="167">
        <v>0</v>
      </c>
      <c r="AC46" s="185">
        <v>0</v>
      </c>
      <c r="AD46" s="205">
        <f>AB46+AC46*AD52/1000</f>
        <v>0</v>
      </c>
      <c r="AE46" s="167"/>
      <c r="AF46" s="185">
        <v>0</v>
      </c>
      <c r="AG46" s="205">
        <f>AE46+AF46*AG52/1000</f>
        <v>0</v>
      </c>
      <c r="AH46" s="167">
        <v>0</v>
      </c>
      <c r="AI46" s="185">
        <v>0</v>
      </c>
      <c r="AJ46" s="205">
        <f>AH46+AI46*AJ52/1000</f>
        <v>0</v>
      </c>
      <c r="AK46" s="167"/>
      <c r="AL46" s="185">
        <v>0</v>
      </c>
      <c r="AM46" s="205">
        <f>AK46+AL46*AM52/1000</f>
        <v>0</v>
      </c>
      <c r="AN46" s="167"/>
      <c r="AO46" s="185">
        <v>0</v>
      </c>
      <c r="AP46" s="205">
        <f>AN46+AO46*AP52/1000</f>
        <v>0</v>
      </c>
      <c r="AQ46" s="167">
        <f t="shared" ref="AQ46:AS49" si="82">SUM(G46,J46,M46,P46,S46,V46,Y46,AB46,AE46,AH46,AK46,AN46)</f>
        <v>0</v>
      </c>
      <c r="AR46" s="185">
        <f t="shared" ref="AR46:AR47" si="83">SUM(H46,K46,N46,Q46,T46,W46,Z46,AC46,AF46,AI46,AL46,AO46)</f>
        <v>0</v>
      </c>
      <c r="AS46" s="205">
        <f>AQ46+AR46*AS52/1000</f>
        <v>0</v>
      </c>
      <c r="AT46" s="167">
        <f t="shared" ref="AT46:AT47" si="84">SUM(J46,M46,P46,S46,V46,Y46,AB46,AE46,AH46,AK46,AN46,AQ46)</f>
        <v>0</v>
      </c>
      <c r="AU46" s="185">
        <f t="shared" ref="AU46:AU47" si="85">SUM(K46,N46,Q46,T46,W46,Z46,AC46,AF46,AI46,AL46,AO46,AR46)</f>
        <v>0</v>
      </c>
      <c r="AV46" s="205">
        <f>AT46+AU46*AV52/1000</f>
        <v>0</v>
      </c>
    </row>
    <row r="47" spans="1:48" ht="12.75" customHeight="1">
      <c r="C47" s="15"/>
      <c r="D47" s="16" t="s">
        <v>2</v>
      </c>
      <c r="E47" s="15"/>
      <c r="F47" s="15"/>
      <c r="G47" s="168">
        <f>SUMIF('7월데이터'!$A:$A,"차입금상환",'7월데이터'!$F:$F)/1000000</f>
        <v>0</v>
      </c>
      <c r="H47" s="186">
        <v>0</v>
      </c>
      <c r="I47" s="14">
        <f>G47+(H47*$R$52/1000)</f>
        <v>0</v>
      </c>
      <c r="J47" s="168">
        <v>0</v>
      </c>
      <c r="K47" s="186">
        <v>0</v>
      </c>
      <c r="L47" s="219">
        <f>J47+K47*$R$52/1000</f>
        <v>0</v>
      </c>
      <c r="M47" s="196">
        <f>SUMIF('7월데이터'!$A:$A,"차입금상환",'7월데이터'!$F:$F)/1000000</f>
        <v>0</v>
      </c>
      <c r="N47" s="186">
        <v>0</v>
      </c>
      <c r="O47" s="14">
        <f>M47+(N47*$R$52/1000)</f>
        <v>0</v>
      </c>
      <c r="P47" s="168">
        <v>0</v>
      </c>
      <c r="Q47" s="186">
        <v>0</v>
      </c>
      <c r="R47" s="219">
        <f>P47+Q47*$R$52/1000</f>
        <v>0</v>
      </c>
      <c r="S47" s="168">
        <v>0</v>
      </c>
      <c r="T47" s="186">
        <v>0</v>
      </c>
      <c r="U47" s="219">
        <f>S47+T47*U52/1000</f>
        <v>0</v>
      </c>
      <c r="V47" s="168">
        <v>0</v>
      </c>
      <c r="W47" s="186">
        <v>0</v>
      </c>
      <c r="X47" s="219">
        <f>V47+W47*X52/1000</f>
        <v>0</v>
      </c>
      <c r="Y47" s="168">
        <v>0</v>
      </c>
      <c r="Z47" s="186">
        <v>0</v>
      </c>
      <c r="AA47" s="219">
        <f>Y47+Z47*AA52/1000</f>
        <v>0</v>
      </c>
      <c r="AB47" s="168">
        <v>0</v>
      </c>
      <c r="AC47" s="186">
        <v>0</v>
      </c>
      <c r="AD47" s="219">
        <f>AB47+AC47*AD52/1000</f>
        <v>0</v>
      </c>
      <c r="AE47" s="168">
        <v>0</v>
      </c>
      <c r="AF47" s="186">
        <v>0</v>
      </c>
      <c r="AG47" s="219">
        <f>AE47+AF47*AG52/1000</f>
        <v>0</v>
      </c>
      <c r="AH47" s="168">
        <v>0</v>
      </c>
      <c r="AI47" s="186">
        <v>0</v>
      </c>
      <c r="AJ47" s="219">
        <f>AH47+AI47*AJ52/1000</f>
        <v>0</v>
      </c>
      <c r="AK47" s="168">
        <v>0</v>
      </c>
      <c r="AL47" s="186">
        <v>0</v>
      </c>
      <c r="AM47" s="219">
        <f>AK47+AL47*AM52/1000</f>
        <v>0</v>
      </c>
      <c r="AN47" s="168">
        <v>0</v>
      </c>
      <c r="AO47" s="186">
        <v>0</v>
      </c>
      <c r="AP47" s="219">
        <f>AN47+AO47*AP52/1000</f>
        <v>0</v>
      </c>
      <c r="AQ47" s="168">
        <f t="shared" si="82"/>
        <v>0</v>
      </c>
      <c r="AR47" s="186">
        <f t="shared" si="83"/>
        <v>0</v>
      </c>
      <c r="AS47" s="219">
        <f>AQ47+AR47*AS52/1000</f>
        <v>0</v>
      </c>
      <c r="AT47" s="168">
        <f t="shared" si="84"/>
        <v>0</v>
      </c>
      <c r="AU47" s="186">
        <f t="shared" si="85"/>
        <v>0</v>
      </c>
      <c r="AV47" s="219">
        <f>AT47+AU47*AV52/1000</f>
        <v>0</v>
      </c>
    </row>
    <row r="48" spans="1:48" ht="12.75" customHeight="1">
      <c r="C48" s="11" t="s">
        <v>1</v>
      </c>
      <c r="D48" s="11"/>
      <c r="E48" s="11"/>
      <c r="F48" s="10"/>
      <c r="G48" s="8">
        <f>G7+G39+G42+G45</f>
        <v>853.98536000000001</v>
      </c>
      <c r="H48" s="9">
        <f t="shared" ref="H48:AP48" si="86">H7+H39+H42+H45</f>
        <v>0</v>
      </c>
      <c r="I48" s="8">
        <f t="shared" si="86"/>
        <v>853.98536000000001</v>
      </c>
      <c r="J48" s="199">
        <f t="shared" si="86"/>
        <v>-63.597070000000002</v>
      </c>
      <c r="K48" s="9">
        <f t="shared" si="86"/>
        <v>0</v>
      </c>
      <c r="L48" s="200">
        <f t="shared" si="86"/>
        <v>-63.597070000000002</v>
      </c>
      <c r="M48" s="189">
        <f t="shared" si="86"/>
        <v>-1026.122801</v>
      </c>
      <c r="N48" s="9">
        <f t="shared" si="86"/>
        <v>0</v>
      </c>
      <c r="O48" s="8">
        <f t="shared" si="86"/>
        <v>-1026.122801</v>
      </c>
      <c r="P48" s="199">
        <f t="shared" si="86"/>
        <v>-1.0562379999999933</v>
      </c>
      <c r="Q48" s="9">
        <f t="shared" si="86"/>
        <v>0</v>
      </c>
      <c r="R48" s="200">
        <f t="shared" si="86"/>
        <v>-1.0562379999999933</v>
      </c>
      <c r="S48" s="199">
        <f t="shared" si="86"/>
        <v>18.449283999999999</v>
      </c>
      <c r="T48" s="9">
        <f t="shared" si="86"/>
        <v>0</v>
      </c>
      <c r="U48" s="200">
        <f>U7+U39+U42+U45</f>
        <v>18.449283999999999</v>
      </c>
      <c r="V48" s="199">
        <f t="shared" si="86"/>
        <v>273.73855500000002</v>
      </c>
      <c r="W48" s="9">
        <f t="shared" si="86"/>
        <v>0</v>
      </c>
      <c r="X48" s="200">
        <f t="shared" si="86"/>
        <v>273.73855500000002</v>
      </c>
      <c r="Y48" s="199">
        <f t="shared" si="86"/>
        <v>-41.138568999999997</v>
      </c>
      <c r="Z48" s="9">
        <f t="shared" si="86"/>
        <v>0</v>
      </c>
      <c r="AA48" s="200">
        <f t="shared" si="86"/>
        <v>-41.138568999999997</v>
      </c>
      <c r="AB48" s="199">
        <f t="shared" si="86"/>
        <v>-31.035810000000001</v>
      </c>
      <c r="AC48" s="9">
        <f t="shared" si="86"/>
        <v>0</v>
      </c>
      <c r="AD48" s="200">
        <f t="shared" si="86"/>
        <v>-31.035810000000001</v>
      </c>
      <c r="AE48" s="199">
        <f t="shared" si="86"/>
        <v>0</v>
      </c>
      <c r="AF48" s="9">
        <f t="shared" si="86"/>
        <v>0</v>
      </c>
      <c r="AG48" s="200">
        <f t="shared" si="86"/>
        <v>0</v>
      </c>
      <c r="AH48" s="199">
        <f t="shared" si="86"/>
        <v>0</v>
      </c>
      <c r="AI48" s="9">
        <f t="shared" si="86"/>
        <v>0</v>
      </c>
      <c r="AJ48" s="200">
        <f t="shared" si="86"/>
        <v>0</v>
      </c>
      <c r="AK48" s="199">
        <f t="shared" si="86"/>
        <v>0</v>
      </c>
      <c r="AL48" s="9">
        <f t="shared" si="86"/>
        <v>0</v>
      </c>
      <c r="AM48" s="200">
        <f t="shared" si="86"/>
        <v>0</v>
      </c>
      <c r="AN48" s="199">
        <f t="shared" si="86"/>
        <v>0</v>
      </c>
      <c r="AO48" s="9">
        <f t="shared" si="86"/>
        <v>0</v>
      </c>
      <c r="AP48" s="200">
        <f t="shared" si="86"/>
        <v>0</v>
      </c>
      <c r="AQ48" s="199">
        <f>AQ7+AQ39+AQ42+AQ45</f>
        <v>192.86455000000001</v>
      </c>
      <c r="AR48" s="9">
        <f t="shared" ref="AR48:AS48" si="87">AR7+AR39+AR42+AR45</f>
        <v>0</v>
      </c>
      <c r="AS48" s="200">
        <f t="shared" si="87"/>
        <v>192.86455000000001</v>
      </c>
      <c r="AT48" s="199">
        <f>AT7+AT39+AT42+AT45</f>
        <v>16.072045833333334</v>
      </c>
      <c r="AU48" s="9">
        <f t="shared" ref="AU48:AV48" si="88">AU7+AU39+AU42+AU45</f>
        <v>0</v>
      </c>
      <c r="AV48" s="200">
        <f t="shared" si="88"/>
        <v>16.072045833333334</v>
      </c>
    </row>
    <row r="49" spans="3:48" ht="12.75" customHeight="1">
      <c r="C49" s="11" t="s">
        <v>363</v>
      </c>
      <c r="D49" s="11" t="s">
        <v>361</v>
      </c>
      <c r="E49" s="11"/>
      <c r="F49" s="10"/>
      <c r="G49" s="8">
        <f>G41-G40</f>
        <v>-900</v>
      </c>
      <c r="H49" s="9">
        <f t="shared" ref="H49:I49" si="89">H41-H40</f>
        <v>0</v>
      </c>
      <c r="I49" s="8">
        <f t="shared" si="89"/>
        <v>-900</v>
      </c>
      <c r="J49" s="964"/>
      <c r="K49" s="965"/>
      <c r="L49" s="966"/>
      <c r="M49" s="189"/>
      <c r="N49" s="9"/>
      <c r="O49" s="8"/>
      <c r="P49" s="964"/>
      <c r="Q49" s="965"/>
      <c r="R49" s="966"/>
      <c r="S49" s="964"/>
      <c r="T49" s="965"/>
      <c r="U49" s="966"/>
      <c r="V49" s="1550">
        <f>V41-V40</f>
        <v>-300</v>
      </c>
      <c r="W49" s="965">
        <f>W41-W40</f>
        <v>0</v>
      </c>
      <c r="X49" s="966">
        <f>V49</f>
        <v>-300</v>
      </c>
      <c r="Y49" s="964"/>
      <c r="Z49" s="965"/>
      <c r="AA49" s="966"/>
      <c r="AB49" s="964"/>
      <c r="AC49" s="965"/>
      <c r="AD49" s="966"/>
      <c r="AE49" s="964"/>
      <c r="AF49" s="965"/>
      <c r="AG49" s="966"/>
      <c r="AH49" s="964"/>
      <c r="AI49" s="965"/>
      <c r="AJ49" s="966"/>
      <c r="AK49" s="964"/>
      <c r="AL49" s="965"/>
      <c r="AM49" s="966"/>
      <c r="AN49" s="964"/>
      <c r="AO49" s="965"/>
      <c r="AP49" s="966"/>
      <c r="AQ49" s="168">
        <f t="shared" si="82"/>
        <v>-1200</v>
      </c>
      <c r="AR49" s="965"/>
      <c r="AS49" s="168">
        <f t="shared" si="82"/>
        <v>-1200</v>
      </c>
      <c r="AT49" s="964"/>
      <c r="AU49" s="965"/>
      <c r="AV49" s="966"/>
    </row>
    <row r="50" spans="3:48" ht="12.75" customHeight="1">
      <c r="C50" s="11" t="s">
        <v>364</v>
      </c>
      <c r="D50" s="11"/>
      <c r="E50" s="11"/>
      <c r="F50" s="10"/>
      <c r="G50" s="8">
        <f>G6+G48+G49</f>
        <v>3561.0751520000003</v>
      </c>
      <c r="H50" s="9">
        <f t="shared" ref="H50:I50" si="90">H6+H48+H49</f>
        <v>0</v>
      </c>
      <c r="I50" s="8">
        <f t="shared" si="90"/>
        <v>3561.0751520000003</v>
      </c>
      <c r="J50" s="221">
        <f>J6+J48</f>
        <v>3497.4780820000005</v>
      </c>
      <c r="K50" s="222">
        <f>K6+K48</f>
        <v>0</v>
      </c>
      <c r="L50" s="223">
        <f>L6+L48</f>
        <v>3497.4780820000005</v>
      </c>
      <c r="M50" s="189">
        <f t="shared" ref="M50:AA50" si="91">M6+M48+M49</f>
        <v>2471.3552810000006</v>
      </c>
      <c r="N50" s="9">
        <f t="shared" si="91"/>
        <v>0</v>
      </c>
      <c r="O50" s="8">
        <f t="shared" si="91"/>
        <v>2471.3552810000006</v>
      </c>
      <c r="P50" s="221">
        <f t="shared" si="91"/>
        <v>2470.2990430000004</v>
      </c>
      <c r="Q50" s="222">
        <f t="shared" si="91"/>
        <v>0</v>
      </c>
      <c r="R50" s="223">
        <f t="shared" si="91"/>
        <v>2470.2990430000004</v>
      </c>
      <c r="S50" s="221">
        <f t="shared" si="91"/>
        <v>2488.7483270000002</v>
      </c>
      <c r="T50" s="222">
        <f t="shared" si="91"/>
        <v>0</v>
      </c>
      <c r="U50" s="223">
        <f t="shared" si="91"/>
        <v>2488.7483270000002</v>
      </c>
      <c r="V50" s="221">
        <f t="shared" si="91"/>
        <v>2462.4868820000002</v>
      </c>
      <c r="W50" s="222">
        <f t="shared" si="91"/>
        <v>0</v>
      </c>
      <c r="X50" s="223">
        <f t="shared" si="91"/>
        <v>2462.4868820000002</v>
      </c>
      <c r="Y50" s="533">
        <f t="shared" si="91"/>
        <v>2421.348313</v>
      </c>
      <c r="Z50" s="222">
        <f t="shared" si="91"/>
        <v>0</v>
      </c>
      <c r="AA50" s="223">
        <f t="shared" si="91"/>
        <v>2421.348313</v>
      </c>
      <c r="AB50" s="221">
        <f>AB6+AB48</f>
        <v>2390.3125030000001</v>
      </c>
      <c r="AC50" s="222">
        <f>AC6+AC48</f>
        <v>0</v>
      </c>
      <c r="AD50" s="223">
        <f>AD6+AD48</f>
        <v>2390.3125030000001</v>
      </c>
      <c r="AE50" s="533">
        <f>AE6+AE48+AE49</f>
        <v>2390.3125030000001</v>
      </c>
      <c r="AF50" s="222">
        <f>AF6+AF48</f>
        <v>0</v>
      </c>
      <c r="AG50" s="223">
        <f>AG6+AG48+AG49</f>
        <v>2390.3125030000001</v>
      </c>
      <c r="AH50" s="533">
        <f t="shared" ref="AH50:AP50" si="92">AH6+AH48</f>
        <v>2390.3125030000001</v>
      </c>
      <c r="AI50" s="222">
        <f t="shared" si="92"/>
        <v>0</v>
      </c>
      <c r="AJ50" s="223">
        <f t="shared" si="92"/>
        <v>2390.3125030000001</v>
      </c>
      <c r="AK50" s="221">
        <f t="shared" si="92"/>
        <v>2390.3125030000001</v>
      </c>
      <c r="AL50" s="222">
        <f t="shared" si="92"/>
        <v>0</v>
      </c>
      <c r="AM50" s="223">
        <f t="shared" si="92"/>
        <v>2390.3125030000001</v>
      </c>
      <c r="AN50" s="221">
        <f t="shared" si="92"/>
        <v>2390.3125030000001</v>
      </c>
      <c r="AO50" s="222">
        <f t="shared" si="92"/>
        <v>0</v>
      </c>
      <c r="AP50" s="223">
        <f t="shared" si="92"/>
        <v>2390.3125030000001</v>
      </c>
      <c r="AQ50" s="533">
        <f>AQ6+AQ48+AQ49</f>
        <v>2599.954342</v>
      </c>
      <c r="AR50" s="222">
        <f t="shared" ref="AR50" si="93">AR6+AR48</f>
        <v>0</v>
      </c>
      <c r="AS50" s="223">
        <f>AS48+AS6+AS49</f>
        <v>2599.954342</v>
      </c>
      <c r="AT50" s="221"/>
      <c r="AU50" s="222">
        <f t="shared" ref="AU50" si="94">AU6+AU48</f>
        <v>0</v>
      </c>
      <c r="AV50" s="223"/>
    </row>
    <row r="51" spans="3:48" ht="12.75" customHeight="1">
      <c r="G51" s="2"/>
      <c r="P51" s="2"/>
    </row>
    <row r="52" spans="3:48">
      <c r="H52" s="4"/>
      <c r="J52" s="2"/>
      <c r="N52" s="4"/>
      <c r="P52" s="2"/>
      <c r="R52" s="57"/>
      <c r="S52" s="2"/>
      <c r="U52" s="57"/>
      <c r="V52" s="2"/>
      <c r="X52" s="57"/>
      <c r="Y52" s="2"/>
      <c r="AA52" s="57"/>
      <c r="AB52" s="2"/>
      <c r="AD52" s="57"/>
      <c r="AE52" s="57"/>
      <c r="AF52" s="57"/>
      <c r="AG52" s="57"/>
      <c r="AH52" s="2"/>
      <c r="AJ52" s="57"/>
      <c r="AK52" s="2"/>
      <c r="AM52" s="57"/>
      <c r="AN52" s="2"/>
      <c r="AP52" s="57"/>
    </row>
    <row r="53" spans="3:48">
      <c r="H53" s="4"/>
      <c r="N53" s="4"/>
      <c r="V53" s="962"/>
    </row>
    <row r="54" spans="3:48">
      <c r="J54" s="3"/>
      <c r="L54" s="2"/>
      <c r="P54" s="3"/>
      <c r="R54" s="2"/>
      <c r="S54" s="3"/>
      <c r="U54" s="2"/>
      <c r="V54" s="2"/>
      <c r="W54" s="2"/>
      <c r="X54" s="2"/>
      <c r="Y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3:48">
      <c r="V55" s="2"/>
    </row>
    <row r="56" spans="3:48">
      <c r="V56" s="963"/>
    </row>
    <row r="58" spans="3:48">
      <c r="G58" s="2"/>
      <c r="M58" s="2"/>
    </row>
  </sheetData>
  <mergeCells count="15">
    <mergeCell ref="AT4:AV4"/>
    <mergeCell ref="AQ4:AS4"/>
    <mergeCell ref="AN4:AP4"/>
    <mergeCell ref="Y4:AA4"/>
    <mergeCell ref="S4:U4"/>
    <mergeCell ref="V4:X4"/>
    <mergeCell ref="AB4:AD4"/>
    <mergeCell ref="AE4:AG4"/>
    <mergeCell ref="AH4:AJ4"/>
    <mergeCell ref="AK4:AM4"/>
    <mergeCell ref="C4:F5"/>
    <mergeCell ref="M4:O4"/>
    <mergeCell ref="P4:R4"/>
    <mergeCell ref="G4:I4"/>
    <mergeCell ref="J4:L4"/>
  </mergeCells>
  <phoneticPr fontId="7" type="noConversion"/>
  <conditionalFormatting sqref="F6:F12">
    <cfRule type="cellIs" dxfId="43" priority="263" operator="equal">
      <formula>0</formula>
    </cfRule>
  </conditionalFormatting>
  <conditionalFormatting sqref="G28:L45">
    <cfRule type="cellIs" dxfId="42" priority="11" operator="equal">
      <formula>0</formula>
    </cfRule>
  </conditionalFormatting>
  <conditionalFormatting sqref="G9:N12">
    <cfRule type="cellIs" dxfId="41" priority="237" operator="equal">
      <formula>0</formula>
    </cfRule>
  </conditionalFormatting>
  <conditionalFormatting sqref="G6:R8">
    <cfRule type="cellIs" dxfId="40" priority="261" operator="equal">
      <formula>0</formula>
    </cfRule>
  </conditionalFormatting>
  <conditionalFormatting sqref="G46:R50">
    <cfRule type="cellIs" dxfId="39" priority="252" operator="equal">
      <formula>0</formula>
    </cfRule>
  </conditionalFormatting>
  <conditionalFormatting sqref="G13:AV27">
    <cfRule type="cellIs" dxfId="38" priority="1" operator="equal">
      <formula>0</formula>
    </cfRule>
  </conditionalFormatting>
  <conditionalFormatting sqref="M39:R45">
    <cfRule type="cellIs" dxfId="37" priority="290" operator="equal">
      <formula>0</formula>
    </cfRule>
  </conditionalFormatting>
  <conditionalFormatting sqref="M28:AV38">
    <cfRule type="cellIs" dxfId="36" priority="12" operator="equal">
      <formula>0</formula>
    </cfRule>
  </conditionalFormatting>
  <conditionalFormatting sqref="O9:R9">
    <cfRule type="cellIs" dxfId="35" priority="295" operator="equal">
      <formula>0</formula>
    </cfRule>
  </conditionalFormatting>
  <conditionalFormatting sqref="O10:AV12">
    <cfRule type="cellIs" dxfId="34" priority="23" operator="equal">
      <formula>0</formula>
    </cfRule>
  </conditionalFormatting>
  <conditionalFormatting sqref="S6:AV9">
    <cfRule type="cellIs" dxfId="33" priority="37" operator="equal">
      <formula>0</formula>
    </cfRule>
  </conditionalFormatting>
  <conditionalFormatting sqref="S39:AV50">
    <cfRule type="cellIs" dxfId="32" priority="3" operator="equal">
      <formula>0</formula>
    </cfRule>
  </conditionalFormatting>
  <pageMargins left="0.26" right="0.23622047244094491" top="0.39370078740157483" bottom="0.43307086614173229" header="0.31496062992125984" footer="0.31496062992125984"/>
  <pageSetup paperSize="9" scale="56" orientation="landscape" r:id="rId1"/>
  <colBreaks count="1" manualBreakCount="1">
    <brk id="36" max="42" man="1"/>
  </colBreaks>
  <ignoredErrors>
    <ignoredError sqref="G14:N14 P14:T14 R15:R19 T19 V14:W14 AN14:AO14 AN42:AO45 AB14:AC14 AF14:AL14 AA28:AO28 P28:Q28 P39:Q39 S28:T28 T40:U40 X29:X31 V28:X28 S39:T39 V39:X39 AN50:AO50 AO46 T25:T26 X21:X26 AC19 AC25:AD26 AG15 AF25:AG26 AG29:AG32 AJ15 AJ29:AJ32 AL25:AM26 AM29:AM32 AP39:AP40 G42:H45 H19:I19 G28:H28 G39:H39 I15:I18 K19:L19 N21:O24 Q40 X40 Z40:AA40 AC40:AD40 AF40:AG40 AJ40 AL40:AM40 H40:H41 Z25:AA26 AJ21:AJ26 M20:N20 P20:Q20 S20:T20 V20:X20 G20:H20 AA20:AP20 Q21:Q26 AC39:AO39 AO40:AO41 AN47:AO48 AA21:AA24 AA39 AD21:AD24 AG21:AG24 AM21:AM24 L15:L18 N39:N40 AP21:AP26 O25:O26 AA29:AA31 AP28:AP32" formulaRange="1"/>
    <ignoredError sqref="U14 Y14:Z14 Z19 Y39:Z39 U39 R39:R40 O39:O40 I42:L45 I28:L28 I21:I26 L21:L26 I39:L39 I29:I31 L29:L31 I40:I41 K40:L41 O20 Y20:Z20 I20:L20 R20:R26 U20:U26 O28:O31 R28:R31 U28:U31" formula="1" formulaRange="1"/>
    <ignoredError sqref="O41:O42 R41:R45 U42 U45 Y7:Z8 U15:U19 Z6 Y13:Z13 U6:U13 L6 AQ42:AR45 AR40:AR41 AS43:AU47 AQ28:AR28 AU39:AU42 AQ20:AR20 AV20:AV21 AS20:AT21 AT28 AQ39:AR39 AU7:AU26 AQ25:AR26 AU28:AU32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B23-7901-4698-9B73-A5432F9E3C41}">
  <dimension ref="A1:K696"/>
  <sheetViews>
    <sheetView zoomScale="130" zoomScaleNormal="130" workbookViewId="0"/>
  </sheetViews>
  <sheetFormatPr defaultColWidth="9" defaultRowHeight="16.5" customHeight="1"/>
  <cols>
    <col min="1" max="1" width="14.625" style="61" customWidth="1"/>
    <col min="2" max="2" width="35.125" style="61" bestFit="1" customWidth="1"/>
    <col min="3" max="3" width="76.625" style="62" customWidth="1"/>
    <col min="4" max="4" width="13" style="61" customWidth="1"/>
    <col min="5" max="5" width="14.625" style="315" bestFit="1" customWidth="1"/>
    <col min="6" max="6" width="15.125" style="1022" bestFit="1" customWidth="1"/>
    <col min="7" max="7" width="14.5" style="59" customWidth="1"/>
    <col min="8" max="8" width="14.125" style="60" bestFit="1" customWidth="1"/>
    <col min="9" max="9" width="12.875" style="59" bestFit="1" customWidth="1"/>
    <col min="10" max="10" width="15.125" style="59" bestFit="1" customWidth="1"/>
    <col min="11" max="11" width="9.5" style="59" bestFit="1" customWidth="1"/>
    <col min="12" max="16384" width="9" style="59"/>
  </cols>
  <sheetData>
    <row r="1" spans="1:11" s="81" customFormat="1" ht="16.5" customHeight="1">
      <c r="A1" s="87" t="s">
        <v>737</v>
      </c>
      <c r="B1" s="86"/>
      <c r="C1" s="85"/>
      <c r="D1" s="84"/>
      <c r="E1" s="314"/>
      <c r="F1" s="1021"/>
      <c r="H1" s="83" t="s">
        <v>30</v>
      </c>
      <c r="I1" s="82">
        <v>1541.5</v>
      </c>
      <c r="K1" s="82"/>
    </row>
    <row r="2" spans="1:11" ht="16.5" customHeight="1">
      <c r="B2" s="80"/>
      <c r="C2" s="79"/>
    </row>
    <row r="3" spans="1:11" s="61" customFormat="1" ht="16.5" customHeight="1">
      <c r="A3" s="77" t="s">
        <v>38</v>
      </c>
      <c r="B3" s="77" t="s">
        <v>37</v>
      </c>
      <c r="C3" s="77" t="s">
        <v>36</v>
      </c>
      <c r="D3" s="77" t="s">
        <v>35</v>
      </c>
      <c r="E3" s="316" t="s">
        <v>3</v>
      </c>
      <c r="F3" s="1020" t="s">
        <v>371</v>
      </c>
      <c r="G3" s="77" t="s">
        <v>34</v>
      </c>
    </row>
    <row r="4" spans="1:11" ht="16.5" customHeight="1">
      <c r="A4" s="61" t="s">
        <v>760</v>
      </c>
      <c r="B4" s="342" t="s">
        <v>710</v>
      </c>
      <c r="C4" s="994" t="s">
        <v>745</v>
      </c>
      <c r="D4" s="343" t="s">
        <v>446</v>
      </c>
      <c r="E4" s="344"/>
      <c r="F4" s="1023">
        <v>1000</v>
      </c>
    </row>
    <row r="5" spans="1:11" ht="16.5" customHeight="1">
      <c r="A5" s="61" t="s">
        <v>339</v>
      </c>
      <c r="B5" s="342" t="s">
        <v>294</v>
      </c>
      <c r="C5" s="994" t="s">
        <v>746</v>
      </c>
      <c r="D5" s="343" t="s">
        <v>446</v>
      </c>
      <c r="E5" s="344"/>
      <c r="F5" s="1023">
        <v>3563860</v>
      </c>
    </row>
    <row r="6" spans="1:11" ht="16.5" customHeight="1">
      <c r="A6" s="61" t="s">
        <v>339</v>
      </c>
      <c r="B6" s="342" t="s">
        <v>176</v>
      </c>
      <c r="C6" s="994" t="s">
        <v>747</v>
      </c>
      <c r="D6" s="343" t="s">
        <v>446</v>
      </c>
      <c r="E6" s="344"/>
      <c r="F6" s="1023">
        <v>356380</v>
      </c>
    </row>
    <row r="7" spans="1:11" ht="16.5" customHeight="1">
      <c r="A7" s="61" t="s">
        <v>179</v>
      </c>
      <c r="B7" s="342" t="s">
        <v>175</v>
      </c>
      <c r="C7" s="994" t="s">
        <v>748</v>
      </c>
      <c r="D7" s="343" t="s">
        <v>446</v>
      </c>
      <c r="E7" s="344"/>
      <c r="F7" s="1023">
        <v>1678060</v>
      </c>
    </row>
    <row r="8" spans="1:11" ht="16.5" customHeight="1">
      <c r="A8" s="61" t="s">
        <v>179</v>
      </c>
      <c r="B8" s="342" t="s">
        <v>174</v>
      </c>
      <c r="C8" s="994" t="s">
        <v>749</v>
      </c>
      <c r="D8" s="343" t="s">
        <v>446</v>
      </c>
      <c r="E8" s="344"/>
      <c r="F8" s="1023">
        <v>1085920</v>
      </c>
      <c r="H8" s="73"/>
    </row>
    <row r="9" spans="1:11" ht="16.5" customHeight="1">
      <c r="A9" s="61" t="s">
        <v>179</v>
      </c>
      <c r="B9" s="342" t="s">
        <v>68</v>
      </c>
      <c r="C9" s="994" t="s">
        <v>750</v>
      </c>
      <c r="D9" s="343" t="s">
        <v>446</v>
      </c>
      <c r="E9" s="344"/>
      <c r="F9" s="1023">
        <v>117760</v>
      </c>
    </row>
    <row r="10" spans="1:11" ht="16.5" customHeight="1">
      <c r="A10" s="61" t="s">
        <v>179</v>
      </c>
      <c r="B10" s="342" t="s">
        <v>68</v>
      </c>
      <c r="C10" s="994" t="s">
        <v>751</v>
      </c>
      <c r="D10" s="343" t="s">
        <v>446</v>
      </c>
      <c r="E10" s="344"/>
      <c r="F10" s="1023">
        <v>42930</v>
      </c>
    </row>
    <row r="11" spans="1:11" ht="16.5" customHeight="1">
      <c r="A11" s="61" t="s">
        <v>760</v>
      </c>
      <c r="B11" s="342" t="s">
        <v>217</v>
      </c>
      <c r="C11" s="994" t="s">
        <v>752</v>
      </c>
      <c r="D11" s="343" t="s">
        <v>446</v>
      </c>
      <c r="E11" s="344">
        <v>78020</v>
      </c>
      <c r="F11" s="1023"/>
    </row>
    <row r="12" spans="1:11" ht="16.5" customHeight="1">
      <c r="A12" s="61" t="s">
        <v>31</v>
      </c>
      <c r="B12" s="342" t="s">
        <v>711</v>
      </c>
      <c r="C12" s="994" t="s">
        <v>687</v>
      </c>
      <c r="D12" s="343" t="s">
        <v>446</v>
      </c>
      <c r="E12" s="344"/>
      <c r="F12" s="1023">
        <v>1466670</v>
      </c>
    </row>
    <row r="13" spans="1:11" ht="16.5" customHeight="1">
      <c r="A13" s="61" t="s">
        <v>31</v>
      </c>
      <c r="B13" s="342" t="s">
        <v>738</v>
      </c>
      <c r="C13" s="994" t="s">
        <v>688</v>
      </c>
      <c r="D13" s="343" t="s">
        <v>446</v>
      </c>
      <c r="E13" s="344"/>
      <c r="F13" s="1023">
        <v>461810</v>
      </c>
    </row>
    <row r="14" spans="1:11" ht="16.5" customHeight="1">
      <c r="A14" s="61" t="s">
        <v>760</v>
      </c>
      <c r="B14" s="342" t="s">
        <v>193</v>
      </c>
      <c r="C14" s="994" t="s">
        <v>288</v>
      </c>
      <c r="D14" s="343" t="s">
        <v>446</v>
      </c>
      <c r="E14" s="344"/>
      <c r="F14" s="1023">
        <v>110000</v>
      </c>
    </row>
    <row r="15" spans="1:11" ht="16.5" customHeight="1">
      <c r="A15" s="61" t="s">
        <v>760</v>
      </c>
      <c r="B15" s="342" t="s">
        <v>223</v>
      </c>
      <c r="C15" s="994" t="s">
        <v>285</v>
      </c>
      <c r="D15" s="343" t="s">
        <v>446</v>
      </c>
      <c r="E15" s="344"/>
      <c r="F15" s="1023">
        <v>99000</v>
      </c>
    </row>
    <row r="16" spans="1:11" ht="16.5" customHeight="1">
      <c r="A16" s="61" t="s">
        <v>187</v>
      </c>
      <c r="B16" s="342" t="s">
        <v>739</v>
      </c>
      <c r="C16" s="994" t="s">
        <v>287</v>
      </c>
      <c r="D16" s="343" t="s">
        <v>446</v>
      </c>
      <c r="E16" s="344"/>
      <c r="F16" s="1023">
        <v>96000</v>
      </c>
    </row>
    <row r="17" spans="1:7" ht="16.5" customHeight="1">
      <c r="A17" s="61" t="s">
        <v>187</v>
      </c>
      <c r="B17" s="342" t="s">
        <v>740</v>
      </c>
      <c r="C17" s="994" t="s">
        <v>701</v>
      </c>
      <c r="D17" s="343" t="s">
        <v>446</v>
      </c>
      <c r="E17" s="344"/>
      <c r="F17" s="1023">
        <v>59247</v>
      </c>
    </row>
    <row r="18" spans="1:7" ht="16.5" customHeight="1">
      <c r="A18" s="61" t="s">
        <v>187</v>
      </c>
      <c r="B18" s="342" t="s">
        <v>277</v>
      </c>
      <c r="C18" s="994" t="s">
        <v>286</v>
      </c>
      <c r="D18" s="343" t="s">
        <v>446</v>
      </c>
      <c r="E18" s="344"/>
      <c r="F18" s="1023">
        <v>1000</v>
      </c>
    </row>
    <row r="19" spans="1:7" ht="16.5" customHeight="1">
      <c r="A19" s="61" t="s">
        <v>741</v>
      </c>
      <c r="B19" s="342" t="s">
        <v>66</v>
      </c>
      <c r="C19" s="994" t="s">
        <v>753</v>
      </c>
      <c r="D19" s="343" t="s">
        <v>446</v>
      </c>
      <c r="E19" s="344"/>
      <c r="F19" s="1023">
        <v>8717161</v>
      </c>
    </row>
    <row r="20" spans="1:7" ht="16.5" customHeight="1">
      <c r="A20" s="61" t="s">
        <v>742</v>
      </c>
      <c r="B20" s="342" t="s">
        <v>290</v>
      </c>
      <c r="C20" s="994" t="s">
        <v>754</v>
      </c>
      <c r="D20" s="343" t="s">
        <v>446</v>
      </c>
      <c r="E20" s="344"/>
      <c r="F20" s="1023">
        <v>2970000</v>
      </c>
    </row>
    <row r="21" spans="1:7" ht="16.5" customHeight="1">
      <c r="A21" s="61" t="s">
        <v>341</v>
      </c>
      <c r="B21" s="342" t="s">
        <v>290</v>
      </c>
      <c r="C21" s="994" t="s">
        <v>689</v>
      </c>
      <c r="D21" s="343" t="s">
        <v>446</v>
      </c>
      <c r="E21" s="344"/>
      <c r="F21" s="1023">
        <v>919248</v>
      </c>
    </row>
    <row r="22" spans="1:7" ht="16.5" customHeight="1">
      <c r="A22" s="61" t="s">
        <v>742</v>
      </c>
      <c r="B22" s="342" t="s">
        <v>290</v>
      </c>
      <c r="C22" s="994" t="s">
        <v>755</v>
      </c>
      <c r="D22" s="343" t="s">
        <v>446</v>
      </c>
      <c r="E22" s="344"/>
      <c r="F22" s="1023">
        <v>295375</v>
      </c>
    </row>
    <row r="23" spans="1:7" ht="16.5" customHeight="1">
      <c r="A23" s="61" t="s">
        <v>742</v>
      </c>
      <c r="B23" s="342" t="s">
        <v>290</v>
      </c>
      <c r="C23" s="994" t="s">
        <v>334</v>
      </c>
      <c r="D23" s="343" t="s">
        <v>446</v>
      </c>
      <c r="E23" s="344"/>
      <c r="F23" s="1023">
        <v>44256</v>
      </c>
    </row>
    <row r="24" spans="1:7" ht="16.5" customHeight="1">
      <c r="A24" s="61" t="s">
        <v>765</v>
      </c>
      <c r="B24" s="342" t="s">
        <v>743</v>
      </c>
      <c r="C24" s="994" t="s">
        <v>690</v>
      </c>
      <c r="D24" s="343" t="s">
        <v>446</v>
      </c>
      <c r="E24" s="344"/>
      <c r="F24" s="1023">
        <v>825</v>
      </c>
    </row>
    <row r="25" spans="1:7" ht="16.5" customHeight="1">
      <c r="A25" s="61" t="s">
        <v>760</v>
      </c>
      <c r="B25" s="342" t="s">
        <v>340</v>
      </c>
      <c r="C25" s="994" t="s">
        <v>756</v>
      </c>
      <c r="D25" s="343" t="s">
        <v>446</v>
      </c>
      <c r="E25" s="344"/>
      <c r="F25" s="1023">
        <v>4172</v>
      </c>
    </row>
    <row r="26" spans="1:7" ht="16.5" customHeight="1">
      <c r="A26" s="61" t="s">
        <v>32</v>
      </c>
      <c r="B26" s="342" t="s">
        <v>66</v>
      </c>
      <c r="C26" s="994" t="s">
        <v>757</v>
      </c>
      <c r="D26" s="343" t="s">
        <v>446</v>
      </c>
      <c r="E26" s="344"/>
      <c r="F26" s="1023">
        <v>14816477</v>
      </c>
    </row>
    <row r="27" spans="1:7" ht="16.5" customHeight="1">
      <c r="A27" s="61" t="s">
        <v>434</v>
      </c>
      <c r="B27" s="342" t="s">
        <v>176</v>
      </c>
      <c r="C27" s="994" t="s">
        <v>758</v>
      </c>
      <c r="D27" s="343" t="s">
        <v>446</v>
      </c>
      <c r="E27" s="344"/>
      <c r="F27" s="1023">
        <v>3659350</v>
      </c>
      <c r="G27" s="1023"/>
    </row>
    <row r="28" spans="1:7" ht="16.5" customHeight="1">
      <c r="A28" s="61" t="s">
        <v>765</v>
      </c>
      <c r="B28" s="342" t="s">
        <v>712</v>
      </c>
      <c r="C28" s="994" t="s">
        <v>691</v>
      </c>
      <c r="D28" s="343" t="s">
        <v>446</v>
      </c>
      <c r="E28" s="344"/>
      <c r="F28" s="1023">
        <v>347857</v>
      </c>
      <c r="G28" s="1023"/>
    </row>
    <row r="29" spans="1:7" ht="16.5" customHeight="1">
      <c r="A29" s="61" t="s">
        <v>765</v>
      </c>
      <c r="B29" s="342" t="s">
        <v>241</v>
      </c>
      <c r="C29" s="994" t="s">
        <v>693</v>
      </c>
      <c r="D29" s="343" t="s">
        <v>273</v>
      </c>
      <c r="E29" s="344"/>
      <c r="F29" s="1023">
        <v>336709</v>
      </c>
    </row>
    <row r="30" spans="1:7" ht="16.5" customHeight="1">
      <c r="A30" s="61" t="s">
        <v>760</v>
      </c>
      <c r="B30" s="342" t="s">
        <v>278</v>
      </c>
      <c r="C30" s="994" t="s">
        <v>692</v>
      </c>
      <c r="D30" s="343" t="s">
        <v>273</v>
      </c>
      <c r="E30" s="344"/>
      <c r="F30" s="1023">
        <v>18700</v>
      </c>
    </row>
    <row r="31" spans="1:7" ht="16.5" customHeight="1">
      <c r="A31" s="61" t="s">
        <v>760</v>
      </c>
      <c r="B31" s="342" t="s">
        <v>189</v>
      </c>
      <c r="C31" s="994" t="s">
        <v>709</v>
      </c>
      <c r="D31" s="343" t="s">
        <v>273</v>
      </c>
      <c r="E31" s="344"/>
      <c r="F31" s="1023">
        <v>3150</v>
      </c>
    </row>
    <row r="32" spans="1:7" ht="16.5" customHeight="1">
      <c r="A32" s="61" t="s">
        <v>744</v>
      </c>
      <c r="B32" s="342" t="s">
        <v>357</v>
      </c>
      <c r="C32" s="994" t="s">
        <v>759</v>
      </c>
      <c r="D32" s="343" t="s">
        <v>273</v>
      </c>
      <c r="E32" s="344">
        <v>56328</v>
      </c>
      <c r="F32" s="1023"/>
    </row>
    <row r="33" spans="1:9" ht="16.5" customHeight="1">
      <c r="B33" s="342"/>
      <c r="C33" s="994"/>
      <c r="D33" s="343" t="s">
        <v>273</v>
      </c>
      <c r="E33" s="344"/>
      <c r="F33" s="1023"/>
    </row>
    <row r="34" spans="1:9" ht="16.5" customHeight="1">
      <c r="B34" s="342"/>
      <c r="C34" s="994"/>
      <c r="D34" s="343" t="s">
        <v>273</v>
      </c>
      <c r="E34" s="344"/>
      <c r="F34" s="345"/>
    </row>
    <row r="35" spans="1:9" ht="16.5" customHeight="1">
      <c r="B35" s="342"/>
      <c r="C35" s="994"/>
      <c r="D35" s="343" t="s">
        <v>273</v>
      </c>
      <c r="E35" s="344"/>
      <c r="F35" s="345"/>
    </row>
    <row r="36" spans="1:9" ht="16.5" customHeight="1">
      <c r="B36" s="342"/>
      <c r="C36" s="994"/>
      <c r="D36" s="343" t="s">
        <v>273</v>
      </c>
      <c r="E36" s="344"/>
      <c r="F36" s="1023"/>
    </row>
    <row r="37" spans="1:9" ht="16.5" customHeight="1">
      <c r="D37" s="343" t="s">
        <v>273</v>
      </c>
      <c r="E37" s="318"/>
      <c r="F37" s="1024"/>
      <c r="G37" s="69"/>
    </row>
    <row r="38" spans="1:9" ht="16.5" customHeight="1">
      <c r="D38" s="343" t="s">
        <v>273</v>
      </c>
      <c r="E38" s="318"/>
      <c r="F38" s="1024"/>
      <c r="G38" s="69"/>
    </row>
    <row r="39" spans="1:9" ht="16.5" customHeight="1">
      <c r="D39" s="343" t="s">
        <v>273</v>
      </c>
      <c r="E39" s="318"/>
      <c r="F39" s="1024"/>
    </row>
    <row r="40" spans="1:9" ht="16.5" customHeight="1">
      <c r="D40" s="343" t="s">
        <v>273</v>
      </c>
      <c r="E40" s="318"/>
      <c r="F40" s="1024"/>
      <c r="I40" s="69"/>
    </row>
    <row r="41" spans="1:9" ht="16.5" customHeight="1">
      <c r="D41" s="343" t="s">
        <v>273</v>
      </c>
      <c r="E41" s="318"/>
      <c r="F41" s="1024"/>
    </row>
    <row r="42" spans="1:9" ht="16.5" customHeight="1">
      <c r="D42" s="343" t="s">
        <v>273</v>
      </c>
      <c r="E42" s="318"/>
      <c r="F42" s="1024"/>
    </row>
    <row r="43" spans="1:9" ht="16.5" customHeight="1">
      <c r="A43" s="342"/>
      <c r="D43" s="343" t="s">
        <v>273</v>
      </c>
      <c r="E43" s="318"/>
      <c r="F43" s="1024"/>
    </row>
    <row r="44" spans="1:9" ht="16.5" customHeight="1">
      <c r="D44" s="343" t="s">
        <v>273</v>
      </c>
      <c r="E44" s="318"/>
      <c r="F44" s="1024"/>
    </row>
    <row r="45" spans="1:9" ht="16.5" customHeight="1">
      <c r="D45" s="343" t="s">
        <v>273</v>
      </c>
      <c r="E45" s="318"/>
      <c r="F45" s="1024"/>
    </row>
    <row r="46" spans="1:9" ht="16.5" customHeight="1">
      <c r="D46" s="343" t="s">
        <v>273</v>
      </c>
      <c r="E46" s="318"/>
      <c r="F46" s="1024"/>
    </row>
    <row r="47" spans="1:9" ht="16.5" customHeight="1">
      <c r="D47" s="343" t="s">
        <v>273</v>
      </c>
      <c r="E47" s="318"/>
      <c r="F47" s="1024"/>
    </row>
    <row r="48" spans="1:9" ht="16.5" customHeight="1">
      <c r="B48" s="1549"/>
      <c r="D48" s="343"/>
      <c r="E48" s="318"/>
      <c r="F48" s="1024"/>
    </row>
    <row r="49" spans="2:6" ht="16.5" customHeight="1">
      <c r="B49" s="1549"/>
      <c r="D49" s="343"/>
      <c r="E49" s="318"/>
      <c r="F49" s="1024"/>
    </row>
    <row r="50" spans="2:6" ht="16.5" customHeight="1">
      <c r="D50" s="343"/>
      <c r="E50" s="318"/>
      <c r="F50" s="1024"/>
    </row>
    <row r="51" spans="2:6" ht="16.5" customHeight="1">
      <c r="D51" s="343"/>
      <c r="E51" s="318"/>
      <c r="F51" s="1024"/>
    </row>
    <row r="52" spans="2:6" ht="16.5" customHeight="1">
      <c r="D52" s="343"/>
      <c r="E52" s="318"/>
      <c r="F52" s="1024"/>
    </row>
    <row r="53" spans="2:6" ht="16.5" customHeight="1">
      <c r="D53" s="343"/>
      <c r="E53" s="318"/>
      <c r="F53" s="1024"/>
    </row>
    <row r="54" spans="2:6" ht="16.5" customHeight="1">
      <c r="D54" s="343"/>
      <c r="E54" s="318"/>
      <c r="F54" s="1024"/>
    </row>
    <row r="55" spans="2:6" ht="16.5" customHeight="1">
      <c r="D55" s="343"/>
      <c r="E55" s="318"/>
      <c r="F55" s="1024"/>
    </row>
    <row r="56" spans="2:6" ht="16.5" customHeight="1">
      <c r="D56" s="343"/>
      <c r="E56" s="318"/>
      <c r="F56" s="1024"/>
    </row>
    <row r="57" spans="2:6" ht="16.5" customHeight="1">
      <c r="D57" s="343"/>
      <c r="E57" s="318"/>
      <c r="F57" s="1024"/>
    </row>
    <row r="58" spans="2:6" ht="16.5" customHeight="1">
      <c r="D58" s="343"/>
      <c r="E58" s="318"/>
      <c r="F58" s="1024"/>
    </row>
    <row r="59" spans="2:6" ht="16.5" customHeight="1">
      <c r="D59" s="343"/>
      <c r="E59" s="318"/>
      <c r="F59" s="1024"/>
    </row>
    <row r="60" spans="2:6" ht="16.5" customHeight="1">
      <c r="D60" s="343"/>
      <c r="E60" s="318"/>
      <c r="F60" s="1024"/>
    </row>
    <row r="61" spans="2:6" ht="16.5" customHeight="1">
      <c r="D61" s="343"/>
      <c r="E61" s="318"/>
      <c r="F61" s="1024"/>
    </row>
    <row r="62" spans="2:6" ht="16.5" customHeight="1">
      <c r="D62" s="343"/>
      <c r="E62" s="318"/>
      <c r="F62" s="1024"/>
    </row>
    <row r="63" spans="2:6" ht="16.5" customHeight="1">
      <c r="D63" s="343"/>
      <c r="E63" s="318"/>
      <c r="F63" s="1024"/>
    </row>
    <row r="64" spans="2:6" ht="16.5" customHeight="1">
      <c r="D64" s="343"/>
      <c r="E64" s="580"/>
      <c r="F64" s="1024"/>
    </row>
    <row r="65" spans="4:8" ht="16.5" customHeight="1">
      <c r="D65" s="343"/>
      <c r="E65" s="580"/>
      <c r="F65" s="1024"/>
    </row>
    <row r="66" spans="4:8" ht="16.5" customHeight="1">
      <c r="D66" s="343"/>
      <c r="E66" s="580"/>
      <c r="F66" s="1024"/>
    </row>
    <row r="67" spans="4:8" ht="16.5" customHeight="1">
      <c r="D67" s="343"/>
      <c r="E67" s="318"/>
      <c r="F67" s="1024"/>
    </row>
    <row r="68" spans="4:8" ht="16.5" customHeight="1">
      <c r="D68" s="343"/>
      <c r="E68" s="318"/>
      <c r="F68" s="1024"/>
    </row>
    <row r="69" spans="4:8" ht="16.5" customHeight="1">
      <c r="D69" s="343"/>
      <c r="E69" s="318"/>
      <c r="F69" s="1024"/>
    </row>
    <row r="70" spans="4:8" ht="16.5" customHeight="1">
      <c r="D70" s="343"/>
      <c r="E70" s="318"/>
      <c r="F70" s="1024"/>
      <c r="H70" s="73"/>
    </row>
    <row r="71" spans="4:8" ht="16.5" customHeight="1">
      <c r="D71" s="343"/>
      <c r="E71" s="318"/>
      <c r="F71" s="1024"/>
      <c r="G71" s="69"/>
    </row>
    <row r="72" spans="4:8" ht="16.5" customHeight="1">
      <c r="D72" s="343"/>
      <c r="E72" s="318"/>
      <c r="F72" s="1024"/>
    </row>
    <row r="73" spans="4:8" ht="16.5" customHeight="1">
      <c r="D73" s="343"/>
      <c r="E73" s="318"/>
      <c r="F73" s="1024"/>
      <c r="H73" s="73"/>
    </row>
    <row r="74" spans="4:8" ht="16.5" customHeight="1">
      <c r="D74" s="343"/>
      <c r="E74" s="318"/>
      <c r="F74" s="1024"/>
    </row>
    <row r="75" spans="4:8" ht="16.5" customHeight="1">
      <c r="D75" s="343"/>
      <c r="E75" s="318"/>
      <c r="F75" s="1024"/>
      <c r="G75" s="224"/>
    </row>
    <row r="76" spans="4:8" ht="16.5" customHeight="1">
      <c r="D76" s="343"/>
      <c r="E76" s="318"/>
      <c r="F76" s="1024"/>
    </row>
    <row r="77" spans="4:8" ht="16.5" customHeight="1">
      <c r="D77" s="343"/>
      <c r="E77" s="318"/>
      <c r="F77" s="1024"/>
    </row>
    <row r="78" spans="4:8" ht="16.5" customHeight="1">
      <c r="D78" s="343"/>
      <c r="E78" s="318"/>
      <c r="F78" s="1024"/>
    </row>
    <row r="79" spans="4:8" ht="16.5" customHeight="1">
      <c r="D79" s="343"/>
      <c r="E79" s="318"/>
      <c r="F79" s="1024"/>
    </row>
    <row r="80" spans="4:8" ht="16.5" customHeight="1">
      <c r="D80" s="343"/>
      <c r="E80" s="318"/>
      <c r="F80" s="1024"/>
    </row>
    <row r="81" spans="4:6" ht="16.5" customHeight="1">
      <c r="D81" s="343"/>
      <c r="E81" s="318"/>
      <c r="F81" s="1024"/>
    </row>
    <row r="82" spans="4:6" ht="16.5" customHeight="1">
      <c r="D82" s="343"/>
      <c r="E82" s="318"/>
      <c r="F82" s="1024"/>
    </row>
    <row r="83" spans="4:6" ht="16.5" customHeight="1">
      <c r="E83" s="580"/>
      <c r="F83" s="1024"/>
    </row>
    <row r="84" spans="4:6" ht="16.5" customHeight="1">
      <c r="D84" s="343"/>
      <c r="E84" s="580"/>
      <c r="F84" s="1024"/>
    </row>
    <row r="85" spans="4:6" ht="16.5" customHeight="1">
      <c r="D85" s="343"/>
      <c r="E85" s="580"/>
      <c r="F85" s="1024"/>
    </row>
    <row r="86" spans="4:6" ht="16.5" customHeight="1">
      <c r="D86" s="343"/>
      <c r="E86" s="318"/>
      <c r="F86" s="1024"/>
    </row>
    <row r="87" spans="4:6" ht="16.5" customHeight="1">
      <c r="D87" s="343"/>
      <c r="E87" s="318"/>
      <c r="F87" s="1024"/>
    </row>
    <row r="88" spans="4:6" ht="16.5" customHeight="1">
      <c r="D88" s="343"/>
      <c r="E88" s="318"/>
      <c r="F88" s="1024"/>
    </row>
    <row r="89" spans="4:6" ht="16.5" customHeight="1">
      <c r="D89" s="343"/>
      <c r="E89" s="318"/>
      <c r="F89" s="1024"/>
    </row>
    <row r="90" spans="4:6" ht="16.5" customHeight="1">
      <c r="D90" s="343"/>
      <c r="E90" s="318"/>
      <c r="F90" s="1024"/>
    </row>
    <row r="91" spans="4:6" ht="16.5" customHeight="1">
      <c r="E91" s="318"/>
      <c r="F91" s="1024"/>
    </row>
    <row r="92" spans="4:6" ht="16.5" customHeight="1">
      <c r="E92" s="318"/>
      <c r="F92" s="1024"/>
    </row>
    <row r="93" spans="4:6" ht="16.5" customHeight="1">
      <c r="E93" s="318"/>
      <c r="F93" s="1024"/>
    </row>
    <row r="94" spans="4:6" ht="16.5" customHeight="1">
      <c r="E94" s="318"/>
      <c r="F94" s="1024"/>
    </row>
    <row r="95" spans="4:6" ht="16.5" customHeight="1">
      <c r="E95" s="318"/>
      <c r="F95" s="1024"/>
    </row>
    <row r="96" spans="4:6" ht="16.5" customHeight="1">
      <c r="E96" s="318"/>
      <c r="F96" s="1024"/>
    </row>
    <row r="97" spans="5:6" ht="16.5" customHeight="1">
      <c r="E97" s="318"/>
      <c r="F97" s="1024"/>
    </row>
    <row r="98" spans="5:6" ht="16.5" customHeight="1">
      <c r="E98" s="318"/>
      <c r="F98" s="1024"/>
    </row>
    <row r="99" spans="5:6" ht="16.5" customHeight="1">
      <c r="E99" s="318"/>
      <c r="F99" s="1024"/>
    </row>
    <row r="100" spans="5:6" ht="16.5" customHeight="1">
      <c r="E100" s="318"/>
      <c r="F100" s="1024"/>
    </row>
    <row r="101" spans="5:6" ht="16.5" customHeight="1">
      <c r="E101" s="318"/>
      <c r="F101" s="1024"/>
    </row>
    <row r="102" spans="5:6" ht="16.5" customHeight="1">
      <c r="E102" s="318"/>
      <c r="F102" s="1024"/>
    </row>
    <row r="103" spans="5:6" ht="16.5" customHeight="1">
      <c r="E103" s="318"/>
      <c r="F103" s="1024"/>
    </row>
    <row r="104" spans="5:6" ht="16.5" customHeight="1">
      <c r="E104" s="318"/>
      <c r="F104" s="1024"/>
    </row>
    <row r="105" spans="5:6" ht="16.5" customHeight="1">
      <c r="E105" s="318"/>
      <c r="F105" s="1024"/>
    </row>
    <row r="106" spans="5:6" ht="16.5" customHeight="1">
      <c r="E106" s="318"/>
      <c r="F106" s="1024"/>
    </row>
    <row r="107" spans="5:6" ht="16.5" customHeight="1">
      <c r="E107" s="318"/>
      <c r="F107" s="1024"/>
    </row>
    <row r="108" spans="5:6" ht="16.5" customHeight="1">
      <c r="E108" s="318"/>
      <c r="F108" s="1024"/>
    </row>
    <row r="109" spans="5:6" ht="16.5" customHeight="1">
      <c r="E109" s="318"/>
      <c r="F109" s="1024"/>
    </row>
    <row r="110" spans="5:6" ht="16.5" customHeight="1">
      <c r="E110" s="318"/>
      <c r="F110" s="1024"/>
    </row>
    <row r="111" spans="5:6" ht="16.5" customHeight="1">
      <c r="E111" s="318"/>
      <c r="F111" s="1024"/>
    </row>
    <row r="112" spans="5:6" ht="16.5" customHeight="1">
      <c r="E112" s="318"/>
      <c r="F112" s="1024"/>
    </row>
    <row r="113" spans="5:6" ht="16.5" customHeight="1">
      <c r="E113" s="318"/>
      <c r="F113" s="1024"/>
    </row>
    <row r="114" spans="5:6" ht="16.5" customHeight="1">
      <c r="E114" s="318"/>
      <c r="F114" s="1024"/>
    </row>
    <row r="115" spans="5:6" ht="16.5" customHeight="1">
      <c r="E115" s="318"/>
      <c r="F115" s="1024"/>
    </row>
    <row r="116" spans="5:6" ht="16.5" customHeight="1">
      <c r="E116" s="318"/>
      <c r="F116" s="1024"/>
    </row>
    <row r="117" spans="5:6" ht="16.5" customHeight="1">
      <c r="E117" s="318"/>
      <c r="F117" s="1024"/>
    </row>
    <row r="118" spans="5:6" ht="16.5" customHeight="1">
      <c r="E118" s="318"/>
      <c r="F118" s="1024"/>
    </row>
    <row r="119" spans="5:6" ht="16.5" customHeight="1">
      <c r="E119" s="318"/>
      <c r="F119" s="1024"/>
    </row>
    <row r="120" spans="5:6" ht="16.5" customHeight="1">
      <c r="E120" s="318"/>
      <c r="F120" s="1024"/>
    </row>
    <row r="121" spans="5:6" ht="16.5" customHeight="1">
      <c r="E121" s="318"/>
      <c r="F121" s="1024"/>
    </row>
    <row r="122" spans="5:6" ht="16.5" customHeight="1">
      <c r="E122" s="318"/>
      <c r="F122" s="1024"/>
    </row>
    <row r="123" spans="5:6" ht="16.5" customHeight="1">
      <c r="E123" s="318"/>
      <c r="F123" s="1024"/>
    </row>
    <row r="124" spans="5:6" ht="16.5" customHeight="1">
      <c r="E124" s="318"/>
      <c r="F124" s="1024"/>
    </row>
    <row r="125" spans="5:6" ht="16.5" customHeight="1">
      <c r="E125" s="318"/>
      <c r="F125" s="1024"/>
    </row>
    <row r="126" spans="5:6" ht="16.5" customHeight="1">
      <c r="E126" s="318"/>
      <c r="F126" s="1024"/>
    </row>
    <row r="127" spans="5:6" ht="16.5" customHeight="1">
      <c r="E127" s="318"/>
      <c r="F127" s="1024"/>
    </row>
    <row r="128" spans="5:6" ht="16.5" customHeight="1">
      <c r="E128" s="318"/>
      <c r="F128" s="1024"/>
    </row>
    <row r="129" spans="5:6" ht="16.5" customHeight="1">
      <c r="E129" s="318"/>
      <c r="F129" s="1024"/>
    </row>
    <row r="130" spans="5:6" ht="16.5" customHeight="1">
      <c r="E130" s="318"/>
      <c r="F130" s="1024"/>
    </row>
    <row r="131" spans="5:6" ht="16.5" customHeight="1">
      <c r="E131" s="318"/>
      <c r="F131" s="1024"/>
    </row>
    <row r="132" spans="5:6" ht="16.5" customHeight="1">
      <c r="E132" s="318"/>
      <c r="F132" s="1024"/>
    </row>
    <row r="133" spans="5:6" ht="16.5" customHeight="1">
      <c r="E133" s="318"/>
      <c r="F133" s="1024"/>
    </row>
    <row r="134" spans="5:6" ht="16.5" customHeight="1">
      <c r="E134" s="318"/>
      <c r="F134" s="1024"/>
    </row>
    <row r="135" spans="5:6" ht="16.5" customHeight="1">
      <c r="E135" s="318"/>
      <c r="F135" s="1024"/>
    </row>
    <row r="136" spans="5:6" ht="16.5" customHeight="1">
      <c r="E136" s="318"/>
      <c r="F136" s="1024"/>
    </row>
    <row r="137" spans="5:6" ht="16.5" customHeight="1">
      <c r="E137" s="318"/>
      <c r="F137" s="1024"/>
    </row>
    <row r="138" spans="5:6" ht="16.5" customHeight="1">
      <c r="E138" s="318"/>
      <c r="F138" s="1024"/>
    </row>
    <row r="139" spans="5:6" ht="16.5" customHeight="1">
      <c r="E139" s="318"/>
      <c r="F139" s="1024"/>
    </row>
    <row r="140" spans="5:6" ht="16.5" customHeight="1">
      <c r="E140" s="318"/>
      <c r="F140" s="1024"/>
    </row>
    <row r="141" spans="5:6" ht="16.5" customHeight="1">
      <c r="E141" s="318"/>
      <c r="F141" s="1024"/>
    </row>
    <row r="142" spans="5:6" ht="16.5" customHeight="1">
      <c r="E142" s="318"/>
      <c r="F142" s="1024"/>
    </row>
    <row r="143" spans="5:6" ht="16.5" customHeight="1">
      <c r="E143" s="318"/>
      <c r="F143" s="1024"/>
    </row>
    <row r="144" spans="5:6" ht="16.5" customHeight="1">
      <c r="E144" s="318"/>
      <c r="F144" s="1024"/>
    </row>
    <row r="145" spans="5:6" ht="16.5" customHeight="1">
      <c r="E145" s="318"/>
      <c r="F145" s="1024"/>
    </row>
    <row r="146" spans="5:6" ht="16.5" customHeight="1">
      <c r="E146" s="318"/>
      <c r="F146" s="1024"/>
    </row>
    <row r="147" spans="5:6" ht="16.5" customHeight="1">
      <c r="E147" s="318"/>
      <c r="F147" s="1024"/>
    </row>
    <row r="148" spans="5:6" ht="16.5" customHeight="1">
      <c r="E148" s="318"/>
      <c r="F148" s="1024"/>
    </row>
    <row r="149" spans="5:6" ht="16.5" customHeight="1">
      <c r="E149" s="318"/>
      <c r="F149" s="1024"/>
    </row>
    <row r="150" spans="5:6" ht="16.5" customHeight="1">
      <c r="E150" s="318"/>
      <c r="F150" s="1024"/>
    </row>
    <row r="151" spans="5:6" ht="16.5" customHeight="1">
      <c r="E151" s="318"/>
      <c r="F151" s="1024"/>
    </row>
    <row r="152" spans="5:6" ht="16.5" customHeight="1">
      <c r="E152" s="318"/>
      <c r="F152" s="1024"/>
    </row>
    <row r="153" spans="5:6" ht="16.5" customHeight="1">
      <c r="E153" s="318"/>
      <c r="F153" s="1024"/>
    </row>
    <row r="154" spans="5:6" ht="16.5" customHeight="1">
      <c r="E154" s="318"/>
      <c r="F154" s="1024"/>
    </row>
    <row r="155" spans="5:6" ht="16.5" customHeight="1">
      <c r="E155" s="318"/>
      <c r="F155" s="1024"/>
    </row>
    <row r="156" spans="5:6" ht="16.5" customHeight="1">
      <c r="E156" s="318"/>
      <c r="F156" s="1024"/>
    </row>
    <row r="157" spans="5:6" ht="16.5" customHeight="1">
      <c r="E157" s="318"/>
      <c r="F157" s="1024"/>
    </row>
    <row r="158" spans="5:6" ht="16.5" customHeight="1">
      <c r="E158" s="318"/>
      <c r="F158" s="1024"/>
    </row>
    <row r="159" spans="5:6" ht="16.5" customHeight="1">
      <c r="E159" s="318"/>
      <c r="F159" s="1024"/>
    </row>
    <row r="160" spans="5:6" ht="16.5" customHeight="1">
      <c r="E160" s="318"/>
      <c r="F160" s="1024"/>
    </row>
    <row r="161" spans="5:6" ht="16.5" customHeight="1">
      <c r="E161" s="318"/>
      <c r="F161" s="1024"/>
    </row>
    <row r="162" spans="5:6" ht="16.5" customHeight="1">
      <c r="E162" s="318"/>
      <c r="F162" s="1024"/>
    </row>
    <row r="163" spans="5:6" ht="16.5" customHeight="1">
      <c r="E163" s="318"/>
      <c r="F163" s="1024"/>
    </row>
    <row r="164" spans="5:6" ht="16.5" customHeight="1">
      <c r="E164" s="318"/>
      <c r="F164" s="1024"/>
    </row>
    <row r="165" spans="5:6" ht="16.5" customHeight="1">
      <c r="E165" s="318"/>
      <c r="F165" s="1024"/>
    </row>
    <row r="166" spans="5:6" ht="16.5" customHeight="1">
      <c r="E166" s="318"/>
      <c r="F166" s="1024"/>
    </row>
    <row r="167" spans="5:6" ht="16.5" customHeight="1">
      <c r="E167" s="318"/>
      <c r="F167" s="1024"/>
    </row>
    <row r="168" spans="5:6" ht="16.5" customHeight="1">
      <c r="E168" s="318"/>
      <c r="F168" s="1024"/>
    </row>
    <row r="169" spans="5:6" ht="16.5" customHeight="1">
      <c r="E169" s="318"/>
      <c r="F169" s="1024"/>
    </row>
    <row r="170" spans="5:6" ht="16.5" customHeight="1">
      <c r="E170" s="318"/>
      <c r="F170" s="1024"/>
    </row>
    <row r="171" spans="5:6" ht="16.5" customHeight="1">
      <c r="E171" s="318"/>
      <c r="F171" s="1024"/>
    </row>
    <row r="172" spans="5:6" ht="16.5" customHeight="1">
      <c r="E172" s="318"/>
      <c r="F172" s="1024"/>
    </row>
    <row r="173" spans="5:6" ht="16.5" customHeight="1">
      <c r="E173" s="318"/>
      <c r="F173" s="1024"/>
    </row>
    <row r="174" spans="5:6" ht="16.5" customHeight="1">
      <c r="E174" s="318"/>
      <c r="F174" s="1024"/>
    </row>
    <row r="175" spans="5:6" ht="16.5" customHeight="1">
      <c r="E175" s="318"/>
      <c r="F175" s="1024"/>
    </row>
    <row r="176" spans="5:6" ht="16.5" customHeight="1">
      <c r="E176" s="318"/>
      <c r="F176" s="1024"/>
    </row>
    <row r="177" spans="5:6" ht="16.5" customHeight="1">
      <c r="E177" s="318"/>
      <c r="F177" s="1024"/>
    </row>
    <row r="178" spans="5:6" ht="16.5" customHeight="1">
      <c r="E178" s="318"/>
      <c r="F178" s="1024"/>
    </row>
    <row r="179" spans="5:6" ht="16.5" customHeight="1">
      <c r="E179" s="318"/>
      <c r="F179" s="1024"/>
    </row>
    <row r="180" spans="5:6" ht="16.5" customHeight="1">
      <c r="E180" s="318"/>
      <c r="F180" s="1024"/>
    </row>
    <row r="181" spans="5:6" ht="16.5" customHeight="1">
      <c r="E181" s="318"/>
      <c r="F181" s="1024"/>
    </row>
    <row r="182" spans="5:6" ht="16.5" customHeight="1">
      <c r="E182" s="318"/>
      <c r="F182" s="1024"/>
    </row>
    <row r="183" spans="5:6" ht="16.5" customHeight="1">
      <c r="E183" s="318"/>
      <c r="F183" s="1024"/>
    </row>
    <row r="184" spans="5:6" ht="16.5" customHeight="1">
      <c r="E184" s="318"/>
      <c r="F184" s="1024"/>
    </row>
    <row r="185" spans="5:6" ht="16.5" customHeight="1">
      <c r="E185" s="318"/>
      <c r="F185" s="1024"/>
    </row>
    <row r="186" spans="5:6" ht="16.5" customHeight="1">
      <c r="E186" s="318"/>
      <c r="F186" s="1024"/>
    </row>
    <row r="187" spans="5:6" ht="16.5" customHeight="1">
      <c r="E187" s="318"/>
      <c r="F187" s="1024"/>
    </row>
    <row r="188" spans="5:6" ht="16.5" customHeight="1">
      <c r="E188" s="318"/>
      <c r="F188" s="1024"/>
    </row>
    <row r="189" spans="5:6" ht="16.5" customHeight="1">
      <c r="E189" s="318"/>
      <c r="F189" s="1024"/>
    </row>
    <row r="190" spans="5:6" ht="16.5" customHeight="1">
      <c r="E190" s="318"/>
      <c r="F190" s="1024"/>
    </row>
    <row r="191" spans="5:6" ht="16.5" customHeight="1">
      <c r="E191" s="318"/>
      <c r="F191" s="1024"/>
    </row>
    <row r="192" spans="5:6" ht="16.5" customHeight="1">
      <c r="E192" s="318"/>
      <c r="F192" s="1024"/>
    </row>
    <row r="193" spans="5:6" ht="16.5" customHeight="1">
      <c r="E193" s="318"/>
      <c r="F193" s="1024"/>
    </row>
    <row r="194" spans="5:6" ht="16.5" customHeight="1">
      <c r="E194" s="318"/>
      <c r="F194" s="1024"/>
    </row>
    <row r="195" spans="5:6" ht="16.5" customHeight="1">
      <c r="E195" s="318"/>
      <c r="F195" s="1024"/>
    </row>
    <row r="196" spans="5:6" ht="16.5" customHeight="1">
      <c r="E196" s="318"/>
      <c r="F196" s="1024"/>
    </row>
    <row r="197" spans="5:6" ht="16.5" customHeight="1">
      <c r="E197" s="318"/>
      <c r="F197" s="1024"/>
    </row>
    <row r="198" spans="5:6" ht="16.5" customHeight="1">
      <c r="E198" s="318"/>
      <c r="F198" s="1024"/>
    </row>
    <row r="199" spans="5:6" ht="16.5" customHeight="1">
      <c r="E199" s="318"/>
      <c r="F199" s="1024"/>
    </row>
    <row r="200" spans="5:6" ht="16.5" customHeight="1">
      <c r="E200" s="318"/>
      <c r="F200" s="1024"/>
    </row>
    <row r="201" spans="5:6" ht="16.5" customHeight="1">
      <c r="E201" s="318"/>
      <c r="F201" s="1024"/>
    </row>
    <row r="202" spans="5:6" ht="16.5" customHeight="1">
      <c r="E202" s="318"/>
      <c r="F202" s="1024"/>
    </row>
    <row r="203" spans="5:6" ht="16.5" customHeight="1">
      <c r="E203" s="318"/>
      <c r="F203" s="1024"/>
    </row>
    <row r="204" spans="5:6" ht="16.5" customHeight="1">
      <c r="E204" s="318"/>
      <c r="F204" s="1024"/>
    </row>
    <row r="205" spans="5:6" ht="16.5" customHeight="1">
      <c r="E205" s="318"/>
      <c r="F205" s="1024"/>
    </row>
    <row r="206" spans="5:6" ht="16.5" customHeight="1">
      <c r="E206" s="318"/>
      <c r="F206" s="1024"/>
    </row>
    <row r="207" spans="5:6" ht="16.5" customHeight="1">
      <c r="E207" s="318"/>
      <c r="F207" s="1024"/>
    </row>
    <row r="208" spans="5:6" ht="16.5" customHeight="1">
      <c r="E208" s="318"/>
      <c r="F208" s="1024"/>
    </row>
    <row r="209" spans="5:9" ht="16.5" customHeight="1">
      <c r="E209" s="318"/>
      <c r="F209" s="1024"/>
    </row>
    <row r="210" spans="5:9" ht="16.5" customHeight="1">
      <c r="E210" s="318"/>
      <c r="F210" s="1024"/>
      <c r="I210" s="69"/>
    </row>
    <row r="211" spans="5:9" ht="16.5" customHeight="1">
      <c r="E211" s="318"/>
      <c r="F211" s="1024"/>
      <c r="I211" s="63"/>
    </row>
    <row r="212" spans="5:9" ht="16.5" customHeight="1">
      <c r="E212" s="318"/>
      <c r="F212" s="1024"/>
    </row>
    <row r="213" spans="5:9" ht="16.5" customHeight="1">
      <c r="E213" s="318"/>
      <c r="F213" s="1024"/>
    </row>
    <row r="214" spans="5:9" ht="16.5" customHeight="1">
      <c r="E214" s="318"/>
      <c r="F214" s="1024"/>
    </row>
    <row r="215" spans="5:9" ht="16.5" customHeight="1">
      <c r="E215" s="318"/>
      <c r="F215" s="1024"/>
    </row>
    <row r="216" spans="5:9" ht="16.5" customHeight="1">
      <c r="E216" s="318"/>
      <c r="F216" s="1024"/>
    </row>
    <row r="217" spans="5:9" ht="16.5" customHeight="1">
      <c r="E217" s="318"/>
      <c r="F217" s="1024"/>
    </row>
    <row r="218" spans="5:9" ht="16.5" customHeight="1">
      <c r="E218" s="318"/>
      <c r="F218" s="1024"/>
    </row>
    <row r="219" spans="5:9" ht="16.5" customHeight="1">
      <c r="E219" s="318"/>
      <c r="F219" s="1024"/>
    </row>
    <row r="220" spans="5:9" ht="16.5" customHeight="1">
      <c r="E220" s="318"/>
      <c r="F220" s="1024"/>
    </row>
    <row r="221" spans="5:9" ht="16.5" customHeight="1">
      <c r="E221" s="318"/>
      <c r="F221" s="1024"/>
    </row>
    <row r="222" spans="5:9" ht="16.5" customHeight="1">
      <c r="E222" s="318"/>
      <c r="F222" s="1024"/>
    </row>
    <row r="223" spans="5:9" ht="16.5" customHeight="1">
      <c r="E223" s="318"/>
      <c r="F223" s="1024"/>
    </row>
    <row r="224" spans="5:9" ht="16.5" customHeight="1">
      <c r="E224" s="318"/>
      <c r="F224" s="1024"/>
    </row>
    <row r="225" spans="5:6" ht="16.5" customHeight="1">
      <c r="E225" s="318"/>
      <c r="F225" s="1024"/>
    </row>
    <row r="226" spans="5:6" ht="16.5" customHeight="1">
      <c r="E226" s="318"/>
      <c r="F226" s="1024"/>
    </row>
    <row r="227" spans="5:6" ht="16.5" customHeight="1">
      <c r="E227" s="318"/>
      <c r="F227" s="1024"/>
    </row>
    <row r="228" spans="5:6" ht="16.5" customHeight="1">
      <c r="E228" s="318"/>
      <c r="F228" s="1024"/>
    </row>
    <row r="229" spans="5:6" ht="16.5" customHeight="1">
      <c r="E229" s="318"/>
      <c r="F229" s="1024"/>
    </row>
    <row r="230" spans="5:6" ht="16.5" customHeight="1">
      <c r="E230" s="318"/>
      <c r="F230" s="1024"/>
    </row>
    <row r="231" spans="5:6" ht="16.5" customHeight="1">
      <c r="E231" s="318"/>
      <c r="F231" s="1024"/>
    </row>
    <row r="232" spans="5:6" ht="16.5" customHeight="1">
      <c r="E232" s="318"/>
      <c r="F232" s="1024"/>
    </row>
    <row r="233" spans="5:6" ht="16.5" customHeight="1">
      <c r="E233" s="318"/>
      <c r="F233" s="1024"/>
    </row>
    <row r="234" spans="5:6" ht="16.5" customHeight="1">
      <c r="E234" s="318"/>
      <c r="F234" s="1024"/>
    </row>
    <row r="235" spans="5:6" ht="16.5" customHeight="1">
      <c r="E235" s="318"/>
      <c r="F235" s="1024"/>
    </row>
    <row r="236" spans="5:6" ht="16.5" customHeight="1">
      <c r="E236" s="318"/>
      <c r="F236" s="1024"/>
    </row>
    <row r="237" spans="5:6" ht="16.5" customHeight="1">
      <c r="E237" s="318"/>
      <c r="F237" s="1024"/>
    </row>
    <row r="238" spans="5:6" ht="16.5" customHeight="1">
      <c r="E238" s="318"/>
      <c r="F238" s="1024"/>
    </row>
    <row r="239" spans="5:6" ht="16.5" customHeight="1">
      <c r="E239" s="318"/>
      <c r="F239" s="1024"/>
    </row>
    <row r="240" spans="5:6" ht="16.5" customHeight="1">
      <c r="E240" s="318"/>
      <c r="F240" s="1024"/>
    </row>
    <row r="241" spans="5:6" ht="16.5" customHeight="1">
      <c r="E241" s="318"/>
      <c r="F241" s="1024"/>
    </row>
    <row r="242" spans="5:6" ht="16.5" customHeight="1">
      <c r="E242" s="318"/>
      <c r="F242" s="1024"/>
    </row>
    <row r="243" spans="5:6" ht="16.5" customHeight="1">
      <c r="E243" s="318"/>
      <c r="F243" s="1024"/>
    </row>
    <row r="244" spans="5:6" ht="16.5" customHeight="1">
      <c r="E244" s="318"/>
      <c r="F244" s="1024"/>
    </row>
    <row r="245" spans="5:6" ht="16.5" customHeight="1">
      <c r="E245" s="318"/>
      <c r="F245" s="1024"/>
    </row>
    <row r="246" spans="5:6" ht="16.5" customHeight="1">
      <c r="E246" s="318"/>
      <c r="F246" s="1024"/>
    </row>
    <row r="247" spans="5:6" ht="16.5" customHeight="1">
      <c r="E247" s="318"/>
      <c r="F247" s="1024"/>
    </row>
    <row r="248" spans="5:6" ht="16.5" customHeight="1">
      <c r="E248" s="318"/>
      <c r="F248" s="1024"/>
    </row>
    <row r="249" spans="5:6" ht="16.5" customHeight="1">
      <c r="E249" s="318"/>
      <c r="F249" s="1024"/>
    </row>
    <row r="250" spans="5:6" ht="16.5" customHeight="1">
      <c r="E250" s="318"/>
      <c r="F250" s="1024"/>
    </row>
    <row r="251" spans="5:6" ht="16.5" customHeight="1">
      <c r="E251" s="318"/>
      <c r="F251" s="1024"/>
    </row>
    <row r="252" spans="5:6" ht="16.5" customHeight="1">
      <c r="E252" s="318"/>
      <c r="F252" s="1024"/>
    </row>
    <row r="253" spans="5:6" ht="16.5" customHeight="1">
      <c r="E253" s="318"/>
      <c r="F253" s="1024"/>
    </row>
    <row r="254" spans="5:6" ht="16.5" customHeight="1">
      <c r="E254" s="318"/>
      <c r="F254" s="1024"/>
    </row>
    <row r="255" spans="5:6" ht="16.5" customHeight="1">
      <c r="E255" s="318"/>
      <c r="F255" s="1024"/>
    </row>
    <row r="256" spans="5:6" ht="16.5" customHeight="1">
      <c r="E256" s="318"/>
      <c r="F256" s="1024"/>
    </row>
    <row r="257" spans="5:6" ht="16.5" customHeight="1">
      <c r="E257" s="318"/>
      <c r="F257" s="1024"/>
    </row>
    <row r="258" spans="5:6" ht="16.5" customHeight="1">
      <c r="E258" s="318"/>
      <c r="F258" s="1024"/>
    </row>
    <row r="259" spans="5:6" ht="16.5" customHeight="1">
      <c r="E259" s="318"/>
      <c r="F259" s="1024"/>
    </row>
    <row r="260" spans="5:6" ht="16.5" customHeight="1">
      <c r="E260" s="318"/>
      <c r="F260" s="1024"/>
    </row>
    <row r="261" spans="5:6" ht="16.5" customHeight="1">
      <c r="E261" s="318"/>
      <c r="F261" s="1024"/>
    </row>
    <row r="262" spans="5:6" ht="16.5" customHeight="1">
      <c r="E262" s="318"/>
      <c r="F262" s="1024"/>
    </row>
    <row r="263" spans="5:6" ht="16.5" customHeight="1">
      <c r="E263" s="318"/>
      <c r="F263" s="1024"/>
    </row>
    <row r="264" spans="5:6" ht="16.5" customHeight="1">
      <c r="E264" s="318"/>
      <c r="F264" s="1024"/>
    </row>
    <row r="265" spans="5:6" ht="16.5" customHeight="1">
      <c r="E265" s="318"/>
      <c r="F265" s="1024"/>
    </row>
    <row r="266" spans="5:6" ht="16.5" customHeight="1">
      <c r="E266" s="318"/>
      <c r="F266" s="1024"/>
    </row>
    <row r="267" spans="5:6" ht="16.5" customHeight="1">
      <c r="E267" s="318"/>
      <c r="F267" s="1024"/>
    </row>
    <row r="268" spans="5:6" ht="16.5" customHeight="1">
      <c r="E268" s="318"/>
      <c r="F268" s="1024"/>
    </row>
    <row r="269" spans="5:6" ht="16.5" customHeight="1">
      <c r="E269" s="318"/>
      <c r="F269" s="1024"/>
    </row>
    <row r="270" spans="5:6" ht="16.5" customHeight="1">
      <c r="E270" s="318"/>
      <c r="F270" s="1024"/>
    </row>
    <row r="271" spans="5:6" ht="16.5" customHeight="1">
      <c r="E271" s="318"/>
      <c r="F271" s="1024"/>
    </row>
    <row r="272" spans="5:6" ht="16.5" customHeight="1">
      <c r="E272" s="318"/>
      <c r="F272" s="1024"/>
    </row>
    <row r="273" spans="5:6" ht="16.5" customHeight="1">
      <c r="E273" s="318"/>
      <c r="F273" s="1024"/>
    </row>
    <row r="274" spans="5:6" ht="16.5" customHeight="1">
      <c r="E274" s="318"/>
      <c r="F274" s="1024"/>
    </row>
    <row r="275" spans="5:6" ht="16.5" customHeight="1">
      <c r="E275" s="318"/>
      <c r="F275" s="1024"/>
    </row>
    <row r="276" spans="5:6" ht="16.5" customHeight="1">
      <c r="E276" s="317"/>
      <c r="F276" s="1024"/>
    </row>
    <row r="277" spans="5:6" ht="16.5" customHeight="1">
      <c r="E277" s="317"/>
      <c r="F277" s="1024"/>
    </row>
    <row r="278" spans="5:6" ht="16.5" customHeight="1">
      <c r="E278" s="318"/>
      <c r="F278" s="1024"/>
    </row>
    <row r="279" spans="5:6" ht="16.5" customHeight="1">
      <c r="E279" s="317"/>
      <c r="F279" s="1024"/>
    </row>
    <row r="280" spans="5:6" ht="16.5" customHeight="1">
      <c r="E280" s="318"/>
      <c r="F280" s="1024"/>
    </row>
    <row r="281" spans="5:6" ht="16.5" customHeight="1">
      <c r="E281" s="318"/>
      <c r="F281" s="1024"/>
    </row>
    <row r="282" spans="5:6" ht="16.5" customHeight="1">
      <c r="E282" s="318"/>
      <c r="F282" s="1024"/>
    </row>
    <row r="283" spans="5:6" ht="16.5" customHeight="1">
      <c r="E283" s="318"/>
      <c r="F283" s="1024"/>
    </row>
    <row r="284" spans="5:6" ht="16.5" customHeight="1">
      <c r="E284" s="318"/>
      <c r="F284" s="1024"/>
    </row>
    <row r="285" spans="5:6" ht="16.5" customHeight="1">
      <c r="E285" s="318"/>
      <c r="F285" s="1024"/>
    </row>
    <row r="286" spans="5:6" ht="16.5" customHeight="1">
      <c r="E286" s="318"/>
      <c r="F286" s="1024"/>
    </row>
    <row r="287" spans="5:6" ht="16.5" customHeight="1">
      <c r="E287" s="318"/>
      <c r="F287" s="1024"/>
    </row>
    <row r="288" spans="5:6" ht="16.5" customHeight="1">
      <c r="E288" s="318"/>
      <c r="F288" s="1024"/>
    </row>
    <row r="289" spans="5:6" ht="16.5" customHeight="1">
      <c r="E289" s="318"/>
      <c r="F289" s="1024"/>
    </row>
    <row r="290" spans="5:6" ht="16.5" customHeight="1">
      <c r="E290" s="318"/>
      <c r="F290" s="1024"/>
    </row>
    <row r="291" spans="5:6" ht="16.5" customHeight="1">
      <c r="E291" s="318"/>
      <c r="F291" s="1024"/>
    </row>
    <row r="292" spans="5:6" ht="16.5" customHeight="1">
      <c r="E292" s="318"/>
      <c r="F292" s="1024"/>
    </row>
    <row r="293" spans="5:6" ht="16.5" customHeight="1">
      <c r="E293" s="318"/>
      <c r="F293" s="1024"/>
    </row>
    <row r="294" spans="5:6" ht="16.5" customHeight="1">
      <c r="E294" s="318"/>
      <c r="F294" s="1024"/>
    </row>
    <row r="295" spans="5:6" ht="16.5" customHeight="1">
      <c r="E295" s="318"/>
      <c r="F295" s="1024"/>
    </row>
    <row r="296" spans="5:6" ht="16.5" customHeight="1">
      <c r="E296" s="318"/>
      <c r="F296" s="1024"/>
    </row>
    <row r="297" spans="5:6" ht="16.5" customHeight="1">
      <c r="E297" s="318"/>
      <c r="F297" s="1024"/>
    </row>
    <row r="298" spans="5:6" ht="16.5" customHeight="1">
      <c r="E298" s="318"/>
      <c r="F298" s="1024"/>
    </row>
    <row r="299" spans="5:6" ht="16.5" customHeight="1">
      <c r="E299" s="318"/>
      <c r="F299" s="1024"/>
    </row>
    <row r="300" spans="5:6" ht="16.5" customHeight="1">
      <c r="E300" s="318"/>
      <c r="F300" s="1024"/>
    </row>
    <row r="301" spans="5:6" ht="16.5" customHeight="1">
      <c r="E301" s="318"/>
      <c r="F301" s="1024"/>
    </row>
    <row r="302" spans="5:6" ht="16.5" customHeight="1">
      <c r="E302" s="318"/>
      <c r="F302" s="1024"/>
    </row>
    <row r="303" spans="5:6" ht="16.5" customHeight="1">
      <c r="E303" s="318"/>
      <c r="F303" s="1024"/>
    </row>
    <row r="304" spans="5:6" ht="16.5" customHeight="1">
      <c r="E304" s="318"/>
      <c r="F304" s="1024"/>
    </row>
    <row r="305" spans="5:6" ht="16.5" customHeight="1">
      <c r="E305" s="318"/>
      <c r="F305" s="1024"/>
    </row>
    <row r="306" spans="5:6" ht="16.5" customHeight="1">
      <c r="E306" s="318"/>
      <c r="F306" s="1024"/>
    </row>
    <row r="307" spans="5:6" ht="16.5" customHeight="1">
      <c r="E307" s="318"/>
      <c r="F307" s="1024"/>
    </row>
    <row r="308" spans="5:6" ht="16.5" customHeight="1">
      <c r="E308" s="318"/>
      <c r="F308" s="1024"/>
    </row>
    <row r="309" spans="5:6" ht="16.5" customHeight="1">
      <c r="E309" s="318"/>
      <c r="F309" s="1024"/>
    </row>
    <row r="310" spans="5:6" ht="16.5" customHeight="1">
      <c r="E310" s="318"/>
      <c r="F310" s="1024"/>
    </row>
    <row r="311" spans="5:6" ht="16.5" customHeight="1">
      <c r="E311" s="318"/>
      <c r="F311" s="1024"/>
    </row>
    <row r="312" spans="5:6" ht="16.5" customHeight="1">
      <c r="E312" s="318"/>
      <c r="F312" s="1024"/>
    </row>
    <row r="313" spans="5:6" ht="16.5" customHeight="1">
      <c r="E313" s="318"/>
      <c r="F313" s="1024"/>
    </row>
    <row r="314" spans="5:6" ht="16.5" customHeight="1">
      <c r="E314" s="318"/>
      <c r="F314" s="1024"/>
    </row>
    <row r="315" spans="5:6" ht="16.5" customHeight="1">
      <c r="E315" s="318"/>
      <c r="F315" s="1024"/>
    </row>
    <row r="316" spans="5:6" ht="16.5" customHeight="1">
      <c r="E316" s="318"/>
      <c r="F316" s="1024"/>
    </row>
    <row r="317" spans="5:6" ht="16.5" customHeight="1">
      <c r="E317" s="318"/>
      <c r="F317" s="1024"/>
    </row>
    <row r="318" spans="5:6" ht="16.5" customHeight="1">
      <c r="E318" s="318"/>
      <c r="F318" s="1024"/>
    </row>
    <row r="319" spans="5:6" ht="16.5" customHeight="1">
      <c r="E319" s="318"/>
      <c r="F319" s="1024"/>
    </row>
    <row r="320" spans="5:6" ht="16.5" customHeight="1">
      <c r="E320" s="318"/>
      <c r="F320" s="1024"/>
    </row>
    <row r="321" spans="5:7" ht="16.5" customHeight="1">
      <c r="E321" s="318"/>
      <c r="F321" s="1024"/>
    </row>
    <row r="322" spans="5:7" ht="16.5" customHeight="1">
      <c r="E322" s="318"/>
      <c r="F322" s="1024"/>
    </row>
    <row r="323" spans="5:7" ht="16.5" customHeight="1">
      <c r="E323" s="318"/>
      <c r="F323" s="1024"/>
    </row>
    <row r="324" spans="5:7" ht="16.5" customHeight="1">
      <c r="E324" s="318"/>
      <c r="F324" s="1024"/>
    </row>
    <row r="325" spans="5:7" ht="16.5" customHeight="1">
      <c r="E325" s="318"/>
      <c r="F325" s="1024"/>
    </row>
    <row r="326" spans="5:7" ht="16.5" customHeight="1">
      <c r="E326" s="318"/>
      <c r="F326" s="1024"/>
    </row>
    <row r="327" spans="5:7" ht="16.5" customHeight="1">
      <c r="E327" s="318"/>
      <c r="F327" s="1024"/>
      <c r="G327" s="65"/>
    </row>
    <row r="328" spans="5:7" ht="16.5" customHeight="1">
      <c r="E328" s="318"/>
      <c r="F328" s="1024"/>
      <c r="G328" s="69"/>
    </row>
    <row r="329" spans="5:7" ht="16.5" customHeight="1">
      <c r="E329" s="318"/>
      <c r="F329" s="1024"/>
    </row>
    <row r="330" spans="5:7" ht="16.5" customHeight="1">
      <c r="E330" s="318"/>
      <c r="F330" s="1024"/>
    </row>
    <row r="331" spans="5:7" ht="16.5" customHeight="1">
      <c r="E331" s="318"/>
      <c r="F331" s="1024"/>
    </row>
    <row r="332" spans="5:7" ht="16.5" customHeight="1">
      <c r="E332" s="318"/>
      <c r="F332" s="1024"/>
    </row>
    <row r="333" spans="5:7" ht="16.5" customHeight="1">
      <c r="E333" s="318"/>
      <c r="F333" s="1024"/>
    </row>
    <row r="334" spans="5:7" ht="16.5" customHeight="1">
      <c r="E334" s="318"/>
      <c r="F334" s="1024"/>
    </row>
    <row r="335" spans="5:7" ht="16.5" customHeight="1">
      <c r="E335" s="318"/>
      <c r="F335" s="1024"/>
    </row>
    <row r="336" spans="5:7" ht="16.5" customHeight="1">
      <c r="E336" s="318"/>
      <c r="F336" s="1024"/>
    </row>
    <row r="337" spans="5:6" ht="16.5" customHeight="1">
      <c r="E337" s="318"/>
      <c r="F337" s="1024"/>
    </row>
    <row r="338" spans="5:6" ht="16.5" customHeight="1">
      <c r="E338" s="318"/>
      <c r="F338" s="1024"/>
    </row>
    <row r="339" spans="5:6" ht="16.5" customHeight="1">
      <c r="E339" s="318"/>
      <c r="F339" s="1024"/>
    </row>
    <row r="340" spans="5:6" ht="16.5" customHeight="1">
      <c r="E340" s="318"/>
      <c r="F340" s="1024"/>
    </row>
    <row r="341" spans="5:6" ht="16.5" customHeight="1">
      <c r="E341" s="318"/>
      <c r="F341" s="1024"/>
    </row>
    <row r="342" spans="5:6" ht="16.5" customHeight="1">
      <c r="E342" s="318"/>
      <c r="F342" s="1024"/>
    </row>
    <row r="343" spans="5:6" ht="16.5" customHeight="1">
      <c r="E343" s="318"/>
      <c r="F343" s="1024"/>
    </row>
    <row r="344" spans="5:6" ht="16.5" customHeight="1">
      <c r="E344" s="318"/>
      <c r="F344" s="1024"/>
    </row>
    <row r="345" spans="5:6" ht="16.5" customHeight="1">
      <c r="E345" s="318"/>
      <c r="F345" s="1024"/>
    </row>
    <row r="346" spans="5:6" ht="16.5" customHeight="1">
      <c r="E346" s="318"/>
      <c r="F346" s="1024"/>
    </row>
    <row r="347" spans="5:6" ht="16.5" customHeight="1">
      <c r="E347" s="318"/>
      <c r="F347" s="1024"/>
    </row>
    <row r="348" spans="5:6" ht="16.5" customHeight="1">
      <c r="E348" s="318"/>
      <c r="F348" s="1024"/>
    </row>
    <row r="349" spans="5:6" ht="16.5" customHeight="1">
      <c r="E349" s="318"/>
      <c r="F349" s="1024"/>
    </row>
    <row r="350" spans="5:6" ht="16.5" customHeight="1">
      <c r="E350" s="318"/>
      <c r="F350" s="1024"/>
    </row>
    <row r="351" spans="5:6" ht="16.5" customHeight="1">
      <c r="E351" s="318"/>
      <c r="F351" s="1024"/>
    </row>
    <row r="352" spans="5:6" ht="16.5" customHeight="1">
      <c r="E352" s="318"/>
      <c r="F352" s="1024"/>
    </row>
    <row r="353" spans="5:6" ht="16.5" customHeight="1">
      <c r="E353" s="318"/>
      <c r="F353" s="1024"/>
    </row>
    <row r="354" spans="5:6" ht="16.5" customHeight="1">
      <c r="E354" s="318"/>
      <c r="F354" s="1024"/>
    </row>
    <row r="355" spans="5:6" ht="16.5" customHeight="1">
      <c r="E355" s="318"/>
      <c r="F355" s="1024"/>
    </row>
    <row r="356" spans="5:6" ht="16.5" customHeight="1">
      <c r="E356" s="318"/>
      <c r="F356" s="1024"/>
    </row>
    <row r="357" spans="5:6" ht="16.5" customHeight="1">
      <c r="E357" s="318"/>
      <c r="F357" s="1024"/>
    </row>
    <row r="358" spans="5:6" ht="16.5" customHeight="1">
      <c r="E358" s="318"/>
      <c r="F358" s="1024"/>
    </row>
    <row r="359" spans="5:6" ht="16.5" customHeight="1">
      <c r="E359" s="318"/>
      <c r="F359" s="1024"/>
    </row>
    <row r="360" spans="5:6" ht="16.5" customHeight="1">
      <c r="E360" s="318"/>
      <c r="F360" s="1024"/>
    </row>
    <row r="361" spans="5:6" ht="16.5" customHeight="1">
      <c r="E361" s="318"/>
      <c r="F361" s="1024"/>
    </row>
    <row r="362" spans="5:6" ht="16.5" customHeight="1">
      <c r="E362" s="318"/>
      <c r="F362" s="1024"/>
    </row>
    <row r="363" spans="5:6" ht="16.5" customHeight="1">
      <c r="E363" s="318"/>
      <c r="F363" s="1024"/>
    </row>
    <row r="364" spans="5:6" ht="16.5" customHeight="1">
      <c r="E364" s="318"/>
      <c r="F364" s="1024"/>
    </row>
    <row r="365" spans="5:6" ht="16.5" customHeight="1">
      <c r="E365" s="318"/>
      <c r="F365" s="1024"/>
    </row>
    <row r="366" spans="5:6" ht="16.5" customHeight="1">
      <c r="E366" s="318"/>
      <c r="F366" s="1024"/>
    </row>
    <row r="367" spans="5:6" ht="16.5" customHeight="1">
      <c r="E367" s="317"/>
      <c r="F367" s="1024"/>
    </row>
    <row r="368" spans="5:6" ht="16.5" customHeight="1">
      <c r="E368" s="318"/>
      <c r="F368" s="1024"/>
    </row>
    <row r="369" spans="5:7" ht="16.5" customHeight="1">
      <c r="E369" s="318"/>
      <c r="F369" s="1024"/>
    </row>
    <row r="370" spans="5:7" ht="16.5" customHeight="1">
      <c r="E370" s="318"/>
      <c r="F370" s="1024"/>
    </row>
    <row r="371" spans="5:7" ht="16.5" customHeight="1">
      <c r="E371" s="318"/>
      <c r="F371" s="1024"/>
    </row>
    <row r="372" spans="5:7" ht="16.5" customHeight="1">
      <c r="E372" s="318"/>
      <c r="F372" s="1024"/>
      <c r="G372" s="225"/>
    </row>
    <row r="373" spans="5:7" ht="16.5" customHeight="1">
      <c r="E373" s="318"/>
      <c r="F373" s="1024"/>
      <c r="G373" s="64"/>
    </row>
    <row r="374" spans="5:7" ht="16.5" customHeight="1">
      <c r="E374" s="318"/>
      <c r="F374" s="1024"/>
    </row>
    <row r="375" spans="5:7" ht="16.5" customHeight="1">
      <c r="E375" s="318"/>
      <c r="F375" s="1024"/>
    </row>
    <row r="376" spans="5:7" ht="16.5" customHeight="1">
      <c r="E376" s="318"/>
      <c r="F376" s="1024"/>
    </row>
    <row r="377" spans="5:7" ht="16.5" customHeight="1">
      <c r="E377" s="318"/>
      <c r="F377" s="1024"/>
    </row>
    <row r="378" spans="5:7" ht="16.5" customHeight="1">
      <c r="E378" s="318"/>
      <c r="F378" s="1024"/>
    </row>
    <row r="379" spans="5:7" ht="16.5" customHeight="1">
      <c r="E379" s="318"/>
      <c r="F379" s="1024"/>
    </row>
    <row r="380" spans="5:7" ht="16.5" customHeight="1">
      <c r="E380" s="318"/>
      <c r="F380" s="1024"/>
    </row>
    <row r="381" spans="5:7" ht="16.5" customHeight="1">
      <c r="E381" s="318"/>
      <c r="F381" s="1024"/>
    </row>
    <row r="382" spans="5:7" ht="16.5" customHeight="1">
      <c r="E382" s="318"/>
      <c r="F382" s="1024"/>
    </row>
    <row r="383" spans="5:7" ht="16.5" customHeight="1">
      <c r="E383" s="318"/>
      <c r="F383" s="1024"/>
    </row>
    <row r="384" spans="5:7" ht="16.5" customHeight="1">
      <c r="E384" s="318"/>
      <c r="F384" s="1024"/>
    </row>
    <row r="385" spans="5:9" ht="16.5" customHeight="1">
      <c r="E385" s="318"/>
      <c r="F385" s="1024"/>
    </row>
    <row r="386" spans="5:9" ht="16.5" customHeight="1">
      <c r="E386" s="318"/>
      <c r="F386" s="1024"/>
      <c r="G386" s="63"/>
    </row>
    <row r="387" spans="5:9" ht="16.5" customHeight="1">
      <c r="E387" s="318"/>
      <c r="F387" s="1024"/>
      <c r="G387" s="63"/>
    </row>
    <row r="388" spans="5:9" ht="16.5" customHeight="1">
      <c r="E388" s="318"/>
      <c r="F388" s="1024"/>
      <c r="H388" s="59"/>
      <c r="I388" s="226"/>
    </row>
    <row r="389" spans="5:9" ht="16.5" customHeight="1">
      <c r="E389" s="318"/>
      <c r="F389" s="1024"/>
      <c r="G389" s="227"/>
      <c r="H389" s="59"/>
      <c r="I389" s="60"/>
    </row>
    <row r="390" spans="5:9" ht="16.5" customHeight="1">
      <c r="E390" s="318"/>
      <c r="F390" s="1024"/>
      <c r="G390" s="227"/>
      <c r="H390" s="59"/>
      <c r="I390" s="60"/>
    </row>
    <row r="391" spans="5:9" ht="16.5" customHeight="1">
      <c r="E391" s="318"/>
      <c r="F391" s="1024"/>
    </row>
    <row r="392" spans="5:9" ht="16.5" customHeight="1">
      <c r="E392" s="318"/>
      <c r="F392" s="1024"/>
      <c r="G392" s="64"/>
    </row>
    <row r="393" spans="5:9" ht="16.5" customHeight="1">
      <c r="E393" s="318"/>
      <c r="F393" s="1024"/>
    </row>
    <row r="394" spans="5:9" ht="16.5" customHeight="1">
      <c r="E394" s="318"/>
      <c r="F394" s="1024"/>
    </row>
    <row r="395" spans="5:9" ht="16.5" customHeight="1">
      <c r="E395" s="318"/>
      <c r="F395" s="1024"/>
    </row>
    <row r="396" spans="5:9" ht="16.5" customHeight="1">
      <c r="E396" s="318"/>
      <c r="F396" s="1024"/>
    </row>
    <row r="397" spans="5:9" ht="16.5" customHeight="1">
      <c r="E397" s="318"/>
      <c r="F397" s="1024"/>
    </row>
    <row r="398" spans="5:9" ht="16.5" customHeight="1">
      <c r="E398" s="318"/>
      <c r="F398" s="1024"/>
    </row>
    <row r="399" spans="5:9" ht="16.5" customHeight="1">
      <c r="E399" s="318"/>
      <c r="F399" s="1024"/>
    </row>
    <row r="400" spans="5:9" ht="16.5" customHeight="1">
      <c r="E400" s="318"/>
      <c r="F400" s="1024"/>
    </row>
    <row r="401" spans="5:8" ht="16.5" customHeight="1">
      <c r="E401" s="318"/>
      <c r="F401" s="1024"/>
    </row>
    <row r="402" spans="5:8" ht="16.5" customHeight="1">
      <c r="E402" s="318"/>
      <c r="F402" s="1024"/>
    </row>
    <row r="403" spans="5:8" ht="16.5" customHeight="1">
      <c r="E403" s="318"/>
      <c r="F403" s="1024"/>
    </row>
    <row r="404" spans="5:8" ht="16.5" customHeight="1">
      <c r="E404" s="318"/>
      <c r="F404" s="1024"/>
    </row>
    <row r="405" spans="5:8" ht="16.5" customHeight="1">
      <c r="E405" s="318"/>
      <c r="F405" s="1024"/>
    </row>
    <row r="406" spans="5:8" ht="16.5" customHeight="1">
      <c r="E406" s="318"/>
      <c r="F406" s="1024"/>
    </row>
    <row r="407" spans="5:8" ht="16.5" customHeight="1">
      <c r="E407" s="318"/>
      <c r="F407" s="1024"/>
    </row>
    <row r="408" spans="5:8" ht="16.5" customHeight="1">
      <c r="E408" s="318"/>
      <c r="F408" s="1024"/>
    </row>
    <row r="409" spans="5:8" ht="16.5" customHeight="1">
      <c r="E409" s="318"/>
      <c r="F409" s="1024"/>
    </row>
    <row r="410" spans="5:8" ht="16.5" customHeight="1">
      <c r="E410" s="318"/>
      <c r="F410" s="1024"/>
      <c r="H410" s="59"/>
    </row>
    <row r="411" spans="5:8" ht="16.5" customHeight="1">
      <c r="E411" s="318"/>
      <c r="F411" s="1024"/>
      <c r="G411" s="63"/>
    </row>
    <row r="412" spans="5:8" ht="16.5" customHeight="1">
      <c r="E412" s="318"/>
      <c r="F412" s="1024"/>
      <c r="G412" s="63"/>
    </row>
    <row r="413" spans="5:8" ht="16.5" customHeight="1">
      <c r="E413" s="318"/>
      <c r="F413" s="1024"/>
      <c r="G413" s="63"/>
    </row>
    <row r="414" spans="5:8" ht="16.5" customHeight="1">
      <c r="E414" s="318"/>
      <c r="F414" s="1024"/>
      <c r="G414" s="63"/>
    </row>
    <row r="415" spans="5:8" ht="16.5" customHeight="1">
      <c r="E415" s="318"/>
      <c r="F415" s="1024"/>
      <c r="G415" s="63"/>
    </row>
    <row r="416" spans="5:8" ht="16.5" customHeight="1">
      <c r="E416" s="318"/>
      <c r="F416" s="1024"/>
      <c r="G416" s="63"/>
    </row>
    <row r="417" spans="5:8" ht="16.5" customHeight="1">
      <c r="E417" s="317"/>
      <c r="F417" s="1024"/>
    </row>
    <row r="418" spans="5:8" ht="16.5" customHeight="1">
      <c r="E418" s="317"/>
      <c r="F418" s="1024"/>
    </row>
    <row r="419" spans="5:8" ht="16.5" customHeight="1">
      <c r="E419" s="317"/>
      <c r="F419" s="1024"/>
    </row>
    <row r="420" spans="5:8" ht="16.5" customHeight="1">
      <c r="E420" s="317"/>
      <c r="F420" s="1024"/>
      <c r="G420" s="67"/>
    </row>
    <row r="421" spans="5:8" ht="16.5" customHeight="1">
      <c r="E421" s="317"/>
      <c r="F421" s="1024"/>
      <c r="G421" s="67"/>
    </row>
    <row r="422" spans="5:8" ht="16.5" customHeight="1">
      <c r="E422" s="317"/>
      <c r="F422" s="1024"/>
      <c r="G422" s="67"/>
    </row>
    <row r="423" spans="5:8" ht="16.5" customHeight="1">
      <c r="E423" s="317"/>
      <c r="F423" s="1024"/>
      <c r="G423" s="67"/>
    </row>
    <row r="424" spans="5:8" ht="16.5" customHeight="1">
      <c r="E424" s="317"/>
      <c r="F424" s="1024"/>
      <c r="G424" s="67"/>
    </row>
    <row r="425" spans="5:8" ht="16.5" customHeight="1">
      <c r="E425" s="317"/>
      <c r="F425" s="1024"/>
      <c r="G425" s="67"/>
    </row>
    <row r="426" spans="5:8" ht="16.5" customHeight="1">
      <c r="E426" s="317"/>
      <c r="F426" s="1024"/>
      <c r="G426" s="67"/>
    </row>
    <row r="427" spans="5:8" ht="16.5" customHeight="1">
      <c r="E427" s="317"/>
      <c r="F427" s="1024"/>
      <c r="G427" s="67"/>
    </row>
    <row r="428" spans="5:8" ht="16.5" customHeight="1">
      <c r="E428" s="317"/>
      <c r="F428" s="1024"/>
      <c r="G428" s="67"/>
    </row>
    <row r="429" spans="5:8" ht="16.5" customHeight="1">
      <c r="E429" s="317"/>
      <c r="F429" s="1024"/>
      <c r="G429" s="67"/>
    </row>
    <row r="430" spans="5:8" ht="16.5" customHeight="1">
      <c r="E430" s="317"/>
      <c r="F430" s="1024"/>
      <c r="G430" s="67"/>
    </row>
    <row r="431" spans="5:8" ht="16.5" customHeight="1">
      <c r="E431" s="317"/>
      <c r="F431" s="1024"/>
      <c r="H431" s="75"/>
    </row>
    <row r="432" spans="5:8" ht="16.5" customHeight="1">
      <c r="E432" s="317"/>
      <c r="F432" s="1024"/>
    </row>
    <row r="433" spans="5:7" ht="16.5" customHeight="1">
      <c r="E433" s="317"/>
      <c r="F433" s="1024"/>
    </row>
    <row r="434" spans="5:7" ht="16.5" customHeight="1">
      <c r="E434" s="317"/>
      <c r="F434" s="1024"/>
    </row>
    <row r="435" spans="5:7" ht="16.5" customHeight="1">
      <c r="E435" s="317"/>
      <c r="F435" s="1024"/>
    </row>
    <row r="436" spans="5:7" ht="16.5" customHeight="1">
      <c r="E436" s="317"/>
      <c r="F436" s="1024"/>
    </row>
    <row r="437" spans="5:7" ht="16.5" customHeight="1">
      <c r="E437" s="317"/>
      <c r="F437" s="1024"/>
    </row>
    <row r="438" spans="5:7" ht="16.5" customHeight="1">
      <c r="E438" s="317"/>
      <c r="F438" s="1024"/>
    </row>
    <row r="439" spans="5:7" ht="16.5" customHeight="1">
      <c r="E439" s="317"/>
      <c r="F439" s="1024"/>
    </row>
    <row r="440" spans="5:7" ht="16.5" customHeight="1">
      <c r="E440" s="317"/>
      <c r="F440" s="1024"/>
    </row>
    <row r="441" spans="5:7" ht="16.5" customHeight="1">
      <c r="E441" s="318"/>
      <c r="F441" s="1024"/>
    </row>
    <row r="442" spans="5:7" ht="16.5" customHeight="1">
      <c r="E442" s="318"/>
      <c r="F442" s="1024"/>
    </row>
    <row r="443" spans="5:7" ht="16.5" customHeight="1">
      <c r="E443" s="318"/>
      <c r="F443" s="1024"/>
      <c r="G443" s="64"/>
    </row>
    <row r="444" spans="5:7" ht="16.5" customHeight="1">
      <c r="E444" s="318"/>
      <c r="F444" s="1024"/>
      <c r="G444" s="64"/>
    </row>
    <row r="445" spans="5:7" ht="16.5" customHeight="1">
      <c r="E445" s="318"/>
      <c r="F445" s="1024"/>
      <c r="G445" s="64"/>
    </row>
    <row r="446" spans="5:7" ht="16.5" customHeight="1">
      <c r="E446" s="318"/>
      <c r="F446" s="1024"/>
    </row>
    <row r="447" spans="5:7" ht="16.5" customHeight="1">
      <c r="E447" s="318"/>
      <c r="F447" s="1024"/>
      <c r="G447" s="66"/>
    </row>
    <row r="448" spans="5:7" ht="16.5" customHeight="1">
      <c r="E448" s="318"/>
      <c r="F448" s="1024"/>
      <c r="G448" s="67"/>
    </row>
    <row r="449" spans="1:8" ht="16.5" customHeight="1">
      <c r="E449" s="318"/>
      <c r="F449" s="1024"/>
      <c r="G449" s="67"/>
    </row>
    <row r="450" spans="1:8" ht="16.5" customHeight="1">
      <c r="E450" s="318"/>
      <c r="G450" s="67"/>
    </row>
    <row r="451" spans="1:8" ht="16.5" customHeight="1">
      <c r="E451" s="318"/>
      <c r="F451" s="1024"/>
      <c r="G451" s="67"/>
    </row>
    <row r="452" spans="1:8" ht="16.5" customHeight="1">
      <c r="A452" s="74"/>
      <c r="E452" s="318"/>
      <c r="F452" s="1024"/>
      <c r="G452" s="67"/>
    </row>
    <row r="453" spans="1:8" ht="16.5" customHeight="1">
      <c r="E453" s="318"/>
      <c r="F453" s="1024"/>
      <c r="G453" s="66"/>
    </row>
    <row r="454" spans="1:8" ht="16.5" customHeight="1">
      <c r="E454" s="318"/>
      <c r="F454" s="1024"/>
    </row>
    <row r="455" spans="1:8" ht="16.5" customHeight="1">
      <c r="E455" s="318"/>
      <c r="F455" s="1024"/>
    </row>
    <row r="456" spans="1:8" ht="16.5" customHeight="1">
      <c r="E456" s="318"/>
      <c r="F456" s="1024"/>
    </row>
    <row r="457" spans="1:8" ht="16.5" customHeight="1">
      <c r="E457" s="318"/>
      <c r="F457" s="1024"/>
    </row>
    <row r="458" spans="1:8" ht="16.5" customHeight="1">
      <c r="E458" s="318"/>
      <c r="F458" s="1024"/>
    </row>
    <row r="459" spans="1:8" ht="16.5" customHeight="1">
      <c r="E459" s="318"/>
      <c r="F459" s="1024"/>
    </row>
    <row r="460" spans="1:8" ht="16.5" customHeight="1">
      <c r="E460" s="318"/>
      <c r="F460" s="1024"/>
    </row>
    <row r="461" spans="1:8" ht="16.5" customHeight="1">
      <c r="E461" s="318"/>
      <c r="F461" s="1024"/>
    </row>
    <row r="462" spans="1:8" ht="16.5" customHeight="1">
      <c r="E462" s="318"/>
      <c r="F462" s="1024"/>
    </row>
    <row r="463" spans="1:8" ht="16.5" customHeight="1">
      <c r="E463" s="318"/>
      <c r="F463" s="1024"/>
      <c r="H463" s="73"/>
    </row>
    <row r="464" spans="1:8" ht="16.5" customHeight="1">
      <c r="E464" s="318"/>
      <c r="F464" s="1024"/>
      <c r="H464" s="73"/>
    </row>
    <row r="465" spans="5:8" ht="16.5" customHeight="1">
      <c r="E465" s="318"/>
      <c r="F465" s="1024"/>
      <c r="H465" s="73"/>
    </row>
    <row r="466" spans="5:8" ht="16.5" customHeight="1">
      <c r="E466" s="318"/>
      <c r="F466" s="1024"/>
      <c r="H466" s="73"/>
    </row>
    <row r="467" spans="5:8" ht="16.5" customHeight="1">
      <c r="E467" s="318"/>
      <c r="F467" s="1024"/>
      <c r="H467" s="73"/>
    </row>
    <row r="468" spans="5:8" ht="16.5" customHeight="1">
      <c r="E468" s="318"/>
      <c r="F468" s="1024"/>
    </row>
    <row r="469" spans="5:8" ht="16.5" customHeight="1">
      <c r="E469" s="318"/>
      <c r="F469" s="1024"/>
    </row>
    <row r="470" spans="5:8" ht="16.5" customHeight="1">
      <c r="E470" s="318"/>
      <c r="F470" s="1024"/>
    </row>
    <row r="471" spans="5:8" ht="16.5" customHeight="1">
      <c r="E471" s="318"/>
      <c r="F471" s="1024"/>
    </row>
    <row r="472" spans="5:8" ht="16.5" customHeight="1">
      <c r="E472" s="318"/>
      <c r="F472" s="1024"/>
    </row>
    <row r="473" spans="5:8" ht="16.5" customHeight="1">
      <c r="E473" s="318"/>
      <c r="F473" s="1024"/>
    </row>
    <row r="474" spans="5:8" ht="16.5" customHeight="1">
      <c r="E474" s="318"/>
      <c r="F474" s="1024"/>
    </row>
    <row r="475" spans="5:8" ht="16.5" customHeight="1">
      <c r="E475" s="318"/>
      <c r="F475" s="1024"/>
    </row>
    <row r="476" spans="5:8" ht="16.5" customHeight="1">
      <c r="E476" s="318"/>
      <c r="F476" s="1024"/>
    </row>
    <row r="477" spans="5:8" ht="16.5" customHeight="1">
      <c r="E477" s="318"/>
      <c r="F477" s="1024"/>
    </row>
    <row r="478" spans="5:8" ht="16.5" customHeight="1">
      <c r="E478" s="318"/>
      <c r="F478" s="1024"/>
    </row>
    <row r="479" spans="5:8" ht="16.5" customHeight="1">
      <c r="E479" s="318"/>
      <c r="F479" s="1024"/>
    </row>
    <row r="480" spans="5:8" ht="16.5" customHeight="1">
      <c r="E480" s="318"/>
      <c r="F480" s="1024"/>
    </row>
    <row r="481" spans="3:10" ht="16.5" customHeight="1">
      <c r="E481" s="318"/>
      <c r="F481" s="1024"/>
    </row>
    <row r="482" spans="3:10" ht="16.5" customHeight="1">
      <c r="E482" s="318"/>
      <c r="F482" s="1024"/>
    </row>
    <row r="483" spans="3:10" ht="16.5" customHeight="1">
      <c r="E483" s="318"/>
      <c r="F483" s="1024"/>
    </row>
    <row r="484" spans="3:10" ht="16.5" customHeight="1">
      <c r="E484" s="318"/>
      <c r="F484" s="1024"/>
    </row>
    <row r="485" spans="3:10" ht="16.5" customHeight="1">
      <c r="E485" s="318"/>
      <c r="F485" s="1024"/>
      <c r="I485" s="64"/>
      <c r="J485" s="63"/>
    </row>
    <row r="486" spans="3:10" ht="16.5" customHeight="1">
      <c r="C486" s="72"/>
      <c r="E486" s="318"/>
      <c r="F486" s="1024"/>
    </row>
    <row r="487" spans="3:10" ht="16.5" customHeight="1">
      <c r="E487" s="318"/>
      <c r="F487" s="1024"/>
      <c r="G487" s="67"/>
    </row>
    <row r="488" spans="3:10" ht="16.5" customHeight="1">
      <c r="E488" s="317"/>
      <c r="F488" s="1024"/>
      <c r="G488" s="65"/>
    </row>
    <row r="489" spans="3:10" ht="16.5" customHeight="1">
      <c r="E489" s="318"/>
      <c r="F489" s="1024"/>
      <c r="G489" s="70"/>
    </row>
    <row r="490" spans="3:10" ht="16.5" customHeight="1">
      <c r="E490" s="318"/>
      <c r="F490" s="1024"/>
      <c r="G490" s="70"/>
    </row>
    <row r="491" spans="3:10" ht="16.5" customHeight="1">
      <c r="E491" s="318"/>
      <c r="F491" s="1024"/>
      <c r="G491" s="70"/>
    </row>
    <row r="492" spans="3:10" ht="16.5" customHeight="1">
      <c r="E492" s="318"/>
      <c r="F492" s="1024"/>
      <c r="G492" s="70"/>
    </row>
    <row r="493" spans="3:10" ht="16.5" customHeight="1">
      <c r="E493" s="318"/>
      <c r="F493" s="1024"/>
      <c r="G493" s="70"/>
    </row>
    <row r="494" spans="3:10" ht="16.5" customHeight="1">
      <c r="E494" s="318"/>
      <c r="F494" s="1024"/>
      <c r="G494" s="70"/>
    </row>
    <row r="495" spans="3:10" ht="16.5" customHeight="1">
      <c r="E495" s="318"/>
      <c r="F495" s="1024"/>
      <c r="G495" s="71"/>
    </row>
    <row r="496" spans="3:10" ht="16.5" customHeight="1">
      <c r="E496" s="318"/>
      <c r="F496" s="1024"/>
      <c r="G496" s="70"/>
    </row>
    <row r="497" spans="5:10" ht="16.5" customHeight="1">
      <c r="E497" s="318"/>
      <c r="F497" s="1024"/>
      <c r="G497" s="70"/>
    </row>
    <row r="498" spans="5:10" ht="16.5" customHeight="1">
      <c r="E498" s="318"/>
      <c r="F498" s="1024"/>
      <c r="G498" s="70"/>
    </row>
    <row r="499" spans="5:10" ht="16.5" customHeight="1">
      <c r="E499" s="318"/>
      <c r="F499" s="1024"/>
      <c r="G499" s="70"/>
    </row>
    <row r="500" spans="5:10" ht="16.5" customHeight="1">
      <c r="E500" s="318"/>
      <c r="F500" s="1024"/>
      <c r="G500" s="65"/>
    </row>
    <row r="501" spans="5:10" ht="16.5" customHeight="1">
      <c r="E501" s="317"/>
      <c r="F501" s="1024"/>
      <c r="G501" s="65"/>
    </row>
    <row r="502" spans="5:10" ht="16.5" customHeight="1">
      <c r="E502" s="318"/>
      <c r="F502" s="1024"/>
      <c r="G502" s="65"/>
      <c r="I502" s="63"/>
    </row>
    <row r="503" spans="5:10" ht="16.5" customHeight="1">
      <c r="E503" s="317"/>
      <c r="F503" s="1024"/>
      <c r="G503" s="65"/>
      <c r="I503" s="63"/>
    </row>
    <row r="504" spans="5:10" ht="16.5" customHeight="1">
      <c r="E504" s="318"/>
      <c r="F504" s="1024"/>
      <c r="G504" s="65"/>
      <c r="I504" s="63"/>
    </row>
    <row r="505" spans="5:10" ht="16.5" customHeight="1">
      <c r="E505" s="318"/>
      <c r="F505" s="1024"/>
      <c r="I505" s="63"/>
      <c r="J505" s="69"/>
    </row>
    <row r="506" spans="5:10" ht="16.5" customHeight="1">
      <c r="E506" s="318"/>
      <c r="F506" s="1024"/>
      <c r="I506" s="63"/>
    </row>
    <row r="507" spans="5:10" ht="16.5" customHeight="1">
      <c r="E507" s="318"/>
      <c r="F507" s="1024"/>
      <c r="I507" s="63"/>
    </row>
    <row r="508" spans="5:10" ht="16.5" customHeight="1">
      <c r="E508" s="318"/>
      <c r="F508" s="1024"/>
      <c r="I508" s="63"/>
      <c r="J508" s="69"/>
    </row>
    <row r="509" spans="5:10" ht="16.5" customHeight="1">
      <c r="E509" s="318"/>
      <c r="F509" s="1024"/>
    </row>
    <row r="510" spans="5:10" ht="16.5" customHeight="1">
      <c r="E510" s="318"/>
      <c r="F510" s="1024"/>
    </row>
    <row r="511" spans="5:10" ht="16.5" customHeight="1">
      <c r="E511" s="318"/>
      <c r="F511" s="1024"/>
    </row>
    <row r="512" spans="5:10" ht="16.5" customHeight="1">
      <c r="E512" s="318"/>
      <c r="F512" s="1024"/>
      <c r="G512" s="68"/>
    </row>
    <row r="513" spans="5:8" ht="16.5" customHeight="1">
      <c r="E513" s="318"/>
      <c r="F513" s="1024"/>
    </row>
    <row r="514" spans="5:8" ht="16.5" customHeight="1">
      <c r="E514" s="318"/>
      <c r="F514" s="1024"/>
    </row>
    <row r="515" spans="5:8" ht="16.5" customHeight="1">
      <c r="E515" s="318"/>
      <c r="F515" s="1024"/>
    </row>
    <row r="516" spans="5:8" ht="16.5" customHeight="1">
      <c r="E516" s="318"/>
      <c r="F516" s="1024"/>
    </row>
    <row r="517" spans="5:8" ht="16.5" customHeight="1">
      <c r="E517" s="318"/>
      <c r="F517" s="1024"/>
    </row>
    <row r="518" spans="5:8" ht="16.5" customHeight="1">
      <c r="E518" s="318"/>
      <c r="F518" s="1024"/>
    </row>
    <row r="519" spans="5:8" ht="16.5" customHeight="1">
      <c r="E519" s="318"/>
      <c r="F519" s="1024"/>
    </row>
    <row r="520" spans="5:8" ht="16.5" customHeight="1">
      <c r="E520" s="318"/>
      <c r="F520" s="1024"/>
    </row>
    <row r="521" spans="5:8" ht="16.5" customHeight="1">
      <c r="E521" s="318"/>
      <c r="F521" s="1024"/>
    </row>
    <row r="522" spans="5:8" ht="16.5" customHeight="1">
      <c r="E522" s="318"/>
      <c r="F522" s="1024"/>
      <c r="H522" s="67"/>
    </row>
    <row r="523" spans="5:8" ht="16.5" customHeight="1">
      <c r="E523" s="318"/>
      <c r="F523" s="1024"/>
      <c r="H523" s="67"/>
    </row>
    <row r="524" spans="5:8" ht="16.5" customHeight="1">
      <c r="E524" s="318"/>
      <c r="F524" s="1024"/>
      <c r="H524" s="67"/>
    </row>
    <row r="525" spans="5:8" ht="16.5" customHeight="1">
      <c r="E525" s="318"/>
      <c r="F525" s="1024"/>
    </row>
    <row r="526" spans="5:8" ht="16.5" customHeight="1">
      <c r="E526" s="317"/>
      <c r="F526" s="1024"/>
    </row>
    <row r="527" spans="5:8" ht="16.5" customHeight="1">
      <c r="E527" s="317"/>
      <c r="F527" s="1024"/>
    </row>
    <row r="528" spans="5:8" ht="16.5" customHeight="1">
      <c r="E528" s="317"/>
      <c r="F528" s="1024"/>
    </row>
    <row r="529" spans="5:7" ht="16.5" customHeight="1">
      <c r="E529" s="317"/>
      <c r="F529" s="1024"/>
    </row>
    <row r="530" spans="5:7" ht="16.5" customHeight="1">
      <c r="E530" s="318"/>
      <c r="F530" s="1024"/>
    </row>
    <row r="531" spans="5:7" ht="16.5" customHeight="1">
      <c r="E531" s="318"/>
      <c r="F531" s="1024"/>
      <c r="G531" s="63"/>
    </row>
    <row r="532" spans="5:7" ht="16.5" customHeight="1">
      <c r="E532" s="318"/>
      <c r="F532" s="1024"/>
    </row>
    <row r="533" spans="5:7" ht="16.5" customHeight="1">
      <c r="E533" s="318"/>
      <c r="F533" s="1024"/>
      <c r="G533" s="63"/>
    </row>
    <row r="534" spans="5:7" ht="16.5" customHeight="1">
      <c r="E534" s="318"/>
      <c r="F534" s="1024"/>
      <c r="G534" s="63"/>
    </row>
    <row r="535" spans="5:7" ht="16.5" customHeight="1">
      <c r="E535" s="318"/>
      <c r="F535" s="1024"/>
      <c r="G535" s="63"/>
    </row>
    <row r="536" spans="5:7" ht="16.5" customHeight="1">
      <c r="E536" s="318"/>
      <c r="F536" s="1024"/>
      <c r="G536" s="63"/>
    </row>
    <row r="537" spans="5:7" ht="16.5" customHeight="1">
      <c r="E537" s="318"/>
      <c r="F537" s="1024"/>
    </row>
    <row r="538" spans="5:7" ht="16.5" customHeight="1">
      <c r="E538" s="318"/>
      <c r="F538" s="1024"/>
      <c r="G538" s="67"/>
    </row>
    <row r="539" spans="5:7" ht="16.5" customHeight="1">
      <c r="E539" s="318"/>
      <c r="F539" s="1024"/>
    </row>
    <row r="540" spans="5:7" ht="16.5" customHeight="1">
      <c r="E540" s="318"/>
      <c r="F540" s="1024"/>
      <c r="G540" s="67"/>
    </row>
    <row r="541" spans="5:7" ht="16.5" customHeight="1">
      <c r="E541" s="318"/>
      <c r="F541" s="1024"/>
    </row>
    <row r="542" spans="5:7" ht="16.5" customHeight="1">
      <c r="E542" s="318"/>
      <c r="F542" s="1024"/>
    </row>
    <row r="543" spans="5:7" ht="16.5" customHeight="1">
      <c r="E543" s="318"/>
      <c r="F543" s="1024"/>
    </row>
    <row r="544" spans="5:7" ht="16.5" customHeight="1">
      <c r="E544" s="318"/>
      <c r="F544" s="1024"/>
    </row>
    <row r="545" spans="5:6" ht="16.5" customHeight="1">
      <c r="E545" s="318"/>
      <c r="F545" s="1024"/>
    </row>
    <row r="546" spans="5:6" ht="16.5" customHeight="1">
      <c r="E546" s="318"/>
      <c r="F546" s="1024"/>
    </row>
    <row r="547" spans="5:6" ht="16.5" customHeight="1">
      <c r="E547" s="318"/>
      <c r="F547" s="1024"/>
    </row>
    <row r="548" spans="5:6" ht="16.5" customHeight="1">
      <c r="E548" s="318"/>
      <c r="F548" s="1024"/>
    </row>
    <row r="549" spans="5:6" ht="16.5" customHeight="1">
      <c r="E549" s="318"/>
      <c r="F549" s="1024"/>
    </row>
    <row r="550" spans="5:6" ht="16.5" customHeight="1">
      <c r="E550" s="318"/>
      <c r="F550" s="1024"/>
    </row>
    <row r="551" spans="5:6" ht="16.5" customHeight="1">
      <c r="E551" s="318"/>
      <c r="F551" s="1024"/>
    </row>
    <row r="552" spans="5:6" ht="16.5" customHeight="1">
      <c r="E552" s="318"/>
      <c r="F552" s="1024"/>
    </row>
    <row r="553" spans="5:6" ht="16.5" customHeight="1">
      <c r="E553" s="318"/>
      <c r="F553" s="1024"/>
    </row>
    <row r="554" spans="5:6" ht="16.5" customHeight="1">
      <c r="E554" s="318"/>
      <c r="F554" s="1024"/>
    </row>
    <row r="555" spans="5:6" ht="16.5" customHeight="1">
      <c r="E555" s="318"/>
      <c r="F555" s="1024"/>
    </row>
    <row r="556" spans="5:6" ht="16.5" customHeight="1">
      <c r="E556" s="318"/>
      <c r="F556" s="1024"/>
    </row>
    <row r="557" spans="5:6" ht="16.5" customHeight="1">
      <c r="E557" s="318"/>
      <c r="F557" s="1024"/>
    </row>
    <row r="558" spans="5:6" ht="16.5" customHeight="1">
      <c r="E558" s="318"/>
      <c r="F558" s="1024"/>
    </row>
    <row r="559" spans="5:6" ht="16.5" customHeight="1">
      <c r="E559" s="318"/>
      <c r="F559" s="1024"/>
    </row>
    <row r="560" spans="5:6" ht="16.5" customHeight="1">
      <c r="E560" s="318"/>
      <c r="F560" s="1024"/>
    </row>
    <row r="561" spans="5:7" ht="16.5" customHeight="1">
      <c r="E561" s="318"/>
      <c r="F561" s="1024"/>
    </row>
    <row r="562" spans="5:7" ht="16.5" customHeight="1">
      <c r="E562" s="317"/>
      <c r="F562" s="1024"/>
    </row>
    <row r="563" spans="5:7" ht="16.5" customHeight="1">
      <c r="E563" s="318"/>
      <c r="F563" s="1024"/>
    </row>
    <row r="564" spans="5:7" ht="16.5" customHeight="1">
      <c r="E564" s="318"/>
      <c r="F564" s="1024"/>
    </row>
    <row r="565" spans="5:7" ht="16.5" customHeight="1">
      <c r="E565" s="318"/>
      <c r="F565" s="1024"/>
    </row>
    <row r="566" spans="5:7" ht="16.5" customHeight="1">
      <c r="E566" s="318"/>
      <c r="F566" s="1024"/>
    </row>
    <row r="567" spans="5:7" ht="16.5" customHeight="1">
      <c r="E567" s="318"/>
      <c r="F567" s="1024"/>
    </row>
    <row r="568" spans="5:7" ht="16.5" customHeight="1">
      <c r="E568" s="318"/>
      <c r="F568" s="1024"/>
    </row>
    <row r="569" spans="5:7" ht="16.5" customHeight="1">
      <c r="E569" s="318"/>
      <c r="F569" s="1024"/>
    </row>
    <row r="570" spans="5:7" ht="16.5" customHeight="1">
      <c r="E570" s="318"/>
      <c r="F570" s="1024"/>
    </row>
    <row r="571" spans="5:7" ht="16.5" customHeight="1">
      <c r="E571" s="318"/>
      <c r="F571" s="1024"/>
    </row>
    <row r="572" spans="5:7" ht="16.5" customHeight="1">
      <c r="E572" s="318"/>
      <c r="F572" s="1024"/>
    </row>
    <row r="573" spans="5:7" ht="16.5" customHeight="1">
      <c r="E573" s="318"/>
      <c r="F573" s="1024"/>
      <c r="G573" s="66"/>
    </row>
    <row r="574" spans="5:7" ht="16.5" customHeight="1">
      <c r="E574" s="318"/>
      <c r="F574" s="1024"/>
      <c r="G574" s="66"/>
    </row>
    <row r="575" spans="5:7" ht="16.5" customHeight="1">
      <c r="E575" s="318"/>
      <c r="F575" s="1024"/>
      <c r="G575" s="66"/>
    </row>
    <row r="576" spans="5:7" ht="16.5" customHeight="1">
      <c r="E576" s="318"/>
      <c r="F576" s="1024"/>
      <c r="G576" s="66"/>
    </row>
    <row r="577" spans="5:7" ht="16.5" customHeight="1">
      <c r="E577" s="318"/>
      <c r="F577" s="1024"/>
      <c r="G577" s="66"/>
    </row>
    <row r="578" spans="5:7" ht="16.5" customHeight="1">
      <c r="E578" s="318"/>
      <c r="F578" s="1024"/>
      <c r="G578" s="67"/>
    </row>
    <row r="579" spans="5:7" ht="16.5" customHeight="1">
      <c r="E579" s="318"/>
      <c r="F579" s="1024"/>
      <c r="G579" s="67"/>
    </row>
    <row r="580" spans="5:7" ht="16.5" customHeight="1">
      <c r="E580" s="318"/>
      <c r="F580" s="1024"/>
      <c r="G580" s="67"/>
    </row>
    <row r="581" spans="5:7" ht="16.5" customHeight="1">
      <c r="E581" s="318"/>
      <c r="F581" s="1024"/>
      <c r="G581" s="66"/>
    </row>
    <row r="582" spans="5:7" ht="16.5" customHeight="1">
      <c r="E582" s="318"/>
      <c r="F582" s="1024"/>
    </row>
    <row r="583" spans="5:7" ht="16.5" customHeight="1">
      <c r="E583" s="318"/>
      <c r="F583" s="1024"/>
    </row>
    <row r="584" spans="5:7" ht="16.5" customHeight="1">
      <c r="E584" s="318"/>
      <c r="F584" s="1024"/>
    </row>
    <row r="585" spans="5:7" ht="16.5" customHeight="1">
      <c r="E585" s="318"/>
      <c r="F585" s="1024"/>
    </row>
    <row r="586" spans="5:7" ht="16.5" customHeight="1">
      <c r="E586" s="318"/>
      <c r="F586" s="1024"/>
    </row>
    <row r="587" spans="5:7" ht="16.5" customHeight="1">
      <c r="E587" s="318"/>
      <c r="F587" s="1024"/>
    </row>
    <row r="588" spans="5:7" ht="16.5" customHeight="1">
      <c r="E588" s="318"/>
      <c r="F588" s="1024"/>
    </row>
    <row r="589" spans="5:7" ht="16.5" customHeight="1">
      <c r="E589" s="318"/>
      <c r="F589" s="1024"/>
    </row>
    <row r="590" spans="5:7" ht="16.5" customHeight="1">
      <c r="E590" s="317"/>
      <c r="F590" s="1024"/>
    </row>
    <row r="591" spans="5:7" ht="16.5" customHeight="1">
      <c r="E591" s="317"/>
      <c r="F591" s="1024"/>
    </row>
    <row r="592" spans="5:7" ht="16.5" customHeight="1">
      <c r="E592" s="317"/>
      <c r="F592" s="1024"/>
    </row>
    <row r="593" spans="5:7" ht="16.5" customHeight="1">
      <c r="E593" s="317"/>
      <c r="F593" s="1024"/>
    </row>
    <row r="594" spans="5:7" ht="16.5" customHeight="1">
      <c r="E594" s="317"/>
      <c r="F594" s="1024"/>
    </row>
    <row r="595" spans="5:7" ht="16.5" customHeight="1">
      <c r="E595" s="317"/>
      <c r="F595" s="1024"/>
    </row>
    <row r="596" spans="5:7" ht="16.5" customHeight="1">
      <c r="E596" s="317"/>
      <c r="F596" s="1024"/>
    </row>
    <row r="597" spans="5:7" ht="16.5" customHeight="1">
      <c r="E597" s="317"/>
      <c r="F597" s="1024"/>
      <c r="G597" s="64"/>
    </row>
    <row r="598" spans="5:7" ht="16.5" customHeight="1">
      <c r="E598" s="317"/>
      <c r="F598" s="1024"/>
      <c r="G598" s="64"/>
    </row>
    <row r="599" spans="5:7" ht="16.5" customHeight="1">
      <c r="E599" s="317"/>
      <c r="F599" s="1024"/>
      <c r="G599" s="64"/>
    </row>
    <row r="600" spans="5:7" ht="16.5" customHeight="1">
      <c r="E600" s="317"/>
      <c r="F600" s="1024"/>
      <c r="G600" s="64"/>
    </row>
    <row r="601" spans="5:7" ht="16.5" customHeight="1">
      <c r="E601" s="317"/>
      <c r="F601" s="1024"/>
      <c r="G601" s="64"/>
    </row>
    <row r="602" spans="5:7" ht="16.5" customHeight="1">
      <c r="E602" s="317"/>
      <c r="F602" s="1024"/>
      <c r="G602" s="64"/>
    </row>
    <row r="603" spans="5:7" ht="16.5" customHeight="1">
      <c r="E603" s="317"/>
      <c r="F603" s="1024"/>
      <c r="G603" s="64"/>
    </row>
    <row r="604" spans="5:7" ht="16.5" customHeight="1">
      <c r="E604" s="317"/>
      <c r="F604" s="1024"/>
    </row>
    <row r="605" spans="5:7" ht="16.5" customHeight="1">
      <c r="E605" s="317"/>
      <c r="F605" s="1024"/>
    </row>
    <row r="606" spans="5:7" ht="16.5" customHeight="1">
      <c r="E606" s="317"/>
      <c r="F606" s="1024"/>
    </row>
    <row r="607" spans="5:7" ht="16.5" customHeight="1">
      <c r="E607" s="317"/>
      <c r="F607" s="1024"/>
    </row>
    <row r="608" spans="5:7" ht="16.5" customHeight="1">
      <c r="E608" s="317"/>
      <c r="F608" s="1024"/>
    </row>
    <row r="609" spans="5:6" ht="16.5" customHeight="1">
      <c r="E609" s="317"/>
      <c r="F609" s="1024"/>
    </row>
    <row r="610" spans="5:6" ht="16.5" customHeight="1">
      <c r="E610" s="317"/>
      <c r="F610" s="1024"/>
    </row>
    <row r="611" spans="5:6" ht="16.5" customHeight="1">
      <c r="E611" s="317"/>
      <c r="F611" s="1024"/>
    </row>
    <row r="612" spans="5:6" ht="16.5" customHeight="1">
      <c r="E612" s="317"/>
      <c r="F612" s="1024"/>
    </row>
    <row r="613" spans="5:6" ht="16.5" customHeight="1">
      <c r="E613" s="317"/>
      <c r="F613" s="1024"/>
    </row>
    <row r="614" spans="5:6" ht="16.5" customHeight="1">
      <c r="E614" s="317"/>
      <c r="F614" s="1024"/>
    </row>
    <row r="615" spans="5:6" ht="16.5" customHeight="1">
      <c r="E615" s="317"/>
      <c r="F615" s="1024"/>
    </row>
    <row r="616" spans="5:6" ht="16.5" customHeight="1">
      <c r="E616" s="317"/>
      <c r="F616" s="1024"/>
    </row>
    <row r="617" spans="5:6" ht="16.5" customHeight="1">
      <c r="E617" s="317"/>
      <c r="F617" s="1024"/>
    </row>
    <row r="618" spans="5:6" ht="16.5" customHeight="1">
      <c r="E618" s="317"/>
      <c r="F618" s="1024"/>
    </row>
    <row r="619" spans="5:6" ht="16.5" customHeight="1">
      <c r="E619" s="317"/>
      <c r="F619" s="1024"/>
    </row>
    <row r="620" spans="5:6" ht="16.5" customHeight="1">
      <c r="E620" s="317"/>
      <c r="F620" s="1024"/>
    </row>
    <row r="621" spans="5:6" ht="16.5" customHeight="1">
      <c r="E621" s="317"/>
      <c r="F621" s="1024"/>
    </row>
    <row r="622" spans="5:6" ht="16.5" customHeight="1">
      <c r="E622" s="317"/>
      <c r="F622" s="1024"/>
    </row>
    <row r="623" spans="5:6" ht="16.5" customHeight="1">
      <c r="E623" s="317"/>
      <c r="F623" s="1024"/>
    </row>
    <row r="624" spans="5:6" ht="16.5" customHeight="1">
      <c r="E624" s="317"/>
      <c r="F624" s="1024"/>
    </row>
    <row r="625" spans="5:6" ht="16.5" customHeight="1">
      <c r="E625" s="317"/>
      <c r="F625" s="1024"/>
    </row>
    <row r="626" spans="5:6" ht="16.5" customHeight="1">
      <c r="E626" s="317"/>
      <c r="F626" s="1024"/>
    </row>
    <row r="627" spans="5:6" ht="16.5" customHeight="1">
      <c r="E627" s="317"/>
      <c r="F627" s="1024"/>
    </row>
    <row r="628" spans="5:6" ht="16.5" customHeight="1">
      <c r="E628" s="317"/>
      <c r="F628" s="1024"/>
    </row>
    <row r="629" spans="5:6" ht="16.5" customHeight="1">
      <c r="E629" s="317"/>
      <c r="F629" s="1024"/>
    </row>
    <row r="630" spans="5:6" ht="16.5" customHeight="1">
      <c r="E630" s="317"/>
      <c r="F630" s="1024"/>
    </row>
    <row r="631" spans="5:6" ht="16.5" customHeight="1">
      <c r="E631" s="317"/>
      <c r="F631" s="1024"/>
    </row>
    <row r="632" spans="5:6" ht="16.5" customHeight="1">
      <c r="E632" s="317"/>
      <c r="F632" s="1024"/>
    </row>
    <row r="633" spans="5:6" ht="16.5" customHeight="1">
      <c r="E633" s="317"/>
      <c r="F633" s="1024"/>
    </row>
    <row r="634" spans="5:6" ht="16.5" customHeight="1">
      <c r="E634" s="317"/>
      <c r="F634" s="1024"/>
    </row>
    <row r="635" spans="5:6" ht="16.5" customHeight="1">
      <c r="E635" s="317"/>
      <c r="F635" s="1024"/>
    </row>
    <row r="636" spans="5:6" ht="16.5" customHeight="1">
      <c r="E636" s="317"/>
      <c r="F636" s="1024"/>
    </row>
    <row r="637" spans="5:6" ht="16.5" customHeight="1">
      <c r="E637" s="317"/>
      <c r="F637" s="1024"/>
    </row>
    <row r="638" spans="5:6" ht="16.5" customHeight="1">
      <c r="E638" s="317"/>
      <c r="F638" s="1024"/>
    </row>
    <row r="639" spans="5:6" ht="16.5" customHeight="1">
      <c r="E639" s="317"/>
      <c r="F639" s="1024"/>
    </row>
    <row r="640" spans="5:6" ht="16.5" customHeight="1">
      <c r="E640" s="317"/>
      <c r="F640" s="1024"/>
    </row>
    <row r="641" spans="5:7" ht="16.5" customHeight="1">
      <c r="E641" s="317"/>
      <c r="F641" s="1024"/>
    </row>
    <row r="642" spans="5:7" ht="16.5" customHeight="1">
      <c r="E642" s="317"/>
      <c r="F642" s="1024"/>
    </row>
    <row r="643" spans="5:7" ht="16.5" customHeight="1">
      <c r="E643" s="317"/>
      <c r="F643" s="1024"/>
    </row>
    <row r="644" spans="5:7" ht="16.5" customHeight="1">
      <c r="E644" s="317"/>
      <c r="F644" s="1024"/>
    </row>
    <row r="645" spans="5:7" ht="16.5" customHeight="1">
      <c r="E645" s="317"/>
      <c r="F645" s="1024"/>
    </row>
    <row r="646" spans="5:7" ht="16.5" customHeight="1">
      <c r="E646" s="317"/>
      <c r="F646" s="1024"/>
    </row>
    <row r="647" spans="5:7" ht="16.5" customHeight="1">
      <c r="E647" s="317"/>
      <c r="F647" s="1024"/>
    </row>
    <row r="648" spans="5:7" ht="16.5" customHeight="1">
      <c r="E648" s="317"/>
      <c r="F648" s="1024"/>
    </row>
    <row r="649" spans="5:7" ht="16.5" customHeight="1">
      <c r="E649" s="317"/>
      <c r="F649" s="1024"/>
    </row>
    <row r="650" spans="5:7" ht="16.5" customHeight="1">
      <c r="E650" s="317"/>
      <c r="F650" s="1024"/>
    </row>
    <row r="651" spans="5:7" ht="16.5" customHeight="1">
      <c r="E651" s="317"/>
      <c r="F651" s="1024"/>
    </row>
    <row r="652" spans="5:7" ht="16.5" customHeight="1">
      <c r="E652" s="317"/>
      <c r="F652" s="1024"/>
    </row>
    <row r="653" spans="5:7" ht="16.5" customHeight="1">
      <c r="E653" s="317"/>
      <c r="F653" s="1024"/>
    </row>
    <row r="654" spans="5:7" ht="16.5" customHeight="1">
      <c r="E654" s="317"/>
      <c r="F654" s="1024"/>
      <c r="G654" s="64"/>
    </row>
    <row r="655" spans="5:7" ht="16.5" customHeight="1">
      <c r="E655" s="317"/>
      <c r="F655" s="1024"/>
      <c r="G655" s="64"/>
    </row>
    <row r="656" spans="5:7" ht="16.5" customHeight="1">
      <c r="E656" s="317"/>
      <c r="F656" s="1024"/>
      <c r="G656" s="64"/>
    </row>
    <row r="657" spans="5:7" ht="16.5" customHeight="1">
      <c r="E657" s="317"/>
      <c r="F657" s="1024"/>
      <c r="G657" s="64"/>
    </row>
    <row r="658" spans="5:7" ht="16.5" customHeight="1">
      <c r="E658" s="317"/>
      <c r="F658" s="1024"/>
    </row>
    <row r="659" spans="5:7" ht="16.5" customHeight="1">
      <c r="E659" s="317"/>
      <c r="F659" s="1024"/>
    </row>
    <row r="660" spans="5:7" ht="16.5" customHeight="1">
      <c r="E660" s="317"/>
      <c r="F660" s="1024"/>
    </row>
    <row r="661" spans="5:7" ht="16.5" customHeight="1">
      <c r="E661" s="317"/>
      <c r="F661" s="1024"/>
    </row>
    <row r="662" spans="5:7" ht="16.5" customHeight="1">
      <c r="E662" s="317"/>
      <c r="F662" s="1024"/>
    </row>
    <row r="663" spans="5:7" ht="16.5" customHeight="1">
      <c r="E663" s="317"/>
      <c r="F663" s="1024"/>
    </row>
    <row r="664" spans="5:7" ht="16.5" customHeight="1">
      <c r="E664" s="317"/>
      <c r="F664" s="1024"/>
    </row>
    <row r="665" spans="5:7" ht="16.5" customHeight="1">
      <c r="E665" s="317"/>
      <c r="F665" s="1024"/>
    </row>
    <row r="666" spans="5:7" ht="16.5" customHeight="1">
      <c r="E666" s="317"/>
      <c r="F666" s="1024"/>
    </row>
    <row r="667" spans="5:7" ht="16.5" customHeight="1">
      <c r="E667" s="317"/>
      <c r="F667" s="1024"/>
    </row>
    <row r="668" spans="5:7" ht="16.5" customHeight="1">
      <c r="E668" s="317"/>
      <c r="F668" s="1024"/>
    </row>
    <row r="669" spans="5:7" ht="16.5" customHeight="1">
      <c r="E669" s="317"/>
      <c r="F669" s="1024"/>
    </row>
    <row r="670" spans="5:7" ht="16.5" customHeight="1">
      <c r="E670" s="317"/>
      <c r="F670" s="1024"/>
    </row>
    <row r="671" spans="5:7" ht="16.5" customHeight="1">
      <c r="E671" s="317"/>
      <c r="F671" s="1024"/>
    </row>
    <row r="672" spans="5:7" ht="16.5" customHeight="1">
      <c r="E672" s="317"/>
      <c r="F672" s="1024"/>
    </row>
    <row r="673" spans="5:6" ht="16.5" customHeight="1">
      <c r="E673" s="317"/>
      <c r="F673" s="1024"/>
    </row>
    <row r="674" spans="5:6" ht="16.5" customHeight="1">
      <c r="E674" s="317"/>
      <c r="F674" s="1024"/>
    </row>
    <row r="675" spans="5:6" ht="16.5" customHeight="1">
      <c r="E675" s="317"/>
      <c r="F675" s="1024"/>
    </row>
    <row r="676" spans="5:6" ht="16.5" customHeight="1">
      <c r="E676" s="317"/>
      <c r="F676" s="1024"/>
    </row>
    <row r="677" spans="5:6" ht="16.5" customHeight="1">
      <c r="E677" s="317"/>
      <c r="F677" s="1024"/>
    </row>
    <row r="678" spans="5:6" ht="16.5" customHeight="1">
      <c r="E678" s="317"/>
      <c r="F678" s="1024"/>
    </row>
    <row r="679" spans="5:6" ht="16.5" customHeight="1">
      <c r="E679" s="317"/>
      <c r="F679" s="1024"/>
    </row>
    <row r="680" spans="5:6" ht="16.5" customHeight="1">
      <c r="E680" s="317"/>
      <c r="F680" s="1024"/>
    </row>
    <row r="681" spans="5:6" ht="16.5" customHeight="1">
      <c r="E681" s="317"/>
      <c r="F681" s="1024"/>
    </row>
    <row r="682" spans="5:6" ht="16.5" customHeight="1">
      <c r="E682" s="317"/>
      <c r="F682" s="1024"/>
    </row>
    <row r="683" spans="5:6" ht="16.5" customHeight="1">
      <c r="E683" s="317"/>
      <c r="F683" s="1024"/>
    </row>
    <row r="684" spans="5:6" ht="16.5" customHeight="1">
      <c r="E684" s="317"/>
      <c r="F684" s="1024"/>
    </row>
    <row r="685" spans="5:6" ht="16.5" customHeight="1">
      <c r="E685" s="317"/>
      <c r="F685" s="1024"/>
    </row>
    <row r="686" spans="5:6" ht="16.5" customHeight="1">
      <c r="E686" s="317"/>
      <c r="F686" s="1024"/>
    </row>
    <row r="687" spans="5:6" ht="16.5" customHeight="1">
      <c r="E687" s="317"/>
      <c r="F687" s="1024"/>
    </row>
    <row r="688" spans="5:6" ht="16.5" customHeight="1">
      <c r="E688" s="317"/>
      <c r="F688" s="1024"/>
    </row>
    <row r="689" spans="5:6" ht="16.5" customHeight="1">
      <c r="E689" s="317"/>
      <c r="F689" s="1024"/>
    </row>
    <row r="690" spans="5:6" ht="16.5" customHeight="1">
      <c r="E690" s="317"/>
      <c r="F690" s="1024"/>
    </row>
    <row r="691" spans="5:6" ht="16.5" customHeight="1">
      <c r="E691" s="317"/>
      <c r="F691" s="1024"/>
    </row>
    <row r="692" spans="5:6" ht="16.5" customHeight="1">
      <c r="E692" s="317"/>
      <c r="F692" s="1024"/>
    </row>
    <row r="693" spans="5:6" ht="16.5" customHeight="1">
      <c r="E693" s="317"/>
      <c r="F693" s="1024"/>
    </row>
    <row r="694" spans="5:6" ht="16.5" customHeight="1">
      <c r="E694" s="317"/>
      <c r="F694" s="1024"/>
    </row>
    <row r="695" spans="5:6" ht="16.5" customHeight="1">
      <c r="E695" s="317"/>
      <c r="F695" s="1024"/>
    </row>
    <row r="696" spans="5:6" ht="16.5" customHeight="1">
      <c r="E696" s="317"/>
      <c r="F696" s="1024"/>
    </row>
  </sheetData>
  <autoFilter ref="A3:G90" xr:uid="{FE662B23-7901-4698-9B73-A5432F9E3C41}"/>
  <phoneticPr fontId="7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9BB5-01F2-4D07-A332-0DEAEA1E9E93}">
  <sheetPr>
    <pageSetUpPr fitToPage="1"/>
  </sheetPr>
  <dimension ref="A1:V289"/>
  <sheetViews>
    <sheetView zoomScale="115" zoomScaleNormal="115" workbookViewId="0"/>
  </sheetViews>
  <sheetFormatPr defaultColWidth="9" defaultRowHeight="16.5" customHeight="1"/>
  <cols>
    <col min="1" max="1" width="18" style="76" customWidth="1"/>
    <col min="2" max="2" width="38.625" style="76" customWidth="1"/>
    <col min="3" max="3" width="71.875" style="88" customWidth="1"/>
    <col min="4" max="4" width="13.125" style="76" customWidth="1"/>
    <col min="5" max="6" width="20" style="89" customWidth="1"/>
    <col min="7" max="7" width="21.125" style="88" customWidth="1"/>
    <col min="8" max="8" width="9.875" style="88" customWidth="1"/>
    <col min="9" max="9" width="11" style="88" bestFit="1" customWidth="1"/>
    <col min="10" max="10" width="12.5" style="88" bestFit="1" customWidth="1"/>
    <col min="11" max="11" width="11.875" style="535" bestFit="1" customWidth="1"/>
    <col min="12" max="12" width="13.375" style="535" bestFit="1" customWidth="1"/>
    <col min="13" max="21" width="10.625" style="88" customWidth="1"/>
    <col min="22" max="22" width="14.875" style="88" customWidth="1"/>
    <col min="23" max="16384" width="9" style="88"/>
  </cols>
  <sheetData>
    <row r="1" spans="1:22" ht="20.25" customHeight="1">
      <c r="A1" s="100" t="s">
        <v>736</v>
      </c>
      <c r="B1" s="515"/>
      <c r="G1" s="99" t="s">
        <v>40</v>
      </c>
      <c r="H1" s="96" t="s">
        <v>30</v>
      </c>
      <c r="I1" s="98">
        <v>1541.5</v>
      </c>
      <c r="J1" s="1429"/>
      <c r="L1" s="536"/>
      <c r="M1" s="97"/>
      <c r="N1" s="96"/>
      <c r="O1" s="97"/>
      <c r="P1" s="96"/>
      <c r="Q1" s="97"/>
      <c r="R1" s="96"/>
      <c r="S1" s="97"/>
      <c r="T1" s="96"/>
      <c r="U1" s="97"/>
      <c r="V1" s="96"/>
    </row>
    <row r="2" spans="1:22" ht="16.5" customHeight="1">
      <c r="A2" s="93"/>
      <c r="B2" s="537"/>
      <c r="H2" s="94"/>
      <c r="J2" s="76"/>
      <c r="K2" s="537"/>
      <c r="L2" s="537"/>
      <c r="Q2" s="91"/>
    </row>
    <row r="3" spans="1:22" ht="16.5" customHeight="1">
      <c r="A3" s="95" t="s">
        <v>38</v>
      </c>
      <c r="B3" s="95" t="s">
        <v>37</v>
      </c>
      <c r="C3" s="95" t="s">
        <v>36</v>
      </c>
      <c r="D3" s="95" t="s">
        <v>35</v>
      </c>
      <c r="E3" s="78" t="s">
        <v>3</v>
      </c>
      <c r="F3" s="78" t="s">
        <v>2</v>
      </c>
      <c r="G3" s="77" t="s">
        <v>34</v>
      </c>
      <c r="H3" s="94"/>
    </row>
    <row r="4" spans="1:22" s="59" customFormat="1" ht="16.5" customHeight="1">
      <c r="A4" s="362" t="s">
        <v>100</v>
      </c>
      <c r="B4" s="362"/>
      <c r="C4" s="363"/>
      <c r="D4" s="364" t="s">
        <v>99</v>
      </c>
      <c r="E4" s="359"/>
      <c r="F4" s="359"/>
      <c r="G4" s="365"/>
      <c r="K4" s="315"/>
      <c r="L4" s="315"/>
    </row>
    <row r="5" spans="1:22" s="59" customFormat="1" ht="16.5" customHeight="1">
      <c r="A5" s="362" t="s">
        <v>100</v>
      </c>
      <c r="B5" s="362"/>
      <c r="C5" s="363"/>
      <c r="D5" s="364" t="s">
        <v>99</v>
      </c>
      <c r="E5" s="359"/>
      <c r="F5" s="359"/>
      <c r="G5" s="365"/>
      <c r="K5" s="315"/>
      <c r="L5" s="315"/>
    </row>
    <row r="6" spans="1:22" s="59" customFormat="1" ht="16.5" customHeight="1">
      <c r="A6" s="362" t="s">
        <v>104</v>
      </c>
      <c r="B6" s="362" t="s">
        <v>252</v>
      </c>
      <c r="C6" s="363" t="s">
        <v>702</v>
      </c>
      <c r="D6" s="364" t="s">
        <v>99</v>
      </c>
      <c r="E6" s="359"/>
      <c r="F6" s="359"/>
      <c r="G6" s="365"/>
      <c r="K6" s="315"/>
      <c r="L6" s="315"/>
    </row>
    <row r="7" spans="1:22" s="59" customFormat="1" ht="16.5" customHeight="1">
      <c r="A7" s="362" t="s">
        <v>153</v>
      </c>
      <c r="B7" s="362" t="s">
        <v>252</v>
      </c>
      <c r="C7" s="363" t="s">
        <v>703</v>
      </c>
      <c r="D7" s="364" t="s">
        <v>99</v>
      </c>
      <c r="E7" s="359"/>
      <c r="F7" s="359"/>
      <c r="G7" s="365"/>
      <c r="K7" s="315"/>
      <c r="L7" s="315"/>
    </row>
    <row r="8" spans="1:22" s="59" customFormat="1" ht="16.5" customHeight="1">
      <c r="A8" s="362" t="s">
        <v>104</v>
      </c>
      <c r="B8" s="362" t="s">
        <v>252</v>
      </c>
      <c r="C8" s="363" t="s">
        <v>284</v>
      </c>
      <c r="D8" s="364" t="s">
        <v>99</v>
      </c>
      <c r="E8" s="359"/>
      <c r="F8" s="359"/>
      <c r="G8" s="365"/>
      <c r="H8" s="315"/>
      <c r="K8" s="315"/>
      <c r="L8" s="315"/>
    </row>
    <row r="9" spans="1:22" s="59" customFormat="1" ht="16.5" customHeight="1">
      <c r="A9" s="362" t="s">
        <v>104</v>
      </c>
      <c r="B9" s="362" t="s">
        <v>460</v>
      </c>
      <c r="C9" s="363" t="s">
        <v>461</v>
      </c>
      <c r="D9" s="364" t="s">
        <v>99</v>
      </c>
      <c r="E9" s="359"/>
      <c r="F9" s="359"/>
      <c r="G9" s="365"/>
      <c r="H9" s="315"/>
      <c r="K9" s="315"/>
      <c r="L9" s="315"/>
    </row>
    <row r="10" spans="1:22" s="59" customFormat="1" ht="16.5" customHeight="1">
      <c r="A10" s="362" t="s">
        <v>153</v>
      </c>
      <c r="B10" s="362" t="s">
        <v>460</v>
      </c>
      <c r="C10" s="363" t="s">
        <v>462</v>
      </c>
      <c r="D10" s="364" t="s">
        <v>99</v>
      </c>
      <c r="E10" s="359"/>
      <c r="F10" s="359"/>
      <c r="G10" s="365"/>
      <c r="H10" s="315"/>
      <c r="K10" s="315"/>
      <c r="L10" s="315"/>
    </row>
    <row r="11" spans="1:22" s="59" customFormat="1" ht="16.5" customHeight="1">
      <c r="A11" s="369" t="s">
        <v>295</v>
      </c>
      <c r="B11" s="362" t="s">
        <v>151</v>
      </c>
      <c r="C11" s="363" t="s">
        <v>370</v>
      </c>
      <c r="D11" s="364" t="s">
        <v>99</v>
      </c>
      <c r="E11" s="359"/>
      <c r="F11" s="359"/>
      <c r="G11" s="365"/>
      <c r="H11" s="315"/>
      <c r="K11" s="315"/>
      <c r="L11" s="315"/>
    </row>
    <row r="12" spans="1:22" s="59" customFormat="1" ht="16.5" customHeight="1">
      <c r="A12" s="369" t="s">
        <v>295</v>
      </c>
      <c r="B12" s="362" t="s">
        <v>151</v>
      </c>
      <c r="C12" s="363" t="s">
        <v>253</v>
      </c>
      <c r="D12" s="364" t="s">
        <v>99</v>
      </c>
      <c r="E12" s="359"/>
      <c r="F12" s="359"/>
      <c r="G12" s="365"/>
      <c r="K12" s="315"/>
      <c r="L12" s="315"/>
    </row>
    <row r="13" spans="1:22" s="59" customFormat="1" ht="16.5" customHeight="1">
      <c r="A13" s="369" t="s">
        <v>295</v>
      </c>
      <c r="B13" s="362" t="s">
        <v>389</v>
      </c>
      <c r="C13" s="363" t="s">
        <v>694</v>
      </c>
      <c r="D13" s="364" t="s">
        <v>98</v>
      </c>
      <c r="E13" s="359"/>
      <c r="F13" s="359"/>
      <c r="G13" s="365"/>
      <c r="K13" s="315"/>
      <c r="L13" s="315"/>
    </row>
    <row r="14" spans="1:22" s="59" customFormat="1" ht="16.5" customHeight="1" thickBot="1">
      <c r="A14" s="360" t="s">
        <v>60</v>
      </c>
      <c r="B14" s="360" t="s">
        <v>102</v>
      </c>
      <c r="C14" s="361" t="s">
        <v>682</v>
      </c>
      <c r="D14" s="366" t="s">
        <v>98</v>
      </c>
      <c r="E14" s="367"/>
      <c r="F14" s="367"/>
      <c r="G14" s="368"/>
      <c r="K14" s="315"/>
      <c r="L14" s="315"/>
    </row>
    <row r="15" spans="1:22" s="59" customFormat="1" ht="16.5" customHeight="1" thickTop="1" thickBot="1">
      <c r="A15" s="1501" t="s">
        <v>100</v>
      </c>
      <c r="B15" s="1501" t="s">
        <v>661</v>
      </c>
      <c r="C15" s="1502" t="s">
        <v>662</v>
      </c>
      <c r="D15" s="1503" t="s">
        <v>99</v>
      </c>
      <c r="E15" s="1504"/>
      <c r="F15" s="1504"/>
      <c r="G15" s="1505"/>
      <c r="H15" s="64"/>
      <c r="K15" s="315"/>
      <c r="L15" s="315"/>
    </row>
    <row r="16" spans="1:22" s="59" customFormat="1" ht="16.5" customHeight="1" thickTop="1">
      <c r="A16" s="61" t="s">
        <v>67</v>
      </c>
      <c r="B16" s="617" t="s">
        <v>193</v>
      </c>
      <c r="C16" s="618" t="s">
        <v>342</v>
      </c>
      <c r="D16" s="61" t="s">
        <v>99</v>
      </c>
      <c r="E16" s="90"/>
      <c r="F16" s="620">
        <v>110000</v>
      </c>
      <c r="K16" s="315"/>
      <c r="L16" s="315"/>
    </row>
    <row r="17" spans="1:12" s="59" customFormat="1" ht="16.5" customHeight="1">
      <c r="A17" s="61" t="s">
        <v>216</v>
      </c>
      <c r="B17" s="617" t="s">
        <v>188</v>
      </c>
      <c r="C17" s="619" t="s">
        <v>194</v>
      </c>
      <c r="D17" s="61" t="s">
        <v>99</v>
      </c>
      <c r="E17" s="90"/>
      <c r="F17" s="620">
        <v>43689</v>
      </c>
      <c r="K17" s="315"/>
      <c r="L17" s="315"/>
    </row>
    <row r="18" spans="1:12" s="59" customFormat="1" ht="16.5" customHeight="1">
      <c r="A18" s="61" t="s">
        <v>216</v>
      </c>
      <c r="B18" s="61" t="s">
        <v>195</v>
      </c>
      <c r="C18" s="62" t="s">
        <v>196</v>
      </c>
      <c r="D18" s="61" t="s">
        <v>99</v>
      </c>
      <c r="E18" s="90"/>
      <c r="F18" s="620"/>
      <c r="K18" s="315"/>
      <c r="L18" s="315"/>
    </row>
    <row r="19" spans="1:12" s="59" customFormat="1" ht="16.5" customHeight="1">
      <c r="A19" s="61" t="s">
        <v>216</v>
      </c>
      <c r="B19" s="61" t="s">
        <v>188</v>
      </c>
      <c r="C19" s="62" t="s">
        <v>274</v>
      </c>
      <c r="D19" s="61" t="s">
        <v>99</v>
      </c>
      <c r="E19" s="90"/>
      <c r="F19" s="620"/>
      <c r="K19" s="315"/>
      <c r="L19" s="315"/>
    </row>
    <row r="20" spans="1:12" s="59" customFormat="1" ht="16.5" customHeight="1">
      <c r="A20" s="61" t="s">
        <v>216</v>
      </c>
      <c r="B20" s="61" t="s">
        <v>188</v>
      </c>
      <c r="C20" s="62" t="s">
        <v>249</v>
      </c>
      <c r="D20" s="61" t="s">
        <v>99</v>
      </c>
      <c r="E20" s="90"/>
      <c r="F20" s="620"/>
      <c r="K20" s="315"/>
      <c r="L20" s="315"/>
    </row>
    <row r="21" spans="1:12" s="59" customFormat="1" ht="16.5" customHeight="1">
      <c r="A21" s="61" t="s">
        <v>67</v>
      </c>
      <c r="B21" s="61" t="s">
        <v>188</v>
      </c>
      <c r="C21" s="62" t="s">
        <v>265</v>
      </c>
      <c r="D21" s="61" t="s">
        <v>99</v>
      </c>
      <c r="E21" s="90"/>
      <c r="F21" s="620"/>
      <c r="K21" s="315"/>
      <c r="L21" s="315"/>
    </row>
    <row r="22" spans="1:12" s="59" customFormat="1" ht="16.5" customHeight="1">
      <c r="A22" s="61" t="s">
        <v>67</v>
      </c>
      <c r="B22" s="61" t="s">
        <v>188</v>
      </c>
      <c r="C22" s="62" t="s">
        <v>260</v>
      </c>
      <c r="D22" s="61" t="s">
        <v>99</v>
      </c>
      <c r="E22" s="90"/>
      <c r="F22" s="620"/>
      <c r="K22" s="315"/>
      <c r="L22" s="315"/>
    </row>
    <row r="23" spans="1:12" s="59" customFormat="1" ht="16.5" customHeight="1">
      <c r="A23" s="61" t="s">
        <v>78</v>
      </c>
      <c r="B23" s="61" t="s">
        <v>188</v>
      </c>
      <c r="C23" s="62" t="s">
        <v>264</v>
      </c>
      <c r="D23" s="61" t="s">
        <v>99</v>
      </c>
      <c r="E23" s="90"/>
      <c r="F23" s="620">
        <v>919248</v>
      </c>
      <c r="K23" s="315"/>
      <c r="L23" s="315"/>
    </row>
    <row r="24" spans="1:12" s="59" customFormat="1" ht="16.5" customHeight="1">
      <c r="A24" s="61" t="s">
        <v>67</v>
      </c>
      <c r="B24" s="61" t="s">
        <v>197</v>
      </c>
      <c r="C24" s="62" t="s">
        <v>198</v>
      </c>
      <c r="D24" s="61" t="s">
        <v>99</v>
      </c>
      <c r="E24" s="90"/>
      <c r="F24" s="620">
        <v>18700</v>
      </c>
      <c r="K24" s="315"/>
      <c r="L24" s="315"/>
    </row>
    <row r="25" spans="1:12" s="59" customFormat="1" ht="16.5" customHeight="1">
      <c r="A25" s="61" t="s">
        <v>295</v>
      </c>
      <c r="B25" s="61" t="s">
        <v>294</v>
      </c>
      <c r="C25" s="62" t="s">
        <v>770</v>
      </c>
      <c r="D25" s="61" t="s">
        <v>99</v>
      </c>
      <c r="E25" s="90"/>
      <c r="F25" s="620"/>
      <c r="K25" s="315"/>
      <c r="L25" s="315"/>
    </row>
    <row r="26" spans="1:12" s="59" customFormat="1" ht="16.5" customHeight="1">
      <c r="A26" s="61" t="s">
        <v>295</v>
      </c>
      <c r="B26" s="61" t="s">
        <v>176</v>
      </c>
      <c r="C26" s="62" t="s">
        <v>771</v>
      </c>
      <c r="D26" s="61" t="s">
        <v>99</v>
      </c>
      <c r="E26" s="90"/>
      <c r="F26" s="620"/>
      <c r="K26" s="315"/>
      <c r="L26" s="315"/>
    </row>
    <row r="27" spans="1:12" s="59" customFormat="1" ht="16.5" customHeight="1">
      <c r="A27" s="61" t="s">
        <v>60</v>
      </c>
      <c r="B27" s="61" t="s">
        <v>716</v>
      </c>
      <c r="C27" s="62" t="s">
        <v>772</v>
      </c>
      <c r="D27" s="61" t="s">
        <v>99</v>
      </c>
      <c r="E27" s="90"/>
      <c r="F27" s="620"/>
      <c r="K27" s="315"/>
      <c r="L27" s="315"/>
    </row>
    <row r="28" spans="1:12" s="59" customFormat="1" ht="16.5" customHeight="1">
      <c r="A28" s="61" t="s">
        <v>67</v>
      </c>
      <c r="B28" s="61" t="s">
        <v>261</v>
      </c>
      <c r="C28" s="62" t="s">
        <v>262</v>
      </c>
      <c r="D28" s="61" t="s">
        <v>99</v>
      </c>
      <c r="E28" s="90"/>
      <c r="F28" s="620"/>
      <c r="K28" s="315"/>
      <c r="L28" s="315"/>
    </row>
    <row r="29" spans="1:12" s="59" customFormat="1" ht="16.5" customHeight="1">
      <c r="A29" s="61" t="s">
        <v>67</v>
      </c>
      <c r="B29" s="61" t="s">
        <v>261</v>
      </c>
      <c r="C29" s="62" t="s">
        <v>263</v>
      </c>
      <c r="D29" s="61" t="s">
        <v>99</v>
      </c>
      <c r="E29" s="90"/>
      <c r="F29" s="620"/>
      <c r="K29" s="315"/>
      <c r="L29" s="315"/>
    </row>
    <row r="30" spans="1:12" s="59" customFormat="1" ht="16.5" customHeight="1">
      <c r="A30" s="61" t="s">
        <v>61</v>
      </c>
      <c r="B30" s="61" t="s">
        <v>176</v>
      </c>
      <c r="C30" s="62" t="s">
        <v>767</v>
      </c>
      <c r="D30" s="61" t="s">
        <v>99</v>
      </c>
      <c r="E30" s="90"/>
      <c r="F30" s="620">
        <v>250000</v>
      </c>
      <c r="K30" s="315"/>
      <c r="L30" s="315"/>
    </row>
    <row r="31" spans="1:12" s="59" customFormat="1" ht="16.5" customHeight="1">
      <c r="A31" s="61" t="s">
        <v>181</v>
      </c>
      <c r="B31" s="61" t="s">
        <v>279</v>
      </c>
      <c r="C31" s="62" t="s">
        <v>280</v>
      </c>
      <c r="D31" s="61" t="s">
        <v>99</v>
      </c>
      <c r="E31" s="90"/>
      <c r="F31" s="90">
        <v>55956</v>
      </c>
      <c r="K31" s="315"/>
      <c r="L31" s="315"/>
    </row>
    <row r="32" spans="1:12" s="59" customFormat="1" ht="15.6" customHeight="1">
      <c r="A32" s="61" t="s">
        <v>180</v>
      </c>
      <c r="B32" s="61" t="s">
        <v>199</v>
      </c>
      <c r="C32" s="606" t="s">
        <v>200</v>
      </c>
      <c r="D32" s="61" t="s">
        <v>99</v>
      </c>
      <c r="E32" s="92"/>
      <c r="F32" s="620">
        <v>216000</v>
      </c>
      <c r="K32" s="317"/>
      <c r="L32" s="317"/>
    </row>
    <row r="33" spans="1:12" s="59" customFormat="1" ht="15.6" customHeight="1">
      <c r="A33" s="61" t="s">
        <v>180</v>
      </c>
      <c r="B33" s="61" t="s">
        <v>201</v>
      </c>
      <c r="C33" s="606" t="s">
        <v>202</v>
      </c>
      <c r="D33" s="61" t="s">
        <v>99</v>
      </c>
      <c r="E33" s="92"/>
      <c r="F33" s="620">
        <v>13700</v>
      </c>
      <c r="K33" s="317"/>
      <c r="L33" s="317"/>
    </row>
    <row r="34" spans="1:12" s="59" customFormat="1" ht="15.6" customHeight="1">
      <c r="A34" s="61" t="s">
        <v>180</v>
      </c>
      <c r="B34" s="61" t="s">
        <v>203</v>
      </c>
      <c r="C34" s="606" t="s">
        <v>204</v>
      </c>
      <c r="D34" s="61" t="s">
        <v>99</v>
      </c>
      <c r="E34" s="92"/>
      <c r="F34" s="620"/>
      <c r="K34" s="315"/>
      <c r="L34" s="315"/>
    </row>
    <row r="35" spans="1:12" s="59" customFormat="1" ht="15.6" customHeight="1">
      <c r="A35" s="61" t="s">
        <v>67</v>
      </c>
      <c r="B35" s="61" t="s">
        <v>205</v>
      </c>
      <c r="C35" s="606" t="s">
        <v>206</v>
      </c>
      <c r="D35" s="61" t="s">
        <v>99</v>
      </c>
      <c r="E35" s="92"/>
      <c r="F35" s="620"/>
      <c r="K35" s="315"/>
      <c r="L35" s="315"/>
    </row>
    <row r="36" spans="1:12" s="59" customFormat="1" ht="15.6" customHeight="1">
      <c r="A36" s="61" t="s">
        <v>67</v>
      </c>
      <c r="B36" s="61" t="s">
        <v>207</v>
      </c>
      <c r="C36" s="606" t="s">
        <v>208</v>
      </c>
      <c r="D36" s="61" t="s">
        <v>99</v>
      </c>
      <c r="E36" s="92"/>
      <c r="F36" s="620"/>
      <c r="K36" s="315"/>
      <c r="L36" s="315"/>
    </row>
    <row r="37" spans="1:12" s="59" customFormat="1" ht="15.6" customHeight="1">
      <c r="A37" s="61" t="s">
        <v>67</v>
      </c>
      <c r="B37" s="61" t="s">
        <v>189</v>
      </c>
      <c r="C37" s="606" t="s">
        <v>190</v>
      </c>
      <c r="D37" s="61" t="s">
        <v>99</v>
      </c>
      <c r="E37" s="92"/>
      <c r="F37" s="620">
        <v>3157</v>
      </c>
      <c r="K37" s="315"/>
      <c r="L37" s="315"/>
    </row>
    <row r="38" spans="1:12" s="59" customFormat="1" ht="15.6" customHeight="1">
      <c r="A38" s="61" t="s">
        <v>67</v>
      </c>
      <c r="B38" s="61" t="s">
        <v>209</v>
      </c>
      <c r="C38" s="606" t="s">
        <v>210</v>
      </c>
      <c r="D38" s="61" t="s">
        <v>99</v>
      </c>
      <c r="E38" s="92"/>
      <c r="F38" s="620"/>
      <c r="K38" s="315"/>
      <c r="L38" s="315"/>
    </row>
    <row r="39" spans="1:12" s="59" customFormat="1" ht="15.6" customHeight="1">
      <c r="A39" s="61" t="s">
        <v>67</v>
      </c>
      <c r="B39" s="61" t="s">
        <v>663</v>
      </c>
      <c r="C39" s="1506" t="s">
        <v>664</v>
      </c>
      <c r="D39" s="61" t="s">
        <v>99</v>
      </c>
      <c r="E39" s="92"/>
      <c r="F39" s="620"/>
      <c r="K39" s="315"/>
      <c r="L39" s="315"/>
    </row>
    <row r="40" spans="1:12" s="59" customFormat="1" ht="15.6" customHeight="1">
      <c r="A40" s="61" t="s">
        <v>67</v>
      </c>
      <c r="B40" s="61" t="s">
        <v>766</v>
      </c>
      <c r="C40" s="606" t="s">
        <v>211</v>
      </c>
      <c r="D40" s="61" t="s">
        <v>99</v>
      </c>
      <c r="E40" s="92"/>
      <c r="F40" s="620">
        <v>20350</v>
      </c>
      <c r="K40" s="315"/>
      <c r="L40" s="315"/>
    </row>
    <row r="41" spans="1:12" s="59" customFormat="1" ht="15.6" customHeight="1">
      <c r="A41" s="61" t="s">
        <v>181</v>
      </c>
      <c r="B41" s="61" t="s">
        <v>212</v>
      </c>
      <c r="C41" s="606" t="s">
        <v>213</v>
      </c>
      <c r="D41" s="61" t="s">
        <v>99</v>
      </c>
      <c r="E41" s="92"/>
      <c r="F41" s="620"/>
      <c r="K41" s="315"/>
      <c r="L41" s="315"/>
    </row>
    <row r="42" spans="1:12" s="59" customFormat="1" ht="15.6" customHeight="1">
      <c r="A42" s="61" t="s">
        <v>67</v>
      </c>
      <c r="B42" s="61" t="s">
        <v>245</v>
      </c>
      <c r="C42" s="606" t="s">
        <v>246</v>
      </c>
      <c r="D42" s="61" t="s">
        <v>99</v>
      </c>
      <c r="E42" s="92"/>
      <c r="F42" s="620"/>
      <c r="K42" s="315"/>
      <c r="L42" s="315"/>
    </row>
    <row r="43" spans="1:12" s="59" customFormat="1" ht="16.5" customHeight="1">
      <c r="A43" s="61" t="s">
        <v>67</v>
      </c>
      <c r="B43" s="607" t="s">
        <v>214</v>
      </c>
      <c r="C43" s="608" t="s">
        <v>215</v>
      </c>
      <c r="D43" s="61" t="s">
        <v>99</v>
      </c>
      <c r="E43" s="318"/>
      <c r="F43" s="318"/>
      <c r="K43" s="315"/>
      <c r="L43" s="315"/>
    </row>
    <row r="44" spans="1:12" s="59" customFormat="1" ht="16.5" customHeight="1">
      <c r="A44" s="61" t="s">
        <v>67</v>
      </c>
      <c r="B44" s="607" t="s">
        <v>388</v>
      </c>
      <c r="C44" s="608" t="s">
        <v>215</v>
      </c>
      <c r="D44" s="61" t="s">
        <v>99</v>
      </c>
      <c r="E44" s="318"/>
      <c r="F44" s="318"/>
      <c r="K44" s="315"/>
      <c r="L44" s="315"/>
    </row>
    <row r="45" spans="1:12" s="59" customFormat="1" ht="16.5" customHeight="1">
      <c r="A45" s="61" t="s">
        <v>707</v>
      </c>
      <c r="B45" s="61" t="s">
        <v>217</v>
      </c>
      <c r="C45" s="62" t="s">
        <v>218</v>
      </c>
      <c r="D45" s="61" t="s">
        <v>99</v>
      </c>
      <c r="E45" s="318"/>
      <c r="F45" s="318"/>
      <c r="K45" s="315"/>
      <c r="L45" s="315"/>
    </row>
    <row r="46" spans="1:12" s="59" customFormat="1" ht="16.5" customHeight="1">
      <c r="A46" s="61" t="s">
        <v>707</v>
      </c>
      <c r="B46" s="61" t="s">
        <v>69</v>
      </c>
      <c r="C46" s="62" t="s">
        <v>219</v>
      </c>
      <c r="D46" s="61" t="s">
        <v>99</v>
      </c>
      <c r="F46" s="318"/>
      <c r="K46" s="315"/>
      <c r="L46" s="315"/>
    </row>
    <row r="47" spans="1:12" s="59" customFormat="1" ht="16.5" customHeight="1">
      <c r="A47" s="61" t="s">
        <v>67</v>
      </c>
      <c r="B47" s="61" t="s">
        <v>714</v>
      </c>
      <c r="C47" s="62" t="s">
        <v>715</v>
      </c>
      <c r="D47" s="61" t="s">
        <v>99</v>
      </c>
      <c r="E47" s="315"/>
      <c r="F47" s="318"/>
      <c r="K47" s="315"/>
      <c r="L47" s="315"/>
    </row>
    <row r="48" spans="1:12" s="59" customFormat="1" ht="16.5" customHeight="1">
      <c r="A48" s="61" t="s">
        <v>707</v>
      </c>
      <c r="B48" s="61" t="s">
        <v>254</v>
      </c>
      <c r="C48" s="62" t="s">
        <v>255</v>
      </c>
      <c r="D48" s="61" t="s">
        <v>99</v>
      </c>
      <c r="E48" s="318"/>
      <c r="F48" s="315">
        <v>4028322</v>
      </c>
      <c r="K48" s="315"/>
      <c r="L48" s="315"/>
    </row>
    <row r="49" spans="1:12" s="59" customFormat="1" ht="16.5" customHeight="1">
      <c r="A49" s="61" t="s">
        <v>181</v>
      </c>
      <c r="B49" s="61" t="s">
        <v>220</v>
      </c>
      <c r="C49" s="62" t="s">
        <v>239</v>
      </c>
      <c r="D49" s="61" t="s">
        <v>99</v>
      </c>
      <c r="E49" s="318"/>
      <c r="F49" s="318"/>
      <c r="K49" s="315"/>
      <c r="L49" s="315"/>
    </row>
    <row r="50" spans="1:12" s="59" customFormat="1" ht="16.5" customHeight="1">
      <c r="A50" s="61" t="s">
        <v>67</v>
      </c>
      <c r="B50" s="61" t="s">
        <v>221</v>
      </c>
      <c r="C50" s="62" t="s">
        <v>222</v>
      </c>
      <c r="D50" s="61" t="s">
        <v>99</v>
      </c>
      <c r="E50" s="318"/>
      <c r="F50" s="318">
        <v>300000</v>
      </c>
      <c r="K50" s="315"/>
      <c r="L50" s="315"/>
    </row>
    <row r="51" spans="1:12" s="59" customFormat="1" ht="16.5" customHeight="1">
      <c r="A51" s="61" t="s">
        <v>181</v>
      </c>
      <c r="B51" s="61" t="s">
        <v>223</v>
      </c>
      <c r="C51" s="62" t="s">
        <v>224</v>
      </c>
      <c r="D51" s="61" t="s">
        <v>99</v>
      </c>
      <c r="E51" s="318"/>
      <c r="F51" s="318">
        <v>99000</v>
      </c>
      <c r="K51" s="317"/>
      <c r="L51" s="317"/>
    </row>
    <row r="52" spans="1:12" s="59" customFormat="1" ht="16.5" customHeight="1">
      <c r="A52" s="61" t="s">
        <v>181</v>
      </c>
      <c r="B52" s="61" t="s">
        <v>271</v>
      </c>
      <c r="C52" s="62" t="s">
        <v>442</v>
      </c>
      <c r="D52" s="61" t="s">
        <v>98</v>
      </c>
      <c r="E52" s="318"/>
      <c r="F52" s="318"/>
      <c r="K52" s="315"/>
      <c r="L52" s="315"/>
    </row>
    <row r="53" spans="1:12" s="59" customFormat="1" ht="16.5" customHeight="1">
      <c r="A53" s="61" t="s">
        <v>181</v>
      </c>
      <c r="B53" s="61" t="s">
        <v>225</v>
      </c>
      <c r="C53" s="62" t="s">
        <v>226</v>
      </c>
      <c r="D53" s="61" t="s">
        <v>99</v>
      </c>
      <c r="E53" s="318"/>
      <c r="F53" s="318"/>
      <c r="K53" s="315"/>
      <c r="L53" s="315"/>
    </row>
    <row r="54" spans="1:12" s="59" customFormat="1" ht="16.5" customHeight="1">
      <c r="A54" s="61" t="s">
        <v>235</v>
      </c>
      <c r="B54" s="61" t="s">
        <v>227</v>
      </c>
      <c r="C54" s="62" t="s">
        <v>228</v>
      </c>
      <c r="D54" s="61" t="s">
        <v>99</v>
      </c>
      <c r="E54" s="318"/>
      <c r="F54" s="318">
        <v>1165240</v>
      </c>
      <c r="K54" s="315"/>
      <c r="L54" s="315"/>
    </row>
    <row r="55" spans="1:12" s="59" customFormat="1" ht="16.5" customHeight="1">
      <c r="A55" s="61" t="s">
        <v>235</v>
      </c>
      <c r="B55" s="61" t="s">
        <v>229</v>
      </c>
      <c r="C55" s="62" t="s">
        <v>230</v>
      </c>
      <c r="D55" s="61" t="s">
        <v>99</v>
      </c>
      <c r="E55" s="90"/>
      <c r="F55" s="621">
        <v>1678060</v>
      </c>
      <c r="G55" s="90"/>
      <c r="K55" s="315"/>
      <c r="L55" s="315"/>
    </row>
    <row r="56" spans="1:12" s="59" customFormat="1" ht="16.5" customHeight="1">
      <c r="A56" s="61" t="s">
        <v>235</v>
      </c>
      <c r="B56" s="61" t="s">
        <v>68</v>
      </c>
      <c r="C56" s="62" t="s">
        <v>231</v>
      </c>
      <c r="D56" s="61" t="s">
        <v>99</v>
      </c>
      <c r="E56" s="90"/>
      <c r="F56" s="621">
        <f>161190-500</f>
        <v>160690</v>
      </c>
      <c r="G56" s="90"/>
      <c r="K56" s="315"/>
      <c r="L56" s="315"/>
    </row>
    <row r="57" spans="1:12" s="59" customFormat="1" ht="16.5" customHeight="1">
      <c r="A57" s="61" t="s">
        <v>181</v>
      </c>
      <c r="B57" s="61" t="s">
        <v>66</v>
      </c>
      <c r="C57" s="62" t="s">
        <v>232</v>
      </c>
      <c r="D57" s="61" t="s">
        <v>99</v>
      </c>
      <c r="E57" s="90"/>
      <c r="F57" s="621"/>
      <c r="G57" s="90"/>
      <c r="K57" s="315"/>
      <c r="L57" s="315"/>
    </row>
    <row r="58" spans="1:12" s="59" customFormat="1" ht="16.5" customHeight="1">
      <c r="A58" s="61" t="s">
        <v>181</v>
      </c>
      <c r="B58" s="61" t="s">
        <v>247</v>
      </c>
      <c r="C58" s="62" t="s">
        <v>248</v>
      </c>
      <c r="D58" s="61" t="s">
        <v>99</v>
      </c>
      <c r="E58" s="90"/>
      <c r="F58" s="621"/>
      <c r="G58" s="90"/>
      <c r="K58" s="315"/>
      <c r="L58" s="315"/>
    </row>
    <row r="59" spans="1:12" s="59" customFormat="1" ht="16.5" customHeight="1">
      <c r="A59" s="61" t="s">
        <v>67</v>
      </c>
      <c r="B59" s="61" t="s">
        <v>354</v>
      </c>
      <c r="C59" s="62" t="s">
        <v>281</v>
      </c>
      <c r="D59" s="61" t="s">
        <v>99</v>
      </c>
      <c r="E59" s="90"/>
      <c r="F59" s="621"/>
      <c r="G59" s="90"/>
      <c r="K59" s="315"/>
      <c r="L59" s="315"/>
    </row>
    <row r="60" spans="1:12" s="59" customFormat="1" ht="16.5" customHeight="1">
      <c r="A60" s="61" t="s">
        <v>181</v>
      </c>
      <c r="B60" s="61" t="s">
        <v>177</v>
      </c>
      <c r="C60" s="62" t="s">
        <v>178</v>
      </c>
      <c r="D60" s="61" t="s">
        <v>99</v>
      </c>
      <c r="E60" s="90"/>
      <c r="F60" s="621"/>
      <c r="G60" s="90"/>
      <c r="K60" s="315"/>
      <c r="L60" s="315"/>
    </row>
    <row r="61" spans="1:12" s="59" customFormat="1" ht="16.5" customHeight="1">
      <c r="A61" s="61" t="s">
        <v>67</v>
      </c>
      <c r="B61" s="61" t="s">
        <v>268</v>
      </c>
      <c r="C61" s="62" t="s">
        <v>453</v>
      </c>
      <c r="D61" s="61" t="s">
        <v>99</v>
      </c>
      <c r="E61" s="90"/>
      <c r="F61" s="621"/>
      <c r="G61" s="90"/>
      <c r="K61" s="317"/>
      <c r="L61" s="317"/>
    </row>
    <row r="62" spans="1:12" ht="16.5" customHeight="1">
      <c r="A62" s="61" t="s">
        <v>236</v>
      </c>
      <c r="B62" s="61" t="s">
        <v>66</v>
      </c>
      <c r="C62" s="62" t="s">
        <v>769</v>
      </c>
      <c r="D62" s="61" t="s">
        <v>99</v>
      </c>
      <c r="E62" s="90"/>
      <c r="F62" s="621">
        <v>15000000</v>
      </c>
      <c r="G62" s="59"/>
    </row>
    <row r="63" spans="1:12" ht="16.5" customHeight="1">
      <c r="A63" s="61" t="s">
        <v>237</v>
      </c>
      <c r="B63" s="61" t="s">
        <v>233</v>
      </c>
      <c r="C63" s="62" t="s">
        <v>234</v>
      </c>
      <c r="D63" s="61" t="s">
        <v>99</v>
      </c>
      <c r="E63" s="90"/>
      <c r="F63" s="620">
        <f>3563860+356380</f>
        <v>3920240</v>
      </c>
      <c r="G63" s="59"/>
    </row>
    <row r="64" spans="1:12" ht="16.5" customHeight="1">
      <c r="A64" s="61" t="s">
        <v>182</v>
      </c>
      <c r="B64" s="61" t="s">
        <v>258</v>
      </c>
      <c r="C64" s="62" t="s">
        <v>768</v>
      </c>
      <c r="D64" s="61" t="s">
        <v>99</v>
      </c>
      <c r="E64" s="90"/>
      <c r="F64" s="89">
        <v>476281</v>
      </c>
      <c r="G64" s="59"/>
      <c r="K64" s="947"/>
      <c r="L64" s="947"/>
    </row>
    <row r="65" spans="1:12" ht="16.5" customHeight="1">
      <c r="A65" s="61" t="s">
        <v>296</v>
      </c>
      <c r="B65" s="61" t="s">
        <v>267</v>
      </c>
      <c r="C65" s="616" t="s">
        <v>296</v>
      </c>
      <c r="D65" s="61" t="s">
        <v>99</v>
      </c>
      <c r="E65" s="90"/>
      <c r="F65" s="620">
        <v>1928480</v>
      </c>
      <c r="G65" s="59"/>
    </row>
    <row r="66" spans="1:12" ht="16.5" customHeight="1">
      <c r="A66" s="61" t="s">
        <v>181</v>
      </c>
      <c r="B66" s="61" t="s">
        <v>272</v>
      </c>
      <c r="C66" s="616" t="s">
        <v>275</v>
      </c>
      <c r="D66" s="61" t="s">
        <v>273</v>
      </c>
      <c r="E66" s="90"/>
      <c r="F66" s="620"/>
      <c r="G66" s="59"/>
    </row>
    <row r="67" spans="1:12" ht="16.5" customHeight="1">
      <c r="A67" s="61" t="s">
        <v>181</v>
      </c>
      <c r="B67" s="61" t="s">
        <v>704</v>
      </c>
      <c r="C67" s="616" t="s">
        <v>705</v>
      </c>
      <c r="D67" s="61" t="s">
        <v>273</v>
      </c>
      <c r="E67" s="90"/>
      <c r="F67" s="620"/>
      <c r="G67" s="59"/>
    </row>
    <row r="68" spans="1:12" ht="16.5" customHeight="1">
      <c r="A68" s="61" t="s">
        <v>107</v>
      </c>
      <c r="B68" s="61" t="s">
        <v>256</v>
      </c>
      <c r="C68" s="62" t="s">
        <v>257</v>
      </c>
      <c r="D68" s="61" t="s">
        <v>99</v>
      </c>
      <c r="E68" s="90"/>
      <c r="F68" s="620">
        <v>825</v>
      </c>
      <c r="G68" s="59"/>
    </row>
    <row r="69" spans="1:12" ht="16.5" customHeight="1">
      <c r="A69" s="61" t="s">
        <v>107</v>
      </c>
      <c r="B69" s="61" t="s">
        <v>250</v>
      </c>
      <c r="C69" s="62" t="s">
        <v>251</v>
      </c>
      <c r="D69" s="61" t="s">
        <v>99</v>
      </c>
      <c r="E69" s="90"/>
      <c r="F69" s="620"/>
      <c r="G69" s="59"/>
    </row>
    <row r="70" spans="1:12" ht="16.5" customHeight="1">
      <c r="A70" s="61" t="s">
        <v>107</v>
      </c>
      <c r="B70" s="61" t="s">
        <v>282</v>
      </c>
      <c r="C70" s="62" t="s">
        <v>283</v>
      </c>
      <c r="D70" s="61" t="s">
        <v>99</v>
      </c>
      <c r="E70" s="90"/>
      <c r="F70" s="620"/>
      <c r="G70" s="59"/>
    </row>
    <row r="71" spans="1:12" ht="16.5" customHeight="1">
      <c r="A71" s="61" t="s">
        <v>107</v>
      </c>
      <c r="B71" s="61" t="s">
        <v>238</v>
      </c>
      <c r="C71" s="59" t="s">
        <v>240</v>
      </c>
      <c r="D71" s="61" t="s">
        <v>99</v>
      </c>
      <c r="E71" s="90"/>
      <c r="F71" s="620">
        <v>347600</v>
      </c>
      <c r="G71" s="59"/>
    </row>
    <row r="72" spans="1:12" ht="16.5" customHeight="1">
      <c r="A72" s="61" t="s">
        <v>107</v>
      </c>
      <c r="B72" s="61" t="s">
        <v>241</v>
      </c>
      <c r="C72" s="59" t="s">
        <v>242</v>
      </c>
      <c r="D72" s="61" t="s">
        <v>99</v>
      </c>
      <c r="E72" s="90"/>
      <c r="F72" s="620">
        <v>336600</v>
      </c>
      <c r="G72" s="59"/>
    </row>
    <row r="73" spans="1:12" ht="16.5" customHeight="1">
      <c r="A73" s="61" t="s">
        <v>107</v>
      </c>
      <c r="B73" s="61" t="s">
        <v>289</v>
      </c>
      <c r="C73" s="59" t="s">
        <v>454</v>
      </c>
      <c r="D73" s="61" t="s">
        <v>99</v>
      </c>
      <c r="E73" s="90"/>
      <c r="F73" s="620"/>
      <c r="G73" s="59"/>
    </row>
    <row r="74" spans="1:12" ht="16.5" customHeight="1">
      <c r="A74" s="61" t="s">
        <v>182</v>
      </c>
      <c r="B74" s="61" t="s">
        <v>299</v>
      </c>
      <c r="C74" s="59" t="s">
        <v>300</v>
      </c>
      <c r="D74" s="61" t="s">
        <v>99</v>
      </c>
      <c r="E74" s="90"/>
      <c r="F74" s="90"/>
      <c r="G74" s="59"/>
    </row>
    <row r="75" spans="1:12" ht="16.5" customHeight="1">
      <c r="A75" s="61" t="s">
        <v>107</v>
      </c>
      <c r="B75" s="61" t="s">
        <v>335</v>
      </c>
      <c r="C75" s="59" t="s">
        <v>680</v>
      </c>
      <c r="D75" s="61" t="s">
        <v>99</v>
      </c>
      <c r="E75" s="90"/>
      <c r="F75" s="90"/>
      <c r="G75" s="59"/>
    </row>
    <row r="76" spans="1:12" ht="16.5" customHeight="1">
      <c r="A76" s="61" t="s">
        <v>107</v>
      </c>
      <c r="B76" s="61" t="s">
        <v>343</v>
      </c>
      <c r="C76" s="59" t="s">
        <v>348</v>
      </c>
      <c r="D76" s="61" t="s">
        <v>99</v>
      </c>
      <c r="E76" s="90"/>
      <c r="F76" s="90"/>
      <c r="G76" s="59"/>
    </row>
    <row r="77" spans="1:12" ht="16.5" customHeight="1">
      <c r="A77" s="61" t="s">
        <v>107</v>
      </c>
      <c r="B77" s="61" t="s">
        <v>344</v>
      </c>
      <c r="C77" s="59" t="s">
        <v>345</v>
      </c>
      <c r="D77" s="61" t="s">
        <v>99</v>
      </c>
      <c r="E77" s="90"/>
      <c r="F77" s="90"/>
      <c r="G77" s="59"/>
    </row>
    <row r="78" spans="1:12" ht="16.5" customHeight="1">
      <c r="A78" s="61" t="s">
        <v>107</v>
      </c>
      <c r="B78" s="61" t="s">
        <v>346</v>
      </c>
      <c r="C78" s="59" t="s">
        <v>347</v>
      </c>
      <c r="D78" s="61" t="s">
        <v>99</v>
      </c>
      <c r="E78" s="90"/>
      <c r="F78" s="90"/>
      <c r="G78" s="59"/>
    </row>
    <row r="79" spans="1:12" ht="16.5" customHeight="1">
      <c r="A79" s="61" t="s">
        <v>107</v>
      </c>
      <c r="B79" s="61" t="s">
        <v>349</v>
      </c>
      <c r="C79" s="59" t="s">
        <v>350</v>
      </c>
      <c r="D79" s="61" t="s">
        <v>99</v>
      </c>
      <c r="E79" s="90"/>
      <c r="F79" s="620"/>
      <c r="G79" s="59"/>
      <c r="K79" s="947"/>
      <c r="L79" s="947"/>
    </row>
    <row r="80" spans="1:12" ht="16.5" customHeight="1">
      <c r="A80" s="61" t="s">
        <v>107</v>
      </c>
      <c r="B80" s="61" t="s">
        <v>351</v>
      </c>
      <c r="C80" s="59" t="s">
        <v>352</v>
      </c>
      <c r="D80" s="61" t="s">
        <v>99</v>
      </c>
      <c r="E80" s="90"/>
      <c r="F80" s="90"/>
      <c r="G80" s="59"/>
    </row>
    <row r="81" spans="1:7" ht="16.5" customHeight="1">
      <c r="A81" s="61" t="s">
        <v>107</v>
      </c>
      <c r="B81" s="61" t="s">
        <v>282</v>
      </c>
      <c r="C81" s="59" t="s">
        <v>353</v>
      </c>
      <c r="D81" s="61" t="s">
        <v>99</v>
      </c>
      <c r="E81" s="90"/>
      <c r="F81" s="90"/>
      <c r="G81" s="59"/>
    </row>
    <row r="82" spans="1:7" ht="16.5" customHeight="1">
      <c r="A82" s="61" t="s">
        <v>107</v>
      </c>
      <c r="B82" s="61" t="s">
        <v>355</v>
      </c>
      <c r="C82" s="59" t="s">
        <v>356</v>
      </c>
      <c r="D82" s="61" t="s">
        <v>99</v>
      </c>
      <c r="E82" s="90"/>
      <c r="F82" s="90"/>
      <c r="G82" s="59"/>
    </row>
    <row r="83" spans="1:7" ht="16.5" customHeight="1">
      <c r="A83" s="61" t="s">
        <v>713</v>
      </c>
      <c r="B83" s="61" t="s">
        <v>357</v>
      </c>
      <c r="C83" s="59" t="s">
        <v>358</v>
      </c>
      <c r="D83" s="343" t="s">
        <v>99</v>
      </c>
      <c r="E83" s="89">
        <v>56328</v>
      </c>
      <c r="G83" s="59"/>
    </row>
    <row r="84" spans="1:7" ht="16.5" customHeight="1">
      <c r="A84" s="61" t="s">
        <v>182</v>
      </c>
      <c r="B84" s="61" t="s">
        <v>387</v>
      </c>
      <c r="C84" s="59" t="s">
        <v>683</v>
      </c>
      <c r="D84" s="343" t="s">
        <v>99</v>
      </c>
      <c r="E84" s="90"/>
      <c r="F84" s="90"/>
      <c r="G84" s="59"/>
    </row>
    <row r="85" spans="1:7" ht="16.5" customHeight="1">
      <c r="A85" s="61" t="s">
        <v>182</v>
      </c>
      <c r="B85" s="61" t="s">
        <v>386</v>
      </c>
      <c r="C85" s="59" t="s">
        <v>697</v>
      </c>
      <c r="D85" s="343" t="s">
        <v>99</v>
      </c>
      <c r="E85" s="90"/>
      <c r="F85" s="90"/>
      <c r="G85" s="59"/>
    </row>
    <row r="86" spans="1:7" ht="16.5" customHeight="1">
      <c r="A86" s="61" t="s">
        <v>67</v>
      </c>
      <c r="B86" s="61" t="s">
        <v>451</v>
      </c>
      <c r="C86" s="59" t="s">
        <v>452</v>
      </c>
      <c r="D86" s="61" t="s">
        <v>99</v>
      </c>
      <c r="E86" s="90"/>
      <c r="F86" s="90"/>
      <c r="G86" s="59"/>
    </row>
    <row r="87" spans="1:7" ht="16.5" customHeight="1">
      <c r="A87" s="61" t="s">
        <v>107</v>
      </c>
      <c r="B87" s="61" t="s">
        <v>455</v>
      </c>
      <c r="C87" s="59" t="s">
        <v>456</v>
      </c>
      <c r="D87" s="61" t="s">
        <v>99</v>
      </c>
      <c r="E87" s="90"/>
      <c r="F87" s="90"/>
      <c r="G87" s="59"/>
    </row>
    <row r="88" spans="1:7" ht="16.5" customHeight="1">
      <c r="A88" s="61" t="s">
        <v>107</v>
      </c>
      <c r="B88" s="61" t="s">
        <v>455</v>
      </c>
      <c r="C88" s="59" t="s">
        <v>457</v>
      </c>
      <c r="D88" s="61" t="s">
        <v>99</v>
      </c>
      <c r="E88" s="90"/>
      <c r="F88" s="90"/>
      <c r="G88" s="59"/>
    </row>
    <row r="89" spans="1:7" ht="16.5" customHeight="1">
      <c r="A89" s="61" t="s">
        <v>182</v>
      </c>
      <c r="B89" s="61" t="s">
        <v>684</v>
      </c>
      <c r="C89" s="59" t="s">
        <v>685</v>
      </c>
      <c r="D89" s="61" t="s">
        <v>99</v>
      </c>
      <c r="E89" s="90"/>
      <c r="F89" s="90"/>
      <c r="G89" s="59"/>
    </row>
    <row r="90" spans="1:7" ht="16.5" customHeight="1">
      <c r="A90" s="61" t="s">
        <v>67</v>
      </c>
      <c r="B90" s="61" t="s">
        <v>695</v>
      </c>
      <c r="C90" s="59" t="s">
        <v>696</v>
      </c>
      <c r="D90" s="61" t="s">
        <v>99</v>
      </c>
      <c r="E90" s="90"/>
      <c r="F90" s="90"/>
      <c r="G90" s="59"/>
    </row>
    <row r="91" spans="1:7" ht="16.5" customHeight="1">
      <c r="A91" s="61"/>
      <c r="B91" s="61"/>
      <c r="C91" s="59"/>
      <c r="D91" s="61"/>
      <c r="E91" s="90"/>
      <c r="F91" s="90"/>
      <c r="G91" s="59"/>
    </row>
    <row r="92" spans="1:7" ht="16.5" customHeight="1">
      <c r="A92" s="61"/>
      <c r="B92" s="61"/>
      <c r="C92" s="59"/>
      <c r="D92" s="61"/>
      <c r="E92" s="90"/>
      <c r="F92" s="90"/>
      <c r="G92" s="59"/>
    </row>
    <row r="93" spans="1:7" ht="16.5" customHeight="1">
      <c r="A93" s="61"/>
      <c r="B93" s="61"/>
      <c r="C93" s="59"/>
      <c r="D93" s="61"/>
      <c r="E93" s="90"/>
      <c r="F93" s="90"/>
      <c r="G93" s="59"/>
    </row>
    <row r="94" spans="1:7" ht="16.5" customHeight="1">
      <c r="A94" s="61"/>
      <c r="B94" s="61"/>
      <c r="C94" s="59"/>
      <c r="D94" s="61"/>
      <c r="E94" s="90"/>
      <c r="F94" s="90"/>
      <c r="G94" s="59"/>
    </row>
    <row r="95" spans="1:7" ht="16.5" customHeight="1">
      <c r="A95" s="61"/>
      <c r="B95" s="61"/>
      <c r="C95" s="59"/>
      <c r="D95" s="61"/>
      <c r="E95" s="90"/>
      <c r="F95" s="90"/>
      <c r="G95" s="59"/>
    </row>
    <row r="96" spans="1:7" ht="16.5" customHeight="1">
      <c r="A96" s="61"/>
      <c r="B96" s="61"/>
      <c r="C96" s="59"/>
      <c r="D96" s="61"/>
      <c r="E96" s="90"/>
      <c r="F96" s="90"/>
      <c r="G96" s="59"/>
    </row>
    <row r="97" spans="1:7" ht="16.5" customHeight="1">
      <c r="A97" s="61"/>
      <c r="B97" s="61"/>
      <c r="C97" s="59"/>
      <c r="D97" s="61"/>
      <c r="E97" s="90"/>
      <c r="F97" s="90"/>
      <c r="G97" s="59"/>
    </row>
    <row r="98" spans="1:7" ht="16.5" customHeight="1">
      <c r="A98" s="61"/>
      <c r="B98" s="61"/>
      <c r="C98" s="59"/>
      <c r="D98" s="61"/>
      <c r="E98" s="90"/>
      <c r="F98" s="90"/>
      <c r="G98" s="59"/>
    </row>
    <row r="99" spans="1:7" ht="16.5" customHeight="1">
      <c r="A99" s="61"/>
      <c r="B99" s="61"/>
      <c r="C99" s="59"/>
      <c r="D99" s="61"/>
      <c r="E99" s="90"/>
      <c r="F99" s="90"/>
      <c r="G99" s="59"/>
    </row>
    <row r="100" spans="1:7" ht="16.5" customHeight="1">
      <c r="A100" s="61"/>
      <c r="B100" s="61"/>
      <c r="C100" s="59"/>
      <c r="D100" s="61"/>
      <c r="E100" s="90"/>
      <c r="F100" s="90"/>
      <c r="G100" s="59"/>
    </row>
    <row r="101" spans="1:7" ht="16.5" customHeight="1">
      <c r="A101" s="61"/>
      <c r="B101" s="61"/>
      <c r="C101" s="59"/>
      <c r="D101" s="61"/>
      <c r="E101" s="90"/>
      <c r="F101" s="90"/>
      <c r="G101" s="59"/>
    </row>
    <row r="102" spans="1:7" ht="16.5" customHeight="1">
      <c r="A102" s="61"/>
      <c r="B102" s="61"/>
      <c r="C102" s="59"/>
      <c r="D102" s="61"/>
      <c r="E102" s="90"/>
      <c r="F102" s="90"/>
      <c r="G102" s="59"/>
    </row>
    <row r="103" spans="1:7" ht="16.5" customHeight="1">
      <c r="A103" s="61"/>
      <c r="B103" s="61"/>
      <c r="C103" s="59"/>
      <c r="D103" s="61"/>
      <c r="E103" s="90"/>
      <c r="F103" s="90"/>
      <c r="G103" s="59"/>
    </row>
    <row r="104" spans="1:7" ht="16.5" customHeight="1">
      <c r="A104" s="61"/>
      <c r="B104" s="61"/>
      <c r="C104" s="59"/>
      <c r="D104" s="61"/>
      <c r="E104" s="90"/>
      <c r="F104" s="90"/>
      <c r="G104" s="59"/>
    </row>
    <row r="105" spans="1:7" ht="16.5" customHeight="1">
      <c r="A105" s="61"/>
      <c r="B105" s="61"/>
      <c r="C105" s="59"/>
      <c r="D105" s="61"/>
      <c r="E105" s="90"/>
      <c r="F105" s="90"/>
      <c r="G105" s="59"/>
    </row>
    <row r="106" spans="1:7" ht="16.5" customHeight="1">
      <c r="A106" s="61"/>
      <c r="B106" s="61"/>
      <c r="C106" s="59"/>
      <c r="D106" s="61"/>
      <c r="E106" s="90"/>
      <c r="F106" s="90"/>
      <c r="G106" s="59"/>
    </row>
    <row r="107" spans="1:7" ht="16.5" customHeight="1">
      <c r="A107" s="61"/>
      <c r="B107" s="61"/>
      <c r="C107" s="59"/>
      <c r="D107" s="61"/>
      <c r="E107" s="90"/>
      <c r="F107" s="90"/>
      <c r="G107" s="59"/>
    </row>
    <row r="108" spans="1:7" ht="16.5" customHeight="1">
      <c r="A108" s="61"/>
      <c r="B108" s="61"/>
      <c r="C108" s="59"/>
      <c r="D108" s="61"/>
      <c r="E108" s="90"/>
      <c r="F108" s="90"/>
      <c r="G108" s="59"/>
    </row>
    <row r="109" spans="1:7" ht="16.5" customHeight="1">
      <c r="A109" s="61"/>
      <c r="B109" s="61"/>
      <c r="C109" s="59"/>
      <c r="D109" s="61"/>
      <c r="E109" s="90"/>
      <c r="F109" s="90"/>
      <c r="G109" s="59"/>
    </row>
    <row r="110" spans="1:7" ht="16.5" customHeight="1">
      <c r="A110" s="61"/>
      <c r="B110" s="61"/>
      <c r="C110" s="59"/>
      <c r="D110" s="61"/>
      <c r="E110" s="90"/>
      <c r="F110" s="90"/>
      <c r="G110" s="59"/>
    </row>
    <row r="111" spans="1:7" ht="16.5" customHeight="1">
      <c r="A111" s="61"/>
      <c r="B111" s="61"/>
      <c r="C111" s="59"/>
      <c r="D111" s="61"/>
      <c r="E111" s="90"/>
      <c r="F111" s="90"/>
      <c r="G111" s="59"/>
    </row>
    <row r="112" spans="1:7" ht="16.5" customHeight="1">
      <c r="A112" s="61"/>
      <c r="B112" s="61"/>
      <c r="C112" s="59"/>
      <c r="D112" s="61"/>
      <c r="E112" s="90"/>
      <c r="F112" s="90"/>
      <c r="G112" s="59"/>
    </row>
    <row r="113" spans="1:7" ht="16.5" customHeight="1">
      <c r="A113" s="61"/>
      <c r="B113" s="61"/>
      <c r="C113" s="59"/>
      <c r="D113" s="61"/>
      <c r="E113" s="90"/>
      <c r="F113" s="90"/>
      <c r="G113" s="59"/>
    </row>
    <row r="114" spans="1:7" ht="16.5" customHeight="1">
      <c r="A114" s="61"/>
      <c r="B114" s="61"/>
      <c r="C114" s="59"/>
      <c r="D114" s="61"/>
      <c r="E114" s="90"/>
      <c r="F114" s="90"/>
      <c r="G114" s="59"/>
    </row>
    <row r="115" spans="1:7" ht="16.5" customHeight="1">
      <c r="A115" s="61"/>
      <c r="B115" s="61"/>
      <c r="C115" s="59"/>
      <c r="D115" s="61"/>
      <c r="E115" s="90"/>
      <c r="F115" s="90"/>
      <c r="G115" s="59"/>
    </row>
    <row r="116" spans="1:7" ht="16.5" customHeight="1">
      <c r="A116" s="61"/>
      <c r="B116" s="61"/>
      <c r="C116" s="59"/>
      <c r="D116" s="61"/>
      <c r="E116" s="90"/>
      <c r="F116" s="90"/>
      <c r="G116" s="59"/>
    </row>
    <row r="117" spans="1:7" ht="16.5" customHeight="1">
      <c r="A117" s="61"/>
      <c r="B117" s="61"/>
      <c r="C117" s="59"/>
      <c r="D117" s="61"/>
      <c r="E117" s="90"/>
      <c r="F117" s="90"/>
      <c r="G117" s="59"/>
    </row>
    <row r="118" spans="1:7" ht="16.5" customHeight="1">
      <c r="A118" s="61"/>
      <c r="B118" s="61"/>
      <c r="C118" s="59"/>
      <c r="D118" s="61"/>
      <c r="E118" s="90"/>
      <c r="F118" s="90"/>
      <c r="G118" s="59"/>
    </row>
    <row r="119" spans="1:7" ht="16.5" customHeight="1">
      <c r="A119" s="61"/>
      <c r="B119" s="61"/>
      <c r="C119" s="59"/>
      <c r="D119" s="61"/>
      <c r="E119" s="90"/>
      <c r="F119" s="90"/>
      <c r="G119" s="59"/>
    </row>
    <row r="120" spans="1:7" ht="16.5" customHeight="1">
      <c r="A120" s="61"/>
      <c r="B120" s="61"/>
      <c r="C120" s="59"/>
      <c r="D120" s="61"/>
      <c r="E120" s="90"/>
      <c r="F120" s="90"/>
      <c r="G120" s="59"/>
    </row>
    <row r="121" spans="1:7" ht="16.5" customHeight="1">
      <c r="A121" s="61"/>
      <c r="B121" s="61"/>
      <c r="C121" s="59"/>
      <c r="D121" s="61"/>
      <c r="E121" s="90"/>
      <c r="F121" s="90"/>
      <c r="G121" s="59"/>
    </row>
    <row r="122" spans="1:7" ht="16.5" customHeight="1">
      <c r="A122" s="61"/>
      <c r="B122" s="61"/>
      <c r="C122" s="59"/>
      <c r="D122" s="61"/>
      <c r="E122" s="90"/>
      <c r="F122" s="90"/>
      <c r="G122" s="59"/>
    </row>
    <row r="123" spans="1:7" ht="16.5" customHeight="1">
      <c r="A123" s="61"/>
      <c r="B123" s="61"/>
      <c r="C123" s="59"/>
      <c r="D123" s="61"/>
      <c r="E123" s="90"/>
      <c r="F123" s="90"/>
      <c r="G123" s="59"/>
    </row>
    <row r="124" spans="1:7" ht="16.5" customHeight="1">
      <c r="A124" s="61"/>
      <c r="B124" s="61"/>
      <c r="C124" s="59"/>
      <c r="D124" s="61"/>
      <c r="E124" s="90"/>
      <c r="F124" s="90"/>
      <c r="G124" s="59"/>
    </row>
    <row r="125" spans="1:7" ht="16.5" customHeight="1">
      <c r="A125" s="61"/>
      <c r="B125" s="61"/>
      <c r="C125" s="59"/>
      <c r="D125" s="61"/>
      <c r="E125" s="90"/>
      <c r="F125" s="90"/>
      <c r="G125" s="59"/>
    </row>
    <row r="126" spans="1:7" ht="16.5" customHeight="1">
      <c r="A126" s="61"/>
      <c r="B126" s="61"/>
      <c r="C126" s="59"/>
      <c r="D126" s="61"/>
      <c r="E126" s="90"/>
      <c r="F126" s="90"/>
      <c r="G126" s="59"/>
    </row>
    <row r="127" spans="1:7" ht="16.5" customHeight="1">
      <c r="A127" s="61"/>
      <c r="B127" s="61"/>
      <c r="C127" s="59"/>
      <c r="D127" s="61"/>
      <c r="E127" s="90"/>
      <c r="F127" s="90"/>
      <c r="G127" s="59"/>
    </row>
    <row r="128" spans="1:7" ht="16.5" customHeight="1">
      <c r="A128" s="61"/>
      <c r="B128" s="61"/>
      <c r="C128" s="59"/>
      <c r="D128" s="61"/>
      <c r="E128" s="90"/>
      <c r="F128" s="90"/>
      <c r="G128" s="59"/>
    </row>
    <row r="129" spans="1:7" ht="16.5" customHeight="1">
      <c r="A129" s="61"/>
      <c r="B129" s="61"/>
      <c r="C129" s="59"/>
      <c r="D129" s="61"/>
      <c r="E129" s="90"/>
      <c r="F129" s="90"/>
      <c r="G129" s="59"/>
    </row>
    <row r="130" spans="1:7" ht="16.5" customHeight="1">
      <c r="A130" s="61"/>
      <c r="B130" s="61"/>
      <c r="C130" s="59"/>
      <c r="D130" s="61"/>
      <c r="E130" s="90"/>
      <c r="F130" s="90"/>
      <c r="G130" s="59"/>
    </row>
    <row r="131" spans="1:7" ht="16.5" customHeight="1">
      <c r="A131" s="61"/>
      <c r="B131" s="61"/>
      <c r="C131" s="59"/>
      <c r="D131" s="61"/>
      <c r="E131" s="90"/>
      <c r="F131" s="90"/>
      <c r="G131" s="59"/>
    </row>
    <row r="132" spans="1:7" ht="16.5" customHeight="1">
      <c r="A132" s="61"/>
      <c r="B132" s="61"/>
      <c r="C132" s="59"/>
      <c r="D132" s="61"/>
      <c r="E132" s="90"/>
      <c r="F132" s="90"/>
      <c r="G132" s="59"/>
    </row>
    <row r="133" spans="1:7" ht="16.5" customHeight="1">
      <c r="A133" s="61"/>
      <c r="B133" s="61"/>
      <c r="C133" s="59"/>
      <c r="D133" s="61"/>
      <c r="E133" s="90"/>
      <c r="F133" s="90"/>
      <c r="G133" s="59"/>
    </row>
    <row r="134" spans="1:7" ht="16.5" customHeight="1">
      <c r="A134" s="61"/>
      <c r="B134" s="61"/>
      <c r="C134" s="59"/>
      <c r="D134" s="61"/>
      <c r="E134" s="90"/>
      <c r="F134" s="90"/>
      <c r="G134" s="59"/>
    </row>
    <row r="135" spans="1:7" ht="16.5" customHeight="1">
      <c r="A135" s="61"/>
      <c r="B135" s="61"/>
      <c r="C135" s="59"/>
      <c r="D135" s="61"/>
      <c r="E135" s="90"/>
      <c r="F135" s="90"/>
      <c r="G135" s="59"/>
    </row>
    <row r="136" spans="1:7" ht="16.5" customHeight="1">
      <c r="A136" s="61"/>
      <c r="B136" s="61"/>
      <c r="C136" s="59"/>
      <c r="D136" s="61"/>
      <c r="E136" s="90"/>
      <c r="F136" s="90"/>
      <c r="G136" s="59"/>
    </row>
    <row r="137" spans="1:7" ht="16.5" customHeight="1">
      <c r="A137" s="61"/>
      <c r="B137" s="61"/>
      <c r="C137" s="59"/>
      <c r="D137" s="61"/>
      <c r="E137" s="90"/>
      <c r="F137" s="90"/>
      <c r="G137" s="59"/>
    </row>
    <row r="138" spans="1:7" ht="16.5" customHeight="1">
      <c r="A138" s="61"/>
      <c r="B138" s="61"/>
      <c r="C138" s="59"/>
      <c r="D138" s="61"/>
      <c r="E138" s="90"/>
      <c r="F138" s="90"/>
      <c r="G138" s="59"/>
    </row>
    <row r="139" spans="1:7" ht="16.5" customHeight="1">
      <c r="A139" s="61"/>
      <c r="B139" s="61"/>
      <c r="C139" s="59"/>
      <c r="D139" s="61"/>
      <c r="E139" s="90"/>
      <c r="F139" s="90"/>
      <c r="G139" s="59"/>
    </row>
    <row r="140" spans="1:7" ht="16.5" customHeight="1">
      <c r="A140" s="61"/>
      <c r="B140" s="61"/>
      <c r="C140" s="59"/>
      <c r="D140" s="61"/>
      <c r="E140" s="90"/>
      <c r="F140" s="90"/>
      <c r="G140" s="59"/>
    </row>
    <row r="141" spans="1:7" ht="16.5" customHeight="1">
      <c r="A141" s="61"/>
      <c r="B141" s="61"/>
      <c r="C141" s="59"/>
      <c r="D141" s="61"/>
      <c r="E141" s="90"/>
      <c r="F141" s="90"/>
      <c r="G141" s="59"/>
    </row>
    <row r="142" spans="1:7" ht="16.5" customHeight="1">
      <c r="A142" s="61"/>
      <c r="B142" s="61"/>
      <c r="C142" s="59"/>
      <c r="D142" s="61"/>
      <c r="E142" s="90"/>
      <c r="F142" s="90"/>
      <c r="G142" s="59"/>
    </row>
    <row r="143" spans="1:7" ht="16.5" customHeight="1">
      <c r="A143" s="61"/>
      <c r="B143" s="61"/>
      <c r="C143" s="59"/>
      <c r="D143" s="61"/>
      <c r="E143" s="90"/>
      <c r="F143" s="90"/>
      <c r="G143" s="59"/>
    </row>
    <row r="144" spans="1:7" ht="16.5" customHeight="1">
      <c r="A144" s="61"/>
      <c r="B144" s="61"/>
      <c r="C144" s="59"/>
      <c r="D144" s="61"/>
      <c r="E144" s="90"/>
      <c r="F144" s="90"/>
      <c r="G144" s="59"/>
    </row>
    <row r="145" spans="1:7" ht="16.5" customHeight="1">
      <c r="A145" s="61"/>
      <c r="B145" s="61"/>
      <c r="C145" s="59"/>
      <c r="D145" s="61"/>
      <c r="E145" s="90"/>
      <c r="F145" s="90"/>
      <c r="G145" s="59"/>
    </row>
    <row r="146" spans="1:7" ht="16.5" customHeight="1">
      <c r="A146" s="61"/>
      <c r="B146" s="61"/>
      <c r="C146" s="59"/>
      <c r="D146" s="61"/>
      <c r="E146" s="90"/>
      <c r="F146" s="90"/>
      <c r="G146" s="59"/>
    </row>
    <row r="147" spans="1:7" ht="16.5" customHeight="1">
      <c r="A147" s="61"/>
      <c r="B147" s="61"/>
      <c r="C147" s="59"/>
      <c r="D147" s="61"/>
      <c r="E147" s="90"/>
      <c r="F147" s="90"/>
      <c r="G147" s="59"/>
    </row>
    <row r="148" spans="1:7" ht="16.5" customHeight="1">
      <c r="A148" s="61"/>
      <c r="B148" s="61"/>
      <c r="C148" s="59"/>
      <c r="D148" s="61"/>
      <c r="E148" s="90"/>
      <c r="F148" s="90"/>
      <c r="G148" s="59"/>
    </row>
    <row r="149" spans="1:7" ht="16.5" customHeight="1">
      <c r="A149" s="61"/>
      <c r="B149" s="61"/>
      <c r="C149" s="59"/>
      <c r="D149" s="61"/>
      <c r="E149" s="90"/>
      <c r="F149" s="90"/>
      <c r="G149" s="59"/>
    </row>
    <row r="150" spans="1:7" ht="16.5" customHeight="1">
      <c r="A150" s="61"/>
      <c r="B150" s="61"/>
      <c r="C150" s="59"/>
      <c r="D150" s="61"/>
      <c r="E150" s="90"/>
      <c r="F150" s="90"/>
      <c r="G150" s="59"/>
    </row>
    <row r="151" spans="1:7" ht="16.5" customHeight="1">
      <c r="A151" s="61"/>
      <c r="B151" s="61"/>
      <c r="C151" s="59"/>
      <c r="D151" s="61"/>
      <c r="E151" s="90"/>
      <c r="F151" s="90"/>
      <c r="G151" s="59"/>
    </row>
    <row r="152" spans="1:7" ht="16.5" customHeight="1">
      <c r="A152" s="61"/>
      <c r="B152" s="61"/>
      <c r="C152" s="59"/>
      <c r="D152" s="61"/>
      <c r="E152" s="90"/>
      <c r="F152" s="90"/>
      <c r="G152" s="59"/>
    </row>
    <row r="153" spans="1:7" ht="16.5" customHeight="1">
      <c r="A153" s="61"/>
      <c r="B153" s="61"/>
      <c r="C153" s="59"/>
      <c r="D153" s="61"/>
      <c r="E153" s="90"/>
      <c r="F153" s="90"/>
      <c r="G153" s="59"/>
    </row>
    <row r="154" spans="1:7" ht="16.5" customHeight="1">
      <c r="A154" s="61"/>
      <c r="B154" s="61"/>
      <c r="C154" s="59"/>
      <c r="D154" s="61"/>
      <c r="E154" s="90"/>
      <c r="F154" s="90"/>
      <c r="G154" s="59"/>
    </row>
    <row r="155" spans="1:7" ht="16.5" customHeight="1">
      <c r="A155" s="61"/>
      <c r="B155" s="61"/>
      <c r="C155" s="59"/>
      <c r="D155" s="61"/>
      <c r="E155" s="90"/>
      <c r="F155" s="90"/>
      <c r="G155" s="59"/>
    </row>
    <row r="156" spans="1:7" ht="16.5" customHeight="1">
      <c r="A156" s="61"/>
      <c r="B156" s="61"/>
      <c r="C156" s="59"/>
      <c r="D156" s="61"/>
      <c r="E156" s="90"/>
      <c r="F156" s="90"/>
      <c r="G156" s="59"/>
    </row>
    <row r="157" spans="1:7" ht="16.5" customHeight="1">
      <c r="A157" s="61"/>
      <c r="B157" s="61"/>
      <c r="C157" s="59"/>
      <c r="D157" s="61"/>
      <c r="E157" s="90"/>
      <c r="F157" s="90"/>
      <c r="G157" s="59"/>
    </row>
    <row r="158" spans="1:7" ht="16.5" customHeight="1">
      <c r="A158" s="61"/>
      <c r="B158" s="61"/>
      <c r="C158" s="59"/>
      <c r="D158" s="61"/>
      <c r="E158" s="90"/>
      <c r="F158" s="90"/>
      <c r="G158" s="59"/>
    </row>
    <row r="159" spans="1:7" ht="16.5" customHeight="1">
      <c r="A159" s="61"/>
      <c r="B159" s="61"/>
      <c r="C159" s="59"/>
      <c r="D159" s="61"/>
      <c r="E159" s="90"/>
      <c r="F159" s="90"/>
      <c r="G159" s="59"/>
    </row>
    <row r="160" spans="1:7" ht="16.5" customHeight="1">
      <c r="A160" s="61"/>
      <c r="B160" s="61"/>
      <c r="C160" s="59"/>
      <c r="D160" s="61"/>
      <c r="E160" s="90"/>
      <c r="F160" s="90"/>
      <c r="G160" s="59"/>
    </row>
    <row r="161" spans="1:7" ht="16.5" customHeight="1">
      <c r="A161" s="61"/>
      <c r="B161" s="61"/>
      <c r="C161" s="59"/>
      <c r="D161" s="61"/>
      <c r="E161" s="90"/>
      <c r="F161" s="90"/>
      <c r="G161" s="59"/>
    </row>
    <row r="162" spans="1:7" ht="16.5" customHeight="1">
      <c r="A162" s="61"/>
      <c r="B162" s="61"/>
      <c r="C162" s="59"/>
      <c r="D162" s="61"/>
      <c r="E162" s="90"/>
      <c r="F162" s="90"/>
      <c r="G162" s="59"/>
    </row>
    <row r="163" spans="1:7" ht="16.5" customHeight="1">
      <c r="A163" s="61"/>
      <c r="B163" s="61"/>
      <c r="C163" s="59"/>
      <c r="D163" s="61"/>
      <c r="E163" s="90"/>
      <c r="F163" s="90"/>
      <c r="G163" s="59"/>
    </row>
    <row r="164" spans="1:7" ht="16.5" customHeight="1">
      <c r="A164" s="61"/>
      <c r="B164" s="61"/>
      <c r="C164" s="59"/>
      <c r="D164" s="61"/>
      <c r="E164" s="90"/>
      <c r="F164" s="90"/>
      <c r="G164" s="59"/>
    </row>
    <row r="165" spans="1:7" ht="16.5" customHeight="1">
      <c r="A165" s="61"/>
      <c r="B165" s="61"/>
      <c r="C165" s="59"/>
      <c r="D165" s="61"/>
      <c r="E165" s="90"/>
      <c r="F165" s="90"/>
      <c r="G165" s="59"/>
    </row>
    <row r="166" spans="1:7" ht="16.5" customHeight="1">
      <c r="A166" s="61"/>
      <c r="B166" s="61"/>
      <c r="C166" s="59"/>
      <c r="D166" s="61"/>
      <c r="E166" s="90"/>
      <c r="F166" s="90"/>
      <c r="G166" s="59"/>
    </row>
    <row r="167" spans="1:7" ht="16.5" customHeight="1">
      <c r="A167" s="61"/>
      <c r="B167" s="61"/>
      <c r="C167" s="59"/>
      <c r="D167" s="61"/>
      <c r="E167" s="90"/>
      <c r="F167" s="90"/>
      <c r="G167" s="59"/>
    </row>
    <row r="168" spans="1:7" ht="16.5" customHeight="1">
      <c r="A168" s="61"/>
      <c r="B168" s="61"/>
      <c r="C168" s="59"/>
      <c r="D168" s="61"/>
      <c r="E168" s="90"/>
      <c r="F168" s="90"/>
      <c r="G168" s="59"/>
    </row>
    <row r="169" spans="1:7" ht="16.5" customHeight="1">
      <c r="A169" s="61"/>
      <c r="B169" s="61"/>
      <c r="C169" s="59"/>
      <c r="D169" s="61"/>
      <c r="E169" s="90"/>
      <c r="F169" s="90"/>
      <c r="G169" s="59"/>
    </row>
    <row r="170" spans="1:7" ht="16.5" customHeight="1">
      <c r="A170" s="61"/>
      <c r="B170" s="61"/>
      <c r="C170" s="59"/>
      <c r="D170" s="61"/>
      <c r="E170" s="90"/>
      <c r="F170" s="90"/>
      <c r="G170" s="59"/>
    </row>
    <row r="171" spans="1:7" ht="16.5" customHeight="1">
      <c r="A171" s="61"/>
      <c r="B171" s="61"/>
      <c r="C171" s="59"/>
      <c r="D171" s="61"/>
      <c r="E171" s="90"/>
      <c r="F171" s="90"/>
      <c r="G171" s="59"/>
    </row>
    <row r="172" spans="1:7" ht="16.5" customHeight="1">
      <c r="A172" s="61"/>
      <c r="B172" s="61"/>
      <c r="C172" s="59"/>
      <c r="D172" s="61"/>
      <c r="E172" s="90"/>
      <c r="F172" s="90"/>
      <c r="G172" s="59"/>
    </row>
    <row r="173" spans="1:7" ht="16.5" customHeight="1">
      <c r="A173" s="61"/>
      <c r="B173" s="61"/>
      <c r="C173" s="59"/>
      <c r="D173" s="61"/>
      <c r="E173" s="90"/>
      <c r="F173" s="90"/>
      <c r="G173" s="59"/>
    </row>
    <row r="174" spans="1:7" ht="16.5" customHeight="1">
      <c r="A174" s="61"/>
      <c r="B174" s="61"/>
      <c r="C174" s="59"/>
      <c r="D174" s="61"/>
      <c r="E174" s="90"/>
      <c r="F174" s="90"/>
      <c r="G174" s="59"/>
    </row>
    <row r="175" spans="1:7" ht="16.5" customHeight="1">
      <c r="A175" s="61"/>
      <c r="B175" s="61"/>
      <c r="C175" s="59"/>
      <c r="D175" s="61"/>
      <c r="E175" s="90"/>
      <c r="F175" s="90"/>
      <c r="G175" s="59"/>
    </row>
    <row r="176" spans="1:7" ht="16.5" customHeight="1">
      <c r="A176" s="61"/>
      <c r="B176" s="61"/>
      <c r="C176" s="59"/>
      <c r="D176" s="61"/>
      <c r="E176" s="90"/>
      <c r="F176" s="90"/>
      <c r="G176" s="59"/>
    </row>
    <row r="177" spans="1:7" ht="16.5" customHeight="1">
      <c r="A177" s="61"/>
      <c r="B177" s="61"/>
      <c r="C177" s="59"/>
      <c r="D177" s="61"/>
      <c r="E177" s="90"/>
      <c r="F177" s="90"/>
      <c r="G177" s="59"/>
    </row>
    <row r="178" spans="1:7" ht="16.5" customHeight="1">
      <c r="A178" s="61"/>
      <c r="B178" s="61"/>
      <c r="C178" s="59"/>
      <c r="D178" s="61"/>
      <c r="E178" s="90"/>
      <c r="F178" s="90"/>
      <c r="G178" s="59"/>
    </row>
    <row r="179" spans="1:7" ht="16.5" customHeight="1">
      <c r="A179" s="61"/>
      <c r="B179" s="61"/>
      <c r="C179" s="59"/>
      <c r="D179" s="61"/>
      <c r="E179" s="90"/>
      <c r="F179" s="90"/>
      <c r="G179" s="59"/>
    </row>
    <row r="180" spans="1:7" ht="16.5" customHeight="1">
      <c r="A180" s="61"/>
      <c r="B180" s="61"/>
      <c r="C180" s="59"/>
      <c r="D180" s="61"/>
      <c r="E180" s="90"/>
      <c r="F180" s="90"/>
      <c r="G180" s="59"/>
    </row>
    <row r="181" spans="1:7" ht="16.5" customHeight="1">
      <c r="A181" s="61"/>
      <c r="B181" s="61"/>
      <c r="C181" s="59"/>
      <c r="D181" s="61"/>
      <c r="E181" s="90"/>
      <c r="F181" s="90"/>
      <c r="G181" s="59"/>
    </row>
    <row r="182" spans="1:7" ht="16.5" customHeight="1">
      <c r="A182" s="61"/>
      <c r="B182" s="61"/>
      <c r="C182" s="59"/>
      <c r="D182" s="61"/>
      <c r="E182" s="90"/>
      <c r="F182" s="90"/>
      <c r="G182" s="59"/>
    </row>
    <row r="183" spans="1:7" ht="16.5" customHeight="1">
      <c r="A183" s="61"/>
      <c r="B183" s="61"/>
      <c r="C183" s="59"/>
      <c r="D183" s="61"/>
      <c r="E183" s="90"/>
      <c r="F183" s="90"/>
      <c r="G183" s="59"/>
    </row>
    <row r="184" spans="1:7" ht="16.5" customHeight="1">
      <c r="A184" s="61"/>
      <c r="B184" s="61"/>
      <c r="C184" s="59"/>
      <c r="D184" s="61"/>
      <c r="E184" s="90"/>
      <c r="F184" s="90"/>
      <c r="G184" s="59"/>
    </row>
    <row r="185" spans="1:7" ht="16.5" customHeight="1">
      <c r="A185" s="61"/>
      <c r="B185" s="61"/>
      <c r="C185" s="59"/>
      <c r="D185" s="61"/>
      <c r="E185" s="90"/>
      <c r="F185" s="90"/>
      <c r="G185" s="59"/>
    </row>
    <row r="186" spans="1:7" ht="16.5" customHeight="1">
      <c r="A186" s="61"/>
      <c r="B186" s="61"/>
      <c r="C186" s="59"/>
      <c r="D186" s="61"/>
      <c r="E186" s="90"/>
      <c r="F186" s="90"/>
      <c r="G186" s="59"/>
    </row>
    <row r="187" spans="1:7" ht="16.5" customHeight="1">
      <c r="A187" s="61"/>
      <c r="B187" s="61"/>
      <c r="C187" s="59"/>
      <c r="D187" s="61"/>
      <c r="E187" s="90"/>
      <c r="F187" s="90"/>
      <c r="G187" s="59"/>
    </row>
    <row r="188" spans="1:7" ht="16.5" customHeight="1">
      <c r="A188" s="61"/>
      <c r="B188" s="61"/>
      <c r="C188" s="59"/>
      <c r="D188" s="61"/>
      <c r="E188" s="90"/>
      <c r="F188" s="90"/>
      <c r="G188" s="59"/>
    </row>
    <row r="189" spans="1:7" ht="16.5" customHeight="1">
      <c r="A189" s="61"/>
      <c r="B189" s="61"/>
      <c r="C189" s="59"/>
      <c r="D189" s="61"/>
      <c r="E189" s="90"/>
      <c r="F189" s="90"/>
      <c r="G189" s="59"/>
    </row>
    <row r="190" spans="1:7" ht="16.5" customHeight="1">
      <c r="A190" s="61"/>
      <c r="B190" s="61"/>
      <c r="C190" s="59"/>
      <c r="D190" s="61"/>
      <c r="E190" s="90"/>
      <c r="F190" s="90"/>
      <c r="G190" s="59"/>
    </row>
    <row r="191" spans="1:7" ht="16.5" customHeight="1">
      <c r="A191" s="61"/>
      <c r="B191" s="61"/>
      <c r="C191" s="59"/>
      <c r="D191" s="61"/>
      <c r="E191" s="90"/>
      <c r="F191" s="90"/>
      <c r="G191" s="59"/>
    </row>
    <row r="192" spans="1:7" ht="16.5" customHeight="1">
      <c r="A192" s="61"/>
      <c r="B192" s="61"/>
      <c r="C192" s="59"/>
      <c r="D192" s="61"/>
      <c r="E192" s="90"/>
      <c r="F192" s="90"/>
      <c r="G192" s="59"/>
    </row>
    <row r="193" spans="1:7" ht="16.5" customHeight="1">
      <c r="A193" s="61"/>
      <c r="B193" s="61"/>
      <c r="C193" s="59"/>
      <c r="D193" s="61"/>
      <c r="E193" s="90"/>
      <c r="F193" s="90"/>
      <c r="G193" s="59"/>
    </row>
    <row r="194" spans="1:7" ht="16.5" customHeight="1">
      <c r="A194" s="61"/>
      <c r="B194" s="61"/>
      <c r="C194" s="59"/>
      <c r="D194" s="61"/>
      <c r="E194" s="90"/>
      <c r="F194" s="90"/>
      <c r="G194" s="59"/>
    </row>
    <row r="195" spans="1:7" ht="16.5" customHeight="1">
      <c r="A195" s="61"/>
      <c r="B195" s="61"/>
      <c r="C195" s="59"/>
      <c r="D195" s="61"/>
      <c r="E195" s="90"/>
      <c r="F195" s="90"/>
      <c r="G195" s="59"/>
    </row>
    <row r="196" spans="1:7" ht="16.5" customHeight="1">
      <c r="A196" s="61"/>
      <c r="B196" s="61"/>
      <c r="C196" s="59"/>
      <c r="D196" s="61"/>
      <c r="E196" s="90"/>
      <c r="F196" s="90"/>
      <c r="G196" s="59"/>
    </row>
    <row r="197" spans="1:7" ht="16.5" customHeight="1">
      <c r="A197" s="61"/>
      <c r="B197" s="61"/>
      <c r="C197" s="59"/>
      <c r="D197" s="61"/>
      <c r="E197" s="90"/>
      <c r="F197" s="90"/>
      <c r="G197" s="59"/>
    </row>
    <row r="198" spans="1:7" ht="16.5" customHeight="1">
      <c r="A198" s="61"/>
      <c r="B198" s="61"/>
      <c r="C198" s="59"/>
      <c r="D198" s="61"/>
      <c r="E198" s="90"/>
      <c r="F198" s="90"/>
      <c r="G198" s="59"/>
    </row>
    <row r="199" spans="1:7" ht="16.5" customHeight="1">
      <c r="A199" s="61"/>
      <c r="B199" s="61"/>
      <c r="C199" s="59"/>
      <c r="D199" s="61"/>
      <c r="E199" s="90"/>
      <c r="F199" s="90"/>
      <c r="G199" s="59"/>
    </row>
    <row r="200" spans="1:7" ht="16.5" customHeight="1">
      <c r="A200" s="61"/>
      <c r="B200" s="61"/>
      <c r="C200" s="59"/>
      <c r="D200" s="61"/>
      <c r="E200" s="90"/>
      <c r="F200" s="90"/>
      <c r="G200" s="59"/>
    </row>
    <row r="201" spans="1:7" ht="16.5" customHeight="1">
      <c r="A201" s="61"/>
      <c r="B201" s="61"/>
      <c r="C201" s="59"/>
      <c r="D201" s="61"/>
      <c r="E201" s="90"/>
      <c r="F201" s="90"/>
      <c r="G201" s="59"/>
    </row>
    <row r="202" spans="1:7" ht="16.5" customHeight="1">
      <c r="A202" s="61"/>
      <c r="B202" s="61"/>
      <c r="C202" s="59"/>
      <c r="D202" s="61"/>
      <c r="E202" s="90"/>
      <c r="F202" s="90"/>
      <c r="G202" s="59"/>
    </row>
    <row r="203" spans="1:7" ht="16.5" customHeight="1">
      <c r="A203" s="61"/>
      <c r="B203" s="61"/>
      <c r="C203" s="59"/>
      <c r="D203" s="61"/>
      <c r="E203" s="90"/>
      <c r="F203" s="90"/>
      <c r="G203" s="59"/>
    </row>
    <row r="204" spans="1:7" ht="16.5" customHeight="1">
      <c r="A204" s="61"/>
      <c r="B204" s="61"/>
      <c r="C204" s="59"/>
      <c r="D204" s="61"/>
      <c r="E204" s="90"/>
      <c r="F204" s="90"/>
      <c r="G204" s="59"/>
    </row>
    <row r="205" spans="1:7" ht="16.5" customHeight="1">
      <c r="A205" s="61"/>
      <c r="B205" s="61"/>
      <c r="C205" s="59"/>
      <c r="D205" s="61"/>
      <c r="E205" s="90"/>
      <c r="F205" s="90"/>
      <c r="G205" s="59"/>
    </row>
    <row r="206" spans="1:7" ht="16.5" customHeight="1">
      <c r="A206" s="61"/>
      <c r="B206" s="61"/>
      <c r="C206" s="59"/>
      <c r="D206" s="61"/>
      <c r="E206" s="90"/>
      <c r="F206" s="90"/>
      <c r="G206" s="59"/>
    </row>
    <row r="207" spans="1:7" ht="16.5" customHeight="1">
      <c r="A207" s="61"/>
      <c r="B207" s="61"/>
      <c r="C207" s="59"/>
      <c r="D207" s="61"/>
      <c r="E207" s="90"/>
      <c r="F207" s="90"/>
      <c r="G207" s="59"/>
    </row>
    <row r="208" spans="1:7" ht="16.5" customHeight="1">
      <c r="A208" s="61"/>
      <c r="B208" s="61"/>
      <c r="C208" s="59"/>
      <c r="D208" s="61"/>
      <c r="E208" s="90"/>
      <c r="F208" s="90"/>
      <c r="G208" s="59"/>
    </row>
    <row r="209" spans="1:7" ht="16.5" customHeight="1">
      <c r="A209" s="61"/>
      <c r="B209" s="61"/>
      <c r="C209" s="59"/>
      <c r="D209" s="61"/>
      <c r="E209" s="90"/>
      <c r="F209" s="90"/>
      <c r="G209" s="59"/>
    </row>
    <row r="210" spans="1:7" ht="16.5" customHeight="1">
      <c r="A210" s="61"/>
      <c r="B210" s="61"/>
      <c r="C210" s="59"/>
      <c r="D210" s="61"/>
      <c r="E210" s="90"/>
      <c r="F210" s="90"/>
      <c r="G210" s="59"/>
    </row>
    <row r="211" spans="1:7" ht="16.5" customHeight="1">
      <c r="A211" s="61"/>
      <c r="B211" s="61"/>
      <c r="C211" s="59"/>
      <c r="D211" s="61"/>
      <c r="E211" s="90"/>
      <c r="F211" s="90"/>
      <c r="G211" s="59"/>
    </row>
    <row r="212" spans="1:7" ht="16.5" customHeight="1">
      <c r="A212" s="61"/>
      <c r="B212" s="61"/>
      <c r="C212" s="59"/>
      <c r="D212" s="61"/>
      <c r="E212" s="90"/>
      <c r="F212" s="90"/>
      <c r="G212" s="59"/>
    </row>
    <row r="213" spans="1:7" ht="16.5" customHeight="1">
      <c r="A213" s="61"/>
      <c r="B213" s="61"/>
      <c r="C213" s="59"/>
      <c r="D213" s="61"/>
      <c r="E213" s="90"/>
      <c r="F213" s="90"/>
      <c r="G213" s="59"/>
    </row>
    <row r="214" spans="1:7" ht="16.5" customHeight="1">
      <c r="A214" s="61"/>
      <c r="B214" s="61"/>
      <c r="C214" s="59"/>
      <c r="D214" s="61"/>
      <c r="E214" s="90"/>
      <c r="F214" s="90"/>
      <c r="G214" s="59"/>
    </row>
    <row r="215" spans="1:7" ht="16.5" customHeight="1">
      <c r="A215" s="61"/>
      <c r="B215" s="61"/>
      <c r="C215" s="59"/>
      <c r="D215" s="61"/>
      <c r="E215" s="90"/>
      <c r="F215" s="90"/>
      <c r="G215" s="59"/>
    </row>
    <row r="216" spans="1:7" ht="16.5" customHeight="1">
      <c r="A216" s="61"/>
      <c r="B216" s="61"/>
      <c r="C216" s="59"/>
      <c r="D216" s="61"/>
      <c r="E216" s="90"/>
      <c r="F216" s="90"/>
      <c r="G216" s="59"/>
    </row>
    <row r="217" spans="1:7" ht="16.5" customHeight="1">
      <c r="A217" s="61"/>
      <c r="B217" s="61"/>
      <c r="C217" s="59"/>
      <c r="D217" s="61"/>
      <c r="E217" s="90"/>
      <c r="F217" s="90"/>
      <c r="G217" s="59"/>
    </row>
    <row r="218" spans="1:7" ht="16.5" customHeight="1">
      <c r="A218" s="61"/>
      <c r="B218" s="61"/>
      <c r="C218" s="59"/>
      <c r="D218" s="61"/>
      <c r="E218" s="90"/>
      <c r="F218" s="90"/>
      <c r="G218" s="59"/>
    </row>
    <row r="219" spans="1:7" ht="16.5" customHeight="1">
      <c r="A219" s="61"/>
      <c r="B219" s="61"/>
      <c r="C219" s="59"/>
      <c r="D219" s="61"/>
      <c r="E219" s="90"/>
      <c r="F219" s="90"/>
      <c r="G219" s="59"/>
    </row>
    <row r="220" spans="1:7" ht="16.5" customHeight="1">
      <c r="A220" s="61"/>
      <c r="B220" s="61"/>
      <c r="C220" s="59"/>
      <c r="D220" s="61"/>
      <c r="E220" s="90"/>
      <c r="F220" s="90"/>
      <c r="G220" s="59"/>
    </row>
    <row r="221" spans="1:7" ht="16.5" customHeight="1">
      <c r="A221" s="61"/>
      <c r="B221" s="61"/>
      <c r="C221" s="59"/>
      <c r="D221" s="61"/>
      <c r="E221" s="90"/>
      <c r="F221" s="90"/>
      <c r="G221" s="59"/>
    </row>
    <row r="222" spans="1:7" ht="16.5" customHeight="1">
      <c r="A222" s="61"/>
      <c r="B222" s="61"/>
      <c r="C222" s="59"/>
      <c r="D222" s="61"/>
      <c r="E222" s="90"/>
      <c r="F222" s="90"/>
      <c r="G222" s="59"/>
    </row>
    <row r="223" spans="1:7" ht="16.5" customHeight="1">
      <c r="A223" s="61"/>
      <c r="B223" s="61"/>
      <c r="C223" s="59"/>
      <c r="D223" s="61"/>
      <c r="E223" s="90"/>
      <c r="F223" s="90"/>
      <c r="G223" s="59"/>
    </row>
    <row r="224" spans="1:7" ht="16.5" customHeight="1">
      <c r="A224" s="61"/>
      <c r="B224" s="61"/>
      <c r="C224" s="59"/>
      <c r="D224" s="61"/>
      <c r="E224" s="90"/>
      <c r="F224" s="90"/>
      <c r="G224" s="59"/>
    </row>
    <row r="225" spans="1:7" ht="16.5" customHeight="1">
      <c r="A225" s="61"/>
      <c r="B225" s="61"/>
      <c r="C225" s="59"/>
      <c r="D225" s="61"/>
      <c r="E225" s="90"/>
      <c r="F225" s="90"/>
      <c r="G225" s="59"/>
    </row>
    <row r="226" spans="1:7" ht="16.5" customHeight="1">
      <c r="A226" s="61"/>
      <c r="B226" s="61"/>
      <c r="C226" s="59"/>
      <c r="D226" s="61"/>
      <c r="E226" s="90"/>
      <c r="F226" s="90"/>
      <c r="G226" s="59"/>
    </row>
    <row r="227" spans="1:7" ht="16.5" customHeight="1">
      <c r="A227" s="61"/>
      <c r="B227" s="61"/>
      <c r="C227" s="59"/>
      <c r="D227" s="61"/>
      <c r="E227" s="90"/>
      <c r="F227" s="90"/>
      <c r="G227" s="59"/>
    </row>
    <row r="228" spans="1:7" ht="16.5" customHeight="1">
      <c r="A228" s="61"/>
      <c r="B228" s="61"/>
      <c r="C228" s="59"/>
      <c r="D228" s="61"/>
      <c r="E228" s="90"/>
      <c r="F228" s="90"/>
      <c r="G228" s="59"/>
    </row>
    <row r="229" spans="1:7" ht="16.5" customHeight="1">
      <c r="A229" s="61"/>
      <c r="B229" s="61"/>
      <c r="C229" s="59"/>
      <c r="D229" s="61"/>
      <c r="E229" s="90"/>
      <c r="F229" s="90"/>
      <c r="G229" s="59"/>
    </row>
    <row r="230" spans="1:7" ht="16.5" customHeight="1">
      <c r="A230" s="61"/>
      <c r="B230" s="61"/>
      <c r="C230" s="59"/>
      <c r="D230" s="61"/>
      <c r="E230" s="90"/>
      <c r="F230" s="90"/>
      <c r="G230" s="59"/>
    </row>
    <row r="231" spans="1:7" ht="16.5" customHeight="1">
      <c r="A231" s="61"/>
      <c r="B231" s="61"/>
      <c r="C231" s="59"/>
      <c r="D231" s="61"/>
      <c r="E231" s="90"/>
      <c r="F231" s="90"/>
      <c r="G231" s="59"/>
    </row>
    <row r="232" spans="1:7" ht="16.5" customHeight="1">
      <c r="A232" s="61"/>
      <c r="B232" s="61"/>
      <c r="C232" s="59"/>
      <c r="D232" s="61"/>
      <c r="E232" s="90"/>
      <c r="F232" s="90"/>
      <c r="G232" s="59"/>
    </row>
    <row r="233" spans="1:7" ht="16.5" customHeight="1">
      <c r="A233" s="61"/>
      <c r="B233" s="61"/>
      <c r="C233" s="59"/>
      <c r="D233" s="61"/>
      <c r="E233" s="90"/>
      <c r="F233" s="90"/>
      <c r="G233" s="59"/>
    </row>
    <row r="234" spans="1:7" ht="16.5" customHeight="1">
      <c r="A234" s="61"/>
      <c r="B234" s="61"/>
      <c r="C234" s="59"/>
      <c r="D234" s="61"/>
      <c r="E234" s="90"/>
      <c r="F234" s="90"/>
      <c r="G234" s="59"/>
    </row>
    <row r="235" spans="1:7" ht="16.5" customHeight="1">
      <c r="A235" s="61"/>
      <c r="B235" s="61"/>
      <c r="C235" s="59"/>
      <c r="D235" s="61"/>
      <c r="E235" s="90"/>
      <c r="F235" s="90"/>
      <c r="G235" s="59"/>
    </row>
    <row r="236" spans="1:7" ht="16.5" customHeight="1">
      <c r="A236" s="61"/>
      <c r="B236" s="61"/>
      <c r="C236" s="59"/>
      <c r="D236" s="61"/>
      <c r="E236" s="90"/>
      <c r="F236" s="90"/>
      <c r="G236" s="59"/>
    </row>
    <row r="237" spans="1:7" ht="16.5" customHeight="1">
      <c r="A237" s="61"/>
      <c r="B237" s="61"/>
      <c r="C237" s="59"/>
      <c r="D237" s="61"/>
      <c r="E237" s="90"/>
      <c r="F237" s="90"/>
      <c r="G237" s="59"/>
    </row>
    <row r="238" spans="1:7" ht="16.5" customHeight="1">
      <c r="A238" s="61"/>
      <c r="B238" s="61"/>
      <c r="C238" s="59"/>
      <c r="D238" s="61"/>
      <c r="E238" s="90"/>
      <c r="F238" s="90"/>
      <c r="G238" s="59"/>
    </row>
    <row r="239" spans="1:7" ht="16.5" customHeight="1">
      <c r="A239" s="61"/>
      <c r="B239" s="61"/>
      <c r="C239" s="59"/>
      <c r="D239" s="61"/>
      <c r="E239" s="90"/>
      <c r="F239" s="90"/>
      <c r="G239" s="59"/>
    </row>
    <row r="240" spans="1:7" ht="16.5" customHeight="1">
      <c r="A240" s="61"/>
      <c r="B240" s="61"/>
      <c r="C240" s="59"/>
      <c r="D240" s="61"/>
      <c r="E240" s="90"/>
      <c r="F240" s="90"/>
      <c r="G240" s="59"/>
    </row>
    <row r="241" spans="1:7" ht="16.5" customHeight="1">
      <c r="A241" s="61"/>
      <c r="B241" s="61"/>
      <c r="C241" s="59"/>
      <c r="D241" s="61"/>
      <c r="E241" s="90"/>
      <c r="F241" s="90"/>
      <c r="G241" s="59"/>
    </row>
    <row r="242" spans="1:7" ht="16.5" customHeight="1">
      <c r="A242" s="61"/>
      <c r="B242" s="61"/>
      <c r="C242" s="59"/>
      <c r="D242" s="61"/>
      <c r="E242" s="90"/>
      <c r="F242" s="90"/>
      <c r="G242" s="59"/>
    </row>
    <row r="243" spans="1:7" ht="16.5" customHeight="1">
      <c r="A243" s="61"/>
      <c r="B243" s="61"/>
      <c r="C243" s="59"/>
      <c r="D243" s="61"/>
      <c r="E243" s="90"/>
      <c r="F243" s="90"/>
      <c r="G243" s="59"/>
    </row>
    <row r="244" spans="1:7" ht="16.5" customHeight="1">
      <c r="A244" s="61"/>
      <c r="B244" s="61"/>
      <c r="C244" s="59"/>
      <c r="D244" s="61"/>
      <c r="E244" s="90"/>
      <c r="F244" s="90"/>
      <c r="G244" s="59"/>
    </row>
    <row r="245" spans="1:7" ht="16.5" customHeight="1">
      <c r="A245" s="61"/>
      <c r="B245" s="61"/>
      <c r="C245" s="59"/>
      <c r="D245" s="61"/>
      <c r="E245" s="90"/>
      <c r="F245" s="90"/>
      <c r="G245" s="59"/>
    </row>
    <row r="246" spans="1:7" ht="16.5" customHeight="1">
      <c r="A246" s="61"/>
      <c r="B246" s="61"/>
      <c r="C246" s="59"/>
      <c r="D246" s="61"/>
      <c r="E246" s="90"/>
      <c r="F246" s="90"/>
      <c r="G246" s="59"/>
    </row>
    <row r="247" spans="1:7" ht="16.5" customHeight="1">
      <c r="A247" s="61"/>
      <c r="B247" s="61"/>
      <c r="C247" s="59"/>
      <c r="D247" s="61"/>
      <c r="E247" s="90"/>
      <c r="F247" s="90"/>
      <c r="G247" s="59"/>
    </row>
    <row r="248" spans="1:7" ht="16.5" customHeight="1">
      <c r="A248" s="61"/>
      <c r="B248" s="61"/>
      <c r="C248" s="59"/>
      <c r="D248" s="61"/>
      <c r="E248" s="90"/>
      <c r="F248" s="90"/>
      <c r="G248" s="59"/>
    </row>
    <row r="249" spans="1:7" ht="16.5" customHeight="1">
      <c r="A249" s="61"/>
      <c r="B249" s="61"/>
      <c r="C249" s="59"/>
      <c r="D249" s="61"/>
      <c r="E249" s="90"/>
      <c r="F249" s="90"/>
      <c r="G249" s="59"/>
    </row>
    <row r="250" spans="1:7" ht="16.5" customHeight="1">
      <c r="A250" s="61"/>
      <c r="B250" s="61"/>
      <c r="C250" s="59"/>
      <c r="D250" s="61"/>
      <c r="E250" s="90"/>
      <c r="F250" s="90"/>
      <c r="G250" s="59"/>
    </row>
    <row r="251" spans="1:7" ht="16.5" customHeight="1">
      <c r="A251" s="61"/>
      <c r="B251" s="61"/>
      <c r="C251" s="59"/>
      <c r="D251" s="61"/>
      <c r="E251" s="90"/>
      <c r="F251" s="90"/>
      <c r="G251" s="59"/>
    </row>
    <row r="252" spans="1:7" ht="16.5" customHeight="1">
      <c r="A252" s="61"/>
      <c r="B252" s="61"/>
      <c r="C252" s="59"/>
      <c r="D252" s="61"/>
      <c r="E252" s="90"/>
      <c r="F252" s="90"/>
      <c r="G252" s="59"/>
    </row>
    <row r="253" spans="1:7" ht="16.5" customHeight="1">
      <c r="A253" s="61"/>
      <c r="B253" s="61"/>
      <c r="C253" s="59"/>
      <c r="D253" s="61"/>
      <c r="E253" s="90"/>
      <c r="F253" s="90"/>
      <c r="G253" s="59"/>
    </row>
    <row r="254" spans="1:7" ht="16.5" customHeight="1">
      <c r="A254" s="61"/>
      <c r="B254" s="61"/>
      <c r="C254" s="59"/>
      <c r="D254" s="61"/>
      <c r="E254" s="90"/>
      <c r="F254" s="90"/>
      <c r="G254" s="59"/>
    </row>
    <row r="255" spans="1:7" ht="16.5" customHeight="1">
      <c r="A255" s="61"/>
      <c r="B255" s="61"/>
      <c r="C255" s="59"/>
      <c r="D255" s="61"/>
      <c r="E255" s="90"/>
      <c r="F255" s="90"/>
      <c r="G255" s="59"/>
    </row>
    <row r="256" spans="1:7" ht="16.5" customHeight="1">
      <c r="A256" s="61"/>
      <c r="B256" s="61"/>
      <c r="C256" s="59"/>
      <c r="D256" s="61"/>
      <c r="E256" s="90"/>
      <c r="F256" s="90"/>
      <c r="G256" s="59"/>
    </row>
    <row r="257" spans="1:7" ht="16.5" customHeight="1">
      <c r="A257" s="61"/>
      <c r="B257" s="61"/>
      <c r="C257" s="59"/>
      <c r="D257" s="61"/>
      <c r="E257" s="90"/>
      <c r="F257" s="90"/>
      <c r="G257" s="59"/>
    </row>
    <row r="258" spans="1:7" ht="16.5" customHeight="1">
      <c r="A258" s="61"/>
      <c r="B258" s="61"/>
      <c r="C258" s="59"/>
      <c r="D258" s="61"/>
      <c r="E258" s="90"/>
      <c r="F258" s="90"/>
      <c r="G258" s="59"/>
    </row>
    <row r="259" spans="1:7" ht="16.5" customHeight="1">
      <c r="A259" s="61"/>
      <c r="B259" s="61"/>
      <c r="C259" s="59"/>
      <c r="D259" s="61"/>
      <c r="E259" s="90"/>
      <c r="F259" s="90"/>
      <c r="G259" s="59"/>
    </row>
    <row r="260" spans="1:7" ht="16.5" customHeight="1">
      <c r="A260" s="61"/>
      <c r="B260" s="61"/>
      <c r="C260" s="59"/>
      <c r="D260" s="61"/>
      <c r="E260" s="90"/>
      <c r="F260" s="90"/>
      <c r="G260" s="59"/>
    </row>
    <row r="261" spans="1:7" ht="16.5" customHeight="1">
      <c r="A261" s="61"/>
      <c r="B261" s="61"/>
      <c r="C261" s="59"/>
      <c r="D261" s="61"/>
      <c r="E261" s="90"/>
      <c r="F261" s="90"/>
      <c r="G261" s="59"/>
    </row>
    <row r="262" spans="1:7" ht="16.5" customHeight="1">
      <c r="A262" s="61"/>
      <c r="B262" s="61"/>
      <c r="C262" s="59"/>
      <c r="D262" s="61"/>
      <c r="E262" s="90"/>
      <c r="F262" s="90"/>
      <c r="G262" s="59"/>
    </row>
    <row r="263" spans="1:7" ht="16.5" customHeight="1">
      <c r="A263" s="61"/>
      <c r="B263" s="61"/>
      <c r="C263" s="59"/>
      <c r="D263" s="61"/>
      <c r="E263" s="90"/>
      <c r="F263" s="90"/>
      <c r="G263" s="59"/>
    </row>
    <row r="264" spans="1:7" ht="16.5" customHeight="1">
      <c r="A264" s="61"/>
      <c r="B264" s="61"/>
      <c r="C264" s="59"/>
      <c r="D264" s="61"/>
      <c r="E264" s="90"/>
      <c r="F264" s="90"/>
      <c r="G264" s="59"/>
    </row>
    <row r="265" spans="1:7" ht="16.5" customHeight="1">
      <c r="A265" s="61"/>
      <c r="B265" s="61"/>
      <c r="C265" s="59"/>
      <c r="D265" s="61"/>
      <c r="E265" s="90"/>
      <c r="F265" s="90"/>
      <c r="G265" s="59"/>
    </row>
    <row r="266" spans="1:7" ht="16.5" customHeight="1">
      <c r="A266" s="61"/>
      <c r="B266" s="61"/>
      <c r="C266" s="59"/>
      <c r="D266" s="61"/>
      <c r="E266" s="90"/>
      <c r="F266" s="90"/>
      <c r="G266" s="59"/>
    </row>
    <row r="267" spans="1:7" ht="16.5" customHeight="1">
      <c r="A267" s="61"/>
      <c r="B267" s="61"/>
      <c r="C267" s="59"/>
      <c r="D267" s="61"/>
      <c r="E267" s="90"/>
      <c r="F267" s="90"/>
      <c r="G267" s="59"/>
    </row>
    <row r="268" spans="1:7" ht="16.5" customHeight="1">
      <c r="A268" s="61"/>
      <c r="B268" s="61"/>
      <c r="C268" s="59"/>
      <c r="D268" s="61"/>
      <c r="E268" s="90"/>
      <c r="F268" s="90"/>
      <c r="G268" s="59"/>
    </row>
    <row r="269" spans="1:7" ht="16.5" customHeight="1">
      <c r="A269" s="61"/>
      <c r="B269" s="61"/>
      <c r="C269" s="59"/>
      <c r="D269" s="61"/>
      <c r="E269" s="90"/>
      <c r="F269" s="90"/>
      <c r="G269" s="59"/>
    </row>
    <row r="270" spans="1:7" ht="16.5" customHeight="1">
      <c r="A270" s="61"/>
      <c r="B270" s="61"/>
      <c r="C270" s="59"/>
      <c r="D270" s="61"/>
      <c r="E270" s="90"/>
      <c r="F270" s="90"/>
      <c r="G270" s="59"/>
    </row>
    <row r="271" spans="1:7" ht="16.5" customHeight="1">
      <c r="A271" s="61"/>
      <c r="B271" s="61"/>
      <c r="C271" s="59"/>
      <c r="D271" s="61"/>
      <c r="E271" s="90"/>
      <c r="F271" s="90"/>
      <c r="G271" s="59"/>
    </row>
    <row r="272" spans="1:7" ht="16.5" customHeight="1">
      <c r="A272" s="61"/>
      <c r="B272" s="61"/>
      <c r="C272" s="59"/>
      <c r="D272" s="61"/>
      <c r="E272" s="90"/>
      <c r="F272" s="90"/>
      <c r="G272" s="59"/>
    </row>
    <row r="273" spans="1:7" ht="16.5" customHeight="1">
      <c r="A273" s="61"/>
      <c r="B273" s="61"/>
      <c r="C273" s="59"/>
      <c r="D273" s="61"/>
      <c r="E273" s="90"/>
      <c r="F273" s="90"/>
      <c r="G273" s="59"/>
    </row>
    <row r="274" spans="1:7" ht="16.5" customHeight="1">
      <c r="A274" s="61"/>
      <c r="B274" s="61"/>
      <c r="C274" s="59"/>
      <c r="D274" s="61"/>
      <c r="E274" s="90"/>
      <c r="F274" s="90"/>
      <c r="G274" s="59"/>
    </row>
    <row r="275" spans="1:7" ht="16.5" customHeight="1">
      <c r="A275" s="61"/>
      <c r="B275" s="61"/>
      <c r="C275" s="59"/>
      <c r="D275" s="61"/>
      <c r="E275" s="90"/>
      <c r="F275" s="90"/>
      <c r="G275" s="59"/>
    </row>
    <row r="276" spans="1:7" ht="16.5" customHeight="1">
      <c r="A276" s="61"/>
      <c r="B276" s="61"/>
      <c r="C276" s="59"/>
      <c r="D276" s="61"/>
      <c r="E276" s="90"/>
      <c r="F276" s="90"/>
      <c r="G276" s="59"/>
    </row>
    <row r="277" spans="1:7" ht="16.5" customHeight="1">
      <c r="A277" s="61"/>
      <c r="B277" s="61"/>
      <c r="C277" s="59"/>
      <c r="D277" s="61"/>
      <c r="E277" s="90"/>
      <c r="F277" s="90"/>
      <c r="G277" s="59"/>
    </row>
    <row r="278" spans="1:7" ht="16.5" customHeight="1">
      <c r="A278" s="61"/>
      <c r="B278" s="61"/>
      <c r="C278" s="59"/>
      <c r="D278" s="61"/>
      <c r="E278" s="90"/>
      <c r="F278" s="90"/>
      <c r="G278" s="59"/>
    </row>
    <row r="279" spans="1:7" ht="16.5" customHeight="1">
      <c r="A279" s="61"/>
      <c r="B279" s="61"/>
      <c r="C279" s="59"/>
      <c r="D279" s="61"/>
      <c r="E279" s="90"/>
      <c r="F279" s="90"/>
      <c r="G279" s="59"/>
    </row>
    <row r="280" spans="1:7" ht="16.5" customHeight="1">
      <c r="A280" s="61"/>
      <c r="B280" s="61"/>
      <c r="C280" s="59"/>
      <c r="D280" s="61"/>
      <c r="E280" s="90"/>
      <c r="F280" s="90"/>
      <c r="G280" s="59"/>
    </row>
    <row r="281" spans="1:7" ht="16.5" customHeight="1">
      <c r="A281" s="61"/>
      <c r="B281" s="61"/>
      <c r="C281" s="59"/>
      <c r="D281" s="61"/>
      <c r="E281" s="90"/>
      <c r="F281" s="90"/>
      <c r="G281" s="59"/>
    </row>
    <row r="282" spans="1:7" ht="16.5" customHeight="1">
      <c r="A282" s="61"/>
      <c r="B282" s="61"/>
      <c r="C282" s="59"/>
      <c r="D282" s="61"/>
      <c r="E282" s="90"/>
      <c r="F282" s="90"/>
      <c r="G282" s="59"/>
    </row>
    <row r="283" spans="1:7" ht="16.5" customHeight="1">
      <c r="A283" s="61"/>
      <c r="B283" s="61"/>
      <c r="C283" s="59"/>
      <c r="D283" s="61"/>
      <c r="E283" s="90"/>
      <c r="F283" s="90"/>
      <c r="G283" s="59"/>
    </row>
    <row r="284" spans="1:7" ht="16.5" customHeight="1">
      <c r="A284" s="61"/>
      <c r="B284" s="61"/>
      <c r="C284" s="59"/>
      <c r="D284" s="61"/>
      <c r="E284" s="90"/>
      <c r="F284" s="90"/>
      <c r="G284" s="59"/>
    </row>
    <row r="285" spans="1:7" ht="16.5" customHeight="1">
      <c r="A285" s="61"/>
      <c r="B285" s="61"/>
      <c r="C285" s="59"/>
      <c r="D285" s="61"/>
      <c r="E285" s="90"/>
      <c r="F285" s="90"/>
      <c r="G285" s="59"/>
    </row>
    <row r="286" spans="1:7" ht="16.5" customHeight="1">
      <c r="A286" s="61"/>
      <c r="B286" s="61"/>
      <c r="C286" s="59"/>
      <c r="D286" s="61"/>
      <c r="E286" s="90"/>
      <c r="F286" s="90"/>
      <c r="G286" s="59"/>
    </row>
    <row r="287" spans="1:7" ht="16.5" customHeight="1">
      <c r="A287" s="61"/>
      <c r="B287" s="61"/>
      <c r="C287" s="59"/>
      <c r="D287" s="61"/>
      <c r="E287" s="90"/>
      <c r="F287" s="90"/>
      <c r="G287" s="59"/>
    </row>
    <row r="288" spans="1:7" ht="16.5" customHeight="1">
      <c r="A288" s="61"/>
      <c r="B288" s="61"/>
      <c r="C288" s="59"/>
      <c r="D288" s="61"/>
      <c r="E288" s="90"/>
      <c r="F288" s="90"/>
      <c r="G288" s="59"/>
    </row>
    <row r="289" spans="1:7" ht="16.5" customHeight="1">
      <c r="A289" s="61"/>
      <c r="B289" s="61"/>
      <c r="C289" s="59"/>
      <c r="D289" s="61"/>
      <c r="E289" s="90"/>
      <c r="F289" s="90"/>
      <c r="G289" s="59"/>
    </row>
  </sheetData>
  <autoFilter ref="A3:G278" xr:uid="{0F23BBDA-3BE4-4677-84EC-D4978C43E758}"/>
  <phoneticPr fontId="7" type="noConversion"/>
  <pageMargins left="0.70866141732283472" right="0.70866141732283472" top="0.74803149606299213" bottom="0.74803149606299213" header="0.31496062992125984" footer="0.31496062992125984"/>
  <pageSetup paperSize="9" scale="35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4732-2D08-4C81-9671-443F6595B637}">
  <sheetPr>
    <tabColor rgb="FFFF0000"/>
    <pageSetUpPr fitToPage="1"/>
  </sheetPr>
  <dimension ref="A1:X42"/>
  <sheetViews>
    <sheetView showGridLines="0" zoomScaleNormal="100" workbookViewId="0"/>
  </sheetViews>
  <sheetFormatPr defaultColWidth="8.875" defaultRowHeight="13.5"/>
  <cols>
    <col min="1" max="1" width="1.875" style="382" customWidth="1"/>
    <col min="2" max="2" width="2.375" style="382" customWidth="1"/>
    <col min="3" max="3" width="2.125" style="383" customWidth="1"/>
    <col min="4" max="4" width="2.375" style="383" customWidth="1"/>
    <col min="5" max="5" width="24.625" style="383" bestFit="1" customWidth="1"/>
    <col min="6" max="8" width="4.125" style="383" bestFit="1" customWidth="1"/>
    <col min="9" max="18" width="5.875" style="383" bestFit="1" customWidth="1"/>
    <col min="19" max="19" width="6" style="383" bestFit="1" customWidth="1"/>
    <col min="20" max="20" width="50.875" style="383" customWidth="1"/>
    <col min="21" max="21" width="7.875" style="382" customWidth="1"/>
    <col min="22" max="22" width="8.875" style="382"/>
    <col min="23" max="23" width="8.875" style="385" bestFit="1" customWidth="1"/>
    <col min="24" max="24" width="9.375" style="385" bestFit="1" customWidth="1"/>
    <col min="25" max="16384" width="8.875" style="382"/>
  </cols>
  <sheetData>
    <row r="1" spans="1:24" ht="19.7" customHeight="1">
      <c r="A1" s="381" t="s">
        <v>108</v>
      </c>
      <c r="T1" s="384"/>
    </row>
    <row r="2" spans="1:24" ht="2.1" customHeight="1">
      <c r="A2" s="386"/>
      <c r="B2" s="387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</row>
    <row r="7" spans="1:24">
      <c r="B7" s="389" t="s">
        <v>109</v>
      </c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1" t="s">
        <v>110</v>
      </c>
    </row>
    <row r="8" spans="1:24" ht="16.350000000000001" customHeight="1">
      <c r="B8" s="1694" t="s">
        <v>28</v>
      </c>
      <c r="C8" s="1694"/>
      <c r="D8" s="1694"/>
      <c r="E8" s="1695"/>
      <c r="F8" s="1698" t="s">
        <v>111</v>
      </c>
      <c r="G8" s="1699"/>
      <c r="H8" s="1699"/>
      <c r="I8" s="1699"/>
      <c r="J8" s="1699"/>
      <c r="K8" s="1699"/>
      <c r="L8" s="1699"/>
      <c r="M8" s="1699"/>
      <c r="N8" s="1699"/>
      <c r="O8" s="1699"/>
      <c r="P8" s="1699"/>
      <c r="Q8" s="1699"/>
      <c r="R8" s="1699"/>
      <c r="S8" s="1700"/>
      <c r="T8" s="1694" t="s">
        <v>112</v>
      </c>
    </row>
    <row r="9" spans="1:24" ht="14.25" thickBot="1">
      <c r="B9" s="1696"/>
      <c r="C9" s="1696"/>
      <c r="D9" s="1696"/>
      <c r="E9" s="1697"/>
      <c r="F9" s="392" t="s">
        <v>113</v>
      </c>
      <c r="G9" s="393" t="s">
        <v>114</v>
      </c>
      <c r="H9" s="393" t="s">
        <v>115</v>
      </c>
      <c r="I9" s="394" t="s">
        <v>116</v>
      </c>
      <c r="J9" s="394" t="s">
        <v>117</v>
      </c>
      <c r="K9" s="394" t="s">
        <v>118</v>
      </c>
      <c r="L9" s="394" t="s">
        <v>119</v>
      </c>
      <c r="M9" s="394" t="s">
        <v>120</v>
      </c>
      <c r="N9" s="394" t="s">
        <v>121</v>
      </c>
      <c r="O9" s="394" t="s">
        <v>122</v>
      </c>
      <c r="P9" s="394" t="s">
        <v>123</v>
      </c>
      <c r="Q9" s="395" t="s">
        <v>124</v>
      </c>
      <c r="R9" s="396" t="s">
        <v>125</v>
      </c>
      <c r="S9" s="397" t="s">
        <v>126</v>
      </c>
      <c r="T9" s="1696"/>
    </row>
    <row r="10" spans="1:24" s="398" customFormat="1">
      <c r="B10" s="1701" t="s">
        <v>45</v>
      </c>
      <c r="C10" s="1701"/>
      <c r="D10" s="1701"/>
      <c r="E10" s="1702"/>
      <c r="F10" s="399">
        <v>0</v>
      </c>
      <c r="G10" s="400">
        <f t="shared" ref="G10:Q10" si="0">F41</f>
        <v>0</v>
      </c>
      <c r="H10" s="400">
        <f t="shared" si="0"/>
        <v>0</v>
      </c>
      <c r="I10" s="401">
        <f t="shared" si="0"/>
        <v>0</v>
      </c>
      <c r="J10" s="401">
        <f t="shared" si="0"/>
        <v>145.91999999999999</v>
      </c>
      <c r="K10" s="401">
        <f t="shared" si="0"/>
        <v>140.60397531999999</v>
      </c>
      <c r="L10" s="401">
        <f t="shared" si="0"/>
        <v>132.40663190999999</v>
      </c>
      <c r="M10" s="401">
        <f t="shared" si="0"/>
        <v>111.91968281999999</v>
      </c>
      <c r="N10" s="401">
        <f t="shared" si="0"/>
        <v>101.27778878999999</v>
      </c>
      <c r="O10" s="401">
        <f t="shared" si="0"/>
        <v>129.75238552999997</v>
      </c>
      <c r="P10" s="401">
        <f t="shared" si="0"/>
        <v>116.22394620999997</v>
      </c>
      <c r="Q10" s="402">
        <f t="shared" si="0"/>
        <v>144.13111093999999</v>
      </c>
      <c r="R10" s="403">
        <f>F10</f>
        <v>0</v>
      </c>
      <c r="S10" s="404">
        <f t="shared" ref="S10:S37" si="1">R10/9</f>
        <v>0</v>
      </c>
      <c r="T10" s="405"/>
      <c r="W10" s="406"/>
      <c r="X10" s="406"/>
    </row>
    <row r="11" spans="1:24">
      <c r="B11" s="1688" t="s">
        <v>44</v>
      </c>
      <c r="C11" s="1688"/>
      <c r="D11" s="1688"/>
      <c r="E11" s="1689"/>
      <c r="F11" s="407">
        <f t="shared" ref="F11:Q11" si="2">SUM(F12:F14)</f>
        <v>0</v>
      </c>
      <c r="G11" s="408">
        <f t="shared" si="2"/>
        <v>0</v>
      </c>
      <c r="H11" s="408">
        <f t="shared" si="2"/>
        <v>0</v>
      </c>
      <c r="I11" s="409">
        <f t="shared" si="2"/>
        <v>0</v>
      </c>
      <c r="J11" s="409">
        <f t="shared" si="2"/>
        <v>0</v>
      </c>
      <c r="K11" s="409">
        <f t="shared" si="2"/>
        <v>0.20207258</v>
      </c>
      <c r="L11" s="409">
        <f t="shared" si="2"/>
        <v>0.22</v>
      </c>
      <c r="M11" s="409">
        <f t="shared" si="2"/>
        <v>1.6513173999999997</v>
      </c>
      <c r="N11" s="409">
        <f t="shared" si="2"/>
        <v>0.33397000999999998</v>
      </c>
      <c r="O11" s="409">
        <f t="shared" si="2"/>
        <v>0</v>
      </c>
      <c r="P11" s="409">
        <f t="shared" si="2"/>
        <v>0</v>
      </c>
      <c r="Q11" s="410">
        <f t="shared" si="2"/>
        <v>0.77390840999999999</v>
      </c>
      <c r="R11" s="411">
        <f>SUM(R12,R14)</f>
        <v>3.1812683999999996</v>
      </c>
      <c r="S11" s="412">
        <f>R11/9</f>
        <v>0.35347426666666659</v>
      </c>
      <c r="T11" s="413"/>
    </row>
    <row r="12" spans="1:24" ht="17.45" customHeight="1">
      <c r="B12" s="414"/>
      <c r="C12" s="1690" t="s">
        <v>127</v>
      </c>
      <c r="D12" s="1691"/>
      <c r="E12" s="1692"/>
      <c r="F12" s="415"/>
      <c r="G12" s="416"/>
      <c r="H12" s="416"/>
      <c r="I12" s="417">
        <v>0</v>
      </c>
      <c r="J12" s="417">
        <v>0</v>
      </c>
      <c r="K12" s="417">
        <v>0.20207258</v>
      </c>
      <c r="L12" s="417">
        <v>0</v>
      </c>
      <c r="M12" s="417">
        <v>0</v>
      </c>
      <c r="N12" s="417">
        <v>0.33293500999999998</v>
      </c>
      <c r="O12" s="417">
        <v>0</v>
      </c>
      <c r="P12" s="417">
        <v>0</v>
      </c>
      <c r="Q12" s="418">
        <v>0.49694445000000004</v>
      </c>
      <c r="R12" s="419">
        <v>1.03195204</v>
      </c>
      <c r="S12" s="420">
        <v>0.11466133777777777</v>
      </c>
      <c r="T12" s="421" t="s">
        <v>128</v>
      </c>
    </row>
    <row r="13" spans="1:24">
      <c r="B13" s="414"/>
      <c r="C13" s="422"/>
      <c r="D13" s="414"/>
      <c r="E13" s="414"/>
      <c r="F13" s="423"/>
      <c r="G13" s="424"/>
      <c r="H13" s="424"/>
      <c r="I13" s="425"/>
      <c r="J13" s="425"/>
      <c r="K13" s="425"/>
      <c r="L13" s="425"/>
      <c r="M13" s="425"/>
      <c r="N13" s="425"/>
      <c r="O13" s="425"/>
      <c r="P13" s="425"/>
      <c r="Q13" s="426"/>
      <c r="R13" s="427"/>
      <c r="S13" s="428"/>
      <c r="T13" s="429"/>
    </row>
    <row r="14" spans="1:24" ht="17.45" customHeight="1">
      <c r="B14" s="414"/>
      <c r="C14" s="1685" t="s">
        <v>129</v>
      </c>
      <c r="D14" s="1686"/>
      <c r="E14" s="1687"/>
      <c r="F14" s="415">
        <v>0</v>
      </c>
      <c r="G14" s="416">
        <v>0</v>
      </c>
      <c r="H14" s="416">
        <v>0</v>
      </c>
      <c r="I14" s="430">
        <v>0</v>
      </c>
      <c r="J14" s="430">
        <v>0</v>
      </c>
      <c r="K14" s="430">
        <v>0</v>
      </c>
      <c r="L14" s="430">
        <v>0.22</v>
      </c>
      <c r="M14" s="430">
        <v>1.6513173999999997</v>
      </c>
      <c r="N14" s="430">
        <v>1.0349999999999999E-3</v>
      </c>
      <c r="O14" s="430">
        <v>0</v>
      </c>
      <c r="P14" s="430">
        <v>0</v>
      </c>
      <c r="Q14" s="431">
        <v>0.27696396000000001</v>
      </c>
      <c r="R14" s="432">
        <v>2.1493163599999994</v>
      </c>
      <c r="S14" s="433">
        <v>0.23881292888888883</v>
      </c>
      <c r="T14" s="421" t="s">
        <v>130</v>
      </c>
    </row>
    <row r="15" spans="1:24" ht="18.600000000000001" customHeight="1">
      <c r="B15" s="414"/>
      <c r="C15" s="434"/>
      <c r="D15" s="435"/>
      <c r="E15" s="435"/>
      <c r="F15" s="436"/>
      <c r="G15" s="437"/>
      <c r="H15" s="437"/>
      <c r="I15" s="438"/>
      <c r="J15" s="438"/>
      <c r="K15" s="438"/>
      <c r="L15" s="438"/>
      <c r="M15" s="438"/>
      <c r="N15" s="438"/>
      <c r="O15" s="438"/>
      <c r="P15" s="438"/>
      <c r="Q15" s="439"/>
      <c r="R15" s="440"/>
      <c r="S15" s="441"/>
      <c r="T15" s="442"/>
      <c r="W15" s="443"/>
    </row>
    <row r="16" spans="1:24">
      <c r="B16" s="1688" t="s">
        <v>43</v>
      </c>
      <c r="C16" s="1688"/>
      <c r="D16" s="1688"/>
      <c r="E16" s="1689"/>
      <c r="F16" s="444">
        <f>SUM(F17,F30)</f>
        <v>0</v>
      </c>
      <c r="G16" s="445">
        <f>SUM(G17,G30)</f>
        <v>0</v>
      </c>
      <c r="H16" s="445">
        <f>SUM(H17,H30)</f>
        <v>0</v>
      </c>
      <c r="I16" s="446">
        <v>4.08</v>
      </c>
      <c r="J16" s="446">
        <v>5.3160246800000008</v>
      </c>
      <c r="K16" s="446">
        <v>8.3994159899999996</v>
      </c>
      <c r="L16" s="446">
        <v>20.706949089999998</v>
      </c>
      <c r="M16" s="446">
        <v>12.293211429999999</v>
      </c>
      <c r="N16" s="446">
        <v>11.859373270000001</v>
      </c>
      <c r="O16" s="446">
        <v>13.528439320000002</v>
      </c>
      <c r="P16" s="446">
        <v>12.09283527</v>
      </c>
      <c r="Q16" s="447">
        <v>12.924097009999999</v>
      </c>
      <c r="R16" s="448">
        <f>SUM(R17,R30)</f>
        <v>101.20034606</v>
      </c>
      <c r="S16" s="449">
        <f>R16/9</f>
        <v>11.244482895555556</v>
      </c>
      <c r="T16" s="450"/>
    </row>
    <row r="17" spans="2:23" ht="17.45" customHeight="1">
      <c r="B17" s="414"/>
      <c r="C17" s="1690" t="s">
        <v>127</v>
      </c>
      <c r="D17" s="1691"/>
      <c r="E17" s="1692"/>
      <c r="F17" s="415"/>
      <c r="G17" s="416"/>
      <c r="H17" s="416"/>
      <c r="I17" s="417">
        <f t="shared" ref="I17:Q17" si="3">I16-I30</f>
        <v>3.15</v>
      </c>
      <c r="J17" s="417">
        <f t="shared" si="3"/>
        <v>4.2960246800000004</v>
      </c>
      <c r="K17" s="417">
        <f t="shared" si="3"/>
        <v>6.2094159900000001</v>
      </c>
      <c r="L17" s="417">
        <f t="shared" si="3"/>
        <v>8.1869490899999988</v>
      </c>
      <c r="M17" s="417">
        <f t="shared" si="3"/>
        <v>12.293211429999999</v>
      </c>
      <c r="N17" s="417">
        <f t="shared" si="3"/>
        <v>11.39937327</v>
      </c>
      <c r="O17" s="417">
        <f t="shared" si="3"/>
        <v>11.558439320000002</v>
      </c>
      <c r="P17" s="417">
        <f t="shared" si="3"/>
        <v>12.09283527</v>
      </c>
      <c r="Q17" s="418">
        <f t="shared" si="3"/>
        <v>12.484097009999999</v>
      </c>
      <c r="R17" s="419">
        <f>SUM(F17:Q17)</f>
        <v>81.67034606</v>
      </c>
      <c r="S17" s="420">
        <f t="shared" si="1"/>
        <v>9.0744828955555548</v>
      </c>
      <c r="T17" s="421"/>
      <c r="W17" s="451"/>
    </row>
    <row r="18" spans="2:23">
      <c r="B18" s="414"/>
      <c r="C18" s="422"/>
      <c r="D18" s="452" t="s">
        <v>131</v>
      </c>
      <c r="E18" s="453"/>
      <c r="F18" s="415"/>
      <c r="G18" s="416"/>
      <c r="H18" s="416"/>
      <c r="I18" s="430">
        <v>2.33</v>
      </c>
      <c r="J18" s="430">
        <v>3.5830716999999996</v>
      </c>
      <c r="K18" s="430">
        <v>3.9665967000000002</v>
      </c>
      <c r="L18" s="430">
        <v>4.6375611999999995</v>
      </c>
      <c r="M18" s="430">
        <v>5.2415972999999996</v>
      </c>
      <c r="N18" s="430">
        <v>6.2017017999999995</v>
      </c>
      <c r="O18" s="430">
        <v>6.4086733599999999</v>
      </c>
      <c r="P18" s="430">
        <v>7.7378273999999996</v>
      </c>
      <c r="Q18" s="431">
        <v>8.4500644999999999</v>
      </c>
      <c r="R18" s="432">
        <v>48.557093960000003</v>
      </c>
      <c r="S18" s="433">
        <v>5.3952326622222229</v>
      </c>
      <c r="T18" s="421"/>
    </row>
    <row r="19" spans="2:23">
      <c r="B19" s="414"/>
      <c r="C19" s="422"/>
      <c r="D19" s="422" t="s">
        <v>132</v>
      </c>
      <c r="E19" s="414"/>
      <c r="F19" s="423"/>
      <c r="G19" s="424"/>
      <c r="H19" s="424"/>
      <c r="I19" s="425">
        <v>0</v>
      </c>
      <c r="J19" s="425">
        <v>7.0000000000000007E-2</v>
      </c>
      <c r="K19" s="425">
        <v>0.49</v>
      </c>
      <c r="L19" s="425">
        <v>0.64</v>
      </c>
      <c r="M19" s="425">
        <v>4.3</v>
      </c>
      <c r="N19" s="425">
        <v>1.33</v>
      </c>
      <c r="O19" s="425">
        <v>0.8</v>
      </c>
      <c r="P19" s="425">
        <v>1.49</v>
      </c>
      <c r="Q19" s="426">
        <v>1.36</v>
      </c>
      <c r="R19" s="427">
        <v>10.479999999999999</v>
      </c>
      <c r="S19" s="428">
        <v>1.1644444444444444</v>
      </c>
      <c r="T19" s="429"/>
    </row>
    <row r="20" spans="2:23">
      <c r="B20" s="414"/>
      <c r="C20" s="422"/>
      <c r="D20" s="422" t="s">
        <v>67</v>
      </c>
      <c r="E20" s="455"/>
      <c r="F20" s="456"/>
      <c r="G20" s="457"/>
      <c r="H20" s="457"/>
      <c r="I20" s="458">
        <f>I17-SUM(I18:I19)</f>
        <v>0.81999999999999984</v>
      </c>
      <c r="J20" s="458">
        <f>J17-SUM(J18:J19)</f>
        <v>0.6429529800000009</v>
      </c>
      <c r="K20" s="458">
        <f t="shared" ref="K20:Q20" si="4">K17-SUM(K18:K19)</f>
        <v>1.7528192899999997</v>
      </c>
      <c r="L20" s="458">
        <f t="shared" si="4"/>
        <v>2.9093878899999996</v>
      </c>
      <c r="M20" s="458">
        <f t="shared" si="4"/>
        <v>2.7516141300000001</v>
      </c>
      <c r="N20" s="458">
        <f t="shared" si="4"/>
        <v>3.8676714700000003</v>
      </c>
      <c r="O20" s="458">
        <f t="shared" si="4"/>
        <v>4.3497659600000018</v>
      </c>
      <c r="P20" s="458">
        <f t="shared" si="4"/>
        <v>2.8650078700000012</v>
      </c>
      <c r="Q20" s="458">
        <f t="shared" si="4"/>
        <v>2.67403251</v>
      </c>
      <c r="R20" s="459">
        <f>SUM(I20:Q20)</f>
        <v>22.633252100000004</v>
      </c>
      <c r="S20" s="460">
        <f>R20/9</f>
        <v>2.5148057888888893</v>
      </c>
      <c r="T20" s="461"/>
    </row>
    <row r="21" spans="2:23">
      <c r="B21" s="414"/>
      <c r="C21" s="422"/>
      <c r="D21" s="538"/>
      <c r="E21" s="452" t="s">
        <v>157</v>
      </c>
      <c r="F21" s="415"/>
      <c r="G21" s="416"/>
      <c r="H21" s="416"/>
      <c r="I21" s="430">
        <v>0.72</v>
      </c>
      <c r="J21" s="430">
        <v>0.36</v>
      </c>
      <c r="K21" s="430">
        <v>0.49</v>
      </c>
      <c r="L21" s="430">
        <v>0.45</v>
      </c>
      <c r="M21" s="430">
        <v>0.51</v>
      </c>
      <c r="N21" s="430">
        <v>0.53</v>
      </c>
      <c r="O21" s="430">
        <v>0.68</v>
      </c>
      <c r="P21" s="430">
        <v>0.72</v>
      </c>
      <c r="Q21" s="431">
        <v>0.88</v>
      </c>
      <c r="R21" s="432">
        <f t="shared" ref="R21:R29" si="5">SUM(I21:Q21)</f>
        <v>5.3400000000000007</v>
      </c>
      <c r="S21" s="433">
        <f t="shared" ref="S21:S29" si="6">R21/9</f>
        <v>0.59333333333333338</v>
      </c>
      <c r="T21" s="421" t="s">
        <v>164</v>
      </c>
    </row>
    <row r="22" spans="2:23">
      <c r="B22" s="414"/>
      <c r="C22" s="422"/>
      <c r="D22" s="538"/>
      <c r="E22" s="540" t="s">
        <v>10</v>
      </c>
      <c r="F22" s="423"/>
      <c r="G22" s="424"/>
      <c r="H22" s="424"/>
      <c r="I22" s="425"/>
      <c r="J22" s="425"/>
      <c r="K22" s="425">
        <v>0.03</v>
      </c>
      <c r="L22" s="425">
        <v>0.03</v>
      </c>
      <c r="M22" s="425">
        <v>0.06</v>
      </c>
      <c r="N22" s="425">
        <v>0.16</v>
      </c>
      <c r="O22" s="425">
        <v>0.19</v>
      </c>
      <c r="P22" s="425">
        <v>0.31</v>
      </c>
      <c r="Q22" s="426">
        <v>0.4</v>
      </c>
      <c r="R22" s="427">
        <f t="shared" si="5"/>
        <v>1.1800000000000002</v>
      </c>
      <c r="S22" s="428">
        <f t="shared" si="6"/>
        <v>0.13111111111111112</v>
      </c>
      <c r="T22" s="429"/>
    </row>
    <row r="23" spans="2:23">
      <c r="B23" s="414"/>
      <c r="C23" s="422"/>
      <c r="D23" s="538"/>
      <c r="E23" s="540" t="s">
        <v>101</v>
      </c>
      <c r="F23" s="423"/>
      <c r="G23" s="424"/>
      <c r="H23" s="424"/>
      <c r="I23" s="425"/>
      <c r="J23" s="425"/>
      <c r="K23" s="425"/>
      <c r="L23" s="425">
        <v>0.28999999999999998</v>
      </c>
      <c r="M23" s="425">
        <v>0.5</v>
      </c>
      <c r="N23" s="425">
        <v>2.0499999999999998</v>
      </c>
      <c r="O23" s="425">
        <v>1.1499999999999999</v>
      </c>
      <c r="P23" s="425">
        <v>0.6</v>
      </c>
      <c r="Q23" s="426">
        <v>0.25</v>
      </c>
      <c r="R23" s="427">
        <f t="shared" si="5"/>
        <v>4.84</v>
      </c>
      <c r="S23" s="428">
        <f t="shared" si="6"/>
        <v>0.5377777777777778</v>
      </c>
      <c r="T23" s="429"/>
    </row>
    <row r="24" spans="2:23">
      <c r="B24" s="414"/>
      <c r="C24" s="422"/>
      <c r="D24" s="538"/>
      <c r="E24" s="540" t="s">
        <v>158</v>
      </c>
      <c r="F24" s="423"/>
      <c r="G24" s="424"/>
      <c r="H24" s="424"/>
      <c r="I24" s="425"/>
      <c r="J24" s="425">
        <v>0.06</v>
      </c>
      <c r="K24" s="425">
        <v>8.5000000000000006E-2</v>
      </c>
      <c r="L24" s="425">
        <v>9.9000000000000005E-2</v>
      </c>
      <c r="M24" s="425">
        <v>0.154</v>
      </c>
      <c r="N24" s="425">
        <v>0.21</v>
      </c>
      <c r="O24" s="425">
        <v>0.183</v>
      </c>
      <c r="P24" s="425">
        <v>0.11799999999999999</v>
      </c>
      <c r="Q24" s="426">
        <v>0.26400000000000001</v>
      </c>
      <c r="R24" s="427">
        <f t="shared" si="5"/>
        <v>1.173</v>
      </c>
      <c r="S24" s="428">
        <f t="shared" si="6"/>
        <v>0.13033333333333333</v>
      </c>
      <c r="T24" s="429" t="s">
        <v>167</v>
      </c>
    </row>
    <row r="25" spans="2:23">
      <c r="B25" s="414"/>
      <c r="C25" s="422"/>
      <c r="D25" s="538"/>
      <c r="E25" s="540" t="s">
        <v>159</v>
      </c>
      <c r="F25" s="423"/>
      <c r="G25" s="424"/>
      <c r="H25" s="424"/>
      <c r="I25" s="425"/>
      <c r="J25" s="425">
        <v>0.06</v>
      </c>
      <c r="K25" s="425">
        <v>8.5000000000000006E-2</v>
      </c>
      <c r="L25" s="425">
        <v>9.9000000000000005E-2</v>
      </c>
      <c r="M25" s="425">
        <v>0.154</v>
      </c>
      <c r="N25" s="425">
        <v>0.21</v>
      </c>
      <c r="O25" s="425">
        <v>0.183</v>
      </c>
      <c r="P25" s="425">
        <v>0.17799999999999999</v>
      </c>
      <c r="Q25" s="426">
        <v>0.26400000000000001</v>
      </c>
      <c r="R25" s="427">
        <f t="shared" si="5"/>
        <v>1.2329999999999999</v>
      </c>
      <c r="S25" s="428">
        <f t="shared" si="6"/>
        <v>0.13699999999999998</v>
      </c>
      <c r="T25" s="429"/>
    </row>
    <row r="26" spans="2:23">
      <c r="B26" s="414"/>
      <c r="C26" s="422"/>
      <c r="D26" s="538"/>
      <c r="E26" s="422" t="s">
        <v>162</v>
      </c>
      <c r="F26" s="423"/>
      <c r="G26" s="424"/>
      <c r="H26" s="424"/>
      <c r="I26" s="425"/>
      <c r="J26" s="425">
        <v>7.0000000000000007E-2</v>
      </c>
      <c r="K26" s="425">
        <v>0.25</v>
      </c>
      <c r="L26" s="425">
        <v>0.34</v>
      </c>
      <c r="M26" s="425">
        <v>0.37</v>
      </c>
      <c r="N26" s="425">
        <v>0.26800000000000002</v>
      </c>
      <c r="O26" s="425">
        <v>0.32</v>
      </c>
      <c r="P26" s="425">
        <v>0.38</v>
      </c>
      <c r="Q26" s="426">
        <v>0.42799999999999999</v>
      </c>
      <c r="R26" s="427">
        <f>SUM(I26:Q26)</f>
        <v>2.4260000000000002</v>
      </c>
      <c r="S26" s="428">
        <f>R26/9</f>
        <v>0.26955555555555555</v>
      </c>
      <c r="T26" s="429"/>
    </row>
    <row r="27" spans="2:23">
      <c r="B27" s="414"/>
      <c r="C27" s="422"/>
      <c r="D27" s="538"/>
      <c r="E27" s="422" t="s">
        <v>160</v>
      </c>
      <c r="F27" s="423"/>
      <c r="G27" s="424"/>
      <c r="H27" s="424"/>
      <c r="I27" s="425">
        <v>0.04</v>
      </c>
      <c r="J27" s="425">
        <v>4.5999999999999999E-2</v>
      </c>
      <c r="K27" s="425">
        <v>0.14399999999999999</v>
      </c>
      <c r="L27" s="425">
        <v>0.14499999999999999</v>
      </c>
      <c r="M27" s="425">
        <v>0.14599999999999999</v>
      </c>
      <c r="N27" s="425">
        <v>0.14699999999999999</v>
      </c>
      <c r="O27" s="425">
        <v>0.14899999999999999</v>
      </c>
      <c r="P27" s="425">
        <v>0.15</v>
      </c>
      <c r="Q27" s="426">
        <v>0.16</v>
      </c>
      <c r="R27" s="427">
        <f t="shared" si="5"/>
        <v>1.127</v>
      </c>
      <c r="S27" s="428">
        <f t="shared" si="6"/>
        <v>0.12522222222222223</v>
      </c>
      <c r="T27" s="429"/>
    </row>
    <row r="28" spans="2:23">
      <c r="B28" s="414"/>
      <c r="C28" s="422"/>
      <c r="D28" s="538"/>
      <c r="E28" s="422" t="s">
        <v>161</v>
      </c>
      <c r="F28" s="423"/>
      <c r="G28" s="424"/>
      <c r="H28" s="424"/>
      <c r="I28" s="425"/>
      <c r="J28" s="425"/>
      <c r="K28" s="425">
        <v>0.5</v>
      </c>
      <c r="L28" s="425">
        <v>0.99</v>
      </c>
      <c r="M28" s="425"/>
      <c r="N28" s="425">
        <v>0.06</v>
      </c>
      <c r="O28" s="425"/>
      <c r="P28" s="425"/>
      <c r="Q28" s="426"/>
      <c r="R28" s="427">
        <f t="shared" si="5"/>
        <v>1.55</v>
      </c>
      <c r="S28" s="428">
        <f t="shared" si="6"/>
        <v>0.17222222222222222</v>
      </c>
      <c r="T28" s="429" t="s">
        <v>165</v>
      </c>
    </row>
    <row r="29" spans="2:23">
      <c r="B29" s="414"/>
      <c r="C29" s="422"/>
      <c r="D29" s="539"/>
      <c r="E29" s="454" t="s">
        <v>163</v>
      </c>
      <c r="F29" s="456"/>
      <c r="G29" s="457"/>
      <c r="H29" s="457"/>
      <c r="I29" s="458">
        <f>I20-SUM(I21:I28)</f>
        <v>5.9999999999999831E-2</v>
      </c>
      <c r="J29" s="458">
        <f t="shared" ref="J29:Q29" si="7">J20-SUM(J21:J28)</f>
        <v>4.695298000000081E-2</v>
      </c>
      <c r="K29" s="458">
        <f t="shared" si="7"/>
        <v>0.16881928999999984</v>
      </c>
      <c r="L29" s="458">
        <f t="shared" si="7"/>
        <v>0.46638788999999958</v>
      </c>
      <c r="M29" s="458">
        <f t="shared" si="7"/>
        <v>0.85761413000000042</v>
      </c>
      <c r="N29" s="458">
        <f t="shared" si="7"/>
        <v>0.23267147000000055</v>
      </c>
      <c r="O29" s="458">
        <f t="shared" si="7"/>
        <v>1.4947659600000023</v>
      </c>
      <c r="P29" s="458">
        <f t="shared" si="7"/>
        <v>0.40900787000000172</v>
      </c>
      <c r="Q29" s="458">
        <f t="shared" si="7"/>
        <v>2.8032510000000066E-2</v>
      </c>
      <c r="R29" s="459">
        <f t="shared" si="5"/>
        <v>3.7642521000000051</v>
      </c>
      <c r="S29" s="460">
        <f t="shared" si="6"/>
        <v>0.41825023333333389</v>
      </c>
      <c r="T29" s="541" t="s">
        <v>166</v>
      </c>
    </row>
    <row r="30" spans="2:23" ht="17.45" customHeight="1">
      <c r="B30" s="414"/>
      <c r="C30" s="1685" t="s">
        <v>129</v>
      </c>
      <c r="D30" s="1686"/>
      <c r="E30" s="1687"/>
      <c r="F30" s="415">
        <f t="shared" ref="F30:Q30" si="8">SUM(F31:F34)</f>
        <v>0</v>
      </c>
      <c r="G30" s="416">
        <f t="shared" si="8"/>
        <v>0</v>
      </c>
      <c r="H30" s="416">
        <f t="shared" si="8"/>
        <v>0</v>
      </c>
      <c r="I30" s="430">
        <f t="shared" si="8"/>
        <v>0.93</v>
      </c>
      <c r="J30" s="430">
        <f t="shared" si="8"/>
        <v>1.02</v>
      </c>
      <c r="K30" s="430">
        <f t="shared" si="8"/>
        <v>2.19</v>
      </c>
      <c r="L30" s="430">
        <f t="shared" si="8"/>
        <v>12.52</v>
      </c>
      <c r="M30" s="430">
        <f t="shared" si="8"/>
        <v>0</v>
      </c>
      <c r="N30" s="430">
        <f t="shared" si="8"/>
        <v>0.46</v>
      </c>
      <c r="O30" s="430">
        <f t="shared" si="8"/>
        <v>1.97</v>
      </c>
      <c r="P30" s="430">
        <f t="shared" si="8"/>
        <v>0</v>
      </c>
      <c r="Q30" s="431">
        <f t="shared" si="8"/>
        <v>0.44</v>
      </c>
      <c r="R30" s="432">
        <f>SUM(F30:Q30)</f>
        <v>19.53</v>
      </c>
      <c r="S30" s="433">
        <f t="shared" si="1"/>
        <v>2.17</v>
      </c>
      <c r="T30" s="421"/>
    </row>
    <row r="31" spans="2:23" ht="17.45" customHeight="1">
      <c r="B31" s="414"/>
      <c r="C31" s="422"/>
      <c r="D31" s="452" t="s">
        <v>133</v>
      </c>
      <c r="E31" s="462"/>
      <c r="F31" s="415"/>
      <c r="G31" s="416"/>
      <c r="H31" s="416"/>
      <c r="I31" s="430"/>
      <c r="J31" s="430"/>
      <c r="K31" s="430"/>
      <c r="L31" s="430">
        <v>12.52</v>
      </c>
      <c r="M31" s="430"/>
      <c r="N31" s="430"/>
      <c r="O31" s="430"/>
      <c r="P31" s="430"/>
      <c r="Q31" s="431"/>
      <c r="R31" s="432">
        <v>12.52</v>
      </c>
      <c r="S31" s="433">
        <v>1.391111111111111</v>
      </c>
      <c r="T31" s="421" t="s">
        <v>134</v>
      </c>
    </row>
    <row r="32" spans="2:23" ht="17.45" customHeight="1">
      <c r="B32" s="414"/>
      <c r="C32" s="422"/>
      <c r="D32" s="422" t="s">
        <v>135</v>
      </c>
      <c r="E32" s="463"/>
      <c r="F32" s="423"/>
      <c r="G32" s="424"/>
      <c r="H32" s="424"/>
      <c r="I32" s="425">
        <v>0.93</v>
      </c>
      <c r="J32" s="425">
        <v>0</v>
      </c>
      <c r="K32" s="425">
        <v>2.02</v>
      </c>
      <c r="L32" s="425">
        <v>0</v>
      </c>
      <c r="M32" s="425">
        <v>0</v>
      </c>
      <c r="N32" s="425">
        <v>0.46</v>
      </c>
      <c r="O32" s="425">
        <v>0</v>
      </c>
      <c r="P32" s="425">
        <v>0</v>
      </c>
      <c r="Q32" s="426">
        <v>0.44</v>
      </c>
      <c r="R32" s="427">
        <v>2.92</v>
      </c>
      <c r="S32" s="428">
        <v>0.32444444444444442</v>
      </c>
      <c r="T32" s="429"/>
    </row>
    <row r="33" spans="2:24" ht="17.45" customHeight="1">
      <c r="B33" s="414"/>
      <c r="C33" s="422"/>
      <c r="D33" s="422" t="s">
        <v>136</v>
      </c>
      <c r="E33" s="463"/>
      <c r="F33" s="423"/>
      <c r="G33" s="424"/>
      <c r="H33" s="424"/>
      <c r="I33" s="425"/>
      <c r="J33" s="425">
        <v>1.02</v>
      </c>
      <c r="K33" s="425">
        <v>0.17</v>
      </c>
      <c r="L33" s="425"/>
      <c r="M33" s="425"/>
      <c r="N33" s="425"/>
      <c r="O33" s="425">
        <v>1.97</v>
      </c>
      <c r="P33" s="425"/>
      <c r="Q33" s="426"/>
      <c r="R33" s="427">
        <v>1.19</v>
      </c>
      <c r="S33" s="428">
        <v>0.13222222222222221</v>
      </c>
      <c r="T33" s="429"/>
    </row>
    <row r="34" spans="2:24" ht="17.45" customHeight="1">
      <c r="B34" s="414"/>
      <c r="C34" s="422"/>
      <c r="D34" s="422" t="s">
        <v>67</v>
      </c>
      <c r="E34" s="464"/>
      <c r="F34" s="423"/>
      <c r="G34" s="424"/>
      <c r="H34" s="424"/>
      <c r="I34" s="425"/>
      <c r="J34" s="425"/>
      <c r="K34" s="425"/>
      <c r="L34" s="425"/>
      <c r="M34" s="425"/>
      <c r="N34" s="425"/>
      <c r="O34" s="425"/>
      <c r="P34" s="425"/>
      <c r="Q34" s="426"/>
      <c r="R34" s="427">
        <v>0</v>
      </c>
      <c r="S34" s="428">
        <v>0</v>
      </c>
      <c r="T34" s="429"/>
    </row>
    <row r="35" spans="2:24">
      <c r="B35" s="1688" t="s">
        <v>42</v>
      </c>
      <c r="C35" s="1688"/>
      <c r="D35" s="1688"/>
      <c r="E35" s="1689"/>
      <c r="F35" s="444">
        <f t="shared" ref="F35:R35" si="9">F11-F16</f>
        <v>0</v>
      </c>
      <c r="G35" s="445">
        <f t="shared" si="9"/>
        <v>0</v>
      </c>
      <c r="H35" s="445">
        <f t="shared" si="9"/>
        <v>0</v>
      </c>
      <c r="I35" s="446">
        <f t="shared" si="9"/>
        <v>-4.08</v>
      </c>
      <c r="J35" s="446">
        <f t="shared" si="9"/>
        <v>-5.3160246800000008</v>
      </c>
      <c r="K35" s="446">
        <f t="shared" si="9"/>
        <v>-8.1973434100000002</v>
      </c>
      <c r="L35" s="446">
        <f t="shared" si="9"/>
        <v>-20.48694909</v>
      </c>
      <c r="M35" s="446">
        <f t="shared" si="9"/>
        <v>-10.64189403</v>
      </c>
      <c r="N35" s="446">
        <f t="shared" si="9"/>
        <v>-11.525403260000001</v>
      </c>
      <c r="O35" s="446">
        <f t="shared" si="9"/>
        <v>-13.528439320000002</v>
      </c>
      <c r="P35" s="446">
        <f t="shared" si="9"/>
        <v>-12.09283527</v>
      </c>
      <c r="Q35" s="447">
        <f t="shared" si="9"/>
        <v>-12.150188599999998</v>
      </c>
      <c r="R35" s="448">
        <f t="shared" si="9"/>
        <v>-98.019077660000008</v>
      </c>
      <c r="S35" s="449">
        <f t="shared" si="1"/>
        <v>-10.891008628888891</v>
      </c>
      <c r="T35" s="465"/>
    </row>
    <row r="36" spans="2:24">
      <c r="B36" s="466"/>
      <c r="C36" s="467" t="s">
        <v>137</v>
      </c>
      <c r="D36" s="467"/>
      <c r="E36" s="468"/>
      <c r="F36" s="469">
        <f t="shared" ref="F36:R36" si="10">F12-F17</f>
        <v>0</v>
      </c>
      <c r="G36" s="437">
        <f t="shared" si="10"/>
        <v>0</v>
      </c>
      <c r="H36" s="437">
        <f t="shared" si="10"/>
        <v>0</v>
      </c>
      <c r="I36" s="470">
        <f t="shared" si="10"/>
        <v>-3.15</v>
      </c>
      <c r="J36" s="470">
        <f t="shared" si="10"/>
        <v>-4.2960246800000004</v>
      </c>
      <c r="K36" s="470">
        <f t="shared" si="10"/>
        <v>-6.0073434099999998</v>
      </c>
      <c r="L36" s="470">
        <f t="shared" si="10"/>
        <v>-8.1869490899999988</v>
      </c>
      <c r="M36" s="470">
        <f t="shared" si="10"/>
        <v>-12.293211429999999</v>
      </c>
      <c r="N36" s="470">
        <f t="shared" si="10"/>
        <v>-11.06643826</v>
      </c>
      <c r="O36" s="470">
        <f t="shared" si="10"/>
        <v>-11.558439320000002</v>
      </c>
      <c r="P36" s="470">
        <f t="shared" si="10"/>
        <v>-12.09283527</v>
      </c>
      <c r="Q36" s="471">
        <f t="shared" si="10"/>
        <v>-11.987152559999998</v>
      </c>
      <c r="R36" s="472">
        <f t="shared" si="10"/>
        <v>-80.638394020000007</v>
      </c>
      <c r="S36" s="473">
        <f t="shared" si="1"/>
        <v>-8.9598215577777793</v>
      </c>
      <c r="T36" s="474"/>
    </row>
    <row r="37" spans="2:24" ht="15.6" customHeight="1">
      <c r="B37" s="1688" t="s">
        <v>138</v>
      </c>
      <c r="C37" s="1688"/>
      <c r="D37" s="1688"/>
      <c r="E37" s="1693"/>
      <c r="F37" s="475"/>
      <c r="G37" s="445"/>
      <c r="H37" s="445"/>
      <c r="I37" s="446">
        <v>150</v>
      </c>
      <c r="J37" s="446"/>
      <c r="K37" s="446"/>
      <c r="L37" s="446"/>
      <c r="M37" s="446"/>
      <c r="N37" s="446">
        <v>40</v>
      </c>
      <c r="O37" s="446"/>
      <c r="P37" s="446">
        <v>40</v>
      </c>
      <c r="Q37" s="447">
        <v>80</v>
      </c>
      <c r="R37" s="476">
        <f>SUM(F37:Q37)</f>
        <v>310</v>
      </c>
      <c r="S37" s="449">
        <f t="shared" si="1"/>
        <v>34.444444444444443</v>
      </c>
      <c r="T37" s="477" t="s">
        <v>139</v>
      </c>
    </row>
    <row r="38" spans="2:24">
      <c r="B38" s="414"/>
      <c r="C38" s="414"/>
      <c r="D38" s="414"/>
      <c r="E38" s="478"/>
      <c r="F38" s="479"/>
      <c r="G38" s="424"/>
      <c r="H38" s="424"/>
      <c r="I38" s="425"/>
      <c r="J38" s="425"/>
      <c r="K38" s="425"/>
      <c r="L38" s="425"/>
      <c r="M38" s="425"/>
      <c r="N38" s="425"/>
      <c r="O38" s="425"/>
      <c r="P38" s="425"/>
      <c r="Q38" s="426"/>
      <c r="R38" s="427"/>
      <c r="S38" s="428"/>
      <c r="T38" s="480" t="s">
        <v>140</v>
      </c>
    </row>
    <row r="39" spans="2:24">
      <c r="B39" s="414"/>
      <c r="C39" s="414"/>
      <c r="D39" s="414"/>
      <c r="E39" s="478"/>
      <c r="F39" s="479"/>
      <c r="G39" s="424"/>
      <c r="H39" s="424"/>
      <c r="I39" s="425"/>
      <c r="J39" s="425"/>
      <c r="K39" s="425"/>
      <c r="L39" s="425"/>
      <c r="M39" s="425"/>
      <c r="N39" s="425"/>
      <c r="O39" s="425"/>
      <c r="P39" s="425"/>
      <c r="Q39" s="426"/>
      <c r="R39" s="427"/>
      <c r="S39" s="428"/>
      <c r="T39" s="480" t="s">
        <v>141</v>
      </c>
    </row>
    <row r="40" spans="2:24">
      <c r="B40" s="435"/>
      <c r="C40" s="435"/>
      <c r="D40" s="435"/>
      <c r="E40" s="481"/>
      <c r="F40" s="469"/>
      <c r="G40" s="437"/>
      <c r="H40" s="437"/>
      <c r="I40" s="438"/>
      <c r="J40" s="438"/>
      <c r="K40" s="438"/>
      <c r="L40" s="438"/>
      <c r="M40" s="438"/>
      <c r="N40" s="438"/>
      <c r="O40" s="438"/>
      <c r="P40" s="438"/>
      <c r="Q40" s="439"/>
      <c r="R40" s="440"/>
      <c r="S40" s="441"/>
      <c r="T40" s="482" t="s">
        <v>142</v>
      </c>
    </row>
    <row r="41" spans="2:24" s="398" customFormat="1">
      <c r="B41" s="1683" t="s">
        <v>143</v>
      </c>
      <c r="C41" s="1683"/>
      <c r="D41" s="1683"/>
      <c r="E41" s="1684"/>
      <c r="F41" s="483">
        <f t="shared" ref="F41:R41" si="11">F10+F35+F37</f>
        <v>0</v>
      </c>
      <c r="G41" s="484">
        <f t="shared" si="11"/>
        <v>0</v>
      </c>
      <c r="H41" s="484">
        <f t="shared" si="11"/>
        <v>0</v>
      </c>
      <c r="I41" s="485">
        <f t="shared" si="11"/>
        <v>145.91999999999999</v>
      </c>
      <c r="J41" s="485">
        <f t="shared" si="11"/>
        <v>140.60397531999999</v>
      </c>
      <c r="K41" s="485">
        <f t="shared" si="11"/>
        <v>132.40663190999999</v>
      </c>
      <c r="L41" s="485">
        <f t="shared" si="11"/>
        <v>111.91968281999999</v>
      </c>
      <c r="M41" s="485">
        <f t="shared" si="11"/>
        <v>101.27778878999999</v>
      </c>
      <c r="N41" s="485">
        <f t="shared" si="11"/>
        <v>129.75238552999997</v>
      </c>
      <c r="O41" s="485">
        <f t="shared" si="11"/>
        <v>116.22394620999997</v>
      </c>
      <c r="P41" s="485">
        <f t="shared" si="11"/>
        <v>144.13111093999999</v>
      </c>
      <c r="Q41" s="486">
        <f t="shared" si="11"/>
        <v>211.98092233999998</v>
      </c>
      <c r="R41" s="487">
        <f t="shared" si="11"/>
        <v>211.98092234000001</v>
      </c>
      <c r="S41" s="488">
        <f>R41/9</f>
        <v>23.553435815555556</v>
      </c>
      <c r="T41" s="489"/>
      <c r="W41" s="406"/>
      <c r="X41" s="406"/>
    </row>
    <row r="42" spans="2:24">
      <c r="F42" s="490"/>
      <c r="G42" s="490"/>
      <c r="H42" s="490"/>
      <c r="I42" s="490"/>
      <c r="J42" s="490"/>
      <c r="K42" s="490"/>
      <c r="L42" s="490"/>
      <c r="M42" s="490"/>
      <c r="N42" s="490"/>
      <c r="O42" s="490"/>
      <c r="P42" s="490"/>
      <c r="Q42" s="490"/>
      <c r="R42" s="490"/>
    </row>
  </sheetData>
  <mergeCells count="13">
    <mergeCell ref="C12:E12"/>
    <mergeCell ref="B8:E9"/>
    <mergeCell ref="F8:S8"/>
    <mergeCell ref="T8:T9"/>
    <mergeCell ref="B10:E10"/>
    <mergeCell ref="B11:E11"/>
    <mergeCell ref="B41:E41"/>
    <mergeCell ref="C14:E14"/>
    <mergeCell ref="B16:E16"/>
    <mergeCell ref="C17:E17"/>
    <mergeCell ref="C30:E30"/>
    <mergeCell ref="B35:E35"/>
    <mergeCell ref="B37:E37"/>
  </mergeCells>
  <phoneticPr fontId="7" type="noConversion"/>
  <conditionalFormatting sqref="C1:T6">
    <cfRule type="cellIs" dxfId="31" priority="4" operator="equal">
      <formula>0</formula>
    </cfRule>
  </conditionalFormatting>
  <conditionalFormatting sqref="C42:T1048576">
    <cfRule type="cellIs" dxfId="30" priority="6" operator="equal">
      <formula>0</formula>
    </cfRule>
  </conditionalFormatting>
  <conditionalFormatting sqref="F37:Q41">
    <cfRule type="cellIs" dxfId="29" priority="5" operator="equal">
      <formula>0</formula>
    </cfRule>
  </conditionalFormatting>
  <conditionalFormatting sqref="F10:S28 F29:Q35 R29:S41 F36:H36">
    <cfRule type="cellIs" dxfId="28" priority="2" operator="equal">
      <formula>0</formula>
    </cfRule>
  </conditionalFormatting>
  <conditionalFormatting sqref="F10:S41">
    <cfRule type="cellIs" dxfId="27" priority="1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1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6891-59FD-4B81-9316-6FB33B613654}">
  <sheetPr>
    <tabColor rgb="FFFF0000"/>
    <pageSetUpPr fitToPage="1"/>
  </sheetPr>
  <dimension ref="A1:Y45"/>
  <sheetViews>
    <sheetView showGridLines="0" topLeftCell="A4" zoomScale="130" zoomScaleNormal="130" workbookViewId="0">
      <selection activeCell="M11" sqref="M11"/>
    </sheetView>
  </sheetViews>
  <sheetFormatPr defaultColWidth="8.875" defaultRowHeight="13.5"/>
  <cols>
    <col min="1" max="1" width="1.875" style="382" customWidth="1"/>
    <col min="2" max="2" width="2.375" style="382" customWidth="1"/>
    <col min="3" max="3" width="2.125" style="383" customWidth="1"/>
    <col min="4" max="4" width="2.375" style="383" customWidth="1"/>
    <col min="5" max="5" width="24.625" style="383" bestFit="1" customWidth="1"/>
    <col min="6" max="7" width="8.125" style="383" customWidth="1"/>
    <col min="8" max="10" width="7.125" style="635" bestFit="1" customWidth="1"/>
    <col min="11" max="11" width="7.125" style="635" customWidth="1"/>
    <col min="12" max="12" width="7.125" style="635" bestFit="1" customWidth="1"/>
    <col min="13" max="13" width="7.375" style="635" customWidth="1"/>
    <col min="14" max="21" width="7.125" style="635" bestFit="1" customWidth="1"/>
    <col min="22" max="22" width="50.875" style="383" customWidth="1"/>
    <col min="23" max="23" width="7.875" style="382" customWidth="1"/>
    <col min="24" max="24" width="8.875" style="382"/>
    <col min="25" max="25" width="9.375" style="385" bestFit="1" customWidth="1"/>
    <col min="26" max="16384" width="8.875" style="382"/>
  </cols>
  <sheetData>
    <row r="1" spans="1:25" ht="19.7" customHeight="1">
      <c r="A1" s="381" t="s">
        <v>331</v>
      </c>
      <c r="V1" s="384"/>
    </row>
    <row r="2" spans="1:25" ht="2.1" customHeight="1">
      <c r="A2" s="386"/>
      <c r="B2" s="387"/>
      <c r="C2" s="388"/>
      <c r="D2" s="388"/>
      <c r="E2" s="388"/>
      <c r="F2" s="388"/>
      <c r="G2" s="388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388"/>
    </row>
    <row r="7" spans="1:25">
      <c r="B7" s="389"/>
      <c r="C7" s="390"/>
      <c r="D7" s="390"/>
      <c r="E7" s="390"/>
      <c r="F7" s="390"/>
      <c r="G7" s="390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391" t="s">
        <v>270</v>
      </c>
    </row>
    <row r="8" spans="1:25" ht="16.350000000000001" customHeight="1">
      <c r="B8" s="1694" t="s">
        <v>28</v>
      </c>
      <c r="C8" s="1694"/>
      <c r="D8" s="1694"/>
      <c r="E8" s="1694"/>
      <c r="F8" s="1705" t="s">
        <v>337</v>
      </c>
      <c r="G8" s="1706"/>
      <c r="H8" s="1709" t="s">
        <v>269</v>
      </c>
      <c r="I8" s="1710"/>
      <c r="J8" s="1710"/>
      <c r="K8" s="1710"/>
      <c r="L8" s="1710"/>
      <c r="M8" s="1710"/>
      <c r="N8" s="1710"/>
      <c r="O8" s="1710"/>
      <c r="P8" s="1710"/>
      <c r="Q8" s="1710"/>
      <c r="R8" s="1710"/>
      <c r="S8" s="1710"/>
      <c r="T8" s="1530"/>
      <c r="U8" s="1531"/>
      <c r="V8" s="1694" t="s">
        <v>112</v>
      </c>
      <c r="X8" s="382">
        <v>12</v>
      </c>
    </row>
    <row r="9" spans="1:25" ht="16.350000000000001" customHeight="1">
      <c r="B9" s="1703"/>
      <c r="C9" s="1703"/>
      <c r="D9" s="1703"/>
      <c r="E9" s="1703"/>
      <c r="F9" s="1707"/>
      <c r="G9" s="1708"/>
      <c r="H9" s="1709" t="s">
        <v>170</v>
      </c>
      <c r="I9" s="1710"/>
      <c r="J9" s="1710"/>
      <c r="K9" s="1710"/>
      <c r="L9" s="1710"/>
      <c r="M9" s="1710"/>
      <c r="N9" s="1710"/>
      <c r="O9" s="1710"/>
      <c r="P9" s="1710"/>
      <c r="Q9" s="1710"/>
      <c r="R9" s="1710"/>
      <c r="S9" s="1711"/>
      <c r="T9" s="1532"/>
      <c r="U9" s="1533"/>
      <c r="V9" s="1703"/>
    </row>
    <row r="10" spans="1:25">
      <c r="B10" s="1704"/>
      <c r="C10" s="1704"/>
      <c r="D10" s="1704"/>
      <c r="E10" s="1704"/>
      <c r="F10" s="1534" t="s">
        <v>309</v>
      </c>
      <c r="G10" s="1535" t="s">
        <v>126</v>
      </c>
      <c r="H10" s="1536" t="s">
        <v>667</v>
      </c>
      <c r="I10" s="1537" t="s">
        <v>668</v>
      </c>
      <c r="J10" s="1538" t="s">
        <v>669</v>
      </c>
      <c r="K10" s="1537" t="s">
        <v>670</v>
      </c>
      <c r="L10" s="1539" t="s">
        <v>671</v>
      </c>
      <c r="M10" s="1529" t="s">
        <v>672</v>
      </c>
      <c r="N10" s="1537" t="s">
        <v>673</v>
      </c>
      <c r="O10" s="1539" t="s">
        <v>674</v>
      </c>
      <c r="P10" s="1529" t="s">
        <v>675</v>
      </c>
      <c r="Q10" s="1537" t="s">
        <v>676</v>
      </c>
      <c r="R10" s="1537" t="s">
        <v>677</v>
      </c>
      <c r="S10" s="1540" t="s">
        <v>678</v>
      </c>
      <c r="T10" s="1541" t="s">
        <v>125</v>
      </c>
      <c r="U10" s="1542" t="s">
        <v>126</v>
      </c>
      <c r="V10" s="1704"/>
    </row>
    <row r="11" spans="1:25" s="398" customFormat="1">
      <c r="B11" s="1701" t="s">
        <v>45</v>
      </c>
      <c r="C11" s="1701"/>
      <c r="D11" s="1701"/>
      <c r="E11" s="1701"/>
      <c r="F11" s="924">
        <v>6331.6219659999997</v>
      </c>
      <c r="G11" s="935"/>
      <c r="H11" s="671">
        <v>4099.9981340000004</v>
      </c>
      <c r="I11" s="708">
        <f>H40</f>
        <v>4038.6535610000005</v>
      </c>
      <c r="J11" s="672">
        <f>I40</f>
        <v>3995.3713430000007</v>
      </c>
      <c r="K11" s="708">
        <f>J40</f>
        <v>3959.2228690000006</v>
      </c>
      <c r="L11" s="1006">
        <f>K40</f>
        <v>3934.9534520000002</v>
      </c>
      <c r="M11" s="901">
        <f t="shared" ref="M11:S11" si="0">L40</f>
        <v>3903.8527350000004</v>
      </c>
      <c r="N11" s="1041">
        <f t="shared" si="0"/>
        <v>3866.2086440000003</v>
      </c>
      <c r="O11" s="1006">
        <f t="shared" si="0"/>
        <v>3813.1416670000003</v>
      </c>
      <c r="P11" s="901">
        <f t="shared" si="0"/>
        <v>3775.7700440000003</v>
      </c>
      <c r="Q11" s="1041">
        <f>P40</f>
        <v>3737.8337080000001</v>
      </c>
      <c r="R11" s="1041">
        <f t="shared" si="0"/>
        <v>3694.882251</v>
      </c>
      <c r="S11" s="1398">
        <f t="shared" si="0"/>
        <v>3652.9075509999998</v>
      </c>
      <c r="T11" s="901">
        <f>H11</f>
        <v>4099.9981340000004</v>
      </c>
      <c r="U11" s="903"/>
      <c r="V11" s="405"/>
      <c r="Y11" s="406"/>
    </row>
    <row r="12" spans="1:25">
      <c r="B12" s="1688" t="s">
        <v>44</v>
      </c>
      <c r="C12" s="1688"/>
      <c r="D12" s="1688"/>
      <c r="E12" s="1688"/>
      <c r="F12" s="925">
        <v>792.85789</v>
      </c>
      <c r="G12" s="906">
        <f t="shared" ref="G12:G19" si="1">F12/12</f>
        <v>66.071490833333328</v>
      </c>
      <c r="H12" s="673">
        <f t="shared" ref="H12:S12" si="2">SUM(H13:H14)</f>
        <v>0.98334200000000005</v>
      </c>
      <c r="I12" s="709">
        <f t="shared" si="2"/>
        <v>1.1247480000000001</v>
      </c>
      <c r="J12" s="674">
        <f t="shared" si="2"/>
        <v>5.5227129999999995</v>
      </c>
      <c r="K12" s="709">
        <f t="shared" si="2"/>
        <v>22.720412999999425</v>
      </c>
      <c r="L12" s="1007">
        <f t="shared" si="2"/>
        <v>6.7492390000000002</v>
      </c>
      <c r="M12" s="904">
        <f t="shared" si="2"/>
        <v>9.5922200000000011</v>
      </c>
      <c r="N12" s="1042">
        <f t="shared" si="2"/>
        <v>0.39360899999999999</v>
      </c>
      <c r="O12" s="1007">
        <f t="shared" si="2"/>
        <v>2.6522800000000002</v>
      </c>
      <c r="P12" s="904">
        <f t="shared" si="2"/>
        <v>3.9503879999999998</v>
      </c>
      <c r="Q12" s="1042">
        <f t="shared" si="2"/>
        <v>2.582751</v>
      </c>
      <c r="R12" s="1042">
        <f t="shared" si="2"/>
        <v>1.4468590000000001</v>
      </c>
      <c r="S12" s="1399">
        <f t="shared" si="2"/>
        <v>0.55698899999999996</v>
      </c>
      <c r="T12" s="904">
        <f>SUM(T13,T14)</f>
        <v>58.275550999999425</v>
      </c>
      <c r="U12" s="906">
        <f>T12/$X$8</f>
        <v>4.8562959166666184</v>
      </c>
      <c r="V12" s="413"/>
    </row>
    <row r="13" spans="1:25" ht="17.100000000000001" customHeight="1">
      <c r="B13" s="414"/>
      <c r="C13" s="1690" t="s">
        <v>127</v>
      </c>
      <c r="D13" s="1691"/>
      <c r="E13" s="1691"/>
      <c r="F13" s="926">
        <v>100.150471</v>
      </c>
      <c r="G13" s="909">
        <f t="shared" si="1"/>
        <v>8.3458725833333336</v>
      </c>
      <c r="H13" s="675">
        <v>0.98334200000000005</v>
      </c>
      <c r="I13" s="943">
        <v>1.1247480000000001</v>
      </c>
      <c r="J13" s="944">
        <v>5.5227129999999995</v>
      </c>
      <c r="K13" s="944">
        <v>22.720412999999425</v>
      </c>
      <c r="L13" s="943">
        <v>6.7492390000000002</v>
      </c>
      <c r="M13" s="1034">
        <v>9.5922200000000011</v>
      </c>
      <c r="N13" s="1043">
        <v>0.39360899999999999</v>
      </c>
      <c r="O13" s="945">
        <v>2.6522800000000002</v>
      </c>
      <c r="P13" s="1034">
        <v>3.9503879999999998</v>
      </c>
      <c r="Q13" s="1043">
        <v>2.582751</v>
      </c>
      <c r="R13" s="1046">
        <v>1.4468590000000001</v>
      </c>
      <c r="S13" s="946">
        <v>0.55698899999999996</v>
      </c>
      <c r="T13" s="907">
        <f>SUM(H13:S13)</f>
        <v>58.275550999999425</v>
      </c>
      <c r="U13" s="909">
        <f>T13/$X$8</f>
        <v>4.8562959166666184</v>
      </c>
      <c r="V13" s="429" t="s">
        <v>444</v>
      </c>
    </row>
    <row r="14" spans="1:25" ht="17.45" customHeight="1">
      <c r="B14" s="414"/>
      <c r="C14" s="1685" t="s">
        <v>129</v>
      </c>
      <c r="D14" s="1686"/>
      <c r="E14" s="1686"/>
      <c r="F14" s="927">
        <v>692.70741899999996</v>
      </c>
      <c r="G14" s="915">
        <f t="shared" si="1"/>
        <v>57.725618249999997</v>
      </c>
      <c r="H14" s="682">
        <v>0</v>
      </c>
      <c r="I14" s="711">
        <v>0</v>
      </c>
      <c r="J14" s="684">
        <v>0</v>
      </c>
      <c r="K14" s="711">
        <v>0</v>
      </c>
      <c r="L14" s="1008">
        <v>0</v>
      </c>
      <c r="M14" s="913">
        <v>0</v>
      </c>
      <c r="N14" s="1044">
        <v>0</v>
      </c>
      <c r="O14" s="1008">
        <v>0</v>
      </c>
      <c r="P14" s="913">
        <v>0</v>
      </c>
      <c r="Q14" s="1044">
        <v>0</v>
      </c>
      <c r="R14" s="1044">
        <v>0</v>
      </c>
      <c r="S14" s="1400">
        <v>0</v>
      </c>
      <c r="T14" s="913">
        <f>SUM(H14:S14)</f>
        <v>0</v>
      </c>
      <c r="U14" s="915">
        <f>T14/$X$8</f>
        <v>0</v>
      </c>
      <c r="V14" s="421" t="s">
        <v>443</v>
      </c>
    </row>
    <row r="15" spans="1:25">
      <c r="B15" s="1688" t="s">
        <v>43</v>
      </c>
      <c r="C15" s="1688"/>
      <c r="D15" s="1688"/>
      <c r="E15" s="1688"/>
      <c r="F15" s="929">
        <v>3024.481722</v>
      </c>
      <c r="G15" s="918">
        <f t="shared" si="1"/>
        <v>252.0401435</v>
      </c>
      <c r="H15" s="692">
        <v>62.327914999999997</v>
      </c>
      <c r="I15" s="713">
        <v>44.406966000000011</v>
      </c>
      <c r="J15" s="694">
        <v>41.671187000000003</v>
      </c>
      <c r="K15" s="713">
        <v>46.989829999999998</v>
      </c>
      <c r="L15" s="1009">
        <v>37.849955999999999</v>
      </c>
      <c r="M15" s="916">
        <v>47.236311000000242</v>
      </c>
      <c r="N15" s="1045">
        <f t="shared" ref="N15:S15" si="3">N16+N29</f>
        <v>53.460585999999992</v>
      </c>
      <c r="O15" s="1009">
        <f t="shared" si="3"/>
        <v>40.023903000000004</v>
      </c>
      <c r="P15" s="916">
        <f t="shared" si="3"/>
        <v>41.886724000000001</v>
      </c>
      <c r="Q15" s="1045">
        <f t="shared" si="3"/>
        <v>45.534208</v>
      </c>
      <c r="R15" s="1045">
        <f t="shared" si="3"/>
        <v>43.421558999999995</v>
      </c>
      <c r="S15" s="1401">
        <f t="shared" si="3"/>
        <v>46.617187999999999</v>
      </c>
      <c r="T15" s="916">
        <f>SUM(T16,T29)</f>
        <v>551.42633300000023</v>
      </c>
      <c r="U15" s="918">
        <f t="shared" ref="U15:U36" si="4">T15/$X$8</f>
        <v>45.952194416666686</v>
      </c>
      <c r="V15" s="450"/>
    </row>
    <row r="16" spans="1:25" ht="17.45" customHeight="1">
      <c r="B16" s="414"/>
      <c r="C16" s="1690" t="s">
        <v>127</v>
      </c>
      <c r="D16" s="1691"/>
      <c r="E16" s="1691"/>
      <c r="F16" s="926">
        <v>3024.481722</v>
      </c>
      <c r="G16" s="909">
        <f t="shared" si="1"/>
        <v>252.0401435</v>
      </c>
      <c r="H16" s="697">
        <f t="shared" ref="H16:L16" si="5">H15-H29</f>
        <v>62.327914999999997</v>
      </c>
      <c r="I16" s="714">
        <f t="shared" si="5"/>
        <v>44.406966000000011</v>
      </c>
      <c r="J16" s="676">
        <f t="shared" si="5"/>
        <v>41.671187000000003</v>
      </c>
      <c r="K16" s="714">
        <f t="shared" si="5"/>
        <v>46.989829999999998</v>
      </c>
      <c r="L16" s="945">
        <f t="shared" si="5"/>
        <v>37.849955999999999</v>
      </c>
      <c r="M16" s="907">
        <f>SUM(M17:M19)</f>
        <v>47.236311000000242</v>
      </c>
      <c r="N16" s="1046">
        <f t="shared" ref="N16:S16" si="6">SUM(N17:N19)</f>
        <v>53.460585999999992</v>
      </c>
      <c r="O16" s="945">
        <f t="shared" si="6"/>
        <v>40.023903000000004</v>
      </c>
      <c r="P16" s="907">
        <f t="shared" si="6"/>
        <v>41.886724000000001</v>
      </c>
      <c r="Q16" s="1046">
        <f t="shared" si="6"/>
        <v>45.534208</v>
      </c>
      <c r="R16" s="1046">
        <f t="shared" si="6"/>
        <v>43.421558999999995</v>
      </c>
      <c r="S16" s="1402">
        <f t="shared" si="6"/>
        <v>46.617187999999999</v>
      </c>
      <c r="T16" s="907">
        <f>SUM(H16:S16)</f>
        <v>551.42633300000023</v>
      </c>
      <c r="U16" s="909">
        <f t="shared" si="4"/>
        <v>45.952194416666686</v>
      </c>
      <c r="V16" s="421"/>
    </row>
    <row r="17" spans="2:22">
      <c r="B17" s="414"/>
      <c r="C17" s="422"/>
      <c r="D17" s="452" t="s">
        <v>131</v>
      </c>
      <c r="E17" s="453"/>
      <c r="F17" s="927">
        <v>2133.8571809999999</v>
      </c>
      <c r="G17" s="915">
        <f t="shared" si="1"/>
        <v>177.82143174999999</v>
      </c>
      <c r="H17" s="682">
        <v>24.857289999999999</v>
      </c>
      <c r="I17" s="711">
        <v>34.289990000000003</v>
      </c>
      <c r="J17" s="684">
        <v>28.590949999999999</v>
      </c>
      <c r="K17" s="711">
        <v>29.251740000000002</v>
      </c>
      <c r="L17" s="1008">
        <v>28.118259999999999</v>
      </c>
      <c r="M17" s="913">
        <v>28.118259999999999</v>
      </c>
      <c r="N17" s="1044">
        <v>28.093239999999998</v>
      </c>
      <c r="O17" s="1008">
        <v>28.124279999999999</v>
      </c>
      <c r="P17" s="913">
        <v>28.133780000000002</v>
      </c>
      <c r="Q17" s="1044">
        <v>28.13578</v>
      </c>
      <c r="R17" s="1044">
        <v>28.427019999999999</v>
      </c>
      <c r="S17" s="1400">
        <v>30.852930000000001</v>
      </c>
      <c r="T17" s="913">
        <f>SUM(H17:S17)</f>
        <v>344.99351999999999</v>
      </c>
      <c r="U17" s="915">
        <f t="shared" si="4"/>
        <v>28.749459999999999</v>
      </c>
      <c r="V17" s="421"/>
    </row>
    <row r="18" spans="2:22">
      <c r="B18" s="414"/>
      <c r="C18" s="422"/>
      <c r="D18" s="422" t="s">
        <v>132</v>
      </c>
      <c r="E18" s="382"/>
      <c r="F18" s="925">
        <v>160.54316600000001</v>
      </c>
      <c r="G18" s="912">
        <f t="shared" si="1"/>
        <v>13.378597166666667</v>
      </c>
      <c r="H18" s="677">
        <v>0</v>
      </c>
      <c r="I18" s="710">
        <v>1.1417999999999999</v>
      </c>
      <c r="J18" s="679">
        <v>0</v>
      </c>
      <c r="K18" s="710">
        <v>0</v>
      </c>
      <c r="L18" s="1010">
        <v>0</v>
      </c>
      <c r="M18" s="1035">
        <v>0</v>
      </c>
      <c r="N18" s="1047">
        <v>0</v>
      </c>
      <c r="O18" s="1010">
        <v>0</v>
      </c>
      <c r="P18" s="1035">
        <v>0</v>
      </c>
      <c r="Q18" s="1047">
        <v>0</v>
      </c>
      <c r="R18" s="1047">
        <v>0</v>
      </c>
      <c r="S18" s="1403">
        <v>0</v>
      </c>
      <c r="T18" s="910">
        <f>SUM(H18:S18)</f>
        <v>1.1417999999999999</v>
      </c>
      <c r="U18" s="912">
        <f t="shared" si="4"/>
        <v>9.5149999999999998E-2</v>
      </c>
      <c r="V18" s="429"/>
    </row>
    <row r="19" spans="2:22">
      <c r="B19" s="414"/>
      <c r="C19" s="422"/>
      <c r="D19" s="422" t="s">
        <v>67</v>
      </c>
      <c r="E19" s="414"/>
      <c r="F19" s="930">
        <v>730.08137499999998</v>
      </c>
      <c r="G19" s="921">
        <f t="shared" si="1"/>
        <v>60.840114583333332</v>
      </c>
      <c r="H19" s="698">
        <f t="shared" ref="H19:L19" si="7">H16-SUM(H17:H18)</f>
        <v>37.470624999999998</v>
      </c>
      <c r="I19" s="715">
        <f>I16-SUM(I17:I18)</f>
        <v>8.9751760000000047</v>
      </c>
      <c r="J19" s="699">
        <f t="shared" si="7"/>
        <v>13.080237000000004</v>
      </c>
      <c r="K19" s="715">
        <f t="shared" si="7"/>
        <v>17.738089999999996</v>
      </c>
      <c r="L19" s="1011">
        <f t="shared" si="7"/>
        <v>9.7316959999999995</v>
      </c>
      <c r="M19" s="919">
        <f>SUM(M20:M28)</f>
        <v>19.118051000000239</v>
      </c>
      <c r="N19" s="1048">
        <f t="shared" ref="N19:S19" si="8">SUM(N20:N28)</f>
        <v>25.367345999999998</v>
      </c>
      <c r="O19" s="1011">
        <f t="shared" si="8"/>
        <v>11.899623000000002</v>
      </c>
      <c r="P19" s="919">
        <f t="shared" si="8"/>
        <v>13.752943999999999</v>
      </c>
      <c r="Q19" s="1048">
        <f t="shared" si="8"/>
        <v>17.398427999999999</v>
      </c>
      <c r="R19" s="1048">
        <f t="shared" si="8"/>
        <v>14.994538999999998</v>
      </c>
      <c r="S19" s="1404">
        <f t="shared" si="8"/>
        <v>15.764257999999998</v>
      </c>
      <c r="T19" s="919">
        <f>SUM(H19:S19)</f>
        <v>205.29101300000019</v>
      </c>
      <c r="U19" s="921">
        <f t="shared" si="4"/>
        <v>17.107584416666683</v>
      </c>
      <c r="V19" s="461"/>
    </row>
    <row r="20" spans="2:22">
      <c r="B20" s="414"/>
      <c r="C20" s="422"/>
      <c r="D20" s="538"/>
      <c r="E20" s="452" t="s">
        <v>157</v>
      </c>
      <c r="F20" s="925">
        <v>138.07748000000001</v>
      </c>
      <c r="G20" s="686">
        <f t="shared" ref="G20:G36" si="9">F20/12</f>
        <v>11.506456666666667</v>
      </c>
      <c r="H20" s="660">
        <v>9.9800599999999999</v>
      </c>
      <c r="I20" s="716">
        <v>0</v>
      </c>
      <c r="J20" s="661">
        <v>0</v>
      </c>
      <c r="K20" s="716">
        <v>0</v>
      </c>
      <c r="L20" s="1012">
        <v>1.5739000000000001</v>
      </c>
      <c r="M20" s="1036">
        <v>5.0915699999999999</v>
      </c>
      <c r="N20" s="716">
        <v>4.9392199999999997</v>
      </c>
      <c r="O20" s="1012">
        <v>5.1892199999999997</v>
      </c>
      <c r="P20" s="1036">
        <v>4.9392199999999997</v>
      </c>
      <c r="Q20" s="716">
        <v>4.9392199999999997</v>
      </c>
      <c r="R20" s="716">
        <v>4.9392199999999997</v>
      </c>
      <c r="S20" s="581">
        <v>4.9392199999999997</v>
      </c>
      <c r="T20" s="938">
        <f t="shared" ref="T20:T28" si="10">SUM(H20:S20)</f>
        <v>46.530849999999994</v>
      </c>
      <c r="U20" s="686">
        <f t="shared" si="4"/>
        <v>3.877570833333333</v>
      </c>
      <c r="V20" s="421" t="s">
        <v>336</v>
      </c>
    </row>
    <row r="21" spans="2:22">
      <c r="B21" s="414"/>
      <c r="C21" s="422"/>
      <c r="D21" s="538"/>
      <c r="E21" s="540" t="s">
        <v>10</v>
      </c>
      <c r="F21" s="931">
        <v>166.54512500000001</v>
      </c>
      <c r="G21" s="681">
        <f t="shared" si="9"/>
        <v>13.878760416666667</v>
      </c>
      <c r="H21" s="660">
        <v>13.106854999999999</v>
      </c>
      <c r="I21" s="716">
        <v>5.4124480000000004</v>
      </c>
      <c r="J21" s="661">
        <v>5.8184290000000001</v>
      </c>
      <c r="K21" s="716">
        <v>3.2356410000000002</v>
      </c>
      <c r="L21" s="1012">
        <v>3.6179000000000001</v>
      </c>
      <c r="M21" s="1036">
        <v>4.7735609999999999</v>
      </c>
      <c r="N21" s="716">
        <v>1.519217</v>
      </c>
      <c r="O21" s="1012">
        <v>1.2652350000000001</v>
      </c>
      <c r="P21" s="1036">
        <v>1.472461</v>
      </c>
      <c r="Q21" s="716">
        <v>1.4461660000000001</v>
      </c>
      <c r="R21" s="716">
        <v>1.5026200000000001</v>
      </c>
      <c r="S21" s="581">
        <v>4.0066790000000001</v>
      </c>
      <c r="T21" s="939">
        <f t="shared" si="10"/>
        <v>47.177211999999997</v>
      </c>
      <c r="U21" s="681">
        <f t="shared" si="4"/>
        <v>3.9314343333333333</v>
      </c>
      <c r="V21" s="429"/>
    </row>
    <row r="22" spans="2:22">
      <c r="B22" s="414"/>
      <c r="C22" s="422"/>
      <c r="D22" s="538"/>
      <c r="E22" s="540" t="s">
        <v>101</v>
      </c>
      <c r="F22" s="931">
        <v>104.176384</v>
      </c>
      <c r="G22" s="681">
        <f t="shared" si="9"/>
        <v>8.6813653333333338</v>
      </c>
      <c r="H22" s="660">
        <v>3.5292340000000002</v>
      </c>
      <c r="I22" s="716">
        <v>5.8244999999999998E-2</v>
      </c>
      <c r="J22" s="661">
        <v>5.6718999999999999E-2</v>
      </c>
      <c r="K22" s="716">
        <v>3.5357150000000002</v>
      </c>
      <c r="L22" s="1012">
        <v>6.2676999999999997E-2</v>
      </c>
      <c r="M22" s="1036">
        <v>6.1947000000000002E-2</v>
      </c>
      <c r="N22" s="1050">
        <v>3.485957</v>
      </c>
      <c r="O22" s="1012">
        <v>5.8311000000000002E-2</v>
      </c>
      <c r="P22" s="1036">
        <v>5.7776000000000001E-2</v>
      </c>
      <c r="Q22" s="716">
        <v>3.5012249999999998</v>
      </c>
      <c r="R22" s="716">
        <v>5.9861999999999999E-2</v>
      </c>
      <c r="S22" s="581">
        <v>6.0568999999999998E-2</v>
      </c>
      <c r="T22" s="939">
        <f t="shared" si="10"/>
        <v>14.528237000000001</v>
      </c>
      <c r="U22" s="681">
        <f t="shared" si="4"/>
        <v>1.2106864166666667</v>
      </c>
      <c r="V22" s="429" t="s">
        <v>305</v>
      </c>
    </row>
    <row r="23" spans="2:22">
      <c r="B23" s="414"/>
      <c r="C23" s="422"/>
      <c r="D23" s="538"/>
      <c r="E23" s="540" t="s">
        <v>158</v>
      </c>
      <c r="F23" s="931">
        <v>51.951745000000003</v>
      </c>
      <c r="G23" s="681">
        <f t="shared" si="9"/>
        <v>4.3293120833333338</v>
      </c>
      <c r="H23" s="660">
        <v>0.92619600000000002</v>
      </c>
      <c r="I23" s="716">
        <v>0.18376300000000001</v>
      </c>
      <c r="J23" s="661">
        <v>1.0995410000000001</v>
      </c>
      <c r="K23" s="716">
        <v>1.635446</v>
      </c>
      <c r="L23" s="1012">
        <v>0.28932200000000002</v>
      </c>
      <c r="M23" s="1036">
        <v>0.17832200000000001</v>
      </c>
      <c r="N23" s="716">
        <v>2.5242</v>
      </c>
      <c r="O23" s="1012">
        <v>0.171571</v>
      </c>
      <c r="P23" s="1036">
        <v>0.173516</v>
      </c>
      <c r="Q23" s="716">
        <v>0.66048899999999999</v>
      </c>
      <c r="R23" s="716">
        <v>1.061733</v>
      </c>
      <c r="S23" s="581">
        <v>0.66478300000000001</v>
      </c>
      <c r="T23" s="939">
        <f t="shared" si="10"/>
        <v>9.5688820000000003</v>
      </c>
      <c r="U23" s="681">
        <f t="shared" si="4"/>
        <v>0.7974068333333334</v>
      </c>
      <c r="V23" s="429" t="s">
        <v>167</v>
      </c>
    </row>
    <row r="24" spans="2:22">
      <c r="B24" s="414"/>
      <c r="C24" s="422"/>
      <c r="D24" s="538"/>
      <c r="E24" s="540" t="s">
        <v>159</v>
      </c>
      <c r="F24" s="931">
        <v>32.314100000000003</v>
      </c>
      <c r="G24" s="681">
        <f t="shared" si="9"/>
        <v>2.6928416666666668</v>
      </c>
      <c r="H24" s="660">
        <v>0.35709999999999997</v>
      </c>
      <c r="I24" s="716">
        <v>0.25369999999999998</v>
      </c>
      <c r="J24" s="661">
        <v>0.3952</v>
      </c>
      <c r="K24" s="716">
        <v>0.40100000000000002</v>
      </c>
      <c r="L24" s="1012">
        <v>0.39000060000000003</v>
      </c>
      <c r="M24" s="1036">
        <v>0.32</v>
      </c>
      <c r="N24" s="716">
        <v>0.32550000000000001</v>
      </c>
      <c r="O24" s="1012">
        <v>0.42899999999999999</v>
      </c>
      <c r="P24" s="1036">
        <v>0.27189999999999998</v>
      </c>
      <c r="Q24" s="716">
        <v>0.34300000000000003</v>
      </c>
      <c r="R24" s="716">
        <v>0.3</v>
      </c>
      <c r="S24" s="581">
        <v>0.29049999999999998</v>
      </c>
      <c r="T24" s="939">
        <f t="shared" si="10"/>
        <v>4.0769005999999992</v>
      </c>
      <c r="U24" s="681">
        <f t="shared" si="4"/>
        <v>0.33974171666666658</v>
      </c>
      <c r="V24" s="429"/>
    </row>
    <row r="25" spans="2:22">
      <c r="B25" s="414"/>
      <c r="C25" s="422"/>
      <c r="D25" s="538"/>
      <c r="E25" s="422" t="s">
        <v>162</v>
      </c>
      <c r="F25" s="925">
        <v>10.5994034</v>
      </c>
      <c r="G25" s="681">
        <f t="shared" si="9"/>
        <v>0.88328361666666666</v>
      </c>
      <c r="H25" s="660">
        <v>5.8230919999999999</v>
      </c>
      <c r="I25" s="716">
        <v>1.9278580000000001</v>
      </c>
      <c r="J25" s="661">
        <v>3.0739800000000002</v>
      </c>
      <c r="K25" s="716">
        <v>2.4484699999999999</v>
      </c>
      <c r="L25" s="1012">
        <v>2.9398610000000001</v>
      </c>
      <c r="M25" s="1036">
        <v>5.130312</v>
      </c>
      <c r="N25" s="716">
        <v>4.7461880000000001</v>
      </c>
      <c r="O25" s="1012">
        <v>3.2738320000000001</v>
      </c>
      <c r="P25" s="1036">
        <v>5.5557829999999999</v>
      </c>
      <c r="Q25" s="716">
        <v>5.34612</v>
      </c>
      <c r="R25" s="716">
        <v>6.0721559999999997</v>
      </c>
      <c r="S25" s="581">
        <v>4.7370390000000002</v>
      </c>
      <c r="T25" s="939">
        <f>SUM(H25:S25)</f>
        <v>51.074691000000001</v>
      </c>
      <c r="U25" s="681">
        <f>T25/$X$8</f>
        <v>4.2562242499999998</v>
      </c>
      <c r="V25" s="429"/>
    </row>
    <row r="26" spans="2:22">
      <c r="B26" s="414"/>
      <c r="C26" s="422"/>
      <c r="D26" s="538"/>
      <c r="E26" s="422" t="s">
        <v>160</v>
      </c>
      <c r="F26" s="925">
        <v>95.569239999999994</v>
      </c>
      <c r="G26" s="681">
        <f t="shared" si="9"/>
        <v>7.9641033333333331</v>
      </c>
      <c r="H26" s="660">
        <v>0.91924799999999995</v>
      </c>
      <c r="I26" s="716">
        <v>0.91924799999999995</v>
      </c>
      <c r="J26" s="661">
        <v>0.91924799999999995</v>
      </c>
      <c r="K26" s="716">
        <v>0.91924799999999995</v>
      </c>
      <c r="L26" s="1012">
        <v>0.91924799999999995</v>
      </c>
      <c r="M26" s="1036">
        <v>0.91924799999999995</v>
      </c>
      <c r="N26" s="716">
        <v>0.91924799999999995</v>
      </c>
      <c r="O26" s="1012">
        <v>0.91924799999999995</v>
      </c>
      <c r="P26" s="1036">
        <v>0.91924799999999995</v>
      </c>
      <c r="Q26" s="716">
        <v>0.91924799999999995</v>
      </c>
      <c r="R26" s="716">
        <v>0.91924799999999995</v>
      </c>
      <c r="S26" s="581">
        <v>0.91924799999999995</v>
      </c>
      <c r="T26" s="939">
        <f t="shared" si="10"/>
        <v>11.030975999999997</v>
      </c>
      <c r="U26" s="681">
        <f t="shared" si="4"/>
        <v>0.91924799999999973</v>
      </c>
      <c r="V26" s="429"/>
    </row>
    <row r="27" spans="2:22">
      <c r="B27" s="414"/>
      <c r="C27" s="422"/>
      <c r="D27" s="538"/>
      <c r="E27" s="422" t="s">
        <v>161</v>
      </c>
      <c r="F27" s="925">
        <v>15.357348999999999</v>
      </c>
      <c r="G27" s="681">
        <f t="shared" si="9"/>
        <v>1.2797790833333333</v>
      </c>
      <c r="H27" s="660">
        <v>1E-3</v>
      </c>
      <c r="I27" s="716">
        <v>0</v>
      </c>
      <c r="J27" s="661">
        <v>1.5609599999999999</v>
      </c>
      <c r="K27" s="716">
        <v>4.9542599999999997</v>
      </c>
      <c r="L27" s="1012">
        <v>0</v>
      </c>
      <c r="M27" s="1036">
        <v>0</v>
      </c>
      <c r="N27" s="716">
        <v>6.6952559999999997</v>
      </c>
      <c r="O27" s="1012">
        <v>0.45350600000000002</v>
      </c>
      <c r="P27" s="1036">
        <v>0</v>
      </c>
      <c r="Q27" s="716">
        <v>1E-3</v>
      </c>
      <c r="R27" s="716">
        <v>0</v>
      </c>
      <c r="S27" s="581">
        <v>0</v>
      </c>
      <c r="T27" s="939">
        <f t="shared" si="10"/>
        <v>13.665982</v>
      </c>
      <c r="U27" s="681">
        <f t="shared" si="4"/>
        <v>1.1388318333333334</v>
      </c>
      <c r="V27" s="429" t="s">
        <v>304</v>
      </c>
    </row>
    <row r="28" spans="2:22">
      <c r="B28" s="414"/>
      <c r="C28" s="422"/>
      <c r="D28" s="539"/>
      <c r="E28" s="454" t="s">
        <v>163</v>
      </c>
      <c r="F28" s="925">
        <v>70.298817999999997</v>
      </c>
      <c r="G28" s="937">
        <f t="shared" si="9"/>
        <v>5.8582348333333334</v>
      </c>
      <c r="H28" s="660">
        <v>2.8278400000000001</v>
      </c>
      <c r="I28" s="716">
        <v>0.21991400000000016</v>
      </c>
      <c r="J28" s="661">
        <v>0.15616000000000163</v>
      </c>
      <c r="K28" s="716">
        <v>0.23690999999999995</v>
      </c>
      <c r="L28" s="1012">
        <v>0.50764699999999952</v>
      </c>
      <c r="M28" s="1036">
        <v>2.6430910000002399</v>
      </c>
      <c r="N28" s="716">
        <v>0.21256000000000164</v>
      </c>
      <c r="O28" s="1012">
        <v>0.13970000000000038</v>
      </c>
      <c r="P28" s="1036">
        <v>0.3630400000000007</v>
      </c>
      <c r="Q28" s="716">
        <v>0.24195999999999973</v>
      </c>
      <c r="R28" s="716">
        <v>0.13969999999999949</v>
      </c>
      <c r="S28" s="581">
        <v>0.14622000000000046</v>
      </c>
      <c r="T28" s="940">
        <f t="shared" si="10"/>
        <v>7.8347420000002437</v>
      </c>
      <c r="U28" s="937">
        <f t="shared" si="4"/>
        <v>0.65289516666668701</v>
      </c>
      <c r="V28" s="612"/>
    </row>
    <row r="29" spans="2:22" ht="17.45" customHeight="1">
      <c r="B29" s="414"/>
      <c r="C29" s="1685" t="s">
        <v>129</v>
      </c>
      <c r="D29" s="1686"/>
      <c r="E29" s="1686"/>
      <c r="F29" s="927">
        <v>0</v>
      </c>
      <c r="G29" s="686">
        <f t="shared" si="9"/>
        <v>0</v>
      </c>
      <c r="H29" s="682">
        <f t="shared" ref="H29:S29" si="11">SUM(H30:H33)</f>
        <v>0</v>
      </c>
      <c r="I29" s="711">
        <f t="shared" si="11"/>
        <v>0</v>
      </c>
      <c r="J29" s="684">
        <f t="shared" si="11"/>
        <v>0</v>
      </c>
      <c r="K29" s="711">
        <f t="shared" si="11"/>
        <v>0</v>
      </c>
      <c r="L29" s="1013">
        <f t="shared" si="11"/>
        <v>0</v>
      </c>
      <c r="M29" s="683">
        <f t="shared" si="11"/>
        <v>0</v>
      </c>
      <c r="N29" s="711">
        <f t="shared" si="11"/>
        <v>0</v>
      </c>
      <c r="O29" s="1013">
        <f t="shared" si="11"/>
        <v>0</v>
      </c>
      <c r="P29" s="683">
        <f t="shared" si="11"/>
        <v>0</v>
      </c>
      <c r="Q29" s="711">
        <f t="shared" si="11"/>
        <v>0</v>
      </c>
      <c r="R29" s="711">
        <f t="shared" si="11"/>
        <v>0</v>
      </c>
      <c r="S29" s="1405">
        <f t="shared" si="11"/>
        <v>0</v>
      </c>
      <c r="T29" s="683">
        <f>SUM(H29:S29)</f>
        <v>0</v>
      </c>
      <c r="U29" s="686">
        <f t="shared" si="4"/>
        <v>0</v>
      </c>
      <c r="V29" s="421"/>
    </row>
    <row r="30" spans="2:22" ht="17.45" customHeight="1">
      <c r="B30" s="414"/>
      <c r="C30" s="422"/>
      <c r="D30" s="452" t="s">
        <v>133</v>
      </c>
      <c r="E30" s="499"/>
      <c r="F30" s="932">
        <v>0</v>
      </c>
      <c r="G30" s="686">
        <f t="shared" si="9"/>
        <v>0</v>
      </c>
      <c r="H30" s="682"/>
      <c r="I30" s="711"/>
      <c r="J30" s="684"/>
      <c r="K30" s="711"/>
      <c r="L30" s="1013"/>
      <c r="M30" s="683"/>
      <c r="N30" s="711"/>
      <c r="O30" s="1013"/>
      <c r="P30" s="683"/>
      <c r="Q30" s="711"/>
      <c r="R30" s="711"/>
      <c r="S30" s="1405"/>
      <c r="T30" s="683">
        <f t="shared" ref="T30:T33" si="12">SUM(H30:S30)</f>
        <v>0</v>
      </c>
      <c r="U30" s="686">
        <f t="shared" si="4"/>
        <v>0</v>
      </c>
      <c r="V30" s="421"/>
    </row>
    <row r="31" spans="2:22" ht="17.45" customHeight="1">
      <c r="B31" s="414"/>
      <c r="C31" s="422"/>
      <c r="D31" s="422" t="s">
        <v>135</v>
      </c>
      <c r="E31" s="500"/>
      <c r="F31" s="933">
        <v>0</v>
      </c>
      <c r="G31" s="681">
        <f t="shared" si="9"/>
        <v>0</v>
      </c>
      <c r="H31" s="677"/>
      <c r="I31" s="710"/>
      <c r="J31" s="679"/>
      <c r="K31" s="710"/>
      <c r="L31" s="1014"/>
      <c r="M31" s="1037"/>
      <c r="N31" s="710"/>
      <c r="O31" s="1014"/>
      <c r="P31" s="1037"/>
      <c r="Q31" s="710"/>
      <c r="R31" s="710"/>
      <c r="S31" s="1406"/>
      <c r="T31" s="678">
        <f t="shared" si="12"/>
        <v>0</v>
      </c>
      <c r="U31" s="681">
        <f t="shared" si="4"/>
        <v>0</v>
      </c>
      <c r="V31" s="429"/>
    </row>
    <row r="32" spans="2:22" ht="17.45" customHeight="1">
      <c r="B32" s="414"/>
      <c r="C32" s="422"/>
      <c r="D32" s="422" t="s">
        <v>136</v>
      </c>
      <c r="E32" s="500"/>
      <c r="F32" s="933">
        <v>0</v>
      </c>
      <c r="G32" s="681">
        <f t="shared" si="9"/>
        <v>0</v>
      </c>
      <c r="H32" s="677"/>
      <c r="I32" s="710"/>
      <c r="J32" s="679"/>
      <c r="K32" s="710"/>
      <c r="L32" s="1014"/>
      <c r="M32" s="1037"/>
      <c r="N32" s="710"/>
      <c r="O32" s="1014"/>
      <c r="P32" s="1037"/>
      <c r="Q32" s="710"/>
      <c r="R32" s="710"/>
      <c r="S32" s="1406"/>
      <c r="T32" s="678">
        <f t="shared" si="12"/>
        <v>0</v>
      </c>
      <c r="U32" s="681">
        <f t="shared" si="4"/>
        <v>0</v>
      </c>
      <c r="V32" s="429"/>
    </row>
    <row r="33" spans="2:25" ht="17.45" customHeight="1">
      <c r="B33" s="414"/>
      <c r="C33" s="422"/>
      <c r="D33" s="422" t="s">
        <v>67</v>
      </c>
      <c r="E33" s="414"/>
      <c r="F33" s="925">
        <v>0</v>
      </c>
      <c r="G33" s="681">
        <f t="shared" si="9"/>
        <v>0</v>
      </c>
      <c r="H33" s="677"/>
      <c r="I33" s="710"/>
      <c r="J33" s="679"/>
      <c r="K33" s="710"/>
      <c r="L33" s="1014"/>
      <c r="M33" s="1037"/>
      <c r="N33" s="710"/>
      <c r="O33" s="1014"/>
      <c r="P33" s="1037"/>
      <c r="Q33" s="710"/>
      <c r="R33" s="710"/>
      <c r="S33" s="1406"/>
      <c r="T33" s="678">
        <f t="shared" si="12"/>
        <v>0</v>
      </c>
      <c r="U33" s="681">
        <f t="shared" si="4"/>
        <v>0</v>
      </c>
      <c r="V33" s="429"/>
    </row>
    <row r="34" spans="2:25">
      <c r="B34" s="1688" t="s">
        <v>42</v>
      </c>
      <c r="C34" s="1688"/>
      <c r="D34" s="1688"/>
      <c r="E34" s="1688"/>
      <c r="F34" s="960">
        <f>F12-F15</f>
        <v>-2231.6238320000002</v>
      </c>
      <c r="G34" s="948">
        <f t="shared" si="9"/>
        <v>-185.96865266666669</v>
      </c>
      <c r="H34" s="949">
        <f t="shared" ref="H34:T34" si="13">H12-H15</f>
        <v>-61.344572999999997</v>
      </c>
      <c r="I34" s="950">
        <f t="shared" si="13"/>
        <v>-43.282218000000015</v>
      </c>
      <c r="J34" s="951">
        <f t="shared" si="13"/>
        <v>-36.148474000000007</v>
      </c>
      <c r="K34" s="950">
        <f t="shared" si="13"/>
        <v>-24.269417000000573</v>
      </c>
      <c r="L34" s="1015">
        <f t="shared" si="13"/>
        <v>-31.100717</v>
      </c>
      <c r="M34" s="952">
        <f t="shared" si="13"/>
        <v>-37.644091000000245</v>
      </c>
      <c r="N34" s="950">
        <f t="shared" si="13"/>
        <v>-53.066976999999994</v>
      </c>
      <c r="O34" s="1015">
        <f t="shared" si="13"/>
        <v>-37.371623000000007</v>
      </c>
      <c r="P34" s="952">
        <f t="shared" si="13"/>
        <v>-37.936336000000004</v>
      </c>
      <c r="Q34" s="950">
        <f t="shared" si="13"/>
        <v>-42.951456999999998</v>
      </c>
      <c r="R34" s="950">
        <f t="shared" si="13"/>
        <v>-41.974699999999991</v>
      </c>
      <c r="S34" s="1407">
        <f t="shared" si="13"/>
        <v>-46.060198999999997</v>
      </c>
      <c r="T34" s="952">
        <f t="shared" si="13"/>
        <v>-493.15078200000079</v>
      </c>
      <c r="U34" s="948">
        <f t="shared" si="4"/>
        <v>-41.095898500000068</v>
      </c>
      <c r="V34" s="465"/>
    </row>
    <row r="35" spans="2:25">
      <c r="B35" s="466"/>
      <c r="C35" s="467" t="s">
        <v>137</v>
      </c>
      <c r="D35" s="467"/>
      <c r="E35" s="467"/>
      <c r="F35" s="961">
        <f>F13-F16</f>
        <v>-2924.3312510000001</v>
      </c>
      <c r="G35" s="954">
        <f t="shared" si="9"/>
        <v>-243.69427091666668</v>
      </c>
      <c r="H35" s="955">
        <f t="shared" ref="H35:T35" si="14">H13-H16</f>
        <v>-61.344572999999997</v>
      </c>
      <c r="I35" s="956">
        <f t="shared" si="14"/>
        <v>-43.282218000000015</v>
      </c>
      <c r="J35" s="957">
        <f t="shared" si="14"/>
        <v>-36.148474000000007</v>
      </c>
      <c r="K35" s="956">
        <f t="shared" si="14"/>
        <v>-24.269417000000573</v>
      </c>
      <c r="L35" s="1016">
        <f t="shared" si="14"/>
        <v>-31.100717</v>
      </c>
      <c r="M35" s="958">
        <f t="shared" si="14"/>
        <v>-37.644091000000245</v>
      </c>
      <c r="N35" s="956">
        <f t="shared" si="14"/>
        <v>-53.066976999999994</v>
      </c>
      <c r="O35" s="1016">
        <f t="shared" si="14"/>
        <v>-37.371623000000007</v>
      </c>
      <c r="P35" s="958">
        <f t="shared" si="14"/>
        <v>-37.936336000000004</v>
      </c>
      <c r="Q35" s="956">
        <f t="shared" si="14"/>
        <v>-42.951456999999998</v>
      </c>
      <c r="R35" s="956">
        <f t="shared" si="14"/>
        <v>-41.974699999999991</v>
      </c>
      <c r="S35" s="1408">
        <f t="shared" si="14"/>
        <v>-46.060198999999997</v>
      </c>
      <c r="T35" s="958">
        <f t="shared" si="14"/>
        <v>-493.15078200000079</v>
      </c>
      <c r="U35" s="954">
        <f t="shared" si="4"/>
        <v>-41.095898500000068</v>
      </c>
      <c r="V35" s="474"/>
    </row>
    <row r="36" spans="2:25" ht="15.6" customHeight="1">
      <c r="B36" s="1688" t="s">
        <v>138</v>
      </c>
      <c r="C36" s="1688"/>
      <c r="D36" s="1688"/>
      <c r="E36" s="1688"/>
      <c r="F36" s="929">
        <v>0</v>
      </c>
      <c r="G36" s="696">
        <f t="shared" si="9"/>
        <v>0</v>
      </c>
      <c r="H36" s="692"/>
      <c r="I36" s="713"/>
      <c r="J36" s="694"/>
      <c r="K36" s="713"/>
      <c r="L36" s="1017"/>
      <c r="M36" s="693"/>
      <c r="N36" s="713"/>
      <c r="O36" s="1017"/>
      <c r="P36" s="693"/>
      <c r="Q36" s="713"/>
      <c r="R36" s="713"/>
      <c r="S36" s="1409"/>
      <c r="T36" s="700">
        <f>SUM(H36:S36)</f>
        <v>0</v>
      </c>
      <c r="U36" s="696">
        <f t="shared" si="4"/>
        <v>0</v>
      </c>
      <c r="V36" s="477"/>
    </row>
    <row r="37" spans="2:25" hidden="1">
      <c r="B37" s="414"/>
      <c r="C37" s="414"/>
      <c r="D37" s="414"/>
      <c r="E37" s="414"/>
      <c r="F37" s="925"/>
      <c r="G37" s="681"/>
      <c r="H37" s="677"/>
      <c r="I37" s="710"/>
      <c r="J37" s="679"/>
      <c r="K37" s="710"/>
      <c r="L37" s="1014"/>
      <c r="M37" s="1037"/>
      <c r="N37" s="710"/>
      <c r="O37" s="1014"/>
      <c r="P37" s="1037"/>
      <c r="Q37" s="710"/>
      <c r="R37" s="710"/>
      <c r="S37" s="1406"/>
      <c r="T37" s="678"/>
      <c r="U37" s="681"/>
      <c r="V37" s="480"/>
    </row>
    <row r="38" spans="2:25" hidden="1">
      <c r="B38" s="414"/>
      <c r="C38" s="414"/>
      <c r="D38" s="414"/>
      <c r="E38" s="414"/>
      <c r="F38" s="925"/>
      <c r="G38" s="681"/>
      <c r="H38" s="677"/>
      <c r="I38" s="710"/>
      <c r="J38" s="679"/>
      <c r="K38" s="710"/>
      <c r="L38" s="1014"/>
      <c r="M38" s="1037"/>
      <c r="N38" s="710"/>
      <c r="O38" s="1014"/>
      <c r="P38" s="1037"/>
      <c r="Q38" s="710"/>
      <c r="R38" s="710"/>
      <c r="S38" s="1406"/>
      <c r="T38" s="678"/>
      <c r="U38" s="681"/>
      <c r="V38" s="480"/>
    </row>
    <row r="39" spans="2:25" hidden="1">
      <c r="B39" s="435"/>
      <c r="C39" s="435"/>
      <c r="D39" s="435"/>
      <c r="E39" s="435"/>
      <c r="F39" s="928"/>
      <c r="G39" s="691"/>
      <c r="H39" s="687"/>
      <c r="I39" s="712"/>
      <c r="J39" s="689"/>
      <c r="K39" s="712"/>
      <c r="L39" s="1018"/>
      <c r="M39" s="688"/>
      <c r="N39" s="712"/>
      <c r="O39" s="1018"/>
      <c r="P39" s="688"/>
      <c r="Q39" s="712"/>
      <c r="R39" s="712"/>
      <c r="S39" s="1410"/>
      <c r="T39" s="688"/>
      <c r="U39" s="691"/>
      <c r="V39" s="482"/>
    </row>
    <row r="40" spans="2:25" s="398" customFormat="1">
      <c r="B40" s="1683" t="s">
        <v>143</v>
      </c>
      <c r="C40" s="1683"/>
      <c r="D40" s="1683"/>
      <c r="E40" s="1683"/>
      <c r="F40" s="934">
        <f>F11+F34+F36</f>
        <v>4099.9981339999995</v>
      </c>
      <c r="G40" s="936"/>
      <c r="H40" s="701">
        <f t="shared" ref="H40:T40" si="15">H11+H34+H36</f>
        <v>4038.6535610000005</v>
      </c>
      <c r="I40" s="717">
        <f t="shared" si="15"/>
        <v>3995.3713430000007</v>
      </c>
      <c r="J40" s="703">
        <f t="shared" si="15"/>
        <v>3959.2228690000006</v>
      </c>
      <c r="K40" s="717">
        <f t="shared" si="15"/>
        <v>3934.9534520000002</v>
      </c>
      <c r="L40" s="1019">
        <f t="shared" si="15"/>
        <v>3903.8527350000004</v>
      </c>
      <c r="M40" s="702">
        <f t="shared" si="15"/>
        <v>3866.2086440000003</v>
      </c>
      <c r="N40" s="717">
        <f t="shared" si="15"/>
        <v>3813.1416670000003</v>
      </c>
      <c r="O40" s="1019">
        <f t="shared" si="15"/>
        <v>3775.7700440000003</v>
      </c>
      <c r="P40" s="702">
        <f t="shared" si="15"/>
        <v>3737.8337080000001</v>
      </c>
      <c r="Q40" s="717">
        <f t="shared" si="15"/>
        <v>3694.882251</v>
      </c>
      <c r="R40" s="717">
        <f t="shared" si="15"/>
        <v>3652.9075509999998</v>
      </c>
      <c r="S40" s="1411">
        <f t="shared" si="15"/>
        <v>3606.8473519999998</v>
      </c>
      <c r="T40" s="702">
        <f t="shared" si="15"/>
        <v>3606.8473519999998</v>
      </c>
      <c r="U40" s="705"/>
      <c r="V40" s="489"/>
      <c r="Y40" s="406"/>
    </row>
    <row r="41" spans="2:25">
      <c r="T41" s="1428"/>
      <c r="U41" s="1428"/>
    </row>
    <row r="42" spans="2:25">
      <c r="T42" s="1428"/>
      <c r="U42" s="1428"/>
    </row>
    <row r="43" spans="2:25">
      <c r="E43" s="611"/>
      <c r="F43" s="611"/>
      <c r="G43" s="611"/>
      <c r="T43" s="1428"/>
      <c r="U43" s="1428"/>
    </row>
    <row r="44" spans="2:25">
      <c r="E44" s="611"/>
      <c r="F44" s="611"/>
      <c r="G44" s="611"/>
      <c r="T44" s="1428"/>
      <c r="U44" s="1428"/>
    </row>
    <row r="45" spans="2:25">
      <c r="E45" s="611"/>
      <c r="F45" s="611"/>
      <c r="G45" s="611"/>
    </row>
  </sheetData>
  <mergeCells count="15">
    <mergeCell ref="V8:V10"/>
    <mergeCell ref="B11:E11"/>
    <mergeCell ref="B12:E12"/>
    <mergeCell ref="B36:E36"/>
    <mergeCell ref="B8:E10"/>
    <mergeCell ref="F8:G9"/>
    <mergeCell ref="H8:S8"/>
    <mergeCell ref="H9:S9"/>
    <mergeCell ref="B40:E40"/>
    <mergeCell ref="C13:E13"/>
    <mergeCell ref="C14:E14"/>
    <mergeCell ref="B15:E15"/>
    <mergeCell ref="C16:E16"/>
    <mergeCell ref="C29:E29"/>
    <mergeCell ref="B34:E34"/>
  </mergeCells>
  <phoneticPr fontId="7" type="noConversion"/>
  <conditionalFormatting sqref="C1:V6">
    <cfRule type="cellIs" dxfId="26" priority="5" operator="equal">
      <formula>0</formula>
    </cfRule>
  </conditionalFormatting>
  <conditionalFormatting sqref="C41:V1048576">
    <cfRule type="cellIs" dxfId="25" priority="6" operator="equal">
      <formula>0</formula>
    </cfRule>
  </conditionalFormatting>
  <conditionalFormatting sqref="G12 G14:U15 G17:U34 G36:G39">
    <cfRule type="cellIs" dxfId="24" priority="1" operator="equal">
      <formula>0</formula>
    </cfRule>
    <cfRule type="cellIs" dxfId="23" priority="2" operator="equal">
      <formula>0</formula>
    </cfRule>
  </conditionalFormatting>
  <conditionalFormatting sqref="H11:U12 H36:U40">
    <cfRule type="cellIs" dxfId="22" priority="3" operator="equal">
      <formula>0</formula>
    </cfRule>
    <cfRule type="cellIs" dxfId="21" priority="4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6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3C14-6C83-4A52-AD8D-74DDB61E7DDE}">
  <sheetPr>
    <tabColor rgb="FF92D050"/>
    <pageSetUpPr fitToPage="1"/>
  </sheetPr>
  <dimension ref="A1:Y46"/>
  <sheetViews>
    <sheetView showGridLines="0" zoomScale="115" zoomScaleNormal="115" workbookViewId="0">
      <selection activeCell="M15" sqref="M15"/>
    </sheetView>
  </sheetViews>
  <sheetFormatPr defaultColWidth="8.875" defaultRowHeight="13.5"/>
  <cols>
    <col min="1" max="1" width="1.875" style="382" customWidth="1"/>
    <col min="2" max="2" width="2.375" style="382" customWidth="1"/>
    <col min="3" max="3" width="2.125" style="383" customWidth="1"/>
    <col min="4" max="4" width="2.375" style="383" customWidth="1"/>
    <col min="5" max="5" width="24.625" style="383" bestFit="1" customWidth="1"/>
    <col min="6" max="7" width="8.125" style="383" customWidth="1"/>
    <col min="8" max="10" width="7.125" style="635" bestFit="1" customWidth="1"/>
    <col min="11" max="11" width="7.125" style="635" customWidth="1"/>
    <col min="12" max="12" width="7.125" style="635" bestFit="1" customWidth="1"/>
    <col min="13" max="13" width="7.375" style="635" customWidth="1"/>
    <col min="14" max="21" width="7.125" style="635" bestFit="1" customWidth="1"/>
    <col min="22" max="22" width="50.875" style="383" customWidth="1"/>
    <col min="23" max="23" width="7.875" style="382" customWidth="1"/>
    <col min="24" max="24" width="8.875" style="382"/>
    <col min="25" max="25" width="9.375" style="385" bestFit="1" customWidth="1"/>
    <col min="26" max="16384" width="8.875" style="382"/>
  </cols>
  <sheetData>
    <row r="1" spans="1:25" ht="19.7" customHeight="1">
      <c r="A1" s="381" t="s">
        <v>447</v>
      </c>
      <c r="V1" s="384"/>
    </row>
    <row r="2" spans="1:25" ht="2.1" customHeight="1">
      <c r="A2" s="386"/>
      <c r="B2" s="387"/>
      <c r="C2" s="388"/>
      <c r="D2" s="388"/>
      <c r="E2" s="388"/>
      <c r="F2" s="388"/>
      <c r="G2" s="388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388"/>
    </row>
    <row r="7" spans="1:25">
      <c r="B7" s="389"/>
      <c r="C7" s="390"/>
      <c r="D7" s="390"/>
      <c r="E7" s="390"/>
      <c r="F7" s="390"/>
      <c r="G7" s="390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391" t="s">
        <v>270</v>
      </c>
    </row>
    <row r="8" spans="1:25" ht="16.350000000000001" customHeight="1">
      <c r="B8" s="1694" t="s">
        <v>28</v>
      </c>
      <c r="C8" s="1694"/>
      <c r="D8" s="1694"/>
      <c r="E8" s="1694"/>
      <c r="F8" s="1705" t="s">
        <v>448</v>
      </c>
      <c r="G8" s="1706"/>
      <c r="H8" s="1709" t="s">
        <v>450</v>
      </c>
      <c r="I8" s="1710"/>
      <c r="J8" s="1710"/>
      <c r="K8" s="1710"/>
      <c r="L8" s="1710"/>
      <c r="M8" s="1710"/>
      <c r="N8" s="1710"/>
      <c r="O8" s="1710"/>
      <c r="P8" s="1710"/>
      <c r="Q8" s="1710"/>
      <c r="R8" s="1710"/>
      <c r="S8" s="1710"/>
      <c r="T8" s="1032"/>
      <c r="U8" s="1033"/>
      <c r="V8" s="1712" t="s">
        <v>112</v>
      </c>
      <c r="X8" s="382">
        <v>12</v>
      </c>
    </row>
    <row r="9" spans="1:25" ht="16.350000000000001" customHeight="1">
      <c r="B9" s="1703"/>
      <c r="C9" s="1703"/>
      <c r="D9" s="1703"/>
      <c r="E9" s="1703"/>
      <c r="F9" s="1707"/>
      <c r="G9" s="1708"/>
      <c r="H9" s="1709" t="s">
        <v>170</v>
      </c>
      <c r="I9" s="1710"/>
      <c r="J9" s="1710"/>
      <c r="K9" s="1710"/>
      <c r="L9" s="1710"/>
      <c r="M9" s="1710"/>
      <c r="N9" s="1711"/>
      <c r="O9" s="1710" t="s">
        <v>775</v>
      </c>
      <c r="P9" s="1710"/>
      <c r="Q9" s="1710"/>
      <c r="R9" s="1710"/>
      <c r="S9" s="1711"/>
      <c r="T9" s="666"/>
      <c r="U9" s="667"/>
      <c r="V9" s="1713"/>
    </row>
    <row r="10" spans="1:25">
      <c r="B10" s="1704"/>
      <c r="C10" s="1704"/>
      <c r="D10" s="1704"/>
      <c r="E10" s="1704"/>
      <c r="F10" s="967" t="s">
        <v>309</v>
      </c>
      <c r="G10" s="670" t="s">
        <v>126</v>
      </c>
      <c r="H10" s="668" t="s">
        <v>667</v>
      </c>
      <c r="I10" s="707" t="s">
        <v>679</v>
      </c>
      <c r="J10" s="707" t="s">
        <v>686</v>
      </c>
      <c r="K10" s="707" t="s">
        <v>698</v>
      </c>
      <c r="L10" s="1005" t="s">
        <v>706</v>
      </c>
      <c r="M10" s="664" t="s">
        <v>719</v>
      </c>
      <c r="N10" s="1626" t="s">
        <v>774</v>
      </c>
      <c r="O10" s="1610" t="s">
        <v>120</v>
      </c>
      <c r="P10" s="664" t="s">
        <v>121</v>
      </c>
      <c r="Q10" s="707" t="s">
        <v>122</v>
      </c>
      <c r="R10" s="1412" t="s">
        <v>123</v>
      </c>
      <c r="S10" s="665" t="s">
        <v>124</v>
      </c>
      <c r="T10" s="669" t="s">
        <v>125</v>
      </c>
      <c r="U10" s="968" t="s">
        <v>126</v>
      </c>
      <c r="V10" s="1714"/>
    </row>
    <row r="11" spans="1:25" s="398" customFormat="1">
      <c r="B11" s="1701" t="s">
        <v>45</v>
      </c>
      <c r="C11" s="1701"/>
      <c r="D11" s="1701"/>
      <c r="E11" s="1701"/>
      <c r="F11" s="924">
        <v>4099.9981340000004</v>
      </c>
      <c r="G11" s="935"/>
      <c r="H11" s="671">
        <f>F41</f>
        <v>3607.0897920000002</v>
      </c>
      <c r="I11" s="708">
        <f>H41</f>
        <v>3561.0751520000003</v>
      </c>
      <c r="J11" s="708">
        <f>I41</f>
        <v>3497.4780820000005</v>
      </c>
      <c r="K11" s="708">
        <f>J41</f>
        <v>2471.3552810000006</v>
      </c>
      <c r="L11" s="1006">
        <f>K41</f>
        <v>2470.2990430000004</v>
      </c>
      <c r="M11" s="901">
        <f t="shared" ref="M11:S11" si="0">L41</f>
        <v>2488.7483270000002</v>
      </c>
      <c r="N11" s="903">
        <f t="shared" si="0"/>
        <v>2462.4868820000002</v>
      </c>
      <c r="O11" s="1611">
        <f t="shared" si="0"/>
        <v>2421.348313</v>
      </c>
      <c r="P11" s="901">
        <f t="shared" si="0"/>
        <v>2390.3125030000001</v>
      </c>
      <c r="Q11" s="1041">
        <f>P41</f>
        <v>2354.4613039999999</v>
      </c>
      <c r="R11" s="1413">
        <f t="shared" si="0"/>
        <v>2315.7666559999998</v>
      </c>
      <c r="S11" s="902">
        <f t="shared" si="0"/>
        <v>2280.5127329999996</v>
      </c>
      <c r="T11" s="901">
        <f>H11</f>
        <v>3607.0897920000002</v>
      </c>
      <c r="U11" s="903"/>
      <c r="V11" s="405"/>
      <c r="Y11" s="406"/>
    </row>
    <row r="12" spans="1:25">
      <c r="B12" s="1688" t="s">
        <v>44</v>
      </c>
      <c r="C12" s="1688"/>
      <c r="D12" s="1688"/>
      <c r="E12" s="1688"/>
      <c r="F12" s="925">
        <f>'2025년 자금실적'!T12</f>
        <v>58.275550999999425</v>
      </c>
      <c r="G12" s="906">
        <f>'2025년 자금실적'!U12</f>
        <v>4.8562959166666184</v>
      </c>
      <c r="H12" s="673">
        <f t="shared" ref="H12:S12" si="1">SUM(H13:H14)</f>
        <v>16.726368999999998</v>
      </c>
      <c r="I12" s="709">
        <f t="shared" si="1"/>
        <v>1.412739</v>
      </c>
      <c r="J12" s="709">
        <f t="shared" si="1"/>
        <v>0.63271200000000005</v>
      </c>
      <c r="K12" s="709">
        <f t="shared" si="1"/>
        <v>30.488058000000002</v>
      </c>
      <c r="L12" s="1007">
        <f t="shared" si="1"/>
        <v>52.683681999999997</v>
      </c>
      <c r="M12" s="904">
        <f t="shared" si="1"/>
        <v>6.535533</v>
      </c>
      <c r="N12" s="906">
        <f t="shared" si="1"/>
        <v>0.13434800000000002</v>
      </c>
      <c r="O12" s="1612">
        <f t="shared" si="1"/>
        <v>5.6328000000000003E-2</v>
      </c>
      <c r="P12" s="904">
        <f t="shared" si="1"/>
        <v>0.38500000000000001</v>
      </c>
      <c r="Q12" s="1042">
        <f t="shared" si="1"/>
        <v>0.38500000000000001</v>
      </c>
      <c r="R12" s="1414">
        <f t="shared" si="1"/>
        <v>0.38500000000000001</v>
      </c>
      <c r="S12" s="905">
        <f t="shared" si="1"/>
        <v>0.38500000000000001</v>
      </c>
      <c r="T12" s="904">
        <f>SUM(T13,T14)</f>
        <v>110.20976899999999</v>
      </c>
      <c r="U12" s="906">
        <f>T12/$X$8</f>
        <v>9.1841474166666668</v>
      </c>
      <c r="V12" s="413"/>
    </row>
    <row r="13" spans="1:25" ht="17.100000000000001" customHeight="1">
      <c r="B13" s="414"/>
      <c r="C13" s="1690" t="s">
        <v>127</v>
      </c>
      <c r="D13" s="1691"/>
      <c r="E13" s="1691"/>
      <c r="F13" s="926">
        <f>'2025년 자금실적'!T13</f>
        <v>58.275550999999425</v>
      </c>
      <c r="G13" s="909">
        <f>'2025년 자금실적'!U13</f>
        <v>4.8562959166666184</v>
      </c>
      <c r="H13" s="675">
        <v>16.726368999999998</v>
      </c>
      <c r="I13" s="1043">
        <v>1.412739</v>
      </c>
      <c r="J13" s="714">
        <v>0.63271200000000005</v>
      </c>
      <c r="K13" s="714">
        <v>15.121058</v>
      </c>
      <c r="L13" s="943">
        <v>1.4978899999999999</v>
      </c>
      <c r="M13" s="1034">
        <v>6.535533</v>
      </c>
      <c r="N13" s="1627">
        <v>0.13434800000000002</v>
      </c>
      <c r="O13" s="1613">
        <v>5.6328000000000003E-2</v>
      </c>
      <c r="P13" s="1034">
        <v>0.38500000000000001</v>
      </c>
      <c r="Q13" s="1043">
        <v>0.38500000000000001</v>
      </c>
      <c r="R13" s="945">
        <v>0.38500000000000001</v>
      </c>
      <c r="S13" s="946">
        <v>0.38500000000000001</v>
      </c>
      <c r="T13" s="907">
        <f>SUM(H13:S13)</f>
        <v>43.656976999999991</v>
      </c>
      <c r="U13" s="909">
        <f>T13/$X$8</f>
        <v>3.6380814166666657</v>
      </c>
      <c r="V13" s="429" t="s">
        <v>444</v>
      </c>
    </row>
    <row r="14" spans="1:25" ht="17.45" customHeight="1">
      <c r="B14" s="414"/>
      <c r="C14" s="1685" t="s">
        <v>129</v>
      </c>
      <c r="D14" s="1686"/>
      <c r="E14" s="1686"/>
      <c r="F14" s="927">
        <f>'2025년 자금실적'!T14</f>
        <v>0</v>
      </c>
      <c r="G14" s="915">
        <f>'2025년 자금실적'!U14</f>
        <v>0</v>
      </c>
      <c r="H14" s="682">
        <v>0</v>
      </c>
      <c r="I14" s="711">
        <v>0</v>
      </c>
      <c r="J14" s="711">
        <v>0</v>
      </c>
      <c r="K14" s="1551">
        <v>15.367000000000001</v>
      </c>
      <c r="L14" s="1555">
        <v>51.185791999999999</v>
      </c>
      <c r="M14" s="913">
        <v>0</v>
      </c>
      <c r="N14" s="915">
        <v>0</v>
      </c>
      <c r="O14" s="1614">
        <v>0</v>
      </c>
      <c r="P14" s="913">
        <v>0</v>
      </c>
      <c r="Q14" s="1044">
        <v>0</v>
      </c>
      <c r="R14" s="1415">
        <v>0</v>
      </c>
      <c r="S14" s="914">
        <v>0</v>
      </c>
      <c r="T14" s="913">
        <f>SUM(H14:S14)</f>
        <v>66.552791999999997</v>
      </c>
      <c r="U14" s="915">
        <f>T14/$X$8</f>
        <v>5.5460659999999997</v>
      </c>
      <c r="V14" s="421" t="s">
        <v>665</v>
      </c>
    </row>
    <row r="15" spans="1:25">
      <c r="B15" s="1688" t="s">
        <v>43</v>
      </c>
      <c r="C15" s="1688"/>
      <c r="D15" s="1688"/>
      <c r="E15" s="1688"/>
      <c r="F15" s="929">
        <f>'2025년 자금실적'!T15</f>
        <v>551.42633300000023</v>
      </c>
      <c r="G15" s="918">
        <f>'2025년 자금실적'!U15</f>
        <v>45.952194416666686</v>
      </c>
      <c r="H15" s="692">
        <f t="shared" ref="H15:S15" si="2">H16+H29</f>
        <v>62.741008999999998</v>
      </c>
      <c r="I15" s="713">
        <f t="shared" si="2"/>
        <v>65.00980899999999</v>
      </c>
      <c r="J15" s="713">
        <f t="shared" si="2"/>
        <v>1026.7555130000001</v>
      </c>
      <c r="K15" s="713">
        <f t="shared" si="2"/>
        <v>31.544295999999996</v>
      </c>
      <c r="L15" s="1009">
        <f t="shared" si="2"/>
        <v>34.234397999999999</v>
      </c>
      <c r="M15" s="916">
        <f t="shared" si="2"/>
        <v>32.796977999999996</v>
      </c>
      <c r="N15" s="918">
        <f t="shared" si="2"/>
        <v>41.272917</v>
      </c>
      <c r="O15" s="1615">
        <f t="shared" si="2"/>
        <v>31.092138000000002</v>
      </c>
      <c r="P15" s="916">
        <f t="shared" si="2"/>
        <v>36.236198999999999</v>
      </c>
      <c r="Q15" s="1045">
        <f t="shared" si="2"/>
        <v>39.079647999999999</v>
      </c>
      <c r="R15" s="1416">
        <f t="shared" si="2"/>
        <v>35.638923000000005</v>
      </c>
      <c r="S15" s="917">
        <f t="shared" si="2"/>
        <v>35.640370000000004</v>
      </c>
      <c r="T15" s="916">
        <f>SUM(T16,T29)</f>
        <v>1472.0421980000001</v>
      </c>
      <c r="U15" s="918">
        <f t="shared" ref="U15:U37" si="3">T15/$X$8</f>
        <v>122.67018316666667</v>
      </c>
      <c r="V15" s="450"/>
    </row>
    <row r="16" spans="1:25" ht="17.45" customHeight="1">
      <c r="B16" s="414"/>
      <c r="C16" s="1690" t="s">
        <v>127</v>
      </c>
      <c r="D16" s="1691"/>
      <c r="E16" s="1691"/>
      <c r="F16" s="926">
        <f>'2025년 자금실적'!T16</f>
        <v>551.42633300000023</v>
      </c>
      <c r="G16" s="909">
        <f>'2025년 자금실적'!U16</f>
        <v>45.952194416666686</v>
      </c>
      <c r="H16" s="697">
        <f t="shared" ref="H16:S16" si="4">SUM(H17:H19)</f>
        <v>62.741008999999998</v>
      </c>
      <c r="I16" s="714">
        <f t="shared" si="4"/>
        <v>57.873358999999994</v>
      </c>
      <c r="J16" s="714">
        <f t="shared" si="4"/>
        <v>26.756513000000002</v>
      </c>
      <c r="K16" s="714">
        <f t="shared" si="4"/>
        <v>31.544295999999996</v>
      </c>
      <c r="L16" s="945">
        <f t="shared" si="4"/>
        <v>34.234397999999999</v>
      </c>
      <c r="M16" s="907">
        <f t="shared" si="4"/>
        <v>32.796977999999996</v>
      </c>
      <c r="N16" s="909">
        <f t="shared" si="4"/>
        <v>41.272917</v>
      </c>
      <c r="O16" s="1613">
        <f t="shared" si="4"/>
        <v>31.092138000000002</v>
      </c>
      <c r="P16" s="907">
        <f t="shared" si="4"/>
        <v>36.236198999999999</v>
      </c>
      <c r="Q16" s="1046">
        <f t="shared" si="4"/>
        <v>39.079647999999999</v>
      </c>
      <c r="R16" s="1417">
        <f t="shared" si="4"/>
        <v>35.638923000000005</v>
      </c>
      <c r="S16" s="908">
        <f t="shared" si="4"/>
        <v>35.640370000000004</v>
      </c>
      <c r="T16" s="907">
        <f>SUM(H16:S16)</f>
        <v>464.90674800000005</v>
      </c>
      <c r="U16" s="909">
        <f t="shared" si="3"/>
        <v>38.742229000000002</v>
      </c>
      <c r="V16" s="421"/>
    </row>
    <row r="17" spans="2:22">
      <c r="B17" s="414"/>
      <c r="C17" s="422"/>
      <c r="D17" s="452" t="s">
        <v>131</v>
      </c>
      <c r="E17" s="453"/>
      <c r="F17" s="927">
        <f>'2025년 자금실적'!T17</f>
        <v>344.99351999999999</v>
      </c>
      <c r="G17" s="915">
        <f>'2025년 자금실적'!U17</f>
        <v>28.749459999999999</v>
      </c>
      <c r="H17" s="682">
        <v>43.634929999999997</v>
      </c>
      <c r="I17" s="711">
        <v>38.992429999999999</v>
      </c>
      <c r="J17" s="711">
        <v>20.246437</v>
      </c>
      <c r="K17" s="711">
        <v>20.133706999999998</v>
      </c>
      <c r="L17" s="1008">
        <v>18.989177000000002</v>
      </c>
      <c r="M17" s="913">
        <v>19.808036999999999</v>
      </c>
      <c r="N17" s="915">
        <v>19.669626999999998</v>
      </c>
      <c r="O17" s="1614">
        <v>19.932470000000002</v>
      </c>
      <c r="P17" s="913">
        <v>21.348950000000002</v>
      </c>
      <c r="Q17" s="1044">
        <v>21.348950000000002</v>
      </c>
      <c r="R17" s="1415">
        <v>21.348950000000002</v>
      </c>
      <c r="S17" s="914">
        <v>21.348950000000002</v>
      </c>
      <c r="T17" s="913">
        <f>SUM(H17:S17)</f>
        <v>286.802615</v>
      </c>
      <c r="U17" s="915">
        <f t="shared" si="3"/>
        <v>23.900217916666666</v>
      </c>
      <c r="V17" s="421" t="s">
        <v>449</v>
      </c>
    </row>
    <row r="18" spans="2:22">
      <c r="B18" s="414"/>
      <c r="C18" s="422"/>
      <c r="D18" s="422" t="s">
        <v>132</v>
      </c>
      <c r="E18" s="382"/>
      <c r="F18" s="925">
        <f>'2025년 자금실적'!T18</f>
        <v>1.1417999999999999</v>
      </c>
      <c r="G18" s="912">
        <f>'2025년 자금실적'!U18</f>
        <v>9.5149999999999998E-2</v>
      </c>
      <c r="H18" s="677">
        <v>0</v>
      </c>
      <c r="I18" s="710">
        <v>0</v>
      </c>
      <c r="J18" s="710">
        <v>0</v>
      </c>
      <c r="K18" s="710">
        <v>0</v>
      </c>
      <c r="L18" s="1010">
        <v>0</v>
      </c>
      <c r="M18" s="1035">
        <v>0</v>
      </c>
      <c r="N18" s="912">
        <v>0</v>
      </c>
      <c r="O18" s="1616">
        <v>0</v>
      </c>
      <c r="P18" s="1035">
        <v>0</v>
      </c>
      <c r="Q18" s="1047">
        <v>0</v>
      </c>
      <c r="R18" s="1418">
        <v>0</v>
      </c>
      <c r="S18" s="911">
        <v>0</v>
      </c>
      <c r="T18" s="910">
        <f>SUM(H18:S18)</f>
        <v>0</v>
      </c>
      <c r="U18" s="912">
        <f t="shared" si="3"/>
        <v>0</v>
      </c>
      <c r="V18" s="1545"/>
    </row>
    <row r="19" spans="2:22">
      <c r="B19" s="414"/>
      <c r="C19" s="422"/>
      <c r="D19" s="422" t="s">
        <v>67</v>
      </c>
      <c r="E19" s="414"/>
      <c r="F19" s="930">
        <f>'2025년 자금실적'!T19</f>
        <v>205.29101300000019</v>
      </c>
      <c r="G19" s="921">
        <f>'2025년 자금실적'!U19</f>
        <v>17.107584416666683</v>
      </c>
      <c r="H19" s="698">
        <f t="shared" ref="H19:S19" si="5">SUM(H20:H28)</f>
        <v>19.106079000000001</v>
      </c>
      <c r="I19" s="715">
        <f t="shared" si="5"/>
        <v>18.880928999999998</v>
      </c>
      <c r="J19" s="715">
        <f t="shared" si="5"/>
        <v>6.5100760000000006</v>
      </c>
      <c r="K19" s="715">
        <f t="shared" si="5"/>
        <v>11.410589</v>
      </c>
      <c r="L19" s="1011">
        <f t="shared" si="5"/>
        <v>15.245220999999999</v>
      </c>
      <c r="M19" s="919">
        <f t="shared" si="5"/>
        <v>12.988940999999999</v>
      </c>
      <c r="N19" s="921">
        <f t="shared" si="5"/>
        <v>21.603290000000001</v>
      </c>
      <c r="O19" s="1617">
        <f t="shared" si="5"/>
        <v>11.159668</v>
      </c>
      <c r="P19" s="919">
        <f t="shared" si="5"/>
        <v>14.887248999999999</v>
      </c>
      <c r="Q19" s="1048">
        <f t="shared" si="5"/>
        <v>17.730697999999997</v>
      </c>
      <c r="R19" s="1419">
        <f t="shared" si="5"/>
        <v>14.289973000000002</v>
      </c>
      <c r="S19" s="920">
        <f t="shared" si="5"/>
        <v>14.29142</v>
      </c>
      <c r="T19" s="919">
        <f>SUM(H19:S19)</f>
        <v>178.10413299999999</v>
      </c>
      <c r="U19" s="921">
        <f t="shared" si="3"/>
        <v>14.842011083333333</v>
      </c>
      <c r="V19" s="461"/>
    </row>
    <row r="20" spans="2:22">
      <c r="B20" s="414"/>
      <c r="C20" s="422"/>
      <c r="D20" s="538"/>
      <c r="E20" s="452" t="s">
        <v>157</v>
      </c>
      <c r="F20" s="925">
        <f>'2025년 자금실적'!T20</f>
        <v>46.530849999999994</v>
      </c>
      <c r="G20" s="686">
        <f>'2025년 자금실적'!U20</f>
        <v>3.877570833333333</v>
      </c>
      <c r="H20" s="660">
        <v>4.9392199999999997</v>
      </c>
      <c r="I20" s="716">
        <v>5.2613000000000003</v>
      </c>
      <c r="J20" s="716">
        <v>0</v>
      </c>
      <c r="K20" s="716">
        <v>0</v>
      </c>
      <c r="L20" s="1012">
        <v>0</v>
      </c>
      <c r="M20" s="1036">
        <v>1.7501599999999999</v>
      </c>
      <c r="N20" s="1628">
        <v>7.5795899999999996</v>
      </c>
      <c r="O20" s="1618">
        <v>4.1702399999999997</v>
      </c>
      <c r="P20" s="1036">
        <v>5</v>
      </c>
      <c r="Q20" s="716">
        <v>5</v>
      </c>
      <c r="R20" s="1420">
        <v>5</v>
      </c>
      <c r="S20" s="941">
        <v>5</v>
      </c>
      <c r="T20" s="938">
        <f t="shared" ref="T20:T28" si="6">SUM(H20:S20)</f>
        <v>43.700510000000001</v>
      </c>
      <c r="U20" s="686">
        <f t="shared" si="3"/>
        <v>3.6417091666666668</v>
      </c>
      <c r="V20" s="421" t="s">
        <v>336</v>
      </c>
    </row>
    <row r="21" spans="2:22">
      <c r="B21" s="414"/>
      <c r="C21" s="422"/>
      <c r="D21" s="538"/>
      <c r="E21" s="540" t="s">
        <v>10</v>
      </c>
      <c r="F21" s="931">
        <f>'2025년 자금실적'!T21</f>
        <v>47.177211999999997</v>
      </c>
      <c r="G21" s="681">
        <f>'2025년 자금실적'!U21</f>
        <v>3.9314343333333333</v>
      </c>
      <c r="H21" s="1507">
        <v>0.78595000000000004</v>
      </c>
      <c r="I21" s="716">
        <v>2.8408090000000001</v>
      </c>
      <c r="J21" s="716">
        <v>0.91030599999999995</v>
      </c>
      <c r="K21" s="1050">
        <v>0.70820399999999994</v>
      </c>
      <c r="L21" s="1012">
        <v>0.82648299999999997</v>
      </c>
      <c r="M21" s="1036">
        <v>1.4114899999999999</v>
      </c>
      <c r="N21" s="1629">
        <v>0.68539099999999997</v>
      </c>
      <c r="O21" s="1618">
        <v>0.685025</v>
      </c>
      <c r="P21" s="1036">
        <v>1.501225</v>
      </c>
      <c r="Q21" s="1050">
        <v>1.501225</v>
      </c>
      <c r="R21" s="1420">
        <v>1.501225</v>
      </c>
      <c r="S21" s="941">
        <v>1.501225</v>
      </c>
      <c r="T21" s="939">
        <f t="shared" si="6"/>
        <v>14.858557999999999</v>
      </c>
      <c r="U21" s="681">
        <f t="shared" si="3"/>
        <v>1.2382131666666665</v>
      </c>
      <c r="V21" s="429"/>
    </row>
    <row r="22" spans="2:22">
      <c r="B22" s="414"/>
      <c r="C22" s="422"/>
      <c r="D22" s="538"/>
      <c r="E22" s="540" t="s">
        <v>101</v>
      </c>
      <c r="F22" s="931">
        <f>'2025년 자금실적'!T22</f>
        <v>14.528237000000001</v>
      </c>
      <c r="G22" s="681">
        <f>'2025년 자금실적'!U22</f>
        <v>1.2106864166666667</v>
      </c>
      <c r="H22" s="660">
        <v>3.5573239999999999</v>
      </c>
      <c r="I22" s="716">
        <v>6.1712000000000003E-2</v>
      </c>
      <c r="J22" s="716">
        <v>4.2290000000000001E-2</v>
      </c>
      <c r="K22" s="716">
        <v>3.349059</v>
      </c>
      <c r="L22" s="1012">
        <v>4.4596999999999998E-2</v>
      </c>
      <c r="M22" s="1036">
        <v>4.4976000000000002E-2</v>
      </c>
      <c r="N22" s="1629">
        <v>3.309631</v>
      </c>
      <c r="O22" s="1618">
        <v>4.3688999999999999E-2</v>
      </c>
      <c r="P22" s="1036">
        <v>5.7776000000000001E-2</v>
      </c>
      <c r="Q22" s="716">
        <v>3.5012249999999998</v>
      </c>
      <c r="R22" s="1420">
        <v>6.0499999999999998E-2</v>
      </c>
      <c r="S22" s="941">
        <v>6.1947000000000002E-2</v>
      </c>
      <c r="T22" s="939">
        <f t="shared" si="6"/>
        <v>14.134725999999999</v>
      </c>
      <c r="U22" s="681">
        <f t="shared" si="3"/>
        <v>1.1778938333333333</v>
      </c>
      <c r="V22" s="429" t="s">
        <v>305</v>
      </c>
    </row>
    <row r="23" spans="2:22">
      <c r="B23" s="414"/>
      <c r="C23" s="422"/>
      <c r="D23" s="538"/>
      <c r="E23" s="540" t="s">
        <v>158</v>
      </c>
      <c r="F23" s="931">
        <f>'2025년 자금실적'!T23</f>
        <v>9.5688820000000003</v>
      </c>
      <c r="G23" s="681">
        <f>'2025년 자금실적'!U23</f>
        <v>0.7974068333333334</v>
      </c>
      <c r="H23" s="660">
        <v>1.678515</v>
      </c>
      <c r="I23" s="716">
        <v>0.66008199999999995</v>
      </c>
      <c r="J23" s="716">
        <v>1.2628600000000001</v>
      </c>
      <c r="K23" s="716">
        <v>0</v>
      </c>
      <c r="L23" s="1012">
        <v>1.6819310000000001</v>
      </c>
      <c r="M23" s="1036">
        <v>1.778205</v>
      </c>
      <c r="N23" s="1628">
        <v>0.156247</v>
      </c>
      <c r="O23" s="1618">
        <v>0.15495600000000001</v>
      </c>
      <c r="P23" s="1036">
        <v>1.4</v>
      </c>
      <c r="Q23" s="716">
        <v>0.8</v>
      </c>
      <c r="R23" s="1420">
        <v>0.8</v>
      </c>
      <c r="S23" s="941">
        <v>0.8</v>
      </c>
      <c r="T23" s="939">
        <f t="shared" si="6"/>
        <v>11.172796000000002</v>
      </c>
      <c r="U23" s="681">
        <f t="shared" si="3"/>
        <v>0.93106633333333344</v>
      </c>
      <c r="V23" s="429" t="s">
        <v>666</v>
      </c>
    </row>
    <row r="24" spans="2:22">
      <c r="B24" s="414"/>
      <c r="C24" s="422"/>
      <c r="D24" s="538"/>
      <c r="E24" s="540" t="s">
        <v>159</v>
      </c>
      <c r="F24" s="931">
        <f>'2025년 자금실적'!T24</f>
        <v>4.0769005999999992</v>
      </c>
      <c r="G24" s="681">
        <f>'2025년 자금실적'!U24</f>
        <v>0.33974171666666658</v>
      </c>
      <c r="H24" s="660">
        <v>0.311</v>
      </c>
      <c r="I24" s="716">
        <v>0.16500000000000001</v>
      </c>
      <c r="J24" s="716">
        <v>0.13919999999999999</v>
      </c>
      <c r="K24" s="716">
        <v>0.16500000000000001</v>
      </c>
      <c r="L24" s="1012">
        <v>0.14499999999999999</v>
      </c>
      <c r="M24" s="1036">
        <v>8.4000000000000005E-2</v>
      </c>
      <c r="N24" s="1628">
        <v>0</v>
      </c>
      <c r="O24" s="1618">
        <v>0.22969999999999999</v>
      </c>
      <c r="P24" s="1036">
        <v>0.309</v>
      </c>
      <c r="Q24" s="716">
        <v>0.309</v>
      </c>
      <c r="R24" s="1420">
        <v>0.309</v>
      </c>
      <c r="S24" s="941">
        <v>0.309</v>
      </c>
      <c r="T24" s="939">
        <f t="shared" si="6"/>
        <v>2.4749000000000003</v>
      </c>
      <c r="U24" s="681">
        <f t="shared" si="3"/>
        <v>0.20624166666666668</v>
      </c>
      <c r="V24" s="429"/>
    </row>
    <row r="25" spans="2:22">
      <c r="B25" s="414"/>
      <c r="C25" s="422"/>
      <c r="D25" s="538"/>
      <c r="E25" s="422" t="s">
        <v>162</v>
      </c>
      <c r="F25" s="925">
        <f>'2025년 자금실적'!T25</f>
        <v>51.074691000000001</v>
      </c>
      <c r="G25" s="681">
        <f>'2025년 자금실적'!U25</f>
        <v>4.2562242499999998</v>
      </c>
      <c r="H25" s="660">
        <v>5.3258919999999996</v>
      </c>
      <c r="I25" s="1050">
        <v>5.2177600000000002</v>
      </c>
      <c r="J25" s="716">
        <v>2.3641570000000001</v>
      </c>
      <c r="K25" s="716">
        <v>5.8691680000000002</v>
      </c>
      <c r="L25" s="1012">
        <v>9.4817780000000003</v>
      </c>
      <c r="M25" s="1036">
        <v>4.4674469999999999</v>
      </c>
      <c r="N25" s="1628">
        <v>8.7171610000000008</v>
      </c>
      <c r="O25" s="1618">
        <v>4.0283220000000002</v>
      </c>
      <c r="P25" s="1036">
        <v>5</v>
      </c>
      <c r="Q25" s="716">
        <v>5</v>
      </c>
      <c r="R25" s="1420">
        <v>5</v>
      </c>
      <c r="S25" s="941">
        <v>5</v>
      </c>
      <c r="T25" s="939">
        <f>SUM(H25:S25)</f>
        <v>65.471685000000008</v>
      </c>
      <c r="U25" s="681">
        <f>T25/$X$8</f>
        <v>5.455973750000001</v>
      </c>
      <c r="V25" s="429"/>
    </row>
    <row r="26" spans="2:22">
      <c r="B26" s="414"/>
      <c r="C26" s="422"/>
      <c r="D26" s="538"/>
      <c r="E26" s="422" t="s">
        <v>160</v>
      </c>
      <c r="F26" s="925">
        <f>'2025년 자금실적'!T26</f>
        <v>11.030975999999997</v>
      </c>
      <c r="G26" s="681">
        <f>'2025년 자금실적'!U26</f>
        <v>0.91924799999999973</v>
      </c>
      <c r="H26" s="660">
        <v>0.91924799999999995</v>
      </c>
      <c r="I26" s="716">
        <v>0.91924799999999995</v>
      </c>
      <c r="J26" s="716">
        <v>0.91924799999999995</v>
      </c>
      <c r="K26" s="716">
        <v>0.91924799999999995</v>
      </c>
      <c r="L26" s="1012">
        <v>0.91924799999999995</v>
      </c>
      <c r="M26" s="1036">
        <v>0.91924799999999995</v>
      </c>
      <c r="N26" s="1628">
        <v>0.91924799999999995</v>
      </c>
      <c r="O26" s="1618">
        <v>0.91924799999999995</v>
      </c>
      <c r="P26" s="1036">
        <v>0.91924799999999995</v>
      </c>
      <c r="Q26" s="716">
        <v>0.91924799999999995</v>
      </c>
      <c r="R26" s="1420">
        <v>0.91924799999999995</v>
      </c>
      <c r="S26" s="941">
        <v>0.91924799999999995</v>
      </c>
      <c r="T26" s="939">
        <f t="shared" si="6"/>
        <v>11.030975999999997</v>
      </c>
      <c r="U26" s="681">
        <f t="shared" si="3"/>
        <v>0.91924799999999973</v>
      </c>
      <c r="V26" s="429"/>
    </row>
    <row r="27" spans="2:22">
      <c r="B27" s="414"/>
      <c r="C27" s="422"/>
      <c r="D27" s="538"/>
      <c r="E27" s="422" t="s">
        <v>161</v>
      </c>
      <c r="F27" s="925">
        <f>'2025년 자금실적'!T27</f>
        <v>13.665982</v>
      </c>
      <c r="G27" s="681">
        <f>'2025년 자금실적'!U27</f>
        <v>1.1388318333333334</v>
      </c>
      <c r="H27" s="660">
        <v>1E-3</v>
      </c>
      <c r="I27" s="716">
        <v>0</v>
      </c>
      <c r="J27" s="716">
        <v>0.636795</v>
      </c>
      <c r="K27" s="716">
        <v>0</v>
      </c>
      <c r="L27" s="1012">
        <v>1.7010730000000001</v>
      </c>
      <c r="M27" s="1036">
        <v>2.2983950000000002</v>
      </c>
      <c r="N27" s="1628">
        <v>0</v>
      </c>
      <c r="O27" s="1618">
        <v>0.47628100000000001</v>
      </c>
      <c r="P27" s="1036">
        <v>0.3</v>
      </c>
      <c r="Q27" s="716">
        <v>0.3</v>
      </c>
      <c r="R27" s="1420">
        <v>0.3</v>
      </c>
      <c r="S27" s="941">
        <v>0.3</v>
      </c>
      <c r="T27" s="939">
        <f t="shared" si="6"/>
        <v>6.3135440000000003</v>
      </c>
      <c r="U27" s="681">
        <f t="shared" si="3"/>
        <v>0.52612866666666669</v>
      </c>
      <c r="V27" s="429"/>
    </row>
    <row r="28" spans="2:22">
      <c r="B28" s="414"/>
      <c r="C28" s="422"/>
      <c r="D28" s="539"/>
      <c r="E28" s="454" t="s">
        <v>163</v>
      </c>
      <c r="F28" s="925">
        <f>'2025년 자금실적'!T28</f>
        <v>7.8347420000002437</v>
      </c>
      <c r="G28" s="937">
        <f>'2025년 자금실적'!U28</f>
        <v>0.65289516666668701</v>
      </c>
      <c r="H28" s="660">
        <v>1.5879300000000001</v>
      </c>
      <c r="I28" s="716">
        <v>3.7550179999999997</v>
      </c>
      <c r="J28" s="716">
        <v>0.23521999999999998</v>
      </c>
      <c r="K28" s="716">
        <v>0.39991000000000021</v>
      </c>
      <c r="L28" s="1012">
        <v>0.44511099999999892</v>
      </c>
      <c r="M28" s="1036">
        <v>0.23502000000000045</v>
      </c>
      <c r="N28" s="1628">
        <v>0.23602200000000018</v>
      </c>
      <c r="O28" s="1618">
        <v>0.45220700000000047</v>
      </c>
      <c r="P28" s="1036">
        <v>0.4</v>
      </c>
      <c r="Q28" s="716">
        <v>0.4</v>
      </c>
      <c r="R28" s="1420">
        <v>0.4</v>
      </c>
      <c r="S28" s="941">
        <v>0.4</v>
      </c>
      <c r="T28" s="940">
        <f t="shared" si="6"/>
        <v>8.9464380000000006</v>
      </c>
      <c r="U28" s="937">
        <f t="shared" si="3"/>
        <v>0.74553650000000005</v>
      </c>
      <c r="V28" s="612"/>
    </row>
    <row r="29" spans="2:22" ht="17.45" customHeight="1">
      <c r="B29" s="414"/>
      <c r="C29" s="1685" t="s">
        <v>129</v>
      </c>
      <c r="D29" s="1686"/>
      <c r="E29" s="1686"/>
      <c r="F29" s="927">
        <f>'2025년 자금실적'!T29</f>
        <v>0</v>
      </c>
      <c r="G29" s="686">
        <f>'2025년 자금실적'!U29</f>
        <v>0</v>
      </c>
      <c r="H29" s="1433">
        <f t="shared" ref="H29:S29" si="7">SUM(H30:H34)</f>
        <v>0</v>
      </c>
      <c r="I29" s="711">
        <f t="shared" si="7"/>
        <v>7.13645</v>
      </c>
      <c r="J29" s="711">
        <f t="shared" si="7"/>
        <v>999.99900000000002</v>
      </c>
      <c r="K29" s="711">
        <f t="shared" si="7"/>
        <v>0</v>
      </c>
      <c r="L29" s="1013">
        <f t="shared" si="7"/>
        <v>0</v>
      </c>
      <c r="M29" s="683">
        <f t="shared" si="7"/>
        <v>0</v>
      </c>
      <c r="N29" s="686">
        <f t="shared" si="7"/>
        <v>0</v>
      </c>
      <c r="O29" s="1619">
        <f t="shared" si="7"/>
        <v>0</v>
      </c>
      <c r="P29" s="683">
        <f t="shared" si="7"/>
        <v>0</v>
      </c>
      <c r="Q29" s="711">
        <f t="shared" si="7"/>
        <v>0</v>
      </c>
      <c r="R29" s="1421">
        <f t="shared" si="7"/>
        <v>0</v>
      </c>
      <c r="S29" s="685">
        <f t="shared" si="7"/>
        <v>0</v>
      </c>
      <c r="T29" s="683">
        <f>SUM(H29:S29)</f>
        <v>1007.13545</v>
      </c>
      <c r="U29" s="686">
        <f t="shared" si="3"/>
        <v>83.927954166666666</v>
      </c>
      <c r="V29" s="421"/>
    </row>
    <row r="30" spans="2:22" ht="17.45" customHeight="1">
      <c r="B30" s="414"/>
      <c r="C30" s="422"/>
      <c r="D30" s="452" t="s">
        <v>133</v>
      </c>
      <c r="E30" s="499"/>
      <c r="F30" s="932">
        <f>'2025년 자금실적'!T30</f>
        <v>0</v>
      </c>
      <c r="G30" s="686">
        <f>'2025년 자금실적'!U30</f>
        <v>0</v>
      </c>
      <c r="H30" s="682"/>
      <c r="I30" s="711"/>
      <c r="J30" s="711"/>
      <c r="K30" s="711"/>
      <c r="L30" s="1013"/>
      <c r="M30" s="683"/>
      <c r="N30" s="686"/>
      <c r="O30" s="1619"/>
      <c r="P30" s="683"/>
      <c r="Q30" s="711"/>
      <c r="R30" s="1421"/>
      <c r="S30" s="685"/>
      <c r="T30" s="683">
        <f t="shared" ref="T30:T34" si="8">SUM(H30:S30)</f>
        <v>0</v>
      </c>
      <c r="U30" s="686">
        <f t="shared" si="3"/>
        <v>0</v>
      </c>
      <c r="V30" s="421"/>
    </row>
    <row r="31" spans="2:22" ht="17.45" customHeight="1">
      <c r="B31" s="414"/>
      <c r="C31" s="422"/>
      <c r="D31" s="422" t="s">
        <v>135</v>
      </c>
      <c r="E31" s="500"/>
      <c r="F31" s="933">
        <f>'2025년 자금실적'!T31</f>
        <v>0</v>
      </c>
      <c r="G31" s="681">
        <f>'2025년 자금실적'!U31</f>
        <v>0</v>
      </c>
      <c r="H31" s="677"/>
      <c r="I31" s="710"/>
      <c r="J31" s="710"/>
      <c r="K31" s="710"/>
      <c r="L31" s="1014"/>
      <c r="M31" s="1037"/>
      <c r="N31" s="681"/>
      <c r="O31" s="1620"/>
      <c r="P31" s="1037"/>
      <c r="Q31" s="710"/>
      <c r="R31" s="1422"/>
      <c r="S31" s="680"/>
      <c r="T31" s="678">
        <f t="shared" si="8"/>
        <v>0</v>
      </c>
      <c r="U31" s="681">
        <f t="shared" si="3"/>
        <v>0</v>
      </c>
      <c r="V31" s="429"/>
    </row>
    <row r="32" spans="2:22" ht="17.45" customHeight="1">
      <c r="B32" s="414"/>
      <c r="C32" s="422"/>
      <c r="D32" s="422" t="s">
        <v>136</v>
      </c>
      <c r="E32" s="500"/>
      <c r="F32" s="933">
        <f>'2025년 자금실적'!T32</f>
        <v>0</v>
      </c>
      <c r="G32" s="681">
        <f>'2025년 자금실적'!U32</f>
        <v>0</v>
      </c>
      <c r="H32" s="677"/>
      <c r="I32" s="710"/>
      <c r="J32" s="710"/>
      <c r="K32" s="710"/>
      <c r="L32" s="1014"/>
      <c r="M32" s="1037"/>
      <c r="N32" s="681"/>
      <c r="O32" s="1620"/>
      <c r="P32" s="1037"/>
      <c r="Q32" s="710"/>
      <c r="R32" s="1422"/>
      <c r="S32" s="680"/>
      <c r="T32" s="678">
        <f t="shared" si="8"/>
        <v>0</v>
      </c>
      <c r="U32" s="681">
        <f t="shared" si="3"/>
        <v>0</v>
      </c>
      <c r="V32" s="429"/>
    </row>
    <row r="33" spans="2:25" ht="17.45" customHeight="1">
      <c r="B33" s="414"/>
      <c r="C33" s="422"/>
      <c r="D33" s="422" t="s">
        <v>463</v>
      </c>
      <c r="E33" s="500"/>
      <c r="F33" s="933">
        <v>0</v>
      </c>
      <c r="G33" s="681">
        <v>0</v>
      </c>
      <c r="H33" s="677"/>
      <c r="I33" s="1547">
        <v>7.13645</v>
      </c>
      <c r="J33" s="1547">
        <v>999.99900000000002</v>
      </c>
      <c r="K33" s="710"/>
      <c r="L33" s="1014"/>
      <c r="M33" s="1037"/>
      <c r="N33" s="681"/>
      <c r="O33" s="1620"/>
      <c r="P33" s="1037"/>
      <c r="Q33" s="710"/>
      <c r="R33" s="1422"/>
      <c r="S33" s="680"/>
      <c r="T33" s="678">
        <f t="shared" ref="T33" si="9">SUM(H33:S33)</f>
        <v>1007.13545</v>
      </c>
      <c r="U33" s="681">
        <f t="shared" ref="U33" si="10">T33/$X$8</f>
        <v>83.927954166666666</v>
      </c>
      <c r="V33" s="429" t="s">
        <v>681</v>
      </c>
    </row>
    <row r="34" spans="2:25" ht="17.45" customHeight="1">
      <c r="B34" s="414"/>
      <c r="C34" s="422"/>
      <c r="D34" s="422" t="s">
        <v>67</v>
      </c>
      <c r="E34" s="414"/>
      <c r="F34" s="925">
        <f>'2025년 자금실적'!T33</f>
        <v>0</v>
      </c>
      <c r="G34" s="681">
        <f>'2025년 자금실적'!U33</f>
        <v>0</v>
      </c>
      <c r="H34" s="677"/>
      <c r="I34" s="710"/>
      <c r="J34" s="710"/>
      <c r="K34" s="710"/>
      <c r="L34" s="1014"/>
      <c r="M34" s="1037"/>
      <c r="N34" s="681"/>
      <c r="O34" s="1620"/>
      <c r="P34" s="1037"/>
      <c r="Q34" s="710"/>
      <c r="R34" s="1422"/>
      <c r="S34" s="680"/>
      <c r="T34" s="678">
        <f t="shared" si="8"/>
        <v>0</v>
      </c>
      <c r="U34" s="681">
        <f t="shared" si="3"/>
        <v>0</v>
      </c>
      <c r="V34" s="429"/>
    </row>
    <row r="35" spans="2:25">
      <c r="B35" s="1688" t="s">
        <v>42</v>
      </c>
      <c r="C35" s="1688"/>
      <c r="D35" s="1688"/>
      <c r="E35" s="1688"/>
      <c r="F35" s="960">
        <f>'2025년 자금실적'!T34</f>
        <v>-493.15078200000079</v>
      </c>
      <c r="G35" s="948">
        <f>'2025년 자금실적'!U34</f>
        <v>-41.095898500000068</v>
      </c>
      <c r="H35" s="949">
        <f t="shared" ref="H35:T35" si="11">H12-H15</f>
        <v>-46.01464</v>
      </c>
      <c r="I35" s="950">
        <f t="shared" si="11"/>
        <v>-63.597069999999988</v>
      </c>
      <c r="J35" s="950">
        <f t="shared" si="11"/>
        <v>-1026.122801</v>
      </c>
      <c r="K35" s="950">
        <f t="shared" si="11"/>
        <v>-1.0562379999999933</v>
      </c>
      <c r="L35" s="1015">
        <f t="shared" si="11"/>
        <v>18.449283999999999</v>
      </c>
      <c r="M35" s="952">
        <f t="shared" si="11"/>
        <v>-26.261444999999995</v>
      </c>
      <c r="N35" s="948">
        <f t="shared" si="11"/>
        <v>-41.138568999999997</v>
      </c>
      <c r="O35" s="1621">
        <f t="shared" si="11"/>
        <v>-31.035810000000001</v>
      </c>
      <c r="P35" s="952">
        <f t="shared" si="11"/>
        <v>-35.851199000000001</v>
      </c>
      <c r="Q35" s="950">
        <f t="shared" si="11"/>
        <v>-38.694648000000001</v>
      </c>
      <c r="R35" s="1423">
        <f t="shared" si="11"/>
        <v>-35.253923000000007</v>
      </c>
      <c r="S35" s="953">
        <f t="shared" si="11"/>
        <v>-35.255370000000006</v>
      </c>
      <c r="T35" s="952">
        <f t="shared" si="11"/>
        <v>-1361.832429</v>
      </c>
      <c r="U35" s="948">
        <f t="shared" si="3"/>
        <v>-113.48603575</v>
      </c>
      <c r="V35" s="465"/>
    </row>
    <row r="36" spans="2:25">
      <c r="B36" s="466"/>
      <c r="C36" s="467" t="s">
        <v>137</v>
      </c>
      <c r="D36" s="467"/>
      <c r="E36" s="467"/>
      <c r="F36" s="961">
        <f>'2025년 자금실적'!T35</f>
        <v>-493.15078200000079</v>
      </c>
      <c r="G36" s="954">
        <f>'2025년 자금실적'!U35</f>
        <v>-41.095898500000068</v>
      </c>
      <c r="H36" s="955">
        <f t="shared" ref="H36:T36" si="12">H13-H16</f>
        <v>-46.01464</v>
      </c>
      <c r="I36" s="956">
        <f t="shared" si="12"/>
        <v>-56.460619999999992</v>
      </c>
      <c r="J36" s="956">
        <f t="shared" si="12"/>
        <v>-26.123801</v>
      </c>
      <c r="K36" s="956">
        <f t="shared" si="12"/>
        <v>-16.423237999999998</v>
      </c>
      <c r="L36" s="1016">
        <f t="shared" si="12"/>
        <v>-32.736508000000001</v>
      </c>
      <c r="M36" s="958">
        <f t="shared" si="12"/>
        <v>-26.261444999999995</v>
      </c>
      <c r="N36" s="954">
        <f t="shared" si="12"/>
        <v>-41.138568999999997</v>
      </c>
      <c r="O36" s="1622">
        <f t="shared" si="12"/>
        <v>-31.035810000000001</v>
      </c>
      <c r="P36" s="958">
        <f t="shared" si="12"/>
        <v>-35.851199000000001</v>
      </c>
      <c r="Q36" s="956">
        <f t="shared" si="12"/>
        <v>-38.694648000000001</v>
      </c>
      <c r="R36" s="1424">
        <f t="shared" si="12"/>
        <v>-35.253923000000007</v>
      </c>
      <c r="S36" s="959">
        <f t="shared" si="12"/>
        <v>-35.255370000000006</v>
      </c>
      <c r="T36" s="958">
        <f t="shared" si="12"/>
        <v>-421.24977100000007</v>
      </c>
      <c r="U36" s="954">
        <f t="shared" si="3"/>
        <v>-35.104147583333337</v>
      </c>
      <c r="V36" s="474"/>
    </row>
    <row r="37" spans="2:25" ht="15.6" customHeight="1">
      <c r="B37" s="1688" t="s">
        <v>138</v>
      </c>
      <c r="C37" s="1688"/>
      <c r="D37" s="1688"/>
      <c r="E37" s="1688"/>
      <c r="F37" s="929">
        <f>'2025년 자금실적'!T36</f>
        <v>0</v>
      </c>
      <c r="G37" s="696">
        <f>'2025년 자금실적'!U36</f>
        <v>0</v>
      </c>
      <c r="H37" s="692"/>
      <c r="I37" s="713"/>
      <c r="J37" s="713"/>
      <c r="K37" s="713"/>
      <c r="L37" s="1017"/>
      <c r="M37" s="693"/>
      <c r="N37" s="696"/>
      <c r="O37" s="1623"/>
      <c r="P37" s="693"/>
      <c r="Q37" s="713"/>
      <c r="R37" s="1425"/>
      <c r="S37" s="695"/>
      <c r="T37" s="700">
        <f>SUM(H37:S37)</f>
        <v>0</v>
      </c>
      <c r="U37" s="696">
        <f t="shared" si="3"/>
        <v>0</v>
      </c>
      <c r="V37" s="477"/>
    </row>
    <row r="38" spans="2:25" hidden="1">
      <c r="B38" s="414"/>
      <c r="C38" s="414"/>
      <c r="D38" s="414"/>
      <c r="E38" s="414"/>
      <c r="F38" s="925">
        <f>'2025년 자금실적'!T37</f>
        <v>0</v>
      </c>
      <c r="G38" s="681">
        <f>'2025년 자금실적'!U37</f>
        <v>0</v>
      </c>
      <c r="H38" s="677"/>
      <c r="I38" s="710"/>
      <c r="J38" s="710"/>
      <c r="K38" s="710"/>
      <c r="L38" s="1014"/>
      <c r="M38" s="1037"/>
      <c r="N38" s="681"/>
      <c r="O38" s="1620"/>
      <c r="P38" s="1037"/>
      <c r="Q38" s="710"/>
      <c r="R38" s="1422"/>
      <c r="S38" s="680"/>
      <c r="T38" s="678"/>
      <c r="U38" s="681"/>
      <c r="V38" s="480"/>
    </row>
    <row r="39" spans="2:25" hidden="1">
      <c r="B39" s="414"/>
      <c r="C39" s="414"/>
      <c r="D39" s="414"/>
      <c r="E39" s="414"/>
      <c r="F39" s="925">
        <f>'2025년 자금실적'!T38</f>
        <v>0</v>
      </c>
      <c r="G39" s="681">
        <f>'2025년 자금실적'!U38</f>
        <v>0</v>
      </c>
      <c r="H39" s="677"/>
      <c r="I39" s="710"/>
      <c r="J39" s="710"/>
      <c r="K39" s="710"/>
      <c r="L39" s="1014"/>
      <c r="M39" s="1037"/>
      <c r="N39" s="681"/>
      <c r="O39" s="1620"/>
      <c r="P39" s="1037"/>
      <c r="Q39" s="710"/>
      <c r="R39" s="1422"/>
      <c r="S39" s="680"/>
      <c r="T39" s="678"/>
      <c r="U39" s="681"/>
      <c r="V39" s="480"/>
    </row>
    <row r="40" spans="2:25" hidden="1">
      <c r="B40" s="435"/>
      <c r="C40" s="435"/>
      <c r="D40" s="435"/>
      <c r="E40" s="435"/>
      <c r="F40" s="928">
        <f>'2025년 자금실적'!T39</f>
        <v>0</v>
      </c>
      <c r="G40" s="691">
        <f>'2025년 자금실적'!U39</f>
        <v>0</v>
      </c>
      <c r="H40" s="687"/>
      <c r="I40" s="712"/>
      <c r="J40" s="712"/>
      <c r="K40" s="712"/>
      <c r="L40" s="1018"/>
      <c r="M40" s="688"/>
      <c r="N40" s="691"/>
      <c r="O40" s="1624"/>
      <c r="P40" s="688"/>
      <c r="Q40" s="712"/>
      <c r="R40" s="1426"/>
      <c r="S40" s="690"/>
      <c r="T40" s="688"/>
      <c r="U40" s="691"/>
      <c r="V40" s="482"/>
    </row>
    <row r="41" spans="2:25" s="398" customFormat="1">
      <c r="B41" s="1683" t="s">
        <v>143</v>
      </c>
      <c r="C41" s="1683"/>
      <c r="D41" s="1683"/>
      <c r="E41" s="1683"/>
      <c r="F41" s="934">
        <v>3607.0897920000002</v>
      </c>
      <c r="G41" s="936"/>
      <c r="H41" s="701">
        <f t="shared" ref="H41:T41" si="13">H11+H35+H37</f>
        <v>3561.0751520000003</v>
      </c>
      <c r="I41" s="717">
        <f t="shared" si="13"/>
        <v>3497.4780820000005</v>
      </c>
      <c r="J41" s="717">
        <f t="shared" si="13"/>
        <v>2471.3552810000006</v>
      </c>
      <c r="K41" s="717">
        <f t="shared" si="13"/>
        <v>2470.2990430000004</v>
      </c>
      <c r="L41" s="1019">
        <f t="shared" si="13"/>
        <v>2488.7483270000002</v>
      </c>
      <c r="M41" s="702">
        <f t="shared" si="13"/>
        <v>2462.4868820000002</v>
      </c>
      <c r="N41" s="705">
        <f t="shared" si="13"/>
        <v>2421.348313</v>
      </c>
      <c r="O41" s="1625">
        <f t="shared" si="13"/>
        <v>2390.3125030000001</v>
      </c>
      <c r="P41" s="702">
        <f t="shared" si="13"/>
        <v>2354.4613039999999</v>
      </c>
      <c r="Q41" s="717">
        <f t="shared" si="13"/>
        <v>2315.7666559999998</v>
      </c>
      <c r="R41" s="1427">
        <f t="shared" si="13"/>
        <v>2280.5127329999996</v>
      </c>
      <c r="S41" s="704">
        <f t="shared" si="13"/>
        <v>2245.2573629999997</v>
      </c>
      <c r="T41" s="702">
        <f t="shared" si="13"/>
        <v>2245.2573630000002</v>
      </c>
      <c r="U41" s="705"/>
      <c r="V41" s="489"/>
      <c r="Y41" s="406"/>
    </row>
    <row r="43" spans="2:25">
      <c r="B43" s="382" t="s">
        <v>732</v>
      </c>
    </row>
    <row r="44" spans="2:25">
      <c r="C44" s="383" t="s">
        <v>733</v>
      </c>
      <c r="E44" s="611"/>
      <c r="F44" s="611"/>
      <c r="G44" s="611"/>
      <c r="H44" s="635">
        <f>연간!I19+연간!I20+연간!I25+연간!I29+연간!I30+연간!I31+연간!I32</f>
        <v>19.106079000000001</v>
      </c>
      <c r="I44" s="635">
        <f>연간!L19+연간!L20+연간!L25+연간!L29+연간!L30+연간!L31+연간!L32</f>
        <v>18.880929000000002</v>
      </c>
      <c r="J44" s="635">
        <f>연간!O19+연간!O20+연간!O25+연간!O29+연간!O30+연간!O31+연간!O32</f>
        <v>6.5100759999999998</v>
      </c>
      <c r="K44" s="635">
        <f>연간!R19+연간!R20+연간!R25+연간!R29+연간!R30+연간!R31+연간!R32</f>
        <v>11.410589</v>
      </c>
      <c r="L44" s="635">
        <f>연간!U19+연간!U20+연간!U25+연간!U29+연간!U30+연간!U31+연간!U32</f>
        <v>15.245220999999999</v>
      </c>
      <c r="M44" s="635">
        <f>연간!X19+연간!X20+연간!X25+연간!X29+연간!X30+연간!X31+연간!X32</f>
        <v>12.988941000000001</v>
      </c>
      <c r="N44" s="635">
        <f>연간!AA19+연간!AA20+연간!AA25+연간!AA29+연간!AA30+연간!AA31+연간!AA32</f>
        <v>21.603290000000001</v>
      </c>
      <c r="O44" s="635">
        <f>연간!AD19+연간!AD20+연간!AD25+연간!AD29+연간!AD30+연간!AD31+연간!AD32</f>
        <v>11.159668</v>
      </c>
    </row>
    <row r="45" spans="2:25">
      <c r="C45" s="383" t="s">
        <v>734</v>
      </c>
      <c r="E45" s="611"/>
      <c r="F45" s="611"/>
      <c r="G45" s="611"/>
      <c r="H45" s="635">
        <f t="shared" ref="H45:N45" si="14">SUM(H20:H28)</f>
        <v>19.106079000000001</v>
      </c>
      <c r="I45" s="635">
        <f t="shared" si="14"/>
        <v>18.880928999999998</v>
      </c>
      <c r="J45" s="635">
        <f t="shared" si="14"/>
        <v>6.5100760000000006</v>
      </c>
      <c r="K45" s="635">
        <f t="shared" si="14"/>
        <v>11.410589</v>
      </c>
      <c r="L45" s="635">
        <f t="shared" si="14"/>
        <v>15.245220999999999</v>
      </c>
      <c r="M45" s="635">
        <f t="shared" si="14"/>
        <v>12.988940999999999</v>
      </c>
      <c r="N45" s="635">
        <f t="shared" si="14"/>
        <v>21.603290000000001</v>
      </c>
      <c r="O45" s="635">
        <f>SUM(O20:O28)</f>
        <v>11.159668</v>
      </c>
    </row>
    <row r="46" spans="2:25">
      <c r="C46" s="383" t="s">
        <v>735</v>
      </c>
      <c r="E46" s="611"/>
      <c r="F46" s="611"/>
      <c r="G46" s="611"/>
      <c r="H46" s="635" t="str">
        <f t="shared" ref="H46:N46" si="15">IF(AND(ABS(H44-H45)&lt;0.0005,ABS(H19-H45)&lt;0.0005),"일치","불일치")</f>
        <v>일치</v>
      </c>
      <c r="I46" s="635" t="str">
        <f t="shared" si="15"/>
        <v>일치</v>
      </c>
      <c r="J46" s="635" t="str">
        <f t="shared" si="15"/>
        <v>일치</v>
      </c>
      <c r="K46" s="635" t="str">
        <f t="shared" si="15"/>
        <v>일치</v>
      </c>
      <c r="L46" s="635" t="str">
        <f t="shared" si="15"/>
        <v>일치</v>
      </c>
      <c r="M46" s="635" t="str">
        <f t="shared" si="15"/>
        <v>일치</v>
      </c>
      <c r="N46" s="635" t="str">
        <f t="shared" si="15"/>
        <v>일치</v>
      </c>
      <c r="O46" s="635" t="str">
        <f>IF(AND(ABS(O44-O45)&lt;0.0005,ABS(O19-O45)&lt;0.0005),"일치","불일치")</f>
        <v>일치</v>
      </c>
    </row>
  </sheetData>
  <mergeCells count="16">
    <mergeCell ref="B8:E10"/>
    <mergeCell ref="F8:G9"/>
    <mergeCell ref="H8:S8"/>
    <mergeCell ref="V8:V10"/>
    <mergeCell ref="O9:S9"/>
    <mergeCell ref="H9:N9"/>
    <mergeCell ref="C29:E29"/>
    <mergeCell ref="B35:E35"/>
    <mergeCell ref="B37:E37"/>
    <mergeCell ref="B41:E41"/>
    <mergeCell ref="B11:E11"/>
    <mergeCell ref="B12:E12"/>
    <mergeCell ref="C13:E13"/>
    <mergeCell ref="C14:E14"/>
    <mergeCell ref="B15:E15"/>
    <mergeCell ref="C16:E16"/>
  </mergeCells>
  <phoneticPr fontId="7" type="noConversion"/>
  <conditionalFormatting sqref="C1:V6">
    <cfRule type="cellIs" dxfId="20" priority="5" operator="equal">
      <formula>0</formula>
    </cfRule>
  </conditionalFormatting>
  <conditionalFormatting sqref="C42:V1048576">
    <cfRule type="cellIs" dxfId="19" priority="6" operator="equal">
      <formula>0</formula>
    </cfRule>
  </conditionalFormatting>
  <conditionalFormatting sqref="G12 G14:U15 G37:G40 G17:U35">
    <cfRule type="cellIs" dxfId="18" priority="1" operator="equal">
      <formula>0</formula>
    </cfRule>
    <cfRule type="cellIs" dxfId="17" priority="2" operator="equal">
      <formula>0</formula>
    </cfRule>
  </conditionalFormatting>
  <conditionalFormatting sqref="H11:U12 H37:U41">
    <cfRule type="cellIs" dxfId="16" priority="3" operator="equal">
      <formula>0</formula>
    </cfRule>
    <cfRule type="cellIs" dxfId="15" priority="4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6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893C-F61A-4531-9161-D5155E35EA82}">
  <sheetPr>
    <tabColor rgb="FFFF0000"/>
    <pageSetUpPr fitToPage="1"/>
  </sheetPr>
  <dimension ref="A1:X49"/>
  <sheetViews>
    <sheetView showGridLines="0" zoomScale="110" zoomScaleNormal="110" workbookViewId="0"/>
  </sheetViews>
  <sheetFormatPr defaultColWidth="8.875" defaultRowHeight="13.5"/>
  <cols>
    <col min="1" max="1" width="1.875" style="382" customWidth="1"/>
    <col min="2" max="2" width="2.375" style="382" customWidth="1"/>
    <col min="3" max="3" width="2.125" style="383" customWidth="1"/>
    <col min="4" max="4" width="2.375" style="383" customWidth="1"/>
    <col min="5" max="5" width="24.625" style="383" bestFit="1" customWidth="1"/>
    <col min="6" max="19" width="5.875" style="383" customWidth="1"/>
    <col min="20" max="20" width="50.875" style="383" customWidth="1"/>
    <col min="21" max="21" width="7.875" style="382" customWidth="1"/>
    <col min="22" max="22" width="8.875" style="382"/>
    <col min="23" max="23" width="8.875" style="385" bestFit="1" customWidth="1"/>
    <col min="24" max="24" width="9.375" style="385" bestFit="1" customWidth="1"/>
    <col min="25" max="16384" width="8.875" style="382"/>
  </cols>
  <sheetData>
    <row r="1" spans="1:24" ht="19.7" customHeight="1">
      <c r="A1" s="381" t="s">
        <v>332</v>
      </c>
      <c r="T1" s="384"/>
    </row>
    <row r="2" spans="1:24" ht="2.1" customHeight="1">
      <c r="A2" s="386"/>
      <c r="B2" s="387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</row>
    <row r="7" spans="1:24">
      <c r="B7" s="389"/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1" t="s">
        <v>110</v>
      </c>
    </row>
    <row r="8" spans="1:24" ht="16.350000000000001" customHeight="1">
      <c r="B8" s="1694" t="s">
        <v>28</v>
      </c>
      <c r="C8" s="1694"/>
      <c r="D8" s="1694"/>
      <c r="E8" s="1694"/>
      <c r="F8" s="1698" t="s">
        <v>191</v>
      </c>
      <c r="G8" s="1699"/>
      <c r="H8" s="1699"/>
      <c r="I8" s="1699"/>
      <c r="J8" s="1699"/>
      <c r="K8" s="1699"/>
      <c r="L8" s="1699"/>
      <c r="M8" s="1699"/>
      <c r="N8" s="1699"/>
      <c r="O8" s="1699"/>
      <c r="P8" s="1699"/>
      <c r="Q8" s="1699"/>
      <c r="R8" s="1699"/>
      <c r="S8" s="1700"/>
      <c r="T8" s="1694" t="s">
        <v>112</v>
      </c>
      <c r="V8" s="382">
        <v>12</v>
      </c>
    </row>
    <row r="9" spans="1:24" ht="16.350000000000001" customHeight="1">
      <c r="B9" s="1703"/>
      <c r="C9" s="1703"/>
      <c r="D9" s="1703"/>
      <c r="E9" s="1703"/>
      <c r="F9" s="1715" t="s">
        <v>170</v>
      </c>
      <c r="G9" s="1716"/>
      <c r="H9" s="1716"/>
      <c r="I9" s="1716"/>
      <c r="J9" s="1716"/>
      <c r="K9" s="1716"/>
      <c r="L9" s="1716"/>
      <c r="M9" s="1716"/>
      <c r="N9" s="1716"/>
      <c r="O9" s="1716"/>
      <c r="P9" s="1716"/>
      <c r="Q9" s="1717"/>
      <c r="R9" s="542"/>
      <c r="S9" s="543"/>
      <c r="T9" s="1703"/>
    </row>
    <row r="10" spans="1:24">
      <c r="B10" s="1704"/>
      <c r="C10" s="1704"/>
      <c r="D10" s="1704"/>
      <c r="E10" s="1704"/>
      <c r="F10" s="527" t="s">
        <v>113</v>
      </c>
      <c r="G10" s="528" t="s">
        <v>114</v>
      </c>
      <c r="H10" s="622" t="s">
        <v>115</v>
      </c>
      <c r="I10" s="624" t="s">
        <v>116</v>
      </c>
      <c r="J10" s="624" t="s">
        <v>117</v>
      </c>
      <c r="K10" s="624" t="s">
        <v>118</v>
      </c>
      <c r="L10" s="636" t="s">
        <v>119</v>
      </c>
      <c r="M10" s="622" t="s">
        <v>120</v>
      </c>
      <c r="N10" s="624" t="s">
        <v>121</v>
      </c>
      <c r="O10" s="624" t="s">
        <v>122</v>
      </c>
      <c r="P10" s="636" t="s">
        <v>123</v>
      </c>
      <c r="Q10" s="649" t="s">
        <v>124</v>
      </c>
      <c r="R10" s="554" t="s">
        <v>125</v>
      </c>
      <c r="S10" s="529" t="s">
        <v>126</v>
      </c>
      <c r="T10" s="1704"/>
    </row>
    <row r="11" spans="1:24" s="398" customFormat="1">
      <c r="B11" s="1701" t="s">
        <v>45</v>
      </c>
      <c r="C11" s="1701"/>
      <c r="D11" s="1701"/>
      <c r="E11" s="1701"/>
      <c r="F11" s="491">
        <v>63.316219660000002</v>
      </c>
      <c r="G11" s="401">
        <f>F42</f>
        <v>59.572261709999999</v>
      </c>
      <c r="H11" s="555">
        <f>G42</f>
        <v>55.632614719999999</v>
      </c>
      <c r="I11" s="625">
        <f>H42</f>
        <v>52.025388839999998</v>
      </c>
      <c r="J11" s="625">
        <f>I42</f>
        <v>49.868950089999998</v>
      </c>
      <c r="K11" s="625">
        <f t="shared" ref="K11:Q11" si="0">J42</f>
        <v>47.487172909999998</v>
      </c>
      <c r="L11" s="637">
        <f t="shared" si="0"/>
        <v>44.84953402</v>
      </c>
      <c r="M11" s="555">
        <f t="shared" si="0"/>
        <v>42.691390560000002</v>
      </c>
      <c r="N11" s="625">
        <f t="shared" si="0"/>
        <v>40.216277940000005</v>
      </c>
      <c r="O11" s="625">
        <f>N42</f>
        <v>39.336593360000002</v>
      </c>
      <c r="P11" s="637">
        <f t="shared" si="0"/>
        <v>41.908007789999999</v>
      </c>
      <c r="Q11" s="651">
        <f t="shared" si="0"/>
        <v>41.474719139999998</v>
      </c>
      <c r="R11" s="555">
        <f>F11</f>
        <v>63.316219660000002</v>
      </c>
      <c r="S11" s="404">
        <f>R11/$V$8</f>
        <v>5.2763516383333338</v>
      </c>
      <c r="T11" s="405"/>
      <c r="W11" s="406"/>
      <c r="X11" s="406"/>
    </row>
    <row r="12" spans="1:24">
      <c r="B12" s="1688" t="s">
        <v>44</v>
      </c>
      <c r="C12" s="1688"/>
      <c r="D12" s="1688"/>
      <c r="E12" s="1688"/>
      <c r="F12" s="492">
        <f t="shared" ref="F12:Q12" si="1">SUM(F13:F15)</f>
        <v>1.12919316</v>
      </c>
      <c r="G12" s="409">
        <f t="shared" si="1"/>
        <v>1.0826697199999999</v>
      </c>
      <c r="H12" s="556">
        <f t="shared" si="1"/>
        <v>8.6979029999999999E-2</v>
      </c>
      <c r="I12" s="626">
        <f t="shared" si="1"/>
        <v>0.4934403</v>
      </c>
      <c r="J12" s="626">
        <f t="shared" si="1"/>
        <v>0.69970267999999991</v>
      </c>
      <c r="K12" s="626">
        <f t="shared" si="1"/>
        <v>7.8345429999999994E-2</v>
      </c>
      <c r="L12" s="638">
        <f t="shared" si="1"/>
        <v>0.26324810999999998</v>
      </c>
      <c r="M12" s="556">
        <f t="shared" si="1"/>
        <v>0.73000393000000008</v>
      </c>
      <c r="N12" s="626">
        <f t="shared" si="1"/>
        <v>5.1105940000000002E-2</v>
      </c>
      <c r="O12" s="626">
        <f t="shared" si="1"/>
        <v>3.2738076399999998</v>
      </c>
      <c r="P12" s="638">
        <f>SUM(P13:P15)</f>
        <v>2.04564E-2</v>
      </c>
      <c r="Q12" s="652">
        <f t="shared" si="1"/>
        <v>1.9626559999999998E-2</v>
      </c>
      <c r="R12" s="556">
        <f>SUM(R13,R15)</f>
        <v>7.9285788999999998</v>
      </c>
      <c r="S12" s="412">
        <f>R12/$V$8</f>
        <v>0.66071490833333335</v>
      </c>
      <c r="T12" s="413"/>
    </row>
    <row r="13" spans="1:24" ht="17.45" customHeight="1">
      <c r="B13" s="414"/>
      <c r="C13" s="1690" t="s">
        <v>127</v>
      </c>
      <c r="D13" s="1691"/>
      <c r="E13" s="1691"/>
      <c r="F13" s="530">
        <v>0</v>
      </c>
      <c r="G13" s="531">
        <v>0</v>
      </c>
      <c r="H13" s="557">
        <v>8.4979029999999997E-2</v>
      </c>
      <c r="I13" s="627">
        <v>0</v>
      </c>
      <c r="J13" s="627">
        <v>0.52593977999999997</v>
      </c>
      <c r="K13" s="627">
        <v>7.8345429999999994E-2</v>
      </c>
      <c r="L13" s="639">
        <v>0</v>
      </c>
      <c r="M13" s="557">
        <v>0.24609934</v>
      </c>
      <c r="N13" s="627">
        <v>5.1105940000000002E-2</v>
      </c>
      <c r="O13" s="627">
        <v>0</v>
      </c>
      <c r="P13" s="639">
        <v>1.31553E-2</v>
      </c>
      <c r="Q13" s="653">
        <v>1.8798899999999999E-3</v>
      </c>
      <c r="R13" s="557">
        <f>SUM(F13:Q13)</f>
        <v>1.0015047100000001</v>
      </c>
      <c r="S13" s="420">
        <f>R13/$V$8</f>
        <v>8.3458725833333344E-2</v>
      </c>
      <c r="T13" s="429" t="s">
        <v>244</v>
      </c>
    </row>
    <row r="14" spans="1:24">
      <c r="B14" s="414"/>
      <c r="C14" s="422"/>
      <c r="D14" s="414"/>
      <c r="E14" s="414"/>
      <c r="F14" s="494"/>
      <c r="G14" s="425"/>
      <c r="H14" s="558"/>
      <c r="I14" s="628"/>
      <c r="J14" s="628"/>
      <c r="K14" s="628"/>
      <c r="L14" s="640"/>
      <c r="M14" s="558"/>
      <c r="N14" s="628"/>
      <c r="O14" s="628"/>
      <c r="P14" s="640"/>
      <c r="Q14" s="647"/>
      <c r="R14" s="558"/>
      <c r="S14" s="428"/>
      <c r="T14" s="429"/>
    </row>
    <row r="15" spans="1:24" ht="17.45" customHeight="1">
      <c r="B15" s="414"/>
      <c r="C15" s="1685" t="s">
        <v>129</v>
      </c>
      <c r="D15" s="1686"/>
      <c r="E15" s="1686"/>
      <c r="F15" s="495">
        <v>1.12919316</v>
      </c>
      <c r="G15" s="430">
        <v>1.0826697199999999</v>
      </c>
      <c r="H15" s="559">
        <v>2E-3</v>
      </c>
      <c r="I15" s="629">
        <v>0.4934403</v>
      </c>
      <c r="J15" s="629">
        <v>0.1737629</v>
      </c>
      <c r="K15" s="629">
        <v>0</v>
      </c>
      <c r="L15" s="641">
        <v>0.26324810999999998</v>
      </c>
      <c r="M15" s="559">
        <v>0.48390459000000002</v>
      </c>
      <c r="N15" s="629">
        <v>0</v>
      </c>
      <c r="O15" s="629">
        <v>3.2738076399999998</v>
      </c>
      <c r="P15" s="641">
        <v>7.3010999999999996E-3</v>
      </c>
      <c r="Q15" s="654">
        <v>1.7746669999999999E-2</v>
      </c>
      <c r="R15" s="559">
        <f>SUM(F15:Q15)</f>
        <v>6.9270741899999999</v>
      </c>
      <c r="S15" s="433">
        <f>R15/$V$8</f>
        <v>0.57725618249999999</v>
      </c>
      <c r="T15" s="421" t="s">
        <v>266</v>
      </c>
    </row>
    <row r="16" spans="1:24" ht="18.600000000000001" customHeight="1">
      <c r="B16" s="414"/>
      <c r="C16" s="434"/>
      <c r="D16" s="435"/>
      <c r="E16" s="435"/>
      <c r="F16" s="496"/>
      <c r="G16" s="438"/>
      <c r="H16" s="560"/>
      <c r="I16" s="630"/>
      <c r="J16" s="630"/>
      <c r="K16" s="630"/>
      <c r="L16" s="642"/>
      <c r="M16" s="560"/>
      <c r="N16" s="630"/>
      <c r="O16" s="630"/>
      <c r="P16" s="642"/>
      <c r="Q16" s="648"/>
      <c r="R16" s="560"/>
      <c r="S16" s="441"/>
      <c r="T16" s="442"/>
      <c r="W16" s="443"/>
    </row>
    <row r="17" spans="2:23">
      <c r="B17" s="1688" t="s">
        <v>43</v>
      </c>
      <c r="C17" s="1688"/>
      <c r="D17" s="1688"/>
      <c r="E17" s="1688"/>
      <c r="F17" s="497">
        <v>4.8731511100000002</v>
      </c>
      <c r="G17" s="446">
        <v>5.0223167100000001</v>
      </c>
      <c r="H17" s="561">
        <v>3.6942049099999998</v>
      </c>
      <c r="I17" s="631">
        <v>2.64987905</v>
      </c>
      <c r="J17" s="631">
        <v>3.08147986</v>
      </c>
      <c r="K17" s="631">
        <v>2.71598432</v>
      </c>
      <c r="L17" s="643">
        <v>2.4213915699999999</v>
      </c>
      <c r="M17" s="561">
        <v>3.2051165500000001</v>
      </c>
      <c r="N17" s="631">
        <v>0.93079051999999995</v>
      </c>
      <c r="O17" s="631">
        <v>0.70239320999999999</v>
      </c>
      <c r="P17" s="643">
        <v>0.45374504999999998</v>
      </c>
      <c r="Q17" s="655">
        <v>0.49436436</v>
      </c>
      <c r="R17" s="561">
        <f>SUM(R18,R31)</f>
        <v>30.244817219999998</v>
      </c>
      <c r="S17" s="449">
        <f t="shared" ref="S17:S38" si="2">R17/$V$8</f>
        <v>2.5204014349999997</v>
      </c>
      <c r="T17" s="450"/>
    </row>
    <row r="18" spans="2:23" ht="17.45" customHeight="1">
      <c r="B18" s="414"/>
      <c r="C18" s="1690" t="s">
        <v>127</v>
      </c>
      <c r="D18" s="1691"/>
      <c r="E18" s="1691"/>
      <c r="F18" s="493">
        <f t="shared" ref="F18:Q18" si="3">F17-F31</f>
        <v>4.8731511100000002</v>
      </c>
      <c r="G18" s="417">
        <f t="shared" si="3"/>
        <v>5.0223167100000001</v>
      </c>
      <c r="H18" s="557">
        <f t="shared" si="3"/>
        <v>3.6942049099999998</v>
      </c>
      <c r="I18" s="627">
        <f t="shared" si="3"/>
        <v>2.64987905</v>
      </c>
      <c r="J18" s="627">
        <f t="shared" si="3"/>
        <v>3.08147986</v>
      </c>
      <c r="K18" s="627">
        <f t="shared" si="3"/>
        <v>2.71598432</v>
      </c>
      <c r="L18" s="639">
        <f t="shared" si="3"/>
        <v>2.4213915699999999</v>
      </c>
      <c r="M18" s="557">
        <f t="shared" si="3"/>
        <v>3.2051165500000001</v>
      </c>
      <c r="N18" s="627">
        <f t="shared" si="3"/>
        <v>0.93079051999999995</v>
      </c>
      <c r="O18" s="627">
        <f t="shared" si="3"/>
        <v>0.70239320999999999</v>
      </c>
      <c r="P18" s="639">
        <f>P17-P31</f>
        <v>0.45374504999999998</v>
      </c>
      <c r="Q18" s="656">
        <f t="shared" si="3"/>
        <v>0.49436436</v>
      </c>
      <c r="R18" s="557">
        <f>SUM(F18:Q18)</f>
        <v>30.244817219999998</v>
      </c>
      <c r="S18" s="420">
        <f t="shared" si="2"/>
        <v>2.5204014349999997</v>
      </c>
      <c r="T18" s="421"/>
      <c r="W18" s="451"/>
    </row>
    <row r="19" spans="2:23">
      <c r="B19" s="414"/>
      <c r="C19" s="422"/>
      <c r="D19" s="452" t="s">
        <v>131</v>
      </c>
      <c r="E19" s="453"/>
      <c r="F19" s="495">
        <v>3.2662569000000001</v>
      </c>
      <c r="G19" s="430">
        <v>2.9470562999999999</v>
      </c>
      <c r="H19" s="559">
        <v>2.6210456</v>
      </c>
      <c r="I19" s="629">
        <v>2.0646700999999998</v>
      </c>
      <c r="J19" s="629">
        <v>2.2587869</v>
      </c>
      <c r="K19" s="629">
        <v>2.0073859000000001</v>
      </c>
      <c r="L19" s="641">
        <v>1.6481141100000001</v>
      </c>
      <c r="M19" s="559">
        <v>2.7222458</v>
      </c>
      <c r="N19" s="629">
        <v>0.69400030000000001</v>
      </c>
      <c r="O19" s="629">
        <v>0.52158729999999998</v>
      </c>
      <c r="P19" s="641">
        <v>0.27871590000000002</v>
      </c>
      <c r="Q19" s="654">
        <v>0.3087067</v>
      </c>
      <c r="R19" s="559">
        <f>SUM(F19:Q19)</f>
        <v>21.338571810000001</v>
      </c>
      <c r="S19" s="433">
        <f t="shared" si="2"/>
        <v>1.7782143175</v>
      </c>
      <c r="T19" s="421"/>
    </row>
    <row r="20" spans="2:23">
      <c r="B20" s="414"/>
      <c r="C20" s="422"/>
      <c r="D20" s="422" t="s">
        <v>132</v>
      </c>
      <c r="E20" s="414"/>
      <c r="F20" s="494">
        <v>0.55781000000000003</v>
      </c>
      <c r="G20" s="425">
        <v>0.73816121999999995</v>
      </c>
      <c r="H20" s="558">
        <v>0.26271665999999999</v>
      </c>
      <c r="I20" s="628">
        <v>1.422668E-2</v>
      </c>
      <c r="J20" s="628">
        <v>3.2362000000000002E-2</v>
      </c>
      <c r="K20" s="628">
        <v>1.551E-4</v>
      </c>
      <c r="L20" s="640">
        <v>0</v>
      </c>
      <c r="M20" s="558">
        <v>0</v>
      </c>
      <c r="N20" s="628">
        <v>0</v>
      </c>
      <c r="O20" s="628">
        <v>0</v>
      </c>
      <c r="P20" s="640">
        <v>0</v>
      </c>
      <c r="Q20" s="647">
        <v>0</v>
      </c>
      <c r="R20" s="558">
        <f>SUM(F20:Q20)</f>
        <v>1.6054316599999998</v>
      </c>
      <c r="S20" s="428">
        <f t="shared" si="2"/>
        <v>0.13378597166666664</v>
      </c>
      <c r="T20" s="429"/>
    </row>
    <row r="21" spans="2:23">
      <c r="B21" s="414"/>
      <c r="C21" s="422"/>
      <c r="D21" s="422" t="s">
        <v>67</v>
      </c>
      <c r="E21" s="455"/>
      <c r="F21" s="498">
        <f t="shared" ref="F21:N21" si="4">F18-SUM(F19:F20)</f>
        <v>1.0490842100000002</v>
      </c>
      <c r="G21" s="458">
        <f t="shared" si="4"/>
        <v>1.3370991900000004</v>
      </c>
      <c r="H21" s="562">
        <f t="shared" si="4"/>
        <v>0.81044264999999971</v>
      </c>
      <c r="I21" s="632">
        <f t="shared" si="4"/>
        <v>0.57098227000000001</v>
      </c>
      <c r="J21" s="632">
        <f t="shared" si="4"/>
        <v>0.79033095999999992</v>
      </c>
      <c r="K21" s="632">
        <f t="shared" si="4"/>
        <v>0.70844331999999977</v>
      </c>
      <c r="L21" s="644">
        <f t="shared" si="4"/>
        <v>0.77327745999999986</v>
      </c>
      <c r="M21" s="562">
        <f t="shared" si="4"/>
        <v>0.48287075000000002</v>
      </c>
      <c r="N21" s="632">
        <f t="shared" si="4"/>
        <v>0.23679021999999994</v>
      </c>
      <c r="O21" s="632">
        <f>O18-SUM(O19:O20)</f>
        <v>0.18080591000000001</v>
      </c>
      <c r="P21" s="644">
        <f>P18-SUM(P19:P20)</f>
        <v>0.17502914999999997</v>
      </c>
      <c r="Q21" s="657">
        <f>Q18-SUM(Q19:Q20)</f>
        <v>0.18565766</v>
      </c>
      <c r="R21" s="562">
        <f>SUM(F21:Q21)</f>
        <v>7.3008137500000005</v>
      </c>
      <c r="S21" s="460">
        <f t="shared" si="2"/>
        <v>0.60840114583333338</v>
      </c>
      <c r="T21" s="461"/>
    </row>
    <row r="22" spans="2:23">
      <c r="B22" s="414"/>
      <c r="C22" s="422"/>
      <c r="D22" s="538"/>
      <c r="E22" s="452" t="s">
        <v>157</v>
      </c>
      <c r="F22" s="494">
        <v>0.32398280000000002</v>
      </c>
      <c r="G22" s="425">
        <v>0.28260540000000001</v>
      </c>
      <c r="H22" s="558">
        <v>1.14448E-2</v>
      </c>
      <c r="I22" s="628">
        <v>1.0440100000000001E-2</v>
      </c>
      <c r="J22" s="628">
        <v>0.19745109999999999</v>
      </c>
      <c r="K22" s="628">
        <v>0.2127493</v>
      </c>
      <c r="L22" s="640">
        <v>0.22232080000000001</v>
      </c>
      <c r="M22" s="558">
        <v>0.1101874</v>
      </c>
      <c r="N22" s="628">
        <v>4.4286000000000004E-3</v>
      </c>
      <c r="O22" s="628">
        <v>2.0400000000000001E-3</v>
      </c>
      <c r="P22" s="640">
        <v>1.7267999999999999E-3</v>
      </c>
      <c r="Q22" s="647">
        <v>1.3977E-3</v>
      </c>
      <c r="R22" s="577">
        <f t="shared" ref="R22:R30" si="5">SUM(F22:Q22)</f>
        <v>1.3807748000000002</v>
      </c>
      <c r="S22" s="433">
        <f t="shared" si="2"/>
        <v>0.11506456666666669</v>
      </c>
      <c r="T22" s="421"/>
    </row>
    <row r="23" spans="2:23">
      <c r="B23" s="414"/>
      <c r="C23" s="422"/>
      <c r="D23" s="538"/>
      <c r="E23" s="540" t="s">
        <v>10</v>
      </c>
      <c r="F23" s="494">
        <v>0.30743841999999999</v>
      </c>
      <c r="G23" s="425">
        <v>0.29540938999999999</v>
      </c>
      <c r="H23" s="558">
        <v>0.36853420999999997</v>
      </c>
      <c r="I23" s="628">
        <v>0.10734752</v>
      </c>
      <c r="J23" s="628">
        <v>0.13489253000000001</v>
      </c>
      <c r="K23" s="628">
        <v>6.0327619999999998E-2</v>
      </c>
      <c r="L23" s="640">
        <v>6.7253530000000006E-2</v>
      </c>
      <c r="M23" s="558">
        <v>7.1867490000000006E-2</v>
      </c>
      <c r="N23" s="628">
        <v>6.8277060000000001E-2</v>
      </c>
      <c r="O23" s="628">
        <v>5.888823E-2</v>
      </c>
      <c r="P23" s="640">
        <v>5.6472849999999998E-2</v>
      </c>
      <c r="Q23" s="647">
        <v>6.8742399999999995E-2</v>
      </c>
      <c r="R23" s="578">
        <f t="shared" si="5"/>
        <v>1.6654512500000003</v>
      </c>
      <c r="S23" s="428">
        <f t="shared" si="2"/>
        <v>0.13878760416666669</v>
      </c>
      <c r="T23" s="429"/>
    </row>
    <row r="24" spans="2:23">
      <c r="B24" s="414"/>
      <c r="C24" s="422"/>
      <c r="D24" s="538"/>
      <c r="E24" s="540" t="s">
        <v>101</v>
      </c>
      <c r="F24" s="494">
        <v>0.40809485000000001</v>
      </c>
      <c r="G24" s="425">
        <v>5.7737469999999999E-2</v>
      </c>
      <c r="H24" s="558">
        <v>5.7022639999999999E-2</v>
      </c>
      <c r="I24" s="628">
        <v>0.17600409</v>
      </c>
      <c r="J24" s="628">
        <v>5.8865499999999999E-3</v>
      </c>
      <c r="K24" s="628">
        <v>6.8052479999999999E-2</v>
      </c>
      <c r="L24" s="640">
        <v>0.19709225</v>
      </c>
      <c r="M24" s="558">
        <v>1.56084E-2</v>
      </c>
      <c r="N24" s="628">
        <v>6.0090100000000004E-3</v>
      </c>
      <c r="O24" s="628">
        <v>4.8732919999999999E-2</v>
      </c>
      <c r="P24" s="640">
        <v>7.6205000000000001E-4</v>
      </c>
      <c r="Q24" s="647">
        <v>7.6113000000000005E-4</v>
      </c>
      <c r="R24" s="578">
        <f t="shared" si="5"/>
        <v>1.0417638400000002</v>
      </c>
      <c r="S24" s="428">
        <f t="shared" si="2"/>
        <v>8.6813653333333352E-2</v>
      </c>
      <c r="T24" s="429"/>
    </row>
    <row r="25" spans="2:23">
      <c r="B25" s="414"/>
      <c r="C25" s="422"/>
      <c r="D25" s="538"/>
      <c r="E25" s="540" t="s">
        <v>158</v>
      </c>
      <c r="F25" s="494">
        <v>0.26174900000000001</v>
      </c>
      <c r="G25" s="425">
        <v>1.13224E-2</v>
      </c>
      <c r="H25" s="558">
        <v>1.7128000000000001E-2</v>
      </c>
      <c r="I25" s="628">
        <v>7.274775E-2</v>
      </c>
      <c r="J25" s="628">
        <v>6.0101849999999998E-2</v>
      </c>
      <c r="K25" s="628">
        <v>1.6313999999999999E-2</v>
      </c>
      <c r="L25" s="640">
        <v>3.7645999999999999E-2</v>
      </c>
      <c r="M25" s="558">
        <v>3.347845E-2</v>
      </c>
      <c r="N25" s="628">
        <v>4.4600000000000004E-3</v>
      </c>
      <c r="O25" s="628">
        <v>2.2899999999999999E-3</v>
      </c>
      <c r="P25" s="640">
        <v>1.2899999999999999E-3</v>
      </c>
      <c r="Q25" s="647">
        <v>9.8999999999999999E-4</v>
      </c>
      <c r="R25" s="578">
        <f t="shared" si="5"/>
        <v>0.51951745000000016</v>
      </c>
      <c r="S25" s="428">
        <f t="shared" si="2"/>
        <v>4.3293120833333344E-2</v>
      </c>
      <c r="T25" s="429" t="s">
        <v>167</v>
      </c>
    </row>
    <row r="26" spans="2:23">
      <c r="B26" s="414"/>
      <c r="C26" s="422"/>
      <c r="D26" s="538"/>
      <c r="E26" s="540" t="s">
        <v>159</v>
      </c>
      <c r="F26" s="494">
        <v>4.7211000000000003E-2</v>
      </c>
      <c r="G26" s="425">
        <v>5.4689000000000002E-2</v>
      </c>
      <c r="H26" s="558">
        <v>3.9329999999999997E-2</v>
      </c>
      <c r="I26" s="628">
        <v>4.4322E-2</v>
      </c>
      <c r="J26" s="628">
        <v>4.5241000000000003E-2</v>
      </c>
      <c r="K26" s="628">
        <v>3.9889000000000001E-2</v>
      </c>
      <c r="L26" s="640">
        <v>3.3058999999999998E-2</v>
      </c>
      <c r="M26" s="558">
        <v>0</v>
      </c>
      <c r="N26" s="628">
        <v>5.9369999999999996E-3</v>
      </c>
      <c r="O26" s="628">
        <v>4.4409999999999996E-3</v>
      </c>
      <c r="P26" s="640">
        <v>4.4169999999999999E-3</v>
      </c>
      <c r="Q26" s="647">
        <v>4.6049999999999997E-3</v>
      </c>
      <c r="R26" s="578">
        <f t="shared" si="5"/>
        <v>0.32314100000000001</v>
      </c>
      <c r="S26" s="428">
        <f t="shared" si="2"/>
        <v>2.6928416666666666E-2</v>
      </c>
      <c r="T26" s="429"/>
    </row>
    <row r="27" spans="2:23">
      <c r="B27" s="414"/>
      <c r="C27" s="422"/>
      <c r="D27" s="538"/>
      <c r="E27" s="422" t="s">
        <v>162</v>
      </c>
      <c r="F27" s="494">
        <v>0</v>
      </c>
      <c r="G27" s="425">
        <v>0.27628256000000001</v>
      </c>
      <c r="H27" s="558">
        <v>0.17388899999999999</v>
      </c>
      <c r="I27" s="628">
        <v>4.8039989999999998E-2</v>
      </c>
      <c r="J27" s="628">
        <v>0.12702957000000001</v>
      </c>
      <c r="K27" s="628">
        <v>0.11159577</v>
      </c>
      <c r="L27" s="640">
        <v>9.5559309999999995E-2</v>
      </c>
      <c r="M27" s="558">
        <v>2.9513399999999999E-2</v>
      </c>
      <c r="N27" s="628">
        <v>4.3056990000000003E-2</v>
      </c>
      <c r="O27" s="628">
        <v>3.4729650000000001E-2</v>
      </c>
      <c r="P27" s="640">
        <v>2.6240449999999998E-2</v>
      </c>
      <c r="Q27" s="647">
        <v>9.4003649999999994E-2</v>
      </c>
      <c r="R27" s="578">
        <f>SUM(F27:Q27)</f>
        <v>1.0599403399999998</v>
      </c>
      <c r="S27" s="428">
        <f>R27/$V$8</f>
        <v>8.8328361666666647E-2</v>
      </c>
      <c r="T27" s="429"/>
    </row>
    <row r="28" spans="2:23">
      <c r="B28" s="414"/>
      <c r="C28" s="422"/>
      <c r="D28" s="538"/>
      <c r="E28" s="422" t="s">
        <v>160</v>
      </c>
      <c r="F28" s="494">
        <v>9.9800940000000005E-2</v>
      </c>
      <c r="G28" s="425">
        <v>0.10236967</v>
      </c>
      <c r="H28" s="558">
        <v>0.10485375</v>
      </c>
      <c r="I28" s="628">
        <v>0.10024982</v>
      </c>
      <c r="J28" s="628">
        <v>9.8646620000000004E-2</v>
      </c>
      <c r="K28" s="628">
        <v>9.7380900000000006E-2</v>
      </c>
      <c r="L28" s="640">
        <v>9.8834379999999999E-2</v>
      </c>
      <c r="M28" s="558">
        <v>0.10226751000000001</v>
      </c>
      <c r="N28" s="628">
        <v>0.10074936</v>
      </c>
      <c r="O28" s="628">
        <v>2.3146010000000002E-2</v>
      </c>
      <c r="P28" s="640">
        <v>1.8200959999999999E-2</v>
      </c>
      <c r="Q28" s="647">
        <v>9.1924799999999994E-3</v>
      </c>
      <c r="R28" s="578">
        <f t="shared" si="5"/>
        <v>0.9556924</v>
      </c>
      <c r="S28" s="428">
        <f t="shared" si="2"/>
        <v>7.9641033333333333E-2</v>
      </c>
      <c r="T28" s="429"/>
    </row>
    <row r="29" spans="2:23">
      <c r="B29" s="414"/>
      <c r="C29" s="422"/>
      <c r="D29" s="538"/>
      <c r="E29" s="422" t="s">
        <v>161</v>
      </c>
      <c r="F29" s="494">
        <v>1.48761E-2</v>
      </c>
      <c r="G29" s="425">
        <v>0</v>
      </c>
      <c r="H29" s="558">
        <v>3.1300000000000001E-2</v>
      </c>
      <c r="I29" s="628">
        <v>5.9084000000000003E-3</v>
      </c>
      <c r="J29" s="628">
        <v>8.5314799999999996E-2</v>
      </c>
      <c r="K29" s="628">
        <v>3.8500000000000001E-3</v>
      </c>
      <c r="L29" s="640">
        <v>8.9141900000000007E-3</v>
      </c>
      <c r="M29" s="558">
        <v>0</v>
      </c>
      <c r="N29" s="628">
        <v>0</v>
      </c>
      <c r="O29" s="628">
        <v>3.4099999999999998E-3</v>
      </c>
      <c r="P29" s="640">
        <v>0</v>
      </c>
      <c r="Q29" s="647">
        <v>0</v>
      </c>
      <c r="R29" s="578">
        <f t="shared" si="5"/>
        <v>0.15357348999999998</v>
      </c>
      <c r="S29" s="428">
        <f t="shared" si="2"/>
        <v>1.2797790833333331E-2</v>
      </c>
      <c r="T29" s="429"/>
    </row>
    <row r="30" spans="2:23">
      <c r="B30" s="414"/>
      <c r="C30" s="422"/>
      <c r="D30" s="539"/>
      <c r="E30" s="454" t="s">
        <v>163</v>
      </c>
      <c r="F30" s="494">
        <v>8.7960099999999999E-2</v>
      </c>
      <c r="G30" s="425">
        <f t="shared" ref="G30:M30" si="6">G21-SUM(G22:G29)</f>
        <v>0.25668330000000039</v>
      </c>
      <c r="H30" s="558">
        <f t="shared" si="6"/>
        <v>6.9402499999998701E-3</v>
      </c>
      <c r="I30" s="628">
        <f t="shared" si="6"/>
        <v>5.9226000000000001E-3</v>
      </c>
      <c r="J30" s="628">
        <f t="shared" si="6"/>
        <v>3.5766939999999803E-2</v>
      </c>
      <c r="K30" s="628">
        <f t="shared" si="6"/>
        <v>9.828424999999974E-2</v>
      </c>
      <c r="L30" s="640">
        <f t="shared" si="6"/>
        <v>1.2597999999999998E-2</v>
      </c>
      <c r="M30" s="558">
        <f t="shared" si="6"/>
        <v>0.1199481</v>
      </c>
      <c r="N30" s="628">
        <f>N21-SUM(N22:N29)</f>
        <v>3.8721999999999368E-3</v>
      </c>
      <c r="O30" s="628">
        <f>O21-SUM(O22:O29)</f>
        <v>3.1281000000000225E-3</v>
      </c>
      <c r="P30" s="640">
        <v>6.5919039999999998E-2</v>
      </c>
      <c r="Q30" s="647">
        <v>5.9652999999999998E-3</v>
      </c>
      <c r="R30" s="579">
        <f t="shared" si="5"/>
        <v>0.70298817999999974</v>
      </c>
      <c r="S30" s="460">
        <f t="shared" si="2"/>
        <v>5.8582348333333312E-2</v>
      </c>
      <c r="T30" s="612"/>
    </row>
    <row r="31" spans="2:23" ht="17.45" customHeight="1">
      <c r="B31" s="414"/>
      <c r="C31" s="1685" t="s">
        <v>129</v>
      </c>
      <c r="D31" s="1686"/>
      <c r="E31" s="1686"/>
      <c r="F31" s="495">
        <f t="shared" ref="F31:Q31" si="7">SUM(F32:F35)</f>
        <v>0</v>
      </c>
      <c r="G31" s="430">
        <f t="shared" si="7"/>
        <v>0</v>
      </c>
      <c r="H31" s="559">
        <f t="shared" si="7"/>
        <v>0</v>
      </c>
      <c r="I31" s="629">
        <f t="shared" si="7"/>
        <v>0</v>
      </c>
      <c r="J31" s="629">
        <f t="shared" si="7"/>
        <v>0</v>
      </c>
      <c r="K31" s="629">
        <f t="shared" si="7"/>
        <v>0</v>
      </c>
      <c r="L31" s="641">
        <f t="shared" si="7"/>
        <v>0</v>
      </c>
      <c r="M31" s="559">
        <f t="shared" si="7"/>
        <v>0</v>
      </c>
      <c r="N31" s="629">
        <f t="shared" si="7"/>
        <v>0</v>
      </c>
      <c r="O31" s="629">
        <f t="shared" si="7"/>
        <v>0</v>
      </c>
      <c r="P31" s="641">
        <f t="shared" si="7"/>
        <v>0</v>
      </c>
      <c r="Q31" s="654">
        <f t="shared" si="7"/>
        <v>0</v>
      </c>
      <c r="R31" s="559">
        <f>SUM(F31:Q31)</f>
        <v>0</v>
      </c>
      <c r="S31" s="433">
        <f t="shared" si="2"/>
        <v>0</v>
      </c>
      <c r="T31" s="421"/>
    </row>
    <row r="32" spans="2:23" ht="17.45" customHeight="1">
      <c r="B32" s="414"/>
      <c r="C32" s="422"/>
      <c r="D32" s="452" t="s">
        <v>133</v>
      </c>
      <c r="E32" s="499"/>
      <c r="F32" s="495"/>
      <c r="G32" s="430"/>
      <c r="H32" s="559"/>
      <c r="I32" s="629"/>
      <c r="J32" s="629"/>
      <c r="K32" s="629"/>
      <c r="L32" s="641"/>
      <c r="M32" s="559"/>
      <c r="N32" s="629"/>
      <c r="O32" s="629"/>
      <c r="P32" s="641"/>
      <c r="Q32" s="654"/>
      <c r="R32" s="559">
        <f t="shared" ref="R32:R35" si="8">SUM(F32:Q32)</f>
        <v>0</v>
      </c>
      <c r="S32" s="433">
        <f t="shared" si="2"/>
        <v>0</v>
      </c>
      <c r="T32" s="421"/>
    </row>
    <row r="33" spans="2:24" ht="17.45" customHeight="1">
      <c r="B33" s="414"/>
      <c r="C33" s="422"/>
      <c r="D33" s="422" t="s">
        <v>135</v>
      </c>
      <c r="E33" s="500"/>
      <c r="F33" s="494"/>
      <c r="G33" s="425"/>
      <c r="H33" s="558"/>
      <c r="I33" s="628"/>
      <c r="J33" s="628"/>
      <c r="K33" s="628"/>
      <c r="L33" s="640"/>
      <c r="M33" s="558"/>
      <c r="N33" s="628"/>
      <c r="O33" s="628"/>
      <c r="P33" s="640"/>
      <c r="Q33" s="647"/>
      <c r="R33" s="558">
        <f t="shared" si="8"/>
        <v>0</v>
      </c>
      <c r="S33" s="428">
        <f t="shared" si="2"/>
        <v>0</v>
      </c>
      <c r="T33" s="429"/>
    </row>
    <row r="34" spans="2:24" ht="17.45" customHeight="1">
      <c r="B34" s="414"/>
      <c r="C34" s="422"/>
      <c r="D34" s="422" t="s">
        <v>136</v>
      </c>
      <c r="E34" s="500"/>
      <c r="F34" s="494"/>
      <c r="G34" s="425"/>
      <c r="H34" s="558"/>
      <c r="I34" s="628"/>
      <c r="J34" s="628"/>
      <c r="K34" s="628"/>
      <c r="L34" s="640"/>
      <c r="M34" s="558"/>
      <c r="N34" s="628"/>
      <c r="O34" s="628"/>
      <c r="P34" s="640"/>
      <c r="Q34" s="647"/>
      <c r="R34" s="558">
        <f t="shared" si="8"/>
        <v>0</v>
      </c>
      <c r="S34" s="428">
        <f t="shared" si="2"/>
        <v>0</v>
      </c>
      <c r="T34" s="429"/>
    </row>
    <row r="35" spans="2:24" ht="17.45" customHeight="1">
      <c r="B35" s="414"/>
      <c r="C35" s="422"/>
      <c r="D35" s="422" t="s">
        <v>67</v>
      </c>
      <c r="E35" s="414"/>
      <c r="F35" s="494"/>
      <c r="G35" s="425"/>
      <c r="H35" s="558"/>
      <c r="I35" s="628"/>
      <c r="J35" s="628"/>
      <c r="K35" s="628"/>
      <c r="L35" s="640"/>
      <c r="M35" s="558"/>
      <c r="N35" s="628"/>
      <c r="O35" s="628"/>
      <c r="P35" s="640"/>
      <c r="Q35" s="647"/>
      <c r="R35" s="558">
        <f t="shared" si="8"/>
        <v>0</v>
      </c>
      <c r="S35" s="428">
        <f t="shared" si="2"/>
        <v>0</v>
      </c>
      <c r="T35" s="429"/>
    </row>
    <row r="36" spans="2:24">
      <c r="B36" s="1688" t="s">
        <v>42</v>
      </c>
      <c r="C36" s="1688"/>
      <c r="D36" s="1688"/>
      <c r="E36" s="1688"/>
      <c r="F36" s="497">
        <f t="shared" ref="F36:R37" si="9">F12-F17</f>
        <v>-3.7439579500000004</v>
      </c>
      <c r="G36" s="446">
        <f t="shared" si="9"/>
        <v>-3.93964699</v>
      </c>
      <c r="H36" s="561">
        <f t="shared" si="9"/>
        <v>-3.6072258799999997</v>
      </c>
      <c r="I36" s="631">
        <f t="shared" si="9"/>
        <v>-2.15643875</v>
      </c>
      <c r="J36" s="631">
        <f t="shared" si="9"/>
        <v>-2.3817771800000003</v>
      </c>
      <c r="K36" s="631">
        <f t="shared" si="9"/>
        <v>-2.6376388899999998</v>
      </c>
      <c r="L36" s="643">
        <f t="shared" si="9"/>
        <v>-2.1581434599999998</v>
      </c>
      <c r="M36" s="561">
        <f t="shared" si="9"/>
        <v>-2.47511262</v>
      </c>
      <c r="N36" s="631">
        <f t="shared" si="9"/>
        <v>-0.87968457999999994</v>
      </c>
      <c r="O36" s="631">
        <f t="shared" si="9"/>
        <v>2.5714144299999999</v>
      </c>
      <c r="P36" s="643">
        <f>P12-P17</f>
        <v>-0.43328865</v>
      </c>
      <c r="Q36" s="655">
        <f t="shared" si="9"/>
        <v>-0.47473779999999999</v>
      </c>
      <c r="R36" s="561">
        <f t="shared" si="9"/>
        <v>-22.316238319999997</v>
      </c>
      <c r="S36" s="449">
        <f t="shared" si="2"/>
        <v>-1.8596865266666665</v>
      </c>
      <c r="T36" s="465"/>
    </row>
    <row r="37" spans="2:24">
      <c r="B37" s="466"/>
      <c r="C37" s="467" t="s">
        <v>137</v>
      </c>
      <c r="D37" s="467"/>
      <c r="E37" s="467"/>
      <c r="F37" s="501">
        <f t="shared" si="9"/>
        <v>-4.8731511100000002</v>
      </c>
      <c r="G37" s="470">
        <f t="shared" si="9"/>
        <v>-5.0223167100000001</v>
      </c>
      <c r="H37" s="563">
        <f t="shared" si="9"/>
        <v>-3.6092258799999999</v>
      </c>
      <c r="I37" s="633">
        <f t="shared" si="9"/>
        <v>-2.64987905</v>
      </c>
      <c r="J37" s="633">
        <f t="shared" si="9"/>
        <v>-2.5555400800000001</v>
      </c>
      <c r="K37" s="633">
        <f t="shared" si="9"/>
        <v>-2.6376388899999998</v>
      </c>
      <c r="L37" s="645">
        <f t="shared" si="9"/>
        <v>-2.4213915699999999</v>
      </c>
      <c r="M37" s="563">
        <f t="shared" si="9"/>
        <v>-2.9590172099999998</v>
      </c>
      <c r="N37" s="633">
        <f t="shared" si="9"/>
        <v>-0.87968457999999994</v>
      </c>
      <c r="O37" s="633">
        <f t="shared" si="9"/>
        <v>-0.70239320999999999</v>
      </c>
      <c r="P37" s="645">
        <f t="shared" si="9"/>
        <v>-0.44058975</v>
      </c>
      <c r="Q37" s="658">
        <f t="shared" si="9"/>
        <v>-0.49248447000000001</v>
      </c>
      <c r="R37" s="563">
        <f t="shared" si="9"/>
        <v>-29.243312509999999</v>
      </c>
      <c r="S37" s="473">
        <f t="shared" si="2"/>
        <v>-2.4369427091666664</v>
      </c>
      <c r="T37" s="474"/>
    </row>
    <row r="38" spans="2:24" ht="15.6" customHeight="1">
      <c r="B38" s="1688" t="s">
        <v>138</v>
      </c>
      <c r="C38" s="1688"/>
      <c r="D38" s="1688"/>
      <c r="E38" s="1688"/>
      <c r="F38" s="497"/>
      <c r="G38" s="446"/>
      <c r="H38" s="561"/>
      <c r="I38" s="631"/>
      <c r="J38" s="631"/>
      <c r="K38" s="631"/>
      <c r="L38" s="643"/>
      <c r="M38" s="561"/>
      <c r="N38" s="631"/>
      <c r="O38" s="631"/>
      <c r="P38" s="643"/>
      <c r="Q38" s="655"/>
      <c r="R38" s="564">
        <f>SUM(F38:Q38)</f>
        <v>0</v>
      </c>
      <c r="S38" s="449">
        <f t="shared" si="2"/>
        <v>0</v>
      </c>
      <c r="T38" s="477"/>
    </row>
    <row r="39" spans="2:24" hidden="1">
      <c r="B39" s="414"/>
      <c r="C39" s="414"/>
      <c r="D39" s="414"/>
      <c r="E39" s="414"/>
      <c r="F39" s="494"/>
      <c r="G39" s="425"/>
      <c r="H39" s="558"/>
      <c r="I39" s="628"/>
      <c r="J39" s="628"/>
      <c r="K39" s="628"/>
      <c r="L39" s="640"/>
      <c r="M39" s="558"/>
      <c r="N39" s="628"/>
      <c r="O39" s="628"/>
      <c r="P39" s="640"/>
      <c r="Q39" s="647"/>
      <c r="R39" s="558"/>
      <c r="S39" s="428"/>
      <c r="T39" s="480"/>
    </row>
    <row r="40" spans="2:24" hidden="1">
      <c r="B40" s="414"/>
      <c r="C40" s="414"/>
      <c r="D40" s="414"/>
      <c r="E40" s="414"/>
      <c r="F40" s="494"/>
      <c r="G40" s="425"/>
      <c r="H40" s="558"/>
      <c r="I40" s="628"/>
      <c r="J40" s="628"/>
      <c r="K40" s="628"/>
      <c r="L40" s="640"/>
      <c r="M40" s="558"/>
      <c r="N40" s="628"/>
      <c r="O40" s="628"/>
      <c r="P40" s="640"/>
      <c r="Q40" s="647"/>
      <c r="R40" s="558"/>
      <c r="S40" s="428"/>
      <c r="T40" s="480"/>
    </row>
    <row r="41" spans="2:24" hidden="1">
      <c r="B41" s="435"/>
      <c r="C41" s="435"/>
      <c r="D41" s="435"/>
      <c r="E41" s="435"/>
      <c r="F41" s="496"/>
      <c r="G41" s="438"/>
      <c r="H41" s="560"/>
      <c r="I41" s="630"/>
      <c r="J41" s="630"/>
      <c r="K41" s="630"/>
      <c r="L41" s="642"/>
      <c r="M41" s="560"/>
      <c r="N41" s="630"/>
      <c r="O41" s="630"/>
      <c r="P41" s="642"/>
      <c r="Q41" s="648"/>
      <c r="R41" s="560"/>
      <c r="S41" s="441"/>
      <c r="T41" s="482"/>
    </row>
    <row r="42" spans="2:24" s="398" customFormat="1">
      <c r="B42" s="1683" t="s">
        <v>143</v>
      </c>
      <c r="C42" s="1683"/>
      <c r="D42" s="1683"/>
      <c r="E42" s="1683"/>
      <c r="F42" s="502">
        <f t="shared" ref="F42:R42" si="10">F11+F36+F38</f>
        <v>59.572261709999999</v>
      </c>
      <c r="G42" s="485">
        <f t="shared" si="10"/>
        <v>55.632614719999999</v>
      </c>
      <c r="H42" s="565">
        <f t="shared" si="10"/>
        <v>52.025388839999998</v>
      </c>
      <c r="I42" s="634">
        <f t="shared" si="10"/>
        <v>49.868950089999998</v>
      </c>
      <c r="J42" s="634">
        <f t="shared" si="10"/>
        <v>47.487172909999998</v>
      </c>
      <c r="K42" s="634">
        <f t="shared" si="10"/>
        <v>44.84953402</v>
      </c>
      <c r="L42" s="646">
        <f t="shared" si="10"/>
        <v>42.691390560000002</v>
      </c>
      <c r="M42" s="565">
        <f t="shared" si="10"/>
        <v>40.216277940000005</v>
      </c>
      <c r="N42" s="634">
        <f t="shared" si="10"/>
        <v>39.336593360000002</v>
      </c>
      <c r="O42" s="634">
        <f t="shared" si="10"/>
        <v>41.908007789999999</v>
      </c>
      <c r="P42" s="646">
        <f>P11+P36+P38</f>
        <v>41.474719139999998</v>
      </c>
      <c r="Q42" s="659">
        <f t="shared" si="10"/>
        <v>40.999981339999998</v>
      </c>
      <c r="R42" s="565">
        <f t="shared" si="10"/>
        <v>40.999981340000005</v>
      </c>
      <c r="S42" s="488">
        <f>R42/$V$8</f>
        <v>3.4166651116666671</v>
      </c>
      <c r="T42" s="489"/>
      <c r="W42" s="406"/>
      <c r="X42" s="406"/>
    </row>
    <row r="43" spans="2:24"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490"/>
      <c r="R43" s="490"/>
    </row>
    <row r="45" spans="2:24">
      <c r="E45" s="611"/>
    </row>
    <row r="46" spans="2:24">
      <c r="E46" s="611"/>
      <c r="L46" s="615"/>
    </row>
    <row r="47" spans="2:24">
      <c r="E47" s="611"/>
      <c r="J47" s="635"/>
    </row>
    <row r="49" spans="6:6">
      <c r="F49" s="615"/>
    </row>
  </sheetData>
  <mergeCells count="14">
    <mergeCell ref="B12:E12"/>
    <mergeCell ref="B8:E10"/>
    <mergeCell ref="F8:S8"/>
    <mergeCell ref="T8:T10"/>
    <mergeCell ref="B11:E11"/>
    <mergeCell ref="F9:Q9"/>
    <mergeCell ref="B38:E38"/>
    <mergeCell ref="B42:E42"/>
    <mergeCell ref="C13:E13"/>
    <mergeCell ref="C15:E15"/>
    <mergeCell ref="B17:E17"/>
    <mergeCell ref="C18:E18"/>
    <mergeCell ref="C31:E31"/>
    <mergeCell ref="B36:E36"/>
  </mergeCells>
  <phoneticPr fontId="7" type="noConversion"/>
  <conditionalFormatting sqref="C1:T6">
    <cfRule type="cellIs" dxfId="14" priority="3" operator="equal">
      <formula>0</formula>
    </cfRule>
  </conditionalFormatting>
  <conditionalFormatting sqref="C43:T1048576">
    <cfRule type="cellIs" dxfId="13" priority="5" operator="equal">
      <formula>0</formula>
    </cfRule>
  </conditionalFormatting>
  <conditionalFormatting sqref="F11:S12 F14:S17 F19:S36 F38:S42">
    <cfRule type="cellIs" dxfId="12" priority="1" operator="equal">
      <formula>0</formula>
    </cfRule>
    <cfRule type="cellIs" dxfId="11" priority="2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1A6B-B41B-488F-9A4A-4A7F8E733305}">
  <sheetPr>
    <tabColor theme="2" tint="-9.9978637043366805E-2"/>
  </sheetPr>
  <dimension ref="B2:P71"/>
  <sheetViews>
    <sheetView zoomScaleNormal="100" workbookViewId="0">
      <selection activeCell="L28" sqref="L28"/>
    </sheetView>
  </sheetViews>
  <sheetFormatPr defaultRowHeight="16.5" outlineLevelCol="1"/>
  <cols>
    <col min="1" max="1" width="2.375" customWidth="1"/>
    <col min="2" max="2" width="15.125" bestFit="1" customWidth="1"/>
    <col min="3" max="3" width="40.375" style="759" bestFit="1" customWidth="1"/>
    <col min="4" max="4" width="12.625" style="759" bestFit="1" customWidth="1"/>
    <col min="5" max="5" width="13" style="759" bestFit="1" customWidth="1"/>
    <col min="6" max="6" width="13" style="759" customWidth="1"/>
    <col min="7" max="7" width="10.875" style="759" bestFit="1" customWidth="1"/>
    <col min="8" max="8" width="31.125" style="759" bestFit="1" customWidth="1"/>
    <col min="9" max="9" width="10.875" style="759" bestFit="1" customWidth="1"/>
    <col min="10" max="10" width="13" style="759" bestFit="1" customWidth="1"/>
    <col min="12" max="12" width="14.375" customWidth="1" outlineLevel="1"/>
    <col min="13" max="13" width="8.625" customWidth="1" outlineLevel="1"/>
    <col min="14" max="14" width="11.625" style="759" customWidth="1" outlineLevel="1"/>
    <col min="15" max="15" width="47.375" customWidth="1" outlineLevel="1"/>
  </cols>
  <sheetData>
    <row r="2" spans="2:15" s="1002" customFormat="1" ht="20.25">
      <c r="B2" s="1000" t="s">
        <v>378</v>
      </c>
      <c r="C2" s="1001"/>
      <c r="D2" s="1001"/>
      <c r="E2" s="1001"/>
      <c r="F2" s="1001"/>
      <c r="G2" s="1000"/>
      <c r="H2" s="1001"/>
      <c r="I2" s="1001"/>
      <c r="J2" s="1001"/>
      <c r="N2" s="1001"/>
    </row>
    <row r="3" spans="2:15" s="1027" customFormat="1">
      <c r="B3" s="1027" t="s">
        <v>377</v>
      </c>
      <c r="C3" s="1026"/>
      <c r="D3" s="1026"/>
      <c r="E3" s="1026"/>
      <c r="F3" s="1026"/>
      <c r="G3" s="1027" t="s">
        <v>383</v>
      </c>
      <c r="H3" s="1026"/>
      <c r="I3" s="1026"/>
      <c r="J3" s="1026"/>
      <c r="N3" s="1026"/>
    </row>
    <row r="4" spans="2:15" s="998" customFormat="1">
      <c r="B4" s="1028" t="s">
        <v>367</v>
      </c>
      <c r="C4" s="1029" t="s">
        <v>369</v>
      </c>
      <c r="D4" s="1029" t="s">
        <v>368</v>
      </c>
      <c r="E4" s="999"/>
      <c r="F4" s="999"/>
      <c r="G4" s="1028" t="s">
        <v>367</v>
      </c>
      <c r="H4" s="1029" t="s">
        <v>369</v>
      </c>
      <c r="I4" s="1029" t="s">
        <v>368</v>
      </c>
      <c r="J4" s="997"/>
      <c r="L4" s="1059" t="s">
        <v>379</v>
      </c>
      <c r="M4" s="1059" t="s">
        <v>380</v>
      </c>
      <c r="N4" s="1060" t="s">
        <v>373</v>
      </c>
      <c r="O4" s="1059" t="s">
        <v>385</v>
      </c>
    </row>
    <row r="5" spans="2:15">
      <c r="B5" t="str" cm="1">
        <f t="array" ref="B5:D15">계정과목별합계('7월데이터'!A4:A94,'7월데이터'!D4:D94,'7월데이터'!F4:F94)</f>
        <v>급여</v>
      </c>
      <c r="C5" s="759" t="str">
        <v>KRW</v>
      </c>
      <c r="D5" s="759">
        <v>14816477</v>
      </c>
      <c r="G5" s="759" t="str" cm="1">
        <f t="array" ref="G5:I6">계정과목별합계('7월데이터'!A4:A94,'7월데이터'!D4:D94,'7월데이터'!E4:E94)</f>
        <v>기타</v>
      </c>
      <c r="H5" s="759" t="str">
        <v>KRW</v>
      </c>
      <c r="I5" s="759">
        <v>78020</v>
      </c>
      <c r="L5" s="1051" t="str" cm="1">
        <f t="array" ref="L5:O15">_xlfn.LET(
  _xlpm.항목범위, '7월데이터'!A4:A493,
  _xlpm.환종범위, '7월데이터'!D4:D493,
  _xlpm.원값범위, '7월데이터'!F4:F493,
  _xlpm.적요범위, '7월데이터'!C4:C493,
  _xlpm.값, IFERROR(VALUE(_xlpm.원값범위), 0),
  _xlpm.제외조건, (_xlpm.항목범위="금융상품")+(_xlpm.항목범위="보통예금")+(_xlpm.항목범위="구분"),
  _xlpm.필터행, _xlfn._xlws.FILTER(_xlfn.HSTACK(_xlpm.항목범위, _xlpm.환종범위, _xlpm.값, _xlpm.적요범위), (_xlpm.값&lt;&gt;0)*(NOT(_xlpm.제외조건))),
  _xlpm.항목열, INDEX(_xlpm.필터행,,1),
  _xlpm.환종열, INDEX(_xlpm.필터행,,2),
  _xlpm.숫자열, INDEX(_xlpm.필터행,,3),
  _xlpm.적요열, INDEX(_xlpm.필터행,,4),
  _xlpm.그룹, _xlfn.HSTACK(_xlpm.항목열, _xlpm.환종열),
  _xlpm.고유그룹, IFERROR(_xlfn.UNIQUE(_xlpm.그룹), {"",""}),
  _xlpm.항목1, INDEX(_xlpm.고유그룹,,1),
  _xlpm.환종1, INDEX(_xlpm.고유그룹,,2),
  _xlpm.합계값, _xlfn.MAP(_xlpm.항목1, _xlpm.환종1, _xlfn.LAMBDA(_xlpm.a,_xlpm.b,
    _xlfn.LET(
      _xlpm.해당값들, _xlfn._xlws.FILTER(_xlpm.숫자열, (_xlpm.항목열=_xlpm.a)*(_xlpm.환종열=_xlpm.b)),
      IFERROR(SUM(_xlpm.해당값들), 0)
    )
  )),
  _xlpm.대표적요, _xlfn.MAP(_xlpm.항목1, _xlpm.환종1, _xlfn.LAMBDA(_xlpm.a,_xlpm.b,
    _xlfn.LET(
      _xlpm.해당값들, _xlfn._xlws.FILTER(_xlpm.숫자열, (_xlpm.항목열=_xlpm.a)*(_xlpm.환종열=_xlpm.b)),
      _xlpm.해당적요, _xlfn._xlws.FILTER(_xlpm.적요열, (_xlpm.항목열=_xlpm.a)*(_xlpm.환종열=_xlpm.b)),
      _xlpm.최대값, IFERROR(MAX(_xlpm.해당값들), 0),
      IFERROR(INDEX(_xlpm.해당적요, _xlfn.XMATCH(_xlpm.최대값, _xlpm.해당값들)), "")
    )
  )),
  _xlpm.결과, _xlfn.HSTACK(_xlpm.항목1, _xlpm.환종1, _xlpm.합계값, _xlpm.대표적요),
  _xlfn._xlws.SORT(_xlpm.결과, 3, -1)
)</f>
        <v>급여</v>
      </c>
      <c r="M5" s="1051" t="str">
        <v>KRW</v>
      </c>
      <c r="N5" s="1052">
        <v>14816477</v>
      </c>
      <c r="O5" s="1051" t="str">
        <v>260724임직원 급여-카탈리스터(7/24)</v>
      </c>
    </row>
    <row r="6" spans="2:15">
      <c r="B6" t="str">
        <v>직원비용</v>
      </c>
      <c r="C6" s="759" t="str">
        <v>KRW</v>
      </c>
      <c r="D6" s="759">
        <v>8717161</v>
      </c>
      <c r="G6" s="759" t="str">
        <v>외상매출금</v>
      </c>
      <c r="H6" s="759" t="str">
        <v>KRW</v>
      </c>
      <c r="I6" s="759">
        <v>56328</v>
      </c>
      <c r="L6" s="1051" t="str">
        <v>직원비용</v>
      </c>
      <c r="M6" s="1051" t="str">
        <v>KRW</v>
      </c>
      <c r="N6" s="1052">
        <v>8717161</v>
      </c>
      <c r="O6" s="1051" t="str">
        <v>260720직원경비(7/20)</v>
      </c>
    </row>
    <row r="7" spans="2:15">
      <c r="B7" t="str">
        <v>원천세</v>
      </c>
      <c r="C7" s="759" t="str">
        <v>KRW</v>
      </c>
      <c r="D7" s="759">
        <v>3920240</v>
      </c>
      <c r="L7" s="1051" t="str">
        <v>원천세</v>
      </c>
      <c r="M7" s="1051" t="str">
        <v>KRW</v>
      </c>
      <c r="N7" s="1052">
        <v>3920240</v>
      </c>
      <c r="O7" s="1051" t="str">
        <v>2026년 6월 근로소득세 원천징수(7/9)</v>
      </c>
    </row>
    <row r="8" spans="2:15">
      <c r="B8" t="str">
        <v>부가가치세</v>
      </c>
      <c r="C8" s="759" t="str">
        <v>KRW</v>
      </c>
      <c r="D8" s="759">
        <v>3659350</v>
      </c>
      <c r="L8" s="1051" t="str">
        <v>부가가치세</v>
      </c>
      <c r="M8" s="1051" t="str">
        <v>KRW</v>
      </c>
      <c r="N8" s="1052">
        <v>3659350</v>
      </c>
      <c r="O8" s="1051" t="str">
        <v>26년 1기 확정 부가가치세 납부(7/27)</v>
      </c>
    </row>
    <row r="9" spans="2:15">
      <c r="B9" t="str">
        <v>경영지원용역비</v>
      </c>
      <c r="C9" s="759" t="str">
        <v>KRW</v>
      </c>
      <c r="D9" s="759">
        <v>3309631</v>
      </c>
      <c r="L9" s="1051" t="str">
        <v>경영지원용역비</v>
      </c>
      <c r="M9" s="1051" t="str">
        <v>KRW</v>
      </c>
      <c r="N9" s="1052">
        <v>3309631</v>
      </c>
      <c r="O9" s="1051" t="str">
        <v>회계 등 경영부문 용역료 지급</v>
      </c>
    </row>
    <row r="10" spans="2:15">
      <c r="B10" t="str">
        <v>4대보험</v>
      </c>
      <c r="C10" s="759" t="str">
        <v>KRW</v>
      </c>
      <c r="D10" s="759">
        <v>2924670</v>
      </c>
      <c r="L10" s="1051" t="str">
        <v>4대보험</v>
      </c>
      <c r="M10" s="1051" t="str">
        <v>KRW</v>
      </c>
      <c r="N10" s="1052">
        <v>2924670</v>
      </c>
      <c r="O10" s="1051" t="str">
        <v>건강보험료(7/10)</v>
      </c>
    </row>
    <row r="11" spans="2:15">
      <c r="B11" t="str">
        <v>퇴직연금</v>
      </c>
      <c r="C11" s="759" t="str">
        <v>KRW</v>
      </c>
      <c r="D11" s="759">
        <v>1928480</v>
      </c>
      <c r="L11" s="1051" t="str">
        <v>퇴직연금</v>
      </c>
      <c r="M11" s="1051" t="str">
        <v>KRW</v>
      </c>
      <c r="N11" s="1052">
        <v>1928480</v>
      </c>
      <c r="O11" s="1051" t="str">
        <v>임직원 퇴직연금_기업은행</v>
      </c>
    </row>
    <row r="12" spans="2:15">
      <c r="B12" t="str">
        <v>지급임차료</v>
      </c>
      <c r="C12" s="759" t="str">
        <v>KRW</v>
      </c>
      <c r="D12" s="759">
        <v>919248</v>
      </c>
      <c r="L12" s="1051" t="str">
        <v>지급임차료</v>
      </c>
      <c r="M12" s="1051" t="str">
        <v>KRW</v>
      </c>
      <c r="N12" s="1052">
        <v>919248</v>
      </c>
      <c r="O12" s="1051" t="str">
        <v>BYC 하이시티 B동 24층 월정임차료</v>
      </c>
    </row>
    <row r="13" spans="2:15">
      <c r="B13" t="str">
        <v>전산관련지출</v>
      </c>
      <c r="C13" s="759" t="str">
        <v>KRW</v>
      </c>
      <c r="D13" s="759">
        <v>685391</v>
      </c>
      <c r="L13" s="1051" t="str">
        <v>전산관련지출</v>
      </c>
      <c r="M13" s="1051" t="str">
        <v>KRW</v>
      </c>
      <c r="N13" s="1052">
        <v>685391</v>
      </c>
      <c r="O13" s="1051" t="str">
        <v>[확정] 구글 클라우드 플랫폼 EDP 이용료</v>
      </c>
    </row>
    <row r="14" spans="2:15">
      <c r="B14" t="str">
        <v>기타</v>
      </c>
      <c r="C14" s="759" t="str">
        <v>KRW</v>
      </c>
      <c r="D14" s="759">
        <v>236022</v>
      </c>
      <c r="L14" s="1051" t="str">
        <v>기타</v>
      </c>
      <c r="M14" s="1051" t="str">
        <v>KRW</v>
      </c>
      <c r="N14" s="1052">
        <v>236022</v>
      </c>
      <c r="O14" s="1051" t="str">
        <v>법인카드데이타 연동서비스</v>
      </c>
    </row>
    <row r="15" spans="2:15">
      <c r="B15" t="str">
        <v>복리후생비</v>
      </c>
      <c r="C15" s="759" t="str">
        <v>KRW</v>
      </c>
      <c r="D15" s="759">
        <v>156247</v>
      </c>
      <c r="L15" s="1051" t="str">
        <v>복리후생비</v>
      </c>
      <c r="M15" s="1051" t="str">
        <v>KRW</v>
      </c>
      <c r="N15" s="1052">
        <v>156247</v>
      </c>
      <c r="O15" s="1051" t="str">
        <v>사내식당 임직원 식대</v>
      </c>
    </row>
    <row r="16" spans="2:15">
      <c r="L16" s="1051"/>
      <c r="M16" s="1051"/>
      <c r="N16" s="1052"/>
      <c r="O16" s="1051"/>
    </row>
    <row r="17" spans="2:15">
      <c r="L17" s="1051"/>
      <c r="M17" s="1051"/>
      <c r="N17" s="1052"/>
      <c r="O17" s="1051"/>
    </row>
    <row r="18" spans="2:15">
      <c r="L18" s="1051"/>
      <c r="M18" s="1051"/>
      <c r="N18" s="1052"/>
      <c r="O18" s="1051"/>
    </row>
    <row r="19" spans="2:15" s="1002" customFormat="1" ht="20.25">
      <c r="B19" s="1000" t="s">
        <v>376</v>
      </c>
      <c r="C19" s="1001"/>
      <c r="D19" s="1001"/>
      <c r="E19" s="1001"/>
      <c r="F19" s="1001"/>
      <c r="G19" s="1003"/>
      <c r="H19" s="1001"/>
      <c r="I19" s="1001"/>
      <c r="J19" s="1001"/>
      <c r="L19" s="1053"/>
      <c r="M19" s="1053"/>
      <c r="N19" s="1054"/>
      <c r="O19" s="1053"/>
    </row>
    <row r="20" spans="2:15" s="1027" customFormat="1">
      <c r="B20" s="1027" t="s">
        <v>374</v>
      </c>
      <c r="C20" s="1026"/>
      <c r="D20" s="1026"/>
      <c r="E20" s="1026"/>
      <c r="F20" s="1026"/>
      <c r="G20" s="1026" t="s">
        <v>375</v>
      </c>
      <c r="H20" s="1026"/>
      <c r="I20" s="1026"/>
      <c r="J20" s="1026"/>
      <c r="L20" s="1055"/>
      <c r="M20" s="1055"/>
      <c r="N20" s="1055"/>
      <c r="O20" s="1055"/>
    </row>
    <row r="21" spans="2:15" s="1027" customFormat="1">
      <c r="B21" s="1028" t="s">
        <v>367</v>
      </c>
      <c r="C21" s="1030" t="s">
        <v>372</v>
      </c>
      <c r="D21" s="1030" t="s">
        <v>369</v>
      </c>
      <c r="E21" s="1030" t="s">
        <v>373</v>
      </c>
      <c r="F21" s="999"/>
      <c r="G21" s="1028" t="s">
        <v>367</v>
      </c>
      <c r="H21" s="1030" t="s">
        <v>372</v>
      </c>
      <c r="I21" s="1030" t="s">
        <v>369</v>
      </c>
      <c r="J21" s="1031" t="s">
        <v>373</v>
      </c>
      <c r="L21" s="1055"/>
      <c r="M21" s="1055"/>
      <c r="N21" s="1055"/>
      <c r="O21" s="1055"/>
    </row>
    <row r="22" spans="2:15">
      <c r="B22" t="str" cm="1">
        <f t="array" ref="B22">IFERROR(_xlfn.LET(
  _xlpm.항목범위, '7월데이터'!A4:A489,
  _xlpm.적요범위, '7월데이터'!C4:C489,
  _xlpm.환종범위, '7월데이터'!D4:D489,
  _xlpm.원값범위, '7월데이터'!F4:F489,
  _xlpm.값, IFERROR(VALUE(_xlpm.원값범위), 0),
  _xlpm.필터행, _xlfn._xlws.FILTER(_xlfn.HSTACK(_xlpm.항목범위, _xlpm.적요범위, _xlpm.환종범위, _xlpm.값), (_xlpm.항목범위="금융상품")*(_xlpm.값&lt;&gt;0)),
  _xlpm.항목열, INDEX(_xlpm.필터행,,1),
  _xlpm.적요열, INDEX(_xlpm.필터행,,2),
  _xlpm.환종열, INDEX(_xlpm.필터행,,3),
  _xlpm.숫자열, INDEX(_xlpm.필터행,,4),
  _xlpm.고유그룹, _xlfn.UNIQUE(_xlfn.HSTACK(_xlpm.항목열, _xlpm.적요열, _xlpm.환종열)),
  _xlpm.최대값, _xlfn.BYROW(_xlpm.고유그룹, _xlfn.LAMBDA(_xlpm.행,
    _xlfn.LET(
      _xlpm.항, INDEX(_xlpm.행,,1),
      _xlpm.적, INDEX(_xlpm.행,,2),
      _xlpm.환, INDEX(_xlpm.행,,3),
      _xlpm.대상값들, _xlfn._xlws.FILTER(_xlpm.숫자열, (_xlpm.항목열=_xlpm.항)*(_xlpm.적요열=_xlpm.적)*(_xlpm.환종열=_xlpm.환)),
      IFERROR(MAX(_xlpm.대상값들), 0)
    )
  )),
  _xlpm.결과, _xlfn.HSTACK(_xlpm.고유그룹, _xlpm.최대값),
  _xlfn._xlws.SORT(_xlpm.결과, 4, -1)
),"항목없음")</f>
        <v>항목없음</v>
      </c>
      <c r="G22" s="759" t="str" cm="1">
        <f t="array" ref="G22">IFERROR(_xlfn.LET(
  _xlpm.항목범위, '7월데이터'!A4:A489,
  _xlpm.적요범위, '7월데이터'!C4:C489,
  _xlpm.환종범위, '7월데이터'!D4:D489,
  _xlpm.원값범위, '7월데이터'!E4:E489,
  _xlpm.값, IFERROR(VALUE(_xlpm.원값범위), 0),
  _xlpm.필터행, _xlfn._xlws.FILTER(_xlfn.HSTACK(_xlpm.항목범위, _xlpm.적요범위, _xlpm.환종범위, _xlpm.값), (_xlpm.항목범위="금융상품")*(_xlpm.값&lt;&gt;0)),
  _xlpm.항목열, INDEX(_xlpm.필터행,,1),
  _xlpm.적요열, INDEX(_xlpm.필터행,,2),
  _xlpm.환종열, INDEX(_xlpm.필터행,,3),
  _xlpm.숫자열, INDEX(_xlpm.필터행,,4),
  _xlpm.고유그룹, _xlfn.UNIQUE(_xlfn.HSTACK(_xlpm.항목열, _xlpm.적요열, _xlpm.환종열)),
  _xlpm.최대값, _xlfn.BYROW(_xlpm.고유그룹, _xlfn.LAMBDA(_xlpm.행,
    _xlfn.LET(
      _xlpm.항, INDEX(_xlpm.행,,1),
      _xlpm.적, INDEX(_xlpm.행,,2),
      _xlpm.환, INDEX(_xlpm.행,,3),
      _xlpm.대상값들, _xlfn._xlws.FILTER(_xlpm.숫자열, (_xlpm.항목열=_xlpm.항)*(_xlpm.적요열=_xlpm.적)*(_xlpm.환종열=_xlpm.환)),
      IFERROR(MAX(_xlpm.대상값들), 0)
    )
  )),
  _xlpm.결과, _xlfn.HSTACK(_xlpm.고유그룹, _xlpm.최대값),
  _xlfn._xlws.SORT(_xlpm.결과, 4, -1)
),"항목없음")</f>
        <v>항목없음</v>
      </c>
      <c r="L22" s="1051"/>
      <c r="M22" s="1051"/>
      <c r="N22" s="1052"/>
      <c r="O22" s="1051"/>
    </row>
    <row r="23" spans="2:15">
      <c r="L23" s="1051"/>
      <c r="M23" s="1051"/>
      <c r="N23" s="1052"/>
      <c r="O23" s="1051"/>
    </row>
    <row r="24" spans="2:15">
      <c r="L24" s="1051"/>
      <c r="M24" s="1051"/>
      <c r="N24" s="1052"/>
      <c r="O24" s="1051"/>
    </row>
    <row r="25" spans="2:15">
      <c r="L25" s="1051"/>
      <c r="M25" s="1051"/>
      <c r="N25" s="1052"/>
      <c r="O25" s="1051"/>
    </row>
    <row r="26" spans="2:15" ht="20.25">
      <c r="B26" s="1000" t="s">
        <v>381</v>
      </c>
      <c r="C26" s="1001"/>
      <c r="D26" s="1001"/>
      <c r="E26" s="1001"/>
      <c r="F26" s="1001"/>
      <c r="G26" s="1000"/>
      <c r="L26" s="1051"/>
      <c r="M26" s="1051"/>
      <c r="N26" s="1052"/>
      <c r="O26" s="1051"/>
    </row>
    <row r="27" spans="2:15" s="1027" customFormat="1">
      <c r="B27" s="1027" t="s">
        <v>374</v>
      </c>
      <c r="C27" s="1026"/>
      <c r="D27" s="1026"/>
      <c r="E27" s="1026"/>
      <c r="F27" s="1026"/>
      <c r="G27" s="1026" t="s">
        <v>375</v>
      </c>
      <c r="H27" s="1026"/>
      <c r="I27" s="1026"/>
      <c r="J27" s="1026"/>
      <c r="L27" s="1059" t="s">
        <v>379</v>
      </c>
      <c r="M27" s="1059" t="s">
        <v>369</v>
      </c>
      <c r="N27" s="1060" t="s">
        <v>368</v>
      </c>
      <c r="O27" s="1059" t="s">
        <v>385</v>
      </c>
    </row>
    <row r="28" spans="2:15" s="996" customFormat="1">
      <c r="B28" s="1028" t="s">
        <v>382</v>
      </c>
      <c r="C28" s="1030" t="s">
        <v>380</v>
      </c>
      <c r="D28" s="1030" t="s">
        <v>373</v>
      </c>
      <c r="E28" s="999"/>
      <c r="F28" s="999"/>
      <c r="G28" s="1030" t="s">
        <v>382</v>
      </c>
      <c r="H28" s="1030" t="s">
        <v>380</v>
      </c>
      <c r="I28" s="1030" t="s">
        <v>373</v>
      </c>
      <c r="J28" s="999"/>
      <c r="L28" s="1056" t="str" cm="1">
        <f t="array" ref="L28:O40">_xlfn.LET(
  _xlpm.항목범위, '8월데이터'!A4:A500,
  _xlpm.환종범위, '8월데이터'!D4:D500,
  _xlpm.원값범위, '8월데이터'!F4:F500,
  _xlpm.적요범위, '8월데이터'!C4:C500,
  _xlpm.값, IFERROR(VALUE(_xlpm.원값범위), 0),
  _xlpm.제외조건, (_xlpm.항목범위="금융상품")+(_xlpm.항목범위="보통예금")+(_xlpm.항목범위="구분"),
  _xlpm.필터행, _xlfn._xlws.FILTER(_xlfn.HSTACK(_xlpm.항목범위, _xlpm.환종범위, _xlpm.값, _xlpm.적요범위), (_xlpm.값&lt;&gt;0)*(NOT(_xlpm.제외조건))),
  _xlpm.항목열, INDEX(_xlpm.필터행,,1),
  _xlpm.환종열, INDEX(_xlpm.필터행,,2),
  _xlpm.숫자열, INDEX(_xlpm.필터행,,3),
  _xlpm.적요열, INDEX(_xlpm.필터행,,4),
  _xlpm.그룹, _xlfn.HSTACK(_xlpm.항목열, _xlpm.환종열),
  _xlpm.고유그룹, IFERROR(_xlfn.UNIQUE(_xlpm.그룹), {"",""}),
  _xlpm.항목1, INDEX(_xlpm.고유그룹,,1),
  _xlpm.환종1, INDEX(_xlpm.고유그룹,,2),
  _xlpm.합계값, _xlfn.MAP(_xlpm.항목1, _xlpm.환종1, _xlfn.LAMBDA(_xlpm.a,_xlpm.b,
    _xlfn.LET(
      _xlpm.해당값들, _xlfn._xlws.FILTER(_xlpm.숫자열, (_xlpm.항목열=_xlpm.a)*(_xlpm.환종열=_xlpm.b)),
      IFERROR(SUM(_xlpm.해당값들), 0)
    )
  )),
  _xlpm.대표적요, _xlfn.MAP(_xlpm.항목1, _xlpm.환종1, _xlfn.LAMBDA(_xlpm.a,_xlpm.b,
    _xlfn.LET(
      _xlpm.해당값들, _xlfn._xlws.FILTER(_xlpm.숫자열, (_xlpm.항목열=_xlpm.a)*(_xlpm.환종열=_xlpm.b)),
      _xlpm.해당적요, _xlfn._xlws.FILTER(_xlpm.적요열, (_xlpm.항목열=_xlpm.a)*(_xlpm.환종열=_xlpm.b)),
      _xlpm.최대값, IFERROR(MAX(_xlpm.해당값들), 0),
      IFERROR(INDEX(_xlpm.해당적요, _xlfn.XMATCH(_xlpm.최대값, _xlpm.해당값들)), "")
    )
  )),
  _xlpm.결과, _xlfn.HSTACK(_xlpm.항목1, _xlpm.환종1, _xlpm.합계값, _xlpm.대표적요),
  _xlfn._xlws.SORT(_xlpm.결과, 3, -1)
)</f>
        <v>급여</v>
      </c>
      <c r="M28" s="1056" t="str">
        <v>KRW</v>
      </c>
      <c r="N28" s="1057">
        <v>15000000</v>
      </c>
      <c r="O28" s="1056" t="str">
        <v>급여/잔여연차수당/연말정산세액/퇴직위로금</v>
      </c>
    </row>
    <row r="29" spans="2:15">
      <c r="B29" t="str" cm="1">
        <f t="array" ref="B29:D41">계정과목별합계('8월데이터'!A4:A114,'8월데이터'!D4:D114,'8월데이터'!F4:F114)</f>
        <v>급여</v>
      </c>
      <c r="C29" s="759" t="str">
        <v>KRW</v>
      </c>
      <c r="D29" s="759">
        <v>15000000</v>
      </c>
      <c r="G29" s="759" t="str" cm="1">
        <f t="array" ref="G29:I29">계정과목별합계('8월데이터'!A4:A114,'8월데이터'!D4:D114,'8월데이터'!E4:E114)</f>
        <v>외상매출금</v>
      </c>
      <c r="H29" s="759" t="str">
        <v>KRW</v>
      </c>
      <c r="I29" s="759">
        <v>56328</v>
      </c>
      <c r="L29" s="1056" t="str">
        <v>직원비용</v>
      </c>
      <c r="M29" s="1056" t="str">
        <v>KRW</v>
      </c>
      <c r="N29" s="1057">
        <v>4028322</v>
      </c>
      <c r="O29" s="1056" t="str">
        <v>직원경비 및 삼성카드 대금</v>
      </c>
    </row>
    <row r="30" spans="2:15">
      <c r="B30" t="str">
        <v>직원비용</v>
      </c>
      <c r="C30" s="759" t="str">
        <v>KRW</v>
      </c>
      <c r="D30" s="759">
        <v>4028322</v>
      </c>
      <c r="L30" s="1056" t="str">
        <v>원천세</v>
      </c>
      <c r="M30" s="1056" t="str">
        <v>KRW</v>
      </c>
      <c r="N30" s="1057">
        <v>3920240</v>
      </c>
      <c r="O30" s="1056" t="str">
        <v>근로소득세/지방소득세/종업원할사업소세</v>
      </c>
    </row>
    <row r="31" spans="2:15">
      <c r="B31" t="str">
        <v>원천세</v>
      </c>
      <c r="C31" s="759" t="str">
        <v>KRW</v>
      </c>
      <c r="D31" s="759">
        <v>3920240</v>
      </c>
      <c r="L31" s="1056" t="str">
        <v>4대보험</v>
      </c>
      <c r="M31" s="1056" t="str">
        <v>KRW</v>
      </c>
      <c r="N31" s="1057">
        <v>3003990</v>
      </c>
      <c r="O31" s="1056" t="str">
        <v>건강보험료</v>
      </c>
    </row>
    <row r="32" spans="2:15">
      <c r="B32" t="str">
        <v>4대보험</v>
      </c>
      <c r="C32" s="759" t="str">
        <v>KRW</v>
      </c>
      <c r="D32" s="759">
        <v>3003990</v>
      </c>
      <c r="L32" s="1056" t="str">
        <v>퇴직연금</v>
      </c>
      <c r="M32" s="1056" t="str">
        <v>KRW</v>
      </c>
      <c r="N32" s="1057">
        <v>1928480</v>
      </c>
      <c r="O32" s="1056" t="str">
        <v>퇴직연금</v>
      </c>
    </row>
    <row r="33" spans="2:16">
      <c r="B33" t="str">
        <v>퇴직연금</v>
      </c>
      <c r="C33" s="759" t="str">
        <v>KRW</v>
      </c>
      <c r="D33" s="759">
        <v>1928480</v>
      </c>
      <c r="L33" s="1056" t="str">
        <v>지급임차료</v>
      </c>
      <c r="M33" s="1056" t="str">
        <v>KRW</v>
      </c>
      <c r="N33" s="1057">
        <v>919248</v>
      </c>
      <c r="O33" s="1056" t="str">
        <v>월정임차료 및 관리비</v>
      </c>
    </row>
    <row r="34" spans="2:16">
      <c r="B34" t="str">
        <v>지급임차료</v>
      </c>
      <c r="C34" s="759" t="str">
        <v>KRW</v>
      </c>
      <c r="D34" s="759">
        <v>919248</v>
      </c>
      <c r="L34" s="1056" t="str">
        <v>전산관련지출</v>
      </c>
      <c r="M34" s="1056" t="str">
        <v>KRW</v>
      </c>
      <c r="N34" s="1057">
        <v>685025</v>
      </c>
      <c r="O34" s="1056" t="str">
        <v>구글 클라우드 플랫폼 EDP 계약</v>
      </c>
    </row>
    <row r="35" spans="2:16">
      <c r="B35" t="str">
        <v>전산관련지출</v>
      </c>
      <c r="C35" s="759" t="str">
        <v>KRW</v>
      </c>
      <c r="D35" s="759">
        <v>685025</v>
      </c>
      <c r="L35" s="1056" t="str">
        <v>지급수수료</v>
      </c>
      <c r="M35" s="1056" t="str">
        <v>KRW</v>
      </c>
      <c r="N35" s="1057">
        <v>476281</v>
      </c>
      <c r="O35" s="1056" t="str">
        <v>퇴직연금 관리 수수료 납입의 건(기업은행)</v>
      </c>
    </row>
    <row r="36" spans="2:16">
      <c r="B36" t="str">
        <v>지급수수료</v>
      </c>
      <c r="C36" s="759" t="str">
        <v>KRW</v>
      </c>
      <c r="D36" s="759">
        <v>476281</v>
      </c>
      <c r="L36" s="1056" t="str">
        <v>기타</v>
      </c>
      <c r="M36" s="1056" t="str">
        <v>KRW</v>
      </c>
      <c r="N36" s="1057">
        <v>452207</v>
      </c>
      <c r="O36" s="1056" t="str">
        <v>경조업체</v>
      </c>
    </row>
    <row r="37" spans="2:16">
      <c r="B37" t="str">
        <v>기타</v>
      </c>
      <c r="C37" s="759" t="str">
        <v>KRW</v>
      </c>
      <c r="D37" s="759">
        <v>452207</v>
      </c>
      <c r="L37" s="1056" t="str">
        <v>기타제세공과금</v>
      </c>
      <c r="M37" s="1056" t="str">
        <v>KRW</v>
      </c>
      <c r="N37" s="1057">
        <v>250000</v>
      </c>
      <c r="O37" s="1056" t="str">
        <v>사업소분 주민세 납부</v>
      </c>
    </row>
    <row r="38" spans="2:16">
      <c r="B38" t="str">
        <v>기타제세공과금</v>
      </c>
      <c r="C38" s="759" t="str">
        <v>KRW</v>
      </c>
      <c r="D38" s="759">
        <v>250000</v>
      </c>
      <c r="L38" s="1056" t="str">
        <v>식당운영비</v>
      </c>
      <c r="M38" s="1056" t="str">
        <v>KRW</v>
      </c>
      <c r="N38" s="1057">
        <v>229700</v>
      </c>
      <c r="O38" s="1056" t="str">
        <v>사내식당 이용 금액</v>
      </c>
    </row>
    <row r="39" spans="2:16">
      <c r="B39" t="str">
        <v>식당운영비</v>
      </c>
      <c r="C39" s="759" t="str">
        <v>KRW</v>
      </c>
      <c r="D39" s="759">
        <v>229700</v>
      </c>
      <c r="L39" s="1056" t="str">
        <v>복리후생비</v>
      </c>
      <c r="M39" s="1056" t="str">
        <v>KRW</v>
      </c>
      <c r="N39" s="1057">
        <v>154956</v>
      </c>
      <c r="O39" s="1056" t="str">
        <v>임원 세차</v>
      </c>
    </row>
    <row r="40" spans="2:16">
      <c r="B40" t="str">
        <v>복리후생비</v>
      </c>
      <c r="C40" s="759" t="str">
        <v>KRW</v>
      </c>
      <c r="D40" s="759">
        <v>154956</v>
      </c>
      <c r="L40" s="1051" t="str">
        <v>경영지원용역비</v>
      </c>
      <c r="M40" s="1051" t="str">
        <v>KRW</v>
      </c>
      <c r="N40" s="1052">
        <v>43689</v>
      </c>
      <c r="O40" s="1051" t="str">
        <v>인사 용역료</v>
      </c>
    </row>
    <row r="41" spans="2:16">
      <c r="B41" t="str">
        <v>경영지원용역비</v>
      </c>
      <c r="C41" s="759" t="str">
        <v>KRW</v>
      </c>
      <c r="D41" s="759">
        <v>43689</v>
      </c>
      <c r="L41" s="1051"/>
      <c r="M41" s="1051"/>
      <c r="N41" s="1052"/>
      <c r="O41" s="1051"/>
    </row>
    <row r="42" spans="2:16" ht="20.25">
      <c r="B42" s="1000" t="s">
        <v>384</v>
      </c>
      <c r="C42" s="1001"/>
      <c r="D42" s="1001"/>
      <c r="E42" s="1001"/>
      <c r="F42" s="1001"/>
      <c r="G42" s="1000"/>
      <c r="L42" s="1051"/>
      <c r="M42" s="1051"/>
      <c r="N42" s="1052"/>
      <c r="O42" s="1051"/>
    </row>
    <row r="43" spans="2:16" s="1027" customFormat="1">
      <c r="B43" s="1027" t="s">
        <v>374</v>
      </c>
      <c r="C43" s="1026"/>
      <c r="D43" s="1026"/>
      <c r="E43" s="1026"/>
      <c r="F43" s="1026"/>
      <c r="G43" s="1026" t="s">
        <v>375</v>
      </c>
      <c r="H43" s="1026"/>
      <c r="I43" s="1026"/>
      <c r="J43" s="1026"/>
      <c r="L43" s="1055"/>
      <c r="M43" s="1055"/>
      <c r="N43" s="1058"/>
      <c r="O43" s="1055"/>
    </row>
    <row r="44" spans="2:16">
      <c r="B44" s="1028" t="s">
        <v>367</v>
      </c>
      <c r="C44" s="1030" t="s">
        <v>372</v>
      </c>
      <c r="D44" s="1030" t="s">
        <v>369</v>
      </c>
      <c r="E44" s="1030" t="s">
        <v>373</v>
      </c>
      <c r="F44" s="999"/>
      <c r="G44" s="1028" t="s">
        <v>367</v>
      </c>
      <c r="H44" s="1030" t="s">
        <v>372</v>
      </c>
      <c r="I44" s="1030" t="s">
        <v>369</v>
      </c>
      <c r="J44" s="1031" t="s">
        <v>373</v>
      </c>
      <c r="K44" s="1027"/>
      <c r="L44" s="1055"/>
      <c r="M44" s="1055"/>
      <c r="N44" s="1058"/>
      <c r="O44" s="1055"/>
      <c r="P44" s="1027"/>
    </row>
    <row r="45" spans="2:16">
      <c r="B45" t="str" cm="1">
        <f t="array" ref="B45">IFERROR(_xlfn.LET(
  _xlpm.항목범위, '8월데이터'!A4:A532,
  _xlpm.적요범위, '8월데이터'!C4:C532,
  _xlpm.환종범위, '8월데이터'!D4:D532,
  _xlpm.원값범위, '8월데이터'!F4:F532,
  _xlpm.값, IFERROR(VALUE(_xlpm.원값범위), 0),
  _xlpm.필터행, _xlfn._xlws.FILTER(_xlfn.HSTACK(_xlpm.항목범위, _xlpm.적요범위, _xlpm.환종범위, _xlpm.값), (_xlpm.항목범위="금융상품")*(_xlpm.값&lt;&gt;0)),
  _xlpm.항목열, INDEX(_xlpm.필터행,,1),
  _xlpm.적요열, INDEX(_xlpm.필터행,,2),
  _xlpm.환종열, INDEX(_xlpm.필터행,,3),
  _xlpm.숫자열, INDEX(_xlpm.필터행,,4),
  _xlpm.고유그룹, _xlfn.UNIQUE(_xlfn.HSTACK(_xlpm.항목열, _xlpm.적요열, _xlpm.환종열)),
  _xlpm.최대값, _xlfn.BYROW(_xlpm.고유그룹, _xlfn.LAMBDA(_xlpm.행,
    _xlfn.LET(
      _xlpm.항, INDEX(_xlpm.행,,1),
      _xlpm.적, INDEX(_xlpm.행,,2),
      _xlpm.환, INDEX(_xlpm.행,,3),
      _xlpm.대상값들, _xlfn._xlws.FILTER(_xlpm.숫자열, (_xlpm.항목열=_xlpm.항)*(_xlpm.적요열=_xlpm.적)*(_xlpm.환종열=_xlpm.환)),
      IFERROR(MAX(_xlpm.대상값들), 0)
    )
  )),
  _xlpm.결과, _xlfn.HSTACK(_xlpm.고유그룹, _xlpm.최대값),
  _xlfn._xlws.SORT(_xlpm.결과, 4, -1)
),"항목 없음")</f>
        <v>항목 없음</v>
      </c>
      <c r="G45" s="759" t="str" cm="1">
        <f t="array" ref="G45">IFERROR(_xlfn.LET(
  _xlpm.항목범위, '8월데이터'!A4:A532,
  _xlpm.적요범위, '8월데이터'!C4:C532,
  _xlpm.환종범위, '8월데이터'!D4:D532,
  _xlpm.원값범위, '8월데이터'!E4:E532,
  _xlpm.값, IFERROR(VALUE(_xlpm.원값범위), 0),
  _xlpm.필터행, _xlfn._xlws.FILTER(_xlfn.HSTACK(_xlpm.항목범위, _xlpm.적요범위, _xlpm.환종범위, _xlpm.값), (_xlpm.항목범위="금융상품")*(_xlpm.값&lt;&gt;0)),
  _xlpm.항목열, INDEX(_xlpm.필터행,,1),
  _xlpm.적요열, INDEX(_xlpm.필터행,,2),
  _xlpm.환종열, INDEX(_xlpm.필터행,,3),
  _xlpm.숫자열, INDEX(_xlpm.필터행,,4),
  _xlpm.고유그룹, _xlfn.UNIQUE(_xlfn.HSTACK(_xlpm.항목열, _xlpm.적요열, _xlpm.환종열)),
  _xlpm.최대값, _xlfn.BYROW(_xlpm.고유그룹, _xlfn.LAMBDA(_xlpm.행,
    _xlfn.LET(
      _xlpm.항, INDEX(_xlpm.행,,1),
      _xlpm.적, INDEX(_xlpm.행,,2),
      _xlpm.환, INDEX(_xlpm.행,,3),
      _xlpm.대상값들, _xlfn._xlws.FILTER(_xlpm.숫자열, (_xlpm.항목열=_xlpm.항)*(_xlpm.적요열=_xlpm.적)*(_xlpm.환종열=_xlpm.환)),
      IFERROR(MAX(_xlpm.대상값들), 0)
    )
  )),
  _xlpm.결과, _xlfn.HSTACK(_xlpm.고유그룹, _xlpm.최대값),
  _xlfn._xlws.SORT(_xlpm.결과, 4, -1)
),"항목 없음")</f>
        <v>항목 없음</v>
      </c>
      <c r="L45" s="1051"/>
      <c r="M45" s="1051"/>
      <c r="N45" s="1052"/>
      <c r="O45" s="1051"/>
    </row>
    <row r="46" spans="2:16">
      <c r="L46" s="1051"/>
      <c r="M46" s="1051"/>
      <c r="N46" s="1052"/>
      <c r="O46" s="1051"/>
    </row>
    <row r="47" spans="2:16">
      <c r="L47" s="1051"/>
      <c r="M47" s="1051"/>
      <c r="N47" s="1052"/>
      <c r="O47" s="1051"/>
    </row>
    <row r="48" spans="2:16">
      <c r="L48" s="1051"/>
      <c r="M48" s="1051"/>
      <c r="N48" s="1052"/>
      <c r="O48" s="1051"/>
    </row>
    <row r="49" spans="12:15">
      <c r="L49" s="1051"/>
      <c r="M49" s="1051"/>
      <c r="N49" s="1052"/>
      <c r="O49" s="1051"/>
    </row>
    <row r="50" spans="12:15">
      <c r="L50" s="1051"/>
      <c r="M50" s="1051"/>
      <c r="N50" s="1052"/>
      <c r="O50" s="1051"/>
    </row>
    <row r="51" spans="12:15">
      <c r="L51" s="1051"/>
      <c r="M51" s="1051"/>
      <c r="N51" s="1052"/>
      <c r="O51" s="1051"/>
    </row>
    <row r="52" spans="12:15">
      <c r="L52" s="1051"/>
      <c r="M52" s="1051"/>
      <c r="N52" s="1052"/>
      <c r="O52" s="1051"/>
    </row>
    <row r="53" spans="12:15">
      <c r="L53" s="1051"/>
      <c r="M53" s="1051"/>
      <c r="N53" s="1052"/>
      <c r="O53" s="1051"/>
    </row>
    <row r="54" spans="12:15">
      <c r="L54" s="1051"/>
      <c r="M54" s="1051"/>
      <c r="N54" s="1052"/>
      <c r="O54" s="1051"/>
    </row>
    <row r="55" spans="12:15">
      <c r="L55" s="1051"/>
      <c r="M55" s="1051"/>
      <c r="N55" s="1052"/>
      <c r="O55" s="1051"/>
    </row>
    <row r="56" spans="12:15">
      <c r="L56" s="1051"/>
      <c r="M56" s="1051"/>
      <c r="N56" s="1052"/>
      <c r="O56" s="1051"/>
    </row>
    <row r="57" spans="12:15">
      <c r="L57" s="1051"/>
      <c r="M57" s="1051"/>
      <c r="N57" s="1052"/>
      <c r="O57" s="1051"/>
    </row>
    <row r="58" spans="12:15">
      <c r="L58" s="1051"/>
      <c r="M58" s="1051"/>
      <c r="N58" s="1052"/>
      <c r="O58" s="1051"/>
    </row>
    <row r="59" spans="12:15">
      <c r="L59" s="1051"/>
      <c r="M59" s="1051"/>
      <c r="N59" s="1052"/>
      <c r="O59" s="1051"/>
    </row>
    <row r="60" spans="12:15">
      <c r="L60" s="1051"/>
      <c r="M60" s="1051"/>
      <c r="N60" s="1052"/>
      <c r="O60" s="1051"/>
    </row>
    <row r="61" spans="12:15">
      <c r="L61" s="1051"/>
      <c r="M61" s="1051"/>
      <c r="N61" s="1052"/>
      <c r="O61" s="1051"/>
    </row>
    <row r="62" spans="12:15">
      <c r="L62" s="1051"/>
      <c r="M62" s="1051"/>
      <c r="N62" s="1052"/>
      <c r="O62" s="1051"/>
    </row>
    <row r="63" spans="12:15">
      <c r="L63" s="1051"/>
      <c r="M63" s="1051"/>
      <c r="N63" s="1052"/>
      <c r="O63" s="1051"/>
    </row>
    <row r="64" spans="12:15">
      <c r="L64" s="1051"/>
      <c r="M64" s="1051"/>
      <c r="N64" s="1052"/>
      <c r="O64" s="1051"/>
    </row>
    <row r="65" spans="12:15">
      <c r="L65" s="1051"/>
      <c r="M65" s="1051"/>
      <c r="N65" s="1052"/>
      <c r="O65" s="1051"/>
    </row>
    <row r="66" spans="12:15">
      <c r="L66" s="1051"/>
      <c r="M66" s="1051"/>
      <c r="N66" s="1052"/>
      <c r="O66" s="1051"/>
    </row>
    <row r="67" spans="12:15">
      <c r="L67" s="1051"/>
      <c r="M67" s="1051"/>
      <c r="N67" s="1052"/>
      <c r="O67" s="1051"/>
    </row>
    <row r="68" spans="12:15">
      <c r="L68" s="1051"/>
      <c r="M68" s="1051"/>
      <c r="N68" s="1052"/>
      <c r="O68" s="1051"/>
    </row>
    <row r="69" spans="12:15">
      <c r="L69" s="1051"/>
      <c r="M69" s="1051"/>
      <c r="N69" s="1052"/>
      <c r="O69" s="1051"/>
    </row>
    <row r="70" spans="12:15">
      <c r="L70" s="1051"/>
      <c r="M70" s="1051"/>
      <c r="N70" s="1052"/>
      <c r="O70" s="1051"/>
    </row>
    <row r="71" spans="12:15">
      <c r="L71" s="1051"/>
      <c r="M71" s="1051"/>
      <c r="N71" s="1052"/>
      <c r="O71" s="1051"/>
    </row>
  </sheetData>
  <phoneticPr fontId="7" type="noConversion"/>
  <pageMargins left="0.7" right="0.7" top="0.75" bottom="0.75" header="0.3" footer="0.3"/>
  <pageSetup paperSize="9" scale="9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C81A-7628-49EE-995B-EE82F7D9336A}">
  <dimension ref="A1:BU354"/>
  <sheetViews>
    <sheetView showGridLines="0" zoomScale="130" zoomScaleNormal="130" workbookViewId="0">
      <pane xSplit="15" ySplit="4" topLeftCell="BD5" activePane="bottomRight" state="frozen"/>
      <selection pane="topRight"/>
      <selection pane="bottomLeft"/>
      <selection pane="bottomRight" activeCell="BI12" sqref="BI12"/>
    </sheetView>
  </sheetViews>
  <sheetFormatPr defaultColWidth="0" defaultRowHeight="16.5" outlineLevelRow="1" outlineLevelCol="1"/>
  <cols>
    <col min="1" max="1" width="2.125" style="1438" customWidth="1"/>
    <col min="2" max="2" width="32.625" style="1438" customWidth="1"/>
    <col min="3" max="3" width="18" style="1438" customWidth="1"/>
    <col min="4" max="15" width="11" style="1438" hidden="1" customWidth="1" outlineLevel="1"/>
    <col min="16" max="16" width="11" style="1438" customWidth="1" collapsed="1"/>
    <col min="17" max="17" width="12.625" style="1438" hidden="1" customWidth="1" outlineLevel="1"/>
    <col min="18" max="18" width="8.125" style="1438" hidden="1" customWidth="1" outlineLevel="1"/>
    <col min="19" max="30" width="11" style="1438" hidden="1" customWidth="1" outlineLevel="1"/>
    <col min="31" max="31" width="11" style="1438" customWidth="1" collapsed="1"/>
    <col min="32" max="32" width="12.625" style="1438" hidden="1" customWidth="1" outlineLevel="1"/>
    <col min="33" max="42" width="11" style="1438" hidden="1" customWidth="1" outlineLevel="1"/>
    <col min="43" max="44" width="10.625" style="1438" hidden="1" customWidth="1" outlineLevel="1"/>
    <col min="45" max="45" width="11" style="1438" customWidth="1" collapsed="1"/>
    <col min="46" max="46" width="13.75" style="1438" bestFit="1" customWidth="1" outlineLevel="1"/>
    <col min="47" max="58" width="10.625" style="1438" customWidth="1" outlineLevel="1"/>
    <col min="59" max="59" width="11" style="1438" customWidth="1"/>
    <col min="60" max="60" width="12.75" style="1438" bestFit="1" customWidth="1"/>
    <col min="61" max="72" width="10.625" style="1438" customWidth="1" outlineLevel="1"/>
    <col min="73" max="73" width="11" style="1438" customWidth="1"/>
    <col min="74" max="620" width="8.125" style="1438" customWidth="1"/>
    <col min="621" max="16384" width="0" style="1438" hidden="1"/>
  </cols>
  <sheetData>
    <row r="1" spans="1:73" ht="15.75" customHeight="1">
      <c r="A1" s="1434"/>
      <c r="B1" s="1434"/>
      <c r="C1" s="1434"/>
      <c r="D1" s="1435"/>
      <c r="E1" s="1436" t="s">
        <v>464</v>
      </c>
      <c r="F1" s="1436">
        <v>43</v>
      </c>
      <c r="G1" s="1437">
        <v>52</v>
      </c>
      <c r="H1" s="1435">
        <v>61</v>
      </c>
      <c r="I1" s="1435">
        <v>72</v>
      </c>
      <c r="J1" s="1435">
        <v>78</v>
      </c>
      <c r="K1" s="1435">
        <v>95</v>
      </c>
      <c r="L1" s="1435">
        <v>105</v>
      </c>
      <c r="M1" s="1435">
        <v>129</v>
      </c>
      <c r="N1" s="1435">
        <v>133</v>
      </c>
      <c r="O1" s="1435">
        <v>135</v>
      </c>
      <c r="P1" s="1435"/>
      <c r="Q1" s="1434"/>
      <c r="R1" s="1434"/>
      <c r="S1" s="1435">
        <v>142</v>
      </c>
      <c r="T1" s="1435">
        <v>150</v>
      </c>
      <c r="U1" s="1435">
        <v>150</v>
      </c>
      <c r="V1" s="1435">
        <v>150</v>
      </c>
      <c r="W1" s="1435"/>
      <c r="X1" s="1435"/>
      <c r="Y1" s="1435"/>
      <c r="Z1" s="1435"/>
      <c r="AA1" s="1435"/>
      <c r="AB1" s="1435"/>
      <c r="AC1" s="1435"/>
      <c r="AD1" s="1435"/>
      <c r="AE1" s="1435"/>
      <c r="AF1" s="1434"/>
      <c r="AG1" s="1435"/>
      <c r="AH1" s="1435"/>
      <c r="AI1" s="1435"/>
      <c r="AJ1" s="1435"/>
      <c r="AK1" s="1435"/>
      <c r="AL1" s="1435"/>
      <c r="AM1" s="1435"/>
      <c r="AN1" s="1435"/>
      <c r="AO1" s="1435"/>
      <c r="AP1" s="1435"/>
      <c r="AS1" s="1435"/>
      <c r="BG1" s="1435"/>
      <c r="BU1" s="1435"/>
    </row>
    <row r="2" spans="1:73">
      <c r="A2" s="1434"/>
      <c r="B2" s="1439" t="s">
        <v>465</v>
      </c>
      <c r="C2" s="1439"/>
      <c r="E2" s="1434"/>
      <c r="F2" s="1440">
        <v>33</v>
      </c>
      <c r="G2" s="1435">
        <f t="shared" ref="G2:O2" si="0">G1-F1</f>
        <v>9</v>
      </c>
      <c r="H2" s="1435">
        <f t="shared" si="0"/>
        <v>9</v>
      </c>
      <c r="I2" s="1435">
        <f t="shared" si="0"/>
        <v>11</v>
      </c>
      <c r="J2" s="1435">
        <f t="shared" si="0"/>
        <v>6</v>
      </c>
      <c r="K2" s="1435">
        <f t="shared" si="0"/>
        <v>17</v>
      </c>
      <c r="L2" s="1435">
        <f t="shared" si="0"/>
        <v>10</v>
      </c>
      <c r="M2" s="1435">
        <f t="shared" si="0"/>
        <v>24</v>
      </c>
      <c r="N2" s="1435">
        <f t="shared" si="0"/>
        <v>4</v>
      </c>
      <c r="O2" s="1435">
        <f t="shared" si="0"/>
        <v>2</v>
      </c>
      <c r="P2" s="1435"/>
      <c r="Q2" s="1434"/>
      <c r="R2" s="1434"/>
      <c r="S2" s="1435">
        <f>S1-O1</f>
        <v>7</v>
      </c>
      <c r="T2" s="1435">
        <f>T1-S1</f>
        <v>8</v>
      </c>
      <c r="U2" s="1435"/>
      <c r="V2" s="1435"/>
      <c r="W2" s="1435"/>
      <c r="X2" s="1435"/>
      <c r="Y2" s="1435"/>
      <c r="Z2" s="1435"/>
      <c r="AA2" s="1435"/>
      <c r="AB2" s="1435"/>
      <c r="AC2" s="1435"/>
      <c r="AD2" s="1435"/>
      <c r="AE2" s="1435"/>
      <c r="AF2" s="1434"/>
      <c r="AG2" s="1435">
        <f>SUM(AG5:AI5)</f>
        <v>1085916</v>
      </c>
      <c r="AH2" s="1435"/>
      <c r="AI2" s="1435"/>
      <c r="AJ2" s="1435">
        <f>SUM(AJ5:AL5)</f>
        <v>1085916</v>
      </c>
      <c r="AK2" s="1435"/>
      <c r="AL2" s="1435"/>
      <c r="AM2" s="1435">
        <f>SUM(AM5:AO5)</f>
        <v>11085916</v>
      </c>
      <c r="AN2" s="1435"/>
      <c r="AO2" s="1435"/>
      <c r="AP2" s="1435">
        <f>SUM(AP5:AR5)</f>
        <v>12617145</v>
      </c>
      <c r="AS2" s="1435"/>
      <c r="BG2" s="1435"/>
      <c r="BU2" s="1435"/>
    </row>
    <row r="3" spans="1:73">
      <c r="A3" s="1434"/>
      <c r="B3" s="1434"/>
      <c r="C3" s="1434"/>
      <c r="D3" s="1441" t="s">
        <v>466</v>
      </c>
      <c r="E3" s="1442"/>
      <c r="F3" s="1442"/>
      <c r="G3" s="1442"/>
      <c r="H3" s="1442"/>
      <c r="I3" s="1442"/>
      <c r="J3" s="1442"/>
      <c r="K3" s="1442"/>
      <c r="L3" s="1442"/>
      <c r="M3" s="1442"/>
      <c r="N3" s="1442"/>
      <c r="O3" s="1442"/>
      <c r="P3" s="1442"/>
      <c r="Q3" s="1434"/>
      <c r="R3" s="1434"/>
      <c r="S3" s="1442"/>
      <c r="T3" s="1442"/>
      <c r="U3" s="1442"/>
      <c r="V3" s="1442"/>
      <c r="W3" s="1442" t="s">
        <v>467</v>
      </c>
      <c r="X3" s="1442"/>
      <c r="Y3" s="1442"/>
      <c r="Z3" s="1442"/>
      <c r="AA3" s="1442"/>
      <c r="AB3" s="1442"/>
      <c r="AC3" s="1442"/>
      <c r="AD3" s="1442"/>
      <c r="AE3" s="1442"/>
      <c r="AF3" s="1434"/>
      <c r="AG3" s="1442"/>
      <c r="AH3" s="1442"/>
      <c r="AI3" s="1442"/>
      <c r="AJ3" s="1442"/>
      <c r="AK3" s="1442"/>
      <c r="AL3" s="1442"/>
      <c r="AM3" s="1442"/>
      <c r="AN3" s="1442"/>
      <c r="AO3" s="1442"/>
      <c r="AP3" s="1442"/>
      <c r="AS3" s="1442"/>
      <c r="AX3" s="1436"/>
      <c r="AY3" s="1436"/>
      <c r="AZ3" s="1436"/>
      <c r="BA3" s="1436"/>
      <c r="BB3" s="1436"/>
      <c r="BC3" s="1436"/>
      <c r="BD3" s="1436"/>
      <c r="BE3" s="1436"/>
    </row>
    <row r="4" spans="1:73">
      <c r="A4" s="1434"/>
      <c r="B4" s="1443"/>
      <c r="C4" s="1443"/>
      <c r="D4" s="1444">
        <v>44592</v>
      </c>
      <c r="E4" s="1444">
        <f>EOMONTH(D4,1)</f>
        <v>44620</v>
      </c>
      <c r="F4" s="1444">
        <f>EOMONTH(E4,1)</f>
        <v>44651</v>
      </c>
      <c r="G4" s="1444">
        <f>EOMONTH(F4,1)</f>
        <v>44681</v>
      </c>
      <c r="H4" s="1444">
        <f>EOMONTH(G4,1)</f>
        <v>44712</v>
      </c>
      <c r="I4" s="1444">
        <f t="shared" ref="I4:N4" si="1">EOMONTH(H4,1)</f>
        <v>44742</v>
      </c>
      <c r="J4" s="1444">
        <f t="shared" si="1"/>
        <v>44773</v>
      </c>
      <c r="K4" s="1444">
        <f t="shared" si="1"/>
        <v>44804</v>
      </c>
      <c r="L4" s="1444">
        <f t="shared" si="1"/>
        <v>44834</v>
      </c>
      <c r="M4" s="1444">
        <f t="shared" si="1"/>
        <v>44865</v>
      </c>
      <c r="N4" s="1444">
        <f t="shared" si="1"/>
        <v>44895</v>
      </c>
      <c r="O4" s="1444">
        <f>EOMONTH(N4,1)</f>
        <v>44926</v>
      </c>
      <c r="P4" s="1445" t="s">
        <v>468</v>
      </c>
      <c r="Q4" s="1446" t="s">
        <v>26</v>
      </c>
      <c r="R4" s="1434"/>
      <c r="S4" s="1444">
        <f>EOMONTH(O4,1)</f>
        <v>44957</v>
      </c>
      <c r="T4" s="1444">
        <f t="shared" ref="T4:AD4" si="2">EOMONTH(S4,1)</f>
        <v>44985</v>
      </c>
      <c r="U4" s="1444">
        <f t="shared" si="2"/>
        <v>45016</v>
      </c>
      <c r="V4" s="1444">
        <f t="shared" si="2"/>
        <v>45046</v>
      </c>
      <c r="W4" s="1444">
        <f t="shared" si="2"/>
        <v>45077</v>
      </c>
      <c r="X4" s="1444">
        <f t="shared" si="2"/>
        <v>45107</v>
      </c>
      <c r="Y4" s="1444">
        <f t="shared" si="2"/>
        <v>45138</v>
      </c>
      <c r="Z4" s="1444">
        <f t="shared" si="2"/>
        <v>45169</v>
      </c>
      <c r="AA4" s="1444">
        <f t="shared" si="2"/>
        <v>45199</v>
      </c>
      <c r="AB4" s="1444">
        <f t="shared" si="2"/>
        <v>45230</v>
      </c>
      <c r="AC4" s="1444">
        <f t="shared" si="2"/>
        <v>45260</v>
      </c>
      <c r="AD4" s="1444">
        <f t="shared" si="2"/>
        <v>45291</v>
      </c>
      <c r="AE4" s="1445" t="s">
        <v>469</v>
      </c>
      <c r="AF4" s="1446" t="s">
        <v>26</v>
      </c>
      <c r="AG4" s="1444">
        <f>EOMONTH(AD4,1)</f>
        <v>45322</v>
      </c>
      <c r="AH4" s="1444">
        <f>EOMONTH(AG4,1)</f>
        <v>45351</v>
      </c>
      <c r="AI4" s="1444">
        <f>EOMONTH(AH4,1)</f>
        <v>45382</v>
      </c>
      <c r="AJ4" s="1444">
        <f>EOMONTH(AI4,1)</f>
        <v>45412</v>
      </c>
      <c r="AK4" s="1444">
        <f>EOMONTH(AJ4,1)</f>
        <v>45443</v>
      </c>
      <c r="AL4" s="1444">
        <f>EOMONTH(AK4,1)</f>
        <v>45473</v>
      </c>
      <c r="AM4" s="1444">
        <f t="shared" ref="AM4:AR4" si="3">EOMONTH(AL4,1)</f>
        <v>45504</v>
      </c>
      <c r="AN4" s="1444">
        <f t="shared" si="3"/>
        <v>45535</v>
      </c>
      <c r="AO4" s="1444">
        <f t="shared" si="3"/>
        <v>45565</v>
      </c>
      <c r="AP4" s="1444">
        <f t="shared" si="3"/>
        <v>45596</v>
      </c>
      <c r="AQ4" s="1444">
        <f t="shared" si="3"/>
        <v>45626</v>
      </c>
      <c r="AR4" s="1444">
        <f t="shared" si="3"/>
        <v>45657</v>
      </c>
      <c r="AS4" s="1445" t="s">
        <v>411</v>
      </c>
      <c r="AT4" s="1446" t="s">
        <v>26</v>
      </c>
      <c r="AU4" s="1444">
        <v>45658</v>
      </c>
      <c r="AV4" s="1444">
        <f t="shared" ref="AV4:BF4" si="4">EOMONTH(AU4,1)</f>
        <v>45716</v>
      </c>
      <c r="AW4" s="1444">
        <f t="shared" si="4"/>
        <v>45747</v>
      </c>
      <c r="AX4" s="1444">
        <f t="shared" si="4"/>
        <v>45777</v>
      </c>
      <c r="AY4" s="1444">
        <f t="shared" si="4"/>
        <v>45808</v>
      </c>
      <c r="AZ4" s="1444">
        <f t="shared" si="4"/>
        <v>45838</v>
      </c>
      <c r="BA4" s="1444">
        <f t="shared" si="4"/>
        <v>45869</v>
      </c>
      <c r="BB4" s="1444">
        <f t="shared" si="4"/>
        <v>45900</v>
      </c>
      <c r="BC4" s="1444">
        <f t="shared" si="4"/>
        <v>45930</v>
      </c>
      <c r="BD4" s="1444">
        <f t="shared" si="4"/>
        <v>45961</v>
      </c>
      <c r="BE4" s="1444">
        <f t="shared" si="4"/>
        <v>45991</v>
      </c>
      <c r="BF4" s="1447">
        <f t="shared" si="4"/>
        <v>46022</v>
      </c>
      <c r="BG4" s="1448" t="s">
        <v>306</v>
      </c>
      <c r="BI4" s="1449">
        <v>46023</v>
      </c>
      <c r="BJ4" s="1449">
        <f>EOMONTH(BI4,1)</f>
        <v>46081</v>
      </c>
      <c r="BK4" s="1449">
        <f t="shared" ref="BK4:BT4" si="5">EOMONTH(BJ4,1)</f>
        <v>46112</v>
      </c>
      <c r="BL4" s="1449">
        <f t="shared" si="5"/>
        <v>46142</v>
      </c>
      <c r="BM4" s="1449">
        <f t="shared" si="5"/>
        <v>46173</v>
      </c>
      <c r="BN4" s="1449">
        <f t="shared" si="5"/>
        <v>46203</v>
      </c>
      <c r="BO4" s="1449">
        <f t="shared" si="5"/>
        <v>46234</v>
      </c>
      <c r="BP4" s="1449">
        <f t="shared" si="5"/>
        <v>46265</v>
      </c>
      <c r="BQ4" s="1449">
        <f t="shared" si="5"/>
        <v>46295</v>
      </c>
      <c r="BR4" s="1449">
        <f t="shared" si="5"/>
        <v>46326</v>
      </c>
      <c r="BS4" s="1449">
        <f t="shared" si="5"/>
        <v>46356</v>
      </c>
      <c r="BT4" s="1449">
        <f t="shared" si="5"/>
        <v>46387</v>
      </c>
      <c r="BU4" s="1448" t="s">
        <v>470</v>
      </c>
    </row>
    <row r="5" spans="1:73">
      <c r="A5" s="1434"/>
      <c r="B5" s="1450" t="s">
        <v>471</v>
      </c>
      <c r="C5" s="1450"/>
      <c r="D5" s="1451">
        <f t="shared" ref="D5:O5" si="6">SUM(D6:D13)</f>
        <v>0</v>
      </c>
      <c r="E5" s="1451">
        <f t="shared" si="6"/>
        <v>0</v>
      </c>
      <c r="F5" s="1451">
        <f t="shared" si="6"/>
        <v>0</v>
      </c>
      <c r="G5" s="1451">
        <f t="shared" si="6"/>
        <v>0</v>
      </c>
      <c r="H5" s="1451">
        <f t="shared" si="6"/>
        <v>0</v>
      </c>
      <c r="I5" s="1451">
        <f t="shared" si="6"/>
        <v>0</v>
      </c>
      <c r="J5" s="1451">
        <f t="shared" si="6"/>
        <v>0</v>
      </c>
      <c r="K5" s="1451">
        <f t="shared" si="6"/>
        <v>0</v>
      </c>
      <c r="L5" s="1451">
        <f t="shared" si="6"/>
        <v>0</v>
      </c>
      <c r="M5" s="1451">
        <f t="shared" si="6"/>
        <v>0</v>
      </c>
      <c r="N5" s="1451">
        <f t="shared" si="6"/>
        <v>0</v>
      </c>
      <c r="O5" s="1451">
        <f t="shared" si="6"/>
        <v>176105556</v>
      </c>
      <c r="P5" s="1452">
        <f>SUM(D5:O5)</f>
        <v>176105556</v>
      </c>
      <c r="Q5" s="1434"/>
      <c r="R5" s="1434"/>
      <c r="S5" s="1451">
        <f>SUM(S6:S13)</f>
        <v>35221112</v>
      </c>
      <c r="T5" s="1451">
        <f>SUM(T6:T13)</f>
        <v>35221112</v>
      </c>
      <c r="U5" s="1451">
        <f t="shared" ref="U5:AD5" si="7">SUM(U6:U13)</f>
        <v>35221112</v>
      </c>
      <c r="V5" s="1451">
        <f t="shared" si="7"/>
        <v>35221112</v>
      </c>
      <c r="W5" s="1451">
        <f t="shared" si="7"/>
        <v>35221112</v>
      </c>
      <c r="X5" s="1451">
        <f t="shared" si="7"/>
        <v>37716962</v>
      </c>
      <c r="Y5" s="1451">
        <f t="shared" si="7"/>
        <v>35221112</v>
      </c>
      <c r="Z5" s="1451">
        <f t="shared" si="7"/>
        <v>36252107</v>
      </c>
      <c r="AA5" s="1451">
        <f t="shared" si="7"/>
        <v>-278511148</v>
      </c>
      <c r="AB5" s="1451">
        <f t="shared" si="7"/>
        <v>361972</v>
      </c>
      <c r="AC5" s="1451">
        <f t="shared" si="7"/>
        <v>361972</v>
      </c>
      <c r="AD5" s="1451">
        <f t="shared" si="7"/>
        <v>361972</v>
      </c>
      <c r="AE5" s="1452">
        <f t="shared" ref="AE5:AE48" si="8">SUM(S5:AD5)</f>
        <v>7870509</v>
      </c>
      <c r="AF5" s="1434"/>
      <c r="AG5" s="1451">
        <f t="shared" ref="AG5:AR5" si="9">SUM(AG6:AG13)</f>
        <v>361972</v>
      </c>
      <c r="AH5" s="1451">
        <f t="shared" si="9"/>
        <v>361972</v>
      </c>
      <c r="AI5" s="1451">
        <f t="shared" si="9"/>
        <v>361972</v>
      </c>
      <c r="AJ5" s="1451">
        <f t="shared" si="9"/>
        <v>361972</v>
      </c>
      <c r="AK5" s="1451">
        <f t="shared" si="9"/>
        <v>361972</v>
      </c>
      <c r="AL5" s="1451">
        <f t="shared" si="9"/>
        <v>361972</v>
      </c>
      <c r="AM5" s="1451">
        <f t="shared" si="9"/>
        <v>361972</v>
      </c>
      <c r="AN5" s="1451">
        <f t="shared" si="9"/>
        <v>361972</v>
      </c>
      <c r="AO5" s="1451">
        <f t="shared" si="9"/>
        <v>10361972</v>
      </c>
      <c r="AP5" s="1451">
        <f t="shared" si="9"/>
        <v>2361972</v>
      </c>
      <c r="AQ5" s="1451">
        <f t="shared" si="9"/>
        <v>361972</v>
      </c>
      <c r="AR5" s="1451">
        <f t="shared" si="9"/>
        <v>9893201</v>
      </c>
      <c r="AS5" s="1452">
        <f t="shared" ref="AS5:AS48" si="10">SUM(AG5:AR5)</f>
        <v>25874893</v>
      </c>
      <c r="AU5" s="1451">
        <f t="shared" ref="AU5:BF5" si="11">SUM(AU6:AU13)</f>
        <v>361972</v>
      </c>
      <c r="AV5" s="1451">
        <f t="shared" si="11"/>
        <v>1315875</v>
      </c>
      <c r="AW5" s="1451">
        <f t="shared" si="11"/>
        <v>1093665</v>
      </c>
      <c r="AX5" s="1451">
        <f t="shared" si="11"/>
        <v>743770</v>
      </c>
      <c r="AY5" s="1451">
        <f t="shared" si="11"/>
        <v>754704</v>
      </c>
      <c r="AZ5" s="1451">
        <f t="shared" si="11"/>
        <v>684095</v>
      </c>
      <c r="BA5" s="1451">
        <f t="shared" si="11"/>
        <v>701006</v>
      </c>
      <c r="BB5" s="1451">
        <f t="shared" si="11"/>
        <v>361080</v>
      </c>
      <c r="BC5" s="1451">
        <f t="shared" si="11"/>
        <v>359829</v>
      </c>
      <c r="BD5" s="1451">
        <f t="shared" si="11"/>
        <v>351799</v>
      </c>
      <c r="BE5" s="1451">
        <f t="shared" si="11"/>
        <v>370353</v>
      </c>
      <c r="BF5" s="1451">
        <f t="shared" si="11"/>
        <v>732324.5</v>
      </c>
      <c r="BG5" s="1453">
        <f t="shared" ref="BG5:BG48" si="12">SUM(AU5:BF5)</f>
        <v>7830472.5</v>
      </c>
      <c r="BH5" s="1436"/>
      <c r="BI5" s="1451">
        <f t="shared" ref="BI5:BT5" si="13">SUM(BI6:BI13)</f>
        <v>6730458</v>
      </c>
      <c r="BJ5" s="1451">
        <f t="shared" si="13"/>
        <v>6730458</v>
      </c>
      <c r="BK5" s="1451">
        <f t="shared" si="13"/>
        <v>6730458</v>
      </c>
      <c r="BL5" s="1451">
        <f t="shared" si="13"/>
        <v>6730458</v>
      </c>
      <c r="BM5" s="1451">
        <f t="shared" si="13"/>
        <v>6730458</v>
      </c>
      <c r="BN5" s="1451">
        <f t="shared" si="13"/>
        <v>6730458</v>
      </c>
      <c r="BO5" s="1451">
        <f t="shared" si="13"/>
        <v>6730458</v>
      </c>
      <c r="BP5" s="1451">
        <f t="shared" si="13"/>
        <v>6730458</v>
      </c>
      <c r="BQ5" s="1451">
        <f t="shared" si="13"/>
        <v>6730458</v>
      </c>
      <c r="BR5" s="1451">
        <f t="shared" si="13"/>
        <v>6730458</v>
      </c>
      <c r="BS5" s="1451">
        <f t="shared" si="13"/>
        <v>6730458</v>
      </c>
      <c r="BT5" s="1451">
        <f t="shared" si="13"/>
        <v>6730458</v>
      </c>
      <c r="BU5" s="1453">
        <f t="shared" ref="BU5:BU48" si="14">SUM(BI5:BT5)</f>
        <v>80765496</v>
      </c>
    </row>
    <row r="6" spans="1:73" outlineLevel="1">
      <c r="A6" s="1434"/>
      <c r="B6" s="1454" t="s">
        <v>472</v>
      </c>
      <c r="C6" s="1454"/>
      <c r="D6" s="1455"/>
      <c r="E6" s="1455"/>
      <c r="F6" s="1455"/>
      <c r="G6" s="1455"/>
      <c r="H6" s="1455"/>
      <c r="I6" s="1455"/>
      <c r="J6" s="1455"/>
      <c r="K6" s="1455"/>
      <c r="L6" s="1455"/>
      <c r="M6" s="1455">
        <v>0</v>
      </c>
      <c r="N6" s="1455"/>
      <c r="O6" s="1455"/>
      <c r="P6" s="1456">
        <f t="shared" ref="P6:P48" si="15">SUM(D6:O6)</f>
        <v>0</v>
      </c>
      <c r="Q6" s="1457"/>
      <c r="R6" s="1457"/>
      <c r="S6" s="1455"/>
      <c r="T6" s="1455"/>
      <c r="U6" s="1455"/>
      <c r="V6" s="1455"/>
      <c r="W6" s="1455"/>
      <c r="X6" s="1455"/>
      <c r="Y6" s="1455"/>
      <c r="Z6" s="1455"/>
      <c r="AA6" s="1455"/>
      <c r="AB6" s="1455"/>
      <c r="AC6" s="1455"/>
      <c r="AD6" s="1455"/>
      <c r="AE6" s="1456">
        <f t="shared" si="8"/>
        <v>0</v>
      </c>
      <c r="AF6" s="1457"/>
      <c r="AG6" s="1455"/>
      <c r="AH6" s="1455"/>
      <c r="AI6" s="1455"/>
      <c r="AJ6" s="1455"/>
      <c r="AK6" s="1455"/>
      <c r="AL6" s="1455"/>
      <c r="AM6" s="1455"/>
      <c r="AN6" s="1455"/>
      <c r="AO6" s="1455">
        <v>10000000</v>
      </c>
      <c r="AP6" s="1455">
        <v>2000000</v>
      </c>
      <c r="AQ6" s="1455"/>
      <c r="AR6" s="1455"/>
      <c r="AS6" s="1456">
        <f t="shared" si="10"/>
        <v>12000000</v>
      </c>
      <c r="AU6" s="1455"/>
      <c r="AV6" s="1455"/>
      <c r="AW6" s="1455"/>
      <c r="AX6" s="1455"/>
      <c r="AY6" s="1455"/>
      <c r="AZ6" s="1455"/>
      <c r="BA6" s="1455"/>
      <c r="BB6" s="1455"/>
      <c r="BC6" s="1455"/>
      <c r="BD6" s="1455"/>
      <c r="BE6" s="1455"/>
      <c r="BF6" s="1457"/>
      <c r="BG6" s="1458">
        <f t="shared" si="12"/>
        <v>0</v>
      </c>
      <c r="BI6" s="1457"/>
      <c r="BJ6" s="1457"/>
      <c r="BK6" s="1457"/>
      <c r="BL6" s="1457"/>
      <c r="BM6" s="1457"/>
      <c r="BN6" s="1457"/>
      <c r="BO6" s="1457"/>
      <c r="BP6" s="1457"/>
      <c r="BQ6" s="1457"/>
      <c r="BR6" s="1457"/>
      <c r="BS6" s="1457"/>
      <c r="BT6" s="1457"/>
      <c r="BU6" s="1458">
        <f t="shared" si="14"/>
        <v>0</v>
      </c>
    </row>
    <row r="7" spans="1:73" outlineLevel="1">
      <c r="A7" s="1434"/>
      <c r="B7" s="1454"/>
      <c r="C7" s="1454"/>
      <c r="D7" s="1455"/>
      <c r="E7" s="1455"/>
      <c r="F7" s="1455"/>
      <c r="G7" s="1455"/>
      <c r="H7" s="1455"/>
      <c r="I7" s="1455"/>
      <c r="J7" s="1455"/>
      <c r="K7" s="1455"/>
      <c r="L7" s="1455"/>
      <c r="M7" s="1455">
        <v>0</v>
      </c>
      <c r="N7" s="1455"/>
      <c r="O7" s="1455"/>
      <c r="P7" s="1456">
        <f t="shared" si="15"/>
        <v>0</v>
      </c>
      <c r="Q7" s="1457"/>
      <c r="R7" s="1457"/>
      <c r="S7" s="1455"/>
      <c r="T7" s="1455"/>
      <c r="U7" s="1455"/>
      <c r="V7" s="1455"/>
      <c r="W7" s="1455"/>
      <c r="X7" s="1455"/>
      <c r="Y7" s="1455"/>
      <c r="Z7" s="1455"/>
      <c r="AA7" s="1455"/>
      <c r="AB7" s="1455"/>
      <c r="AC7" s="1455"/>
      <c r="AD7" s="1455"/>
      <c r="AE7" s="1456">
        <f t="shared" si="8"/>
        <v>0</v>
      </c>
      <c r="AF7" s="1457"/>
      <c r="AG7" s="1455"/>
      <c r="AH7" s="1455"/>
      <c r="AI7" s="1455"/>
      <c r="AJ7" s="1455"/>
      <c r="AK7" s="1455"/>
      <c r="AL7" s="1455"/>
      <c r="AM7" s="1455"/>
      <c r="AN7" s="1455"/>
      <c r="AO7" s="1455"/>
      <c r="AP7" s="1455"/>
      <c r="AQ7" s="1455"/>
      <c r="AR7" s="1455"/>
      <c r="AS7" s="1456">
        <f t="shared" si="10"/>
        <v>0</v>
      </c>
      <c r="AU7" s="1455"/>
      <c r="AV7" s="1455"/>
      <c r="AW7" s="1455"/>
      <c r="AX7" s="1455"/>
      <c r="AY7" s="1455"/>
      <c r="AZ7" s="1455"/>
      <c r="BA7" s="1455"/>
      <c r="BB7" s="1455"/>
      <c r="BC7" s="1455"/>
      <c r="BD7" s="1455"/>
      <c r="BE7" s="1455"/>
      <c r="BF7" s="1457"/>
      <c r="BG7" s="1458">
        <f t="shared" si="12"/>
        <v>0</v>
      </c>
      <c r="BI7" s="1457"/>
      <c r="BJ7" s="1457"/>
      <c r="BK7" s="1457"/>
      <c r="BL7" s="1457"/>
      <c r="BM7" s="1457"/>
      <c r="BN7" s="1457"/>
      <c r="BO7" s="1457"/>
      <c r="BP7" s="1457"/>
      <c r="BQ7" s="1457"/>
      <c r="BR7" s="1457"/>
      <c r="BS7" s="1457"/>
      <c r="BT7" s="1457"/>
      <c r="BU7" s="1458">
        <f t="shared" si="14"/>
        <v>0</v>
      </c>
    </row>
    <row r="8" spans="1:73" outlineLevel="1">
      <c r="A8" s="1434"/>
      <c r="B8" s="1454"/>
      <c r="C8" s="1454"/>
      <c r="D8" s="1455"/>
      <c r="E8" s="1455"/>
      <c r="F8" s="1455"/>
      <c r="G8" s="1455"/>
      <c r="H8" s="1455"/>
      <c r="I8" s="1455"/>
      <c r="J8" s="1455"/>
      <c r="K8" s="1455"/>
      <c r="L8" s="1455"/>
      <c r="M8" s="1455">
        <v>0</v>
      </c>
      <c r="N8" s="1455"/>
      <c r="O8" s="1455"/>
      <c r="P8" s="1456">
        <f t="shared" si="15"/>
        <v>0</v>
      </c>
      <c r="Q8" s="1457"/>
      <c r="R8" s="1457"/>
      <c r="S8" s="1455"/>
      <c r="T8" s="1455"/>
      <c r="U8" s="1455"/>
      <c r="V8" s="1455"/>
      <c r="W8" s="1455"/>
      <c r="X8" s="1455"/>
      <c r="Y8" s="1455"/>
      <c r="Z8" s="1455"/>
      <c r="AA8" s="1455"/>
      <c r="AB8" s="1455"/>
      <c r="AC8" s="1455"/>
      <c r="AD8" s="1455"/>
      <c r="AE8" s="1456">
        <f t="shared" si="8"/>
        <v>0</v>
      </c>
      <c r="AF8" s="1457"/>
      <c r="AG8" s="1455"/>
      <c r="AH8" s="1455"/>
      <c r="AI8" s="1455"/>
      <c r="AJ8" s="1455"/>
      <c r="AK8" s="1455"/>
      <c r="AL8" s="1455"/>
      <c r="AM8" s="1455"/>
      <c r="AN8" s="1455"/>
      <c r="AO8" s="1455"/>
      <c r="AP8" s="1455"/>
      <c r="AQ8" s="1455"/>
      <c r="AR8" s="1455"/>
      <c r="AS8" s="1456">
        <f t="shared" si="10"/>
        <v>0</v>
      </c>
      <c r="AU8" s="1455"/>
      <c r="AV8" s="1455"/>
      <c r="AW8" s="1455"/>
      <c r="AX8" s="1455"/>
      <c r="AY8" s="1455"/>
      <c r="AZ8" s="1455"/>
      <c r="BA8" s="1455"/>
      <c r="BB8" s="1455"/>
      <c r="BC8" s="1455"/>
      <c r="BD8" s="1455"/>
      <c r="BE8" s="1455"/>
      <c r="BF8" s="1457"/>
      <c r="BG8" s="1458">
        <f t="shared" si="12"/>
        <v>0</v>
      </c>
      <c r="BI8" s="1457"/>
      <c r="BJ8" s="1457"/>
      <c r="BK8" s="1457"/>
      <c r="BL8" s="1457"/>
      <c r="BM8" s="1457"/>
      <c r="BN8" s="1457"/>
      <c r="BO8" s="1457"/>
      <c r="BP8" s="1457"/>
      <c r="BQ8" s="1457"/>
      <c r="BR8" s="1457"/>
      <c r="BS8" s="1457"/>
      <c r="BT8" s="1457"/>
      <c r="BU8" s="1458">
        <f t="shared" si="14"/>
        <v>0</v>
      </c>
    </row>
    <row r="9" spans="1:73" outlineLevel="1">
      <c r="A9" s="1434"/>
      <c r="B9" s="1454"/>
      <c r="C9" s="1454"/>
      <c r="D9" s="1455"/>
      <c r="E9" s="1455"/>
      <c r="F9" s="1455"/>
      <c r="G9" s="1455"/>
      <c r="H9" s="1455"/>
      <c r="I9" s="1455"/>
      <c r="J9" s="1455"/>
      <c r="K9" s="1455"/>
      <c r="L9" s="1455"/>
      <c r="M9" s="1455">
        <v>0</v>
      </c>
      <c r="N9" s="1455"/>
      <c r="O9" s="1455"/>
      <c r="P9" s="1456">
        <f t="shared" si="15"/>
        <v>0</v>
      </c>
      <c r="Q9" s="1457"/>
      <c r="R9" s="1457"/>
      <c r="S9" s="1455"/>
      <c r="T9" s="1455"/>
      <c r="U9" s="1455"/>
      <c r="V9" s="1455"/>
      <c r="W9" s="1455"/>
      <c r="X9" s="1455"/>
      <c r="Y9" s="1455"/>
      <c r="Z9" s="1455"/>
      <c r="AA9" s="1455"/>
      <c r="AB9" s="1455"/>
      <c r="AC9" s="1455"/>
      <c r="AD9" s="1455"/>
      <c r="AE9" s="1456">
        <f t="shared" si="8"/>
        <v>0</v>
      </c>
      <c r="AF9" s="1457"/>
      <c r="AG9" s="1455"/>
      <c r="AH9" s="1455"/>
      <c r="AI9" s="1455"/>
      <c r="AJ9" s="1455"/>
      <c r="AK9" s="1455"/>
      <c r="AL9" s="1455"/>
      <c r="AM9" s="1455"/>
      <c r="AN9" s="1455"/>
      <c r="AO9" s="1455"/>
      <c r="AP9" s="1455"/>
      <c r="AQ9" s="1455"/>
      <c r="AR9" s="1455"/>
      <c r="AS9" s="1456">
        <f t="shared" si="10"/>
        <v>0</v>
      </c>
      <c r="AU9" s="1455"/>
      <c r="AV9" s="1455"/>
      <c r="AW9" s="1455"/>
      <c r="AX9" s="1455"/>
      <c r="AY9" s="1455"/>
      <c r="AZ9" s="1455"/>
      <c r="BA9" s="1455"/>
      <c r="BB9" s="1455"/>
      <c r="BC9" s="1455"/>
      <c r="BD9" s="1455"/>
      <c r="BE9" s="1455"/>
      <c r="BF9" s="1457"/>
      <c r="BG9" s="1458">
        <f t="shared" si="12"/>
        <v>0</v>
      </c>
      <c r="BI9" s="1457"/>
      <c r="BJ9" s="1457"/>
      <c r="BK9" s="1457"/>
      <c r="BL9" s="1457"/>
      <c r="BM9" s="1457"/>
      <c r="BN9" s="1457"/>
      <c r="BO9" s="1457"/>
      <c r="BP9" s="1457"/>
      <c r="BQ9" s="1457"/>
      <c r="BR9" s="1457"/>
      <c r="BS9" s="1457"/>
      <c r="BT9" s="1457"/>
      <c r="BU9" s="1458">
        <f t="shared" si="14"/>
        <v>0</v>
      </c>
    </row>
    <row r="10" spans="1:73" outlineLevel="1">
      <c r="A10" s="1434"/>
      <c r="B10" s="1454"/>
      <c r="C10" s="1454"/>
      <c r="D10" s="1455"/>
      <c r="E10" s="1455"/>
      <c r="F10" s="1455"/>
      <c r="G10" s="1455"/>
      <c r="H10" s="1455"/>
      <c r="I10" s="1455"/>
      <c r="J10" s="1455"/>
      <c r="K10" s="1455"/>
      <c r="L10" s="1455"/>
      <c r="M10" s="1455">
        <v>0</v>
      </c>
      <c r="N10" s="1455"/>
      <c r="O10" s="1455"/>
      <c r="P10" s="1456">
        <f t="shared" si="15"/>
        <v>0</v>
      </c>
      <c r="Q10" s="1457"/>
      <c r="R10" s="1457"/>
      <c r="S10" s="1455"/>
      <c r="T10" s="1455"/>
      <c r="U10" s="1455"/>
      <c r="V10" s="1455"/>
      <c r="W10" s="1455"/>
      <c r="X10" s="1455"/>
      <c r="Y10" s="1455"/>
      <c r="Z10" s="1455"/>
      <c r="AA10" s="1455"/>
      <c r="AB10" s="1455"/>
      <c r="AC10" s="1455"/>
      <c r="AD10" s="1455"/>
      <c r="AE10" s="1456">
        <f t="shared" si="8"/>
        <v>0</v>
      </c>
      <c r="AF10" s="1457"/>
      <c r="AG10" s="1455"/>
      <c r="AH10" s="1455"/>
      <c r="AI10" s="1455"/>
      <c r="AJ10" s="1455"/>
      <c r="AK10" s="1455"/>
      <c r="AL10" s="1455"/>
      <c r="AM10" s="1455"/>
      <c r="AN10" s="1455"/>
      <c r="AO10" s="1455"/>
      <c r="AP10" s="1455"/>
      <c r="AQ10" s="1455"/>
      <c r="AR10" s="1455"/>
      <c r="AS10" s="1456">
        <f t="shared" si="10"/>
        <v>0</v>
      </c>
      <c r="AU10" s="1455"/>
      <c r="AV10" s="1455"/>
      <c r="AW10" s="1455"/>
      <c r="AX10" s="1455"/>
      <c r="AY10" s="1455"/>
      <c r="AZ10" s="1455"/>
      <c r="BA10" s="1455"/>
      <c r="BB10" s="1455"/>
      <c r="BC10" s="1455"/>
      <c r="BD10" s="1455"/>
      <c r="BE10" s="1455"/>
      <c r="BF10" s="1457"/>
      <c r="BG10" s="1458">
        <f t="shared" si="12"/>
        <v>0</v>
      </c>
      <c r="BI10" s="1457"/>
      <c r="BJ10" s="1457"/>
      <c r="BK10" s="1457"/>
      <c r="BL10" s="1457"/>
      <c r="BM10" s="1457"/>
      <c r="BN10" s="1457"/>
      <c r="BO10" s="1457"/>
      <c r="BP10" s="1457"/>
      <c r="BQ10" s="1457"/>
      <c r="BR10" s="1457"/>
      <c r="BS10" s="1457"/>
      <c r="BT10" s="1457"/>
      <c r="BU10" s="1458">
        <f t="shared" si="14"/>
        <v>0</v>
      </c>
    </row>
    <row r="11" spans="1:73" outlineLevel="1">
      <c r="A11" s="1434"/>
      <c r="B11" s="1454"/>
      <c r="C11" s="1454"/>
      <c r="D11" s="1455"/>
      <c r="E11" s="1455"/>
      <c r="F11" s="1455"/>
      <c r="G11" s="1455"/>
      <c r="H11" s="1455"/>
      <c r="I11" s="1455"/>
      <c r="J11" s="1455"/>
      <c r="K11" s="1455"/>
      <c r="L11" s="1455"/>
      <c r="M11" s="1455">
        <v>0</v>
      </c>
      <c r="N11" s="1455"/>
      <c r="O11" s="1455"/>
      <c r="P11" s="1456">
        <f t="shared" si="15"/>
        <v>0</v>
      </c>
      <c r="Q11" s="1457"/>
      <c r="R11" s="1457"/>
      <c r="S11" s="1455"/>
      <c r="T11" s="1455"/>
      <c r="U11" s="1455"/>
      <c r="V11" s="1455"/>
      <c r="W11" s="1455"/>
      <c r="X11" s="1455"/>
      <c r="Y11" s="1455"/>
      <c r="Z11" s="1455"/>
      <c r="AA11" s="1455"/>
      <c r="AB11" s="1455"/>
      <c r="AC11" s="1455"/>
      <c r="AD11" s="1455"/>
      <c r="AE11" s="1456">
        <f t="shared" si="8"/>
        <v>0</v>
      </c>
      <c r="AF11" s="1457"/>
      <c r="AG11" s="1455"/>
      <c r="AH11" s="1455"/>
      <c r="AI11" s="1455"/>
      <c r="AJ11" s="1455"/>
      <c r="AK11" s="1455"/>
      <c r="AL11" s="1455"/>
      <c r="AM11" s="1455"/>
      <c r="AN11" s="1455"/>
      <c r="AO11" s="1455"/>
      <c r="AP11" s="1455"/>
      <c r="AQ11" s="1455"/>
      <c r="AR11" s="1455"/>
      <c r="AS11" s="1456">
        <f t="shared" si="10"/>
        <v>0</v>
      </c>
      <c r="AU11" s="1455"/>
      <c r="AV11" s="1455"/>
      <c r="AW11" s="1455"/>
      <c r="AX11" s="1455"/>
      <c r="AY11" s="1455"/>
      <c r="AZ11" s="1455"/>
      <c r="BA11" s="1455"/>
      <c r="BB11" s="1455"/>
      <c r="BC11" s="1455"/>
      <c r="BD11" s="1455"/>
      <c r="BE11" s="1455"/>
      <c r="BF11" s="1457"/>
      <c r="BG11" s="1458">
        <f t="shared" si="12"/>
        <v>0</v>
      </c>
      <c r="BI11" s="1457"/>
      <c r="BJ11" s="1457"/>
      <c r="BK11" s="1457"/>
      <c r="BL11" s="1457"/>
      <c r="BM11" s="1457"/>
      <c r="BN11" s="1457"/>
      <c r="BO11" s="1457"/>
      <c r="BP11" s="1457"/>
      <c r="BQ11" s="1457"/>
      <c r="BR11" s="1457"/>
      <c r="BS11" s="1457"/>
      <c r="BT11" s="1457"/>
      <c r="BU11" s="1458">
        <f t="shared" si="14"/>
        <v>0</v>
      </c>
    </row>
    <row r="12" spans="1:73" outlineLevel="1">
      <c r="A12" s="1434"/>
      <c r="B12" s="1454" t="s">
        <v>473</v>
      </c>
      <c r="C12" s="1454"/>
      <c r="D12" s="1455"/>
      <c r="E12" s="1455"/>
      <c r="F12" s="1455"/>
      <c r="G12" s="1455"/>
      <c r="H12" s="1455"/>
      <c r="I12" s="1455"/>
      <c r="J12" s="1455"/>
      <c r="K12" s="1455"/>
      <c r="L12" s="1455"/>
      <c r="M12" s="1455">
        <v>0</v>
      </c>
      <c r="N12" s="1455"/>
      <c r="O12" s="1455">
        <v>176105556</v>
      </c>
      <c r="P12" s="1456">
        <f t="shared" si="15"/>
        <v>176105556</v>
      </c>
      <c r="Q12" s="1457"/>
      <c r="R12" s="1457"/>
      <c r="S12" s="1455">
        <v>35221112</v>
      </c>
      <c r="T12" s="1455">
        <v>35221112</v>
      </c>
      <c r="U12" s="1455">
        <v>35221112</v>
      </c>
      <c r="V12" s="1455">
        <v>35221112</v>
      </c>
      <c r="W12" s="1455">
        <v>35221112</v>
      </c>
      <c r="X12" s="1455">
        <v>37716962</v>
      </c>
      <c r="Y12" s="1455">
        <v>35221112</v>
      </c>
      <c r="Z12" s="1455">
        <v>36252107</v>
      </c>
      <c r="AA12" s="1459">
        <v>-278511148</v>
      </c>
      <c r="AB12" s="1455">
        <v>361972</v>
      </c>
      <c r="AC12" s="1455">
        <v>361972</v>
      </c>
      <c r="AD12" s="1455">
        <v>361972</v>
      </c>
      <c r="AE12" s="1456">
        <f t="shared" si="8"/>
        <v>7870509</v>
      </c>
      <c r="AF12" s="1459" t="s">
        <v>474</v>
      </c>
      <c r="AG12" s="1455">
        <v>361972</v>
      </c>
      <c r="AH12" s="1455">
        <v>361972</v>
      </c>
      <c r="AI12" s="1455">
        <f t="shared" ref="AI12:AO12" si="16">$AB12</f>
        <v>361972</v>
      </c>
      <c r="AJ12" s="1455">
        <f t="shared" si="16"/>
        <v>361972</v>
      </c>
      <c r="AK12" s="1455">
        <v>361972</v>
      </c>
      <c r="AL12" s="1455">
        <f t="shared" si="16"/>
        <v>361972</v>
      </c>
      <c r="AM12" s="1455">
        <f t="shared" si="16"/>
        <v>361972</v>
      </c>
      <c r="AN12" s="1455">
        <f t="shared" si="16"/>
        <v>361972</v>
      </c>
      <c r="AO12" s="1455">
        <f t="shared" si="16"/>
        <v>361972</v>
      </c>
      <c r="AP12" s="1455">
        <v>361972</v>
      </c>
      <c r="AQ12" s="1455">
        <f>$AB12</f>
        <v>361972</v>
      </c>
      <c r="AR12" s="1455">
        <v>9893201</v>
      </c>
      <c r="AS12" s="1456">
        <f t="shared" si="10"/>
        <v>13874893</v>
      </c>
      <c r="AU12" s="1455">
        <v>361972</v>
      </c>
      <c r="AV12" s="1455">
        <v>1315875</v>
      </c>
      <c r="AW12" s="1455">
        <v>1093665</v>
      </c>
      <c r="AX12" s="1455">
        <v>743770</v>
      </c>
      <c r="AY12" s="1455">
        <v>754704</v>
      </c>
      <c r="AZ12" s="1455">
        <v>684095</v>
      </c>
      <c r="BA12" s="1460">
        <v>701006</v>
      </c>
      <c r="BB12" s="1460">
        <v>361080</v>
      </c>
      <c r="BC12" s="1460">
        <v>359829</v>
      </c>
      <c r="BD12" s="1460">
        <v>351799</v>
      </c>
      <c r="BE12" s="1460">
        <f>7098148-SUM(AU12:BD12)</f>
        <v>370353</v>
      </c>
      <c r="BF12" s="1457">
        <f>361972+740705/2</f>
        <v>732324.5</v>
      </c>
      <c r="BG12" s="1458">
        <f t="shared" si="12"/>
        <v>7830472.5</v>
      </c>
      <c r="BI12" s="1459">
        <f>180986+361972+55000*1350/12</f>
        <v>6730458</v>
      </c>
      <c r="BJ12" s="1459">
        <f>542958+55000*1350/12</f>
        <v>6730458</v>
      </c>
      <c r="BK12" s="1459">
        <f t="shared" ref="BK12:BT12" si="17">542958+55000*1350/12</f>
        <v>6730458</v>
      </c>
      <c r="BL12" s="1459">
        <f t="shared" si="17"/>
        <v>6730458</v>
      </c>
      <c r="BM12" s="1459">
        <f t="shared" si="17"/>
        <v>6730458</v>
      </c>
      <c r="BN12" s="1459">
        <f t="shared" si="17"/>
        <v>6730458</v>
      </c>
      <c r="BO12" s="1459">
        <f t="shared" si="17"/>
        <v>6730458</v>
      </c>
      <c r="BP12" s="1459">
        <f t="shared" si="17"/>
        <v>6730458</v>
      </c>
      <c r="BQ12" s="1459">
        <f t="shared" si="17"/>
        <v>6730458</v>
      </c>
      <c r="BR12" s="1459">
        <f t="shared" si="17"/>
        <v>6730458</v>
      </c>
      <c r="BS12" s="1459">
        <f t="shared" si="17"/>
        <v>6730458</v>
      </c>
      <c r="BT12" s="1459">
        <f t="shared" si="17"/>
        <v>6730458</v>
      </c>
      <c r="BU12" s="1458">
        <f t="shared" si="14"/>
        <v>80765496</v>
      </c>
    </row>
    <row r="13" spans="1:73" outlineLevel="1">
      <c r="A13" s="1434"/>
      <c r="B13" s="1454" t="s">
        <v>475</v>
      </c>
      <c r="C13" s="1454"/>
      <c r="D13" s="1455"/>
      <c r="E13" s="1455"/>
      <c r="F13" s="1455"/>
      <c r="G13" s="1455"/>
      <c r="H13" s="1455"/>
      <c r="I13" s="1455"/>
      <c r="J13" s="1455"/>
      <c r="K13" s="1455"/>
      <c r="L13" s="1455"/>
      <c r="M13" s="1455">
        <v>0</v>
      </c>
      <c r="N13" s="1455"/>
      <c r="O13" s="1455"/>
      <c r="P13" s="1456">
        <f t="shared" si="15"/>
        <v>0</v>
      </c>
      <c r="Q13" s="1457"/>
      <c r="R13" s="1457"/>
      <c r="S13" s="1455"/>
      <c r="T13" s="1455"/>
      <c r="U13" s="1455"/>
      <c r="V13" s="1455"/>
      <c r="W13" s="1455"/>
      <c r="X13" s="1455"/>
      <c r="Y13" s="1455"/>
      <c r="Z13" s="1455"/>
      <c r="AA13" s="1455"/>
      <c r="AB13" s="1455"/>
      <c r="AC13" s="1455"/>
      <c r="AD13" s="1455"/>
      <c r="AE13" s="1456">
        <f t="shared" si="8"/>
        <v>0</v>
      </c>
      <c r="AF13" s="1457"/>
      <c r="AG13" s="1455"/>
      <c r="AH13" s="1455"/>
      <c r="AI13" s="1455"/>
      <c r="AJ13" s="1455"/>
      <c r="AK13" s="1455"/>
      <c r="AL13" s="1455"/>
      <c r="AM13" s="1455"/>
      <c r="AN13" s="1455"/>
      <c r="AO13" s="1455"/>
      <c r="AP13" s="1455"/>
      <c r="AQ13" s="1455"/>
      <c r="AR13" s="1455"/>
      <c r="AS13" s="1456">
        <f t="shared" si="10"/>
        <v>0</v>
      </c>
      <c r="AU13" s="1455"/>
      <c r="AV13" s="1455"/>
      <c r="AW13" s="1455"/>
      <c r="AX13" s="1455"/>
      <c r="AY13" s="1455"/>
      <c r="AZ13" s="1455"/>
      <c r="BA13" s="1455"/>
      <c r="BB13" s="1455"/>
      <c r="BC13" s="1455"/>
      <c r="BD13" s="1455"/>
      <c r="BE13" s="1455"/>
      <c r="BF13" s="1457"/>
      <c r="BG13" s="1458">
        <f t="shared" si="12"/>
        <v>0</v>
      </c>
      <c r="BI13" s="1457"/>
      <c r="BJ13" s="1457"/>
      <c r="BK13" s="1457"/>
      <c r="BL13" s="1457"/>
      <c r="BM13" s="1457"/>
      <c r="BN13" s="1457"/>
      <c r="BO13" s="1457"/>
      <c r="BP13" s="1457"/>
      <c r="BQ13" s="1457"/>
      <c r="BR13" s="1457"/>
      <c r="BS13" s="1457"/>
      <c r="BT13" s="1457"/>
      <c r="BU13" s="1458">
        <f t="shared" si="14"/>
        <v>0</v>
      </c>
    </row>
    <row r="14" spans="1:73">
      <c r="A14" s="1434"/>
      <c r="B14" s="1450" t="s">
        <v>476</v>
      </c>
      <c r="C14" s="1450"/>
      <c r="D14" s="1451"/>
      <c r="E14" s="1451"/>
      <c r="F14" s="1451"/>
      <c r="G14" s="1451"/>
      <c r="H14" s="1451"/>
      <c r="I14" s="1451"/>
      <c r="J14" s="1451"/>
      <c r="K14" s="1451"/>
      <c r="L14" s="1451"/>
      <c r="M14" s="1451"/>
      <c r="N14" s="1451"/>
      <c r="O14" s="1451"/>
      <c r="P14" s="1452">
        <f t="shared" si="15"/>
        <v>0</v>
      </c>
      <c r="Q14" s="1434"/>
      <c r="R14" s="1434"/>
      <c r="S14" s="1451">
        <f>SUM(S15:S47)</f>
        <v>1205306305</v>
      </c>
      <c r="T14" s="1451">
        <f t="shared" ref="T14:AD14" si="18">SUM(T15:T47)</f>
        <v>1213900703</v>
      </c>
      <c r="U14" s="1451">
        <f t="shared" si="18"/>
        <v>1461529501</v>
      </c>
      <c r="V14" s="1451">
        <f t="shared" si="18"/>
        <v>1489040174</v>
      </c>
      <c r="W14" s="1451">
        <f t="shared" si="18"/>
        <v>1473063821</v>
      </c>
      <c r="X14" s="1451">
        <f t="shared" si="18"/>
        <v>1692606285</v>
      </c>
      <c r="Y14" s="1451">
        <f t="shared" si="18"/>
        <v>1452799796</v>
      </c>
      <c r="Z14" s="1451">
        <f t="shared" si="18"/>
        <v>1538812482</v>
      </c>
      <c r="AA14" s="1451">
        <f t="shared" si="18"/>
        <v>1510179279</v>
      </c>
      <c r="AB14" s="1451">
        <f t="shared" si="18"/>
        <v>1542737318</v>
      </c>
      <c r="AC14" s="1451">
        <f t="shared" si="18"/>
        <v>675323587</v>
      </c>
      <c r="AD14" s="1451">
        <f t="shared" si="18"/>
        <v>398816015</v>
      </c>
      <c r="AE14" s="1452">
        <f t="shared" si="8"/>
        <v>15654115266</v>
      </c>
      <c r="AF14" s="1434"/>
      <c r="AG14" s="1451">
        <f t="shared" ref="AG14:AR14" si="19">SUM(AG15:AG47)</f>
        <v>441110145</v>
      </c>
      <c r="AH14" s="1451">
        <f t="shared" si="19"/>
        <v>390276702</v>
      </c>
      <c r="AI14" s="1451">
        <f t="shared" si="19"/>
        <v>334070696</v>
      </c>
      <c r="AJ14" s="1451">
        <f t="shared" si="19"/>
        <v>348216115</v>
      </c>
      <c r="AK14" s="1451">
        <f t="shared" si="19"/>
        <v>331878420</v>
      </c>
      <c r="AL14" s="1451">
        <f t="shared" si="19"/>
        <v>310811158</v>
      </c>
      <c r="AM14" s="1451">
        <f t="shared" si="19"/>
        <v>196282937</v>
      </c>
      <c r="AN14" s="1451">
        <f t="shared" si="19"/>
        <v>262849186</v>
      </c>
      <c r="AO14" s="1451">
        <f t="shared" si="19"/>
        <v>67106727</v>
      </c>
      <c r="AP14" s="1451">
        <f t="shared" si="19"/>
        <v>110570664</v>
      </c>
      <c r="AQ14" s="1451">
        <f t="shared" si="19"/>
        <v>77885367</v>
      </c>
      <c r="AR14" s="1451">
        <f t="shared" si="19"/>
        <v>76517749</v>
      </c>
      <c r="AS14" s="1452">
        <f t="shared" si="10"/>
        <v>2947575866</v>
      </c>
      <c r="AU14" s="1451">
        <f t="shared" ref="AU14:BF14" si="20">SUM(AU15:AU47)</f>
        <v>69757688</v>
      </c>
      <c r="AV14" s="1451">
        <f t="shared" si="20"/>
        <v>67088772</v>
      </c>
      <c r="AW14" s="1451">
        <f t="shared" si="20"/>
        <v>70907612</v>
      </c>
      <c r="AX14" s="1451">
        <f t="shared" si="20"/>
        <v>70645766</v>
      </c>
      <c r="AY14" s="1451">
        <f t="shared" si="20"/>
        <v>65035514</v>
      </c>
      <c r="AZ14" s="1451">
        <f t="shared" si="20"/>
        <v>74552824</v>
      </c>
      <c r="BA14" s="1451">
        <f t="shared" si="20"/>
        <v>62701433</v>
      </c>
      <c r="BB14" s="1451">
        <f t="shared" si="20"/>
        <v>63174362</v>
      </c>
      <c r="BC14" s="1451">
        <f t="shared" si="20"/>
        <v>71513743</v>
      </c>
      <c r="BD14" s="1451">
        <f t="shared" si="20"/>
        <v>63201618</v>
      </c>
      <c r="BE14" s="1451">
        <f t="shared" si="20"/>
        <v>62262252</v>
      </c>
      <c r="BF14" s="1451">
        <f t="shared" si="20"/>
        <v>64045751.5</v>
      </c>
      <c r="BG14" s="1453">
        <f t="shared" si="12"/>
        <v>804887335.5</v>
      </c>
      <c r="BH14" s="1461"/>
      <c r="BI14" s="1451">
        <f t="shared" ref="BI14:BT14" si="21">SUM(BI15:BI47)</f>
        <v>65693508.18666666</v>
      </c>
      <c r="BJ14" s="1451">
        <f t="shared" si="21"/>
        <v>64307374.18666666</v>
      </c>
      <c r="BK14" s="1451">
        <f t="shared" si="21"/>
        <v>66511590.18666666</v>
      </c>
      <c r="BL14" s="1451">
        <f t="shared" si="21"/>
        <v>64027590.18666666</v>
      </c>
      <c r="BM14" s="1451">
        <f t="shared" si="21"/>
        <v>63828590.18666666</v>
      </c>
      <c r="BN14" s="1451">
        <f t="shared" si="21"/>
        <v>53802505.18666666</v>
      </c>
      <c r="BO14" s="1451">
        <f t="shared" si="21"/>
        <v>50652505.18666666</v>
      </c>
      <c r="BP14" s="1451">
        <f t="shared" si="21"/>
        <v>50652505.18666666</v>
      </c>
      <c r="BQ14" s="1451">
        <f t="shared" si="21"/>
        <v>53912505.18666666</v>
      </c>
      <c r="BR14" s="1451">
        <f t="shared" si="21"/>
        <v>50652505.18666666</v>
      </c>
      <c r="BS14" s="1451">
        <f t="shared" si="21"/>
        <v>50652505.18666666</v>
      </c>
      <c r="BT14" s="1451">
        <f t="shared" si="21"/>
        <v>52405005.18666666</v>
      </c>
      <c r="BU14" s="1453">
        <f t="shared" si="14"/>
        <v>687098689.23999977</v>
      </c>
    </row>
    <row r="15" spans="1:73" outlineLevel="1">
      <c r="A15" s="1434"/>
      <c r="B15" s="1454" t="s">
        <v>32</v>
      </c>
      <c r="C15" s="1454"/>
      <c r="D15" s="1457"/>
      <c r="E15" s="1457"/>
      <c r="F15" s="1457"/>
      <c r="G15" s="1457"/>
      <c r="H15" s="1457"/>
      <c r="I15" s="1457"/>
      <c r="J15" s="1457"/>
      <c r="K15" s="1457"/>
      <c r="L15" s="1457"/>
      <c r="M15" s="1457"/>
      <c r="N15" s="1457"/>
      <c r="O15" s="1457"/>
      <c r="P15" s="1456">
        <f t="shared" si="15"/>
        <v>0</v>
      </c>
      <c r="Q15" s="1462"/>
      <c r="R15" s="1434"/>
      <c r="S15" s="1455">
        <f t="shared" ref="S15:AD25" si="22">SUM(S54,S88)</f>
        <v>807151203</v>
      </c>
      <c r="T15" s="1455">
        <f t="shared" si="22"/>
        <v>844084225</v>
      </c>
      <c r="U15" s="1455">
        <f t="shared" si="22"/>
        <v>900260444</v>
      </c>
      <c r="V15" s="1455">
        <f t="shared" si="22"/>
        <v>913235653</v>
      </c>
      <c r="W15" s="1455">
        <f t="shared" si="22"/>
        <v>934580783</v>
      </c>
      <c r="X15" s="1455">
        <f t="shared" si="22"/>
        <v>917800682</v>
      </c>
      <c r="Y15" s="1455">
        <f t="shared" si="22"/>
        <v>893783361</v>
      </c>
      <c r="Z15" s="1455">
        <f t="shared" si="22"/>
        <v>962134146</v>
      </c>
      <c r="AA15" s="1455">
        <f t="shared" si="22"/>
        <v>808947862</v>
      </c>
      <c r="AB15" s="1455">
        <f t="shared" si="22"/>
        <v>520390885</v>
      </c>
      <c r="AC15" s="1455">
        <f t="shared" si="22"/>
        <v>463584101</v>
      </c>
      <c r="AD15" s="1455">
        <f t="shared" si="22"/>
        <v>119459980</v>
      </c>
      <c r="AE15" s="1456">
        <f t="shared" si="8"/>
        <v>9085413325</v>
      </c>
      <c r="AF15" s="1462"/>
      <c r="AG15" s="1455">
        <f t="shared" ref="AG15:AR25" si="23">SUM(AG54,AG88)</f>
        <v>219862894</v>
      </c>
      <c r="AH15" s="1455">
        <f t="shared" si="23"/>
        <v>213054394</v>
      </c>
      <c r="AI15" s="1455">
        <f t="shared" si="23"/>
        <v>164561255</v>
      </c>
      <c r="AJ15" s="1455">
        <f t="shared" si="23"/>
        <v>208362412</v>
      </c>
      <c r="AK15" s="1455">
        <f t="shared" si="23"/>
        <v>191040112</v>
      </c>
      <c r="AL15" s="1455">
        <f t="shared" si="23"/>
        <v>185722901</v>
      </c>
      <c r="AM15" s="1455">
        <f t="shared" si="23"/>
        <v>132666072</v>
      </c>
      <c r="AN15" s="1455">
        <f t="shared" si="23"/>
        <v>90461526</v>
      </c>
      <c r="AO15" s="1455">
        <f t="shared" si="23"/>
        <v>-10035289</v>
      </c>
      <c r="AP15" s="1455">
        <f t="shared" si="23"/>
        <v>39035205</v>
      </c>
      <c r="AQ15" s="1455">
        <f t="shared" si="23"/>
        <v>29901076</v>
      </c>
      <c r="AR15" s="1455">
        <f t="shared" si="23"/>
        <v>25322871</v>
      </c>
      <c r="AS15" s="1456">
        <f t="shared" si="10"/>
        <v>1489955429</v>
      </c>
      <c r="AT15" s="1457"/>
      <c r="AU15" s="1455">
        <f t="shared" ref="AU15:BF25" si="24">SUM(AU54,AU88)</f>
        <v>27757536</v>
      </c>
      <c r="AV15" s="1455">
        <f t="shared" si="24"/>
        <v>27470626</v>
      </c>
      <c r="AW15" s="1455">
        <f t="shared" si="24"/>
        <v>28531639</v>
      </c>
      <c r="AX15" s="1455">
        <f t="shared" si="24"/>
        <v>29073306</v>
      </c>
      <c r="AY15" s="1455">
        <f t="shared" si="24"/>
        <v>29073306</v>
      </c>
      <c r="AZ15" s="1455">
        <f t="shared" si="24"/>
        <v>29015359</v>
      </c>
      <c r="BA15" s="1455">
        <f t="shared" si="24"/>
        <v>28473306</v>
      </c>
      <c r="BB15" s="1455">
        <f t="shared" si="24"/>
        <v>28473306</v>
      </c>
      <c r="BC15" s="1455">
        <f t="shared" si="24"/>
        <v>29081828</v>
      </c>
      <c r="BD15" s="1455">
        <f t="shared" si="24"/>
        <v>28473306</v>
      </c>
      <c r="BE15" s="1455">
        <f t="shared" si="24"/>
        <v>28473306</v>
      </c>
      <c r="BF15" s="1457">
        <f t="shared" si="24"/>
        <v>28473306</v>
      </c>
      <c r="BG15" s="1458">
        <f t="shared" si="12"/>
        <v>342370130</v>
      </c>
      <c r="BH15" s="1463"/>
      <c r="BI15" s="1457">
        <f t="shared" ref="BI15:BT25" si="25">SUM(BI54,BI88)</f>
        <v>29042772.120000001</v>
      </c>
      <c r="BJ15" s="1457">
        <f t="shared" si="25"/>
        <v>29042772.120000001</v>
      </c>
      <c r="BK15" s="1457">
        <f t="shared" si="25"/>
        <v>29042772.120000001</v>
      </c>
      <c r="BL15" s="1457">
        <f t="shared" si="25"/>
        <v>29042772.120000001</v>
      </c>
      <c r="BM15" s="1457">
        <f t="shared" si="25"/>
        <v>29042772.120000001</v>
      </c>
      <c r="BN15" s="1457">
        <f t="shared" si="25"/>
        <v>29042772.120000001</v>
      </c>
      <c r="BO15" s="1457">
        <f t="shared" si="25"/>
        <v>29042772.120000001</v>
      </c>
      <c r="BP15" s="1457">
        <f t="shared" si="25"/>
        <v>29042772.120000001</v>
      </c>
      <c r="BQ15" s="1457">
        <f t="shared" si="25"/>
        <v>29042772.120000001</v>
      </c>
      <c r="BR15" s="1457">
        <f t="shared" si="25"/>
        <v>29042772.120000001</v>
      </c>
      <c r="BS15" s="1457">
        <f t="shared" si="25"/>
        <v>29042772.120000001</v>
      </c>
      <c r="BT15" s="1457">
        <f t="shared" si="25"/>
        <v>29042772.120000001</v>
      </c>
      <c r="BU15" s="1458">
        <f t="shared" si="14"/>
        <v>348513265.44</v>
      </c>
    </row>
    <row r="16" spans="1:73" outlineLevel="1">
      <c r="A16" s="1434"/>
      <c r="B16" s="1454" t="s">
        <v>33</v>
      </c>
      <c r="C16" s="1454"/>
      <c r="D16" s="1457"/>
      <c r="E16" s="1457"/>
      <c r="F16" s="1457"/>
      <c r="G16" s="1457"/>
      <c r="H16" s="1457"/>
      <c r="I16" s="1457"/>
      <c r="J16" s="1457"/>
      <c r="K16" s="1457"/>
      <c r="L16" s="1457"/>
      <c r="M16" s="1457"/>
      <c r="N16" s="1457"/>
      <c r="O16" s="1457"/>
      <c r="P16" s="1456">
        <f t="shared" si="15"/>
        <v>0</v>
      </c>
      <c r="Q16" s="1464"/>
      <c r="R16" s="1434"/>
      <c r="S16" s="1455">
        <f t="shared" si="22"/>
        <v>0</v>
      </c>
      <c r="T16" s="1455">
        <f t="shared" si="22"/>
        <v>0</v>
      </c>
      <c r="U16" s="1455">
        <f t="shared" si="22"/>
        <v>0</v>
      </c>
      <c r="V16" s="1455">
        <f t="shared" si="22"/>
        <v>0</v>
      </c>
      <c r="W16" s="1455">
        <f t="shared" si="22"/>
        <v>0</v>
      </c>
      <c r="X16" s="1455">
        <f t="shared" si="22"/>
        <v>0</v>
      </c>
      <c r="Y16" s="1455">
        <f t="shared" si="22"/>
        <v>0</v>
      </c>
      <c r="Z16" s="1455">
        <f t="shared" si="22"/>
        <v>0</v>
      </c>
      <c r="AA16" s="1455">
        <f t="shared" si="22"/>
        <v>0</v>
      </c>
      <c r="AB16" s="1455">
        <f t="shared" si="22"/>
        <v>0</v>
      </c>
      <c r="AC16" s="1455">
        <f t="shared" si="22"/>
        <v>0</v>
      </c>
      <c r="AD16" s="1455">
        <f t="shared" si="22"/>
        <v>0</v>
      </c>
      <c r="AE16" s="1456">
        <f t="shared" si="8"/>
        <v>0</v>
      </c>
      <c r="AF16" s="1464"/>
      <c r="AG16" s="1455">
        <f t="shared" si="23"/>
        <v>0</v>
      </c>
      <c r="AH16" s="1455">
        <f t="shared" si="23"/>
        <v>0</v>
      </c>
      <c r="AI16" s="1455">
        <f t="shared" si="23"/>
        <v>0</v>
      </c>
      <c r="AJ16" s="1455">
        <f t="shared" si="23"/>
        <v>0</v>
      </c>
      <c r="AK16" s="1455">
        <f t="shared" si="23"/>
        <v>0</v>
      </c>
      <c r="AL16" s="1455">
        <f t="shared" si="23"/>
        <v>0</v>
      </c>
      <c r="AM16" s="1455">
        <f t="shared" si="23"/>
        <v>0</v>
      </c>
      <c r="AN16" s="1455">
        <f t="shared" si="23"/>
        <v>0</v>
      </c>
      <c r="AO16" s="1455">
        <f t="shared" si="23"/>
        <v>0</v>
      </c>
      <c r="AP16" s="1455">
        <f t="shared" si="23"/>
        <v>0</v>
      </c>
      <c r="AQ16" s="1455">
        <f t="shared" si="23"/>
        <v>0</v>
      </c>
      <c r="AR16" s="1455">
        <f t="shared" si="23"/>
        <v>0</v>
      </c>
      <c r="AS16" s="1456">
        <f t="shared" si="10"/>
        <v>0</v>
      </c>
      <c r="AU16" s="1455">
        <f t="shared" si="24"/>
        <v>0</v>
      </c>
      <c r="AV16" s="1455">
        <f t="shared" si="24"/>
        <v>0</v>
      </c>
      <c r="AW16" s="1455">
        <f t="shared" si="24"/>
        <v>0</v>
      </c>
      <c r="AX16" s="1455">
        <f t="shared" si="24"/>
        <v>0</v>
      </c>
      <c r="AY16" s="1455">
        <f t="shared" si="24"/>
        <v>0</v>
      </c>
      <c r="AZ16" s="1455">
        <f t="shared" si="24"/>
        <v>0</v>
      </c>
      <c r="BA16" s="1455">
        <f t="shared" si="24"/>
        <v>0</v>
      </c>
      <c r="BB16" s="1455">
        <f t="shared" si="24"/>
        <v>0</v>
      </c>
      <c r="BC16" s="1455">
        <f t="shared" si="24"/>
        <v>0</v>
      </c>
      <c r="BD16" s="1455">
        <f t="shared" si="24"/>
        <v>0</v>
      </c>
      <c r="BE16" s="1455">
        <f t="shared" si="24"/>
        <v>0</v>
      </c>
      <c r="BF16" s="1457">
        <f t="shared" si="24"/>
        <v>0</v>
      </c>
      <c r="BG16" s="1458">
        <f t="shared" si="12"/>
        <v>0</v>
      </c>
      <c r="BH16" s="1463"/>
      <c r="BI16" s="1457">
        <f t="shared" si="25"/>
        <v>0</v>
      </c>
      <c r="BJ16" s="1457">
        <f t="shared" si="25"/>
        <v>0</v>
      </c>
      <c r="BK16" s="1457">
        <f t="shared" si="25"/>
        <v>0</v>
      </c>
      <c r="BL16" s="1457">
        <f t="shared" si="25"/>
        <v>0</v>
      </c>
      <c r="BM16" s="1457">
        <f t="shared" si="25"/>
        <v>0</v>
      </c>
      <c r="BN16" s="1457">
        <f t="shared" si="25"/>
        <v>0</v>
      </c>
      <c r="BO16" s="1457">
        <f t="shared" si="25"/>
        <v>0</v>
      </c>
      <c r="BP16" s="1457">
        <f t="shared" si="25"/>
        <v>0</v>
      </c>
      <c r="BQ16" s="1457">
        <f t="shared" si="25"/>
        <v>0</v>
      </c>
      <c r="BR16" s="1457">
        <f t="shared" si="25"/>
        <v>0</v>
      </c>
      <c r="BS16" s="1457">
        <f t="shared" si="25"/>
        <v>0</v>
      </c>
      <c r="BT16" s="1457">
        <f t="shared" si="25"/>
        <v>0</v>
      </c>
      <c r="BU16" s="1458">
        <f t="shared" si="14"/>
        <v>0</v>
      </c>
    </row>
    <row r="17" spans="1:73" outlineLevel="1">
      <c r="A17" s="1434"/>
      <c r="B17" s="1454" t="s">
        <v>477</v>
      </c>
      <c r="C17" s="1454"/>
      <c r="D17" s="1457"/>
      <c r="E17" s="1457"/>
      <c r="F17" s="1457"/>
      <c r="G17" s="1457"/>
      <c r="H17" s="1457"/>
      <c r="I17" s="1457"/>
      <c r="J17" s="1457"/>
      <c r="K17" s="1457"/>
      <c r="L17" s="1457"/>
      <c r="M17" s="1457"/>
      <c r="N17" s="1457"/>
      <c r="O17" s="1457"/>
      <c r="P17" s="1456">
        <f t="shared" si="15"/>
        <v>0</v>
      </c>
      <c r="Q17" s="1462"/>
      <c r="R17" s="1434"/>
      <c r="S17" s="1455">
        <f t="shared" si="22"/>
        <v>35383580</v>
      </c>
      <c r="T17" s="1455">
        <f t="shared" si="22"/>
        <v>27860440</v>
      </c>
      <c r="U17" s="1455">
        <f t="shared" si="22"/>
        <v>86588270</v>
      </c>
      <c r="V17" s="1455">
        <f t="shared" si="22"/>
        <v>65335430</v>
      </c>
      <c r="W17" s="1455">
        <f t="shared" si="22"/>
        <v>48966070</v>
      </c>
      <c r="X17" s="1455">
        <f t="shared" si="22"/>
        <v>93854360</v>
      </c>
      <c r="Y17" s="1455">
        <f t="shared" si="22"/>
        <v>61564360</v>
      </c>
      <c r="Z17" s="1455">
        <f t="shared" si="22"/>
        <v>7500000</v>
      </c>
      <c r="AA17" s="1455">
        <f t="shared" si="22"/>
        <v>213944080</v>
      </c>
      <c r="AB17" s="1455">
        <f t="shared" si="22"/>
        <v>919203780</v>
      </c>
      <c r="AC17" s="1455">
        <f t="shared" si="22"/>
        <v>58392980</v>
      </c>
      <c r="AD17" s="1455">
        <f t="shared" si="22"/>
        <v>80089500</v>
      </c>
      <c r="AE17" s="1456">
        <f t="shared" si="8"/>
        <v>1698682850</v>
      </c>
      <c r="AF17" s="1462"/>
      <c r="AG17" s="1455">
        <f t="shared" si="23"/>
        <v>20619210</v>
      </c>
      <c r="AH17" s="1455">
        <f t="shared" si="23"/>
        <v>22833750</v>
      </c>
      <c r="AI17" s="1455">
        <f t="shared" si="23"/>
        <v>60122180</v>
      </c>
      <c r="AJ17" s="1455">
        <f t="shared" si="23"/>
        <v>16649880</v>
      </c>
      <c r="AK17" s="1455">
        <f t="shared" si="23"/>
        <v>15578010</v>
      </c>
      <c r="AL17" s="1455">
        <f t="shared" si="23"/>
        <v>15059750</v>
      </c>
      <c r="AM17" s="1455">
        <f t="shared" si="23"/>
        <v>37850790</v>
      </c>
      <c r="AN17" s="1455">
        <f t="shared" si="23"/>
        <v>160390150</v>
      </c>
      <c r="AO17" s="1455">
        <f t="shared" si="23"/>
        <v>33432940</v>
      </c>
      <c r="AP17" s="1455">
        <f t="shared" si="23"/>
        <v>23736140</v>
      </c>
      <c r="AQ17" s="1455">
        <f t="shared" si="23"/>
        <v>2486120</v>
      </c>
      <c r="AR17" s="1455">
        <f t="shared" si="23"/>
        <v>2805600</v>
      </c>
      <c r="AS17" s="1456">
        <f t="shared" si="10"/>
        <v>411564520</v>
      </c>
      <c r="AU17" s="1455">
        <f t="shared" si="24"/>
        <v>2486120</v>
      </c>
      <c r="AV17" s="1455">
        <f t="shared" si="24"/>
        <v>2486120</v>
      </c>
      <c r="AW17" s="1455">
        <f t="shared" si="24"/>
        <v>2598620</v>
      </c>
      <c r="AX17" s="1455">
        <f t="shared" si="24"/>
        <v>2598620</v>
      </c>
      <c r="AY17" s="1455">
        <f t="shared" si="24"/>
        <v>2598620</v>
      </c>
      <c r="AZ17" s="1455">
        <f t="shared" si="24"/>
        <v>2598620</v>
      </c>
      <c r="BA17" s="1455">
        <f t="shared" si="24"/>
        <v>2598620</v>
      </c>
      <c r="BB17" s="1455">
        <f t="shared" si="24"/>
        <v>2598620</v>
      </c>
      <c r="BC17" s="1455">
        <f t="shared" si="24"/>
        <v>2598620</v>
      </c>
      <c r="BD17" s="1455">
        <f t="shared" si="24"/>
        <v>2598620</v>
      </c>
      <c r="BE17" s="1455">
        <f t="shared" si="24"/>
        <v>2598620</v>
      </c>
      <c r="BF17" s="1457">
        <f t="shared" si="24"/>
        <v>2598620</v>
      </c>
      <c r="BG17" s="1458">
        <f t="shared" si="12"/>
        <v>30958440</v>
      </c>
      <c r="BH17" s="1463"/>
      <c r="BI17" s="1457">
        <f t="shared" si="25"/>
        <v>2650592.4</v>
      </c>
      <c r="BJ17" s="1457">
        <f t="shared" si="25"/>
        <v>2650592.4</v>
      </c>
      <c r="BK17" s="1457">
        <f t="shared" si="25"/>
        <v>2650592.4</v>
      </c>
      <c r="BL17" s="1457">
        <f t="shared" si="25"/>
        <v>2650592.4</v>
      </c>
      <c r="BM17" s="1457">
        <f t="shared" si="25"/>
        <v>2650592.4</v>
      </c>
      <c r="BN17" s="1457">
        <f t="shared" si="25"/>
        <v>2650592.4</v>
      </c>
      <c r="BO17" s="1457">
        <f t="shared" si="25"/>
        <v>2650592.4</v>
      </c>
      <c r="BP17" s="1457">
        <f t="shared" si="25"/>
        <v>2650592.4</v>
      </c>
      <c r="BQ17" s="1457">
        <f t="shared" si="25"/>
        <v>2650592.4</v>
      </c>
      <c r="BR17" s="1457">
        <f t="shared" si="25"/>
        <v>2650592.4</v>
      </c>
      <c r="BS17" s="1457">
        <f t="shared" si="25"/>
        <v>2650592.4</v>
      </c>
      <c r="BT17" s="1457">
        <f t="shared" si="25"/>
        <v>2650592.4</v>
      </c>
      <c r="BU17" s="1458">
        <f t="shared" si="14"/>
        <v>31807108.799999993</v>
      </c>
    </row>
    <row r="18" spans="1:73" outlineLevel="1">
      <c r="A18" s="1434"/>
      <c r="B18" s="1454" t="s">
        <v>187</v>
      </c>
      <c r="C18" s="1454"/>
      <c r="D18" s="1457"/>
      <c r="E18" s="1457"/>
      <c r="F18" s="1457"/>
      <c r="G18" s="1457"/>
      <c r="H18" s="1457"/>
      <c r="I18" s="1457"/>
      <c r="J18" s="1457"/>
      <c r="K18" s="1457"/>
      <c r="L18" s="1457"/>
      <c r="M18" s="1457"/>
      <c r="N18" s="1457"/>
      <c r="O18" s="1457"/>
      <c r="P18" s="1456">
        <f t="shared" si="15"/>
        <v>0</v>
      </c>
      <c r="Q18" s="1462"/>
      <c r="R18" s="1434"/>
      <c r="S18" s="1455">
        <f t="shared" si="22"/>
        <v>151675687</v>
      </c>
      <c r="T18" s="1455">
        <f t="shared" si="22"/>
        <v>170819997</v>
      </c>
      <c r="U18" s="1455">
        <f t="shared" si="22"/>
        <v>171904115</v>
      </c>
      <c r="V18" s="1455">
        <f t="shared" si="22"/>
        <v>214105718</v>
      </c>
      <c r="W18" s="1455">
        <f t="shared" si="22"/>
        <v>168979041</v>
      </c>
      <c r="X18" s="1455">
        <f t="shared" si="22"/>
        <v>149147586</v>
      </c>
      <c r="Y18" s="1455">
        <f t="shared" si="22"/>
        <v>144577659</v>
      </c>
      <c r="Z18" s="1455">
        <f t="shared" si="22"/>
        <v>142910847</v>
      </c>
      <c r="AA18" s="1455">
        <f t="shared" si="22"/>
        <v>129130025</v>
      </c>
      <c r="AB18" s="1455">
        <f t="shared" si="22"/>
        <v>42754726</v>
      </c>
      <c r="AC18" s="1455">
        <f t="shared" si="22"/>
        <v>-74282943</v>
      </c>
      <c r="AD18" s="1455">
        <f t="shared" si="22"/>
        <v>52367605</v>
      </c>
      <c r="AE18" s="1456">
        <f t="shared" si="8"/>
        <v>1464090063</v>
      </c>
      <c r="AF18" s="1462"/>
      <c r="AG18" s="1455">
        <f t="shared" si="23"/>
        <v>53272610</v>
      </c>
      <c r="AH18" s="1455">
        <f t="shared" si="23"/>
        <v>37427868</v>
      </c>
      <c r="AI18" s="1455">
        <f t="shared" si="23"/>
        <v>26316451</v>
      </c>
      <c r="AJ18" s="1455">
        <f t="shared" si="23"/>
        <v>41991674</v>
      </c>
      <c r="AK18" s="1455">
        <f t="shared" si="23"/>
        <v>41684629</v>
      </c>
      <c r="AL18" s="1455">
        <f t="shared" si="23"/>
        <v>27799557</v>
      </c>
      <c r="AM18" s="1455">
        <f t="shared" si="23"/>
        <v>19669996</v>
      </c>
      <c r="AN18" s="1455">
        <f t="shared" si="23"/>
        <v>-36005983</v>
      </c>
      <c r="AO18" s="1455">
        <f t="shared" si="23"/>
        <v>-1282407</v>
      </c>
      <c r="AP18" s="1455">
        <f t="shared" si="23"/>
        <v>-1847609</v>
      </c>
      <c r="AQ18" s="1455">
        <f t="shared" si="23"/>
        <v>9730476</v>
      </c>
      <c r="AR18" s="1455">
        <f t="shared" si="23"/>
        <v>7785786</v>
      </c>
      <c r="AS18" s="1456">
        <f t="shared" si="10"/>
        <v>226543048</v>
      </c>
      <c r="AU18" s="1455">
        <f t="shared" si="24"/>
        <v>3267547</v>
      </c>
      <c r="AV18" s="1455">
        <f t="shared" si="24"/>
        <v>2859731</v>
      </c>
      <c r="AW18" s="1455">
        <f t="shared" si="24"/>
        <v>3635409</v>
      </c>
      <c r="AX18" s="1455">
        <f t="shared" si="24"/>
        <v>3699174</v>
      </c>
      <c r="AY18" s="1455">
        <f t="shared" si="24"/>
        <v>3080161</v>
      </c>
      <c r="AZ18" s="1455">
        <f t="shared" si="24"/>
        <v>6978046</v>
      </c>
      <c r="BA18" s="1455">
        <f t="shared" si="24"/>
        <v>2737012</v>
      </c>
      <c r="BB18" s="1455">
        <f t="shared" si="24"/>
        <v>2603214</v>
      </c>
      <c r="BC18" s="1455">
        <f t="shared" si="24"/>
        <v>3209784</v>
      </c>
      <c r="BD18" s="1455">
        <f t="shared" si="24"/>
        <v>4363434</v>
      </c>
      <c r="BE18" s="1455">
        <f t="shared" si="24"/>
        <v>3653510</v>
      </c>
      <c r="BF18" s="1457">
        <f t="shared" si="24"/>
        <v>3000000</v>
      </c>
      <c r="BG18" s="1458">
        <f t="shared" si="12"/>
        <v>43087022</v>
      </c>
      <c r="BH18" s="1463"/>
      <c r="BI18" s="1457">
        <f t="shared" si="25"/>
        <v>3000000</v>
      </c>
      <c r="BJ18" s="1457">
        <f t="shared" si="25"/>
        <v>3000000</v>
      </c>
      <c r="BK18" s="1457">
        <f t="shared" si="25"/>
        <v>3000000</v>
      </c>
      <c r="BL18" s="1457">
        <f t="shared" si="25"/>
        <v>3000000</v>
      </c>
      <c r="BM18" s="1457">
        <f t="shared" si="25"/>
        <v>3000000</v>
      </c>
      <c r="BN18" s="1457">
        <f t="shared" si="25"/>
        <v>3000000</v>
      </c>
      <c r="BO18" s="1457">
        <f t="shared" si="25"/>
        <v>3000000</v>
      </c>
      <c r="BP18" s="1457">
        <f t="shared" si="25"/>
        <v>3000000</v>
      </c>
      <c r="BQ18" s="1457">
        <f t="shared" si="25"/>
        <v>3000000</v>
      </c>
      <c r="BR18" s="1457">
        <f t="shared" si="25"/>
        <v>3000000</v>
      </c>
      <c r="BS18" s="1457">
        <f t="shared" si="25"/>
        <v>3000000</v>
      </c>
      <c r="BT18" s="1457">
        <f t="shared" si="25"/>
        <v>3000000</v>
      </c>
      <c r="BU18" s="1458">
        <f t="shared" si="14"/>
        <v>36000000</v>
      </c>
    </row>
    <row r="19" spans="1:73" outlineLevel="1">
      <c r="A19" s="1434"/>
      <c r="B19" s="1454" t="s">
        <v>478</v>
      </c>
      <c r="C19" s="1454"/>
      <c r="D19" s="1457"/>
      <c r="E19" s="1457"/>
      <c r="F19" s="1457"/>
      <c r="G19" s="1457"/>
      <c r="H19" s="1457"/>
      <c r="I19" s="1457"/>
      <c r="J19" s="1457"/>
      <c r="K19" s="1457"/>
      <c r="L19" s="1457"/>
      <c r="M19" s="1457"/>
      <c r="N19" s="1457"/>
      <c r="O19" s="1457"/>
      <c r="P19" s="1456">
        <f t="shared" si="15"/>
        <v>0</v>
      </c>
      <c r="Q19" s="1464"/>
      <c r="R19" s="1434"/>
      <c r="S19" s="1455">
        <f t="shared" si="22"/>
        <v>38068910</v>
      </c>
      <c r="T19" s="1455">
        <f t="shared" si="22"/>
        <v>38201025</v>
      </c>
      <c r="U19" s="1455">
        <f t="shared" si="22"/>
        <v>53412544</v>
      </c>
      <c r="V19" s="1455">
        <f t="shared" si="22"/>
        <v>57719556</v>
      </c>
      <c r="W19" s="1455">
        <f t="shared" si="22"/>
        <v>48847288</v>
      </c>
      <c r="X19" s="1455">
        <f t="shared" si="22"/>
        <v>44505262</v>
      </c>
      <c r="Y19" s="1455">
        <f t="shared" si="22"/>
        <v>41253178</v>
      </c>
      <c r="Z19" s="1455">
        <f t="shared" si="22"/>
        <v>41283178</v>
      </c>
      <c r="AA19" s="1455">
        <f t="shared" si="22"/>
        <v>41397842</v>
      </c>
      <c r="AB19" s="1455">
        <f t="shared" si="22"/>
        <v>41397842</v>
      </c>
      <c r="AC19" s="1455">
        <f t="shared" si="22"/>
        <v>11722939</v>
      </c>
      <c r="AD19" s="1455">
        <f t="shared" si="22"/>
        <v>15035863</v>
      </c>
      <c r="AE19" s="1456">
        <f t="shared" si="8"/>
        <v>472845427</v>
      </c>
      <c r="AF19" s="1464"/>
      <c r="AG19" s="1455">
        <f t="shared" si="23"/>
        <v>17185922</v>
      </c>
      <c r="AH19" s="1455">
        <f t="shared" si="23"/>
        <v>17511674</v>
      </c>
      <c r="AI19" s="1455">
        <f t="shared" si="23"/>
        <v>17348798</v>
      </c>
      <c r="AJ19" s="1455">
        <f t="shared" si="23"/>
        <v>17348798</v>
      </c>
      <c r="AK19" s="1455">
        <f t="shared" si="23"/>
        <v>17348798</v>
      </c>
      <c r="AL19" s="1455">
        <f t="shared" si="23"/>
        <v>17348798</v>
      </c>
      <c r="AM19" s="1455">
        <f t="shared" si="23"/>
        <v>16849294</v>
      </c>
      <c r="AN19" s="1455">
        <f t="shared" si="23"/>
        <v>15837912</v>
      </c>
      <c r="AO19" s="1455">
        <f t="shared" si="23"/>
        <v>15837912</v>
      </c>
      <c r="AP19" s="1455">
        <f t="shared" si="23"/>
        <v>5442880</v>
      </c>
      <c r="AQ19" s="1455">
        <f t="shared" si="23"/>
        <v>5438847</v>
      </c>
      <c r="AR19" s="1455">
        <f t="shared" si="23"/>
        <v>5490359</v>
      </c>
      <c r="AS19" s="1456">
        <f t="shared" si="10"/>
        <v>168989992</v>
      </c>
      <c r="AU19" s="1455">
        <f t="shared" si="24"/>
        <v>5438920</v>
      </c>
      <c r="AV19" s="1455">
        <f t="shared" si="24"/>
        <v>5438920</v>
      </c>
      <c r="AW19" s="1455">
        <f t="shared" si="24"/>
        <v>5438920</v>
      </c>
      <c r="AX19" s="1455">
        <f t="shared" si="24"/>
        <v>5438920</v>
      </c>
      <c r="AY19" s="1455">
        <f t="shared" si="24"/>
        <v>5438920</v>
      </c>
      <c r="AZ19" s="1455">
        <f t="shared" si="24"/>
        <v>5438920</v>
      </c>
      <c r="BA19" s="1455">
        <f t="shared" si="24"/>
        <v>5438920</v>
      </c>
      <c r="BB19" s="1455">
        <f t="shared" si="24"/>
        <v>5438920</v>
      </c>
      <c r="BC19" s="1455">
        <f t="shared" si="24"/>
        <v>5438920</v>
      </c>
      <c r="BD19" s="1455">
        <f t="shared" si="24"/>
        <v>5438920</v>
      </c>
      <c r="BE19" s="1455">
        <f t="shared" si="24"/>
        <v>5438920</v>
      </c>
      <c r="BF19" s="1457">
        <f t="shared" si="24"/>
        <v>5438920</v>
      </c>
      <c r="BG19" s="1458">
        <f t="shared" si="12"/>
        <v>65267040</v>
      </c>
      <c r="BH19" s="1463"/>
      <c r="BI19" s="1457">
        <f t="shared" si="25"/>
        <v>5438920</v>
      </c>
      <c r="BJ19" s="1457">
        <f t="shared" si="25"/>
        <v>5438920</v>
      </c>
      <c r="BK19" s="1457">
        <f t="shared" si="25"/>
        <v>5438920</v>
      </c>
      <c r="BL19" s="1457">
        <f t="shared" si="25"/>
        <v>5438920</v>
      </c>
      <c r="BM19" s="1457">
        <f t="shared" si="25"/>
        <v>5438920</v>
      </c>
      <c r="BN19" s="1457">
        <f t="shared" si="25"/>
        <v>5438920</v>
      </c>
      <c r="BO19" s="1457">
        <f t="shared" si="25"/>
        <v>5438920</v>
      </c>
      <c r="BP19" s="1457">
        <f t="shared" si="25"/>
        <v>5438920</v>
      </c>
      <c r="BQ19" s="1457">
        <f t="shared" si="25"/>
        <v>5438920</v>
      </c>
      <c r="BR19" s="1457">
        <f t="shared" si="25"/>
        <v>5438920</v>
      </c>
      <c r="BS19" s="1457">
        <f t="shared" si="25"/>
        <v>5438920</v>
      </c>
      <c r="BT19" s="1457">
        <f t="shared" si="25"/>
        <v>5438920</v>
      </c>
      <c r="BU19" s="1458">
        <f t="shared" si="14"/>
        <v>65267040</v>
      </c>
    </row>
    <row r="20" spans="1:73" outlineLevel="1">
      <c r="A20" s="1434"/>
      <c r="B20" s="1454" t="s">
        <v>479</v>
      </c>
      <c r="C20" s="1454"/>
      <c r="D20" s="1457"/>
      <c r="E20" s="1457"/>
      <c r="F20" s="1457"/>
      <c r="G20" s="1457"/>
      <c r="H20" s="1457"/>
      <c r="I20" s="1457"/>
      <c r="J20" s="1457"/>
      <c r="K20" s="1457"/>
      <c r="L20" s="1457"/>
      <c r="M20" s="1457"/>
      <c r="N20" s="1457"/>
      <c r="O20" s="1457"/>
      <c r="P20" s="1456">
        <f t="shared" si="15"/>
        <v>0</v>
      </c>
      <c r="Q20" s="1462"/>
      <c r="R20" s="1434"/>
      <c r="S20" s="1455">
        <f t="shared" si="22"/>
        <v>2113212</v>
      </c>
      <c r="T20" s="1455">
        <f t="shared" si="22"/>
        <v>2937030</v>
      </c>
      <c r="U20" s="1455">
        <f t="shared" si="22"/>
        <v>3236785</v>
      </c>
      <c r="V20" s="1455">
        <f t="shared" si="22"/>
        <v>2799850</v>
      </c>
      <c r="W20" s="1455">
        <f t="shared" si="22"/>
        <v>15524437</v>
      </c>
      <c r="X20" s="1455">
        <f t="shared" si="22"/>
        <v>5588388</v>
      </c>
      <c r="Y20" s="1455">
        <f t="shared" si="22"/>
        <v>11777991</v>
      </c>
      <c r="Z20" s="1455">
        <f t="shared" si="22"/>
        <v>6524492</v>
      </c>
      <c r="AA20" s="1455">
        <f t="shared" si="22"/>
        <v>4174372</v>
      </c>
      <c r="AB20" s="1455">
        <f t="shared" si="22"/>
        <v>1277380</v>
      </c>
      <c r="AC20" s="1455">
        <f t="shared" si="22"/>
        <v>2775773</v>
      </c>
      <c r="AD20" s="1455">
        <f t="shared" si="22"/>
        <v>776784</v>
      </c>
      <c r="AE20" s="1456">
        <f t="shared" si="8"/>
        <v>59506494</v>
      </c>
      <c r="AF20" s="1462"/>
      <c r="AG20" s="1455">
        <f t="shared" si="23"/>
        <v>340600</v>
      </c>
      <c r="AH20" s="1455">
        <f t="shared" si="23"/>
        <v>650047</v>
      </c>
      <c r="AI20" s="1455">
        <f t="shared" si="23"/>
        <v>684700</v>
      </c>
      <c r="AJ20" s="1455">
        <f t="shared" si="23"/>
        <v>1058480</v>
      </c>
      <c r="AK20" s="1455">
        <f t="shared" si="23"/>
        <v>1284497</v>
      </c>
      <c r="AL20" s="1455">
        <f t="shared" si="23"/>
        <v>621500</v>
      </c>
      <c r="AM20" s="1455">
        <f t="shared" si="23"/>
        <v>1018600</v>
      </c>
      <c r="AN20" s="1455">
        <f t="shared" si="23"/>
        <v>754700</v>
      </c>
      <c r="AO20" s="1455">
        <f t="shared" si="23"/>
        <v>768400</v>
      </c>
      <c r="AP20" s="1455">
        <f t="shared" si="23"/>
        <v>651800</v>
      </c>
      <c r="AQ20" s="1455">
        <f t="shared" si="23"/>
        <v>778740</v>
      </c>
      <c r="AR20" s="1455">
        <f t="shared" si="23"/>
        <v>718300</v>
      </c>
      <c r="AS20" s="1456">
        <f t="shared" si="10"/>
        <v>9330364</v>
      </c>
      <c r="AU20" s="1455">
        <f t="shared" si="24"/>
        <v>530800</v>
      </c>
      <c r="AV20" s="1455">
        <f t="shared" si="24"/>
        <v>744244</v>
      </c>
      <c r="AW20" s="1455">
        <f t="shared" si="24"/>
        <v>810056</v>
      </c>
      <c r="AX20" s="1455">
        <f t="shared" si="24"/>
        <v>526000</v>
      </c>
      <c r="AY20" s="1455">
        <f t="shared" si="24"/>
        <v>505700</v>
      </c>
      <c r="AZ20" s="1455">
        <f t="shared" si="24"/>
        <v>673400</v>
      </c>
      <c r="BA20" s="1455">
        <f t="shared" si="24"/>
        <v>664000</v>
      </c>
      <c r="BB20" s="1455">
        <f t="shared" si="24"/>
        <v>516528</v>
      </c>
      <c r="BC20" s="1455">
        <f t="shared" si="24"/>
        <v>840128</v>
      </c>
      <c r="BD20" s="1455">
        <f t="shared" si="24"/>
        <v>699000</v>
      </c>
      <c r="BE20" s="1455">
        <f t="shared" si="24"/>
        <v>1404286</v>
      </c>
      <c r="BF20" s="1457">
        <f t="shared" si="24"/>
        <v>664000</v>
      </c>
      <c r="BG20" s="1458">
        <f t="shared" si="12"/>
        <v>8578142</v>
      </c>
      <c r="BH20" s="1463"/>
      <c r="BI20" s="1457">
        <f t="shared" si="25"/>
        <v>645650.66666666663</v>
      </c>
      <c r="BJ20" s="1457">
        <f t="shared" si="25"/>
        <v>645650.66666666663</v>
      </c>
      <c r="BK20" s="1457">
        <f t="shared" si="25"/>
        <v>645650.66666666663</v>
      </c>
      <c r="BL20" s="1457">
        <f t="shared" si="25"/>
        <v>645650.66666666663</v>
      </c>
      <c r="BM20" s="1457">
        <f t="shared" si="25"/>
        <v>645650.66666666663</v>
      </c>
      <c r="BN20" s="1457">
        <f t="shared" si="25"/>
        <v>645650.66666666663</v>
      </c>
      <c r="BO20" s="1457">
        <f t="shared" si="25"/>
        <v>645650.66666666663</v>
      </c>
      <c r="BP20" s="1457">
        <f t="shared" si="25"/>
        <v>645650.66666666663</v>
      </c>
      <c r="BQ20" s="1457">
        <f t="shared" si="25"/>
        <v>645650.66666666663</v>
      </c>
      <c r="BR20" s="1457">
        <f t="shared" si="25"/>
        <v>645650.66666666663</v>
      </c>
      <c r="BS20" s="1457">
        <f t="shared" si="25"/>
        <v>645650.66666666663</v>
      </c>
      <c r="BT20" s="1457">
        <f t="shared" si="25"/>
        <v>645650.66666666663</v>
      </c>
      <c r="BU20" s="1458">
        <f t="shared" si="14"/>
        <v>7747808.0000000009</v>
      </c>
    </row>
    <row r="21" spans="1:73" outlineLevel="1">
      <c r="A21" s="1434"/>
      <c r="B21" s="1454" t="s">
        <v>480</v>
      </c>
      <c r="C21" s="1454"/>
      <c r="D21" s="1457"/>
      <c r="E21" s="1457"/>
      <c r="F21" s="1457"/>
      <c r="G21" s="1457"/>
      <c r="H21" s="1457"/>
      <c r="I21" s="1457"/>
      <c r="J21" s="1457"/>
      <c r="K21" s="1457"/>
      <c r="L21" s="1457"/>
      <c r="M21" s="1457"/>
      <c r="N21" s="1457"/>
      <c r="O21" s="1457"/>
      <c r="P21" s="1456">
        <f t="shared" si="15"/>
        <v>0</v>
      </c>
      <c r="Q21" s="1464"/>
      <c r="R21" s="1434"/>
      <c r="S21" s="1455">
        <f t="shared" si="22"/>
        <v>6214670</v>
      </c>
      <c r="T21" s="1455">
        <f t="shared" si="22"/>
        <v>4939300</v>
      </c>
      <c r="U21" s="1455">
        <f t="shared" si="22"/>
        <v>5722030</v>
      </c>
      <c r="V21" s="1455">
        <f t="shared" si="22"/>
        <v>6149250</v>
      </c>
      <c r="W21" s="1455">
        <f t="shared" si="22"/>
        <v>4254764</v>
      </c>
      <c r="X21" s="1455">
        <f t="shared" si="22"/>
        <v>5252930</v>
      </c>
      <c r="Y21" s="1455">
        <f t="shared" si="22"/>
        <v>6343700</v>
      </c>
      <c r="Z21" s="1455">
        <f t="shared" si="22"/>
        <v>4259840</v>
      </c>
      <c r="AA21" s="1455">
        <f t="shared" si="22"/>
        <v>6472656</v>
      </c>
      <c r="AB21" s="1455">
        <f t="shared" si="22"/>
        <v>3767840</v>
      </c>
      <c r="AC21" s="1455">
        <f t="shared" si="22"/>
        <v>1723520</v>
      </c>
      <c r="AD21" s="1455">
        <f t="shared" si="22"/>
        <v>2391252</v>
      </c>
      <c r="AE21" s="1456">
        <f t="shared" si="8"/>
        <v>57491752</v>
      </c>
      <c r="AF21" s="1464"/>
      <c r="AG21" s="1455">
        <f t="shared" si="23"/>
        <v>1537807</v>
      </c>
      <c r="AH21" s="1455">
        <f t="shared" si="23"/>
        <v>1798970</v>
      </c>
      <c r="AI21" s="1455">
        <f t="shared" si="23"/>
        <v>1104370</v>
      </c>
      <c r="AJ21" s="1455">
        <f t="shared" si="23"/>
        <v>2544400</v>
      </c>
      <c r="AK21" s="1455">
        <f t="shared" si="23"/>
        <v>1910200</v>
      </c>
      <c r="AL21" s="1455">
        <f t="shared" si="23"/>
        <v>3463500</v>
      </c>
      <c r="AM21" s="1455">
        <f t="shared" si="23"/>
        <v>1820100</v>
      </c>
      <c r="AN21" s="1455">
        <f t="shared" si="23"/>
        <v>3114700</v>
      </c>
      <c r="AO21" s="1455">
        <f t="shared" si="23"/>
        <v>2070050</v>
      </c>
      <c r="AP21" s="1455">
        <f t="shared" si="23"/>
        <v>899600</v>
      </c>
      <c r="AQ21" s="1455">
        <f t="shared" si="23"/>
        <v>1295955</v>
      </c>
      <c r="AR21" s="1455">
        <f t="shared" si="23"/>
        <v>2277300</v>
      </c>
      <c r="AS21" s="1456">
        <f t="shared" si="10"/>
        <v>23836952</v>
      </c>
      <c r="AU21" s="1455">
        <f t="shared" si="24"/>
        <v>1160500</v>
      </c>
      <c r="AV21" s="1455">
        <f t="shared" si="24"/>
        <v>1452800</v>
      </c>
      <c r="AW21" s="1455">
        <f t="shared" si="24"/>
        <v>1567700</v>
      </c>
      <c r="AX21" s="1455">
        <f t="shared" si="24"/>
        <v>757800</v>
      </c>
      <c r="AY21" s="1455">
        <f t="shared" si="24"/>
        <v>1378300</v>
      </c>
      <c r="AZ21" s="1455">
        <f t="shared" si="24"/>
        <v>1451900</v>
      </c>
      <c r="BA21" s="1455">
        <f t="shared" si="24"/>
        <v>1754700</v>
      </c>
      <c r="BB21" s="1455">
        <f t="shared" si="24"/>
        <v>4540600</v>
      </c>
      <c r="BC21" s="1455">
        <f t="shared" si="24"/>
        <v>4247600</v>
      </c>
      <c r="BD21" s="1455">
        <f t="shared" si="24"/>
        <v>3355500</v>
      </c>
      <c r="BE21" s="1455">
        <f t="shared" si="24"/>
        <v>1764752</v>
      </c>
      <c r="BF21" s="1457">
        <f t="shared" si="24"/>
        <v>1500000</v>
      </c>
      <c r="BG21" s="1458">
        <f t="shared" si="12"/>
        <v>24932152</v>
      </c>
      <c r="BH21" s="1463"/>
      <c r="BI21" s="1457">
        <f t="shared" si="25"/>
        <v>1500000</v>
      </c>
      <c r="BJ21" s="1457">
        <f t="shared" si="25"/>
        <v>1500000</v>
      </c>
      <c r="BK21" s="1457">
        <f t="shared" si="25"/>
        <v>1500000</v>
      </c>
      <c r="BL21" s="1457">
        <f t="shared" si="25"/>
        <v>1500000</v>
      </c>
      <c r="BM21" s="1457">
        <f t="shared" si="25"/>
        <v>1500000</v>
      </c>
      <c r="BN21" s="1457">
        <f t="shared" si="25"/>
        <v>1500000</v>
      </c>
      <c r="BO21" s="1457">
        <f t="shared" si="25"/>
        <v>1500000</v>
      </c>
      <c r="BP21" s="1457">
        <f t="shared" si="25"/>
        <v>1500000</v>
      </c>
      <c r="BQ21" s="1457">
        <f t="shared" si="25"/>
        <v>1500000</v>
      </c>
      <c r="BR21" s="1457">
        <f t="shared" si="25"/>
        <v>1500000</v>
      </c>
      <c r="BS21" s="1457">
        <f t="shared" si="25"/>
        <v>1500000</v>
      </c>
      <c r="BT21" s="1457">
        <f t="shared" si="25"/>
        <v>1500000</v>
      </c>
      <c r="BU21" s="1458">
        <f t="shared" si="14"/>
        <v>18000000</v>
      </c>
    </row>
    <row r="22" spans="1:73" outlineLevel="1">
      <c r="A22" s="1434"/>
      <c r="B22" s="1454" t="s">
        <v>481</v>
      </c>
      <c r="C22" s="1454"/>
      <c r="D22" s="1457"/>
      <c r="E22" s="1457"/>
      <c r="F22" s="1457"/>
      <c r="G22" s="1457"/>
      <c r="H22" s="1457"/>
      <c r="I22" s="1457"/>
      <c r="J22" s="1457"/>
      <c r="K22" s="1457"/>
      <c r="L22" s="1457"/>
      <c r="M22" s="1457"/>
      <c r="N22" s="1457"/>
      <c r="O22" s="1457"/>
      <c r="P22" s="1456">
        <f t="shared" si="15"/>
        <v>0</v>
      </c>
      <c r="Q22" s="1465"/>
      <c r="R22" s="1434"/>
      <c r="S22" s="1455">
        <f t="shared" si="22"/>
        <v>88370</v>
      </c>
      <c r="T22" s="1455">
        <f t="shared" si="22"/>
        <v>77320</v>
      </c>
      <c r="U22" s="1455">
        <f t="shared" si="22"/>
        <v>98960</v>
      </c>
      <c r="V22" s="1455">
        <f t="shared" si="22"/>
        <v>91250</v>
      </c>
      <c r="W22" s="1455">
        <f t="shared" si="22"/>
        <v>161670</v>
      </c>
      <c r="X22" s="1455">
        <f t="shared" si="22"/>
        <v>208680</v>
      </c>
      <c r="Y22" s="1455">
        <f t="shared" si="22"/>
        <v>187830</v>
      </c>
      <c r="Z22" s="1455">
        <f t="shared" si="22"/>
        <v>203190</v>
      </c>
      <c r="AA22" s="1455">
        <f t="shared" si="22"/>
        <v>365050</v>
      </c>
      <c r="AB22" s="1455">
        <f t="shared" si="22"/>
        <v>4953665</v>
      </c>
      <c r="AC22" s="1455">
        <f t="shared" si="22"/>
        <v>101383</v>
      </c>
      <c r="AD22" s="1455">
        <f t="shared" si="22"/>
        <v>140610</v>
      </c>
      <c r="AE22" s="1456">
        <f t="shared" si="8"/>
        <v>6677978</v>
      </c>
      <c r="AF22" s="1465"/>
      <c r="AG22" s="1455">
        <f t="shared" si="23"/>
        <v>149870</v>
      </c>
      <c r="AH22" s="1455">
        <f t="shared" si="23"/>
        <v>133110</v>
      </c>
      <c r="AI22" s="1455">
        <f t="shared" si="23"/>
        <v>170296</v>
      </c>
      <c r="AJ22" s="1455">
        <f t="shared" si="23"/>
        <v>194912</v>
      </c>
      <c r="AK22" s="1455">
        <f t="shared" si="23"/>
        <v>214253</v>
      </c>
      <c r="AL22" s="1455">
        <f t="shared" si="23"/>
        <v>188260</v>
      </c>
      <c r="AM22" s="1455">
        <f t="shared" si="23"/>
        <v>317640</v>
      </c>
      <c r="AN22" s="1455">
        <f t="shared" si="23"/>
        <v>221923</v>
      </c>
      <c r="AO22" s="1455">
        <f t="shared" si="23"/>
        <v>361803</v>
      </c>
      <c r="AP22" s="1455">
        <f t="shared" si="23"/>
        <v>255003</v>
      </c>
      <c r="AQ22" s="1455">
        <f t="shared" si="23"/>
        <v>176631</v>
      </c>
      <c r="AR22" s="1455">
        <f t="shared" si="23"/>
        <v>186804</v>
      </c>
      <c r="AS22" s="1456">
        <f t="shared" si="10"/>
        <v>2570505</v>
      </c>
      <c r="AU22" s="1455">
        <f t="shared" si="24"/>
        <v>204903</v>
      </c>
      <c r="AV22" s="1455">
        <f t="shared" si="24"/>
        <v>181453</v>
      </c>
      <c r="AW22" s="1455">
        <f t="shared" si="24"/>
        <v>181393</v>
      </c>
      <c r="AX22" s="1455">
        <f t="shared" si="24"/>
        <v>231153</v>
      </c>
      <c r="AY22" s="1455">
        <f t="shared" si="24"/>
        <v>1964498</v>
      </c>
      <c r="AZ22" s="1455">
        <f t="shared" si="24"/>
        <v>485854</v>
      </c>
      <c r="BA22" s="1455">
        <f t="shared" si="24"/>
        <v>580978</v>
      </c>
      <c r="BB22" s="1455">
        <f t="shared" si="24"/>
        <v>438553</v>
      </c>
      <c r="BC22" s="1455">
        <f t="shared" si="24"/>
        <v>225353</v>
      </c>
      <c r="BD22" s="1455">
        <f t="shared" si="24"/>
        <v>225053</v>
      </c>
      <c r="BE22" s="1455">
        <f t="shared" si="24"/>
        <v>225353</v>
      </c>
      <c r="BF22" s="1457">
        <f t="shared" si="24"/>
        <v>225353</v>
      </c>
      <c r="BG22" s="1458">
        <f t="shared" si="12"/>
        <v>5169897</v>
      </c>
      <c r="BH22" s="1463"/>
      <c r="BI22" s="1457">
        <f t="shared" si="25"/>
        <v>499348.66666666669</v>
      </c>
      <c r="BJ22" s="1457">
        <f t="shared" si="25"/>
        <v>499348.66666666669</v>
      </c>
      <c r="BK22" s="1457">
        <f t="shared" si="25"/>
        <v>499348.66666666669</v>
      </c>
      <c r="BL22" s="1457">
        <f t="shared" si="25"/>
        <v>499348.66666666669</v>
      </c>
      <c r="BM22" s="1457">
        <f t="shared" si="25"/>
        <v>499348.66666666669</v>
      </c>
      <c r="BN22" s="1457">
        <f t="shared" si="25"/>
        <v>499348.66666666669</v>
      </c>
      <c r="BO22" s="1457">
        <f t="shared" si="25"/>
        <v>499348.66666666669</v>
      </c>
      <c r="BP22" s="1457">
        <f t="shared" si="25"/>
        <v>499348.66666666669</v>
      </c>
      <c r="BQ22" s="1457">
        <f t="shared" si="25"/>
        <v>499348.66666666669</v>
      </c>
      <c r="BR22" s="1457">
        <f t="shared" si="25"/>
        <v>499348.66666666669</v>
      </c>
      <c r="BS22" s="1457">
        <f t="shared" si="25"/>
        <v>499348.66666666669</v>
      </c>
      <c r="BT22" s="1457">
        <f t="shared" si="25"/>
        <v>499348.66666666669</v>
      </c>
      <c r="BU22" s="1458">
        <f t="shared" si="14"/>
        <v>5992184.0000000009</v>
      </c>
    </row>
    <row r="23" spans="1:73" outlineLevel="1">
      <c r="A23" s="1434"/>
      <c r="B23" s="1454" t="s">
        <v>482</v>
      </c>
      <c r="C23" s="1454"/>
      <c r="D23" s="1457"/>
      <c r="E23" s="1457"/>
      <c r="F23" s="1457"/>
      <c r="G23" s="1457"/>
      <c r="H23" s="1457"/>
      <c r="I23" s="1457"/>
      <c r="J23" s="1457"/>
      <c r="K23" s="1457"/>
      <c r="L23" s="1457"/>
      <c r="M23" s="1457"/>
      <c r="N23" s="1457"/>
      <c r="O23" s="1457"/>
      <c r="P23" s="1456">
        <f t="shared" si="15"/>
        <v>0</v>
      </c>
      <c r="Q23" s="1464"/>
      <c r="R23" s="1434"/>
      <c r="S23" s="1455">
        <f t="shared" si="22"/>
        <v>0</v>
      </c>
      <c r="T23" s="1455">
        <f t="shared" si="22"/>
        <v>0</v>
      </c>
      <c r="U23" s="1455">
        <f t="shared" si="22"/>
        <v>0</v>
      </c>
      <c r="V23" s="1455">
        <f t="shared" si="22"/>
        <v>0</v>
      </c>
      <c r="W23" s="1455">
        <f t="shared" si="22"/>
        <v>0</v>
      </c>
      <c r="X23" s="1455">
        <f t="shared" si="22"/>
        <v>0</v>
      </c>
      <c r="Y23" s="1455">
        <f t="shared" si="22"/>
        <v>0</v>
      </c>
      <c r="Z23" s="1455">
        <f t="shared" si="22"/>
        <v>0</v>
      </c>
      <c r="AA23" s="1455">
        <f t="shared" si="22"/>
        <v>0</v>
      </c>
      <c r="AB23" s="1455">
        <f t="shared" si="22"/>
        <v>0</v>
      </c>
      <c r="AC23" s="1455">
        <f t="shared" si="22"/>
        <v>0</v>
      </c>
      <c r="AD23" s="1455">
        <f t="shared" si="22"/>
        <v>0</v>
      </c>
      <c r="AE23" s="1456">
        <f t="shared" si="8"/>
        <v>0</v>
      </c>
      <c r="AF23" s="1464"/>
      <c r="AG23" s="1455">
        <f t="shared" si="23"/>
        <v>0</v>
      </c>
      <c r="AH23" s="1455">
        <f t="shared" si="23"/>
        <v>0</v>
      </c>
      <c r="AI23" s="1455">
        <f t="shared" si="23"/>
        <v>0</v>
      </c>
      <c r="AJ23" s="1455">
        <f t="shared" si="23"/>
        <v>0</v>
      </c>
      <c r="AK23" s="1455">
        <f t="shared" si="23"/>
        <v>0</v>
      </c>
      <c r="AL23" s="1455">
        <f t="shared" si="23"/>
        <v>0</v>
      </c>
      <c r="AM23" s="1455">
        <f t="shared" si="23"/>
        <v>0</v>
      </c>
      <c r="AN23" s="1455">
        <f t="shared" si="23"/>
        <v>0</v>
      </c>
      <c r="AO23" s="1455">
        <f t="shared" si="23"/>
        <v>0</v>
      </c>
      <c r="AP23" s="1455">
        <f t="shared" si="23"/>
        <v>0</v>
      </c>
      <c r="AQ23" s="1455">
        <f t="shared" si="23"/>
        <v>0</v>
      </c>
      <c r="AR23" s="1455">
        <f t="shared" si="23"/>
        <v>0</v>
      </c>
      <c r="AS23" s="1456">
        <f t="shared" si="10"/>
        <v>0</v>
      </c>
      <c r="AU23" s="1455">
        <f t="shared" si="24"/>
        <v>0</v>
      </c>
      <c r="AV23" s="1455">
        <f t="shared" si="24"/>
        <v>0</v>
      </c>
      <c r="AW23" s="1455">
        <f t="shared" si="24"/>
        <v>0</v>
      </c>
      <c r="AX23" s="1455">
        <f t="shared" si="24"/>
        <v>0</v>
      </c>
      <c r="AY23" s="1455">
        <f t="shared" si="24"/>
        <v>0</v>
      </c>
      <c r="AZ23" s="1455">
        <f t="shared" si="24"/>
        <v>0</v>
      </c>
      <c r="BA23" s="1455">
        <f t="shared" si="24"/>
        <v>0</v>
      </c>
      <c r="BB23" s="1455">
        <f t="shared" si="24"/>
        <v>0</v>
      </c>
      <c r="BC23" s="1455">
        <f t="shared" si="24"/>
        <v>0</v>
      </c>
      <c r="BD23" s="1455">
        <f t="shared" si="24"/>
        <v>0</v>
      </c>
      <c r="BE23" s="1455">
        <f t="shared" si="24"/>
        <v>0</v>
      </c>
      <c r="BF23" s="1457">
        <f t="shared" si="24"/>
        <v>0</v>
      </c>
      <c r="BG23" s="1458">
        <f t="shared" si="12"/>
        <v>0</v>
      </c>
      <c r="BH23" s="1463"/>
      <c r="BI23" s="1457">
        <f t="shared" si="25"/>
        <v>0</v>
      </c>
      <c r="BJ23" s="1457">
        <f t="shared" si="25"/>
        <v>0</v>
      </c>
      <c r="BK23" s="1457">
        <f t="shared" si="25"/>
        <v>0</v>
      </c>
      <c r="BL23" s="1457">
        <f t="shared" si="25"/>
        <v>0</v>
      </c>
      <c r="BM23" s="1457">
        <f t="shared" si="25"/>
        <v>0</v>
      </c>
      <c r="BN23" s="1457">
        <f t="shared" si="25"/>
        <v>0</v>
      </c>
      <c r="BO23" s="1457">
        <f t="shared" si="25"/>
        <v>0</v>
      </c>
      <c r="BP23" s="1457">
        <f t="shared" si="25"/>
        <v>0</v>
      </c>
      <c r="BQ23" s="1457">
        <f t="shared" si="25"/>
        <v>0</v>
      </c>
      <c r="BR23" s="1457">
        <f t="shared" si="25"/>
        <v>0</v>
      </c>
      <c r="BS23" s="1457">
        <f t="shared" si="25"/>
        <v>0</v>
      </c>
      <c r="BT23" s="1457">
        <f t="shared" si="25"/>
        <v>0</v>
      </c>
      <c r="BU23" s="1458">
        <f t="shared" si="14"/>
        <v>0</v>
      </c>
    </row>
    <row r="24" spans="1:73" outlineLevel="1">
      <c r="A24" s="1434"/>
      <c r="B24" s="1454" t="s">
        <v>483</v>
      </c>
      <c r="C24" s="1454"/>
      <c r="D24" s="1457"/>
      <c r="E24" s="1457"/>
      <c r="F24" s="1457"/>
      <c r="G24" s="1457"/>
      <c r="H24" s="1457"/>
      <c r="I24" s="1457"/>
      <c r="J24" s="1457"/>
      <c r="K24" s="1457"/>
      <c r="L24" s="1457"/>
      <c r="M24" s="1457"/>
      <c r="N24" s="1457"/>
      <c r="O24" s="1457"/>
      <c r="P24" s="1456">
        <f t="shared" si="15"/>
        <v>0</v>
      </c>
      <c r="Q24" s="1464"/>
      <c r="R24" s="1434"/>
      <c r="S24" s="1455">
        <f t="shared" si="22"/>
        <v>4810190</v>
      </c>
      <c r="T24" s="1455">
        <f t="shared" si="22"/>
        <v>4163220</v>
      </c>
      <c r="U24" s="1455">
        <f t="shared" si="22"/>
        <v>4354840</v>
      </c>
      <c r="V24" s="1455">
        <f t="shared" si="22"/>
        <v>4558030</v>
      </c>
      <c r="W24" s="1455">
        <f t="shared" si="22"/>
        <v>4616510</v>
      </c>
      <c r="X24" s="1455">
        <f t="shared" si="22"/>
        <v>4534820</v>
      </c>
      <c r="Y24" s="1455">
        <f t="shared" si="22"/>
        <v>4460970</v>
      </c>
      <c r="Z24" s="1455">
        <f t="shared" si="22"/>
        <v>5759040</v>
      </c>
      <c r="AA24" s="1455">
        <f t="shared" si="22"/>
        <v>4246320</v>
      </c>
      <c r="AB24" s="1455">
        <f t="shared" si="22"/>
        <v>3127940</v>
      </c>
      <c r="AC24" s="1455">
        <f t="shared" si="22"/>
        <v>2913930</v>
      </c>
      <c r="AD24" s="1455">
        <f t="shared" si="22"/>
        <v>1264530</v>
      </c>
      <c r="AE24" s="1456">
        <f t="shared" si="8"/>
        <v>48810340</v>
      </c>
      <c r="AF24" s="1462"/>
      <c r="AG24" s="1455">
        <f t="shared" si="23"/>
        <v>28184000</v>
      </c>
      <c r="AH24" s="1455">
        <f t="shared" si="23"/>
        <v>1144480</v>
      </c>
      <c r="AI24" s="1455">
        <f t="shared" si="23"/>
        <v>1162010</v>
      </c>
      <c r="AJ24" s="1455">
        <f t="shared" si="23"/>
        <v>1107190</v>
      </c>
      <c r="AK24" s="1455">
        <f t="shared" si="23"/>
        <v>961790</v>
      </c>
      <c r="AL24" s="1455">
        <f t="shared" si="23"/>
        <v>925800</v>
      </c>
      <c r="AM24" s="1455">
        <f t="shared" si="23"/>
        <v>586130</v>
      </c>
      <c r="AN24" s="1455">
        <f t="shared" si="23"/>
        <v>886610</v>
      </c>
      <c r="AO24" s="1455">
        <f t="shared" si="23"/>
        <v>204000</v>
      </c>
      <c r="AP24" s="1455">
        <f t="shared" si="23"/>
        <v>307680</v>
      </c>
      <c r="AQ24" s="1455">
        <f t="shared" si="23"/>
        <v>139770</v>
      </c>
      <c r="AR24" s="1455">
        <f t="shared" si="23"/>
        <v>0</v>
      </c>
      <c r="AS24" s="1456">
        <f t="shared" si="10"/>
        <v>35609460</v>
      </c>
      <c r="AU24" s="1455">
        <f t="shared" si="24"/>
        <v>786740</v>
      </c>
      <c r="AV24" s="1455">
        <f t="shared" si="24"/>
        <v>0</v>
      </c>
      <c r="AW24" s="1455">
        <f t="shared" si="24"/>
        <v>192960</v>
      </c>
      <c r="AX24" s="1455">
        <f t="shared" si="24"/>
        <v>0</v>
      </c>
      <c r="AY24" s="1455">
        <f t="shared" si="24"/>
        <v>0</v>
      </c>
      <c r="AZ24" s="1455">
        <f t="shared" si="24"/>
        <v>0</v>
      </c>
      <c r="BA24" s="1455">
        <f t="shared" si="24"/>
        <v>48240</v>
      </c>
      <c r="BB24" s="1455">
        <f t="shared" si="24"/>
        <v>250000</v>
      </c>
      <c r="BC24" s="1455">
        <f t="shared" si="24"/>
        <v>100000</v>
      </c>
      <c r="BD24" s="1455">
        <f t="shared" si="24"/>
        <v>0</v>
      </c>
      <c r="BE24" s="1455">
        <f t="shared" si="24"/>
        <v>0</v>
      </c>
      <c r="BF24" s="1457">
        <f t="shared" si="24"/>
        <v>500000</v>
      </c>
      <c r="BG24" s="1458">
        <f t="shared" si="12"/>
        <v>1877940</v>
      </c>
      <c r="BH24" s="1463"/>
      <c r="BI24" s="1457">
        <f t="shared" si="25"/>
        <v>547250</v>
      </c>
      <c r="BJ24" s="1457">
        <f t="shared" si="25"/>
        <v>547250</v>
      </c>
      <c r="BK24" s="1457">
        <f t="shared" si="25"/>
        <v>547250</v>
      </c>
      <c r="BL24" s="1457">
        <f t="shared" si="25"/>
        <v>547250</v>
      </c>
      <c r="BM24" s="1457">
        <f t="shared" si="25"/>
        <v>547250</v>
      </c>
      <c r="BN24" s="1457">
        <f t="shared" si="25"/>
        <v>547250</v>
      </c>
      <c r="BO24" s="1457">
        <f t="shared" si="25"/>
        <v>547250</v>
      </c>
      <c r="BP24" s="1457">
        <f t="shared" si="25"/>
        <v>547250</v>
      </c>
      <c r="BQ24" s="1457">
        <f t="shared" si="25"/>
        <v>547250</v>
      </c>
      <c r="BR24" s="1457">
        <f t="shared" si="25"/>
        <v>547250</v>
      </c>
      <c r="BS24" s="1457">
        <f t="shared" si="25"/>
        <v>547250</v>
      </c>
      <c r="BT24" s="1457">
        <f t="shared" si="25"/>
        <v>547250</v>
      </c>
      <c r="BU24" s="1458">
        <f t="shared" si="14"/>
        <v>6567000</v>
      </c>
    </row>
    <row r="25" spans="1:73" outlineLevel="1">
      <c r="A25" s="1434"/>
      <c r="B25" s="1454" t="s">
        <v>341</v>
      </c>
      <c r="C25" s="1454"/>
      <c r="D25" s="1457"/>
      <c r="E25" s="1457"/>
      <c r="F25" s="1457"/>
      <c r="G25" s="1457"/>
      <c r="H25" s="1457"/>
      <c r="I25" s="1457"/>
      <c r="J25" s="1457"/>
      <c r="K25" s="1457"/>
      <c r="L25" s="1457"/>
      <c r="M25" s="1457"/>
      <c r="N25" s="1457"/>
      <c r="O25" s="1457"/>
      <c r="P25" s="1456">
        <f t="shared" si="15"/>
        <v>0</v>
      </c>
      <c r="Q25" s="1464"/>
      <c r="R25" s="1434"/>
      <c r="S25" s="1455">
        <f t="shared" si="22"/>
        <v>29131096</v>
      </c>
      <c r="T25" s="1455">
        <f t="shared" si="22"/>
        <v>17930851</v>
      </c>
      <c r="U25" s="1455">
        <f t="shared" si="22"/>
        <v>17243346</v>
      </c>
      <c r="V25" s="1455">
        <f t="shared" si="22"/>
        <v>17478118</v>
      </c>
      <c r="W25" s="1455">
        <f t="shared" si="22"/>
        <v>22670964</v>
      </c>
      <c r="X25" s="1455">
        <f t="shared" si="22"/>
        <v>18009022</v>
      </c>
      <c r="Y25" s="1455">
        <f t="shared" si="22"/>
        <v>34048396</v>
      </c>
      <c r="Z25" s="1455">
        <f t="shared" si="22"/>
        <v>52082336</v>
      </c>
      <c r="AA25" s="1455">
        <f t="shared" si="22"/>
        <v>30493889</v>
      </c>
      <c r="AB25" s="1455">
        <f t="shared" si="22"/>
        <v>9437261</v>
      </c>
      <c r="AC25" s="1455">
        <f t="shared" si="22"/>
        <v>110000</v>
      </c>
      <c r="AD25" s="1455">
        <f t="shared" si="22"/>
        <v>-246215279</v>
      </c>
      <c r="AE25" s="1456">
        <f t="shared" si="8"/>
        <v>2420000</v>
      </c>
      <c r="AF25" s="1462"/>
      <c r="AG25" s="1455">
        <f t="shared" si="23"/>
        <v>110000</v>
      </c>
      <c r="AH25" s="1455">
        <f t="shared" si="23"/>
        <v>110000</v>
      </c>
      <c r="AI25" s="1455">
        <f t="shared" si="23"/>
        <v>110000</v>
      </c>
      <c r="AJ25" s="1455">
        <f t="shared" si="23"/>
        <v>110000</v>
      </c>
      <c r="AK25" s="1455">
        <f t="shared" si="23"/>
        <v>110000</v>
      </c>
      <c r="AL25" s="1455">
        <f t="shared" si="23"/>
        <v>110000</v>
      </c>
      <c r="AM25" s="1455">
        <f t="shared" si="23"/>
        <v>110000</v>
      </c>
      <c r="AN25" s="1455">
        <f t="shared" si="23"/>
        <v>110000</v>
      </c>
      <c r="AO25" s="1455">
        <f t="shared" si="23"/>
        <v>110000</v>
      </c>
      <c r="AP25" s="1455">
        <f t="shared" si="23"/>
        <v>535680</v>
      </c>
      <c r="AQ25" s="1455">
        <f t="shared" si="23"/>
        <v>535680</v>
      </c>
      <c r="AR25" s="1455">
        <f t="shared" si="23"/>
        <v>535680</v>
      </c>
      <c r="AS25" s="1456">
        <f t="shared" si="10"/>
        <v>2597040</v>
      </c>
      <c r="AU25" s="1455">
        <f t="shared" si="24"/>
        <v>535680</v>
      </c>
      <c r="AV25" s="1455">
        <f t="shared" si="24"/>
        <v>535680</v>
      </c>
      <c r="AW25" s="1455">
        <f t="shared" si="24"/>
        <v>535680</v>
      </c>
      <c r="AX25" s="1455">
        <f t="shared" si="24"/>
        <v>535680</v>
      </c>
      <c r="AY25" s="1455">
        <f t="shared" si="24"/>
        <v>535680</v>
      </c>
      <c r="AZ25" s="1455">
        <f t="shared" si="24"/>
        <v>535680</v>
      </c>
      <c r="BA25" s="1455">
        <f t="shared" si="24"/>
        <v>535680</v>
      </c>
      <c r="BB25" s="1455">
        <f t="shared" si="24"/>
        <v>535680</v>
      </c>
      <c r="BC25" s="1455">
        <f t="shared" si="24"/>
        <v>535680</v>
      </c>
      <c r="BD25" s="1455">
        <f t="shared" si="24"/>
        <v>535680</v>
      </c>
      <c r="BE25" s="1455">
        <f t="shared" si="24"/>
        <v>535680</v>
      </c>
      <c r="BF25" s="1457">
        <f t="shared" si="24"/>
        <v>535680</v>
      </c>
      <c r="BG25" s="1458">
        <f t="shared" si="12"/>
        <v>6428160</v>
      </c>
      <c r="BH25" s="1463"/>
      <c r="BI25" s="1457">
        <f t="shared" si="25"/>
        <v>535680</v>
      </c>
      <c r="BJ25" s="1457">
        <f t="shared" si="25"/>
        <v>535680</v>
      </c>
      <c r="BK25" s="1457">
        <f t="shared" si="25"/>
        <v>535680</v>
      </c>
      <c r="BL25" s="1457">
        <f t="shared" si="25"/>
        <v>535680</v>
      </c>
      <c r="BM25" s="1457">
        <f t="shared" si="25"/>
        <v>535680</v>
      </c>
      <c r="BN25" s="1457">
        <f t="shared" si="25"/>
        <v>535680</v>
      </c>
      <c r="BO25" s="1457">
        <f t="shared" si="25"/>
        <v>535680</v>
      </c>
      <c r="BP25" s="1457">
        <f t="shared" si="25"/>
        <v>535680</v>
      </c>
      <c r="BQ25" s="1457">
        <f t="shared" si="25"/>
        <v>535680</v>
      </c>
      <c r="BR25" s="1457">
        <f t="shared" si="25"/>
        <v>535680</v>
      </c>
      <c r="BS25" s="1457">
        <f t="shared" si="25"/>
        <v>535680</v>
      </c>
      <c r="BT25" s="1457">
        <f t="shared" si="25"/>
        <v>535680</v>
      </c>
      <c r="BU25" s="1458">
        <f t="shared" si="14"/>
        <v>6428160</v>
      </c>
    </row>
    <row r="26" spans="1:73" outlineLevel="1">
      <c r="A26" s="1434"/>
      <c r="B26" s="1454" t="s">
        <v>484</v>
      </c>
      <c r="C26" s="1454"/>
      <c r="D26" s="1457"/>
      <c r="E26" s="1457"/>
      <c r="F26" s="1457"/>
      <c r="G26" s="1457"/>
      <c r="H26" s="1457"/>
      <c r="I26" s="1457"/>
      <c r="J26" s="1457"/>
      <c r="K26" s="1457"/>
      <c r="L26" s="1457"/>
      <c r="M26" s="1457"/>
      <c r="N26" s="1457"/>
      <c r="O26" s="1457"/>
      <c r="P26" s="1456">
        <f t="shared" si="15"/>
        <v>0</v>
      </c>
      <c r="Q26" s="1464"/>
      <c r="R26" s="1434"/>
      <c r="S26" s="1455">
        <f>SUM(S69,S99)</f>
        <v>0</v>
      </c>
      <c r="T26" s="1455">
        <f t="shared" ref="T26:AD26" si="26">SUM(T69,T99)</f>
        <v>0</v>
      </c>
      <c r="U26" s="1455">
        <f t="shared" si="26"/>
        <v>0</v>
      </c>
      <c r="V26" s="1455">
        <f t="shared" si="26"/>
        <v>0</v>
      </c>
      <c r="W26" s="1455">
        <f t="shared" si="26"/>
        <v>0</v>
      </c>
      <c r="X26" s="1455">
        <f t="shared" si="26"/>
        <v>0</v>
      </c>
      <c r="Y26" s="1455">
        <f t="shared" si="26"/>
        <v>0</v>
      </c>
      <c r="Z26" s="1455">
        <f t="shared" si="26"/>
        <v>0</v>
      </c>
      <c r="AA26" s="1455">
        <f t="shared" si="26"/>
        <v>0</v>
      </c>
      <c r="AB26" s="1455">
        <f t="shared" si="26"/>
        <v>0</v>
      </c>
      <c r="AC26" s="1455">
        <f t="shared" si="26"/>
        <v>0</v>
      </c>
      <c r="AD26" s="1455">
        <f t="shared" si="26"/>
        <v>0</v>
      </c>
      <c r="AE26" s="1456">
        <f t="shared" si="8"/>
        <v>0</v>
      </c>
      <c r="AF26" s="1464"/>
      <c r="AG26" s="1455">
        <f t="shared" ref="AG26:AR26" si="27">SUM(AG69,AG99)</f>
        <v>0</v>
      </c>
      <c r="AH26" s="1455">
        <f t="shared" si="27"/>
        <v>0</v>
      </c>
      <c r="AI26" s="1455">
        <f t="shared" si="27"/>
        <v>0</v>
      </c>
      <c r="AJ26" s="1455">
        <f t="shared" si="27"/>
        <v>0</v>
      </c>
      <c r="AK26" s="1455">
        <f t="shared" si="27"/>
        <v>0</v>
      </c>
      <c r="AL26" s="1455">
        <f t="shared" si="27"/>
        <v>0</v>
      </c>
      <c r="AM26" s="1455">
        <f t="shared" si="27"/>
        <v>0</v>
      </c>
      <c r="AN26" s="1455">
        <f t="shared" si="27"/>
        <v>0</v>
      </c>
      <c r="AO26" s="1455">
        <f t="shared" si="27"/>
        <v>0</v>
      </c>
      <c r="AP26" s="1455">
        <f t="shared" si="27"/>
        <v>0</v>
      </c>
      <c r="AQ26" s="1455">
        <f t="shared" si="27"/>
        <v>0</v>
      </c>
      <c r="AR26" s="1455">
        <f t="shared" si="27"/>
        <v>0</v>
      </c>
      <c r="AS26" s="1456">
        <f t="shared" si="10"/>
        <v>0</v>
      </c>
      <c r="AU26" s="1455">
        <f t="shared" ref="AU26:BF26" si="28">SUM(AU69,AU99)</f>
        <v>0</v>
      </c>
      <c r="AV26" s="1455">
        <f t="shared" si="28"/>
        <v>0</v>
      </c>
      <c r="AW26" s="1455">
        <f t="shared" si="28"/>
        <v>0</v>
      </c>
      <c r="AX26" s="1455">
        <f t="shared" si="28"/>
        <v>0</v>
      </c>
      <c r="AY26" s="1455">
        <f t="shared" si="28"/>
        <v>0</v>
      </c>
      <c r="AZ26" s="1455">
        <f t="shared" si="28"/>
        <v>0</v>
      </c>
      <c r="BA26" s="1455">
        <f t="shared" si="28"/>
        <v>0</v>
      </c>
      <c r="BB26" s="1455">
        <f t="shared" si="28"/>
        <v>0</v>
      </c>
      <c r="BC26" s="1455">
        <f t="shared" si="28"/>
        <v>0</v>
      </c>
      <c r="BD26" s="1455">
        <f t="shared" si="28"/>
        <v>0</v>
      </c>
      <c r="BE26" s="1455">
        <f t="shared" si="28"/>
        <v>0</v>
      </c>
      <c r="BF26" s="1457">
        <f t="shared" si="28"/>
        <v>0</v>
      </c>
      <c r="BG26" s="1458">
        <f t="shared" si="12"/>
        <v>0</v>
      </c>
      <c r="BH26" s="1463"/>
      <c r="BI26" s="1457">
        <f t="shared" ref="BI26:BT26" si="29">SUM(BI69,BI99)</f>
        <v>0</v>
      </c>
      <c r="BJ26" s="1457">
        <f t="shared" si="29"/>
        <v>0</v>
      </c>
      <c r="BK26" s="1457">
        <f t="shared" si="29"/>
        <v>0</v>
      </c>
      <c r="BL26" s="1457">
        <f t="shared" si="29"/>
        <v>0</v>
      </c>
      <c r="BM26" s="1457">
        <f t="shared" si="29"/>
        <v>0</v>
      </c>
      <c r="BN26" s="1457">
        <f t="shared" si="29"/>
        <v>0</v>
      </c>
      <c r="BO26" s="1457">
        <f t="shared" si="29"/>
        <v>0</v>
      </c>
      <c r="BP26" s="1457">
        <f t="shared" si="29"/>
        <v>0</v>
      </c>
      <c r="BQ26" s="1457">
        <f t="shared" si="29"/>
        <v>0</v>
      </c>
      <c r="BR26" s="1457">
        <f t="shared" si="29"/>
        <v>0</v>
      </c>
      <c r="BS26" s="1457">
        <f t="shared" si="29"/>
        <v>0</v>
      </c>
      <c r="BT26" s="1457">
        <f t="shared" si="29"/>
        <v>0</v>
      </c>
      <c r="BU26" s="1458">
        <f t="shared" si="14"/>
        <v>0</v>
      </c>
    </row>
    <row r="27" spans="1:73" outlineLevel="1">
      <c r="A27" s="1434"/>
      <c r="B27" s="1454" t="s">
        <v>485</v>
      </c>
      <c r="C27" s="1454"/>
      <c r="D27" s="1457"/>
      <c r="E27" s="1457"/>
      <c r="F27" s="1457"/>
      <c r="G27" s="1457"/>
      <c r="H27" s="1457"/>
      <c r="I27" s="1457"/>
      <c r="J27" s="1457"/>
      <c r="K27" s="1457"/>
      <c r="L27" s="1457"/>
      <c r="M27" s="1457"/>
      <c r="N27" s="1457"/>
      <c r="O27" s="1457"/>
      <c r="P27" s="1456">
        <f t="shared" si="15"/>
        <v>0</v>
      </c>
      <c r="Q27" s="1464"/>
      <c r="R27" s="1434"/>
      <c r="S27" s="1455">
        <f>SUM(S65,S100)</f>
        <v>0</v>
      </c>
      <c r="T27" s="1455">
        <f t="shared" ref="T27:AD30" si="30">SUM(T65,T100)</f>
        <v>0</v>
      </c>
      <c r="U27" s="1455">
        <f t="shared" si="30"/>
        <v>0</v>
      </c>
      <c r="V27" s="1455">
        <f t="shared" si="30"/>
        <v>0</v>
      </c>
      <c r="W27" s="1455">
        <f t="shared" si="30"/>
        <v>0</v>
      </c>
      <c r="X27" s="1455">
        <f t="shared" si="30"/>
        <v>0</v>
      </c>
      <c r="Y27" s="1455">
        <f t="shared" si="30"/>
        <v>0</v>
      </c>
      <c r="Z27" s="1455">
        <f t="shared" si="30"/>
        <v>0</v>
      </c>
      <c r="AA27" s="1455">
        <f t="shared" si="30"/>
        <v>0</v>
      </c>
      <c r="AB27" s="1455">
        <f t="shared" si="30"/>
        <v>0</v>
      </c>
      <c r="AC27" s="1455">
        <f t="shared" si="30"/>
        <v>0</v>
      </c>
      <c r="AD27" s="1455">
        <f t="shared" si="30"/>
        <v>0</v>
      </c>
      <c r="AE27" s="1456">
        <f t="shared" si="8"/>
        <v>0</v>
      </c>
      <c r="AF27" s="1464"/>
      <c r="AG27" s="1455">
        <f t="shared" ref="AG27:AR30" si="31">SUM(AG65,AG100)</f>
        <v>0</v>
      </c>
      <c r="AH27" s="1455">
        <f t="shared" si="31"/>
        <v>0</v>
      </c>
      <c r="AI27" s="1455">
        <f t="shared" si="31"/>
        <v>0</v>
      </c>
      <c r="AJ27" s="1455">
        <f t="shared" si="31"/>
        <v>0</v>
      </c>
      <c r="AK27" s="1455">
        <f t="shared" si="31"/>
        <v>0</v>
      </c>
      <c r="AL27" s="1455">
        <f t="shared" si="31"/>
        <v>0</v>
      </c>
      <c r="AM27" s="1455">
        <f t="shared" si="31"/>
        <v>0</v>
      </c>
      <c r="AN27" s="1455">
        <f t="shared" si="31"/>
        <v>0</v>
      </c>
      <c r="AO27" s="1455">
        <f t="shared" si="31"/>
        <v>0</v>
      </c>
      <c r="AP27" s="1455">
        <f t="shared" si="31"/>
        <v>0</v>
      </c>
      <c r="AQ27" s="1455">
        <f t="shared" si="31"/>
        <v>0</v>
      </c>
      <c r="AR27" s="1455">
        <f t="shared" si="31"/>
        <v>0</v>
      </c>
      <c r="AS27" s="1456">
        <f t="shared" si="10"/>
        <v>0</v>
      </c>
      <c r="AU27" s="1455">
        <f t="shared" ref="AU27:BF30" si="32">SUM(AU65,AU100)</f>
        <v>0</v>
      </c>
      <c r="AV27" s="1455">
        <f t="shared" si="32"/>
        <v>0</v>
      </c>
      <c r="AW27" s="1455">
        <f t="shared" si="32"/>
        <v>0</v>
      </c>
      <c r="AX27" s="1455">
        <f t="shared" si="32"/>
        <v>0</v>
      </c>
      <c r="AY27" s="1455">
        <f t="shared" si="32"/>
        <v>0</v>
      </c>
      <c r="AZ27" s="1455">
        <f t="shared" si="32"/>
        <v>0</v>
      </c>
      <c r="BA27" s="1455">
        <f t="shared" si="32"/>
        <v>0</v>
      </c>
      <c r="BB27" s="1455">
        <f t="shared" si="32"/>
        <v>0</v>
      </c>
      <c r="BC27" s="1455">
        <f t="shared" si="32"/>
        <v>0</v>
      </c>
      <c r="BD27" s="1455">
        <f t="shared" si="32"/>
        <v>0</v>
      </c>
      <c r="BE27" s="1455">
        <f t="shared" si="32"/>
        <v>0</v>
      </c>
      <c r="BF27" s="1457">
        <f t="shared" si="32"/>
        <v>0</v>
      </c>
      <c r="BG27" s="1458">
        <f t="shared" si="12"/>
        <v>0</v>
      </c>
      <c r="BH27" s="1463"/>
      <c r="BI27" s="1457">
        <f t="shared" ref="BI27:BT30" si="33">SUM(BI65,BI100)</f>
        <v>0</v>
      </c>
      <c r="BJ27" s="1457">
        <f t="shared" si="33"/>
        <v>0</v>
      </c>
      <c r="BK27" s="1457">
        <f t="shared" si="33"/>
        <v>0</v>
      </c>
      <c r="BL27" s="1457">
        <f t="shared" si="33"/>
        <v>0</v>
      </c>
      <c r="BM27" s="1457">
        <f t="shared" si="33"/>
        <v>0</v>
      </c>
      <c r="BN27" s="1457">
        <f t="shared" si="33"/>
        <v>0</v>
      </c>
      <c r="BO27" s="1457">
        <f t="shared" si="33"/>
        <v>0</v>
      </c>
      <c r="BP27" s="1457">
        <f t="shared" si="33"/>
        <v>0</v>
      </c>
      <c r="BQ27" s="1457">
        <f t="shared" si="33"/>
        <v>0</v>
      </c>
      <c r="BR27" s="1457">
        <f t="shared" si="33"/>
        <v>0</v>
      </c>
      <c r="BS27" s="1457">
        <f t="shared" si="33"/>
        <v>0</v>
      </c>
      <c r="BT27" s="1457">
        <f t="shared" si="33"/>
        <v>0</v>
      </c>
      <c r="BU27" s="1458">
        <f t="shared" si="14"/>
        <v>0</v>
      </c>
    </row>
    <row r="28" spans="1:73" outlineLevel="1">
      <c r="A28" s="1434"/>
      <c r="B28" s="1454" t="s">
        <v>486</v>
      </c>
      <c r="C28" s="1454"/>
      <c r="D28" s="1457"/>
      <c r="E28" s="1457"/>
      <c r="F28" s="1457"/>
      <c r="G28" s="1457"/>
      <c r="H28" s="1457"/>
      <c r="I28" s="1457"/>
      <c r="J28" s="1457"/>
      <c r="K28" s="1457"/>
      <c r="L28" s="1457"/>
      <c r="M28" s="1457"/>
      <c r="N28" s="1457"/>
      <c r="O28" s="1457"/>
      <c r="P28" s="1456">
        <f t="shared" si="15"/>
        <v>0</v>
      </c>
      <c r="Q28" s="1464"/>
      <c r="R28" s="1434"/>
      <c r="S28" s="1455">
        <f>SUM(S66,S101)</f>
        <v>1504754</v>
      </c>
      <c r="T28" s="1455">
        <f t="shared" si="30"/>
        <v>1359133</v>
      </c>
      <c r="U28" s="1455">
        <f t="shared" si="30"/>
        <v>1504754</v>
      </c>
      <c r="V28" s="1455">
        <f t="shared" si="30"/>
        <v>1456213</v>
      </c>
      <c r="W28" s="1455">
        <f t="shared" si="30"/>
        <v>2706254</v>
      </c>
      <c r="X28" s="1455">
        <f t="shared" si="30"/>
        <v>1456213</v>
      </c>
      <c r="Y28" s="1455">
        <f t="shared" si="30"/>
        <v>-653755</v>
      </c>
      <c r="Z28" s="1455">
        <f t="shared" si="30"/>
        <v>3401538</v>
      </c>
      <c r="AA28" s="1455">
        <f t="shared" si="30"/>
        <v>3182553</v>
      </c>
      <c r="AB28" s="1455">
        <f t="shared" si="30"/>
        <v>3288638</v>
      </c>
      <c r="AC28" s="1455">
        <f t="shared" si="30"/>
        <v>3182553</v>
      </c>
      <c r="AD28" s="1455">
        <f t="shared" si="30"/>
        <v>3288638</v>
      </c>
      <c r="AE28" s="1456">
        <f t="shared" si="8"/>
        <v>25677486</v>
      </c>
      <c r="AF28" s="1464"/>
      <c r="AG28" s="1455">
        <f t="shared" si="31"/>
        <v>3288638</v>
      </c>
      <c r="AH28" s="1455">
        <f t="shared" si="31"/>
        <v>3076468</v>
      </c>
      <c r="AI28" s="1455">
        <f t="shared" si="31"/>
        <v>3288638</v>
      </c>
      <c r="AJ28" s="1455">
        <f t="shared" si="31"/>
        <v>7661615</v>
      </c>
      <c r="AK28" s="1455">
        <f t="shared" si="31"/>
        <v>3380835</v>
      </c>
      <c r="AL28" s="1455">
        <f t="shared" si="31"/>
        <v>3281336</v>
      </c>
      <c r="AM28" s="1455">
        <f t="shared" si="31"/>
        <v>1030527</v>
      </c>
      <c r="AN28" s="1455">
        <f t="shared" si="31"/>
        <v>881532</v>
      </c>
      <c r="AO28" s="1455">
        <f t="shared" si="31"/>
        <v>853096</v>
      </c>
      <c r="AP28" s="1455">
        <f t="shared" si="31"/>
        <v>881532</v>
      </c>
      <c r="AQ28" s="1455">
        <f t="shared" si="31"/>
        <v>853096</v>
      </c>
      <c r="AR28" s="1455">
        <f t="shared" si="31"/>
        <v>917824</v>
      </c>
      <c r="AS28" s="1456">
        <f t="shared" si="10"/>
        <v>29395137</v>
      </c>
      <c r="AU28" s="1455">
        <f t="shared" si="32"/>
        <v>917826</v>
      </c>
      <c r="AV28" s="1455">
        <f t="shared" si="32"/>
        <v>829004</v>
      </c>
      <c r="AW28" s="1455">
        <f t="shared" si="32"/>
        <v>917826</v>
      </c>
      <c r="AX28" s="1455">
        <f t="shared" si="32"/>
        <v>888219</v>
      </c>
      <c r="AY28" s="1455">
        <f t="shared" si="32"/>
        <v>1805081</v>
      </c>
      <c r="AZ28" s="1455">
        <f t="shared" si="32"/>
        <v>2965866</v>
      </c>
      <c r="BA28" s="1455">
        <f t="shared" si="32"/>
        <v>36292</v>
      </c>
      <c r="BB28" s="1455">
        <f t="shared" si="32"/>
        <v>36292</v>
      </c>
      <c r="BC28" s="1455">
        <f t="shared" si="32"/>
        <v>35121</v>
      </c>
      <c r="BD28" s="1455">
        <f t="shared" si="32"/>
        <v>36292</v>
      </c>
      <c r="BE28" s="1455">
        <f t="shared" si="32"/>
        <v>36294</v>
      </c>
      <c r="BF28" s="1457">
        <f t="shared" si="32"/>
        <v>36294</v>
      </c>
      <c r="BG28" s="1458">
        <f t="shared" si="12"/>
        <v>8540407</v>
      </c>
      <c r="BH28" s="1463"/>
      <c r="BI28" s="1457">
        <f t="shared" si="33"/>
        <v>936836.33333333337</v>
      </c>
      <c r="BJ28" s="1457">
        <f t="shared" si="33"/>
        <v>936836.33333333337</v>
      </c>
      <c r="BK28" s="1457">
        <f t="shared" si="33"/>
        <v>936836.33333333337</v>
      </c>
      <c r="BL28" s="1457">
        <f t="shared" si="33"/>
        <v>936836.33333333337</v>
      </c>
      <c r="BM28" s="1457">
        <f t="shared" si="33"/>
        <v>936836.33333333337</v>
      </c>
      <c r="BN28" s="1457">
        <f t="shared" si="33"/>
        <v>936836.33333333337</v>
      </c>
      <c r="BO28" s="1457">
        <f t="shared" si="33"/>
        <v>936836.33333333337</v>
      </c>
      <c r="BP28" s="1457">
        <f t="shared" si="33"/>
        <v>936836.33333333337</v>
      </c>
      <c r="BQ28" s="1457">
        <f t="shared" si="33"/>
        <v>936836.33333333337</v>
      </c>
      <c r="BR28" s="1457">
        <f t="shared" si="33"/>
        <v>936836.33333333337</v>
      </c>
      <c r="BS28" s="1457">
        <f t="shared" si="33"/>
        <v>936836.33333333337</v>
      </c>
      <c r="BT28" s="1457">
        <f t="shared" si="33"/>
        <v>936836.33333333337</v>
      </c>
      <c r="BU28" s="1458">
        <f t="shared" si="14"/>
        <v>11242036.000000002</v>
      </c>
    </row>
    <row r="29" spans="1:73" outlineLevel="1">
      <c r="A29" s="1434"/>
      <c r="B29" s="1454" t="s">
        <v>487</v>
      </c>
      <c r="C29" s="1454"/>
      <c r="D29" s="1457"/>
      <c r="E29" s="1457"/>
      <c r="F29" s="1457"/>
      <c r="G29" s="1457"/>
      <c r="H29" s="1457"/>
      <c r="I29" s="1457"/>
      <c r="J29" s="1457"/>
      <c r="K29" s="1457"/>
      <c r="L29" s="1457"/>
      <c r="M29" s="1457"/>
      <c r="N29" s="1457"/>
      <c r="O29" s="1457"/>
      <c r="P29" s="1456">
        <f t="shared" si="15"/>
        <v>0</v>
      </c>
      <c r="Q29" s="1464"/>
      <c r="R29" s="1434"/>
      <c r="S29" s="1455">
        <f>SUM(S67,S102)</f>
        <v>0</v>
      </c>
      <c r="T29" s="1455">
        <f t="shared" si="30"/>
        <v>0</v>
      </c>
      <c r="U29" s="1455">
        <f t="shared" si="30"/>
        <v>0</v>
      </c>
      <c r="V29" s="1455">
        <f t="shared" si="30"/>
        <v>0</v>
      </c>
      <c r="W29" s="1455">
        <f t="shared" si="30"/>
        <v>0</v>
      </c>
      <c r="X29" s="1455">
        <f t="shared" si="30"/>
        <v>0</v>
      </c>
      <c r="Y29" s="1455">
        <f t="shared" si="30"/>
        <v>0</v>
      </c>
      <c r="Z29" s="1455">
        <f t="shared" si="30"/>
        <v>0</v>
      </c>
      <c r="AA29" s="1455">
        <f t="shared" si="30"/>
        <v>0</v>
      </c>
      <c r="AB29" s="1455">
        <f t="shared" si="30"/>
        <v>0</v>
      </c>
      <c r="AC29" s="1455">
        <f t="shared" si="30"/>
        <v>0</v>
      </c>
      <c r="AD29" s="1455">
        <f t="shared" si="30"/>
        <v>0</v>
      </c>
      <c r="AE29" s="1456">
        <f t="shared" si="8"/>
        <v>0</v>
      </c>
      <c r="AF29" s="1464"/>
      <c r="AG29" s="1455">
        <f t="shared" si="31"/>
        <v>0</v>
      </c>
      <c r="AH29" s="1455">
        <f t="shared" si="31"/>
        <v>0</v>
      </c>
      <c r="AI29" s="1455">
        <f t="shared" si="31"/>
        <v>0</v>
      </c>
      <c r="AJ29" s="1455">
        <f t="shared" si="31"/>
        <v>0</v>
      </c>
      <c r="AK29" s="1455">
        <f t="shared" si="31"/>
        <v>0</v>
      </c>
      <c r="AL29" s="1455">
        <f t="shared" si="31"/>
        <v>0</v>
      </c>
      <c r="AM29" s="1455">
        <f t="shared" si="31"/>
        <v>0</v>
      </c>
      <c r="AN29" s="1455">
        <f t="shared" si="31"/>
        <v>0</v>
      </c>
      <c r="AO29" s="1455">
        <f t="shared" si="31"/>
        <v>0</v>
      </c>
      <c r="AP29" s="1455">
        <f t="shared" si="31"/>
        <v>0</v>
      </c>
      <c r="AQ29" s="1455">
        <f t="shared" si="31"/>
        <v>0</v>
      </c>
      <c r="AR29" s="1455">
        <f t="shared" si="31"/>
        <v>0</v>
      </c>
      <c r="AS29" s="1456">
        <f t="shared" si="10"/>
        <v>0</v>
      </c>
      <c r="AU29" s="1455">
        <f t="shared" si="32"/>
        <v>0</v>
      </c>
      <c r="AV29" s="1455">
        <f t="shared" si="32"/>
        <v>0</v>
      </c>
      <c r="AW29" s="1455">
        <f t="shared" si="32"/>
        <v>0</v>
      </c>
      <c r="AX29" s="1455">
        <f t="shared" si="32"/>
        <v>0</v>
      </c>
      <c r="AY29" s="1455">
        <f t="shared" si="32"/>
        <v>0</v>
      </c>
      <c r="AZ29" s="1455">
        <f t="shared" si="32"/>
        <v>0</v>
      </c>
      <c r="BA29" s="1455">
        <f t="shared" si="32"/>
        <v>0</v>
      </c>
      <c r="BB29" s="1455">
        <f t="shared" si="32"/>
        <v>0</v>
      </c>
      <c r="BC29" s="1455">
        <f t="shared" si="32"/>
        <v>0</v>
      </c>
      <c r="BD29" s="1455">
        <f t="shared" si="32"/>
        <v>0</v>
      </c>
      <c r="BE29" s="1455">
        <f t="shared" si="32"/>
        <v>0</v>
      </c>
      <c r="BF29" s="1457">
        <f t="shared" si="32"/>
        <v>0</v>
      </c>
      <c r="BG29" s="1458">
        <f t="shared" si="12"/>
        <v>0</v>
      </c>
      <c r="BH29" s="1463"/>
      <c r="BI29" s="1457">
        <f t="shared" si="33"/>
        <v>0</v>
      </c>
      <c r="BJ29" s="1457">
        <f t="shared" si="33"/>
        <v>0</v>
      </c>
      <c r="BK29" s="1457">
        <f t="shared" si="33"/>
        <v>0</v>
      </c>
      <c r="BL29" s="1457">
        <f t="shared" si="33"/>
        <v>0</v>
      </c>
      <c r="BM29" s="1457">
        <f t="shared" si="33"/>
        <v>0</v>
      </c>
      <c r="BN29" s="1457">
        <f t="shared" si="33"/>
        <v>0</v>
      </c>
      <c r="BO29" s="1457">
        <f t="shared" si="33"/>
        <v>0</v>
      </c>
      <c r="BP29" s="1457">
        <f t="shared" si="33"/>
        <v>0</v>
      </c>
      <c r="BQ29" s="1457">
        <f t="shared" si="33"/>
        <v>0</v>
      </c>
      <c r="BR29" s="1457">
        <f t="shared" si="33"/>
        <v>0</v>
      </c>
      <c r="BS29" s="1457">
        <f t="shared" si="33"/>
        <v>0</v>
      </c>
      <c r="BT29" s="1457">
        <f t="shared" si="33"/>
        <v>0</v>
      </c>
      <c r="BU29" s="1458">
        <f t="shared" si="14"/>
        <v>0</v>
      </c>
    </row>
    <row r="30" spans="1:73" outlineLevel="1">
      <c r="A30" s="1434"/>
      <c r="B30" s="1454" t="s">
        <v>488</v>
      </c>
      <c r="C30" s="1454"/>
      <c r="D30" s="1457"/>
      <c r="E30" s="1457"/>
      <c r="F30" s="1457"/>
      <c r="G30" s="1457"/>
      <c r="H30" s="1457"/>
      <c r="I30" s="1457"/>
      <c r="J30" s="1457"/>
      <c r="K30" s="1457"/>
      <c r="L30" s="1457"/>
      <c r="M30" s="1457"/>
      <c r="N30" s="1457"/>
      <c r="O30" s="1457"/>
      <c r="P30" s="1456">
        <f t="shared" si="15"/>
        <v>0</v>
      </c>
      <c r="Q30" s="1464"/>
      <c r="R30" s="1434"/>
      <c r="S30" s="1455">
        <f>SUM(S68,S103)</f>
        <v>0</v>
      </c>
      <c r="T30" s="1455">
        <f t="shared" si="30"/>
        <v>0</v>
      </c>
      <c r="U30" s="1455">
        <f t="shared" si="30"/>
        <v>0</v>
      </c>
      <c r="V30" s="1455">
        <f t="shared" si="30"/>
        <v>0</v>
      </c>
      <c r="W30" s="1455">
        <f t="shared" si="30"/>
        <v>0</v>
      </c>
      <c r="X30" s="1455">
        <f t="shared" si="30"/>
        <v>0</v>
      </c>
      <c r="Y30" s="1455">
        <f t="shared" si="30"/>
        <v>0</v>
      </c>
      <c r="Z30" s="1455">
        <f t="shared" si="30"/>
        <v>0</v>
      </c>
      <c r="AA30" s="1455">
        <f t="shared" si="30"/>
        <v>0</v>
      </c>
      <c r="AB30" s="1455">
        <f t="shared" si="30"/>
        <v>0</v>
      </c>
      <c r="AC30" s="1455">
        <f t="shared" si="30"/>
        <v>0</v>
      </c>
      <c r="AD30" s="1455">
        <f t="shared" si="30"/>
        <v>0</v>
      </c>
      <c r="AE30" s="1456">
        <f t="shared" si="8"/>
        <v>0</v>
      </c>
      <c r="AF30" s="1464"/>
      <c r="AG30" s="1455">
        <f t="shared" si="31"/>
        <v>0</v>
      </c>
      <c r="AH30" s="1455">
        <f t="shared" si="31"/>
        <v>0</v>
      </c>
      <c r="AI30" s="1455">
        <f t="shared" si="31"/>
        <v>0</v>
      </c>
      <c r="AJ30" s="1455">
        <f t="shared" si="31"/>
        <v>0</v>
      </c>
      <c r="AK30" s="1455">
        <f t="shared" si="31"/>
        <v>0</v>
      </c>
      <c r="AL30" s="1455">
        <f t="shared" si="31"/>
        <v>0</v>
      </c>
      <c r="AM30" s="1455">
        <f t="shared" si="31"/>
        <v>0</v>
      </c>
      <c r="AN30" s="1455">
        <f t="shared" si="31"/>
        <v>0</v>
      </c>
      <c r="AO30" s="1455">
        <f t="shared" si="31"/>
        <v>0</v>
      </c>
      <c r="AP30" s="1455">
        <f t="shared" si="31"/>
        <v>0</v>
      </c>
      <c r="AQ30" s="1455">
        <f t="shared" si="31"/>
        <v>0</v>
      </c>
      <c r="AR30" s="1455">
        <f t="shared" si="31"/>
        <v>0</v>
      </c>
      <c r="AS30" s="1456">
        <f t="shared" si="10"/>
        <v>0</v>
      </c>
      <c r="AU30" s="1455">
        <f t="shared" si="32"/>
        <v>0</v>
      </c>
      <c r="AV30" s="1455">
        <f t="shared" si="32"/>
        <v>0</v>
      </c>
      <c r="AW30" s="1455">
        <f t="shared" si="32"/>
        <v>0</v>
      </c>
      <c r="AX30" s="1455">
        <f t="shared" si="32"/>
        <v>0</v>
      </c>
      <c r="AY30" s="1455">
        <f t="shared" si="32"/>
        <v>0</v>
      </c>
      <c r="AZ30" s="1455">
        <f t="shared" si="32"/>
        <v>0</v>
      </c>
      <c r="BA30" s="1455">
        <f t="shared" si="32"/>
        <v>0</v>
      </c>
      <c r="BB30" s="1455">
        <f t="shared" si="32"/>
        <v>0</v>
      </c>
      <c r="BC30" s="1455">
        <f t="shared" si="32"/>
        <v>0</v>
      </c>
      <c r="BD30" s="1455">
        <f t="shared" si="32"/>
        <v>0</v>
      </c>
      <c r="BE30" s="1455">
        <f t="shared" si="32"/>
        <v>0</v>
      </c>
      <c r="BF30" s="1457">
        <f t="shared" si="32"/>
        <v>0</v>
      </c>
      <c r="BG30" s="1458">
        <f t="shared" si="12"/>
        <v>0</v>
      </c>
      <c r="BH30" s="1463"/>
      <c r="BI30" s="1457">
        <f t="shared" si="33"/>
        <v>0</v>
      </c>
      <c r="BJ30" s="1457">
        <f t="shared" si="33"/>
        <v>0</v>
      </c>
      <c r="BK30" s="1457">
        <f t="shared" si="33"/>
        <v>0</v>
      </c>
      <c r="BL30" s="1457">
        <f t="shared" si="33"/>
        <v>0</v>
      </c>
      <c r="BM30" s="1457">
        <f t="shared" si="33"/>
        <v>0</v>
      </c>
      <c r="BN30" s="1457">
        <f t="shared" si="33"/>
        <v>0</v>
      </c>
      <c r="BO30" s="1457">
        <f t="shared" si="33"/>
        <v>0</v>
      </c>
      <c r="BP30" s="1457">
        <f t="shared" si="33"/>
        <v>0</v>
      </c>
      <c r="BQ30" s="1457">
        <f t="shared" si="33"/>
        <v>0</v>
      </c>
      <c r="BR30" s="1457">
        <f t="shared" si="33"/>
        <v>0</v>
      </c>
      <c r="BS30" s="1457">
        <f t="shared" si="33"/>
        <v>0</v>
      </c>
      <c r="BT30" s="1457">
        <f t="shared" si="33"/>
        <v>0</v>
      </c>
      <c r="BU30" s="1458">
        <f t="shared" si="14"/>
        <v>0</v>
      </c>
    </row>
    <row r="31" spans="1:73" outlineLevel="1">
      <c r="A31" s="1434"/>
      <c r="B31" s="1454" t="s">
        <v>489</v>
      </c>
      <c r="C31" s="1454"/>
      <c r="D31" s="1457"/>
      <c r="E31" s="1457"/>
      <c r="F31" s="1457"/>
      <c r="G31" s="1457"/>
      <c r="H31" s="1457"/>
      <c r="I31" s="1457"/>
      <c r="J31" s="1457"/>
      <c r="K31" s="1457"/>
      <c r="L31" s="1457"/>
      <c r="M31" s="1457"/>
      <c r="N31" s="1457"/>
      <c r="O31" s="1457"/>
      <c r="P31" s="1456">
        <f t="shared" si="15"/>
        <v>0</v>
      </c>
      <c r="Q31" s="1464"/>
      <c r="R31" s="1434"/>
      <c r="S31" s="1455">
        <f t="shared" ref="S31:AD35" si="34">SUM(S70,S104)</f>
        <v>1865354</v>
      </c>
      <c r="T31" s="1455">
        <f t="shared" si="34"/>
        <v>3542110</v>
      </c>
      <c r="U31" s="1455">
        <f t="shared" si="34"/>
        <v>2109250</v>
      </c>
      <c r="V31" s="1455">
        <f t="shared" si="34"/>
        <v>10616019</v>
      </c>
      <c r="W31" s="1455">
        <f t="shared" si="34"/>
        <v>591500</v>
      </c>
      <c r="X31" s="1455">
        <f t="shared" si="34"/>
        <v>630450</v>
      </c>
      <c r="Y31" s="1455">
        <f t="shared" si="34"/>
        <v>503200</v>
      </c>
      <c r="Z31" s="1455">
        <f t="shared" si="34"/>
        <v>899300</v>
      </c>
      <c r="AA31" s="1455">
        <f t="shared" si="34"/>
        <v>225250</v>
      </c>
      <c r="AB31" s="1455">
        <f t="shared" si="34"/>
        <v>583550</v>
      </c>
      <c r="AC31" s="1455">
        <f t="shared" si="34"/>
        <v>3300388</v>
      </c>
      <c r="AD31" s="1455">
        <f t="shared" si="34"/>
        <v>612492</v>
      </c>
      <c r="AE31" s="1456">
        <f t="shared" si="8"/>
        <v>25478863</v>
      </c>
      <c r="AF31" s="1464"/>
      <c r="AG31" s="1455">
        <f t="shared" ref="AG31:AR35" si="35">SUM(AG70,AG104)</f>
        <v>20400</v>
      </c>
      <c r="AH31" s="1455">
        <f t="shared" si="35"/>
        <v>76500</v>
      </c>
      <c r="AI31" s="1455">
        <f t="shared" si="35"/>
        <v>0</v>
      </c>
      <c r="AJ31" s="1455">
        <f t="shared" si="35"/>
        <v>298350</v>
      </c>
      <c r="AK31" s="1455">
        <f t="shared" si="35"/>
        <v>161500</v>
      </c>
      <c r="AL31" s="1455">
        <f t="shared" si="35"/>
        <v>272000</v>
      </c>
      <c r="AM31" s="1455">
        <f t="shared" si="35"/>
        <v>0</v>
      </c>
      <c r="AN31" s="1455">
        <f t="shared" si="35"/>
        <v>0</v>
      </c>
      <c r="AO31" s="1455">
        <f t="shared" si="35"/>
        <v>0</v>
      </c>
      <c r="AP31" s="1455">
        <f t="shared" si="35"/>
        <v>0</v>
      </c>
      <c r="AQ31" s="1455">
        <f t="shared" si="35"/>
        <v>8400</v>
      </c>
      <c r="AR31" s="1455">
        <f t="shared" si="35"/>
        <v>3000</v>
      </c>
      <c r="AS31" s="1456">
        <f t="shared" si="10"/>
        <v>840150</v>
      </c>
      <c r="AU31" s="1455">
        <f t="shared" ref="AU31:BF35" si="36">SUM(AU70,AU104)</f>
        <v>0</v>
      </c>
      <c r="AV31" s="1455">
        <f t="shared" si="36"/>
        <v>0</v>
      </c>
      <c r="AW31" s="1455">
        <f t="shared" si="36"/>
        <v>0</v>
      </c>
      <c r="AX31" s="1455">
        <f t="shared" si="36"/>
        <v>0</v>
      </c>
      <c r="AY31" s="1455">
        <f t="shared" si="36"/>
        <v>0</v>
      </c>
      <c r="AZ31" s="1455">
        <f t="shared" si="36"/>
        <v>0</v>
      </c>
      <c r="BA31" s="1455">
        <f t="shared" si="36"/>
        <v>290000</v>
      </c>
      <c r="BB31" s="1455">
        <f t="shared" si="36"/>
        <v>0</v>
      </c>
      <c r="BC31" s="1455">
        <f t="shared" si="36"/>
        <v>0</v>
      </c>
      <c r="BD31" s="1455">
        <f t="shared" si="36"/>
        <v>0</v>
      </c>
      <c r="BE31" s="1455">
        <f t="shared" si="36"/>
        <v>0</v>
      </c>
      <c r="BF31" s="1457">
        <f t="shared" si="36"/>
        <v>0</v>
      </c>
      <c r="BG31" s="1458">
        <f t="shared" si="12"/>
        <v>290000</v>
      </c>
      <c r="BH31" s="1463"/>
      <c r="BI31" s="1457">
        <f t="shared" ref="BI31:BT35" si="37">SUM(BI70,BI104)</f>
        <v>0</v>
      </c>
      <c r="BJ31" s="1457">
        <f t="shared" si="37"/>
        <v>0</v>
      </c>
      <c r="BK31" s="1457">
        <f t="shared" si="37"/>
        <v>0</v>
      </c>
      <c r="BL31" s="1457">
        <f t="shared" si="37"/>
        <v>0</v>
      </c>
      <c r="BM31" s="1457">
        <f t="shared" si="37"/>
        <v>0</v>
      </c>
      <c r="BN31" s="1457">
        <f t="shared" si="37"/>
        <v>0</v>
      </c>
      <c r="BO31" s="1457">
        <f t="shared" si="37"/>
        <v>0</v>
      </c>
      <c r="BP31" s="1457">
        <f t="shared" si="37"/>
        <v>0</v>
      </c>
      <c r="BQ31" s="1457">
        <f t="shared" si="37"/>
        <v>0</v>
      </c>
      <c r="BR31" s="1457">
        <f t="shared" si="37"/>
        <v>0</v>
      </c>
      <c r="BS31" s="1457">
        <f t="shared" si="37"/>
        <v>0</v>
      </c>
      <c r="BT31" s="1457">
        <f t="shared" si="37"/>
        <v>0</v>
      </c>
      <c r="BU31" s="1458">
        <f t="shared" si="14"/>
        <v>0</v>
      </c>
    </row>
    <row r="32" spans="1:73" outlineLevel="1">
      <c r="A32" s="1434"/>
      <c r="B32" s="1454" t="s">
        <v>490</v>
      </c>
      <c r="C32" s="1454"/>
      <c r="D32" s="1457"/>
      <c r="E32" s="1457"/>
      <c r="F32" s="1457"/>
      <c r="G32" s="1457"/>
      <c r="H32" s="1457"/>
      <c r="I32" s="1457"/>
      <c r="J32" s="1457"/>
      <c r="K32" s="1457"/>
      <c r="L32" s="1457"/>
      <c r="M32" s="1457"/>
      <c r="N32" s="1457"/>
      <c r="O32" s="1457"/>
      <c r="P32" s="1456">
        <f t="shared" si="15"/>
        <v>0</v>
      </c>
      <c r="Q32" s="1462"/>
      <c r="R32" s="1434"/>
      <c r="S32" s="1455">
        <f t="shared" si="34"/>
        <v>52300</v>
      </c>
      <c r="T32" s="1455">
        <f t="shared" si="34"/>
        <v>526600</v>
      </c>
      <c r="U32" s="1455">
        <f t="shared" si="34"/>
        <v>106200</v>
      </c>
      <c r="V32" s="1455">
        <f t="shared" si="34"/>
        <v>74700</v>
      </c>
      <c r="W32" s="1455">
        <f t="shared" si="34"/>
        <v>28600</v>
      </c>
      <c r="X32" s="1455">
        <f t="shared" si="34"/>
        <v>55180</v>
      </c>
      <c r="Y32" s="1455">
        <f t="shared" si="34"/>
        <v>24500</v>
      </c>
      <c r="Z32" s="1455">
        <f t="shared" si="34"/>
        <v>95400</v>
      </c>
      <c r="AA32" s="1455">
        <f t="shared" si="34"/>
        <v>0</v>
      </c>
      <c r="AB32" s="1455">
        <f t="shared" si="34"/>
        <v>61200</v>
      </c>
      <c r="AC32" s="1455">
        <f t="shared" si="34"/>
        <v>0</v>
      </c>
      <c r="AD32" s="1455">
        <f t="shared" si="34"/>
        <v>0</v>
      </c>
      <c r="AE32" s="1456">
        <f t="shared" si="8"/>
        <v>1024680</v>
      </c>
      <c r="AF32" s="1462"/>
      <c r="AG32" s="1455">
        <f t="shared" si="35"/>
        <v>0</v>
      </c>
      <c r="AH32" s="1455">
        <f t="shared" si="35"/>
        <v>0</v>
      </c>
      <c r="AI32" s="1455">
        <f t="shared" si="35"/>
        <v>0</v>
      </c>
      <c r="AJ32" s="1455">
        <f t="shared" si="35"/>
        <v>0</v>
      </c>
      <c r="AK32" s="1455">
        <f t="shared" si="35"/>
        <v>0</v>
      </c>
      <c r="AL32" s="1455">
        <f t="shared" si="35"/>
        <v>0</v>
      </c>
      <c r="AM32" s="1455">
        <f t="shared" si="35"/>
        <v>0</v>
      </c>
      <c r="AN32" s="1455">
        <f t="shared" si="35"/>
        <v>0</v>
      </c>
      <c r="AO32" s="1455">
        <f t="shared" si="35"/>
        <v>0</v>
      </c>
      <c r="AP32" s="1455">
        <f t="shared" si="35"/>
        <v>0</v>
      </c>
      <c r="AQ32" s="1455">
        <f t="shared" si="35"/>
        <v>0</v>
      </c>
      <c r="AR32" s="1455">
        <f t="shared" si="35"/>
        <v>0</v>
      </c>
      <c r="AS32" s="1456">
        <f t="shared" si="10"/>
        <v>0</v>
      </c>
      <c r="AU32" s="1455">
        <f t="shared" si="36"/>
        <v>0</v>
      </c>
      <c r="AV32" s="1455">
        <f t="shared" si="36"/>
        <v>0</v>
      </c>
      <c r="AW32" s="1455">
        <f t="shared" si="36"/>
        <v>0</v>
      </c>
      <c r="AX32" s="1455">
        <f t="shared" si="36"/>
        <v>0</v>
      </c>
      <c r="AY32" s="1455">
        <f t="shared" si="36"/>
        <v>0</v>
      </c>
      <c r="AZ32" s="1455">
        <f t="shared" si="36"/>
        <v>0</v>
      </c>
      <c r="BA32" s="1455">
        <f t="shared" si="36"/>
        <v>0</v>
      </c>
      <c r="BB32" s="1455">
        <f t="shared" si="36"/>
        <v>0</v>
      </c>
      <c r="BC32" s="1455">
        <f t="shared" si="36"/>
        <v>0</v>
      </c>
      <c r="BD32" s="1455">
        <f t="shared" si="36"/>
        <v>0</v>
      </c>
      <c r="BE32" s="1455">
        <f t="shared" si="36"/>
        <v>0</v>
      </c>
      <c r="BF32" s="1457">
        <f t="shared" si="36"/>
        <v>0</v>
      </c>
      <c r="BG32" s="1458">
        <f t="shared" si="12"/>
        <v>0</v>
      </c>
      <c r="BH32" s="1463"/>
      <c r="BI32" s="1457">
        <f t="shared" si="37"/>
        <v>0</v>
      </c>
      <c r="BJ32" s="1457">
        <f t="shared" si="37"/>
        <v>0</v>
      </c>
      <c r="BK32" s="1457">
        <f t="shared" si="37"/>
        <v>0</v>
      </c>
      <c r="BL32" s="1457">
        <f t="shared" si="37"/>
        <v>0</v>
      </c>
      <c r="BM32" s="1457">
        <f t="shared" si="37"/>
        <v>0</v>
      </c>
      <c r="BN32" s="1457">
        <f t="shared" si="37"/>
        <v>0</v>
      </c>
      <c r="BO32" s="1457">
        <f t="shared" si="37"/>
        <v>0</v>
      </c>
      <c r="BP32" s="1457">
        <f t="shared" si="37"/>
        <v>0</v>
      </c>
      <c r="BQ32" s="1457">
        <f t="shared" si="37"/>
        <v>0</v>
      </c>
      <c r="BR32" s="1457">
        <f t="shared" si="37"/>
        <v>0</v>
      </c>
      <c r="BS32" s="1457">
        <f t="shared" si="37"/>
        <v>0</v>
      </c>
      <c r="BT32" s="1457">
        <f t="shared" si="37"/>
        <v>0</v>
      </c>
      <c r="BU32" s="1458">
        <f t="shared" si="14"/>
        <v>0</v>
      </c>
    </row>
    <row r="33" spans="1:73" outlineLevel="1">
      <c r="A33" s="1434"/>
      <c r="B33" s="1454" t="s">
        <v>491</v>
      </c>
      <c r="C33" s="1454"/>
      <c r="D33" s="1457"/>
      <c r="E33" s="1457"/>
      <c r="F33" s="1457"/>
      <c r="G33" s="1457"/>
      <c r="H33" s="1457"/>
      <c r="I33" s="1457"/>
      <c r="J33" s="1457"/>
      <c r="K33" s="1457"/>
      <c r="L33" s="1457"/>
      <c r="M33" s="1457"/>
      <c r="N33" s="1457"/>
      <c r="O33" s="1457"/>
      <c r="P33" s="1456">
        <f t="shared" si="15"/>
        <v>0</v>
      </c>
      <c r="Q33" s="1464"/>
      <c r="R33" s="1434"/>
      <c r="S33" s="1455">
        <f t="shared" si="34"/>
        <v>0</v>
      </c>
      <c r="T33" s="1455">
        <f t="shared" si="34"/>
        <v>0</v>
      </c>
      <c r="U33" s="1455">
        <f t="shared" si="34"/>
        <v>0</v>
      </c>
      <c r="V33" s="1455">
        <f t="shared" si="34"/>
        <v>0</v>
      </c>
      <c r="W33" s="1455">
        <f t="shared" si="34"/>
        <v>0</v>
      </c>
      <c r="X33" s="1455">
        <f t="shared" si="34"/>
        <v>0</v>
      </c>
      <c r="Y33" s="1455">
        <f t="shared" si="34"/>
        <v>0</v>
      </c>
      <c r="Z33" s="1455">
        <f t="shared" si="34"/>
        <v>0</v>
      </c>
      <c r="AA33" s="1455">
        <f t="shared" si="34"/>
        <v>0</v>
      </c>
      <c r="AB33" s="1455">
        <f t="shared" si="34"/>
        <v>0</v>
      </c>
      <c r="AC33" s="1455">
        <f t="shared" si="34"/>
        <v>0</v>
      </c>
      <c r="AD33" s="1455">
        <f t="shared" si="34"/>
        <v>0</v>
      </c>
      <c r="AE33" s="1456">
        <f t="shared" si="8"/>
        <v>0</v>
      </c>
      <c r="AF33" s="1462"/>
      <c r="AG33" s="1455">
        <f t="shared" si="35"/>
        <v>0</v>
      </c>
      <c r="AH33" s="1455">
        <f t="shared" si="35"/>
        <v>0</v>
      </c>
      <c r="AI33" s="1455">
        <f t="shared" si="35"/>
        <v>0</v>
      </c>
      <c r="AJ33" s="1455">
        <f t="shared" si="35"/>
        <v>0</v>
      </c>
      <c r="AK33" s="1455">
        <f t="shared" si="35"/>
        <v>0</v>
      </c>
      <c r="AL33" s="1455">
        <f t="shared" si="35"/>
        <v>0</v>
      </c>
      <c r="AM33" s="1455">
        <f t="shared" si="35"/>
        <v>0</v>
      </c>
      <c r="AN33" s="1455">
        <f t="shared" si="35"/>
        <v>0</v>
      </c>
      <c r="AO33" s="1455">
        <f t="shared" si="35"/>
        <v>0</v>
      </c>
      <c r="AP33" s="1455">
        <f t="shared" si="35"/>
        <v>0</v>
      </c>
      <c r="AQ33" s="1455">
        <f t="shared" si="35"/>
        <v>0</v>
      </c>
      <c r="AR33" s="1455">
        <f t="shared" si="35"/>
        <v>0</v>
      </c>
      <c r="AS33" s="1456">
        <f t="shared" si="10"/>
        <v>0</v>
      </c>
      <c r="AU33" s="1455">
        <f t="shared" si="36"/>
        <v>0</v>
      </c>
      <c r="AV33" s="1455">
        <f t="shared" si="36"/>
        <v>0</v>
      </c>
      <c r="AW33" s="1455">
        <f t="shared" si="36"/>
        <v>0</v>
      </c>
      <c r="AX33" s="1455">
        <f t="shared" si="36"/>
        <v>0</v>
      </c>
      <c r="AY33" s="1455">
        <f t="shared" si="36"/>
        <v>0</v>
      </c>
      <c r="AZ33" s="1455">
        <f t="shared" si="36"/>
        <v>0</v>
      </c>
      <c r="BA33" s="1455">
        <f t="shared" si="36"/>
        <v>0</v>
      </c>
      <c r="BB33" s="1455">
        <f t="shared" si="36"/>
        <v>0</v>
      </c>
      <c r="BC33" s="1455">
        <f t="shared" si="36"/>
        <v>0</v>
      </c>
      <c r="BD33" s="1455">
        <f t="shared" si="36"/>
        <v>0</v>
      </c>
      <c r="BE33" s="1455">
        <f t="shared" si="36"/>
        <v>0</v>
      </c>
      <c r="BF33" s="1457">
        <f t="shared" si="36"/>
        <v>0</v>
      </c>
      <c r="BG33" s="1458">
        <f t="shared" si="12"/>
        <v>0</v>
      </c>
      <c r="BH33" s="1463"/>
      <c r="BI33" s="1457">
        <f t="shared" si="37"/>
        <v>0</v>
      </c>
      <c r="BJ33" s="1457">
        <f t="shared" si="37"/>
        <v>0</v>
      </c>
      <c r="BK33" s="1457">
        <f t="shared" si="37"/>
        <v>0</v>
      </c>
      <c r="BL33" s="1457">
        <f t="shared" si="37"/>
        <v>0</v>
      </c>
      <c r="BM33" s="1457">
        <f t="shared" si="37"/>
        <v>0</v>
      </c>
      <c r="BN33" s="1457">
        <f t="shared" si="37"/>
        <v>0</v>
      </c>
      <c r="BO33" s="1457">
        <f t="shared" si="37"/>
        <v>0</v>
      </c>
      <c r="BP33" s="1457">
        <f t="shared" si="37"/>
        <v>0</v>
      </c>
      <c r="BQ33" s="1457">
        <f t="shared" si="37"/>
        <v>0</v>
      </c>
      <c r="BR33" s="1457">
        <f t="shared" si="37"/>
        <v>0</v>
      </c>
      <c r="BS33" s="1457">
        <f t="shared" si="37"/>
        <v>0</v>
      </c>
      <c r="BT33" s="1457">
        <f t="shared" si="37"/>
        <v>0</v>
      </c>
      <c r="BU33" s="1458">
        <f t="shared" si="14"/>
        <v>0</v>
      </c>
    </row>
    <row r="34" spans="1:73" outlineLevel="1">
      <c r="A34" s="1434"/>
      <c r="B34" s="1454" t="s">
        <v>492</v>
      </c>
      <c r="C34" s="1454"/>
      <c r="D34" s="1457"/>
      <c r="E34" s="1457"/>
      <c r="F34" s="1457"/>
      <c r="G34" s="1457"/>
      <c r="H34" s="1457"/>
      <c r="I34" s="1457"/>
      <c r="J34" s="1457"/>
      <c r="K34" s="1457"/>
      <c r="L34" s="1457"/>
      <c r="M34" s="1457"/>
      <c r="N34" s="1457"/>
      <c r="O34" s="1457"/>
      <c r="P34" s="1456">
        <f t="shared" si="15"/>
        <v>0</v>
      </c>
      <c r="Q34" s="1462"/>
      <c r="R34" s="1434"/>
      <c r="S34" s="1455">
        <f t="shared" si="34"/>
        <v>14840617</v>
      </c>
      <c r="T34" s="1455">
        <f t="shared" si="34"/>
        <v>5113455</v>
      </c>
      <c r="U34" s="1455">
        <f t="shared" si="34"/>
        <v>20013559</v>
      </c>
      <c r="V34" s="1455">
        <f t="shared" si="34"/>
        <v>1079478</v>
      </c>
      <c r="W34" s="1455">
        <f t="shared" si="34"/>
        <v>2314877</v>
      </c>
      <c r="X34" s="1455">
        <f t="shared" si="34"/>
        <v>1885056</v>
      </c>
      <c r="Y34" s="1455">
        <f t="shared" si="34"/>
        <v>440612</v>
      </c>
      <c r="Z34" s="1455">
        <f t="shared" si="34"/>
        <v>740447</v>
      </c>
      <c r="AA34" s="1455">
        <f t="shared" si="34"/>
        <v>2230033</v>
      </c>
      <c r="AB34" s="1455">
        <f t="shared" si="34"/>
        <v>2497600</v>
      </c>
      <c r="AC34" s="1455">
        <f t="shared" si="34"/>
        <v>676224</v>
      </c>
      <c r="AD34" s="1455">
        <f t="shared" si="34"/>
        <v>6235481</v>
      </c>
      <c r="AE34" s="1456">
        <f t="shared" si="8"/>
        <v>58067439</v>
      </c>
      <c r="AF34" s="1462"/>
      <c r="AG34" s="1455">
        <f t="shared" si="35"/>
        <v>0</v>
      </c>
      <c r="AH34" s="1455">
        <f t="shared" si="35"/>
        <v>1697351</v>
      </c>
      <c r="AI34" s="1455">
        <f t="shared" si="35"/>
        <v>704582</v>
      </c>
      <c r="AJ34" s="1455">
        <f t="shared" si="35"/>
        <v>729500</v>
      </c>
      <c r="AK34" s="1455">
        <f t="shared" si="35"/>
        <v>495000</v>
      </c>
      <c r="AL34" s="1455">
        <f t="shared" si="35"/>
        <v>495000</v>
      </c>
      <c r="AM34" s="1455">
        <f t="shared" si="35"/>
        <v>50455</v>
      </c>
      <c r="AN34" s="1455">
        <f t="shared" si="35"/>
        <v>90865</v>
      </c>
      <c r="AO34" s="1455">
        <f t="shared" si="35"/>
        <v>0</v>
      </c>
      <c r="AP34" s="1455">
        <f t="shared" si="35"/>
        <v>793365</v>
      </c>
      <c r="AQ34" s="1455">
        <f t="shared" si="35"/>
        <v>0</v>
      </c>
      <c r="AR34" s="1455">
        <f t="shared" si="35"/>
        <v>0</v>
      </c>
      <c r="AS34" s="1456">
        <f t="shared" si="10"/>
        <v>5056118</v>
      </c>
      <c r="AU34" s="1455">
        <f t="shared" si="36"/>
        <v>90373</v>
      </c>
      <c r="AV34" s="1455">
        <f t="shared" si="36"/>
        <v>62728</v>
      </c>
      <c r="AW34" s="1455">
        <f t="shared" si="36"/>
        <v>62455</v>
      </c>
      <c r="AX34" s="1455">
        <f t="shared" si="36"/>
        <v>152700</v>
      </c>
      <c r="AY34" s="1455">
        <f t="shared" si="36"/>
        <v>36827</v>
      </c>
      <c r="AZ34" s="1455">
        <f t="shared" si="36"/>
        <v>0</v>
      </c>
      <c r="BA34" s="1455">
        <f t="shared" si="36"/>
        <v>0</v>
      </c>
      <c r="BB34" s="1455">
        <f t="shared" si="36"/>
        <v>0</v>
      </c>
      <c r="BC34" s="1455">
        <f t="shared" si="36"/>
        <v>0</v>
      </c>
      <c r="BD34" s="1455">
        <f t="shared" si="36"/>
        <v>0</v>
      </c>
      <c r="BE34" s="1455">
        <f t="shared" si="36"/>
        <v>1198700</v>
      </c>
      <c r="BF34" s="1457">
        <f t="shared" si="36"/>
        <v>0</v>
      </c>
      <c r="BG34" s="1458">
        <f t="shared" si="12"/>
        <v>1603783</v>
      </c>
      <c r="BH34" s="1463"/>
      <c r="BI34" s="1457">
        <f t="shared" si="37"/>
        <v>100000</v>
      </c>
      <c r="BJ34" s="1457">
        <f t="shared" si="37"/>
        <v>100000</v>
      </c>
      <c r="BK34" s="1457">
        <f t="shared" si="37"/>
        <v>100000</v>
      </c>
      <c r="BL34" s="1457">
        <f t="shared" si="37"/>
        <v>100000</v>
      </c>
      <c r="BM34" s="1457">
        <f t="shared" si="37"/>
        <v>100000</v>
      </c>
      <c r="BN34" s="1457">
        <f t="shared" si="37"/>
        <v>100000</v>
      </c>
      <c r="BO34" s="1457">
        <f t="shared" si="37"/>
        <v>100000</v>
      </c>
      <c r="BP34" s="1457">
        <f t="shared" si="37"/>
        <v>100000</v>
      </c>
      <c r="BQ34" s="1457">
        <f t="shared" si="37"/>
        <v>100000</v>
      </c>
      <c r="BR34" s="1457">
        <f t="shared" si="37"/>
        <v>100000</v>
      </c>
      <c r="BS34" s="1457">
        <f t="shared" si="37"/>
        <v>100000</v>
      </c>
      <c r="BT34" s="1457">
        <f t="shared" si="37"/>
        <v>100000</v>
      </c>
      <c r="BU34" s="1458">
        <f t="shared" si="14"/>
        <v>1200000</v>
      </c>
    </row>
    <row r="35" spans="1:73" outlineLevel="1">
      <c r="A35" s="1434"/>
      <c r="B35" s="1454" t="s">
        <v>291</v>
      </c>
      <c r="C35" s="1454"/>
      <c r="D35" s="1457"/>
      <c r="E35" s="1457"/>
      <c r="F35" s="1457"/>
      <c r="G35" s="1457"/>
      <c r="H35" s="1457"/>
      <c r="I35" s="1457"/>
      <c r="J35" s="1457"/>
      <c r="K35" s="1457"/>
      <c r="L35" s="1457"/>
      <c r="M35" s="1457"/>
      <c r="N35" s="1457"/>
      <c r="O35" s="1457"/>
      <c r="P35" s="1456">
        <f t="shared" si="15"/>
        <v>0</v>
      </c>
      <c r="Q35" s="1462"/>
      <c r="R35" s="1434"/>
      <c r="S35" s="1455">
        <f t="shared" si="34"/>
        <v>85587708</v>
      </c>
      <c r="T35" s="1455">
        <f t="shared" si="34"/>
        <v>74748311</v>
      </c>
      <c r="U35" s="1455">
        <f t="shared" si="34"/>
        <v>144374672</v>
      </c>
      <c r="V35" s="1455">
        <f t="shared" si="34"/>
        <v>88188595</v>
      </c>
      <c r="W35" s="1455">
        <f t="shared" si="34"/>
        <v>93197387</v>
      </c>
      <c r="X35" s="1455">
        <f t="shared" si="34"/>
        <v>136778336</v>
      </c>
      <c r="Y35" s="1455">
        <f t="shared" si="34"/>
        <v>86683175</v>
      </c>
      <c r="Z35" s="1455">
        <f t="shared" si="34"/>
        <v>105851921</v>
      </c>
      <c r="AA35" s="1455">
        <f t="shared" si="34"/>
        <v>137100248</v>
      </c>
      <c r="AB35" s="1455">
        <f t="shared" si="34"/>
        <v>105145005</v>
      </c>
      <c r="AC35" s="1455">
        <f t="shared" si="34"/>
        <v>74154752</v>
      </c>
      <c r="AD35" s="1455">
        <f t="shared" si="34"/>
        <v>347762082</v>
      </c>
      <c r="AE35" s="1456">
        <f t="shared" si="8"/>
        <v>1479572192</v>
      </c>
      <c r="AF35" s="1462"/>
      <c r="AG35" s="1455">
        <f t="shared" si="35"/>
        <v>66192979</v>
      </c>
      <c r="AH35" s="1455">
        <f t="shared" si="35"/>
        <v>61915511</v>
      </c>
      <c r="AI35" s="1455">
        <f t="shared" si="35"/>
        <v>40661919</v>
      </c>
      <c r="AJ35" s="1455">
        <f t="shared" si="35"/>
        <v>22112703</v>
      </c>
      <c r="AK35" s="1455">
        <f t="shared" si="35"/>
        <v>26935826</v>
      </c>
      <c r="AL35" s="1455">
        <f t="shared" si="35"/>
        <v>36714747</v>
      </c>
      <c r="AM35" s="1455">
        <f t="shared" si="35"/>
        <v>17410357</v>
      </c>
      <c r="AN35" s="1455">
        <f t="shared" si="35"/>
        <v>16040094</v>
      </c>
      <c r="AO35" s="1455">
        <f t="shared" si="35"/>
        <v>13492983</v>
      </c>
      <c r="AP35" s="1455">
        <f t="shared" si="35"/>
        <v>24767019</v>
      </c>
      <c r="AQ35" s="1455">
        <f t="shared" si="35"/>
        <v>13789048</v>
      </c>
      <c r="AR35" s="1455">
        <f t="shared" si="35"/>
        <v>16323048</v>
      </c>
      <c r="AS35" s="1456">
        <f t="shared" si="10"/>
        <v>356356234</v>
      </c>
      <c r="AU35" s="1455">
        <f t="shared" si="36"/>
        <v>12297018</v>
      </c>
      <c r="AV35" s="1455">
        <f t="shared" si="36"/>
        <v>11971329</v>
      </c>
      <c r="AW35" s="1455">
        <f t="shared" si="36"/>
        <v>12151229</v>
      </c>
      <c r="AX35" s="1455">
        <f t="shared" si="36"/>
        <v>12869665</v>
      </c>
      <c r="AY35" s="1455">
        <f t="shared" si="36"/>
        <v>4334696</v>
      </c>
      <c r="AZ35" s="1455">
        <f t="shared" si="36"/>
        <v>10534650</v>
      </c>
      <c r="BA35" s="1455">
        <f t="shared" si="36"/>
        <v>5259960</v>
      </c>
      <c r="BB35" s="1455">
        <f t="shared" si="36"/>
        <v>3458924</v>
      </c>
      <c r="BC35" s="1455">
        <f t="shared" si="36"/>
        <v>11326180</v>
      </c>
      <c r="BD35" s="1455">
        <f t="shared" si="36"/>
        <v>3192088</v>
      </c>
      <c r="BE35" s="1455">
        <f t="shared" si="36"/>
        <v>3058302</v>
      </c>
      <c r="BF35" s="1457">
        <f t="shared" si="36"/>
        <v>6789853.5</v>
      </c>
      <c r="BG35" s="1458">
        <f t="shared" si="12"/>
        <v>97243894.5</v>
      </c>
      <c r="BH35" s="1463"/>
      <c r="BI35" s="1457">
        <f t="shared" si="37"/>
        <v>6512733</v>
      </c>
      <c r="BJ35" s="1457">
        <f t="shared" si="37"/>
        <v>5126599</v>
      </c>
      <c r="BK35" s="1457">
        <f t="shared" si="37"/>
        <v>7330815</v>
      </c>
      <c r="BL35" s="1457">
        <f t="shared" si="37"/>
        <v>4846815</v>
      </c>
      <c r="BM35" s="1457">
        <f t="shared" si="37"/>
        <v>4647815</v>
      </c>
      <c r="BN35" s="1457">
        <f t="shared" si="37"/>
        <v>7306815</v>
      </c>
      <c r="BO35" s="1457">
        <f t="shared" si="37"/>
        <v>4156815</v>
      </c>
      <c r="BP35" s="1457">
        <f t="shared" si="37"/>
        <v>4156815</v>
      </c>
      <c r="BQ35" s="1457">
        <f t="shared" si="37"/>
        <v>7416815</v>
      </c>
      <c r="BR35" s="1457">
        <f t="shared" si="37"/>
        <v>4156815</v>
      </c>
      <c r="BS35" s="1457">
        <f t="shared" si="37"/>
        <v>4156815</v>
      </c>
      <c r="BT35" s="1457">
        <f t="shared" si="37"/>
        <v>5909315</v>
      </c>
      <c r="BU35" s="1458">
        <f t="shared" si="14"/>
        <v>65724982</v>
      </c>
    </row>
    <row r="36" spans="1:73" outlineLevel="1">
      <c r="A36" s="1434"/>
      <c r="B36" s="1454" t="s">
        <v>493</v>
      </c>
      <c r="C36" s="1454"/>
      <c r="D36" s="1457"/>
      <c r="E36" s="1457"/>
      <c r="F36" s="1457"/>
      <c r="G36" s="1457"/>
      <c r="H36" s="1457"/>
      <c r="I36" s="1457"/>
      <c r="J36" s="1457"/>
      <c r="K36" s="1457"/>
      <c r="L36" s="1457"/>
      <c r="M36" s="1457"/>
      <c r="N36" s="1457"/>
      <c r="O36" s="1457"/>
      <c r="P36" s="1456">
        <f t="shared" si="15"/>
        <v>0</v>
      </c>
      <c r="Q36" s="1464"/>
      <c r="R36" s="1434"/>
      <c r="S36" s="1455">
        <f t="shared" ref="S36:AD36" si="38">SUM(S75,S110)</f>
        <v>0</v>
      </c>
      <c r="T36" s="1455">
        <f t="shared" si="38"/>
        <v>0</v>
      </c>
      <c r="U36" s="1455">
        <f t="shared" si="38"/>
        <v>0</v>
      </c>
      <c r="V36" s="1455">
        <f t="shared" si="38"/>
        <v>0</v>
      </c>
      <c r="W36" s="1455">
        <f t="shared" si="38"/>
        <v>0</v>
      </c>
      <c r="X36" s="1455">
        <f t="shared" si="38"/>
        <v>0</v>
      </c>
      <c r="Y36" s="1455">
        <f t="shared" si="38"/>
        <v>10000000</v>
      </c>
      <c r="Z36" s="1455">
        <f t="shared" si="38"/>
        <v>13114114</v>
      </c>
      <c r="AA36" s="1455">
        <f t="shared" si="38"/>
        <v>2000000</v>
      </c>
      <c r="AB36" s="1455">
        <f t="shared" si="38"/>
        <v>4821240</v>
      </c>
      <c r="AC36" s="1455">
        <f t="shared" si="38"/>
        <v>0</v>
      </c>
      <c r="AD36" s="1455">
        <f t="shared" si="38"/>
        <v>0</v>
      </c>
      <c r="AE36" s="1456">
        <f t="shared" si="8"/>
        <v>29935354</v>
      </c>
      <c r="AF36" s="1464"/>
      <c r="AG36" s="1455">
        <f t="shared" ref="AG36:AR36" si="39">SUM(AG75,AG110)</f>
        <v>0</v>
      </c>
      <c r="AH36" s="1455">
        <f t="shared" si="39"/>
        <v>0</v>
      </c>
      <c r="AI36" s="1455">
        <f t="shared" si="39"/>
        <v>0</v>
      </c>
      <c r="AJ36" s="1455">
        <f t="shared" si="39"/>
        <v>0</v>
      </c>
      <c r="AK36" s="1455">
        <f t="shared" si="39"/>
        <v>0</v>
      </c>
      <c r="AL36" s="1455">
        <f t="shared" si="39"/>
        <v>0</v>
      </c>
      <c r="AM36" s="1455">
        <f t="shared" si="39"/>
        <v>0</v>
      </c>
      <c r="AN36" s="1455">
        <f t="shared" si="39"/>
        <v>0</v>
      </c>
      <c r="AO36" s="1455">
        <f t="shared" si="39"/>
        <v>0</v>
      </c>
      <c r="AP36" s="1455">
        <f t="shared" si="39"/>
        <v>0</v>
      </c>
      <c r="AQ36" s="1455">
        <f t="shared" si="39"/>
        <v>0</v>
      </c>
      <c r="AR36" s="1455">
        <f t="shared" si="39"/>
        <v>0</v>
      </c>
      <c r="AS36" s="1456">
        <f t="shared" si="10"/>
        <v>0</v>
      </c>
      <c r="AU36" s="1455">
        <f t="shared" ref="AU36:BF36" si="40">SUM(AU75,AU110)</f>
        <v>0</v>
      </c>
      <c r="AV36" s="1455">
        <f t="shared" si="40"/>
        <v>0</v>
      </c>
      <c r="AW36" s="1455">
        <f t="shared" si="40"/>
        <v>0</v>
      </c>
      <c r="AX36" s="1455">
        <f t="shared" si="40"/>
        <v>0</v>
      </c>
      <c r="AY36" s="1455">
        <f t="shared" si="40"/>
        <v>0</v>
      </c>
      <c r="AZ36" s="1455">
        <f t="shared" si="40"/>
        <v>0</v>
      </c>
      <c r="BA36" s="1455">
        <f t="shared" si="40"/>
        <v>0</v>
      </c>
      <c r="BB36" s="1455">
        <f t="shared" si="40"/>
        <v>0</v>
      </c>
      <c r="BC36" s="1455">
        <f t="shared" si="40"/>
        <v>0</v>
      </c>
      <c r="BD36" s="1455">
        <f t="shared" si="40"/>
        <v>0</v>
      </c>
      <c r="BE36" s="1455">
        <f t="shared" si="40"/>
        <v>0</v>
      </c>
      <c r="BF36" s="1457">
        <f t="shared" si="40"/>
        <v>0</v>
      </c>
      <c r="BG36" s="1458">
        <f t="shared" si="12"/>
        <v>0</v>
      </c>
      <c r="BH36" s="1463"/>
      <c r="BI36" s="1457">
        <f t="shared" ref="BI36:BT36" si="41">SUM(BI75,BI110)</f>
        <v>0</v>
      </c>
      <c r="BJ36" s="1457">
        <f t="shared" si="41"/>
        <v>0</v>
      </c>
      <c r="BK36" s="1457">
        <f t="shared" si="41"/>
        <v>0</v>
      </c>
      <c r="BL36" s="1457">
        <f t="shared" si="41"/>
        <v>0</v>
      </c>
      <c r="BM36" s="1457">
        <f t="shared" si="41"/>
        <v>0</v>
      </c>
      <c r="BN36" s="1457">
        <f t="shared" si="41"/>
        <v>0</v>
      </c>
      <c r="BO36" s="1457">
        <f t="shared" si="41"/>
        <v>0</v>
      </c>
      <c r="BP36" s="1457">
        <f t="shared" si="41"/>
        <v>0</v>
      </c>
      <c r="BQ36" s="1457">
        <f t="shared" si="41"/>
        <v>0</v>
      </c>
      <c r="BR36" s="1457">
        <f t="shared" si="41"/>
        <v>0</v>
      </c>
      <c r="BS36" s="1457">
        <f t="shared" si="41"/>
        <v>0</v>
      </c>
      <c r="BT36" s="1457">
        <f t="shared" si="41"/>
        <v>0</v>
      </c>
      <c r="BU36" s="1458">
        <f t="shared" si="14"/>
        <v>0</v>
      </c>
    </row>
    <row r="37" spans="1:73" outlineLevel="1">
      <c r="A37" s="1434"/>
      <c r="B37" s="1454" t="s">
        <v>494</v>
      </c>
      <c r="C37" s="1454"/>
      <c r="D37" s="1457"/>
      <c r="E37" s="1457"/>
      <c r="F37" s="1457"/>
      <c r="G37" s="1457"/>
      <c r="H37" s="1457"/>
      <c r="I37" s="1457"/>
      <c r="J37" s="1457"/>
      <c r="K37" s="1457"/>
      <c r="L37" s="1457"/>
      <c r="M37" s="1457"/>
      <c r="N37" s="1457"/>
      <c r="O37" s="1457"/>
      <c r="P37" s="1456">
        <f t="shared" si="15"/>
        <v>0</v>
      </c>
      <c r="Q37" s="1464"/>
      <c r="R37" s="1434"/>
      <c r="S37" s="1455">
        <f t="shared" ref="S37:AD37" si="42">SUM(S76,S111)</f>
        <v>0</v>
      </c>
      <c r="T37" s="1455">
        <f t="shared" si="42"/>
        <v>0</v>
      </c>
      <c r="U37" s="1455">
        <f t="shared" si="42"/>
        <v>0</v>
      </c>
      <c r="V37" s="1455">
        <f t="shared" si="42"/>
        <v>0</v>
      </c>
      <c r="W37" s="1455">
        <f t="shared" si="42"/>
        <v>0</v>
      </c>
      <c r="X37" s="1455">
        <f t="shared" si="42"/>
        <v>0</v>
      </c>
      <c r="Y37" s="1455">
        <f t="shared" si="42"/>
        <v>331317</v>
      </c>
      <c r="Z37" s="1455">
        <f t="shared" si="42"/>
        <v>37608</v>
      </c>
      <c r="AA37" s="1455">
        <f t="shared" si="42"/>
        <v>47631</v>
      </c>
      <c r="AB37" s="1455">
        <f t="shared" si="42"/>
        <v>42403</v>
      </c>
      <c r="AC37" s="1455">
        <f t="shared" si="42"/>
        <v>0</v>
      </c>
      <c r="AD37" s="1455">
        <f t="shared" si="42"/>
        <v>30000</v>
      </c>
      <c r="AE37" s="1456">
        <f t="shared" si="8"/>
        <v>488959</v>
      </c>
      <c r="AF37" s="1464"/>
      <c r="AG37" s="1455">
        <f t="shared" ref="AG37:AR37" si="43">SUM(AG76,AG111)</f>
        <v>30000</v>
      </c>
      <c r="AH37" s="1455">
        <f t="shared" si="43"/>
        <v>30000</v>
      </c>
      <c r="AI37" s="1455">
        <f t="shared" si="43"/>
        <v>30000</v>
      </c>
      <c r="AJ37" s="1455">
        <f t="shared" si="43"/>
        <v>30000</v>
      </c>
      <c r="AK37" s="1455">
        <f t="shared" si="43"/>
        <v>2040000</v>
      </c>
      <c r="AL37" s="1455">
        <f t="shared" si="43"/>
        <v>0</v>
      </c>
      <c r="AM37" s="1455">
        <f t="shared" si="43"/>
        <v>0</v>
      </c>
      <c r="AN37" s="1455">
        <f t="shared" si="43"/>
        <v>0</v>
      </c>
      <c r="AO37" s="1455">
        <f t="shared" si="43"/>
        <v>0</v>
      </c>
      <c r="AP37" s="1455">
        <f t="shared" si="43"/>
        <v>0</v>
      </c>
      <c r="AQ37" s="1455">
        <f t="shared" si="43"/>
        <v>0</v>
      </c>
      <c r="AR37" s="1455">
        <f t="shared" si="43"/>
        <v>0</v>
      </c>
      <c r="AS37" s="1456">
        <f t="shared" si="10"/>
        <v>2160000</v>
      </c>
      <c r="AU37" s="1455">
        <f t="shared" ref="AU37:BF37" si="44">SUM(AU76,AU111)</f>
        <v>0</v>
      </c>
      <c r="AV37" s="1455">
        <f t="shared" si="44"/>
        <v>0</v>
      </c>
      <c r="AW37" s="1455">
        <f t="shared" si="44"/>
        <v>0</v>
      </c>
      <c r="AX37" s="1455">
        <f t="shared" si="44"/>
        <v>0</v>
      </c>
      <c r="AY37" s="1455">
        <f t="shared" si="44"/>
        <v>0</v>
      </c>
      <c r="AZ37" s="1455">
        <f t="shared" si="44"/>
        <v>0</v>
      </c>
      <c r="BA37" s="1455">
        <f t="shared" si="44"/>
        <v>0</v>
      </c>
      <c r="BB37" s="1455">
        <f t="shared" si="44"/>
        <v>0</v>
      </c>
      <c r="BC37" s="1455">
        <f t="shared" si="44"/>
        <v>0</v>
      </c>
      <c r="BD37" s="1455">
        <f t="shared" si="44"/>
        <v>0</v>
      </c>
      <c r="BE37" s="1455">
        <f t="shared" si="44"/>
        <v>0</v>
      </c>
      <c r="BF37" s="1457">
        <f t="shared" si="44"/>
        <v>0</v>
      </c>
      <c r="BG37" s="1458">
        <f t="shared" si="12"/>
        <v>0</v>
      </c>
      <c r="BH37" s="1463"/>
      <c r="BI37" s="1457">
        <f t="shared" ref="BI37:BT37" si="45">SUM(BI76,BI111)</f>
        <v>0</v>
      </c>
      <c r="BJ37" s="1457">
        <f t="shared" si="45"/>
        <v>0</v>
      </c>
      <c r="BK37" s="1457">
        <f t="shared" si="45"/>
        <v>0</v>
      </c>
      <c r="BL37" s="1457">
        <f t="shared" si="45"/>
        <v>0</v>
      </c>
      <c r="BM37" s="1457">
        <f t="shared" si="45"/>
        <v>0</v>
      </c>
      <c r="BN37" s="1457">
        <f t="shared" si="45"/>
        <v>0</v>
      </c>
      <c r="BO37" s="1457">
        <f t="shared" si="45"/>
        <v>0</v>
      </c>
      <c r="BP37" s="1457">
        <f t="shared" si="45"/>
        <v>0</v>
      </c>
      <c r="BQ37" s="1457">
        <f t="shared" si="45"/>
        <v>0</v>
      </c>
      <c r="BR37" s="1457">
        <f t="shared" si="45"/>
        <v>0</v>
      </c>
      <c r="BS37" s="1457">
        <f t="shared" si="45"/>
        <v>0</v>
      </c>
      <c r="BT37" s="1457">
        <f t="shared" si="45"/>
        <v>0</v>
      </c>
      <c r="BU37" s="1458">
        <f t="shared" si="14"/>
        <v>0</v>
      </c>
    </row>
    <row r="38" spans="1:73" outlineLevel="1">
      <c r="A38" s="1434"/>
      <c r="B38" s="1454" t="s">
        <v>495</v>
      </c>
      <c r="C38" s="1454"/>
      <c r="D38" s="1457"/>
      <c r="E38" s="1457"/>
      <c r="F38" s="1457"/>
      <c r="G38" s="1457"/>
      <c r="H38" s="1457"/>
      <c r="I38" s="1457"/>
      <c r="J38" s="1457"/>
      <c r="K38" s="1457"/>
      <c r="L38" s="1457"/>
      <c r="M38" s="1457"/>
      <c r="N38" s="1457"/>
      <c r="O38" s="1457"/>
      <c r="P38" s="1456">
        <f t="shared" si="15"/>
        <v>0</v>
      </c>
      <c r="Q38" s="1464"/>
      <c r="R38" s="1434"/>
      <c r="S38" s="1455">
        <f t="shared" ref="S38:AD38" si="46">SUM(S77,S112)</f>
        <v>3696321</v>
      </c>
      <c r="T38" s="1455">
        <f t="shared" si="46"/>
        <v>4135573</v>
      </c>
      <c r="U38" s="1455">
        <f t="shared" si="46"/>
        <v>5605487</v>
      </c>
      <c r="V38" s="1455">
        <f t="shared" si="46"/>
        <v>5891774</v>
      </c>
      <c r="W38" s="1455">
        <f t="shared" si="46"/>
        <v>4262330</v>
      </c>
      <c r="X38" s="1455">
        <f t="shared" si="46"/>
        <v>4813270</v>
      </c>
      <c r="Y38" s="1455">
        <f t="shared" si="46"/>
        <v>6023516</v>
      </c>
      <c r="Z38" s="1455">
        <f t="shared" si="46"/>
        <v>7224321</v>
      </c>
      <c r="AA38" s="1455">
        <f t="shared" si="46"/>
        <v>7214291</v>
      </c>
      <c r="AB38" s="1455">
        <f t="shared" si="46"/>
        <v>8286093</v>
      </c>
      <c r="AC38" s="1455">
        <f t="shared" si="46"/>
        <v>1591370</v>
      </c>
      <c r="AD38" s="1455">
        <f t="shared" si="46"/>
        <v>1918840</v>
      </c>
      <c r="AE38" s="1456">
        <f t="shared" si="8"/>
        <v>60663186</v>
      </c>
      <c r="AF38" s="1464"/>
      <c r="AG38" s="1455">
        <f t="shared" ref="AG38:AR38" si="47">SUM(AG77,AG112)</f>
        <v>2151167</v>
      </c>
      <c r="AH38" s="1455">
        <f t="shared" si="47"/>
        <v>2389923</v>
      </c>
      <c r="AI38" s="1455">
        <f t="shared" si="47"/>
        <v>1958770</v>
      </c>
      <c r="AJ38" s="1455">
        <f t="shared" si="47"/>
        <v>1825851</v>
      </c>
      <c r="AK38" s="1455">
        <f t="shared" si="47"/>
        <v>1712894</v>
      </c>
      <c r="AL38" s="1455">
        <f t="shared" si="47"/>
        <v>1842793</v>
      </c>
      <c r="AM38" s="1455">
        <f t="shared" si="47"/>
        <v>2154452</v>
      </c>
      <c r="AN38" s="1455">
        <f t="shared" si="47"/>
        <v>2018956</v>
      </c>
      <c r="AO38" s="1455">
        <f t="shared" si="47"/>
        <v>2128366</v>
      </c>
      <c r="AP38" s="1455">
        <f t="shared" si="47"/>
        <v>1128691</v>
      </c>
      <c r="AQ38" s="1455">
        <f t="shared" si="47"/>
        <v>300000</v>
      </c>
      <c r="AR38" s="1455">
        <f t="shared" si="47"/>
        <v>300000</v>
      </c>
      <c r="AS38" s="1456">
        <f t="shared" si="10"/>
        <v>19911863</v>
      </c>
      <c r="AU38" s="1455">
        <f t="shared" ref="AU38:BF38" si="48">SUM(AU77,AU112)</f>
        <v>300000</v>
      </c>
      <c r="AV38" s="1455">
        <f t="shared" si="48"/>
        <v>300000</v>
      </c>
      <c r="AW38" s="1455">
        <f t="shared" si="48"/>
        <v>300000</v>
      </c>
      <c r="AX38" s="1455">
        <f t="shared" si="48"/>
        <v>300000</v>
      </c>
      <c r="AY38" s="1455">
        <f t="shared" si="48"/>
        <v>300000</v>
      </c>
      <c r="AZ38" s="1455">
        <f t="shared" si="48"/>
        <v>300000</v>
      </c>
      <c r="BA38" s="1455">
        <f t="shared" si="48"/>
        <v>300000</v>
      </c>
      <c r="BB38" s="1455">
        <f t="shared" si="48"/>
        <v>300000</v>
      </c>
      <c r="BC38" s="1455">
        <f t="shared" si="48"/>
        <v>300000</v>
      </c>
      <c r="BD38" s="1455">
        <f t="shared" si="48"/>
        <v>300000</v>
      </c>
      <c r="BE38" s="1455">
        <f t="shared" si="48"/>
        <v>300000</v>
      </c>
      <c r="BF38" s="1457">
        <f t="shared" si="48"/>
        <v>300000</v>
      </c>
      <c r="BG38" s="1458">
        <f t="shared" si="12"/>
        <v>3600000</v>
      </c>
      <c r="BH38" s="1463"/>
      <c r="BI38" s="1457">
        <f t="shared" ref="BI38:BT38" si="49">SUM(BI77,BI112)</f>
        <v>300000</v>
      </c>
      <c r="BJ38" s="1457">
        <f t="shared" si="49"/>
        <v>300000</v>
      </c>
      <c r="BK38" s="1457">
        <f t="shared" si="49"/>
        <v>300000</v>
      </c>
      <c r="BL38" s="1457">
        <f t="shared" si="49"/>
        <v>300000</v>
      </c>
      <c r="BM38" s="1457">
        <f t="shared" si="49"/>
        <v>300000</v>
      </c>
      <c r="BN38" s="1457">
        <f t="shared" si="49"/>
        <v>300000</v>
      </c>
      <c r="BO38" s="1457">
        <f t="shared" si="49"/>
        <v>300000</v>
      </c>
      <c r="BP38" s="1457">
        <f t="shared" si="49"/>
        <v>300000</v>
      </c>
      <c r="BQ38" s="1457">
        <f t="shared" si="49"/>
        <v>300000</v>
      </c>
      <c r="BR38" s="1457">
        <f t="shared" si="49"/>
        <v>300000</v>
      </c>
      <c r="BS38" s="1457">
        <f t="shared" si="49"/>
        <v>300000</v>
      </c>
      <c r="BT38" s="1457">
        <f t="shared" si="49"/>
        <v>300000</v>
      </c>
      <c r="BU38" s="1458">
        <f t="shared" si="14"/>
        <v>3600000</v>
      </c>
    </row>
    <row r="39" spans="1:73" outlineLevel="1">
      <c r="A39" s="1434"/>
      <c r="B39" s="1454" t="s">
        <v>496</v>
      </c>
      <c r="C39" s="1454"/>
      <c r="D39" s="1457"/>
      <c r="E39" s="1457"/>
      <c r="F39" s="1457"/>
      <c r="G39" s="1457"/>
      <c r="H39" s="1457"/>
      <c r="I39" s="1457"/>
      <c r="J39" s="1457"/>
      <c r="K39" s="1457"/>
      <c r="L39" s="1457"/>
      <c r="M39" s="1457"/>
      <c r="N39" s="1457"/>
      <c r="O39" s="1457"/>
      <c r="P39" s="1456">
        <f t="shared" si="15"/>
        <v>0</v>
      </c>
      <c r="Q39" s="1464"/>
      <c r="R39" s="1434"/>
      <c r="S39" s="1455">
        <f t="shared" ref="S39:AD39" si="50">SUM(S78,S113)</f>
        <v>1216570</v>
      </c>
      <c r="T39" s="1455">
        <f t="shared" si="50"/>
        <v>1237533</v>
      </c>
      <c r="U39" s="1455">
        <f t="shared" si="50"/>
        <v>1237533</v>
      </c>
      <c r="V39" s="1455">
        <f t="shared" si="50"/>
        <v>1237533</v>
      </c>
      <c r="W39" s="1455">
        <f t="shared" si="50"/>
        <v>1344074</v>
      </c>
      <c r="X39" s="1455">
        <f t="shared" si="50"/>
        <v>1366828</v>
      </c>
      <c r="Y39" s="1455">
        <f t="shared" si="50"/>
        <v>1366827</v>
      </c>
      <c r="Z39" s="1455">
        <f t="shared" si="50"/>
        <v>1366827</v>
      </c>
      <c r="AA39" s="1455">
        <f t="shared" si="50"/>
        <v>1366827</v>
      </c>
      <c r="AB39" s="1455">
        <f t="shared" si="50"/>
        <v>1366827</v>
      </c>
      <c r="AC39" s="1455">
        <f t="shared" si="50"/>
        <v>1366827</v>
      </c>
      <c r="AD39" s="1455">
        <f t="shared" si="50"/>
        <v>1238608</v>
      </c>
      <c r="AE39" s="1456">
        <f t="shared" si="8"/>
        <v>15712814</v>
      </c>
      <c r="AF39" s="1464"/>
      <c r="AG39" s="1455">
        <f t="shared" ref="AG39:AR39" si="51">SUM(AG78,AG113)</f>
        <v>1234462</v>
      </c>
      <c r="AH39" s="1455">
        <f t="shared" si="51"/>
        <v>1234462</v>
      </c>
      <c r="AI39" s="1455">
        <f t="shared" si="51"/>
        <v>1426855</v>
      </c>
      <c r="AJ39" s="1455">
        <f t="shared" si="51"/>
        <v>1298593</v>
      </c>
      <c r="AK39" s="1455">
        <f t="shared" si="51"/>
        <v>1298593</v>
      </c>
      <c r="AL39" s="1455">
        <f t="shared" si="51"/>
        <v>1298593</v>
      </c>
      <c r="AM39" s="1455">
        <f t="shared" si="51"/>
        <v>1298593</v>
      </c>
      <c r="AN39" s="1455">
        <f t="shared" si="51"/>
        <v>1298593</v>
      </c>
      <c r="AO39" s="1455">
        <f t="shared" si="51"/>
        <v>1298593</v>
      </c>
      <c r="AP39" s="1455">
        <f t="shared" si="51"/>
        <v>1298593</v>
      </c>
      <c r="AQ39" s="1455">
        <f t="shared" si="51"/>
        <v>1298593</v>
      </c>
      <c r="AR39" s="1455">
        <f t="shared" si="51"/>
        <v>1166092</v>
      </c>
      <c r="AS39" s="1456">
        <f t="shared" si="10"/>
        <v>15450615</v>
      </c>
      <c r="AU39" s="1455">
        <f t="shared" ref="AU39:BF39" si="52">SUM(AU78,AU113)</f>
        <v>1298640</v>
      </c>
      <c r="AV39" s="1455">
        <f t="shared" si="52"/>
        <v>1298640</v>
      </c>
      <c r="AW39" s="1455">
        <f t="shared" si="52"/>
        <v>1298640</v>
      </c>
      <c r="AX39" s="1455">
        <f t="shared" si="52"/>
        <v>1298640</v>
      </c>
      <c r="AY39" s="1455">
        <f t="shared" si="52"/>
        <v>1298640</v>
      </c>
      <c r="AZ39" s="1455">
        <f t="shared" si="52"/>
        <v>1298640</v>
      </c>
      <c r="BA39" s="1455">
        <f t="shared" si="52"/>
        <v>1298640</v>
      </c>
      <c r="BB39" s="1455">
        <f t="shared" si="52"/>
        <v>1298640</v>
      </c>
      <c r="BC39" s="1455">
        <f t="shared" si="52"/>
        <v>1298640</v>
      </c>
      <c r="BD39" s="1455">
        <f t="shared" si="52"/>
        <v>1298640</v>
      </c>
      <c r="BE39" s="1455">
        <f t="shared" si="52"/>
        <v>1298640</v>
      </c>
      <c r="BF39" s="1457">
        <f t="shared" si="52"/>
        <v>1298640</v>
      </c>
      <c r="BG39" s="1458">
        <f t="shared" si="12"/>
        <v>15583680</v>
      </c>
      <c r="BH39" s="1463"/>
      <c r="BI39" s="1457">
        <f t="shared" ref="BI39:BT39" si="53">SUM(BI78,BI113)</f>
        <v>1298640</v>
      </c>
      <c r="BJ39" s="1457">
        <f t="shared" si="53"/>
        <v>1298640</v>
      </c>
      <c r="BK39" s="1457">
        <f t="shared" si="53"/>
        <v>1298640</v>
      </c>
      <c r="BL39" s="1457">
        <f t="shared" si="53"/>
        <v>1298640</v>
      </c>
      <c r="BM39" s="1457">
        <f t="shared" si="53"/>
        <v>1298640</v>
      </c>
      <c r="BN39" s="1457">
        <f t="shared" si="53"/>
        <v>1298640</v>
      </c>
      <c r="BO39" s="1457">
        <f t="shared" si="53"/>
        <v>1298640</v>
      </c>
      <c r="BP39" s="1457">
        <f t="shared" si="53"/>
        <v>1298640</v>
      </c>
      <c r="BQ39" s="1457">
        <f t="shared" si="53"/>
        <v>1298640</v>
      </c>
      <c r="BR39" s="1457">
        <f t="shared" si="53"/>
        <v>1298640</v>
      </c>
      <c r="BS39" s="1457">
        <f t="shared" si="53"/>
        <v>1298640</v>
      </c>
      <c r="BT39" s="1457">
        <f t="shared" si="53"/>
        <v>1298640</v>
      </c>
      <c r="BU39" s="1458">
        <f t="shared" si="14"/>
        <v>15583680</v>
      </c>
    </row>
    <row r="40" spans="1:73" outlineLevel="1">
      <c r="A40" s="1434"/>
      <c r="B40" s="1454" t="s">
        <v>497</v>
      </c>
      <c r="C40" s="1454"/>
      <c r="D40" s="1457"/>
      <c r="E40" s="1457"/>
      <c r="F40" s="1457"/>
      <c r="G40" s="1457"/>
      <c r="H40" s="1457"/>
      <c r="I40" s="1457"/>
      <c r="J40" s="1457"/>
      <c r="K40" s="1457"/>
      <c r="L40" s="1457"/>
      <c r="M40" s="1457"/>
      <c r="N40" s="1457"/>
      <c r="O40" s="1457"/>
      <c r="P40" s="1456">
        <f t="shared" si="15"/>
        <v>0</v>
      </c>
      <c r="Q40" s="1464"/>
      <c r="R40" s="1434"/>
      <c r="S40" s="1455">
        <f t="shared" ref="S40:AD40" si="54">SUM(S79,S114)</f>
        <v>0</v>
      </c>
      <c r="T40" s="1455">
        <f t="shared" si="54"/>
        <v>0</v>
      </c>
      <c r="U40" s="1455">
        <f t="shared" si="54"/>
        <v>0</v>
      </c>
      <c r="V40" s="1455">
        <f t="shared" si="54"/>
        <v>0</v>
      </c>
      <c r="W40" s="1455">
        <f t="shared" si="54"/>
        <v>0</v>
      </c>
      <c r="X40" s="1455">
        <f t="shared" si="54"/>
        <v>0</v>
      </c>
      <c r="Y40" s="1455">
        <f t="shared" si="54"/>
        <v>0</v>
      </c>
      <c r="Z40" s="1455">
        <f t="shared" si="54"/>
        <v>0</v>
      </c>
      <c r="AA40" s="1455">
        <f t="shared" si="54"/>
        <v>0</v>
      </c>
      <c r="AB40" s="1455">
        <f t="shared" si="54"/>
        <v>0</v>
      </c>
      <c r="AC40" s="1455">
        <f t="shared" si="54"/>
        <v>0</v>
      </c>
      <c r="AD40" s="1455">
        <f t="shared" si="54"/>
        <v>0</v>
      </c>
      <c r="AE40" s="1456">
        <f t="shared" si="8"/>
        <v>0</v>
      </c>
      <c r="AF40" s="1464"/>
      <c r="AG40" s="1455">
        <f t="shared" ref="AG40:AR40" si="55">SUM(AG79,AG114)</f>
        <v>0</v>
      </c>
      <c r="AH40" s="1455">
        <f t="shared" si="55"/>
        <v>0</v>
      </c>
      <c r="AI40" s="1455">
        <f t="shared" si="55"/>
        <v>0</v>
      </c>
      <c r="AJ40" s="1455">
        <f t="shared" si="55"/>
        <v>0</v>
      </c>
      <c r="AK40" s="1455">
        <f t="shared" si="55"/>
        <v>0</v>
      </c>
      <c r="AL40" s="1455">
        <f t="shared" si="55"/>
        <v>0</v>
      </c>
      <c r="AM40" s="1455">
        <f t="shared" si="55"/>
        <v>0</v>
      </c>
      <c r="AN40" s="1455">
        <f t="shared" si="55"/>
        <v>0</v>
      </c>
      <c r="AO40" s="1455">
        <f t="shared" si="55"/>
        <v>0</v>
      </c>
      <c r="AP40" s="1455">
        <f t="shared" si="55"/>
        <v>0</v>
      </c>
      <c r="AQ40" s="1455">
        <f t="shared" si="55"/>
        <v>0</v>
      </c>
      <c r="AR40" s="1455">
        <f t="shared" si="55"/>
        <v>0</v>
      </c>
      <c r="AS40" s="1456">
        <f t="shared" si="10"/>
        <v>0</v>
      </c>
      <c r="AU40" s="1455">
        <f t="shared" ref="AU40:BF40" si="56">SUM(AU79,AU114)</f>
        <v>0</v>
      </c>
      <c r="AV40" s="1455">
        <f t="shared" si="56"/>
        <v>0</v>
      </c>
      <c r="AW40" s="1455">
        <f t="shared" si="56"/>
        <v>0</v>
      </c>
      <c r="AX40" s="1455">
        <f t="shared" si="56"/>
        <v>0</v>
      </c>
      <c r="AY40" s="1455">
        <f t="shared" si="56"/>
        <v>0</v>
      </c>
      <c r="AZ40" s="1455">
        <f t="shared" si="56"/>
        <v>0</v>
      </c>
      <c r="BA40" s="1455">
        <f t="shared" si="56"/>
        <v>0</v>
      </c>
      <c r="BB40" s="1455">
        <f t="shared" si="56"/>
        <v>0</v>
      </c>
      <c r="BC40" s="1455">
        <f t="shared" si="56"/>
        <v>0</v>
      </c>
      <c r="BD40" s="1455">
        <f t="shared" si="56"/>
        <v>0</v>
      </c>
      <c r="BE40" s="1455">
        <f t="shared" si="56"/>
        <v>0</v>
      </c>
      <c r="BF40" s="1457">
        <f t="shared" si="56"/>
        <v>0</v>
      </c>
      <c r="BG40" s="1458">
        <f t="shared" si="12"/>
        <v>0</v>
      </c>
      <c r="BH40" s="1463"/>
      <c r="BI40" s="1457">
        <f t="shared" ref="BI40:BT40" si="57">SUM(BI79,BI114)</f>
        <v>0</v>
      </c>
      <c r="BJ40" s="1457">
        <f t="shared" si="57"/>
        <v>0</v>
      </c>
      <c r="BK40" s="1457">
        <f t="shared" si="57"/>
        <v>0</v>
      </c>
      <c r="BL40" s="1457">
        <f t="shared" si="57"/>
        <v>0</v>
      </c>
      <c r="BM40" s="1457">
        <f t="shared" si="57"/>
        <v>0</v>
      </c>
      <c r="BN40" s="1457">
        <f t="shared" si="57"/>
        <v>0</v>
      </c>
      <c r="BO40" s="1457">
        <f t="shared" si="57"/>
        <v>0</v>
      </c>
      <c r="BP40" s="1457">
        <f t="shared" si="57"/>
        <v>0</v>
      </c>
      <c r="BQ40" s="1457">
        <f t="shared" si="57"/>
        <v>0</v>
      </c>
      <c r="BR40" s="1457">
        <f t="shared" si="57"/>
        <v>0</v>
      </c>
      <c r="BS40" s="1457">
        <f t="shared" si="57"/>
        <v>0</v>
      </c>
      <c r="BT40" s="1457">
        <f t="shared" si="57"/>
        <v>0</v>
      </c>
      <c r="BU40" s="1458">
        <f t="shared" si="14"/>
        <v>0</v>
      </c>
    </row>
    <row r="41" spans="1:73" outlineLevel="1">
      <c r="A41" s="1434"/>
      <c r="B41" s="1454" t="s">
        <v>498</v>
      </c>
      <c r="C41" s="1454"/>
      <c r="D41" s="1457"/>
      <c r="E41" s="1457"/>
      <c r="F41" s="1457"/>
      <c r="G41" s="1457"/>
      <c r="H41" s="1457"/>
      <c r="I41" s="1457"/>
      <c r="J41" s="1457"/>
      <c r="K41" s="1457"/>
      <c r="L41" s="1457"/>
      <c r="M41" s="1457"/>
      <c r="N41" s="1457"/>
      <c r="O41" s="1457"/>
      <c r="P41" s="1456">
        <f t="shared" si="15"/>
        <v>0</v>
      </c>
      <c r="Q41" s="1464"/>
      <c r="R41" s="1434"/>
      <c r="S41" s="1455">
        <f t="shared" ref="S41:AD41" si="58">SUM(S80,S115)</f>
        <v>0</v>
      </c>
      <c r="T41" s="1455">
        <f t="shared" si="58"/>
        <v>0</v>
      </c>
      <c r="U41" s="1455">
        <f t="shared" si="58"/>
        <v>0</v>
      </c>
      <c r="V41" s="1455">
        <f t="shared" si="58"/>
        <v>0</v>
      </c>
      <c r="W41" s="1455">
        <f t="shared" si="58"/>
        <v>0</v>
      </c>
      <c r="X41" s="1455">
        <f t="shared" si="58"/>
        <v>0</v>
      </c>
      <c r="Y41" s="1455">
        <f t="shared" si="58"/>
        <v>0</v>
      </c>
      <c r="Z41" s="1455">
        <f t="shared" si="58"/>
        <v>0</v>
      </c>
      <c r="AA41" s="1455">
        <f t="shared" si="58"/>
        <v>0</v>
      </c>
      <c r="AB41" s="1455">
        <f t="shared" si="58"/>
        <v>0</v>
      </c>
      <c r="AC41" s="1455">
        <f t="shared" si="58"/>
        <v>0</v>
      </c>
      <c r="AD41" s="1455">
        <f t="shared" si="58"/>
        <v>0</v>
      </c>
      <c r="AE41" s="1456">
        <f t="shared" si="8"/>
        <v>0</v>
      </c>
      <c r="AF41" s="1464"/>
      <c r="AG41" s="1455">
        <f t="shared" ref="AG41:AR41" si="59">SUM(AG80,AG115)</f>
        <v>0</v>
      </c>
      <c r="AH41" s="1455">
        <f t="shared" si="59"/>
        <v>0</v>
      </c>
      <c r="AI41" s="1455">
        <f t="shared" si="59"/>
        <v>0</v>
      </c>
      <c r="AJ41" s="1455">
        <f t="shared" si="59"/>
        <v>0</v>
      </c>
      <c r="AK41" s="1455">
        <f t="shared" si="59"/>
        <v>0</v>
      </c>
      <c r="AL41" s="1455">
        <f t="shared" si="59"/>
        <v>0</v>
      </c>
      <c r="AM41" s="1455">
        <f t="shared" si="59"/>
        <v>0</v>
      </c>
      <c r="AN41" s="1455">
        <f t="shared" si="59"/>
        <v>0</v>
      </c>
      <c r="AO41" s="1455">
        <f t="shared" si="59"/>
        <v>0</v>
      </c>
      <c r="AP41" s="1455">
        <f t="shared" si="59"/>
        <v>0</v>
      </c>
      <c r="AQ41" s="1455">
        <f t="shared" si="59"/>
        <v>0</v>
      </c>
      <c r="AR41" s="1455">
        <f t="shared" si="59"/>
        <v>0</v>
      </c>
      <c r="AS41" s="1456">
        <f t="shared" si="10"/>
        <v>0</v>
      </c>
      <c r="AU41" s="1455">
        <f t="shared" ref="AU41:BF41" si="60">SUM(AU80,AU115)</f>
        <v>0</v>
      </c>
      <c r="AV41" s="1455">
        <f t="shared" si="60"/>
        <v>0</v>
      </c>
      <c r="AW41" s="1455">
        <f t="shared" si="60"/>
        <v>0</v>
      </c>
      <c r="AX41" s="1455">
        <f t="shared" si="60"/>
        <v>0</v>
      </c>
      <c r="AY41" s="1455">
        <f t="shared" si="60"/>
        <v>0</v>
      </c>
      <c r="AZ41" s="1455">
        <f t="shared" si="60"/>
        <v>0</v>
      </c>
      <c r="BA41" s="1455">
        <f t="shared" si="60"/>
        <v>0</v>
      </c>
      <c r="BB41" s="1455">
        <f t="shared" si="60"/>
        <v>0</v>
      </c>
      <c r="BC41" s="1455">
        <f t="shared" si="60"/>
        <v>0</v>
      </c>
      <c r="BD41" s="1455">
        <f t="shared" si="60"/>
        <v>0</v>
      </c>
      <c r="BE41" s="1455">
        <f t="shared" si="60"/>
        <v>0</v>
      </c>
      <c r="BF41" s="1457">
        <f t="shared" si="60"/>
        <v>0</v>
      </c>
      <c r="BG41" s="1458">
        <f t="shared" si="12"/>
        <v>0</v>
      </c>
      <c r="BH41" s="1463"/>
      <c r="BI41" s="1457">
        <f t="shared" ref="BI41:BT41" si="61">SUM(BI80,BI115)</f>
        <v>0</v>
      </c>
      <c r="BJ41" s="1457">
        <f t="shared" si="61"/>
        <v>0</v>
      </c>
      <c r="BK41" s="1457">
        <f t="shared" si="61"/>
        <v>0</v>
      </c>
      <c r="BL41" s="1457">
        <f t="shared" si="61"/>
        <v>0</v>
      </c>
      <c r="BM41" s="1457">
        <f t="shared" si="61"/>
        <v>0</v>
      </c>
      <c r="BN41" s="1457">
        <f t="shared" si="61"/>
        <v>0</v>
      </c>
      <c r="BO41" s="1457">
        <f t="shared" si="61"/>
        <v>0</v>
      </c>
      <c r="BP41" s="1457">
        <f t="shared" si="61"/>
        <v>0</v>
      </c>
      <c r="BQ41" s="1457">
        <f t="shared" si="61"/>
        <v>0</v>
      </c>
      <c r="BR41" s="1457">
        <f t="shared" si="61"/>
        <v>0</v>
      </c>
      <c r="BS41" s="1457">
        <f t="shared" si="61"/>
        <v>0</v>
      </c>
      <c r="BT41" s="1457">
        <f t="shared" si="61"/>
        <v>0</v>
      </c>
      <c r="BU41" s="1458">
        <f t="shared" si="14"/>
        <v>0</v>
      </c>
    </row>
    <row r="42" spans="1:73" outlineLevel="1">
      <c r="A42" s="1434"/>
      <c r="B42" s="1454" t="s">
        <v>499</v>
      </c>
      <c r="C42" s="1454"/>
      <c r="D42" s="1457"/>
      <c r="E42" s="1457"/>
      <c r="F42" s="1457"/>
      <c r="G42" s="1457"/>
      <c r="H42" s="1457"/>
      <c r="I42" s="1457"/>
      <c r="J42" s="1457"/>
      <c r="K42" s="1457"/>
      <c r="L42" s="1457"/>
      <c r="M42" s="1457"/>
      <c r="N42" s="1457"/>
      <c r="O42" s="1457"/>
      <c r="P42" s="1456">
        <f t="shared" si="15"/>
        <v>0</v>
      </c>
      <c r="Q42" s="1462"/>
      <c r="R42" s="1434"/>
      <c r="S42" s="1455">
        <f t="shared" ref="S42:AD42" si="62">SUM(S81,S116)</f>
        <v>20114400</v>
      </c>
      <c r="T42" s="1455">
        <f t="shared" si="62"/>
        <v>10606575</v>
      </c>
      <c r="U42" s="1455">
        <f t="shared" si="62"/>
        <v>41965350</v>
      </c>
      <c r="V42" s="1455">
        <f t="shared" si="62"/>
        <v>97289430</v>
      </c>
      <c r="W42" s="1455">
        <f t="shared" si="62"/>
        <v>118225910</v>
      </c>
      <c r="X42" s="1455">
        <f t="shared" si="62"/>
        <v>145532520</v>
      </c>
      <c r="Y42" s="1455">
        <f t="shared" si="62"/>
        <v>158381790</v>
      </c>
      <c r="Z42" s="1455">
        <f t="shared" si="62"/>
        <v>131844930</v>
      </c>
      <c r="AA42" s="1455">
        <f t="shared" si="62"/>
        <v>66119130</v>
      </c>
      <c r="AB42" s="1455">
        <f t="shared" si="62"/>
        <v>0</v>
      </c>
      <c r="AC42" s="1455">
        <f t="shared" si="62"/>
        <v>0</v>
      </c>
      <c r="AD42" s="1455">
        <f t="shared" si="62"/>
        <v>0</v>
      </c>
      <c r="AE42" s="1456">
        <f t="shared" si="8"/>
        <v>790080035</v>
      </c>
      <c r="AF42" s="1462"/>
      <c r="AG42" s="1455">
        <f t="shared" ref="AG42:AR42" si="63">SUM(AG81,AG116)</f>
        <v>0</v>
      </c>
      <c r="AH42" s="1455">
        <f t="shared" si="63"/>
        <v>0</v>
      </c>
      <c r="AI42" s="1455">
        <f t="shared" si="63"/>
        <v>0</v>
      </c>
      <c r="AJ42" s="1455">
        <f t="shared" si="63"/>
        <v>0</v>
      </c>
      <c r="AK42" s="1455">
        <f t="shared" si="63"/>
        <v>0</v>
      </c>
      <c r="AL42" s="1455">
        <f t="shared" si="63"/>
        <v>0</v>
      </c>
      <c r="AM42" s="1455">
        <f t="shared" si="63"/>
        <v>0</v>
      </c>
      <c r="AN42" s="1455">
        <f t="shared" si="63"/>
        <v>0</v>
      </c>
      <c r="AO42" s="1455">
        <f t="shared" si="63"/>
        <v>0</v>
      </c>
      <c r="AP42" s="1455">
        <f t="shared" si="63"/>
        <v>0</v>
      </c>
      <c r="AQ42" s="1455">
        <f t="shared" si="63"/>
        <v>0</v>
      </c>
      <c r="AR42" s="1455">
        <f t="shared" si="63"/>
        <v>0</v>
      </c>
      <c r="AS42" s="1456">
        <f t="shared" si="10"/>
        <v>0</v>
      </c>
      <c r="AU42" s="1455">
        <f t="shared" ref="AU42:BF42" si="64">SUM(AU81,AU116)</f>
        <v>0</v>
      </c>
      <c r="AV42" s="1455">
        <f t="shared" si="64"/>
        <v>0</v>
      </c>
      <c r="AW42" s="1455">
        <f t="shared" si="64"/>
        <v>0</v>
      </c>
      <c r="AX42" s="1455">
        <f t="shared" si="64"/>
        <v>0</v>
      </c>
      <c r="AY42" s="1455">
        <f t="shared" si="64"/>
        <v>0</v>
      </c>
      <c r="AZ42" s="1455">
        <f t="shared" si="64"/>
        <v>0</v>
      </c>
      <c r="BA42" s="1455">
        <f t="shared" si="64"/>
        <v>0</v>
      </c>
      <c r="BB42" s="1455">
        <f t="shared" si="64"/>
        <v>0</v>
      </c>
      <c r="BC42" s="1455">
        <f t="shared" si="64"/>
        <v>0</v>
      </c>
      <c r="BD42" s="1455">
        <f t="shared" si="64"/>
        <v>0</v>
      </c>
      <c r="BE42" s="1455">
        <f t="shared" si="64"/>
        <v>0</v>
      </c>
      <c r="BF42" s="1457">
        <f t="shared" si="64"/>
        <v>0</v>
      </c>
      <c r="BG42" s="1458">
        <f t="shared" si="12"/>
        <v>0</v>
      </c>
      <c r="BH42" s="1463"/>
      <c r="BI42" s="1457">
        <f t="shared" ref="BI42:BT42" si="65">SUM(BI81,BI116)</f>
        <v>0</v>
      </c>
      <c r="BJ42" s="1457">
        <f t="shared" si="65"/>
        <v>0</v>
      </c>
      <c r="BK42" s="1457">
        <f t="shared" si="65"/>
        <v>0</v>
      </c>
      <c r="BL42" s="1457">
        <f t="shared" si="65"/>
        <v>0</v>
      </c>
      <c r="BM42" s="1457">
        <f t="shared" si="65"/>
        <v>0</v>
      </c>
      <c r="BN42" s="1457">
        <f t="shared" si="65"/>
        <v>0</v>
      </c>
      <c r="BO42" s="1457">
        <f t="shared" si="65"/>
        <v>0</v>
      </c>
      <c r="BP42" s="1457">
        <f t="shared" si="65"/>
        <v>0</v>
      </c>
      <c r="BQ42" s="1457">
        <f t="shared" si="65"/>
        <v>0</v>
      </c>
      <c r="BR42" s="1457">
        <f t="shared" si="65"/>
        <v>0</v>
      </c>
      <c r="BS42" s="1457">
        <f t="shared" si="65"/>
        <v>0</v>
      </c>
      <c r="BT42" s="1457">
        <f t="shared" si="65"/>
        <v>0</v>
      </c>
      <c r="BU42" s="1458">
        <f t="shared" si="14"/>
        <v>0</v>
      </c>
    </row>
    <row r="43" spans="1:73" outlineLevel="1">
      <c r="A43" s="1434"/>
      <c r="B43" s="1454" t="s">
        <v>500</v>
      </c>
      <c r="C43" s="1454"/>
      <c r="D43" s="1457"/>
      <c r="E43" s="1457"/>
      <c r="F43" s="1457"/>
      <c r="G43" s="1457"/>
      <c r="H43" s="1457"/>
      <c r="I43" s="1457"/>
      <c r="J43" s="1457"/>
      <c r="K43" s="1457"/>
      <c r="L43" s="1457"/>
      <c r="M43" s="1457"/>
      <c r="N43" s="1457"/>
      <c r="O43" s="1457"/>
      <c r="P43" s="1456">
        <f t="shared" si="15"/>
        <v>0</v>
      </c>
      <c r="Q43" s="1464"/>
      <c r="R43" s="1434"/>
      <c r="S43" s="1455">
        <f>SUM(S117)</f>
        <v>0</v>
      </c>
      <c r="T43" s="1455">
        <f t="shared" ref="T43:AD45" si="66">SUM(T117)</f>
        <v>0</v>
      </c>
      <c r="U43" s="1455">
        <f t="shared" si="66"/>
        <v>0</v>
      </c>
      <c r="V43" s="1455">
        <f t="shared" si="66"/>
        <v>0</v>
      </c>
      <c r="W43" s="1455">
        <f t="shared" si="66"/>
        <v>0</v>
      </c>
      <c r="X43" s="1455">
        <f t="shared" si="66"/>
        <v>0</v>
      </c>
      <c r="Y43" s="1455">
        <f t="shared" si="66"/>
        <v>0</v>
      </c>
      <c r="Z43" s="1455">
        <f t="shared" si="66"/>
        <v>0</v>
      </c>
      <c r="AA43" s="1455">
        <f t="shared" si="66"/>
        <v>0</v>
      </c>
      <c r="AB43" s="1455">
        <f t="shared" si="66"/>
        <v>0</v>
      </c>
      <c r="AC43" s="1455">
        <f t="shared" si="66"/>
        <v>0</v>
      </c>
      <c r="AD43" s="1455">
        <f t="shared" si="66"/>
        <v>0</v>
      </c>
      <c r="AE43" s="1456">
        <f t="shared" si="8"/>
        <v>0</v>
      </c>
      <c r="AF43" s="1464"/>
      <c r="AG43" s="1455">
        <f t="shared" ref="AG43:AR45" si="67">SUM(AG117)</f>
        <v>0</v>
      </c>
      <c r="AH43" s="1455">
        <f t="shared" si="67"/>
        <v>0</v>
      </c>
      <c r="AI43" s="1455">
        <f t="shared" si="67"/>
        <v>0</v>
      </c>
      <c r="AJ43" s="1455">
        <f t="shared" si="67"/>
        <v>0</v>
      </c>
      <c r="AK43" s="1455">
        <f t="shared" si="67"/>
        <v>0</v>
      </c>
      <c r="AL43" s="1455">
        <f t="shared" si="67"/>
        <v>0</v>
      </c>
      <c r="AM43" s="1455">
        <f t="shared" si="67"/>
        <v>0</v>
      </c>
      <c r="AN43" s="1455">
        <f t="shared" si="67"/>
        <v>0</v>
      </c>
      <c r="AO43" s="1455">
        <f t="shared" si="67"/>
        <v>0</v>
      </c>
      <c r="AP43" s="1455">
        <f t="shared" si="67"/>
        <v>0</v>
      </c>
      <c r="AQ43" s="1455">
        <f t="shared" si="67"/>
        <v>0</v>
      </c>
      <c r="AR43" s="1455">
        <f t="shared" si="67"/>
        <v>0</v>
      </c>
      <c r="AS43" s="1456">
        <f t="shared" si="10"/>
        <v>0</v>
      </c>
      <c r="AU43" s="1455">
        <f t="shared" ref="AU43:BF45" si="68">SUM(AU117)</f>
        <v>0</v>
      </c>
      <c r="AV43" s="1455">
        <f t="shared" si="68"/>
        <v>0</v>
      </c>
      <c r="AW43" s="1455">
        <f t="shared" si="68"/>
        <v>0</v>
      </c>
      <c r="AX43" s="1455">
        <f t="shared" si="68"/>
        <v>0</v>
      </c>
      <c r="AY43" s="1455">
        <f t="shared" si="68"/>
        <v>0</v>
      </c>
      <c r="AZ43" s="1455">
        <f t="shared" si="68"/>
        <v>0</v>
      </c>
      <c r="BA43" s="1455">
        <f t="shared" si="68"/>
        <v>0</v>
      </c>
      <c r="BB43" s="1455">
        <f t="shared" si="68"/>
        <v>0</v>
      </c>
      <c r="BC43" s="1455">
        <f t="shared" si="68"/>
        <v>0</v>
      </c>
      <c r="BD43" s="1455">
        <f t="shared" si="68"/>
        <v>0</v>
      </c>
      <c r="BE43" s="1455">
        <f t="shared" si="68"/>
        <v>0</v>
      </c>
      <c r="BF43" s="1457">
        <f t="shared" si="68"/>
        <v>0</v>
      </c>
      <c r="BG43" s="1458">
        <f t="shared" si="12"/>
        <v>0</v>
      </c>
      <c r="BH43" s="1463"/>
      <c r="BI43" s="1457">
        <f t="shared" ref="BI43:BT45" si="69">SUM(BI117)</f>
        <v>0</v>
      </c>
      <c r="BJ43" s="1457">
        <f t="shared" si="69"/>
        <v>0</v>
      </c>
      <c r="BK43" s="1457">
        <f t="shared" si="69"/>
        <v>0</v>
      </c>
      <c r="BL43" s="1457">
        <f t="shared" si="69"/>
        <v>0</v>
      </c>
      <c r="BM43" s="1457">
        <f t="shared" si="69"/>
        <v>0</v>
      </c>
      <c r="BN43" s="1457">
        <f t="shared" si="69"/>
        <v>0</v>
      </c>
      <c r="BO43" s="1457">
        <f t="shared" si="69"/>
        <v>0</v>
      </c>
      <c r="BP43" s="1457">
        <f t="shared" si="69"/>
        <v>0</v>
      </c>
      <c r="BQ43" s="1457">
        <f t="shared" si="69"/>
        <v>0</v>
      </c>
      <c r="BR43" s="1457">
        <f t="shared" si="69"/>
        <v>0</v>
      </c>
      <c r="BS43" s="1457">
        <f t="shared" si="69"/>
        <v>0</v>
      </c>
      <c r="BT43" s="1457">
        <f t="shared" si="69"/>
        <v>0</v>
      </c>
      <c r="BU43" s="1458">
        <f t="shared" si="14"/>
        <v>0</v>
      </c>
    </row>
    <row r="44" spans="1:73" outlineLevel="1">
      <c r="A44" s="1434"/>
      <c r="B44" s="1454" t="s">
        <v>501</v>
      </c>
      <c r="C44" s="1454"/>
      <c r="D44" s="1457"/>
      <c r="E44" s="1457"/>
      <c r="F44" s="1457"/>
      <c r="G44" s="1457"/>
      <c r="H44" s="1457"/>
      <c r="I44" s="1457"/>
      <c r="J44" s="1457"/>
      <c r="K44" s="1457"/>
      <c r="L44" s="1457"/>
      <c r="M44" s="1457"/>
      <c r="N44" s="1457"/>
      <c r="O44" s="1457"/>
      <c r="P44" s="1456">
        <f t="shared" si="15"/>
        <v>0</v>
      </c>
      <c r="Q44" s="1464"/>
      <c r="R44" s="1434"/>
      <c r="S44" s="1455">
        <f>SUM(S118)</f>
        <v>0</v>
      </c>
      <c r="T44" s="1455">
        <f t="shared" si="66"/>
        <v>0</v>
      </c>
      <c r="U44" s="1455">
        <f t="shared" si="66"/>
        <v>0</v>
      </c>
      <c r="V44" s="1455">
        <f t="shared" si="66"/>
        <v>0</v>
      </c>
      <c r="W44" s="1455">
        <f t="shared" si="66"/>
        <v>0</v>
      </c>
      <c r="X44" s="1455">
        <f t="shared" si="66"/>
        <v>0</v>
      </c>
      <c r="Y44" s="1455">
        <f t="shared" si="66"/>
        <v>0</v>
      </c>
      <c r="Z44" s="1455">
        <f t="shared" si="66"/>
        <v>0</v>
      </c>
      <c r="AA44" s="1455">
        <f t="shared" si="66"/>
        <v>0</v>
      </c>
      <c r="AB44" s="1455">
        <f t="shared" si="66"/>
        <v>0</v>
      </c>
      <c r="AC44" s="1455">
        <f t="shared" si="66"/>
        <v>0</v>
      </c>
      <c r="AD44" s="1455">
        <f t="shared" si="66"/>
        <v>0</v>
      </c>
      <c r="AE44" s="1456">
        <f t="shared" si="8"/>
        <v>0</v>
      </c>
      <c r="AF44" s="1464"/>
      <c r="AG44" s="1455">
        <f t="shared" si="67"/>
        <v>0</v>
      </c>
      <c r="AH44" s="1455">
        <f t="shared" si="67"/>
        <v>0</v>
      </c>
      <c r="AI44" s="1455">
        <f t="shared" si="67"/>
        <v>0</v>
      </c>
      <c r="AJ44" s="1455">
        <f t="shared" si="67"/>
        <v>0</v>
      </c>
      <c r="AK44" s="1455">
        <f t="shared" si="67"/>
        <v>0</v>
      </c>
      <c r="AL44" s="1455">
        <f t="shared" si="67"/>
        <v>0</v>
      </c>
      <c r="AM44" s="1455">
        <f t="shared" si="67"/>
        <v>0</v>
      </c>
      <c r="AN44" s="1455">
        <f t="shared" si="67"/>
        <v>0</v>
      </c>
      <c r="AO44" s="1455">
        <f t="shared" si="67"/>
        <v>0</v>
      </c>
      <c r="AP44" s="1455">
        <f t="shared" si="67"/>
        <v>0</v>
      </c>
      <c r="AQ44" s="1455">
        <f t="shared" si="67"/>
        <v>0</v>
      </c>
      <c r="AR44" s="1455">
        <f t="shared" si="67"/>
        <v>0</v>
      </c>
      <c r="AS44" s="1456">
        <f t="shared" si="10"/>
        <v>0</v>
      </c>
      <c r="AU44" s="1455">
        <f t="shared" si="68"/>
        <v>0</v>
      </c>
      <c r="AV44" s="1455">
        <f t="shared" si="68"/>
        <v>0</v>
      </c>
      <c r="AW44" s="1455">
        <f t="shared" si="68"/>
        <v>0</v>
      </c>
      <c r="AX44" s="1455">
        <f t="shared" si="68"/>
        <v>0</v>
      </c>
      <c r="AY44" s="1455">
        <f t="shared" si="68"/>
        <v>0</v>
      </c>
      <c r="AZ44" s="1455">
        <f t="shared" si="68"/>
        <v>0</v>
      </c>
      <c r="BA44" s="1455">
        <f t="shared" si="68"/>
        <v>0</v>
      </c>
      <c r="BB44" s="1455">
        <f t="shared" si="68"/>
        <v>0</v>
      </c>
      <c r="BC44" s="1455">
        <f t="shared" si="68"/>
        <v>0</v>
      </c>
      <c r="BD44" s="1455">
        <f t="shared" si="68"/>
        <v>0</v>
      </c>
      <c r="BE44" s="1455">
        <f t="shared" si="68"/>
        <v>0</v>
      </c>
      <c r="BF44" s="1457">
        <f t="shared" si="68"/>
        <v>0</v>
      </c>
      <c r="BG44" s="1458">
        <f t="shared" si="12"/>
        <v>0</v>
      </c>
      <c r="BH44" s="1463"/>
      <c r="BI44" s="1457">
        <f t="shared" si="69"/>
        <v>0</v>
      </c>
      <c r="BJ44" s="1457">
        <f t="shared" si="69"/>
        <v>0</v>
      </c>
      <c r="BK44" s="1457">
        <f t="shared" si="69"/>
        <v>0</v>
      </c>
      <c r="BL44" s="1457">
        <f t="shared" si="69"/>
        <v>0</v>
      </c>
      <c r="BM44" s="1457">
        <f t="shared" si="69"/>
        <v>0</v>
      </c>
      <c r="BN44" s="1457">
        <f t="shared" si="69"/>
        <v>0</v>
      </c>
      <c r="BO44" s="1457">
        <f t="shared" si="69"/>
        <v>0</v>
      </c>
      <c r="BP44" s="1457">
        <f t="shared" si="69"/>
        <v>0</v>
      </c>
      <c r="BQ44" s="1457">
        <f t="shared" si="69"/>
        <v>0</v>
      </c>
      <c r="BR44" s="1457">
        <f t="shared" si="69"/>
        <v>0</v>
      </c>
      <c r="BS44" s="1457">
        <f t="shared" si="69"/>
        <v>0</v>
      </c>
      <c r="BT44" s="1457">
        <f t="shared" si="69"/>
        <v>0</v>
      </c>
      <c r="BU44" s="1458">
        <f t="shared" si="14"/>
        <v>0</v>
      </c>
    </row>
    <row r="45" spans="1:73" outlineLevel="1">
      <c r="A45" s="1434"/>
      <c r="B45" s="1454" t="s">
        <v>502</v>
      </c>
      <c r="C45" s="1454"/>
      <c r="D45" s="1457"/>
      <c r="E45" s="1457"/>
      <c r="F45" s="1457"/>
      <c r="G45" s="1457"/>
      <c r="H45" s="1457"/>
      <c r="I45" s="1457"/>
      <c r="J45" s="1457"/>
      <c r="K45" s="1457"/>
      <c r="L45" s="1457"/>
      <c r="M45" s="1457"/>
      <c r="N45" s="1457"/>
      <c r="O45" s="1457"/>
      <c r="P45" s="1456">
        <f t="shared" si="15"/>
        <v>0</v>
      </c>
      <c r="Q45" s="1464"/>
      <c r="R45" s="1434"/>
      <c r="S45" s="1455">
        <f>SUM(S119)</f>
        <v>0</v>
      </c>
      <c r="T45" s="1455">
        <f t="shared" si="66"/>
        <v>0</v>
      </c>
      <c r="U45" s="1455">
        <f t="shared" si="66"/>
        <v>0</v>
      </c>
      <c r="V45" s="1455">
        <f t="shared" si="66"/>
        <v>0</v>
      </c>
      <c r="W45" s="1455">
        <f t="shared" si="66"/>
        <v>0</v>
      </c>
      <c r="X45" s="1455">
        <f t="shared" si="66"/>
        <v>0</v>
      </c>
      <c r="Y45" s="1455">
        <f t="shared" si="66"/>
        <v>0</v>
      </c>
      <c r="Z45" s="1455">
        <f t="shared" si="66"/>
        <v>0</v>
      </c>
      <c r="AA45" s="1455">
        <f t="shared" si="66"/>
        <v>0</v>
      </c>
      <c r="AB45" s="1455">
        <f t="shared" si="66"/>
        <v>0</v>
      </c>
      <c r="AC45" s="1455">
        <f t="shared" si="66"/>
        <v>0</v>
      </c>
      <c r="AD45" s="1455">
        <f t="shared" si="66"/>
        <v>0</v>
      </c>
      <c r="AE45" s="1456">
        <f t="shared" si="8"/>
        <v>0</v>
      </c>
      <c r="AF45" s="1464"/>
      <c r="AG45" s="1455">
        <f t="shared" si="67"/>
        <v>0</v>
      </c>
      <c r="AH45" s="1455">
        <f t="shared" si="67"/>
        <v>0</v>
      </c>
      <c r="AI45" s="1455">
        <f t="shared" si="67"/>
        <v>0</v>
      </c>
      <c r="AJ45" s="1455">
        <f t="shared" si="67"/>
        <v>0</v>
      </c>
      <c r="AK45" s="1455">
        <f t="shared" si="67"/>
        <v>0</v>
      </c>
      <c r="AL45" s="1455">
        <f t="shared" si="67"/>
        <v>0</v>
      </c>
      <c r="AM45" s="1455">
        <f t="shared" si="67"/>
        <v>0</v>
      </c>
      <c r="AN45" s="1455">
        <f t="shared" si="67"/>
        <v>0</v>
      </c>
      <c r="AO45" s="1455">
        <f t="shared" si="67"/>
        <v>0</v>
      </c>
      <c r="AP45" s="1455">
        <f t="shared" si="67"/>
        <v>0</v>
      </c>
      <c r="AQ45" s="1455">
        <f t="shared" si="67"/>
        <v>0</v>
      </c>
      <c r="AR45" s="1455">
        <f t="shared" si="67"/>
        <v>0</v>
      </c>
      <c r="AS45" s="1456">
        <f t="shared" si="10"/>
        <v>0</v>
      </c>
      <c r="AU45" s="1455">
        <f t="shared" si="68"/>
        <v>0</v>
      </c>
      <c r="AV45" s="1455">
        <f t="shared" si="68"/>
        <v>0</v>
      </c>
      <c r="AW45" s="1455">
        <f t="shared" si="68"/>
        <v>0</v>
      </c>
      <c r="AX45" s="1455">
        <f t="shared" si="68"/>
        <v>0</v>
      </c>
      <c r="AY45" s="1455">
        <f t="shared" si="68"/>
        <v>0</v>
      </c>
      <c r="AZ45" s="1455">
        <f t="shared" si="68"/>
        <v>0</v>
      </c>
      <c r="BA45" s="1455">
        <f t="shared" si="68"/>
        <v>0</v>
      </c>
      <c r="BB45" s="1455">
        <f t="shared" si="68"/>
        <v>0</v>
      </c>
      <c r="BC45" s="1455">
        <f t="shared" si="68"/>
        <v>0</v>
      </c>
      <c r="BD45" s="1455">
        <f t="shared" si="68"/>
        <v>0</v>
      </c>
      <c r="BE45" s="1455">
        <f t="shared" si="68"/>
        <v>0</v>
      </c>
      <c r="BF45" s="1457">
        <f t="shared" si="68"/>
        <v>0</v>
      </c>
      <c r="BG45" s="1458">
        <f t="shared" si="12"/>
        <v>0</v>
      </c>
      <c r="BH45" s="1463"/>
      <c r="BI45" s="1457">
        <f t="shared" si="69"/>
        <v>0</v>
      </c>
      <c r="BJ45" s="1457">
        <f t="shared" si="69"/>
        <v>0</v>
      </c>
      <c r="BK45" s="1457">
        <f t="shared" si="69"/>
        <v>0</v>
      </c>
      <c r="BL45" s="1457">
        <f t="shared" si="69"/>
        <v>0</v>
      </c>
      <c r="BM45" s="1457">
        <f t="shared" si="69"/>
        <v>0</v>
      </c>
      <c r="BN45" s="1457">
        <f t="shared" si="69"/>
        <v>0</v>
      </c>
      <c r="BO45" s="1457">
        <f t="shared" si="69"/>
        <v>0</v>
      </c>
      <c r="BP45" s="1457">
        <f t="shared" si="69"/>
        <v>0</v>
      </c>
      <c r="BQ45" s="1457">
        <f t="shared" si="69"/>
        <v>0</v>
      </c>
      <c r="BR45" s="1457">
        <f t="shared" si="69"/>
        <v>0</v>
      </c>
      <c r="BS45" s="1457">
        <f t="shared" si="69"/>
        <v>0</v>
      </c>
      <c r="BT45" s="1457">
        <f t="shared" si="69"/>
        <v>0</v>
      </c>
      <c r="BU45" s="1458">
        <f t="shared" si="14"/>
        <v>0</v>
      </c>
    </row>
    <row r="46" spans="1:73" outlineLevel="1">
      <c r="A46" s="1434"/>
      <c r="B46" s="1454" t="s">
        <v>503</v>
      </c>
      <c r="C46" s="1454"/>
      <c r="D46" s="1457"/>
      <c r="E46" s="1457"/>
      <c r="F46" s="1457"/>
      <c r="G46" s="1457"/>
      <c r="H46" s="1457"/>
      <c r="I46" s="1457"/>
      <c r="J46" s="1457"/>
      <c r="K46" s="1457"/>
      <c r="L46" s="1457"/>
      <c r="M46" s="1457"/>
      <c r="N46" s="1457"/>
      <c r="O46" s="1457"/>
      <c r="P46" s="1456">
        <f t="shared" si="15"/>
        <v>0</v>
      </c>
      <c r="Q46" s="1464"/>
      <c r="R46" s="1434"/>
      <c r="S46" s="1455">
        <f t="shared" ref="S46:AD46" si="70">SUM(S84,S120)</f>
        <v>1791363</v>
      </c>
      <c r="T46" s="1455">
        <f t="shared" si="70"/>
        <v>1618005</v>
      </c>
      <c r="U46" s="1455">
        <f t="shared" si="70"/>
        <v>1791362</v>
      </c>
      <c r="V46" s="1455">
        <f t="shared" si="70"/>
        <v>1733577</v>
      </c>
      <c r="W46" s="1455">
        <f t="shared" si="70"/>
        <v>1791362</v>
      </c>
      <c r="X46" s="1455">
        <f t="shared" si="70"/>
        <v>161186702</v>
      </c>
      <c r="Y46" s="1455">
        <f t="shared" si="70"/>
        <v>-8298831</v>
      </c>
      <c r="Z46" s="1455">
        <f t="shared" si="70"/>
        <v>51579007</v>
      </c>
      <c r="AA46" s="1455">
        <f t="shared" si="70"/>
        <v>51521220</v>
      </c>
      <c r="AB46" s="1455">
        <f t="shared" si="70"/>
        <v>-129666557</v>
      </c>
      <c r="AC46" s="1455">
        <f t="shared" si="70"/>
        <v>124009790</v>
      </c>
      <c r="AD46" s="1455">
        <f t="shared" si="70"/>
        <v>12419029</v>
      </c>
      <c r="AE46" s="1456">
        <f t="shared" si="8"/>
        <v>271476029</v>
      </c>
      <c r="AF46" s="1464"/>
      <c r="AG46" s="1455">
        <f t="shared" ref="AG46:AR46" si="71">SUM(AG84,AG120)</f>
        <v>26929586</v>
      </c>
      <c r="AH46" s="1455">
        <f t="shared" si="71"/>
        <v>25192194</v>
      </c>
      <c r="AI46" s="1455">
        <f t="shared" si="71"/>
        <v>14419872</v>
      </c>
      <c r="AJ46" s="1455">
        <f t="shared" si="71"/>
        <v>24891757</v>
      </c>
      <c r="AK46" s="1455">
        <f t="shared" si="71"/>
        <v>25721483</v>
      </c>
      <c r="AL46" s="1455">
        <f t="shared" si="71"/>
        <v>15666623</v>
      </c>
      <c r="AM46" s="1455">
        <f t="shared" si="71"/>
        <v>-36550069</v>
      </c>
      <c r="AN46" s="1455">
        <f t="shared" si="71"/>
        <v>6747608</v>
      </c>
      <c r="AO46" s="1455">
        <f t="shared" si="71"/>
        <v>7866280</v>
      </c>
      <c r="AP46" s="1455">
        <f t="shared" si="71"/>
        <v>12685085</v>
      </c>
      <c r="AQ46" s="1455">
        <f t="shared" si="71"/>
        <v>11152935</v>
      </c>
      <c r="AR46" s="1455">
        <f t="shared" si="71"/>
        <v>12685085</v>
      </c>
      <c r="AS46" s="1456">
        <f t="shared" si="10"/>
        <v>147408439</v>
      </c>
      <c r="AU46" s="1455">
        <f t="shared" ref="AU46:BF46" si="72">SUM(AU84,AU120)</f>
        <v>12685085</v>
      </c>
      <c r="AV46" s="1455">
        <f t="shared" si="72"/>
        <v>11457497</v>
      </c>
      <c r="AW46" s="1455">
        <f t="shared" si="72"/>
        <v>12685085</v>
      </c>
      <c r="AX46" s="1455">
        <f t="shared" si="72"/>
        <v>12275889</v>
      </c>
      <c r="AY46" s="1455">
        <f t="shared" si="72"/>
        <v>12685085</v>
      </c>
      <c r="AZ46" s="1455">
        <f t="shared" si="72"/>
        <v>12275889</v>
      </c>
      <c r="BA46" s="1455">
        <f t="shared" si="72"/>
        <v>12685085</v>
      </c>
      <c r="BB46" s="1455">
        <f t="shared" si="72"/>
        <v>12685085</v>
      </c>
      <c r="BC46" s="1455">
        <f t="shared" si="72"/>
        <v>12275889</v>
      </c>
      <c r="BD46" s="1455">
        <f t="shared" si="72"/>
        <v>12685085</v>
      </c>
      <c r="BE46" s="1455">
        <f t="shared" si="72"/>
        <v>12275889</v>
      </c>
      <c r="BF46" s="1457">
        <f t="shared" si="72"/>
        <v>12685085</v>
      </c>
      <c r="BG46" s="1458">
        <f t="shared" si="12"/>
        <v>149356648</v>
      </c>
      <c r="BH46" s="1463"/>
      <c r="BI46" s="1457">
        <f t="shared" ref="BI46:BT46" si="73">SUM(BI84,BI120)</f>
        <v>12685085</v>
      </c>
      <c r="BJ46" s="1457">
        <f t="shared" si="73"/>
        <v>12685085</v>
      </c>
      <c r="BK46" s="1457">
        <f t="shared" si="73"/>
        <v>12685085</v>
      </c>
      <c r="BL46" s="1457">
        <f t="shared" si="73"/>
        <v>12685085</v>
      </c>
      <c r="BM46" s="1457">
        <f t="shared" si="73"/>
        <v>12685085</v>
      </c>
      <c r="BN46" s="1457">
        <f t="shared" si="73"/>
        <v>0</v>
      </c>
      <c r="BO46" s="1457">
        <f t="shared" si="73"/>
        <v>0</v>
      </c>
      <c r="BP46" s="1457">
        <f t="shared" si="73"/>
        <v>0</v>
      </c>
      <c r="BQ46" s="1457">
        <f t="shared" si="73"/>
        <v>0</v>
      </c>
      <c r="BR46" s="1457">
        <f t="shared" si="73"/>
        <v>0</v>
      </c>
      <c r="BS46" s="1457">
        <f t="shared" si="73"/>
        <v>0</v>
      </c>
      <c r="BT46" s="1457">
        <f t="shared" si="73"/>
        <v>0</v>
      </c>
      <c r="BU46" s="1458">
        <f t="shared" si="14"/>
        <v>63425425</v>
      </c>
    </row>
    <row r="47" spans="1:73" outlineLevel="1">
      <c r="A47" s="1434"/>
      <c r="B47" s="1454" t="s">
        <v>504</v>
      </c>
      <c r="C47" s="1454"/>
      <c r="D47" s="1457"/>
      <c r="E47" s="1457"/>
      <c r="F47" s="1457"/>
      <c r="G47" s="1457"/>
      <c r="H47" s="1457"/>
      <c r="I47" s="1457"/>
      <c r="J47" s="1457"/>
      <c r="K47" s="1457"/>
      <c r="L47" s="1457"/>
      <c r="M47" s="1457"/>
      <c r="N47" s="1457"/>
      <c r="O47" s="1457"/>
      <c r="P47" s="1456">
        <f t="shared" si="15"/>
        <v>0</v>
      </c>
      <c r="Q47" s="1464"/>
      <c r="R47" s="1434"/>
      <c r="S47" s="1455">
        <f t="shared" ref="S47:AD47" si="74">SUM(S85,S121)</f>
        <v>0</v>
      </c>
      <c r="T47" s="1455">
        <f t="shared" si="74"/>
        <v>0</v>
      </c>
      <c r="U47" s="1455">
        <f t="shared" si="74"/>
        <v>0</v>
      </c>
      <c r="V47" s="1455">
        <f t="shared" si="74"/>
        <v>0</v>
      </c>
      <c r="W47" s="1455">
        <f t="shared" si="74"/>
        <v>0</v>
      </c>
      <c r="X47" s="1455">
        <f t="shared" si="74"/>
        <v>0</v>
      </c>
      <c r="Y47" s="1455">
        <f t="shared" si="74"/>
        <v>0</v>
      </c>
      <c r="Z47" s="1455">
        <f t="shared" si="74"/>
        <v>0</v>
      </c>
      <c r="AA47" s="1455">
        <f t="shared" si="74"/>
        <v>0</v>
      </c>
      <c r="AB47" s="1455">
        <f t="shared" si="74"/>
        <v>0</v>
      </c>
      <c r="AC47" s="1455">
        <f t="shared" si="74"/>
        <v>0</v>
      </c>
      <c r="AD47" s="1455">
        <f t="shared" si="74"/>
        <v>0</v>
      </c>
      <c r="AE47" s="1456">
        <f t="shared" si="8"/>
        <v>0</v>
      </c>
      <c r="AF47" s="1464"/>
      <c r="AG47" s="1455">
        <f t="shared" ref="AG47:AR47" si="75">SUM(AG85,AG121)</f>
        <v>0</v>
      </c>
      <c r="AH47" s="1455">
        <f t="shared" si="75"/>
        <v>0</v>
      </c>
      <c r="AI47" s="1455">
        <f t="shared" si="75"/>
        <v>0</v>
      </c>
      <c r="AJ47" s="1455">
        <f t="shared" si="75"/>
        <v>0</v>
      </c>
      <c r="AK47" s="1455">
        <f t="shared" si="75"/>
        <v>0</v>
      </c>
      <c r="AL47" s="1455">
        <f t="shared" si="75"/>
        <v>0</v>
      </c>
      <c r="AM47" s="1455">
        <f t="shared" si="75"/>
        <v>0</v>
      </c>
      <c r="AN47" s="1455">
        <f t="shared" si="75"/>
        <v>0</v>
      </c>
      <c r="AO47" s="1455">
        <f t="shared" si="75"/>
        <v>0</v>
      </c>
      <c r="AP47" s="1455">
        <f t="shared" si="75"/>
        <v>0</v>
      </c>
      <c r="AQ47" s="1455">
        <f t="shared" si="75"/>
        <v>0</v>
      </c>
      <c r="AR47" s="1455">
        <f t="shared" si="75"/>
        <v>0</v>
      </c>
      <c r="AS47" s="1456">
        <f t="shared" si="10"/>
        <v>0</v>
      </c>
      <c r="AU47" s="1455">
        <f t="shared" ref="AU47:BF47" si="76">SUM(AU85,AU121)</f>
        <v>0</v>
      </c>
      <c r="AV47" s="1455">
        <f t="shared" si="76"/>
        <v>0</v>
      </c>
      <c r="AW47" s="1455">
        <f t="shared" si="76"/>
        <v>0</v>
      </c>
      <c r="AX47" s="1455">
        <f t="shared" si="76"/>
        <v>0</v>
      </c>
      <c r="AY47" s="1455">
        <f t="shared" si="76"/>
        <v>0</v>
      </c>
      <c r="AZ47" s="1455">
        <f t="shared" si="76"/>
        <v>0</v>
      </c>
      <c r="BA47" s="1455">
        <f t="shared" si="76"/>
        <v>0</v>
      </c>
      <c r="BB47" s="1455">
        <f t="shared" si="76"/>
        <v>0</v>
      </c>
      <c r="BC47" s="1455">
        <f t="shared" si="76"/>
        <v>0</v>
      </c>
      <c r="BD47" s="1455">
        <f t="shared" si="76"/>
        <v>0</v>
      </c>
      <c r="BE47" s="1455">
        <f t="shared" si="76"/>
        <v>0</v>
      </c>
      <c r="BF47" s="1457">
        <f t="shared" si="76"/>
        <v>0</v>
      </c>
      <c r="BG47" s="1458">
        <f t="shared" si="12"/>
        <v>0</v>
      </c>
      <c r="BH47" s="1463"/>
      <c r="BI47" s="1457">
        <f t="shared" ref="BI47:BT47" si="77">SUM(BI85,BI121)</f>
        <v>0</v>
      </c>
      <c r="BJ47" s="1457">
        <f t="shared" si="77"/>
        <v>0</v>
      </c>
      <c r="BK47" s="1457">
        <f t="shared" si="77"/>
        <v>0</v>
      </c>
      <c r="BL47" s="1457">
        <f t="shared" si="77"/>
        <v>0</v>
      </c>
      <c r="BM47" s="1457">
        <f t="shared" si="77"/>
        <v>0</v>
      </c>
      <c r="BN47" s="1457">
        <f t="shared" si="77"/>
        <v>0</v>
      </c>
      <c r="BO47" s="1457">
        <f t="shared" si="77"/>
        <v>0</v>
      </c>
      <c r="BP47" s="1457">
        <f t="shared" si="77"/>
        <v>0</v>
      </c>
      <c r="BQ47" s="1457">
        <f t="shared" si="77"/>
        <v>0</v>
      </c>
      <c r="BR47" s="1457">
        <f t="shared" si="77"/>
        <v>0</v>
      </c>
      <c r="BS47" s="1457">
        <f t="shared" si="77"/>
        <v>0</v>
      </c>
      <c r="BT47" s="1457">
        <f t="shared" si="77"/>
        <v>0</v>
      </c>
      <c r="BU47" s="1458">
        <f t="shared" si="14"/>
        <v>0</v>
      </c>
    </row>
    <row r="48" spans="1:73">
      <c r="A48" s="1434"/>
      <c r="B48" s="1450" t="s">
        <v>505</v>
      </c>
      <c r="C48" s="1450"/>
      <c r="D48" s="1451"/>
      <c r="E48" s="1451"/>
      <c r="F48" s="1451"/>
      <c r="G48" s="1451"/>
      <c r="H48" s="1451"/>
      <c r="I48" s="1451"/>
      <c r="J48" s="1451"/>
      <c r="K48" s="1451"/>
      <c r="L48" s="1451"/>
      <c r="M48" s="1451"/>
      <c r="N48" s="1451"/>
      <c r="O48" s="1451"/>
      <c r="P48" s="1452">
        <f t="shared" si="15"/>
        <v>0</v>
      </c>
      <c r="Q48" s="1434"/>
      <c r="R48" s="1434"/>
      <c r="S48" s="1451">
        <f>S5-S14</f>
        <v>-1170085193</v>
      </c>
      <c r="T48" s="1451">
        <f t="shared" ref="T48:AD48" si="78">T5-T14</f>
        <v>-1178679591</v>
      </c>
      <c r="U48" s="1451">
        <f t="shared" si="78"/>
        <v>-1426308389</v>
      </c>
      <c r="V48" s="1451">
        <f t="shared" si="78"/>
        <v>-1453819062</v>
      </c>
      <c r="W48" s="1451">
        <f t="shared" si="78"/>
        <v>-1437842709</v>
      </c>
      <c r="X48" s="1451">
        <f t="shared" si="78"/>
        <v>-1654889323</v>
      </c>
      <c r="Y48" s="1451">
        <f t="shared" si="78"/>
        <v>-1417578684</v>
      </c>
      <c r="Z48" s="1451">
        <f t="shared" si="78"/>
        <v>-1502560375</v>
      </c>
      <c r="AA48" s="1451">
        <f t="shared" si="78"/>
        <v>-1788690427</v>
      </c>
      <c r="AB48" s="1451">
        <f t="shared" si="78"/>
        <v>-1542375346</v>
      </c>
      <c r="AC48" s="1451">
        <f t="shared" si="78"/>
        <v>-674961615</v>
      </c>
      <c r="AD48" s="1451">
        <f t="shared" si="78"/>
        <v>-398454043</v>
      </c>
      <c r="AE48" s="1452">
        <f t="shared" si="8"/>
        <v>-15646244757</v>
      </c>
      <c r="AF48" s="1434"/>
      <c r="AG48" s="1451">
        <f t="shared" ref="AG48:AR48" si="79">AG5-AG14</f>
        <v>-440748173</v>
      </c>
      <c r="AH48" s="1451">
        <f t="shared" si="79"/>
        <v>-389914730</v>
      </c>
      <c r="AI48" s="1451">
        <f t="shared" si="79"/>
        <v>-333708724</v>
      </c>
      <c r="AJ48" s="1451">
        <f t="shared" si="79"/>
        <v>-347854143</v>
      </c>
      <c r="AK48" s="1451">
        <f t="shared" si="79"/>
        <v>-331516448</v>
      </c>
      <c r="AL48" s="1451">
        <f t="shared" si="79"/>
        <v>-310449186</v>
      </c>
      <c r="AM48" s="1451">
        <f t="shared" si="79"/>
        <v>-195920965</v>
      </c>
      <c r="AN48" s="1451">
        <f t="shared" si="79"/>
        <v>-262487214</v>
      </c>
      <c r="AO48" s="1451">
        <f t="shared" si="79"/>
        <v>-56744755</v>
      </c>
      <c r="AP48" s="1451">
        <f t="shared" si="79"/>
        <v>-108208692</v>
      </c>
      <c r="AQ48" s="1451">
        <f t="shared" si="79"/>
        <v>-77523395</v>
      </c>
      <c r="AR48" s="1451">
        <f t="shared" si="79"/>
        <v>-66624548</v>
      </c>
      <c r="AS48" s="1452">
        <f t="shared" si="10"/>
        <v>-2921700973</v>
      </c>
      <c r="AU48" s="1451">
        <f t="shared" ref="AU48:BF48" si="80">AU5-AU14</f>
        <v>-69395716</v>
      </c>
      <c r="AV48" s="1451">
        <f t="shared" si="80"/>
        <v>-65772897</v>
      </c>
      <c r="AW48" s="1451">
        <f t="shared" si="80"/>
        <v>-69813947</v>
      </c>
      <c r="AX48" s="1451">
        <f t="shared" si="80"/>
        <v>-69901996</v>
      </c>
      <c r="AY48" s="1451">
        <f t="shared" si="80"/>
        <v>-64280810</v>
      </c>
      <c r="AZ48" s="1451">
        <f t="shared" si="80"/>
        <v>-73868729</v>
      </c>
      <c r="BA48" s="1451">
        <f t="shared" si="80"/>
        <v>-62000427</v>
      </c>
      <c r="BB48" s="1451">
        <f t="shared" si="80"/>
        <v>-62813282</v>
      </c>
      <c r="BC48" s="1451">
        <f t="shared" si="80"/>
        <v>-71153914</v>
      </c>
      <c r="BD48" s="1451">
        <f t="shared" si="80"/>
        <v>-62849819</v>
      </c>
      <c r="BE48" s="1451">
        <f t="shared" si="80"/>
        <v>-61891899</v>
      </c>
      <c r="BF48" s="1451">
        <f t="shared" si="80"/>
        <v>-63313427</v>
      </c>
      <c r="BG48" s="1453">
        <f t="shared" si="12"/>
        <v>-797056863</v>
      </c>
      <c r="BH48" s="1436"/>
      <c r="BI48" s="1451">
        <f t="shared" ref="BI48:BT48" si="81">BI5-BI14</f>
        <v>-58963050.18666666</v>
      </c>
      <c r="BJ48" s="1451">
        <f t="shared" si="81"/>
        <v>-57576916.18666666</v>
      </c>
      <c r="BK48" s="1451">
        <f t="shared" si="81"/>
        <v>-59781132.18666666</v>
      </c>
      <c r="BL48" s="1451">
        <f t="shared" si="81"/>
        <v>-57297132.18666666</v>
      </c>
      <c r="BM48" s="1451">
        <f t="shared" si="81"/>
        <v>-57098132.18666666</v>
      </c>
      <c r="BN48" s="1451">
        <f t="shared" si="81"/>
        <v>-47072047.18666666</v>
      </c>
      <c r="BO48" s="1451">
        <f t="shared" si="81"/>
        <v>-43922047.18666666</v>
      </c>
      <c r="BP48" s="1451">
        <f t="shared" si="81"/>
        <v>-43922047.18666666</v>
      </c>
      <c r="BQ48" s="1451">
        <f t="shared" si="81"/>
        <v>-47182047.18666666</v>
      </c>
      <c r="BR48" s="1451">
        <f t="shared" si="81"/>
        <v>-43922047.18666666</v>
      </c>
      <c r="BS48" s="1451">
        <f t="shared" si="81"/>
        <v>-43922047.18666666</v>
      </c>
      <c r="BT48" s="1451">
        <f t="shared" si="81"/>
        <v>-45674547.18666666</v>
      </c>
      <c r="BU48" s="1453">
        <f t="shared" si="14"/>
        <v>-606333193.23999989</v>
      </c>
    </row>
    <row r="49" spans="1:73">
      <c r="A49" s="1434"/>
      <c r="B49" s="1454"/>
      <c r="C49" s="1454"/>
      <c r="D49" s="1457"/>
      <c r="E49" s="1457"/>
      <c r="F49" s="1457"/>
      <c r="G49" s="1457"/>
      <c r="H49" s="1457"/>
      <c r="I49" s="1457"/>
      <c r="J49" s="1457"/>
      <c r="K49" s="1457"/>
      <c r="L49" s="1457"/>
      <c r="M49" s="1457"/>
      <c r="N49" s="1457"/>
      <c r="O49" s="1457"/>
      <c r="P49" s="1457"/>
      <c r="Q49" s="1462"/>
      <c r="R49" s="1434"/>
      <c r="S49" s="1457"/>
      <c r="T49" s="1457"/>
      <c r="U49" s="1457"/>
      <c r="V49" s="1457"/>
      <c r="W49" s="1457"/>
      <c r="X49" s="1457"/>
      <c r="Y49" s="1457"/>
      <c r="Z49" s="1457"/>
      <c r="AA49" s="1457"/>
      <c r="AB49" s="1457"/>
      <c r="AC49" s="1457"/>
      <c r="AD49" s="1457"/>
      <c r="AE49" s="1457"/>
      <c r="AF49" s="1462"/>
      <c r="AG49" s="1457">
        <f>SUM(AG48:AI48)</f>
        <v>-1164371627</v>
      </c>
      <c r="AH49" s="1457"/>
      <c r="AI49" s="1457"/>
      <c r="AJ49" s="1457"/>
      <c r="AK49" s="1457"/>
      <c r="AL49" s="1457"/>
      <c r="AM49" s="1457"/>
      <c r="AN49" s="1457"/>
      <c r="AO49" s="1457"/>
      <c r="AP49" s="1457"/>
      <c r="AQ49" s="1457"/>
      <c r="AR49" s="1457"/>
      <c r="AS49" s="1457">
        <f>-2921700973-AS48</f>
        <v>0</v>
      </c>
      <c r="AU49" s="1457"/>
      <c r="AV49" s="1457"/>
      <c r="AW49" s="1457"/>
      <c r="AX49" s="1457"/>
      <c r="AY49" s="1457"/>
      <c r="AZ49" s="1457"/>
      <c r="BA49" s="1457"/>
      <c r="BB49" s="1457"/>
      <c r="BC49" s="1457"/>
      <c r="BD49" s="1457"/>
      <c r="BE49" s="1457"/>
      <c r="BF49" s="1457"/>
      <c r="BG49" s="1457"/>
      <c r="BI49" s="1457"/>
      <c r="BJ49" s="1457"/>
      <c r="BK49" s="1457"/>
      <c r="BL49" s="1457"/>
      <c r="BM49" s="1457"/>
      <c r="BN49" s="1457"/>
      <c r="BO49" s="1457"/>
      <c r="BP49" s="1457"/>
      <c r="BQ49" s="1457"/>
      <c r="BR49" s="1457"/>
      <c r="BS49" s="1457"/>
      <c r="BT49" s="1457"/>
      <c r="BU49" s="1457"/>
    </row>
    <row r="50" spans="1:73">
      <c r="A50" s="1434"/>
      <c r="B50" s="1466" t="s">
        <v>506</v>
      </c>
      <c r="C50" s="1466"/>
      <c r="D50" s="1457"/>
      <c r="E50" s="1457"/>
      <c r="F50" s="1457"/>
      <c r="G50" s="1457"/>
      <c r="H50" s="1457"/>
      <c r="I50" s="1457"/>
      <c r="J50" s="1457"/>
      <c r="K50" s="1457"/>
      <c r="L50" s="1457"/>
      <c r="M50" s="1457"/>
      <c r="N50" s="1457"/>
      <c r="O50" s="1457"/>
      <c r="P50" s="1457"/>
      <c r="Q50" s="1464"/>
      <c r="R50" s="1434"/>
      <c r="S50" s="1467">
        <f>SUM(S15:S47)-SUM(S54:S85,S88:S121)</f>
        <v>0</v>
      </c>
      <c r="T50" s="1467">
        <f t="shared" ref="T50:AD50" si="82">SUM(T15:T47)-SUM(T54:T85,T88:T121)</f>
        <v>0</v>
      </c>
      <c r="U50" s="1467">
        <f t="shared" si="82"/>
        <v>0</v>
      </c>
      <c r="V50" s="1467">
        <f t="shared" si="82"/>
        <v>0</v>
      </c>
      <c r="W50" s="1467">
        <f t="shared" si="82"/>
        <v>0</v>
      </c>
      <c r="X50" s="1467">
        <f t="shared" si="82"/>
        <v>0</v>
      </c>
      <c r="Y50" s="1467">
        <f t="shared" si="82"/>
        <v>0</v>
      </c>
      <c r="Z50" s="1467">
        <f t="shared" si="82"/>
        <v>0</v>
      </c>
      <c r="AA50" s="1467">
        <f t="shared" si="82"/>
        <v>0</v>
      </c>
      <c r="AB50" s="1467">
        <f t="shared" si="82"/>
        <v>0</v>
      </c>
      <c r="AC50" s="1467">
        <f t="shared" si="82"/>
        <v>0</v>
      </c>
      <c r="AD50" s="1467">
        <f t="shared" si="82"/>
        <v>0</v>
      </c>
      <c r="AE50" s="1457"/>
      <c r="AF50" s="1464"/>
      <c r="AG50" s="1467">
        <f t="shared" ref="AG50:AL50" si="83">SUM(AG15:AG47)-SUM(AG54:AG85,AG88:AG121)</f>
        <v>0</v>
      </c>
      <c r="AH50" s="1467">
        <f t="shared" si="83"/>
        <v>0</v>
      </c>
      <c r="AI50" s="1467">
        <f t="shared" si="83"/>
        <v>0</v>
      </c>
      <c r="AJ50" s="1467">
        <f t="shared" si="83"/>
        <v>0</v>
      </c>
      <c r="AK50" s="1467">
        <f t="shared" si="83"/>
        <v>0</v>
      </c>
      <c r="AL50" s="1467">
        <f t="shared" si="83"/>
        <v>0</v>
      </c>
      <c r="AM50" s="1467">
        <f t="shared" ref="AM50:AR50" si="84">SUM(AM15:AM47)-SUM(AM54:AM85,AM88:AM121)</f>
        <v>0</v>
      </c>
      <c r="AN50" s="1467">
        <f t="shared" si="84"/>
        <v>0</v>
      </c>
      <c r="AO50" s="1467">
        <f t="shared" si="84"/>
        <v>0</v>
      </c>
      <c r="AP50" s="1467">
        <f t="shared" si="84"/>
        <v>0</v>
      </c>
      <c r="AQ50" s="1467">
        <f t="shared" si="84"/>
        <v>0</v>
      </c>
      <c r="AR50" s="1467">
        <f t="shared" si="84"/>
        <v>0</v>
      </c>
      <c r="AS50" s="1457"/>
      <c r="AU50" s="1467">
        <f t="shared" ref="AU50:BF50" si="85">SUM(AU15:AU47)-SUM(AU54:AU85,AU88:AU121)</f>
        <v>0</v>
      </c>
      <c r="AV50" s="1467">
        <f t="shared" si="85"/>
        <v>0</v>
      </c>
      <c r="AW50" s="1467">
        <f t="shared" si="85"/>
        <v>0</v>
      </c>
      <c r="AX50" s="1467">
        <f t="shared" si="85"/>
        <v>0</v>
      </c>
      <c r="AY50" s="1467">
        <f t="shared" si="85"/>
        <v>0</v>
      </c>
      <c r="AZ50" s="1467">
        <f t="shared" si="85"/>
        <v>0</v>
      </c>
      <c r="BA50" s="1467">
        <f t="shared" si="85"/>
        <v>0</v>
      </c>
      <c r="BB50" s="1467">
        <f t="shared" si="85"/>
        <v>0</v>
      </c>
      <c r="BC50" s="1467">
        <f t="shared" si="85"/>
        <v>0</v>
      </c>
      <c r="BD50" s="1467">
        <f t="shared" si="85"/>
        <v>0</v>
      </c>
      <c r="BE50" s="1467">
        <f t="shared" si="85"/>
        <v>0</v>
      </c>
      <c r="BF50" s="1467">
        <f t="shared" si="85"/>
        <v>0</v>
      </c>
      <c r="BG50" s="1457"/>
      <c r="BI50" s="1467">
        <f t="shared" ref="BI50:BT50" si="86">SUM(BI15:BI47)-SUM(BI54:BI85,BI88:BI121)</f>
        <v>0</v>
      </c>
      <c r="BJ50" s="1467">
        <f t="shared" si="86"/>
        <v>0</v>
      </c>
      <c r="BK50" s="1467">
        <f t="shared" si="86"/>
        <v>0</v>
      </c>
      <c r="BL50" s="1467">
        <f t="shared" si="86"/>
        <v>0</v>
      </c>
      <c r="BM50" s="1467">
        <f t="shared" si="86"/>
        <v>0</v>
      </c>
      <c r="BN50" s="1467">
        <f t="shared" si="86"/>
        <v>0</v>
      </c>
      <c r="BO50" s="1467">
        <f t="shared" si="86"/>
        <v>0</v>
      </c>
      <c r="BP50" s="1467">
        <f t="shared" si="86"/>
        <v>0</v>
      </c>
      <c r="BQ50" s="1467">
        <f t="shared" si="86"/>
        <v>0</v>
      </c>
      <c r="BR50" s="1467">
        <f t="shared" si="86"/>
        <v>0</v>
      </c>
      <c r="BS50" s="1467">
        <f t="shared" si="86"/>
        <v>0</v>
      </c>
      <c r="BT50" s="1467">
        <f t="shared" si="86"/>
        <v>0</v>
      </c>
      <c r="BU50" s="1457"/>
    </row>
    <row r="51" spans="1:73">
      <c r="A51" s="1434"/>
      <c r="B51" s="1466" t="s">
        <v>506</v>
      </c>
      <c r="C51" s="1466"/>
      <c r="D51" s="1457"/>
      <c r="E51" s="1457"/>
      <c r="F51" s="1457"/>
      <c r="G51" s="1457"/>
      <c r="H51" s="1457"/>
      <c r="I51" s="1457"/>
      <c r="J51" s="1457"/>
      <c r="K51" s="1457"/>
      <c r="L51" s="1457"/>
      <c r="M51" s="1457"/>
      <c r="N51" s="1457"/>
      <c r="O51" s="1457"/>
      <c r="P51" s="1457"/>
      <c r="Q51" s="1464"/>
      <c r="R51" s="1434"/>
      <c r="S51" s="1467">
        <f>ROUND(S48-S122,0)</f>
        <v>0</v>
      </c>
      <c r="T51" s="1467">
        <f t="shared" ref="T51:AD51" si="87">ROUND(T48-T122,0)</f>
        <v>0</v>
      </c>
      <c r="U51" s="1467">
        <f t="shared" si="87"/>
        <v>0</v>
      </c>
      <c r="V51" s="1467">
        <f t="shared" si="87"/>
        <v>0</v>
      </c>
      <c r="W51" s="1467">
        <f t="shared" si="87"/>
        <v>0</v>
      </c>
      <c r="X51" s="1467">
        <f t="shared" si="87"/>
        <v>0</v>
      </c>
      <c r="Y51" s="1467">
        <f t="shared" si="87"/>
        <v>0</v>
      </c>
      <c r="Z51" s="1467">
        <f t="shared" si="87"/>
        <v>0</v>
      </c>
      <c r="AA51" s="1467">
        <f t="shared" si="87"/>
        <v>0</v>
      </c>
      <c r="AB51" s="1467">
        <f t="shared" si="87"/>
        <v>0</v>
      </c>
      <c r="AC51" s="1467">
        <f t="shared" si="87"/>
        <v>0</v>
      </c>
      <c r="AD51" s="1467">
        <f t="shared" si="87"/>
        <v>0</v>
      </c>
      <c r="AE51" s="1457"/>
      <c r="AF51" s="1464"/>
      <c r="AG51" s="1467">
        <f t="shared" ref="AG51:AR51" si="88">ROUND(AG48-AG122,0)</f>
        <v>0</v>
      </c>
      <c r="AH51" s="1467">
        <f t="shared" si="88"/>
        <v>0</v>
      </c>
      <c r="AI51" s="1467">
        <f t="shared" si="88"/>
        <v>0</v>
      </c>
      <c r="AJ51" s="1467">
        <f t="shared" si="88"/>
        <v>0</v>
      </c>
      <c r="AK51" s="1467">
        <f t="shared" si="88"/>
        <v>0</v>
      </c>
      <c r="AL51" s="1467">
        <f t="shared" si="88"/>
        <v>0</v>
      </c>
      <c r="AM51" s="1467">
        <f t="shared" si="88"/>
        <v>0</v>
      </c>
      <c r="AN51" s="1467">
        <f t="shared" si="88"/>
        <v>0</v>
      </c>
      <c r="AO51" s="1467">
        <f t="shared" si="88"/>
        <v>0</v>
      </c>
      <c r="AP51" s="1467">
        <f t="shared" si="88"/>
        <v>0</v>
      </c>
      <c r="AQ51" s="1467">
        <f t="shared" si="88"/>
        <v>0</v>
      </c>
      <c r="AR51" s="1467">
        <f t="shared" si="88"/>
        <v>0</v>
      </c>
      <c r="AS51" s="1457"/>
      <c r="AU51" s="1467">
        <f t="shared" ref="AU51:BF51" si="89">ROUND(AU48-AU122,0)</f>
        <v>0</v>
      </c>
      <c r="AV51" s="1467">
        <f t="shared" si="89"/>
        <v>0</v>
      </c>
      <c r="AW51" s="1467">
        <f t="shared" si="89"/>
        <v>0</v>
      </c>
      <c r="AX51" s="1467">
        <f t="shared" si="89"/>
        <v>0</v>
      </c>
      <c r="AY51" s="1467">
        <f t="shared" si="89"/>
        <v>0</v>
      </c>
      <c r="AZ51" s="1467">
        <f t="shared" si="89"/>
        <v>0</v>
      </c>
      <c r="BA51" s="1467">
        <f t="shared" si="89"/>
        <v>0</v>
      </c>
      <c r="BB51" s="1467">
        <f t="shared" si="89"/>
        <v>0</v>
      </c>
      <c r="BC51" s="1467">
        <f t="shared" si="89"/>
        <v>0</v>
      </c>
      <c r="BD51" s="1467">
        <f t="shared" si="89"/>
        <v>0</v>
      </c>
      <c r="BE51" s="1467">
        <f t="shared" si="89"/>
        <v>0</v>
      </c>
      <c r="BF51" s="1467">
        <f t="shared" si="89"/>
        <v>0</v>
      </c>
      <c r="BG51" s="1457"/>
      <c r="BI51" s="1467">
        <f t="shared" ref="BI51:BT51" si="90">ROUND(BI48-BI122,0)</f>
        <v>0</v>
      </c>
      <c r="BJ51" s="1467">
        <f t="shared" si="90"/>
        <v>0</v>
      </c>
      <c r="BK51" s="1467">
        <f t="shared" si="90"/>
        <v>0</v>
      </c>
      <c r="BL51" s="1467">
        <f t="shared" si="90"/>
        <v>0</v>
      </c>
      <c r="BM51" s="1467">
        <f t="shared" si="90"/>
        <v>0</v>
      </c>
      <c r="BN51" s="1467">
        <f t="shared" si="90"/>
        <v>0</v>
      </c>
      <c r="BO51" s="1467">
        <f t="shared" si="90"/>
        <v>0</v>
      </c>
      <c r="BP51" s="1467">
        <f t="shared" si="90"/>
        <v>0</v>
      </c>
      <c r="BQ51" s="1467">
        <f t="shared" si="90"/>
        <v>0</v>
      </c>
      <c r="BR51" s="1467">
        <f t="shared" si="90"/>
        <v>0</v>
      </c>
      <c r="BS51" s="1467">
        <f t="shared" si="90"/>
        <v>0</v>
      </c>
      <c r="BT51" s="1467">
        <f t="shared" si="90"/>
        <v>0</v>
      </c>
      <c r="BU51" s="1457"/>
    </row>
    <row r="52" spans="1:73">
      <c r="A52" s="1434"/>
      <c r="B52" s="1454"/>
      <c r="C52" s="1454"/>
      <c r="D52" s="1457"/>
      <c r="E52" s="1457"/>
      <c r="F52" s="1457"/>
      <c r="G52" s="1457"/>
      <c r="H52" s="1457"/>
      <c r="I52" s="1457"/>
      <c r="J52" s="1457"/>
      <c r="K52" s="1457"/>
      <c r="L52" s="1457"/>
      <c r="M52" s="1457"/>
      <c r="N52" s="1457"/>
      <c r="O52" s="1457"/>
      <c r="P52" s="1457"/>
      <c r="Q52" s="1462"/>
      <c r="R52" s="1434"/>
      <c r="S52" s="1457"/>
      <c r="T52" s="1457"/>
      <c r="U52" s="1457"/>
      <c r="V52" s="1457"/>
      <c r="W52" s="1457"/>
      <c r="X52" s="1457"/>
      <c r="Y52" s="1457"/>
      <c r="Z52" s="1457"/>
      <c r="AA52" s="1457"/>
      <c r="AB52" s="1457"/>
      <c r="AC52" s="1457"/>
      <c r="AD52" s="1457"/>
      <c r="AE52" s="1457"/>
      <c r="AF52" s="1462"/>
      <c r="AG52" s="1457"/>
      <c r="AH52" s="1457"/>
      <c r="AI52" s="1457"/>
      <c r="AJ52" s="1457"/>
      <c r="AK52" s="1457"/>
      <c r="AL52" s="1457"/>
      <c r="AM52" s="1457"/>
      <c r="AN52" s="1457"/>
      <c r="AO52" s="1457"/>
      <c r="AP52" s="1457"/>
      <c r="AQ52" s="1457"/>
      <c r="AR52" s="1457"/>
      <c r="AS52" s="1457"/>
      <c r="AU52" s="1457"/>
      <c r="AV52" s="1457"/>
      <c r="AW52" s="1457"/>
      <c r="AX52" s="1457"/>
      <c r="AY52" s="1457"/>
      <c r="AZ52" s="1457"/>
      <c r="BA52" s="1457"/>
      <c r="BB52" s="1457"/>
      <c r="BC52" s="1457"/>
      <c r="BD52" s="1457"/>
      <c r="BE52" s="1457"/>
      <c r="BF52" s="1457"/>
      <c r="BG52" s="1457"/>
      <c r="BI52" s="1457"/>
      <c r="BJ52" s="1457"/>
      <c r="BK52" s="1457"/>
      <c r="BL52" s="1457"/>
      <c r="BM52" s="1457"/>
      <c r="BN52" s="1457"/>
      <c r="BO52" s="1457"/>
      <c r="BP52" s="1457"/>
      <c r="BQ52" s="1457"/>
      <c r="BR52" s="1457"/>
      <c r="BS52" s="1457"/>
      <c r="BT52" s="1457"/>
      <c r="BU52" s="1457"/>
    </row>
    <row r="53" spans="1:73">
      <c r="A53" s="1468"/>
      <c r="B53" s="1469" t="s">
        <v>507</v>
      </c>
      <c r="C53" s="1469"/>
      <c r="D53" s="1451">
        <f t="shared" ref="D53:O53" si="91">SUM(D54:D84)</f>
        <v>0</v>
      </c>
      <c r="E53" s="1451">
        <f t="shared" si="91"/>
        <v>0</v>
      </c>
      <c r="F53" s="1451">
        <f t="shared" si="91"/>
        <v>0</v>
      </c>
      <c r="G53" s="1451">
        <f t="shared" si="91"/>
        <v>258797857</v>
      </c>
      <c r="H53" s="1451">
        <f t="shared" si="91"/>
        <v>426467798</v>
      </c>
      <c r="I53" s="1451">
        <f t="shared" si="91"/>
        <v>399695739</v>
      </c>
      <c r="J53" s="1451">
        <f t="shared" si="91"/>
        <v>508270896</v>
      </c>
      <c r="K53" s="1451">
        <f t="shared" si="91"/>
        <v>578741170</v>
      </c>
      <c r="L53" s="1451">
        <f t="shared" si="91"/>
        <v>648516920</v>
      </c>
      <c r="M53" s="1451">
        <f t="shared" si="91"/>
        <v>708038326</v>
      </c>
      <c r="N53" s="1451">
        <f t="shared" si="91"/>
        <v>814920208</v>
      </c>
      <c r="O53" s="1451">
        <f t="shared" si="91"/>
        <v>1236076708</v>
      </c>
      <c r="P53" s="1452">
        <f t="shared" ref="P53:P117" si="92">SUM(D53:O53)</f>
        <v>5579525622</v>
      </c>
      <c r="Q53" s="1434"/>
      <c r="R53" s="1434"/>
      <c r="S53" s="1451">
        <f>SUM(S54:S85)</f>
        <v>910796112</v>
      </c>
      <c r="T53" s="1451">
        <f>SUM(T54:T85)</f>
        <v>955855517</v>
      </c>
      <c r="U53" s="1451">
        <f t="shared" ref="U53:AC53" si="93">SUM(U54:U85)</f>
        <v>1028820004</v>
      </c>
      <c r="V53" s="1451">
        <f t="shared" si="93"/>
        <v>1136829065</v>
      </c>
      <c r="W53" s="1451">
        <f t="shared" si="93"/>
        <v>25602884</v>
      </c>
      <c r="X53" s="1451">
        <f t="shared" si="93"/>
        <v>23537713</v>
      </c>
      <c r="Y53" s="1451">
        <f t="shared" si="93"/>
        <v>25516706</v>
      </c>
      <c r="Z53" s="1451">
        <f t="shared" si="93"/>
        <v>25411538</v>
      </c>
      <c r="AA53" s="1451">
        <f t="shared" si="93"/>
        <v>25152124</v>
      </c>
      <c r="AB53" s="1451">
        <f t="shared" si="93"/>
        <v>57972412</v>
      </c>
      <c r="AC53" s="1451">
        <f t="shared" si="93"/>
        <v>56600092</v>
      </c>
      <c r="AD53" s="1451">
        <f>SUM(AD54:AD85)</f>
        <v>300784452</v>
      </c>
      <c r="AE53" s="1452">
        <f t="shared" ref="AE53:AE84" si="94">SUM(S53:AD53)</f>
        <v>4572878619</v>
      </c>
      <c r="AF53" s="1434"/>
      <c r="AG53" s="1451">
        <f t="shared" ref="AG53:AR53" si="95">SUM(AG54:AG85)</f>
        <v>54054509</v>
      </c>
      <c r="AH53" s="1451">
        <f t="shared" si="95"/>
        <v>43133489</v>
      </c>
      <c r="AI53" s="1451">
        <f t="shared" si="95"/>
        <v>15176317</v>
      </c>
      <c r="AJ53" s="1451">
        <f t="shared" si="95"/>
        <v>13032430</v>
      </c>
      <c r="AK53" s="1451">
        <f t="shared" si="95"/>
        <v>11440598</v>
      </c>
      <c r="AL53" s="1451">
        <f t="shared" si="95"/>
        <v>28226408</v>
      </c>
      <c r="AM53" s="1451">
        <f t="shared" si="95"/>
        <v>12320003</v>
      </c>
      <c r="AN53" s="1451">
        <f t="shared" si="95"/>
        <v>11696522</v>
      </c>
      <c r="AO53" s="1451">
        <f t="shared" si="95"/>
        <v>5190830</v>
      </c>
      <c r="AP53" s="1451">
        <f t="shared" si="95"/>
        <v>14969828</v>
      </c>
      <c r="AQ53" s="1451">
        <f t="shared" si="95"/>
        <v>9996953</v>
      </c>
      <c r="AR53" s="1451">
        <f t="shared" si="95"/>
        <v>10607679</v>
      </c>
      <c r="AS53" s="1452">
        <f t="shared" ref="AS53:AS117" si="96">SUM(AG53:AR53)</f>
        <v>229845566</v>
      </c>
      <c r="AU53" s="1451">
        <f t="shared" ref="AU53:BF53" si="97">SUM(AU54:AU85)</f>
        <v>4527645</v>
      </c>
      <c r="AV53" s="1451">
        <f t="shared" si="97"/>
        <v>3624366</v>
      </c>
      <c r="AW53" s="1451">
        <f t="shared" si="97"/>
        <v>4012692</v>
      </c>
      <c r="AX53" s="1451">
        <f t="shared" si="97"/>
        <v>3859005</v>
      </c>
      <c r="AY53" s="1451">
        <f t="shared" si="97"/>
        <v>3762136</v>
      </c>
      <c r="AZ53" s="1451">
        <f t="shared" si="97"/>
        <v>3640776</v>
      </c>
      <c r="BA53" s="1451">
        <f t="shared" si="97"/>
        <v>3012473</v>
      </c>
      <c r="BB53" s="1451">
        <f t="shared" si="97"/>
        <v>1822851</v>
      </c>
      <c r="BC53" s="1451">
        <f t="shared" si="97"/>
        <v>1436121</v>
      </c>
      <c r="BD53" s="1451">
        <f t="shared" si="97"/>
        <v>973732</v>
      </c>
      <c r="BE53" s="1451">
        <f t="shared" si="97"/>
        <v>774922</v>
      </c>
      <c r="BF53" s="1451">
        <f t="shared" si="97"/>
        <v>1436121</v>
      </c>
      <c r="BG53" s="1453">
        <f t="shared" ref="BG53:BG117" si="98">SUM(AU53:BF53)</f>
        <v>32882840</v>
      </c>
      <c r="BI53" s="1451">
        <f t="shared" ref="BI53:BT53" si="99">SUM(BI54:BI85)</f>
        <v>4173146</v>
      </c>
      <c r="BJ53" s="1451">
        <f t="shared" si="99"/>
        <v>2787012</v>
      </c>
      <c r="BK53" s="1451">
        <f t="shared" si="99"/>
        <v>1817228</v>
      </c>
      <c r="BL53" s="1451">
        <f t="shared" si="99"/>
        <v>2507228</v>
      </c>
      <c r="BM53" s="1451">
        <f t="shared" si="99"/>
        <v>2308228</v>
      </c>
      <c r="BN53" s="1451">
        <f t="shared" si="99"/>
        <v>1817228</v>
      </c>
      <c r="BO53" s="1451">
        <f t="shared" si="99"/>
        <v>1817228</v>
      </c>
      <c r="BP53" s="1451">
        <f t="shared" si="99"/>
        <v>1817228</v>
      </c>
      <c r="BQ53" s="1451">
        <f t="shared" si="99"/>
        <v>1927228</v>
      </c>
      <c r="BR53" s="1451">
        <f t="shared" si="99"/>
        <v>1817228</v>
      </c>
      <c r="BS53" s="1451">
        <f t="shared" si="99"/>
        <v>1817228</v>
      </c>
      <c r="BT53" s="1451">
        <f t="shared" si="99"/>
        <v>1882228</v>
      </c>
      <c r="BU53" s="1453">
        <f t="shared" ref="BU53:BU117" si="100">SUM(BI53:BT53)</f>
        <v>26488438</v>
      </c>
    </row>
    <row r="54" spans="1:73" outlineLevel="1">
      <c r="A54" s="1468"/>
      <c r="B54" s="1454" t="s">
        <v>32</v>
      </c>
      <c r="C54" s="1454" t="s">
        <v>508</v>
      </c>
      <c r="D54" s="1455"/>
      <c r="E54" s="1455"/>
      <c r="F54" s="1455"/>
      <c r="G54" s="1455">
        <v>214586220</v>
      </c>
      <c r="H54" s="1455">
        <v>302204590</v>
      </c>
      <c r="I54" s="1455">
        <v>323786520</v>
      </c>
      <c r="J54" s="1455">
        <v>367899980</v>
      </c>
      <c r="K54" s="1455">
        <v>423904370</v>
      </c>
      <c r="L54" s="1455">
        <v>505177050</v>
      </c>
      <c r="M54" s="1455">
        <v>512849850</v>
      </c>
      <c r="N54" s="1455">
        <v>638135820</v>
      </c>
      <c r="O54" s="1455">
        <v>865093415</v>
      </c>
      <c r="P54" s="1456">
        <f t="shared" si="92"/>
        <v>4153637815</v>
      </c>
      <c r="Q54" s="1462" t="s">
        <v>509</v>
      </c>
      <c r="R54" s="1434"/>
      <c r="S54" s="1455">
        <v>713344221</v>
      </c>
      <c r="T54" s="1455">
        <v>741941091</v>
      </c>
      <c r="U54" s="1455">
        <v>761886764</v>
      </c>
      <c r="V54" s="1455">
        <v>782590991</v>
      </c>
      <c r="W54" s="1470"/>
      <c r="X54" s="1470"/>
      <c r="Y54" s="1470"/>
      <c r="Z54" s="1470"/>
      <c r="AA54" s="1470"/>
      <c r="AB54" s="1470"/>
      <c r="AC54" s="1470"/>
      <c r="AD54" s="1470"/>
      <c r="AE54" s="1456">
        <f t="shared" si="94"/>
        <v>2999763067</v>
      </c>
      <c r="AF54" s="1462" t="s">
        <v>510</v>
      </c>
      <c r="AG54" s="1470"/>
      <c r="AH54" s="1470"/>
      <c r="AI54" s="1470">
        <v>0</v>
      </c>
      <c r="AJ54" s="1470">
        <v>0</v>
      </c>
      <c r="AK54" s="1470">
        <v>0</v>
      </c>
      <c r="AL54" s="1470">
        <v>0</v>
      </c>
      <c r="AM54" s="1470"/>
      <c r="AN54" s="1470"/>
      <c r="AO54" s="1470"/>
      <c r="AP54" s="1470"/>
      <c r="AQ54" s="1470"/>
      <c r="AR54" s="1470"/>
      <c r="AS54" s="1456">
        <f t="shared" si="96"/>
        <v>0</v>
      </c>
      <c r="AU54" s="1470"/>
      <c r="AV54" s="1470"/>
      <c r="AW54" s="1470"/>
      <c r="AX54" s="1470"/>
      <c r="AY54" s="1470"/>
      <c r="AZ54" s="1470"/>
      <c r="BA54" s="1470"/>
      <c r="BB54" s="1470"/>
      <c r="BC54" s="1470"/>
      <c r="BD54" s="1470"/>
      <c r="BE54" s="1470"/>
      <c r="BF54" s="1457"/>
      <c r="BG54" s="1458">
        <f t="shared" si="98"/>
        <v>0</v>
      </c>
      <c r="BI54" s="1457"/>
      <c r="BJ54" s="1457"/>
      <c r="BK54" s="1457"/>
      <c r="BL54" s="1457"/>
      <c r="BM54" s="1457"/>
      <c r="BN54" s="1457"/>
      <c r="BO54" s="1457"/>
      <c r="BP54" s="1457"/>
      <c r="BQ54" s="1457"/>
      <c r="BR54" s="1457"/>
      <c r="BS54" s="1457"/>
      <c r="BT54" s="1457"/>
      <c r="BU54" s="1458">
        <f t="shared" si="100"/>
        <v>0</v>
      </c>
    </row>
    <row r="55" spans="1:73" outlineLevel="1">
      <c r="A55" s="1468"/>
      <c r="B55" s="1454" t="s">
        <v>33</v>
      </c>
      <c r="C55" s="1454" t="s">
        <v>508</v>
      </c>
      <c r="D55" s="1455"/>
      <c r="E55" s="1455"/>
      <c r="F55" s="1455"/>
      <c r="G55" s="1455"/>
      <c r="H55" s="1455">
        <v>0</v>
      </c>
      <c r="I55" s="1455">
        <v>0</v>
      </c>
      <c r="J55" s="1455">
        <v>0</v>
      </c>
      <c r="K55" s="1455">
        <v>0</v>
      </c>
      <c r="L55" s="1455">
        <v>0</v>
      </c>
      <c r="M55" s="1455">
        <v>0</v>
      </c>
      <c r="N55" s="1455">
        <v>0</v>
      </c>
      <c r="O55" s="1455">
        <v>0</v>
      </c>
      <c r="P55" s="1456">
        <f t="shared" si="92"/>
        <v>0</v>
      </c>
      <c r="Q55" s="1464"/>
      <c r="R55" s="1434"/>
      <c r="S55" s="1455">
        <v>0</v>
      </c>
      <c r="T55" s="1455">
        <v>0</v>
      </c>
      <c r="U55" s="1455">
        <v>0</v>
      </c>
      <c r="V55" s="1455">
        <v>0</v>
      </c>
      <c r="W55" s="1470"/>
      <c r="X55" s="1470"/>
      <c r="Y55" s="1470"/>
      <c r="Z55" s="1470"/>
      <c r="AA55" s="1470"/>
      <c r="AB55" s="1470"/>
      <c r="AC55" s="1470"/>
      <c r="AD55" s="1470"/>
      <c r="AE55" s="1456">
        <f t="shared" si="94"/>
        <v>0</v>
      </c>
      <c r="AF55" s="1464"/>
      <c r="AG55" s="1470"/>
      <c r="AH55" s="1470"/>
      <c r="AI55" s="1470">
        <v>0</v>
      </c>
      <c r="AJ55" s="1470">
        <v>0</v>
      </c>
      <c r="AK55" s="1470">
        <v>0</v>
      </c>
      <c r="AL55" s="1470">
        <v>0</v>
      </c>
      <c r="AM55" s="1470"/>
      <c r="AN55" s="1470"/>
      <c r="AO55" s="1470"/>
      <c r="AP55" s="1470"/>
      <c r="AQ55" s="1470"/>
      <c r="AR55" s="1470"/>
      <c r="AS55" s="1456">
        <f t="shared" si="96"/>
        <v>0</v>
      </c>
      <c r="AU55" s="1470"/>
      <c r="AV55" s="1470"/>
      <c r="AW55" s="1470"/>
      <c r="AX55" s="1470"/>
      <c r="AY55" s="1470"/>
      <c r="AZ55" s="1470"/>
      <c r="BA55" s="1470"/>
      <c r="BB55" s="1470"/>
      <c r="BC55" s="1470"/>
      <c r="BD55" s="1470"/>
      <c r="BE55" s="1470"/>
      <c r="BF55" s="1457"/>
      <c r="BG55" s="1458">
        <f t="shared" si="98"/>
        <v>0</v>
      </c>
      <c r="BI55" s="1457"/>
      <c r="BJ55" s="1457"/>
      <c r="BK55" s="1457"/>
      <c r="BL55" s="1457"/>
      <c r="BM55" s="1457"/>
      <c r="BN55" s="1457"/>
      <c r="BO55" s="1457"/>
      <c r="BP55" s="1457"/>
      <c r="BQ55" s="1457"/>
      <c r="BR55" s="1457"/>
      <c r="BS55" s="1457"/>
      <c r="BT55" s="1457"/>
      <c r="BU55" s="1458">
        <f t="shared" si="100"/>
        <v>0</v>
      </c>
    </row>
    <row r="56" spans="1:73" outlineLevel="1">
      <c r="A56" s="1468"/>
      <c r="B56" s="1454" t="s">
        <v>477</v>
      </c>
      <c r="C56" s="1454" t="s">
        <v>508</v>
      </c>
      <c r="D56" s="1455"/>
      <c r="E56" s="1455"/>
      <c r="F56" s="1455"/>
      <c r="G56" s="1455">
        <v>9339680</v>
      </c>
      <c r="H56" s="1455">
        <v>17493400</v>
      </c>
      <c r="I56" s="1455">
        <v>17726530</v>
      </c>
      <c r="J56" s="1455">
        <v>11434728</v>
      </c>
      <c r="K56" s="1455">
        <v>26112050</v>
      </c>
      <c r="L56" s="1455">
        <v>17146350</v>
      </c>
      <c r="M56" s="1455">
        <v>25354180</v>
      </c>
      <c r="N56" s="1455">
        <v>22584420</v>
      </c>
      <c r="O56" s="1455">
        <v>41329390</v>
      </c>
      <c r="P56" s="1456">
        <f t="shared" si="92"/>
        <v>188520728</v>
      </c>
      <c r="Q56" s="1462" t="s">
        <v>511</v>
      </c>
      <c r="R56" s="1434"/>
      <c r="S56" s="1455">
        <v>32707880</v>
      </c>
      <c r="T56" s="1455">
        <v>25184740</v>
      </c>
      <c r="U56" s="1455">
        <v>53542530</v>
      </c>
      <c r="V56" s="1455">
        <v>45781770</v>
      </c>
      <c r="W56" s="1470"/>
      <c r="X56" s="1470"/>
      <c r="Y56" s="1470"/>
      <c r="Z56" s="1470"/>
      <c r="AA56" s="1470"/>
      <c r="AB56" s="1470"/>
      <c r="AC56" s="1470"/>
      <c r="AD56" s="1470"/>
      <c r="AE56" s="1456">
        <f t="shared" si="94"/>
        <v>157216920</v>
      </c>
      <c r="AF56" s="1462" t="s">
        <v>512</v>
      </c>
      <c r="AG56" s="1470"/>
      <c r="AH56" s="1470"/>
      <c r="AI56" s="1470">
        <v>0</v>
      </c>
      <c r="AJ56" s="1470">
        <v>0</v>
      </c>
      <c r="AK56" s="1470">
        <v>0</v>
      </c>
      <c r="AL56" s="1470">
        <v>0</v>
      </c>
      <c r="AM56" s="1470"/>
      <c r="AN56" s="1470"/>
      <c r="AO56" s="1470"/>
      <c r="AP56" s="1470"/>
      <c r="AQ56" s="1470"/>
      <c r="AR56" s="1470"/>
      <c r="AS56" s="1456">
        <f t="shared" si="96"/>
        <v>0</v>
      </c>
      <c r="AU56" s="1470"/>
      <c r="AV56" s="1470"/>
      <c r="AW56" s="1470"/>
      <c r="AX56" s="1470"/>
      <c r="AY56" s="1470"/>
      <c r="AZ56" s="1470"/>
      <c r="BA56" s="1470"/>
      <c r="BB56" s="1470"/>
      <c r="BC56" s="1470"/>
      <c r="BD56" s="1470"/>
      <c r="BE56" s="1470"/>
      <c r="BF56" s="1457"/>
      <c r="BG56" s="1458">
        <f t="shared" si="98"/>
        <v>0</v>
      </c>
      <c r="BI56" s="1457"/>
      <c r="BJ56" s="1457"/>
      <c r="BK56" s="1457"/>
      <c r="BL56" s="1457"/>
      <c r="BM56" s="1457"/>
      <c r="BN56" s="1457"/>
      <c r="BO56" s="1457"/>
      <c r="BP56" s="1457"/>
      <c r="BQ56" s="1457"/>
      <c r="BR56" s="1457"/>
      <c r="BS56" s="1457"/>
      <c r="BT56" s="1457"/>
      <c r="BU56" s="1458">
        <f t="shared" si="100"/>
        <v>0</v>
      </c>
    </row>
    <row r="57" spans="1:73" outlineLevel="1">
      <c r="A57" s="1468"/>
      <c r="B57" s="1454" t="s">
        <v>187</v>
      </c>
      <c r="C57" s="1454" t="s">
        <v>508</v>
      </c>
      <c r="D57" s="1455"/>
      <c r="E57" s="1455"/>
      <c r="F57" s="1455"/>
      <c r="G57" s="1455">
        <v>28925444</v>
      </c>
      <c r="H57" s="1455">
        <v>51555305</v>
      </c>
      <c r="I57" s="1455">
        <v>23163199</v>
      </c>
      <c r="J57" s="1455">
        <v>52240047</v>
      </c>
      <c r="K57" s="1455">
        <v>49483708</v>
      </c>
      <c r="L57" s="1455">
        <v>56660626</v>
      </c>
      <c r="M57" s="1455">
        <v>64689068</v>
      </c>
      <c r="N57" s="1455">
        <v>77545784</v>
      </c>
      <c r="O57" s="1455">
        <v>86419442</v>
      </c>
      <c r="P57" s="1456">
        <f t="shared" si="92"/>
        <v>490682623</v>
      </c>
      <c r="Q57" s="1462" t="s">
        <v>513</v>
      </c>
      <c r="R57" s="1434"/>
      <c r="S57" s="1455">
        <v>82480608</v>
      </c>
      <c r="T57" s="1455">
        <v>126557687</v>
      </c>
      <c r="U57" s="1455">
        <v>115896775</v>
      </c>
      <c r="V57" s="1455">
        <v>150814836</v>
      </c>
      <c r="W57" s="1470"/>
      <c r="X57" s="1470"/>
      <c r="Y57" s="1470"/>
      <c r="Z57" s="1470"/>
      <c r="AA57" s="1470"/>
      <c r="AB57" s="1470"/>
      <c r="AC57" s="1470"/>
      <c r="AD57" s="1470"/>
      <c r="AE57" s="1456">
        <f t="shared" si="94"/>
        <v>475749906</v>
      </c>
      <c r="AF57" s="1462" t="s">
        <v>514</v>
      </c>
      <c r="AG57" s="1470"/>
      <c r="AH57" s="1470"/>
      <c r="AI57" s="1470">
        <v>0</v>
      </c>
      <c r="AJ57" s="1470">
        <v>0</v>
      </c>
      <c r="AK57" s="1470">
        <v>0</v>
      </c>
      <c r="AL57" s="1470">
        <v>0</v>
      </c>
      <c r="AM57" s="1470"/>
      <c r="AN57" s="1470"/>
      <c r="AO57" s="1470"/>
      <c r="AP57" s="1470"/>
      <c r="AQ57" s="1470"/>
      <c r="AR57" s="1470"/>
      <c r="AS57" s="1456">
        <f t="shared" si="96"/>
        <v>0</v>
      </c>
      <c r="AU57" s="1470"/>
      <c r="AV57" s="1470"/>
      <c r="AW57" s="1470"/>
      <c r="AX57" s="1470"/>
      <c r="AY57" s="1470"/>
      <c r="AZ57" s="1470"/>
      <c r="BA57" s="1470"/>
      <c r="BB57" s="1470"/>
      <c r="BC57" s="1470"/>
      <c r="BD57" s="1470"/>
      <c r="BE57" s="1470"/>
      <c r="BF57" s="1457"/>
      <c r="BG57" s="1458">
        <f t="shared" si="98"/>
        <v>0</v>
      </c>
      <c r="BI57" s="1457"/>
      <c r="BJ57" s="1457"/>
      <c r="BK57" s="1457"/>
      <c r="BL57" s="1457"/>
      <c r="BM57" s="1457"/>
      <c r="BN57" s="1457"/>
      <c r="BO57" s="1457"/>
      <c r="BP57" s="1457"/>
      <c r="BQ57" s="1457"/>
      <c r="BR57" s="1457"/>
      <c r="BS57" s="1457"/>
      <c r="BT57" s="1457"/>
      <c r="BU57" s="1458">
        <f t="shared" si="100"/>
        <v>0</v>
      </c>
    </row>
    <row r="58" spans="1:73" outlineLevel="1">
      <c r="A58" s="1468"/>
      <c r="B58" s="1454" t="s">
        <v>478</v>
      </c>
      <c r="C58" s="1454" t="s">
        <v>8</v>
      </c>
      <c r="D58" s="1455"/>
      <c r="E58" s="1455"/>
      <c r="F58" s="1455"/>
      <c r="G58" s="1455"/>
      <c r="H58" s="1455">
        <v>7359114</v>
      </c>
      <c r="I58" s="1455">
        <v>22830345</v>
      </c>
      <c r="J58" s="1455">
        <v>17287302</v>
      </c>
      <c r="K58" s="1455">
        <v>5670801</v>
      </c>
      <c r="L58" s="1455">
        <v>5914284</v>
      </c>
      <c r="M58" s="1455">
        <v>4739400</v>
      </c>
      <c r="N58" s="1455">
        <v>4739400</v>
      </c>
      <c r="O58" s="1455">
        <v>4740057</v>
      </c>
      <c r="P58" s="1456">
        <f t="shared" si="92"/>
        <v>73280703</v>
      </c>
      <c r="Q58" s="1464"/>
      <c r="R58" s="1434"/>
      <c r="S58" s="1455">
        <v>4739400</v>
      </c>
      <c r="T58" s="1455">
        <v>4739400</v>
      </c>
      <c r="U58" s="1455">
        <v>4739400</v>
      </c>
      <c r="V58" s="1455">
        <v>4739400</v>
      </c>
      <c r="W58" s="1470"/>
      <c r="X58" s="1470"/>
      <c r="Y58" s="1470"/>
      <c r="Z58" s="1470"/>
      <c r="AA58" s="1470"/>
      <c r="AB58" s="1470"/>
      <c r="AC58" s="1470"/>
      <c r="AD58" s="1470"/>
      <c r="AE58" s="1456">
        <f t="shared" si="94"/>
        <v>18957600</v>
      </c>
      <c r="AF58" s="1464"/>
      <c r="AG58" s="1470"/>
      <c r="AH58" s="1470"/>
      <c r="AI58" s="1470">
        <v>0</v>
      </c>
      <c r="AJ58" s="1470">
        <v>0</v>
      </c>
      <c r="AK58" s="1470">
        <v>0</v>
      </c>
      <c r="AL58" s="1470">
        <v>0</v>
      </c>
      <c r="AM58" s="1470"/>
      <c r="AN58" s="1470"/>
      <c r="AO58" s="1470"/>
      <c r="AP58" s="1470"/>
      <c r="AQ58" s="1470"/>
      <c r="AR58" s="1470"/>
      <c r="AS58" s="1456">
        <f t="shared" si="96"/>
        <v>0</v>
      </c>
      <c r="AU58" s="1470"/>
      <c r="AV58" s="1470"/>
      <c r="AW58" s="1470"/>
      <c r="AX58" s="1470"/>
      <c r="AY58" s="1470"/>
      <c r="AZ58" s="1470"/>
      <c r="BA58" s="1470"/>
      <c r="BB58" s="1470"/>
      <c r="BC58" s="1470"/>
      <c r="BD58" s="1470"/>
      <c r="BE58" s="1470"/>
      <c r="BF58" s="1457"/>
      <c r="BG58" s="1458">
        <f t="shared" si="98"/>
        <v>0</v>
      </c>
      <c r="BI58" s="1457"/>
      <c r="BJ58" s="1457"/>
      <c r="BK58" s="1457"/>
      <c r="BL58" s="1457"/>
      <c r="BM58" s="1457"/>
      <c r="BN58" s="1457"/>
      <c r="BO58" s="1457"/>
      <c r="BP58" s="1457"/>
      <c r="BQ58" s="1457"/>
      <c r="BR58" s="1457"/>
      <c r="BS58" s="1457"/>
      <c r="BT58" s="1457"/>
      <c r="BU58" s="1458">
        <f t="shared" si="100"/>
        <v>0</v>
      </c>
    </row>
    <row r="59" spans="1:73" outlineLevel="1">
      <c r="A59" s="1468"/>
      <c r="B59" s="1454" t="s">
        <v>479</v>
      </c>
      <c r="C59" s="1454" t="s">
        <v>508</v>
      </c>
      <c r="D59" s="1455"/>
      <c r="E59" s="1455"/>
      <c r="F59" s="1455"/>
      <c r="G59" s="1455"/>
      <c r="H59" s="1455">
        <v>1309021</v>
      </c>
      <c r="I59" s="1455">
        <v>2591149</v>
      </c>
      <c r="J59" s="1455">
        <v>1685530</v>
      </c>
      <c r="K59" s="1455">
        <v>1072800</v>
      </c>
      <c r="L59" s="1455">
        <v>2799130</v>
      </c>
      <c r="M59" s="1455">
        <v>796500</v>
      </c>
      <c r="N59" s="1455">
        <v>1318060</v>
      </c>
      <c r="O59" s="1455">
        <v>1552060</v>
      </c>
      <c r="P59" s="1456">
        <f t="shared" si="92"/>
        <v>13124250</v>
      </c>
      <c r="Q59" s="1462" t="s">
        <v>511</v>
      </c>
      <c r="R59" s="1434"/>
      <c r="S59" s="1455">
        <v>499900</v>
      </c>
      <c r="T59" s="1455">
        <v>988520</v>
      </c>
      <c r="U59" s="1455">
        <v>1287300</v>
      </c>
      <c r="V59" s="1455">
        <v>1091840</v>
      </c>
      <c r="W59" s="1470"/>
      <c r="X59" s="1470"/>
      <c r="Y59" s="1470"/>
      <c r="Z59" s="1470"/>
      <c r="AA59" s="1470"/>
      <c r="AB59" s="1470"/>
      <c r="AC59" s="1470"/>
      <c r="AD59" s="1470"/>
      <c r="AE59" s="1456">
        <f t="shared" si="94"/>
        <v>3867560</v>
      </c>
      <c r="AF59" s="1462"/>
      <c r="AG59" s="1470"/>
      <c r="AH59" s="1470"/>
      <c r="AI59" s="1470">
        <v>0</v>
      </c>
      <c r="AJ59" s="1470">
        <v>0</v>
      </c>
      <c r="AK59" s="1470">
        <v>0</v>
      </c>
      <c r="AL59" s="1470">
        <v>0</v>
      </c>
      <c r="AM59" s="1470"/>
      <c r="AN59" s="1470"/>
      <c r="AO59" s="1470"/>
      <c r="AP59" s="1470"/>
      <c r="AQ59" s="1470"/>
      <c r="AR59" s="1470"/>
      <c r="AS59" s="1456">
        <f t="shared" si="96"/>
        <v>0</v>
      </c>
      <c r="AU59" s="1470"/>
      <c r="AV59" s="1470"/>
      <c r="AW59" s="1470"/>
      <c r="AX59" s="1470"/>
      <c r="AY59" s="1470"/>
      <c r="AZ59" s="1470"/>
      <c r="BA59" s="1470"/>
      <c r="BB59" s="1470"/>
      <c r="BC59" s="1470"/>
      <c r="BD59" s="1470"/>
      <c r="BE59" s="1470"/>
      <c r="BF59" s="1457"/>
      <c r="BG59" s="1458">
        <f t="shared" si="98"/>
        <v>0</v>
      </c>
      <c r="BI59" s="1457"/>
      <c r="BJ59" s="1457"/>
      <c r="BK59" s="1457"/>
      <c r="BL59" s="1457"/>
      <c r="BM59" s="1457"/>
      <c r="BN59" s="1457"/>
      <c r="BO59" s="1457"/>
      <c r="BP59" s="1457"/>
      <c r="BQ59" s="1457"/>
      <c r="BR59" s="1457"/>
      <c r="BS59" s="1457"/>
      <c r="BT59" s="1457"/>
      <c r="BU59" s="1458">
        <f t="shared" si="100"/>
        <v>0</v>
      </c>
    </row>
    <row r="60" spans="1:73" outlineLevel="1">
      <c r="A60" s="1468"/>
      <c r="B60" s="1454" t="s">
        <v>480</v>
      </c>
      <c r="C60" s="1454" t="s">
        <v>8</v>
      </c>
      <c r="D60" s="1455"/>
      <c r="E60" s="1455"/>
      <c r="F60" s="1455"/>
      <c r="G60" s="1455"/>
      <c r="H60" s="1455">
        <v>0</v>
      </c>
      <c r="I60" s="1455">
        <v>0</v>
      </c>
      <c r="J60" s="1455">
        <v>0</v>
      </c>
      <c r="K60" s="1455">
        <v>0</v>
      </c>
      <c r="L60" s="1455">
        <v>0</v>
      </c>
      <c r="M60" s="1455">
        <v>0</v>
      </c>
      <c r="N60" s="1455">
        <v>0</v>
      </c>
      <c r="O60" s="1455">
        <v>0</v>
      </c>
      <c r="P60" s="1456">
        <f t="shared" si="92"/>
        <v>0</v>
      </c>
      <c r="Q60" s="1464"/>
      <c r="R60" s="1434"/>
      <c r="S60" s="1455">
        <v>0</v>
      </c>
      <c r="T60" s="1455">
        <v>0</v>
      </c>
      <c r="U60" s="1455">
        <v>0</v>
      </c>
      <c r="V60" s="1455">
        <v>0</v>
      </c>
      <c r="W60" s="1470"/>
      <c r="X60" s="1470"/>
      <c r="Y60" s="1470"/>
      <c r="Z60" s="1470"/>
      <c r="AA60" s="1470"/>
      <c r="AB60" s="1470"/>
      <c r="AC60" s="1470"/>
      <c r="AD60" s="1470"/>
      <c r="AE60" s="1456">
        <f t="shared" si="94"/>
        <v>0</v>
      </c>
      <c r="AF60" s="1464"/>
      <c r="AG60" s="1470"/>
      <c r="AH60" s="1470"/>
      <c r="AI60" s="1470">
        <v>0</v>
      </c>
      <c r="AJ60" s="1470">
        <v>0</v>
      </c>
      <c r="AK60" s="1470">
        <v>0</v>
      </c>
      <c r="AL60" s="1470">
        <v>0</v>
      </c>
      <c r="AM60" s="1470"/>
      <c r="AN60" s="1470"/>
      <c r="AO60" s="1470"/>
      <c r="AP60" s="1470"/>
      <c r="AQ60" s="1470"/>
      <c r="AR60" s="1470"/>
      <c r="AS60" s="1456">
        <f t="shared" si="96"/>
        <v>0</v>
      </c>
      <c r="AU60" s="1470"/>
      <c r="AV60" s="1470"/>
      <c r="AW60" s="1470"/>
      <c r="AX60" s="1470"/>
      <c r="AY60" s="1470"/>
      <c r="AZ60" s="1470"/>
      <c r="BA60" s="1470"/>
      <c r="BB60" s="1470"/>
      <c r="BC60" s="1470"/>
      <c r="BD60" s="1470"/>
      <c r="BE60" s="1470"/>
      <c r="BF60" s="1457"/>
      <c r="BG60" s="1458">
        <f t="shared" si="98"/>
        <v>0</v>
      </c>
      <c r="BI60" s="1457"/>
      <c r="BJ60" s="1457"/>
      <c r="BK60" s="1457"/>
      <c r="BL60" s="1457"/>
      <c r="BM60" s="1457"/>
      <c r="BN60" s="1457"/>
      <c r="BO60" s="1457"/>
      <c r="BP60" s="1457"/>
      <c r="BQ60" s="1457"/>
      <c r="BR60" s="1457"/>
      <c r="BS60" s="1457"/>
      <c r="BT60" s="1457"/>
      <c r="BU60" s="1458">
        <f t="shared" si="100"/>
        <v>0</v>
      </c>
    </row>
    <row r="61" spans="1:73" outlineLevel="1">
      <c r="A61" s="1468"/>
      <c r="B61" s="1454" t="s">
        <v>481</v>
      </c>
      <c r="C61" s="1454" t="s">
        <v>8</v>
      </c>
      <c r="D61" s="1455"/>
      <c r="E61" s="1455"/>
      <c r="F61" s="1455"/>
      <c r="G61" s="1455"/>
      <c r="H61" s="1455">
        <v>100000</v>
      </c>
      <c r="I61" s="1455">
        <v>100000</v>
      </c>
      <c r="J61" s="1455">
        <v>100000</v>
      </c>
      <c r="K61" s="1455">
        <v>100000</v>
      </c>
      <c r="L61" s="1455">
        <v>135000</v>
      </c>
      <c r="M61" s="1455">
        <v>0</v>
      </c>
      <c r="N61" s="1455">
        <v>0</v>
      </c>
      <c r="O61" s="1455">
        <v>66800</v>
      </c>
      <c r="P61" s="1456">
        <f t="shared" si="92"/>
        <v>601800</v>
      </c>
      <c r="Q61" s="1465"/>
      <c r="R61" s="1434"/>
      <c r="S61" s="1455">
        <v>0</v>
      </c>
      <c r="T61" s="1455">
        <v>0</v>
      </c>
      <c r="U61" s="1455">
        <v>0</v>
      </c>
      <c r="V61" s="1455">
        <v>0</v>
      </c>
      <c r="W61" s="1470"/>
      <c r="X61" s="1470"/>
      <c r="Y61" s="1470"/>
      <c r="Z61" s="1470"/>
      <c r="AA61" s="1470"/>
      <c r="AB61" s="1470"/>
      <c r="AC61" s="1470"/>
      <c r="AD61" s="1470"/>
      <c r="AE61" s="1456">
        <f t="shared" si="94"/>
        <v>0</v>
      </c>
      <c r="AF61" s="1465"/>
      <c r="AG61" s="1470"/>
      <c r="AH61" s="1470"/>
      <c r="AI61" s="1470">
        <v>0</v>
      </c>
      <c r="AJ61" s="1470">
        <v>0</v>
      </c>
      <c r="AK61" s="1470">
        <v>0</v>
      </c>
      <c r="AL61" s="1470">
        <v>0</v>
      </c>
      <c r="AM61" s="1470"/>
      <c r="AN61" s="1470"/>
      <c r="AO61" s="1470"/>
      <c r="AP61" s="1470"/>
      <c r="AQ61" s="1470"/>
      <c r="AR61" s="1470"/>
      <c r="AS61" s="1456">
        <f t="shared" si="96"/>
        <v>0</v>
      </c>
      <c r="AU61" s="1470"/>
      <c r="AV61" s="1470"/>
      <c r="AW61" s="1470"/>
      <c r="AX61" s="1470"/>
      <c r="AY61" s="1470"/>
      <c r="AZ61" s="1470"/>
      <c r="BA61" s="1470"/>
      <c r="BB61" s="1470"/>
      <c r="BC61" s="1470"/>
      <c r="BD61" s="1470"/>
      <c r="BE61" s="1470"/>
      <c r="BF61" s="1457"/>
      <c r="BG61" s="1458">
        <f t="shared" si="98"/>
        <v>0</v>
      </c>
      <c r="BI61" s="1457"/>
      <c r="BJ61" s="1457"/>
      <c r="BK61" s="1457"/>
      <c r="BL61" s="1457"/>
      <c r="BM61" s="1457"/>
      <c r="BN61" s="1457"/>
      <c r="BO61" s="1457"/>
      <c r="BP61" s="1457"/>
      <c r="BQ61" s="1457"/>
      <c r="BR61" s="1457"/>
      <c r="BS61" s="1457"/>
      <c r="BT61" s="1457"/>
      <c r="BU61" s="1458">
        <f t="shared" si="100"/>
        <v>0</v>
      </c>
    </row>
    <row r="62" spans="1:73" outlineLevel="1">
      <c r="A62" s="1468"/>
      <c r="B62" s="1454" t="s">
        <v>482</v>
      </c>
      <c r="C62" s="1454" t="s">
        <v>8</v>
      </c>
      <c r="D62" s="1455"/>
      <c r="E62" s="1455"/>
      <c r="F62" s="1455"/>
      <c r="G62" s="1455"/>
      <c r="H62" s="1455">
        <v>0</v>
      </c>
      <c r="I62" s="1455">
        <v>0</v>
      </c>
      <c r="J62" s="1455">
        <v>0</v>
      </c>
      <c r="K62" s="1455">
        <v>0</v>
      </c>
      <c r="L62" s="1455">
        <v>0</v>
      </c>
      <c r="M62" s="1455">
        <v>0</v>
      </c>
      <c r="N62" s="1455">
        <v>0</v>
      </c>
      <c r="O62" s="1455">
        <v>0</v>
      </c>
      <c r="P62" s="1456">
        <f t="shared" si="92"/>
        <v>0</v>
      </c>
      <c r="Q62" s="1464"/>
      <c r="R62" s="1434"/>
      <c r="S62" s="1455">
        <v>0</v>
      </c>
      <c r="T62" s="1455">
        <v>0</v>
      </c>
      <c r="U62" s="1455">
        <v>0</v>
      </c>
      <c r="V62" s="1455">
        <v>0</v>
      </c>
      <c r="W62" s="1470"/>
      <c r="X62" s="1470"/>
      <c r="Y62" s="1470"/>
      <c r="Z62" s="1470"/>
      <c r="AA62" s="1470"/>
      <c r="AB62" s="1470"/>
      <c r="AC62" s="1470"/>
      <c r="AD62" s="1470"/>
      <c r="AE62" s="1456">
        <f t="shared" si="94"/>
        <v>0</v>
      </c>
      <c r="AF62" s="1464"/>
      <c r="AG62" s="1470"/>
      <c r="AH62" s="1470"/>
      <c r="AI62" s="1470">
        <v>0</v>
      </c>
      <c r="AJ62" s="1470">
        <v>0</v>
      </c>
      <c r="AK62" s="1470">
        <v>0</v>
      </c>
      <c r="AL62" s="1470">
        <v>0</v>
      </c>
      <c r="AM62" s="1470"/>
      <c r="AN62" s="1470"/>
      <c r="AO62" s="1470"/>
      <c r="AP62" s="1470"/>
      <c r="AQ62" s="1470"/>
      <c r="AR62" s="1470"/>
      <c r="AS62" s="1456">
        <f t="shared" si="96"/>
        <v>0</v>
      </c>
      <c r="AU62" s="1470"/>
      <c r="AV62" s="1470"/>
      <c r="AW62" s="1470"/>
      <c r="AX62" s="1470"/>
      <c r="AY62" s="1470"/>
      <c r="AZ62" s="1470"/>
      <c r="BA62" s="1470"/>
      <c r="BB62" s="1470"/>
      <c r="BC62" s="1470"/>
      <c r="BD62" s="1470"/>
      <c r="BE62" s="1470"/>
      <c r="BF62" s="1457"/>
      <c r="BG62" s="1458">
        <f t="shared" si="98"/>
        <v>0</v>
      </c>
      <c r="BI62" s="1457"/>
      <c r="BJ62" s="1457"/>
      <c r="BK62" s="1457"/>
      <c r="BL62" s="1457"/>
      <c r="BM62" s="1457"/>
      <c r="BN62" s="1457"/>
      <c r="BO62" s="1457"/>
      <c r="BP62" s="1457"/>
      <c r="BQ62" s="1457"/>
      <c r="BR62" s="1457"/>
      <c r="BS62" s="1457"/>
      <c r="BT62" s="1457"/>
      <c r="BU62" s="1458">
        <f t="shared" si="100"/>
        <v>0</v>
      </c>
    </row>
    <row r="63" spans="1:73" outlineLevel="1">
      <c r="A63" s="1468"/>
      <c r="B63" s="1454" t="s">
        <v>483</v>
      </c>
      <c r="C63" s="1454" t="s">
        <v>8</v>
      </c>
      <c r="D63" s="1455"/>
      <c r="E63" s="1455"/>
      <c r="F63" s="1455"/>
      <c r="G63" s="1455">
        <v>1429130</v>
      </c>
      <c r="H63" s="1455">
        <v>1893180</v>
      </c>
      <c r="I63" s="1455">
        <v>1963170</v>
      </c>
      <c r="J63" s="1455">
        <v>2308070</v>
      </c>
      <c r="K63" s="1455">
        <v>2627130</v>
      </c>
      <c r="L63" s="1455">
        <v>3086260</v>
      </c>
      <c r="M63" s="1455">
        <v>3197360</v>
      </c>
      <c r="N63" s="1455">
        <v>3908880</v>
      </c>
      <c r="O63" s="1455">
        <v>3927770</v>
      </c>
      <c r="P63" s="1456">
        <f t="shared" si="92"/>
        <v>24340950</v>
      </c>
      <c r="Q63" s="1464" t="s">
        <v>515</v>
      </c>
      <c r="R63" s="1434"/>
      <c r="S63" s="1455">
        <v>3996940</v>
      </c>
      <c r="T63" s="1455">
        <v>4163220</v>
      </c>
      <c r="U63" s="1455">
        <v>4354840</v>
      </c>
      <c r="V63" s="1455">
        <v>4509790</v>
      </c>
      <c r="W63" s="1470"/>
      <c r="X63" s="1470"/>
      <c r="Y63" s="1470"/>
      <c r="Z63" s="1470"/>
      <c r="AA63" s="1470"/>
      <c r="AB63" s="1470"/>
      <c r="AC63" s="1470"/>
      <c r="AD63" s="1470"/>
      <c r="AE63" s="1456">
        <f t="shared" si="94"/>
        <v>17024790</v>
      </c>
      <c r="AF63" s="1462" t="s">
        <v>516</v>
      </c>
      <c r="AG63" s="1470"/>
      <c r="AH63" s="1470"/>
      <c r="AI63" s="1470">
        <v>0</v>
      </c>
      <c r="AJ63" s="1470">
        <v>0</v>
      </c>
      <c r="AK63" s="1470">
        <v>0</v>
      </c>
      <c r="AL63" s="1470">
        <v>0</v>
      </c>
      <c r="AM63" s="1470"/>
      <c r="AN63" s="1470"/>
      <c r="AO63" s="1470"/>
      <c r="AP63" s="1470"/>
      <c r="AQ63" s="1470"/>
      <c r="AR63" s="1470"/>
      <c r="AS63" s="1456">
        <f t="shared" si="96"/>
        <v>0</v>
      </c>
      <c r="AU63" s="1470"/>
      <c r="AV63" s="1470"/>
      <c r="AW63" s="1470"/>
      <c r="AX63" s="1470"/>
      <c r="AY63" s="1470"/>
      <c r="AZ63" s="1470"/>
      <c r="BA63" s="1470"/>
      <c r="BB63" s="1470"/>
      <c r="BC63" s="1470"/>
      <c r="BD63" s="1470"/>
      <c r="BE63" s="1470"/>
      <c r="BF63" s="1457"/>
      <c r="BG63" s="1458">
        <f t="shared" si="98"/>
        <v>0</v>
      </c>
      <c r="BI63" s="1457"/>
      <c r="BJ63" s="1457"/>
      <c r="BK63" s="1457"/>
      <c r="BL63" s="1457"/>
      <c r="BM63" s="1457"/>
      <c r="BN63" s="1457"/>
      <c r="BO63" s="1457"/>
      <c r="BP63" s="1457"/>
      <c r="BQ63" s="1457"/>
      <c r="BR63" s="1457"/>
      <c r="BS63" s="1457"/>
      <c r="BT63" s="1457"/>
      <c r="BU63" s="1458">
        <f t="shared" si="100"/>
        <v>0</v>
      </c>
    </row>
    <row r="64" spans="1:73" outlineLevel="1">
      <c r="A64" s="1468"/>
      <c r="B64" s="1454" t="s">
        <v>341</v>
      </c>
      <c r="C64" s="1454" t="s">
        <v>8</v>
      </c>
      <c r="D64" s="1455"/>
      <c r="E64" s="1455"/>
      <c r="F64" s="1455"/>
      <c r="G64" s="1455"/>
      <c r="H64" s="1455">
        <v>2419094</v>
      </c>
      <c r="I64" s="1455">
        <v>2907717</v>
      </c>
      <c r="J64" s="1455">
        <v>3356127</v>
      </c>
      <c r="K64" s="1455">
        <v>9908613</v>
      </c>
      <c r="L64" s="1455">
        <v>17260346</v>
      </c>
      <c r="M64" s="1455">
        <v>26994171</v>
      </c>
      <c r="N64" s="1455">
        <v>30853200</v>
      </c>
      <c r="O64" s="1455">
        <v>30978790</v>
      </c>
      <c r="P64" s="1456">
        <f t="shared" si="92"/>
        <v>124678058</v>
      </c>
      <c r="Q64" s="1464" t="s">
        <v>515</v>
      </c>
      <c r="R64" s="1434"/>
      <c r="S64" s="1455">
        <v>28911096</v>
      </c>
      <c r="T64" s="1455">
        <v>17710851</v>
      </c>
      <c r="U64" s="1455">
        <v>17023346</v>
      </c>
      <c r="V64" s="1455">
        <v>17258118</v>
      </c>
      <c r="W64" s="1470"/>
      <c r="X64" s="1470"/>
      <c r="Y64" s="1470"/>
      <c r="Z64" s="1470"/>
      <c r="AA64" s="1470"/>
      <c r="AB64" s="1470"/>
      <c r="AC64" s="1470"/>
      <c r="AD64" s="1470"/>
      <c r="AE64" s="1456">
        <f t="shared" si="94"/>
        <v>80903411</v>
      </c>
      <c r="AF64" s="1462" t="s">
        <v>516</v>
      </c>
      <c r="AG64" s="1470"/>
      <c r="AH64" s="1470"/>
      <c r="AI64" s="1470">
        <v>0</v>
      </c>
      <c r="AJ64" s="1470">
        <v>0</v>
      </c>
      <c r="AK64" s="1470">
        <v>0</v>
      </c>
      <c r="AL64" s="1470">
        <v>0</v>
      </c>
      <c r="AM64" s="1470"/>
      <c r="AN64" s="1470"/>
      <c r="AO64" s="1470"/>
      <c r="AP64" s="1470"/>
      <c r="AQ64" s="1470"/>
      <c r="AR64" s="1470"/>
      <c r="AS64" s="1456">
        <f t="shared" si="96"/>
        <v>0</v>
      </c>
      <c r="AU64" s="1470"/>
      <c r="AV64" s="1470"/>
      <c r="AW64" s="1470"/>
      <c r="AX64" s="1470"/>
      <c r="AY64" s="1470"/>
      <c r="AZ64" s="1470"/>
      <c r="BA64" s="1470"/>
      <c r="BB64" s="1470"/>
      <c r="BC64" s="1470"/>
      <c r="BD64" s="1470"/>
      <c r="BE64" s="1470"/>
      <c r="BF64" s="1457"/>
      <c r="BG64" s="1458">
        <f t="shared" si="98"/>
        <v>0</v>
      </c>
      <c r="BI64" s="1457"/>
      <c r="BJ64" s="1457"/>
      <c r="BK64" s="1457"/>
      <c r="BL64" s="1457"/>
      <c r="BM64" s="1457"/>
      <c r="BN64" s="1457"/>
      <c r="BO64" s="1457"/>
      <c r="BP64" s="1457"/>
      <c r="BQ64" s="1457"/>
      <c r="BR64" s="1457"/>
      <c r="BS64" s="1457"/>
      <c r="BT64" s="1457"/>
      <c r="BU64" s="1458">
        <f t="shared" si="100"/>
        <v>0</v>
      </c>
    </row>
    <row r="65" spans="1:73" outlineLevel="1">
      <c r="A65" s="1468"/>
      <c r="B65" s="1454" t="s">
        <v>485</v>
      </c>
      <c r="C65" s="1454" t="s">
        <v>8</v>
      </c>
      <c r="D65" s="1455"/>
      <c r="E65" s="1455"/>
      <c r="F65" s="1455"/>
      <c r="G65" s="1455"/>
      <c r="H65" s="1455">
        <v>0</v>
      </c>
      <c r="I65" s="1455">
        <v>0</v>
      </c>
      <c r="J65" s="1455">
        <v>0</v>
      </c>
      <c r="K65" s="1455">
        <v>0</v>
      </c>
      <c r="L65" s="1455">
        <v>0</v>
      </c>
      <c r="M65" s="1455">
        <v>0</v>
      </c>
      <c r="N65" s="1455">
        <v>0</v>
      </c>
      <c r="O65" s="1455">
        <v>0</v>
      </c>
      <c r="P65" s="1456">
        <f t="shared" si="92"/>
        <v>0</v>
      </c>
      <c r="Q65" s="1464"/>
      <c r="R65" s="1434"/>
      <c r="S65" s="1455">
        <v>0</v>
      </c>
      <c r="T65" s="1455">
        <v>0</v>
      </c>
      <c r="U65" s="1455">
        <v>0</v>
      </c>
      <c r="V65" s="1455">
        <v>0</v>
      </c>
      <c r="W65" s="1470"/>
      <c r="X65" s="1470"/>
      <c r="Y65" s="1470"/>
      <c r="Z65" s="1470"/>
      <c r="AA65" s="1470"/>
      <c r="AB65" s="1470"/>
      <c r="AC65" s="1470"/>
      <c r="AD65" s="1470"/>
      <c r="AE65" s="1456">
        <f t="shared" si="94"/>
        <v>0</v>
      </c>
      <c r="AF65" s="1464"/>
      <c r="AG65" s="1470"/>
      <c r="AH65" s="1470"/>
      <c r="AI65" s="1470">
        <v>0</v>
      </c>
      <c r="AJ65" s="1470">
        <v>0</v>
      </c>
      <c r="AK65" s="1470">
        <v>0</v>
      </c>
      <c r="AL65" s="1470">
        <v>0</v>
      </c>
      <c r="AM65" s="1470"/>
      <c r="AN65" s="1470"/>
      <c r="AO65" s="1470"/>
      <c r="AP65" s="1470"/>
      <c r="AQ65" s="1470"/>
      <c r="AR65" s="1470"/>
      <c r="AS65" s="1456">
        <f t="shared" si="96"/>
        <v>0</v>
      </c>
      <c r="AU65" s="1470"/>
      <c r="AV65" s="1470"/>
      <c r="AW65" s="1470"/>
      <c r="AX65" s="1470"/>
      <c r="AY65" s="1470"/>
      <c r="AZ65" s="1470"/>
      <c r="BA65" s="1470"/>
      <c r="BB65" s="1470"/>
      <c r="BC65" s="1470"/>
      <c r="BD65" s="1470"/>
      <c r="BE65" s="1470"/>
      <c r="BF65" s="1457"/>
      <c r="BG65" s="1458">
        <f t="shared" si="98"/>
        <v>0</v>
      </c>
      <c r="BI65" s="1457"/>
      <c r="BJ65" s="1457"/>
      <c r="BK65" s="1457"/>
      <c r="BL65" s="1457"/>
      <c r="BM65" s="1457"/>
      <c r="BN65" s="1457"/>
      <c r="BO65" s="1457"/>
      <c r="BP65" s="1457"/>
      <c r="BQ65" s="1457"/>
      <c r="BR65" s="1457"/>
      <c r="BS65" s="1457"/>
      <c r="BT65" s="1457"/>
      <c r="BU65" s="1458">
        <f t="shared" si="100"/>
        <v>0</v>
      </c>
    </row>
    <row r="66" spans="1:73" outlineLevel="1">
      <c r="A66" s="1468"/>
      <c r="B66" s="1454" t="s">
        <v>486</v>
      </c>
      <c r="C66" s="1454" t="s">
        <v>8</v>
      </c>
      <c r="D66" s="1455"/>
      <c r="E66" s="1455"/>
      <c r="F66" s="1455"/>
      <c r="G66" s="1455"/>
      <c r="H66" s="1455">
        <v>1228440</v>
      </c>
      <c r="I66" s="1455">
        <v>0</v>
      </c>
      <c r="J66" s="1455">
        <v>0</v>
      </c>
      <c r="K66" s="1455">
        <v>0</v>
      </c>
      <c r="L66" s="1455">
        <v>0</v>
      </c>
      <c r="M66" s="1455">
        <v>0</v>
      </c>
      <c r="N66" s="1455">
        <v>0</v>
      </c>
      <c r="O66" s="1455">
        <v>0</v>
      </c>
      <c r="P66" s="1456">
        <f t="shared" si="92"/>
        <v>1228440</v>
      </c>
      <c r="Q66" s="1464"/>
      <c r="R66" s="1434"/>
      <c r="S66" s="1455">
        <v>0</v>
      </c>
      <c r="T66" s="1455">
        <v>0</v>
      </c>
      <c r="U66" s="1455">
        <v>0</v>
      </c>
      <c r="V66" s="1455">
        <v>0</v>
      </c>
      <c r="W66" s="1470"/>
      <c r="X66" s="1470"/>
      <c r="Y66" s="1470"/>
      <c r="Z66" s="1470"/>
      <c r="AA66" s="1470"/>
      <c r="AB66" s="1470"/>
      <c r="AC66" s="1470"/>
      <c r="AD66" s="1470"/>
      <c r="AE66" s="1456">
        <f t="shared" si="94"/>
        <v>0</v>
      </c>
      <c r="AF66" s="1464"/>
      <c r="AG66" s="1470"/>
      <c r="AH66" s="1470"/>
      <c r="AI66" s="1470">
        <v>0</v>
      </c>
      <c r="AJ66" s="1470">
        <v>0</v>
      </c>
      <c r="AK66" s="1470">
        <v>0</v>
      </c>
      <c r="AL66" s="1470">
        <v>0</v>
      </c>
      <c r="AM66" s="1470"/>
      <c r="AN66" s="1470"/>
      <c r="AO66" s="1470"/>
      <c r="AP66" s="1470"/>
      <c r="AQ66" s="1470"/>
      <c r="AR66" s="1470"/>
      <c r="AS66" s="1456">
        <f t="shared" si="96"/>
        <v>0</v>
      </c>
      <c r="AU66" s="1470"/>
      <c r="AV66" s="1470"/>
      <c r="AW66" s="1470"/>
      <c r="AX66" s="1470"/>
      <c r="AY66" s="1470"/>
      <c r="AZ66" s="1470"/>
      <c r="BA66" s="1470"/>
      <c r="BB66" s="1470"/>
      <c r="BC66" s="1470"/>
      <c r="BD66" s="1470"/>
      <c r="BE66" s="1470"/>
      <c r="BF66" s="1457"/>
      <c r="BG66" s="1458">
        <f t="shared" si="98"/>
        <v>0</v>
      </c>
      <c r="BI66" s="1457"/>
      <c r="BJ66" s="1457"/>
      <c r="BK66" s="1457"/>
      <c r="BL66" s="1457"/>
      <c r="BM66" s="1457"/>
      <c r="BN66" s="1457"/>
      <c r="BO66" s="1457"/>
      <c r="BP66" s="1457"/>
      <c r="BQ66" s="1457"/>
      <c r="BR66" s="1457"/>
      <c r="BS66" s="1457"/>
      <c r="BT66" s="1457"/>
      <c r="BU66" s="1458">
        <f t="shared" si="100"/>
        <v>0</v>
      </c>
    </row>
    <row r="67" spans="1:73" outlineLevel="1">
      <c r="A67" s="1468"/>
      <c r="B67" s="1454" t="s">
        <v>487</v>
      </c>
      <c r="C67" s="1454" t="s">
        <v>8</v>
      </c>
      <c r="D67" s="1455"/>
      <c r="E67" s="1455"/>
      <c r="F67" s="1455"/>
      <c r="G67" s="1455"/>
      <c r="H67" s="1455">
        <v>0</v>
      </c>
      <c r="I67" s="1455">
        <v>0</v>
      </c>
      <c r="J67" s="1455">
        <v>0</v>
      </c>
      <c r="K67" s="1455">
        <v>0</v>
      </c>
      <c r="L67" s="1455">
        <v>0</v>
      </c>
      <c r="M67" s="1455">
        <v>0</v>
      </c>
      <c r="N67" s="1455">
        <v>0</v>
      </c>
      <c r="O67" s="1455">
        <v>0</v>
      </c>
      <c r="P67" s="1456">
        <f t="shared" si="92"/>
        <v>0</v>
      </c>
      <c r="Q67" s="1464"/>
      <c r="R67" s="1434"/>
      <c r="S67" s="1455">
        <v>0</v>
      </c>
      <c r="T67" s="1455">
        <v>0</v>
      </c>
      <c r="U67" s="1455">
        <v>0</v>
      </c>
      <c r="V67" s="1455">
        <v>0</v>
      </c>
      <c r="W67" s="1470"/>
      <c r="X67" s="1470"/>
      <c r="Y67" s="1470"/>
      <c r="Z67" s="1470"/>
      <c r="AA67" s="1470"/>
      <c r="AB67" s="1470"/>
      <c r="AC67" s="1470"/>
      <c r="AD67" s="1470"/>
      <c r="AE67" s="1456">
        <f t="shared" si="94"/>
        <v>0</v>
      </c>
      <c r="AF67" s="1464"/>
      <c r="AG67" s="1470"/>
      <c r="AH67" s="1470"/>
      <c r="AI67" s="1470">
        <v>0</v>
      </c>
      <c r="AJ67" s="1470">
        <v>0</v>
      </c>
      <c r="AK67" s="1470">
        <v>0</v>
      </c>
      <c r="AL67" s="1470">
        <v>0</v>
      </c>
      <c r="AM67" s="1470"/>
      <c r="AN67" s="1470"/>
      <c r="AO67" s="1470"/>
      <c r="AP67" s="1470"/>
      <c r="AQ67" s="1470"/>
      <c r="AR67" s="1470"/>
      <c r="AS67" s="1456">
        <f t="shared" si="96"/>
        <v>0</v>
      </c>
      <c r="AU67" s="1470"/>
      <c r="AV67" s="1470"/>
      <c r="AW67" s="1470"/>
      <c r="AX67" s="1470"/>
      <c r="AY67" s="1470"/>
      <c r="AZ67" s="1470"/>
      <c r="BA67" s="1470"/>
      <c r="BB67" s="1470"/>
      <c r="BC67" s="1470"/>
      <c r="BD67" s="1470"/>
      <c r="BE67" s="1470"/>
      <c r="BF67" s="1457"/>
      <c r="BG67" s="1458">
        <f t="shared" si="98"/>
        <v>0</v>
      </c>
      <c r="BI67" s="1457"/>
      <c r="BJ67" s="1457"/>
      <c r="BK67" s="1457"/>
      <c r="BL67" s="1457"/>
      <c r="BM67" s="1457"/>
      <c r="BN67" s="1457"/>
      <c r="BO67" s="1457"/>
      <c r="BP67" s="1457"/>
      <c r="BQ67" s="1457"/>
      <c r="BR67" s="1457"/>
      <c r="BS67" s="1457"/>
      <c r="BT67" s="1457"/>
      <c r="BU67" s="1458">
        <f t="shared" si="100"/>
        <v>0</v>
      </c>
    </row>
    <row r="68" spans="1:73" outlineLevel="1">
      <c r="A68" s="1468"/>
      <c r="B68" s="1454" t="s">
        <v>488</v>
      </c>
      <c r="C68" s="1454" t="s">
        <v>8</v>
      </c>
      <c r="D68" s="1455"/>
      <c r="E68" s="1455"/>
      <c r="F68" s="1455"/>
      <c r="G68" s="1455"/>
      <c r="H68" s="1455">
        <v>0</v>
      </c>
      <c r="I68" s="1455">
        <v>0</v>
      </c>
      <c r="J68" s="1455">
        <v>0</v>
      </c>
      <c r="K68" s="1455">
        <v>0</v>
      </c>
      <c r="L68" s="1455">
        <v>0</v>
      </c>
      <c r="M68" s="1455">
        <v>0</v>
      </c>
      <c r="N68" s="1455">
        <v>0</v>
      </c>
      <c r="O68" s="1455">
        <v>0</v>
      </c>
      <c r="P68" s="1456">
        <f t="shared" si="92"/>
        <v>0</v>
      </c>
      <c r="Q68" s="1464"/>
      <c r="R68" s="1434"/>
      <c r="S68" s="1455">
        <v>0</v>
      </c>
      <c r="T68" s="1455">
        <v>0</v>
      </c>
      <c r="U68" s="1455">
        <v>0</v>
      </c>
      <c r="V68" s="1455">
        <v>0</v>
      </c>
      <c r="W68" s="1470"/>
      <c r="X68" s="1470"/>
      <c r="Y68" s="1470"/>
      <c r="Z68" s="1470"/>
      <c r="AA68" s="1470"/>
      <c r="AB68" s="1470"/>
      <c r="AC68" s="1470"/>
      <c r="AD68" s="1470"/>
      <c r="AE68" s="1456">
        <f t="shared" si="94"/>
        <v>0</v>
      </c>
      <c r="AF68" s="1464"/>
      <c r="AG68" s="1470"/>
      <c r="AH68" s="1470"/>
      <c r="AI68" s="1470">
        <v>0</v>
      </c>
      <c r="AJ68" s="1470">
        <v>0</v>
      </c>
      <c r="AK68" s="1470">
        <v>0</v>
      </c>
      <c r="AL68" s="1470">
        <v>0</v>
      </c>
      <c r="AM68" s="1470"/>
      <c r="AN68" s="1470"/>
      <c r="AO68" s="1470"/>
      <c r="AP68" s="1470"/>
      <c r="AQ68" s="1470"/>
      <c r="AR68" s="1470"/>
      <c r="AS68" s="1456">
        <f t="shared" si="96"/>
        <v>0</v>
      </c>
      <c r="AU68" s="1470"/>
      <c r="AV68" s="1470"/>
      <c r="AW68" s="1470"/>
      <c r="AX68" s="1470"/>
      <c r="AY68" s="1470"/>
      <c r="AZ68" s="1470"/>
      <c r="BA68" s="1470"/>
      <c r="BB68" s="1470"/>
      <c r="BC68" s="1470"/>
      <c r="BD68" s="1470"/>
      <c r="BE68" s="1470"/>
      <c r="BF68" s="1457"/>
      <c r="BG68" s="1458">
        <f t="shared" si="98"/>
        <v>0</v>
      </c>
      <c r="BI68" s="1457"/>
      <c r="BJ68" s="1457"/>
      <c r="BK68" s="1457"/>
      <c r="BL68" s="1457"/>
      <c r="BM68" s="1457"/>
      <c r="BN68" s="1457"/>
      <c r="BO68" s="1457"/>
      <c r="BP68" s="1457"/>
      <c r="BQ68" s="1457"/>
      <c r="BR68" s="1457"/>
      <c r="BS68" s="1457"/>
      <c r="BT68" s="1457"/>
      <c r="BU68" s="1458">
        <f t="shared" si="100"/>
        <v>0</v>
      </c>
    </row>
    <row r="69" spans="1:73" outlineLevel="1">
      <c r="A69" s="1468"/>
      <c r="B69" s="1454" t="s">
        <v>484</v>
      </c>
      <c r="C69" s="1454" t="s">
        <v>508</v>
      </c>
      <c r="D69" s="1455"/>
      <c r="E69" s="1455"/>
      <c r="F69" s="1455"/>
      <c r="G69" s="1455"/>
      <c r="H69" s="1455">
        <v>0</v>
      </c>
      <c r="I69" s="1455">
        <v>0</v>
      </c>
      <c r="J69" s="1455">
        <v>0</v>
      </c>
      <c r="K69" s="1455">
        <v>0</v>
      </c>
      <c r="L69" s="1455">
        <v>0</v>
      </c>
      <c r="M69" s="1455">
        <v>0</v>
      </c>
      <c r="N69" s="1455">
        <v>0</v>
      </c>
      <c r="O69" s="1455">
        <v>0</v>
      </c>
      <c r="P69" s="1456">
        <f t="shared" si="92"/>
        <v>0</v>
      </c>
      <c r="Q69" s="1464"/>
      <c r="R69" s="1434"/>
      <c r="S69" s="1455">
        <v>0</v>
      </c>
      <c r="T69" s="1455">
        <v>0</v>
      </c>
      <c r="U69" s="1455">
        <v>0</v>
      </c>
      <c r="V69" s="1455">
        <v>0</v>
      </c>
      <c r="W69" s="1470"/>
      <c r="X69" s="1470"/>
      <c r="Y69" s="1470"/>
      <c r="Z69" s="1470"/>
      <c r="AA69" s="1470"/>
      <c r="AB69" s="1470"/>
      <c r="AC69" s="1470"/>
      <c r="AD69" s="1470"/>
      <c r="AE69" s="1456">
        <f t="shared" si="94"/>
        <v>0</v>
      </c>
      <c r="AF69" s="1464"/>
      <c r="AG69" s="1470"/>
      <c r="AH69" s="1470"/>
      <c r="AI69" s="1470">
        <v>0</v>
      </c>
      <c r="AJ69" s="1470">
        <v>0</v>
      </c>
      <c r="AK69" s="1470">
        <v>0</v>
      </c>
      <c r="AL69" s="1470">
        <v>0</v>
      </c>
      <c r="AM69" s="1470"/>
      <c r="AN69" s="1470"/>
      <c r="AO69" s="1470"/>
      <c r="AP69" s="1470"/>
      <c r="AQ69" s="1470"/>
      <c r="AR69" s="1470"/>
      <c r="AS69" s="1456">
        <f t="shared" si="96"/>
        <v>0</v>
      </c>
      <c r="AU69" s="1470"/>
      <c r="AV69" s="1470"/>
      <c r="AW69" s="1470"/>
      <c r="AX69" s="1470"/>
      <c r="AY69" s="1470"/>
      <c r="AZ69" s="1470"/>
      <c r="BA69" s="1470"/>
      <c r="BB69" s="1470"/>
      <c r="BC69" s="1470"/>
      <c r="BD69" s="1470"/>
      <c r="BE69" s="1470"/>
      <c r="BF69" s="1457"/>
      <c r="BG69" s="1458">
        <f t="shared" si="98"/>
        <v>0</v>
      </c>
      <c r="BI69" s="1457"/>
      <c r="BJ69" s="1457"/>
      <c r="BK69" s="1457"/>
      <c r="BL69" s="1457"/>
      <c r="BM69" s="1457"/>
      <c r="BN69" s="1457"/>
      <c r="BO69" s="1457"/>
      <c r="BP69" s="1457"/>
      <c r="BQ69" s="1457"/>
      <c r="BR69" s="1457"/>
      <c r="BS69" s="1457"/>
      <c r="BT69" s="1457"/>
      <c r="BU69" s="1458">
        <f t="shared" si="100"/>
        <v>0</v>
      </c>
    </row>
    <row r="70" spans="1:73" outlineLevel="1">
      <c r="A70" s="1468"/>
      <c r="B70" s="1454" t="s">
        <v>489</v>
      </c>
      <c r="C70" s="1454" t="s">
        <v>508</v>
      </c>
      <c r="D70" s="1455"/>
      <c r="E70" s="1455"/>
      <c r="F70" s="1455"/>
      <c r="G70" s="1455"/>
      <c r="H70" s="1455">
        <v>400400</v>
      </c>
      <c r="I70" s="1455">
        <v>0</v>
      </c>
      <c r="J70" s="1455">
        <v>66000</v>
      </c>
      <c r="K70" s="1455">
        <v>0</v>
      </c>
      <c r="L70" s="1455">
        <v>500000</v>
      </c>
      <c r="M70" s="1455">
        <v>6011030</v>
      </c>
      <c r="N70" s="1455">
        <v>3988270</v>
      </c>
      <c r="O70" s="1455">
        <v>120000</v>
      </c>
      <c r="P70" s="1456">
        <f t="shared" si="92"/>
        <v>11085700</v>
      </c>
      <c r="Q70" s="1464"/>
      <c r="R70" s="1434"/>
      <c r="S70" s="1455">
        <v>0</v>
      </c>
      <c r="T70" s="1455">
        <v>1803010</v>
      </c>
      <c r="U70" s="1455">
        <v>1204000</v>
      </c>
      <c r="V70" s="1455">
        <v>7608342</v>
      </c>
      <c r="W70" s="1470"/>
      <c r="X70" s="1470"/>
      <c r="Y70" s="1470"/>
      <c r="Z70" s="1470"/>
      <c r="AA70" s="1470"/>
      <c r="AB70" s="1470"/>
      <c r="AC70" s="1470"/>
      <c r="AD70" s="1470"/>
      <c r="AE70" s="1456">
        <f t="shared" si="94"/>
        <v>10615352</v>
      </c>
      <c r="AF70" s="1464" t="s">
        <v>517</v>
      </c>
      <c r="AG70" s="1470"/>
      <c r="AH70" s="1470"/>
      <c r="AI70" s="1470">
        <v>0</v>
      </c>
      <c r="AJ70" s="1470">
        <v>0</v>
      </c>
      <c r="AK70" s="1470">
        <v>0</v>
      </c>
      <c r="AL70" s="1470">
        <v>0</v>
      </c>
      <c r="AM70" s="1470"/>
      <c r="AN70" s="1470"/>
      <c r="AO70" s="1470"/>
      <c r="AP70" s="1470"/>
      <c r="AQ70" s="1470"/>
      <c r="AR70" s="1470"/>
      <c r="AS70" s="1456">
        <f t="shared" si="96"/>
        <v>0</v>
      </c>
      <c r="AU70" s="1470"/>
      <c r="AV70" s="1470"/>
      <c r="AW70" s="1470"/>
      <c r="AX70" s="1470"/>
      <c r="AY70" s="1470"/>
      <c r="AZ70" s="1470"/>
      <c r="BA70" s="1470"/>
      <c r="BB70" s="1470"/>
      <c r="BC70" s="1470"/>
      <c r="BD70" s="1470"/>
      <c r="BE70" s="1470"/>
      <c r="BF70" s="1457"/>
      <c r="BG70" s="1458">
        <f t="shared" si="98"/>
        <v>0</v>
      </c>
      <c r="BI70" s="1457"/>
      <c r="BJ70" s="1457"/>
      <c r="BK70" s="1457"/>
      <c r="BL70" s="1457"/>
      <c r="BM70" s="1457"/>
      <c r="BN70" s="1457"/>
      <c r="BO70" s="1457"/>
      <c r="BP70" s="1457"/>
      <c r="BQ70" s="1457"/>
      <c r="BR70" s="1457"/>
      <c r="BS70" s="1457"/>
      <c r="BT70" s="1457"/>
      <c r="BU70" s="1458">
        <f t="shared" si="100"/>
        <v>0</v>
      </c>
    </row>
    <row r="71" spans="1:73" outlineLevel="1">
      <c r="A71" s="1468"/>
      <c r="B71" s="1454" t="s">
        <v>490</v>
      </c>
      <c r="C71" s="1454" t="s">
        <v>8</v>
      </c>
      <c r="D71" s="1455"/>
      <c r="E71" s="1455"/>
      <c r="F71" s="1455"/>
      <c r="G71" s="1455"/>
      <c r="H71" s="1455">
        <v>151200</v>
      </c>
      <c r="I71" s="1455">
        <v>1030050</v>
      </c>
      <c r="J71" s="1455">
        <v>209600</v>
      </c>
      <c r="K71" s="1455">
        <v>77850</v>
      </c>
      <c r="L71" s="1455">
        <v>300020</v>
      </c>
      <c r="M71" s="1455">
        <v>58500</v>
      </c>
      <c r="N71" s="1455">
        <v>459500</v>
      </c>
      <c r="O71" s="1455">
        <v>45900</v>
      </c>
      <c r="P71" s="1456">
        <f t="shared" si="92"/>
        <v>2332620</v>
      </c>
      <c r="Q71" s="1462" t="s">
        <v>511</v>
      </c>
      <c r="R71" s="1434"/>
      <c r="S71" s="1455">
        <v>22500</v>
      </c>
      <c r="T71" s="1455">
        <v>496800</v>
      </c>
      <c r="U71" s="1455">
        <v>78300</v>
      </c>
      <c r="V71" s="1455">
        <v>63000</v>
      </c>
      <c r="W71" s="1470"/>
      <c r="X71" s="1470"/>
      <c r="Y71" s="1470"/>
      <c r="Z71" s="1470"/>
      <c r="AA71" s="1470"/>
      <c r="AB71" s="1470"/>
      <c r="AC71" s="1470"/>
      <c r="AD71" s="1470"/>
      <c r="AE71" s="1456">
        <f t="shared" si="94"/>
        <v>660600</v>
      </c>
      <c r="AF71" s="1462" t="s">
        <v>518</v>
      </c>
      <c r="AG71" s="1470"/>
      <c r="AH71" s="1470"/>
      <c r="AI71" s="1470">
        <v>0</v>
      </c>
      <c r="AJ71" s="1470">
        <v>0</v>
      </c>
      <c r="AK71" s="1470">
        <v>0</v>
      </c>
      <c r="AL71" s="1470">
        <v>0</v>
      </c>
      <c r="AM71" s="1470"/>
      <c r="AN71" s="1470"/>
      <c r="AO71" s="1470"/>
      <c r="AP71" s="1470"/>
      <c r="AQ71" s="1470"/>
      <c r="AR71" s="1470"/>
      <c r="AS71" s="1456">
        <f t="shared" si="96"/>
        <v>0</v>
      </c>
      <c r="AU71" s="1470"/>
      <c r="AV71" s="1470"/>
      <c r="AW71" s="1470"/>
      <c r="AX71" s="1470"/>
      <c r="AY71" s="1470"/>
      <c r="AZ71" s="1470"/>
      <c r="BA71" s="1470"/>
      <c r="BB71" s="1470"/>
      <c r="BC71" s="1470"/>
      <c r="BD71" s="1470"/>
      <c r="BE71" s="1470"/>
      <c r="BF71" s="1457"/>
      <c r="BG71" s="1458">
        <f t="shared" si="98"/>
        <v>0</v>
      </c>
      <c r="BI71" s="1457"/>
      <c r="BJ71" s="1457"/>
      <c r="BK71" s="1457"/>
      <c r="BL71" s="1457"/>
      <c r="BM71" s="1457"/>
      <c r="BN71" s="1457"/>
      <c r="BO71" s="1457"/>
      <c r="BP71" s="1457"/>
      <c r="BQ71" s="1457"/>
      <c r="BR71" s="1457"/>
      <c r="BS71" s="1457"/>
      <c r="BT71" s="1457"/>
      <c r="BU71" s="1458">
        <f t="shared" si="100"/>
        <v>0</v>
      </c>
    </row>
    <row r="72" spans="1:73" outlineLevel="1">
      <c r="A72" s="1468"/>
      <c r="B72" s="1454" t="s">
        <v>491</v>
      </c>
      <c r="C72" s="1454" t="s">
        <v>8</v>
      </c>
      <c r="D72" s="1455"/>
      <c r="E72" s="1455"/>
      <c r="F72" s="1455"/>
      <c r="G72" s="1455"/>
      <c r="H72" s="1455">
        <v>0</v>
      </c>
      <c r="I72" s="1455">
        <v>0</v>
      </c>
      <c r="J72" s="1455">
        <v>0</v>
      </c>
      <c r="K72" s="1455">
        <v>0</v>
      </c>
      <c r="L72" s="1455">
        <v>0</v>
      </c>
      <c r="M72" s="1455">
        <v>0</v>
      </c>
      <c r="N72" s="1455">
        <v>0</v>
      </c>
      <c r="O72" s="1455">
        <v>0</v>
      </c>
      <c r="P72" s="1456">
        <f t="shared" si="92"/>
        <v>0</v>
      </c>
      <c r="Q72" s="1464"/>
      <c r="R72" s="1434"/>
      <c r="S72" s="1455">
        <v>0</v>
      </c>
      <c r="T72" s="1455">
        <v>0</v>
      </c>
      <c r="U72" s="1455">
        <v>0</v>
      </c>
      <c r="V72" s="1455">
        <v>0</v>
      </c>
      <c r="W72" s="1470"/>
      <c r="X72" s="1470"/>
      <c r="Y72" s="1470"/>
      <c r="Z72" s="1470"/>
      <c r="AA72" s="1470"/>
      <c r="AB72" s="1470"/>
      <c r="AC72" s="1470"/>
      <c r="AD72" s="1470"/>
      <c r="AE72" s="1456">
        <f t="shared" si="94"/>
        <v>0</v>
      </c>
      <c r="AF72" s="1462"/>
      <c r="AG72" s="1470"/>
      <c r="AH72" s="1470"/>
      <c r="AI72" s="1470">
        <v>0</v>
      </c>
      <c r="AJ72" s="1470">
        <v>0</v>
      </c>
      <c r="AK72" s="1470">
        <v>0</v>
      </c>
      <c r="AL72" s="1470">
        <v>0</v>
      </c>
      <c r="AM72" s="1470"/>
      <c r="AN72" s="1470"/>
      <c r="AO72" s="1470"/>
      <c r="AP72" s="1470"/>
      <c r="AQ72" s="1470"/>
      <c r="AR72" s="1470"/>
      <c r="AS72" s="1456">
        <f t="shared" si="96"/>
        <v>0</v>
      </c>
      <c r="AU72" s="1470"/>
      <c r="AV72" s="1470"/>
      <c r="AW72" s="1470"/>
      <c r="AX72" s="1470"/>
      <c r="AY72" s="1470"/>
      <c r="AZ72" s="1470"/>
      <c r="BA72" s="1470"/>
      <c r="BB72" s="1470"/>
      <c r="BC72" s="1470"/>
      <c r="BD72" s="1470"/>
      <c r="BE72" s="1470"/>
      <c r="BF72" s="1457"/>
      <c r="BG72" s="1458">
        <f t="shared" si="98"/>
        <v>0</v>
      </c>
      <c r="BI72" s="1457"/>
      <c r="BJ72" s="1457"/>
      <c r="BK72" s="1457"/>
      <c r="BL72" s="1457"/>
      <c r="BM72" s="1457"/>
      <c r="BN72" s="1457"/>
      <c r="BO72" s="1457"/>
      <c r="BP72" s="1457"/>
      <c r="BQ72" s="1457"/>
      <c r="BR72" s="1457"/>
      <c r="BS72" s="1457"/>
      <c r="BT72" s="1457"/>
      <c r="BU72" s="1458">
        <f t="shared" si="100"/>
        <v>0</v>
      </c>
    </row>
    <row r="73" spans="1:73" outlineLevel="1">
      <c r="A73" s="1468"/>
      <c r="B73" s="1454" t="s">
        <v>492</v>
      </c>
      <c r="C73" s="1454" t="s">
        <v>8</v>
      </c>
      <c r="D73" s="1455"/>
      <c r="E73" s="1455"/>
      <c r="F73" s="1455"/>
      <c r="G73" s="1455">
        <v>33343</v>
      </c>
      <c r="H73" s="1455">
        <v>26433600</v>
      </c>
      <c r="I73" s="1455">
        <v>-14070763</v>
      </c>
      <c r="J73" s="1455">
        <v>4903190</v>
      </c>
      <c r="K73" s="1455">
        <v>3655861</v>
      </c>
      <c r="L73" s="1455">
        <v>1695013</v>
      </c>
      <c r="M73" s="1455">
        <v>1290499</v>
      </c>
      <c r="N73" s="1455">
        <v>4201003</v>
      </c>
      <c r="O73" s="1455">
        <v>1180567</v>
      </c>
      <c r="P73" s="1456">
        <f t="shared" si="92"/>
        <v>29322313</v>
      </c>
      <c r="Q73" s="1462" t="s">
        <v>511</v>
      </c>
      <c r="R73" s="1434"/>
      <c r="S73" s="1455">
        <v>1741962</v>
      </c>
      <c r="T73" s="1455">
        <v>1122636</v>
      </c>
      <c r="U73" s="1455">
        <v>1649559</v>
      </c>
      <c r="V73" s="1455">
        <v>521578</v>
      </c>
      <c r="W73" s="1470"/>
      <c r="X73" s="1470"/>
      <c r="Y73" s="1470"/>
      <c r="Z73" s="1470"/>
      <c r="AA73" s="1470"/>
      <c r="AB73" s="1470"/>
      <c r="AC73" s="1470"/>
      <c r="AD73" s="1470"/>
      <c r="AE73" s="1456">
        <f t="shared" si="94"/>
        <v>5035735</v>
      </c>
      <c r="AF73" s="1462" t="s">
        <v>518</v>
      </c>
      <c r="AG73" s="1470"/>
      <c r="AH73" s="1470"/>
      <c r="AI73" s="1470">
        <v>0</v>
      </c>
      <c r="AJ73" s="1470">
        <v>0</v>
      </c>
      <c r="AK73" s="1470">
        <v>0</v>
      </c>
      <c r="AL73" s="1470">
        <v>0</v>
      </c>
      <c r="AM73" s="1470"/>
      <c r="AN73" s="1470"/>
      <c r="AO73" s="1470"/>
      <c r="AP73" s="1470"/>
      <c r="AQ73" s="1470"/>
      <c r="AR73" s="1470"/>
      <c r="AS73" s="1456">
        <f t="shared" si="96"/>
        <v>0</v>
      </c>
      <c r="AU73" s="1470"/>
      <c r="AV73" s="1470"/>
      <c r="AW73" s="1470"/>
      <c r="AX73" s="1470"/>
      <c r="AY73" s="1470"/>
      <c r="AZ73" s="1470"/>
      <c r="BA73" s="1470"/>
      <c r="BB73" s="1470"/>
      <c r="BC73" s="1470"/>
      <c r="BD73" s="1470"/>
      <c r="BE73" s="1470"/>
      <c r="BF73" s="1457"/>
      <c r="BG73" s="1458">
        <f t="shared" si="98"/>
        <v>0</v>
      </c>
      <c r="BI73" s="1457"/>
      <c r="BJ73" s="1457"/>
      <c r="BK73" s="1457"/>
      <c r="BL73" s="1457"/>
      <c r="BM73" s="1457"/>
      <c r="BN73" s="1457"/>
      <c r="BO73" s="1457"/>
      <c r="BP73" s="1457"/>
      <c r="BQ73" s="1457"/>
      <c r="BR73" s="1457"/>
      <c r="BS73" s="1457"/>
      <c r="BT73" s="1457"/>
      <c r="BU73" s="1458">
        <f t="shared" si="100"/>
        <v>0</v>
      </c>
    </row>
    <row r="74" spans="1:73" outlineLevel="1">
      <c r="A74" s="1468"/>
      <c r="B74" s="1454" t="s">
        <v>291</v>
      </c>
      <c r="C74" s="1454" t="s">
        <v>519</v>
      </c>
      <c r="D74" s="1455"/>
      <c r="E74" s="1455"/>
      <c r="F74" s="1455"/>
      <c r="G74" s="1455">
        <v>4450000</v>
      </c>
      <c r="H74" s="1455">
        <v>13866832</v>
      </c>
      <c r="I74" s="1455">
        <v>16878463</v>
      </c>
      <c r="J74" s="1455">
        <v>4687439</v>
      </c>
      <c r="K74" s="1455">
        <v>7038702</v>
      </c>
      <c r="L74" s="1455">
        <v>22199311</v>
      </c>
      <c r="M74" s="1455">
        <v>56027418</v>
      </c>
      <c r="N74" s="1455">
        <v>20859066</v>
      </c>
      <c r="O74" s="1455">
        <v>15109150</v>
      </c>
      <c r="P74" s="1456">
        <f t="shared" si="92"/>
        <v>161116381</v>
      </c>
      <c r="Q74" s="1462" t="s">
        <v>511</v>
      </c>
      <c r="R74" s="1434"/>
      <c r="S74" s="1455">
        <v>21020635</v>
      </c>
      <c r="T74" s="1455">
        <v>19303454</v>
      </c>
      <c r="U74" s="1455">
        <v>23954307</v>
      </c>
      <c r="V74" s="1455">
        <v>23322437</v>
      </c>
      <c r="W74" s="1471">
        <v>25602884</v>
      </c>
      <c r="X74" s="1471">
        <v>23537713</v>
      </c>
      <c r="Y74" s="1471">
        <v>25516706</v>
      </c>
      <c r="Z74" s="1471">
        <v>25411538</v>
      </c>
      <c r="AA74" s="1471">
        <v>25152124</v>
      </c>
      <c r="AB74" s="1471">
        <v>57972412</v>
      </c>
      <c r="AC74" s="1471">
        <v>56600092</v>
      </c>
      <c r="AD74" s="1471">
        <v>300784452</v>
      </c>
      <c r="AE74" s="1456">
        <f t="shared" si="94"/>
        <v>628178754</v>
      </c>
      <c r="AF74" s="1462" t="s">
        <v>520</v>
      </c>
      <c r="AG74" s="1471">
        <v>54054509</v>
      </c>
      <c r="AH74" s="1471">
        <v>43133489</v>
      </c>
      <c r="AI74" s="1471">
        <v>15176317</v>
      </c>
      <c r="AJ74" s="1471">
        <v>13032430</v>
      </c>
      <c r="AK74" s="1471">
        <f>136837343-SUM(AG74:AJ74)</f>
        <v>11440598</v>
      </c>
      <c r="AL74" s="1471">
        <f>165063751-SUM(AG74:AK74)</f>
        <v>28226408</v>
      </c>
      <c r="AM74" s="1471">
        <f>177383754-SUM(AG74:AL74)</f>
        <v>12320003</v>
      </c>
      <c r="AN74" s="1471">
        <f>189080276-SUM(AG74:AM74)</f>
        <v>11696522</v>
      </c>
      <c r="AO74" s="1471">
        <v>5190830</v>
      </c>
      <c r="AP74" s="1471">
        <f>209240934-SUM(AG74:AO74)</f>
        <v>14969828</v>
      </c>
      <c r="AQ74" s="1471">
        <v>9996953</v>
      </c>
      <c r="AR74" s="1471">
        <f>229845566-SUM(AG74:AQ74)</f>
        <v>10607679</v>
      </c>
      <c r="AS74" s="1456">
        <f t="shared" si="96"/>
        <v>229845566</v>
      </c>
      <c r="AT74" s="1438" t="s">
        <v>521</v>
      </c>
      <c r="AU74" s="1471">
        <v>4527645</v>
      </c>
      <c r="AV74" s="1471">
        <f>8152011-AU74</f>
        <v>3624366</v>
      </c>
      <c r="AW74" s="1471">
        <v>4012692</v>
      </c>
      <c r="AX74" s="1471">
        <v>3859005</v>
      </c>
      <c r="AY74" s="1471">
        <v>3762136</v>
      </c>
      <c r="AZ74" s="1471">
        <f>23426620-SUM(AU74:AY74)</f>
        <v>3640776</v>
      </c>
      <c r="BA74" s="1471">
        <v>3012473</v>
      </c>
      <c r="BB74" s="1471">
        <v>1822851</v>
      </c>
      <c r="BC74" s="1471">
        <v>1436121</v>
      </c>
      <c r="BD74" s="1471">
        <f>30671797-SUM(AU74:BC74)</f>
        <v>973732</v>
      </c>
      <c r="BE74" s="1471">
        <f>31446719-SUM(AU74:BD74)</f>
        <v>774922</v>
      </c>
      <c r="BF74" s="1457">
        <v>1436121</v>
      </c>
      <c r="BG74" s="1458">
        <f t="shared" si="98"/>
        <v>32882840</v>
      </c>
      <c r="BI74" s="1459">
        <f>1686884+669784+842746+973732</f>
        <v>4173146</v>
      </c>
      <c r="BJ74" s="1459">
        <f>300750+669784+842746+973732</f>
        <v>2787012</v>
      </c>
      <c r="BK74" s="1459">
        <f>750+842746+973732</f>
        <v>1817228</v>
      </c>
      <c r="BL74" s="1459">
        <f>690750+842746+973732</f>
        <v>2507228</v>
      </c>
      <c r="BM74" s="1459">
        <f>491750+842746+973732</f>
        <v>2308228</v>
      </c>
      <c r="BN74" s="1459">
        <f>750+842746+973732</f>
        <v>1817228</v>
      </c>
      <c r="BO74" s="1459">
        <f>750+842746+973732</f>
        <v>1817228</v>
      </c>
      <c r="BP74" s="1459">
        <f>750+842746+973732</f>
        <v>1817228</v>
      </c>
      <c r="BQ74" s="1459">
        <f>110750+842746+973732</f>
        <v>1927228</v>
      </c>
      <c r="BR74" s="1459">
        <f>750+842746+973732</f>
        <v>1817228</v>
      </c>
      <c r="BS74" s="1459">
        <f>750+842746+973732</f>
        <v>1817228</v>
      </c>
      <c r="BT74" s="1459">
        <f>65750+842746+973732</f>
        <v>1882228</v>
      </c>
      <c r="BU74" s="1458">
        <f t="shared" si="100"/>
        <v>26488438</v>
      </c>
    </row>
    <row r="75" spans="1:73" outlineLevel="1">
      <c r="A75" s="1468"/>
      <c r="B75" s="1454" t="s">
        <v>493</v>
      </c>
      <c r="C75" s="1454" t="s">
        <v>522</v>
      </c>
      <c r="D75" s="1455"/>
      <c r="E75" s="1455"/>
      <c r="F75" s="1455"/>
      <c r="G75" s="1455"/>
      <c r="H75" s="1455">
        <v>0</v>
      </c>
      <c r="I75" s="1455">
        <v>0</v>
      </c>
      <c r="J75" s="1455">
        <v>0</v>
      </c>
      <c r="K75" s="1455">
        <v>0</v>
      </c>
      <c r="L75" s="1455">
        <v>0</v>
      </c>
      <c r="M75" s="1455">
        <v>0</v>
      </c>
      <c r="N75" s="1455">
        <v>0</v>
      </c>
      <c r="O75" s="1455">
        <v>0</v>
      </c>
      <c r="P75" s="1456">
        <f t="shared" si="92"/>
        <v>0</v>
      </c>
      <c r="Q75" s="1464"/>
      <c r="R75" s="1434"/>
      <c r="S75" s="1455">
        <v>0</v>
      </c>
      <c r="T75" s="1455">
        <v>0</v>
      </c>
      <c r="U75" s="1455">
        <v>0</v>
      </c>
      <c r="V75" s="1455">
        <v>0</v>
      </c>
      <c r="W75" s="1470"/>
      <c r="X75" s="1470"/>
      <c r="Y75" s="1470"/>
      <c r="Z75" s="1470"/>
      <c r="AA75" s="1470"/>
      <c r="AB75" s="1470"/>
      <c r="AC75" s="1470"/>
      <c r="AD75" s="1470"/>
      <c r="AE75" s="1456">
        <f t="shared" si="94"/>
        <v>0</v>
      </c>
      <c r="AF75" s="1464"/>
      <c r="AG75" s="1470"/>
      <c r="AH75" s="1470"/>
      <c r="AI75" s="1470">
        <v>0</v>
      </c>
      <c r="AJ75" s="1470">
        <v>0</v>
      </c>
      <c r="AK75" s="1470">
        <v>0</v>
      </c>
      <c r="AL75" s="1470">
        <v>0</v>
      </c>
      <c r="AM75" s="1470"/>
      <c r="AN75" s="1470"/>
      <c r="AO75" s="1470"/>
      <c r="AP75" s="1470"/>
      <c r="AQ75" s="1470"/>
      <c r="AR75" s="1470"/>
      <c r="AS75" s="1456">
        <f t="shared" si="96"/>
        <v>0</v>
      </c>
      <c r="AU75" s="1470"/>
      <c r="AV75" s="1470"/>
      <c r="AW75" s="1470"/>
      <c r="AX75" s="1470"/>
      <c r="AY75" s="1470"/>
      <c r="AZ75" s="1470"/>
      <c r="BA75" s="1470"/>
      <c r="BB75" s="1470"/>
      <c r="BC75" s="1470"/>
      <c r="BD75" s="1470"/>
      <c r="BE75" s="1470"/>
      <c r="BF75" s="1457"/>
      <c r="BG75" s="1458">
        <f t="shared" si="98"/>
        <v>0</v>
      </c>
      <c r="BI75" s="1457"/>
      <c r="BJ75" s="1457"/>
      <c r="BK75" s="1457"/>
      <c r="BL75" s="1457"/>
      <c r="BM75" s="1457"/>
      <c r="BN75" s="1457"/>
      <c r="BO75" s="1457"/>
      <c r="BP75" s="1457"/>
      <c r="BQ75" s="1457"/>
      <c r="BR75" s="1457"/>
      <c r="BS75" s="1457"/>
      <c r="BT75" s="1457"/>
      <c r="BU75" s="1458">
        <f t="shared" si="100"/>
        <v>0</v>
      </c>
    </row>
    <row r="76" spans="1:73" outlineLevel="1">
      <c r="A76" s="1468"/>
      <c r="B76" s="1454" t="s">
        <v>494</v>
      </c>
      <c r="C76" s="1454" t="s">
        <v>522</v>
      </c>
      <c r="D76" s="1455"/>
      <c r="E76" s="1455"/>
      <c r="F76" s="1455"/>
      <c r="G76" s="1455"/>
      <c r="H76" s="1455">
        <v>0</v>
      </c>
      <c r="I76" s="1455">
        <v>0</v>
      </c>
      <c r="J76" s="1455">
        <v>0</v>
      </c>
      <c r="K76" s="1455">
        <v>0</v>
      </c>
      <c r="L76" s="1455">
        <v>0</v>
      </c>
      <c r="M76" s="1455">
        <v>0</v>
      </c>
      <c r="N76" s="1455">
        <v>0</v>
      </c>
      <c r="O76" s="1455">
        <v>0</v>
      </c>
      <c r="P76" s="1456">
        <f t="shared" si="92"/>
        <v>0</v>
      </c>
      <c r="Q76" s="1464"/>
      <c r="R76" s="1434"/>
      <c r="S76" s="1455">
        <v>0</v>
      </c>
      <c r="T76" s="1455">
        <v>0</v>
      </c>
      <c r="U76" s="1455">
        <v>0</v>
      </c>
      <c r="V76" s="1455">
        <v>0</v>
      </c>
      <c r="W76" s="1470"/>
      <c r="X76" s="1470"/>
      <c r="Y76" s="1470"/>
      <c r="Z76" s="1470"/>
      <c r="AA76" s="1470"/>
      <c r="AB76" s="1470"/>
      <c r="AC76" s="1470"/>
      <c r="AD76" s="1470"/>
      <c r="AE76" s="1456">
        <f t="shared" si="94"/>
        <v>0</v>
      </c>
      <c r="AF76" s="1464"/>
      <c r="AG76" s="1470"/>
      <c r="AH76" s="1470"/>
      <c r="AI76" s="1470">
        <v>0</v>
      </c>
      <c r="AJ76" s="1470">
        <v>0</v>
      </c>
      <c r="AK76" s="1470">
        <v>0</v>
      </c>
      <c r="AL76" s="1470">
        <v>0</v>
      </c>
      <c r="AM76" s="1470"/>
      <c r="AN76" s="1470"/>
      <c r="AO76" s="1470"/>
      <c r="AP76" s="1470"/>
      <c r="AQ76" s="1470"/>
      <c r="AR76" s="1470"/>
      <c r="AS76" s="1456">
        <f t="shared" si="96"/>
        <v>0</v>
      </c>
      <c r="AU76" s="1470"/>
      <c r="AV76" s="1470"/>
      <c r="AW76" s="1470"/>
      <c r="AX76" s="1470"/>
      <c r="AY76" s="1470"/>
      <c r="AZ76" s="1470"/>
      <c r="BA76" s="1470"/>
      <c r="BB76" s="1470"/>
      <c r="BC76" s="1470"/>
      <c r="BD76" s="1470"/>
      <c r="BE76" s="1470"/>
      <c r="BF76" s="1457"/>
      <c r="BG76" s="1458">
        <f t="shared" si="98"/>
        <v>0</v>
      </c>
      <c r="BI76" s="1457"/>
      <c r="BJ76" s="1457"/>
      <c r="BK76" s="1457"/>
      <c r="BL76" s="1457"/>
      <c r="BM76" s="1457"/>
      <c r="BN76" s="1457"/>
      <c r="BO76" s="1457"/>
      <c r="BP76" s="1457"/>
      <c r="BQ76" s="1457"/>
      <c r="BR76" s="1457"/>
      <c r="BS76" s="1457"/>
      <c r="BT76" s="1457"/>
      <c r="BU76" s="1458">
        <f t="shared" si="100"/>
        <v>0</v>
      </c>
    </row>
    <row r="77" spans="1:73" outlineLevel="1">
      <c r="A77" s="1468"/>
      <c r="B77" s="1454" t="s">
        <v>495</v>
      </c>
      <c r="C77" s="1454" t="s">
        <v>8</v>
      </c>
      <c r="D77" s="1455"/>
      <c r="E77" s="1455"/>
      <c r="F77" s="1455"/>
      <c r="G77" s="1455"/>
      <c r="H77" s="1455">
        <v>0</v>
      </c>
      <c r="I77" s="1455">
        <v>0</v>
      </c>
      <c r="J77" s="1455">
        <v>0</v>
      </c>
      <c r="K77" s="1455">
        <v>0</v>
      </c>
      <c r="L77" s="1455">
        <v>0</v>
      </c>
      <c r="M77" s="1455">
        <v>0</v>
      </c>
      <c r="N77" s="1455">
        <v>0</v>
      </c>
      <c r="O77" s="1455">
        <v>0</v>
      </c>
      <c r="P77" s="1456">
        <f t="shared" si="92"/>
        <v>0</v>
      </c>
      <c r="Q77" s="1464"/>
      <c r="R77" s="1434"/>
      <c r="S77" s="1455">
        <v>0</v>
      </c>
      <c r="T77" s="1455">
        <v>0</v>
      </c>
      <c r="U77" s="1455">
        <v>0</v>
      </c>
      <c r="V77" s="1455">
        <v>0</v>
      </c>
      <c r="W77" s="1470"/>
      <c r="X77" s="1470"/>
      <c r="Y77" s="1470"/>
      <c r="Z77" s="1470"/>
      <c r="AA77" s="1470"/>
      <c r="AB77" s="1470"/>
      <c r="AC77" s="1470"/>
      <c r="AD77" s="1470"/>
      <c r="AE77" s="1456">
        <f t="shared" si="94"/>
        <v>0</v>
      </c>
      <c r="AF77" s="1464"/>
      <c r="AG77" s="1470"/>
      <c r="AH77" s="1470"/>
      <c r="AI77" s="1470">
        <v>0</v>
      </c>
      <c r="AJ77" s="1470">
        <v>0</v>
      </c>
      <c r="AK77" s="1470">
        <v>0</v>
      </c>
      <c r="AL77" s="1470">
        <v>0</v>
      </c>
      <c r="AM77" s="1470"/>
      <c r="AN77" s="1470"/>
      <c r="AO77" s="1470"/>
      <c r="AP77" s="1470"/>
      <c r="AQ77" s="1470"/>
      <c r="AR77" s="1470"/>
      <c r="AS77" s="1456">
        <f t="shared" si="96"/>
        <v>0</v>
      </c>
      <c r="AU77" s="1470"/>
      <c r="AV77" s="1470"/>
      <c r="AW77" s="1470"/>
      <c r="AX77" s="1470"/>
      <c r="AY77" s="1470"/>
      <c r="AZ77" s="1470"/>
      <c r="BA77" s="1470"/>
      <c r="BB77" s="1470"/>
      <c r="BC77" s="1470"/>
      <c r="BD77" s="1470"/>
      <c r="BE77" s="1470"/>
      <c r="BF77" s="1457"/>
      <c r="BG77" s="1458">
        <f t="shared" si="98"/>
        <v>0</v>
      </c>
      <c r="BI77" s="1457"/>
      <c r="BJ77" s="1457"/>
      <c r="BK77" s="1457"/>
      <c r="BL77" s="1457"/>
      <c r="BM77" s="1457"/>
      <c r="BN77" s="1457"/>
      <c r="BO77" s="1457"/>
      <c r="BP77" s="1457"/>
      <c r="BQ77" s="1457"/>
      <c r="BR77" s="1457"/>
      <c r="BS77" s="1457"/>
      <c r="BT77" s="1457"/>
      <c r="BU77" s="1458">
        <f t="shared" si="100"/>
        <v>0</v>
      </c>
    </row>
    <row r="78" spans="1:73" outlineLevel="1">
      <c r="A78" s="1468"/>
      <c r="B78" s="1454" t="s">
        <v>496</v>
      </c>
      <c r="C78" s="1454" t="s">
        <v>8</v>
      </c>
      <c r="D78" s="1455"/>
      <c r="E78" s="1455"/>
      <c r="F78" s="1455"/>
      <c r="G78" s="1455">
        <v>34040</v>
      </c>
      <c r="H78" s="1455">
        <v>53622</v>
      </c>
      <c r="I78" s="1455">
        <v>789359</v>
      </c>
      <c r="J78" s="1455">
        <v>847098</v>
      </c>
      <c r="K78" s="1455">
        <v>1024905</v>
      </c>
      <c r="L78" s="1455">
        <v>1090530</v>
      </c>
      <c r="M78" s="1455">
        <v>1090530</v>
      </c>
      <c r="N78" s="1455">
        <v>1112405</v>
      </c>
      <c r="O78" s="1455">
        <v>1216767</v>
      </c>
      <c r="P78" s="1456">
        <f t="shared" si="92"/>
        <v>7259256</v>
      </c>
      <c r="Q78" s="1464"/>
      <c r="R78" s="1434"/>
      <c r="S78" s="1455">
        <v>1216570</v>
      </c>
      <c r="T78" s="1455">
        <v>1237533</v>
      </c>
      <c r="U78" s="1455">
        <v>1237533</v>
      </c>
      <c r="V78" s="1455">
        <v>1237533</v>
      </c>
      <c r="W78" s="1470"/>
      <c r="X78" s="1470"/>
      <c r="Y78" s="1470"/>
      <c r="Z78" s="1470"/>
      <c r="AA78" s="1470"/>
      <c r="AB78" s="1470"/>
      <c r="AC78" s="1470"/>
      <c r="AD78" s="1470"/>
      <c r="AE78" s="1456">
        <f t="shared" si="94"/>
        <v>4929169</v>
      </c>
      <c r="AF78" s="1464" t="s">
        <v>518</v>
      </c>
      <c r="AG78" s="1470"/>
      <c r="AH78" s="1470"/>
      <c r="AI78" s="1470">
        <v>0</v>
      </c>
      <c r="AJ78" s="1470">
        <v>0</v>
      </c>
      <c r="AK78" s="1470">
        <v>0</v>
      </c>
      <c r="AL78" s="1470">
        <v>0</v>
      </c>
      <c r="AM78" s="1470"/>
      <c r="AN78" s="1470"/>
      <c r="AO78" s="1470"/>
      <c r="AP78" s="1470"/>
      <c r="AQ78" s="1470"/>
      <c r="AR78" s="1470"/>
      <c r="AS78" s="1456">
        <f t="shared" si="96"/>
        <v>0</v>
      </c>
      <c r="AU78" s="1470"/>
      <c r="AV78" s="1470"/>
      <c r="AW78" s="1470"/>
      <c r="AX78" s="1470"/>
      <c r="AY78" s="1470"/>
      <c r="AZ78" s="1470"/>
      <c r="BA78" s="1470"/>
      <c r="BB78" s="1470"/>
      <c r="BC78" s="1470"/>
      <c r="BD78" s="1470"/>
      <c r="BE78" s="1470"/>
      <c r="BF78" s="1457"/>
      <c r="BG78" s="1458">
        <f t="shared" si="98"/>
        <v>0</v>
      </c>
      <c r="BI78" s="1457"/>
      <c r="BJ78" s="1457"/>
      <c r="BK78" s="1457"/>
      <c r="BL78" s="1457"/>
      <c r="BM78" s="1457"/>
      <c r="BN78" s="1457"/>
      <c r="BO78" s="1457"/>
      <c r="BP78" s="1457"/>
      <c r="BQ78" s="1457"/>
      <c r="BR78" s="1457"/>
      <c r="BS78" s="1457"/>
      <c r="BT78" s="1457"/>
      <c r="BU78" s="1458">
        <f t="shared" si="100"/>
        <v>0</v>
      </c>
    </row>
    <row r="79" spans="1:73" outlineLevel="1">
      <c r="A79" s="1468"/>
      <c r="B79" s="1454" t="s">
        <v>497</v>
      </c>
      <c r="C79" s="1454" t="s">
        <v>8</v>
      </c>
      <c r="D79" s="1455"/>
      <c r="E79" s="1455"/>
      <c r="F79" s="1455"/>
      <c r="G79" s="1455"/>
      <c r="H79" s="1455">
        <v>0</v>
      </c>
      <c r="I79" s="1455">
        <v>0</v>
      </c>
      <c r="J79" s="1455">
        <v>0</v>
      </c>
      <c r="K79" s="1455">
        <v>0</v>
      </c>
      <c r="L79" s="1455">
        <v>0</v>
      </c>
      <c r="M79" s="1455">
        <v>0</v>
      </c>
      <c r="N79" s="1455">
        <v>0</v>
      </c>
      <c r="O79" s="1455">
        <v>0</v>
      </c>
      <c r="P79" s="1456">
        <f t="shared" si="92"/>
        <v>0</v>
      </c>
      <c r="Q79" s="1464"/>
      <c r="R79" s="1434"/>
      <c r="S79" s="1455">
        <v>0</v>
      </c>
      <c r="T79" s="1455">
        <v>0</v>
      </c>
      <c r="U79" s="1455">
        <v>0</v>
      </c>
      <c r="V79" s="1455">
        <v>0</v>
      </c>
      <c r="W79" s="1470"/>
      <c r="X79" s="1470"/>
      <c r="Y79" s="1470"/>
      <c r="Z79" s="1470"/>
      <c r="AA79" s="1470"/>
      <c r="AB79" s="1470"/>
      <c r="AC79" s="1470"/>
      <c r="AD79" s="1470"/>
      <c r="AE79" s="1456">
        <f t="shared" si="94"/>
        <v>0</v>
      </c>
      <c r="AF79" s="1464"/>
      <c r="AG79" s="1470"/>
      <c r="AH79" s="1470"/>
      <c r="AI79" s="1470">
        <v>0</v>
      </c>
      <c r="AJ79" s="1470">
        <v>0</v>
      </c>
      <c r="AK79" s="1470">
        <v>0</v>
      </c>
      <c r="AL79" s="1470">
        <v>0</v>
      </c>
      <c r="AM79" s="1470"/>
      <c r="AN79" s="1470"/>
      <c r="AO79" s="1470"/>
      <c r="AP79" s="1470"/>
      <c r="AQ79" s="1470"/>
      <c r="AR79" s="1470"/>
      <c r="AS79" s="1456">
        <f t="shared" si="96"/>
        <v>0</v>
      </c>
      <c r="AU79" s="1470"/>
      <c r="AV79" s="1470"/>
      <c r="AW79" s="1470"/>
      <c r="AX79" s="1470"/>
      <c r="AY79" s="1470"/>
      <c r="AZ79" s="1470"/>
      <c r="BA79" s="1470"/>
      <c r="BB79" s="1470"/>
      <c r="BC79" s="1470"/>
      <c r="BD79" s="1470"/>
      <c r="BE79" s="1470"/>
      <c r="BF79" s="1457"/>
      <c r="BG79" s="1458">
        <f t="shared" si="98"/>
        <v>0</v>
      </c>
      <c r="BI79" s="1457"/>
      <c r="BJ79" s="1457"/>
      <c r="BK79" s="1457"/>
      <c r="BL79" s="1457"/>
      <c r="BM79" s="1457"/>
      <c r="BN79" s="1457"/>
      <c r="BO79" s="1457"/>
      <c r="BP79" s="1457"/>
      <c r="BQ79" s="1457"/>
      <c r="BR79" s="1457"/>
      <c r="BS79" s="1457"/>
      <c r="BT79" s="1457"/>
      <c r="BU79" s="1458">
        <f t="shared" si="100"/>
        <v>0</v>
      </c>
    </row>
    <row r="80" spans="1:73" outlineLevel="1">
      <c r="A80" s="1468"/>
      <c r="B80" s="1454" t="s">
        <v>498</v>
      </c>
      <c r="C80" s="1454" t="s">
        <v>8</v>
      </c>
      <c r="D80" s="1455"/>
      <c r="E80" s="1455"/>
      <c r="F80" s="1455"/>
      <c r="G80" s="1455"/>
      <c r="H80" s="1455">
        <v>0</v>
      </c>
      <c r="I80" s="1455">
        <v>0</v>
      </c>
      <c r="J80" s="1455">
        <v>0</v>
      </c>
      <c r="K80" s="1455">
        <v>0</v>
      </c>
      <c r="L80" s="1455">
        <v>0</v>
      </c>
      <c r="M80" s="1455">
        <v>0</v>
      </c>
      <c r="N80" s="1455">
        <v>0</v>
      </c>
      <c r="O80" s="1455">
        <v>0</v>
      </c>
      <c r="P80" s="1456">
        <f t="shared" si="92"/>
        <v>0</v>
      </c>
      <c r="Q80" s="1464"/>
      <c r="R80" s="1434"/>
      <c r="S80" s="1455">
        <v>0</v>
      </c>
      <c r="T80" s="1455">
        <v>0</v>
      </c>
      <c r="U80" s="1455">
        <v>0</v>
      </c>
      <c r="V80" s="1455">
        <v>0</v>
      </c>
      <c r="W80" s="1470"/>
      <c r="X80" s="1470"/>
      <c r="Y80" s="1470"/>
      <c r="Z80" s="1470"/>
      <c r="AA80" s="1470"/>
      <c r="AB80" s="1470"/>
      <c r="AC80" s="1470"/>
      <c r="AD80" s="1470"/>
      <c r="AE80" s="1456">
        <f t="shared" si="94"/>
        <v>0</v>
      </c>
      <c r="AF80" s="1464"/>
      <c r="AG80" s="1470"/>
      <c r="AH80" s="1470"/>
      <c r="AI80" s="1470">
        <v>0</v>
      </c>
      <c r="AJ80" s="1470">
        <v>0</v>
      </c>
      <c r="AK80" s="1470">
        <v>0</v>
      </c>
      <c r="AL80" s="1470">
        <v>0</v>
      </c>
      <c r="AM80" s="1470"/>
      <c r="AN80" s="1470"/>
      <c r="AO80" s="1470"/>
      <c r="AP80" s="1470"/>
      <c r="AQ80" s="1470"/>
      <c r="AR80" s="1470"/>
      <c r="AS80" s="1456">
        <f t="shared" si="96"/>
        <v>0</v>
      </c>
      <c r="AU80" s="1470"/>
      <c r="AV80" s="1470"/>
      <c r="AW80" s="1470"/>
      <c r="AX80" s="1470"/>
      <c r="AY80" s="1470"/>
      <c r="AZ80" s="1470"/>
      <c r="BA80" s="1470"/>
      <c r="BB80" s="1470"/>
      <c r="BC80" s="1470"/>
      <c r="BD80" s="1470"/>
      <c r="BE80" s="1470"/>
      <c r="BF80" s="1457"/>
      <c r="BG80" s="1458">
        <f t="shared" si="98"/>
        <v>0</v>
      </c>
      <c r="BI80" s="1457"/>
      <c r="BJ80" s="1457"/>
      <c r="BK80" s="1457"/>
      <c r="BL80" s="1457"/>
      <c r="BM80" s="1457"/>
      <c r="BN80" s="1457"/>
      <c r="BO80" s="1457"/>
      <c r="BP80" s="1457"/>
      <c r="BQ80" s="1457"/>
      <c r="BR80" s="1457"/>
      <c r="BS80" s="1457"/>
      <c r="BT80" s="1457"/>
      <c r="BU80" s="1458">
        <f t="shared" si="100"/>
        <v>0</v>
      </c>
    </row>
    <row r="81" spans="1:73" outlineLevel="1">
      <c r="A81" s="1468"/>
      <c r="B81" s="1454" t="s">
        <v>499</v>
      </c>
      <c r="C81" s="1454" t="s">
        <v>8</v>
      </c>
      <c r="D81" s="1455"/>
      <c r="E81" s="1455"/>
      <c r="F81" s="1455"/>
      <c r="G81" s="1455"/>
      <c r="H81" s="1455">
        <v>0</v>
      </c>
      <c r="I81" s="1455">
        <v>0</v>
      </c>
      <c r="J81" s="1455">
        <v>41245785</v>
      </c>
      <c r="K81" s="1455">
        <v>48064380</v>
      </c>
      <c r="L81" s="1455">
        <v>14553000</v>
      </c>
      <c r="M81" s="1455">
        <v>4939820</v>
      </c>
      <c r="N81" s="1455">
        <v>5214400</v>
      </c>
      <c r="O81" s="1455">
        <v>184296600</v>
      </c>
      <c r="P81" s="1456">
        <f t="shared" si="92"/>
        <v>298313985</v>
      </c>
      <c r="Q81" s="1462" t="s">
        <v>511</v>
      </c>
      <c r="R81" s="1434"/>
      <c r="S81" s="1455">
        <v>20114400</v>
      </c>
      <c r="T81" s="1455">
        <v>10606575</v>
      </c>
      <c r="U81" s="1455">
        <v>41965350</v>
      </c>
      <c r="V81" s="1455">
        <v>97289430</v>
      </c>
      <c r="W81" s="1470"/>
      <c r="X81" s="1470"/>
      <c r="Y81" s="1470"/>
      <c r="Z81" s="1470"/>
      <c r="AA81" s="1470"/>
      <c r="AB81" s="1470"/>
      <c r="AC81" s="1470"/>
      <c r="AD81" s="1470"/>
      <c r="AE81" s="1456">
        <f t="shared" si="94"/>
        <v>169975755</v>
      </c>
      <c r="AF81" s="1462" t="s">
        <v>523</v>
      </c>
      <c r="AG81" s="1470"/>
      <c r="AH81" s="1470"/>
      <c r="AI81" s="1470">
        <v>0</v>
      </c>
      <c r="AJ81" s="1470">
        <v>0</v>
      </c>
      <c r="AK81" s="1470">
        <v>0</v>
      </c>
      <c r="AL81" s="1470">
        <v>0</v>
      </c>
      <c r="AM81" s="1470"/>
      <c r="AN81" s="1470"/>
      <c r="AO81" s="1470"/>
      <c r="AP81" s="1470"/>
      <c r="AQ81" s="1470"/>
      <c r="AR81" s="1470"/>
      <c r="AS81" s="1456">
        <f t="shared" si="96"/>
        <v>0</v>
      </c>
      <c r="AU81" s="1470"/>
      <c r="AV81" s="1470"/>
      <c r="AW81" s="1470"/>
      <c r="AX81" s="1470"/>
      <c r="AY81" s="1470"/>
      <c r="AZ81" s="1470"/>
      <c r="BA81" s="1470"/>
      <c r="BB81" s="1470"/>
      <c r="BC81" s="1470"/>
      <c r="BD81" s="1470"/>
      <c r="BE81" s="1470"/>
      <c r="BF81" s="1457"/>
      <c r="BG81" s="1458">
        <f t="shared" si="98"/>
        <v>0</v>
      </c>
      <c r="BI81" s="1457"/>
      <c r="BJ81" s="1457"/>
      <c r="BK81" s="1457"/>
      <c r="BL81" s="1457"/>
      <c r="BM81" s="1457"/>
      <c r="BN81" s="1457"/>
      <c r="BO81" s="1457"/>
      <c r="BP81" s="1457"/>
      <c r="BQ81" s="1457"/>
      <c r="BR81" s="1457"/>
      <c r="BS81" s="1457"/>
      <c r="BT81" s="1457"/>
      <c r="BU81" s="1458">
        <f t="shared" si="100"/>
        <v>0</v>
      </c>
    </row>
    <row r="82" spans="1:73" outlineLevel="1">
      <c r="A82" s="1468"/>
      <c r="B82" s="1454" t="s">
        <v>524</v>
      </c>
      <c r="C82" s="1454" t="s">
        <v>8</v>
      </c>
      <c r="D82" s="1455"/>
      <c r="E82" s="1455"/>
      <c r="F82" s="1455"/>
      <c r="G82" s="1455"/>
      <c r="H82" s="1455">
        <v>0</v>
      </c>
      <c r="I82" s="1455">
        <v>0</v>
      </c>
      <c r="J82" s="1455">
        <v>0</v>
      </c>
      <c r="K82" s="1455">
        <v>0</v>
      </c>
      <c r="L82" s="1455">
        <v>0</v>
      </c>
      <c r="M82" s="1455">
        <v>0</v>
      </c>
      <c r="N82" s="1455">
        <v>0</v>
      </c>
      <c r="O82" s="1455">
        <v>0</v>
      </c>
      <c r="P82" s="1456">
        <f t="shared" si="92"/>
        <v>0</v>
      </c>
      <c r="Q82" s="1464"/>
      <c r="R82" s="1434"/>
      <c r="S82" s="1455">
        <v>0</v>
      </c>
      <c r="T82" s="1455">
        <v>0</v>
      </c>
      <c r="U82" s="1455">
        <v>0</v>
      </c>
      <c r="V82" s="1455">
        <v>0</v>
      </c>
      <c r="W82" s="1470"/>
      <c r="X82" s="1470"/>
      <c r="Y82" s="1470"/>
      <c r="Z82" s="1470"/>
      <c r="AA82" s="1470"/>
      <c r="AB82" s="1470"/>
      <c r="AC82" s="1470"/>
      <c r="AD82" s="1470"/>
      <c r="AE82" s="1456">
        <f t="shared" si="94"/>
        <v>0</v>
      </c>
      <c r="AF82" s="1464"/>
      <c r="AG82" s="1470"/>
      <c r="AH82" s="1470"/>
      <c r="AI82" s="1470">
        <v>0</v>
      </c>
      <c r="AJ82" s="1470">
        <v>0</v>
      </c>
      <c r="AK82" s="1470">
        <v>0</v>
      </c>
      <c r="AL82" s="1470">
        <v>0</v>
      </c>
      <c r="AM82" s="1470"/>
      <c r="AN82" s="1470"/>
      <c r="AO82" s="1470"/>
      <c r="AP82" s="1470"/>
      <c r="AQ82" s="1470"/>
      <c r="AR82" s="1470"/>
      <c r="AS82" s="1456">
        <f t="shared" si="96"/>
        <v>0</v>
      </c>
      <c r="AU82" s="1470"/>
      <c r="AV82" s="1470"/>
      <c r="AW82" s="1470"/>
      <c r="AX82" s="1470"/>
      <c r="AY82" s="1470"/>
      <c r="AZ82" s="1470"/>
      <c r="BA82" s="1470"/>
      <c r="BB82" s="1470"/>
      <c r="BC82" s="1470"/>
      <c r="BD82" s="1470"/>
      <c r="BE82" s="1470"/>
      <c r="BF82" s="1457"/>
      <c r="BG82" s="1458">
        <f t="shared" si="98"/>
        <v>0</v>
      </c>
      <c r="BI82" s="1457"/>
      <c r="BJ82" s="1457"/>
      <c r="BK82" s="1457"/>
      <c r="BL82" s="1457"/>
      <c r="BM82" s="1457"/>
      <c r="BN82" s="1457"/>
      <c r="BO82" s="1457"/>
      <c r="BP82" s="1457"/>
      <c r="BQ82" s="1457"/>
      <c r="BR82" s="1457"/>
      <c r="BS82" s="1457"/>
      <c r="BT82" s="1457"/>
      <c r="BU82" s="1458">
        <f t="shared" si="100"/>
        <v>0</v>
      </c>
    </row>
    <row r="83" spans="1:73" outlineLevel="1">
      <c r="A83" s="1468"/>
      <c r="B83" s="1454" t="s">
        <v>525</v>
      </c>
      <c r="C83" s="1454" t="s">
        <v>8</v>
      </c>
      <c r="D83" s="1455"/>
      <c r="E83" s="1455"/>
      <c r="F83" s="1455"/>
      <c r="G83" s="1455"/>
      <c r="H83" s="1455">
        <v>0</v>
      </c>
      <c r="I83" s="1455">
        <v>0</v>
      </c>
      <c r="J83" s="1455">
        <v>0</v>
      </c>
      <c r="K83" s="1455">
        <v>0</v>
      </c>
      <c r="L83" s="1455">
        <v>0</v>
      </c>
      <c r="M83" s="1455">
        <v>0</v>
      </c>
      <c r="N83" s="1455">
        <v>0</v>
      </c>
      <c r="O83" s="1455">
        <v>0</v>
      </c>
      <c r="P83" s="1456">
        <f t="shared" si="92"/>
        <v>0</v>
      </c>
      <c r="Q83" s="1464"/>
      <c r="R83" s="1434"/>
      <c r="S83" s="1455">
        <v>0</v>
      </c>
      <c r="T83" s="1455">
        <v>0</v>
      </c>
      <c r="U83" s="1455">
        <v>0</v>
      </c>
      <c r="V83" s="1455">
        <v>0</v>
      </c>
      <c r="W83" s="1470"/>
      <c r="X83" s="1470"/>
      <c r="Y83" s="1470"/>
      <c r="Z83" s="1470"/>
      <c r="AA83" s="1470"/>
      <c r="AB83" s="1470"/>
      <c r="AC83" s="1470"/>
      <c r="AD83" s="1470"/>
      <c r="AE83" s="1456">
        <f t="shared" si="94"/>
        <v>0</v>
      </c>
      <c r="AF83" s="1464"/>
      <c r="AG83" s="1470"/>
      <c r="AH83" s="1470"/>
      <c r="AI83" s="1470">
        <v>0</v>
      </c>
      <c r="AJ83" s="1470">
        <v>0</v>
      </c>
      <c r="AK83" s="1470">
        <v>0</v>
      </c>
      <c r="AL83" s="1470">
        <v>0</v>
      </c>
      <c r="AM83" s="1470"/>
      <c r="AN83" s="1470"/>
      <c r="AO83" s="1470"/>
      <c r="AP83" s="1470"/>
      <c r="AQ83" s="1470"/>
      <c r="AR83" s="1470"/>
      <c r="AS83" s="1456">
        <f t="shared" si="96"/>
        <v>0</v>
      </c>
      <c r="AU83" s="1470"/>
      <c r="AV83" s="1470"/>
      <c r="AW83" s="1470"/>
      <c r="AX83" s="1470"/>
      <c r="AY83" s="1470"/>
      <c r="AZ83" s="1470"/>
      <c r="BA83" s="1470"/>
      <c r="BB83" s="1470"/>
      <c r="BC83" s="1470"/>
      <c r="BD83" s="1470"/>
      <c r="BE83" s="1470"/>
      <c r="BF83" s="1457"/>
      <c r="BG83" s="1458">
        <f t="shared" si="98"/>
        <v>0</v>
      </c>
      <c r="BI83" s="1457"/>
      <c r="BJ83" s="1457"/>
      <c r="BK83" s="1457"/>
      <c r="BL83" s="1457"/>
      <c r="BM83" s="1457"/>
      <c r="BN83" s="1457"/>
      <c r="BO83" s="1457"/>
      <c r="BP83" s="1457"/>
      <c r="BQ83" s="1457"/>
      <c r="BR83" s="1457"/>
      <c r="BS83" s="1457"/>
      <c r="BT83" s="1457"/>
      <c r="BU83" s="1458">
        <f t="shared" si="100"/>
        <v>0</v>
      </c>
    </row>
    <row r="84" spans="1:73" outlineLevel="1">
      <c r="A84" s="1468"/>
      <c r="B84" s="1454" t="s">
        <v>503</v>
      </c>
      <c r="C84" s="1454" t="s">
        <v>8</v>
      </c>
      <c r="D84" s="1455"/>
      <c r="E84" s="1455"/>
      <c r="F84" s="1455"/>
      <c r="G84" s="1455"/>
      <c r="H84" s="1455">
        <v>0</v>
      </c>
      <c r="I84" s="1455">
        <v>0</v>
      </c>
      <c r="J84" s="1455">
        <v>0</v>
      </c>
      <c r="K84" s="1455">
        <v>0</v>
      </c>
      <c r="L84" s="1455">
        <v>0</v>
      </c>
      <c r="M84" s="1455">
        <v>0</v>
      </c>
      <c r="N84" s="1455">
        <v>0</v>
      </c>
      <c r="O84" s="1455">
        <v>0</v>
      </c>
      <c r="P84" s="1456">
        <f t="shared" si="92"/>
        <v>0</v>
      </c>
      <c r="Q84" s="1464"/>
      <c r="R84" s="1434"/>
      <c r="S84" s="1455">
        <v>0</v>
      </c>
      <c r="T84" s="1455">
        <v>0</v>
      </c>
      <c r="U84" s="1455">
        <v>0</v>
      </c>
      <c r="V84" s="1455">
        <v>0</v>
      </c>
      <c r="W84" s="1470"/>
      <c r="X84" s="1470"/>
      <c r="Y84" s="1470"/>
      <c r="Z84" s="1470"/>
      <c r="AA84" s="1470"/>
      <c r="AB84" s="1470"/>
      <c r="AC84" s="1470"/>
      <c r="AD84" s="1470"/>
      <c r="AE84" s="1456">
        <f t="shared" si="94"/>
        <v>0</v>
      </c>
      <c r="AF84" s="1464"/>
      <c r="AG84" s="1470"/>
      <c r="AH84" s="1470"/>
      <c r="AI84" s="1470">
        <v>0</v>
      </c>
      <c r="AJ84" s="1470">
        <v>0</v>
      </c>
      <c r="AK84" s="1470">
        <v>0</v>
      </c>
      <c r="AL84" s="1470">
        <v>0</v>
      </c>
      <c r="AM84" s="1470"/>
      <c r="AN84" s="1470"/>
      <c r="AO84" s="1470"/>
      <c r="AP84" s="1470"/>
      <c r="AQ84" s="1470"/>
      <c r="AR84" s="1470"/>
      <c r="AS84" s="1456">
        <f t="shared" si="96"/>
        <v>0</v>
      </c>
      <c r="AU84" s="1470"/>
      <c r="AV84" s="1470"/>
      <c r="AW84" s="1470"/>
      <c r="AX84" s="1470"/>
      <c r="AY84" s="1470"/>
      <c r="AZ84" s="1470"/>
      <c r="BA84" s="1470"/>
      <c r="BB84" s="1470"/>
      <c r="BC84" s="1470"/>
      <c r="BD84" s="1470"/>
      <c r="BE84" s="1470"/>
      <c r="BF84" s="1457"/>
      <c r="BG84" s="1458">
        <f t="shared" si="98"/>
        <v>0</v>
      </c>
      <c r="BI84" s="1457"/>
      <c r="BJ84" s="1457"/>
      <c r="BK84" s="1457"/>
      <c r="BL84" s="1457"/>
      <c r="BM84" s="1457"/>
      <c r="BN84" s="1457"/>
      <c r="BO84" s="1457"/>
      <c r="BP84" s="1457"/>
      <c r="BQ84" s="1457"/>
      <c r="BR84" s="1457"/>
      <c r="BS84" s="1457"/>
      <c r="BT84" s="1457"/>
      <c r="BU84" s="1458">
        <f t="shared" si="100"/>
        <v>0</v>
      </c>
    </row>
    <row r="85" spans="1:73" outlineLevel="1">
      <c r="A85" s="1468"/>
      <c r="B85" s="1454" t="s">
        <v>504</v>
      </c>
      <c r="C85" s="1454" t="s">
        <v>8</v>
      </c>
      <c r="D85" s="1455"/>
      <c r="E85" s="1455"/>
      <c r="F85" s="1455"/>
      <c r="G85" s="1455"/>
      <c r="H85" s="1455">
        <v>0</v>
      </c>
      <c r="I85" s="1455">
        <v>0</v>
      </c>
      <c r="J85" s="1455">
        <v>0</v>
      </c>
      <c r="K85" s="1455">
        <v>0</v>
      </c>
      <c r="L85" s="1455">
        <v>0</v>
      </c>
      <c r="M85" s="1455">
        <v>0</v>
      </c>
      <c r="N85" s="1455">
        <v>0</v>
      </c>
      <c r="O85" s="1455">
        <v>0</v>
      </c>
      <c r="P85" s="1456">
        <f t="shared" si="92"/>
        <v>0</v>
      </c>
      <c r="Q85" s="1464"/>
      <c r="R85" s="1434"/>
      <c r="S85" s="1455">
        <v>0</v>
      </c>
      <c r="T85" s="1455">
        <v>0</v>
      </c>
      <c r="U85" s="1455">
        <v>0</v>
      </c>
      <c r="V85" s="1455">
        <v>0</v>
      </c>
      <c r="W85" s="1470"/>
      <c r="X85" s="1470"/>
      <c r="Y85" s="1470"/>
      <c r="Z85" s="1470"/>
      <c r="AA85" s="1470"/>
      <c r="AB85" s="1470"/>
      <c r="AC85" s="1470"/>
      <c r="AD85" s="1470"/>
      <c r="AE85" s="1456">
        <f t="shared" ref="AE85:AE117" si="101">SUM(S85:AD85)</f>
        <v>0</v>
      </c>
      <c r="AF85" s="1464"/>
      <c r="AG85" s="1470"/>
      <c r="AH85" s="1470"/>
      <c r="AI85" s="1470">
        <v>0</v>
      </c>
      <c r="AJ85" s="1470">
        <v>0</v>
      </c>
      <c r="AK85" s="1470">
        <v>0</v>
      </c>
      <c r="AL85" s="1470">
        <v>0</v>
      </c>
      <c r="AM85" s="1470"/>
      <c r="AN85" s="1470"/>
      <c r="AO85" s="1470"/>
      <c r="AP85" s="1470"/>
      <c r="AQ85" s="1470"/>
      <c r="AR85" s="1470"/>
      <c r="AS85" s="1456">
        <f t="shared" si="96"/>
        <v>0</v>
      </c>
      <c r="AU85" s="1470"/>
      <c r="AV85" s="1470"/>
      <c r="AW85" s="1470"/>
      <c r="AX85" s="1470"/>
      <c r="AY85" s="1470"/>
      <c r="AZ85" s="1470"/>
      <c r="BA85" s="1470"/>
      <c r="BB85" s="1470"/>
      <c r="BC85" s="1470"/>
      <c r="BD85" s="1470"/>
      <c r="BE85" s="1470"/>
      <c r="BF85" s="1457"/>
      <c r="BG85" s="1458">
        <f t="shared" si="98"/>
        <v>0</v>
      </c>
      <c r="BI85" s="1457"/>
      <c r="BJ85" s="1457"/>
      <c r="BK85" s="1457"/>
      <c r="BL85" s="1457"/>
      <c r="BM85" s="1457"/>
      <c r="BN85" s="1457"/>
      <c r="BO85" s="1457"/>
      <c r="BP85" s="1457"/>
      <c r="BQ85" s="1457"/>
      <c r="BR85" s="1457"/>
      <c r="BS85" s="1457"/>
      <c r="BT85" s="1457"/>
      <c r="BU85" s="1458">
        <f t="shared" si="100"/>
        <v>0</v>
      </c>
    </row>
    <row r="86" spans="1:73">
      <c r="A86" s="1468"/>
      <c r="B86" s="1469" t="s">
        <v>526</v>
      </c>
      <c r="C86" s="1469"/>
      <c r="D86" s="1451">
        <f t="shared" ref="D86:O86" si="102">D5-D53</f>
        <v>0</v>
      </c>
      <c r="E86" s="1451">
        <f t="shared" si="102"/>
        <v>0</v>
      </c>
      <c r="F86" s="1451">
        <f t="shared" si="102"/>
        <v>0</v>
      </c>
      <c r="G86" s="1451">
        <f t="shared" si="102"/>
        <v>-258797857</v>
      </c>
      <c r="H86" s="1451">
        <f t="shared" si="102"/>
        <v>-426467798</v>
      </c>
      <c r="I86" s="1451">
        <f t="shared" si="102"/>
        <v>-399695739</v>
      </c>
      <c r="J86" s="1451">
        <f t="shared" si="102"/>
        <v>-508270896</v>
      </c>
      <c r="K86" s="1451">
        <f t="shared" si="102"/>
        <v>-578741170</v>
      </c>
      <c r="L86" s="1451">
        <f t="shared" si="102"/>
        <v>-648516920</v>
      </c>
      <c r="M86" s="1451">
        <f t="shared" si="102"/>
        <v>-708038326</v>
      </c>
      <c r="N86" s="1451">
        <f t="shared" si="102"/>
        <v>-814920208</v>
      </c>
      <c r="O86" s="1451">
        <f t="shared" si="102"/>
        <v>-1059971152</v>
      </c>
      <c r="P86" s="1452">
        <f t="shared" si="92"/>
        <v>-5403420066</v>
      </c>
      <c r="Q86" s="1464"/>
      <c r="R86" s="1434"/>
      <c r="S86" s="1451">
        <f t="shared" ref="S86:AD86" si="103">S5-S53</f>
        <v>-875575000</v>
      </c>
      <c r="T86" s="1451">
        <f t="shared" si="103"/>
        <v>-920634405</v>
      </c>
      <c r="U86" s="1451">
        <f t="shared" si="103"/>
        <v>-993598892</v>
      </c>
      <c r="V86" s="1451">
        <f t="shared" si="103"/>
        <v>-1101607953</v>
      </c>
      <c r="W86" s="1451">
        <f t="shared" si="103"/>
        <v>9618228</v>
      </c>
      <c r="X86" s="1451">
        <f t="shared" si="103"/>
        <v>14179249</v>
      </c>
      <c r="Y86" s="1451">
        <f t="shared" si="103"/>
        <v>9704406</v>
      </c>
      <c r="Z86" s="1451">
        <f t="shared" si="103"/>
        <v>10840569</v>
      </c>
      <c r="AA86" s="1451">
        <f t="shared" si="103"/>
        <v>-303663272</v>
      </c>
      <c r="AB86" s="1451">
        <f t="shared" si="103"/>
        <v>-57610440</v>
      </c>
      <c r="AC86" s="1451">
        <f t="shared" si="103"/>
        <v>-56238120</v>
      </c>
      <c r="AD86" s="1451">
        <f t="shared" si="103"/>
        <v>-300422480</v>
      </c>
      <c r="AE86" s="1452">
        <f t="shared" si="101"/>
        <v>-4565008110</v>
      </c>
      <c r="AF86" s="1464"/>
      <c r="AG86" s="1451">
        <f t="shared" ref="AG86:AR86" si="104">AG5-AG53</f>
        <v>-53692537</v>
      </c>
      <c r="AH86" s="1451">
        <f t="shared" si="104"/>
        <v>-42771517</v>
      </c>
      <c r="AI86" s="1451">
        <f t="shared" si="104"/>
        <v>-14814345</v>
      </c>
      <c r="AJ86" s="1451">
        <f t="shared" si="104"/>
        <v>-12670458</v>
      </c>
      <c r="AK86" s="1451">
        <f t="shared" si="104"/>
        <v>-11078626</v>
      </c>
      <c r="AL86" s="1451">
        <f t="shared" si="104"/>
        <v>-27864436</v>
      </c>
      <c r="AM86" s="1451">
        <f t="shared" si="104"/>
        <v>-11958031</v>
      </c>
      <c r="AN86" s="1451">
        <f t="shared" si="104"/>
        <v>-11334550</v>
      </c>
      <c r="AO86" s="1451">
        <f t="shared" si="104"/>
        <v>5171142</v>
      </c>
      <c r="AP86" s="1451">
        <f t="shared" si="104"/>
        <v>-12607856</v>
      </c>
      <c r="AQ86" s="1451">
        <f t="shared" si="104"/>
        <v>-9634981</v>
      </c>
      <c r="AR86" s="1451">
        <f t="shared" si="104"/>
        <v>-714478</v>
      </c>
      <c r="AS86" s="1452">
        <f t="shared" si="96"/>
        <v>-203970673</v>
      </c>
      <c r="AU86" s="1451">
        <f t="shared" ref="AU86:BF86" si="105">AU5-AU53</f>
        <v>-4165673</v>
      </c>
      <c r="AV86" s="1451">
        <f t="shared" si="105"/>
        <v>-2308491</v>
      </c>
      <c r="AW86" s="1451">
        <f t="shared" si="105"/>
        <v>-2919027</v>
      </c>
      <c r="AX86" s="1451">
        <f t="shared" si="105"/>
        <v>-3115235</v>
      </c>
      <c r="AY86" s="1451">
        <f t="shared" si="105"/>
        <v>-3007432</v>
      </c>
      <c r="AZ86" s="1451">
        <f t="shared" si="105"/>
        <v>-2956681</v>
      </c>
      <c r="BA86" s="1451">
        <f t="shared" si="105"/>
        <v>-2311467</v>
      </c>
      <c r="BB86" s="1451">
        <f t="shared" si="105"/>
        <v>-1461771</v>
      </c>
      <c r="BC86" s="1451">
        <f t="shared" si="105"/>
        <v>-1076292</v>
      </c>
      <c r="BD86" s="1451">
        <f t="shared" si="105"/>
        <v>-621933</v>
      </c>
      <c r="BE86" s="1451">
        <f t="shared" si="105"/>
        <v>-404569</v>
      </c>
      <c r="BF86" s="1451">
        <f t="shared" si="105"/>
        <v>-703796.5</v>
      </c>
      <c r="BG86" s="1453">
        <f t="shared" si="98"/>
        <v>-25052367.5</v>
      </c>
      <c r="BI86" s="1451">
        <f t="shared" ref="BI86:BT86" si="106">BI5-BI53</f>
        <v>2557312</v>
      </c>
      <c r="BJ86" s="1451">
        <f t="shared" si="106"/>
        <v>3943446</v>
      </c>
      <c r="BK86" s="1451">
        <f t="shared" si="106"/>
        <v>4913230</v>
      </c>
      <c r="BL86" s="1451">
        <f t="shared" si="106"/>
        <v>4223230</v>
      </c>
      <c r="BM86" s="1451">
        <f t="shared" si="106"/>
        <v>4422230</v>
      </c>
      <c r="BN86" s="1451">
        <f t="shared" si="106"/>
        <v>4913230</v>
      </c>
      <c r="BO86" s="1451">
        <f t="shared" si="106"/>
        <v>4913230</v>
      </c>
      <c r="BP86" s="1451">
        <f t="shared" si="106"/>
        <v>4913230</v>
      </c>
      <c r="BQ86" s="1451">
        <f t="shared" si="106"/>
        <v>4803230</v>
      </c>
      <c r="BR86" s="1451">
        <f t="shared" si="106"/>
        <v>4913230</v>
      </c>
      <c r="BS86" s="1451">
        <f t="shared" si="106"/>
        <v>4913230</v>
      </c>
      <c r="BT86" s="1451">
        <f t="shared" si="106"/>
        <v>4848230</v>
      </c>
      <c r="BU86" s="1453">
        <f t="shared" si="100"/>
        <v>54277058</v>
      </c>
    </row>
    <row r="87" spans="1:73">
      <c r="A87" s="1468"/>
      <c r="B87" s="1469" t="s">
        <v>527</v>
      </c>
      <c r="C87" s="1469"/>
      <c r="D87" s="1451">
        <f>SUM(D88:D120)</f>
        <v>0</v>
      </c>
      <c r="E87" s="1451">
        <f>SUM(E88:E120)</f>
        <v>0</v>
      </c>
      <c r="F87" s="1451">
        <f>SUM(F88:F120)</f>
        <v>0</v>
      </c>
      <c r="G87" s="1451">
        <f>SUM(G88:G120)</f>
        <v>157044912.54166669</v>
      </c>
      <c r="H87" s="1451">
        <f>SUM(H88:H120)</f>
        <v>93454044.458333328</v>
      </c>
      <c r="I87" s="1451">
        <f>SUM(I88:I121)</f>
        <v>196180003</v>
      </c>
      <c r="J87" s="1451">
        <f t="shared" ref="J87:O87" si="107">SUM(J88:J121)</f>
        <v>128280699</v>
      </c>
      <c r="K87" s="1451">
        <f t="shared" si="107"/>
        <v>366885083</v>
      </c>
      <c r="L87" s="1451">
        <f t="shared" si="107"/>
        <v>478459545</v>
      </c>
      <c r="M87" s="1451">
        <f t="shared" si="107"/>
        <v>382405750</v>
      </c>
      <c r="N87" s="1451">
        <f t="shared" si="107"/>
        <v>284158948</v>
      </c>
      <c r="O87" s="1451">
        <f t="shared" si="107"/>
        <v>421900486</v>
      </c>
      <c r="P87" s="1452">
        <f t="shared" si="92"/>
        <v>2508769471</v>
      </c>
      <c r="Q87" s="1464"/>
      <c r="R87" s="1434"/>
      <c r="S87" s="1451">
        <f>SUM(S88:S121)</f>
        <v>294510193</v>
      </c>
      <c r="T87" s="1451">
        <f>SUM(T88:T121)</f>
        <v>258045186</v>
      </c>
      <c r="U87" s="1451">
        <f t="shared" ref="U87:AD87" si="108">SUM(U88:U121)</f>
        <v>432709497</v>
      </c>
      <c r="V87" s="1451">
        <f t="shared" si="108"/>
        <v>352211109</v>
      </c>
      <c r="W87" s="1451">
        <f t="shared" si="108"/>
        <v>1447460937</v>
      </c>
      <c r="X87" s="1451">
        <f t="shared" si="108"/>
        <v>1669068572</v>
      </c>
      <c r="Y87" s="1451">
        <f t="shared" si="108"/>
        <v>1427283090</v>
      </c>
      <c r="Z87" s="1451">
        <f t="shared" si="108"/>
        <v>1513400944</v>
      </c>
      <c r="AA87" s="1451">
        <f t="shared" si="108"/>
        <v>1485027155</v>
      </c>
      <c r="AB87" s="1451">
        <f t="shared" si="108"/>
        <v>1484764906</v>
      </c>
      <c r="AC87" s="1451">
        <f t="shared" si="108"/>
        <v>618723495</v>
      </c>
      <c r="AD87" s="1451">
        <f t="shared" si="108"/>
        <v>98031563</v>
      </c>
      <c r="AE87" s="1452">
        <f t="shared" si="101"/>
        <v>11081236647</v>
      </c>
      <c r="AF87" s="1464"/>
      <c r="AG87" s="1451">
        <f t="shared" ref="AG87:AR87" si="109">SUM(AG88:AG121)</f>
        <v>387055636</v>
      </c>
      <c r="AH87" s="1451">
        <f t="shared" si="109"/>
        <v>347143213</v>
      </c>
      <c r="AI87" s="1451">
        <f t="shared" si="109"/>
        <v>318894379</v>
      </c>
      <c r="AJ87" s="1451">
        <f t="shared" si="109"/>
        <v>335183685</v>
      </c>
      <c r="AK87" s="1451">
        <f t="shared" si="109"/>
        <v>320437822</v>
      </c>
      <c r="AL87" s="1451">
        <f t="shared" si="109"/>
        <v>282584750</v>
      </c>
      <c r="AM87" s="1451">
        <f t="shared" si="109"/>
        <v>183962934</v>
      </c>
      <c r="AN87" s="1451">
        <f t="shared" si="109"/>
        <v>251152664</v>
      </c>
      <c r="AO87" s="1451">
        <f t="shared" si="109"/>
        <v>61915897</v>
      </c>
      <c r="AP87" s="1451">
        <f t="shared" si="109"/>
        <v>95600836</v>
      </c>
      <c r="AQ87" s="1451">
        <f t="shared" si="109"/>
        <v>67888414</v>
      </c>
      <c r="AR87" s="1451">
        <f t="shared" si="109"/>
        <v>65910070</v>
      </c>
      <c r="AS87" s="1452">
        <f t="shared" si="96"/>
        <v>2717730300</v>
      </c>
      <c r="AU87" s="1451">
        <f t="shared" ref="AU87:BF87" si="110">SUM(AU88:AU121)</f>
        <v>65230043</v>
      </c>
      <c r="AV87" s="1451">
        <f t="shared" si="110"/>
        <v>63464406</v>
      </c>
      <c r="AW87" s="1451">
        <f t="shared" si="110"/>
        <v>66894920</v>
      </c>
      <c r="AX87" s="1451">
        <f t="shared" si="110"/>
        <v>66786761</v>
      </c>
      <c r="AY87" s="1451">
        <f t="shared" si="110"/>
        <v>61273378</v>
      </c>
      <c r="AZ87" s="1451">
        <f t="shared" si="110"/>
        <v>70912048</v>
      </c>
      <c r="BA87" s="1451">
        <f t="shared" si="110"/>
        <v>59688960</v>
      </c>
      <c r="BB87" s="1451">
        <f t="shared" si="110"/>
        <v>61351511</v>
      </c>
      <c r="BC87" s="1451">
        <f t="shared" si="110"/>
        <v>70077622</v>
      </c>
      <c r="BD87" s="1451">
        <f t="shared" si="110"/>
        <v>62227886</v>
      </c>
      <c r="BE87" s="1451">
        <f t="shared" si="110"/>
        <v>61487330</v>
      </c>
      <c r="BF87" s="1451">
        <f t="shared" si="110"/>
        <v>62609630.5</v>
      </c>
      <c r="BG87" s="1453">
        <f t="shared" si="98"/>
        <v>772004495.5</v>
      </c>
      <c r="BI87" s="1451">
        <f t="shared" ref="BI87:BT87" si="111">SUM(BI88:BI121)</f>
        <v>61520362.18666666</v>
      </c>
      <c r="BJ87" s="1451">
        <f t="shared" si="111"/>
        <v>61520362.18666666</v>
      </c>
      <c r="BK87" s="1451">
        <f t="shared" si="111"/>
        <v>64694362.18666666</v>
      </c>
      <c r="BL87" s="1451">
        <f t="shared" si="111"/>
        <v>61520362.18666666</v>
      </c>
      <c r="BM87" s="1451">
        <f t="shared" si="111"/>
        <v>61520362.18666666</v>
      </c>
      <c r="BN87" s="1451">
        <f t="shared" si="111"/>
        <v>51985277.18666666</v>
      </c>
      <c r="BO87" s="1451">
        <f t="shared" si="111"/>
        <v>48835277.18666666</v>
      </c>
      <c r="BP87" s="1451">
        <f t="shared" si="111"/>
        <v>48835277.18666666</v>
      </c>
      <c r="BQ87" s="1451">
        <f t="shared" si="111"/>
        <v>51985277.18666666</v>
      </c>
      <c r="BR87" s="1451">
        <f t="shared" si="111"/>
        <v>48835277.18666666</v>
      </c>
      <c r="BS87" s="1451">
        <f t="shared" si="111"/>
        <v>48835277.18666666</v>
      </c>
      <c r="BT87" s="1451">
        <f t="shared" si="111"/>
        <v>50522777.18666666</v>
      </c>
      <c r="BU87" s="1453">
        <f t="shared" si="100"/>
        <v>660610251.23999977</v>
      </c>
    </row>
    <row r="88" spans="1:73" outlineLevel="1">
      <c r="A88" s="1468"/>
      <c r="B88" s="1454" t="s">
        <v>32</v>
      </c>
      <c r="C88" s="1454" t="s">
        <v>508</v>
      </c>
      <c r="D88" s="1455"/>
      <c r="E88" s="1455"/>
      <c r="F88" s="1455"/>
      <c r="G88" s="1455">
        <v>71740770</v>
      </c>
      <c r="H88" s="1455">
        <v>77231880</v>
      </c>
      <c r="I88" s="1455">
        <v>69649380</v>
      </c>
      <c r="J88" s="1455">
        <v>79227970</v>
      </c>
      <c r="K88" s="1455">
        <v>129360737</v>
      </c>
      <c r="L88" s="1455">
        <v>145677557</v>
      </c>
      <c r="M88" s="1455">
        <v>127722980</v>
      </c>
      <c r="N88" s="1455">
        <v>144741910</v>
      </c>
      <c r="O88" s="1455">
        <v>204976875</v>
      </c>
      <c r="P88" s="1456">
        <f t="shared" si="92"/>
        <v>1050330059</v>
      </c>
      <c r="Q88" s="1462" t="s">
        <v>509</v>
      </c>
      <c r="R88" s="1434"/>
      <c r="S88" s="1455">
        <v>93806982</v>
      </c>
      <c r="T88" s="1455">
        <v>102143134</v>
      </c>
      <c r="U88" s="1455">
        <v>138373680</v>
      </c>
      <c r="V88" s="1455">
        <v>130644662</v>
      </c>
      <c r="W88" s="1455">
        <v>934580783</v>
      </c>
      <c r="X88" s="1455">
        <v>917800682</v>
      </c>
      <c r="Y88" s="1455">
        <v>893783361</v>
      </c>
      <c r="Z88" s="1455">
        <v>962134146</v>
      </c>
      <c r="AA88" s="1455">
        <v>808947862</v>
      </c>
      <c r="AB88" s="1455">
        <v>520390885</v>
      </c>
      <c r="AC88" s="1455">
        <v>463584101</v>
      </c>
      <c r="AD88" s="1455">
        <v>119459980</v>
      </c>
      <c r="AE88" s="1456">
        <f t="shared" si="101"/>
        <v>6085650258</v>
      </c>
      <c r="AF88" s="1462" t="s">
        <v>528</v>
      </c>
      <c r="AG88" s="1455">
        <v>219862894</v>
      </c>
      <c r="AH88" s="1455">
        <v>213054394</v>
      </c>
      <c r="AI88" s="1455">
        <v>164561255</v>
      </c>
      <c r="AJ88" s="1455">
        <v>208362412</v>
      </c>
      <c r="AK88" s="1455">
        <v>191040112</v>
      </c>
      <c r="AL88" s="1455">
        <v>185722901</v>
      </c>
      <c r="AM88" s="1455">
        <v>132666072</v>
      </c>
      <c r="AN88" s="1455">
        <v>90461526</v>
      </c>
      <c r="AO88" s="1455">
        <v>-10035289</v>
      </c>
      <c r="AP88" s="1455">
        <v>39035205</v>
      </c>
      <c r="AQ88" s="1455">
        <v>29901076</v>
      </c>
      <c r="AR88" s="1455">
        <v>25322871</v>
      </c>
      <c r="AS88" s="1456">
        <f t="shared" si="96"/>
        <v>1489955429</v>
      </c>
      <c r="AT88" s="1438" t="s">
        <v>518</v>
      </c>
      <c r="AU88" s="1455">
        <f>27534240+223296</f>
        <v>27757536</v>
      </c>
      <c r="AV88" s="1455">
        <v>27470626</v>
      </c>
      <c r="AW88" s="1455">
        <v>28531639</v>
      </c>
      <c r="AX88" s="1455">
        <v>29073306</v>
      </c>
      <c r="AY88" s="1455">
        <v>29073306</v>
      </c>
      <c r="AZ88" s="1455">
        <v>29015359</v>
      </c>
      <c r="BA88" s="1455">
        <v>28473306</v>
      </c>
      <c r="BB88" s="1455">
        <v>28473306</v>
      </c>
      <c r="BC88" s="1455">
        <v>29081828</v>
      </c>
      <c r="BD88" s="1455">
        <v>28473306</v>
      </c>
      <c r="BE88" s="1455">
        <v>28473306</v>
      </c>
      <c r="BF88" s="1457">
        <f>BE88</f>
        <v>28473306</v>
      </c>
      <c r="BG88" s="1458">
        <f t="shared" si="98"/>
        <v>342370130</v>
      </c>
      <c r="BI88" s="1459">
        <f>BF88*1.02</f>
        <v>29042772.120000001</v>
      </c>
      <c r="BJ88" s="1459">
        <f>BI88</f>
        <v>29042772.120000001</v>
      </c>
      <c r="BK88" s="1459">
        <f t="shared" ref="BK88:BT88" si="112">BJ88</f>
        <v>29042772.120000001</v>
      </c>
      <c r="BL88" s="1459">
        <f t="shared" si="112"/>
        <v>29042772.120000001</v>
      </c>
      <c r="BM88" s="1459">
        <f t="shared" si="112"/>
        <v>29042772.120000001</v>
      </c>
      <c r="BN88" s="1459">
        <f t="shared" si="112"/>
        <v>29042772.120000001</v>
      </c>
      <c r="BO88" s="1459">
        <f t="shared" si="112"/>
        <v>29042772.120000001</v>
      </c>
      <c r="BP88" s="1459">
        <f t="shared" si="112"/>
        <v>29042772.120000001</v>
      </c>
      <c r="BQ88" s="1459">
        <f t="shared" si="112"/>
        <v>29042772.120000001</v>
      </c>
      <c r="BR88" s="1459">
        <f t="shared" si="112"/>
        <v>29042772.120000001</v>
      </c>
      <c r="BS88" s="1459">
        <f t="shared" si="112"/>
        <v>29042772.120000001</v>
      </c>
      <c r="BT88" s="1459">
        <f t="shared" si="112"/>
        <v>29042772.120000001</v>
      </c>
      <c r="BU88" s="1458">
        <f t="shared" si="100"/>
        <v>348513265.44</v>
      </c>
    </row>
    <row r="89" spans="1:73" outlineLevel="1">
      <c r="A89" s="1468"/>
      <c r="B89" s="1454" t="s">
        <v>33</v>
      </c>
      <c r="C89" s="1454" t="s">
        <v>508</v>
      </c>
      <c r="D89" s="1455"/>
      <c r="E89" s="1455"/>
      <c r="F89" s="1455"/>
      <c r="G89" s="1455"/>
      <c r="H89" s="1455">
        <v>0</v>
      </c>
      <c r="I89" s="1455">
        <v>0</v>
      </c>
      <c r="J89" s="1455">
        <v>0</v>
      </c>
      <c r="K89" s="1455">
        <v>0</v>
      </c>
      <c r="L89" s="1455">
        <v>0</v>
      </c>
      <c r="M89" s="1455">
        <v>0</v>
      </c>
      <c r="N89" s="1455">
        <v>0</v>
      </c>
      <c r="O89" s="1455">
        <v>0</v>
      </c>
      <c r="P89" s="1456">
        <f t="shared" si="92"/>
        <v>0</v>
      </c>
      <c r="Q89" s="1464"/>
      <c r="R89" s="1434"/>
      <c r="S89" s="1455">
        <v>0</v>
      </c>
      <c r="T89" s="1455">
        <v>0</v>
      </c>
      <c r="U89" s="1455">
        <v>0</v>
      </c>
      <c r="V89" s="1455">
        <v>0</v>
      </c>
      <c r="W89" s="1455">
        <v>0</v>
      </c>
      <c r="X89" s="1455">
        <v>0</v>
      </c>
      <c r="Y89" s="1455">
        <v>0</v>
      </c>
      <c r="Z89" s="1455">
        <v>0</v>
      </c>
      <c r="AA89" s="1455">
        <v>0</v>
      </c>
      <c r="AB89" s="1455">
        <v>0</v>
      </c>
      <c r="AC89" s="1455">
        <v>0</v>
      </c>
      <c r="AD89" s="1455">
        <v>0</v>
      </c>
      <c r="AE89" s="1456">
        <f t="shared" si="101"/>
        <v>0</v>
      </c>
      <c r="AF89" s="1464"/>
      <c r="AG89" s="1455">
        <v>0</v>
      </c>
      <c r="AH89" s="1455">
        <v>0</v>
      </c>
      <c r="AI89" s="1455">
        <v>0</v>
      </c>
      <c r="AJ89" s="1455">
        <v>0</v>
      </c>
      <c r="AK89" s="1455">
        <v>0</v>
      </c>
      <c r="AL89" s="1455">
        <v>0</v>
      </c>
      <c r="AM89" s="1455">
        <v>0</v>
      </c>
      <c r="AN89" s="1455">
        <v>0</v>
      </c>
      <c r="AO89" s="1455">
        <v>0</v>
      </c>
      <c r="AP89" s="1455">
        <v>0</v>
      </c>
      <c r="AQ89" s="1455"/>
      <c r="AR89" s="1455">
        <v>0</v>
      </c>
      <c r="AS89" s="1456">
        <f t="shared" si="96"/>
        <v>0</v>
      </c>
      <c r="AU89" s="1455"/>
      <c r="AV89" s="1455">
        <v>0</v>
      </c>
      <c r="AW89" s="1455">
        <v>0</v>
      </c>
      <c r="AX89" s="1455">
        <v>0</v>
      </c>
      <c r="AY89" s="1455">
        <v>0</v>
      </c>
      <c r="AZ89" s="1455">
        <v>0</v>
      </c>
      <c r="BA89" s="1455">
        <v>0</v>
      </c>
      <c r="BB89" s="1455">
        <v>0</v>
      </c>
      <c r="BC89" s="1455"/>
      <c r="BD89" s="1455">
        <v>0</v>
      </c>
      <c r="BE89" s="1455">
        <v>0</v>
      </c>
      <c r="BF89" s="1457"/>
      <c r="BG89" s="1458">
        <f t="shared" si="98"/>
        <v>0</v>
      </c>
      <c r="BI89" s="1459"/>
      <c r="BJ89" s="1459"/>
      <c r="BK89" s="1459"/>
      <c r="BL89" s="1459"/>
      <c r="BM89" s="1459"/>
      <c r="BN89" s="1459"/>
      <c r="BO89" s="1459"/>
      <c r="BP89" s="1459"/>
      <c r="BQ89" s="1459"/>
      <c r="BR89" s="1459"/>
      <c r="BS89" s="1459"/>
      <c r="BT89" s="1459"/>
      <c r="BU89" s="1458">
        <f t="shared" si="100"/>
        <v>0</v>
      </c>
    </row>
    <row r="90" spans="1:73" outlineLevel="1">
      <c r="A90" s="1468"/>
      <c r="B90" s="1454" t="s">
        <v>477</v>
      </c>
      <c r="C90" s="1454" t="s">
        <v>508</v>
      </c>
      <c r="D90" s="1455"/>
      <c r="E90" s="1455"/>
      <c r="F90" s="1455"/>
      <c r="G90" s="1455">
        <v>375700</v>
      </c>
      <c r="H90" s="1455">
        <v>375700</v>
      </c>
      <c r="I90" s="1455">
        <v>372600</v>
      </c>
      <c r="J90" s="1455">
        <v>375700</v>
      </c>
      <c r="K90" s="1455">
        <v>813200</v>
      </c>
      <c r="L90" s="1455">
        <v>833240</v>
      </c>
      <c r="M90" s="1455">
        <v>4649920</v>
      </c>
      <c r="N90" s="1455">
        <v>7606360</v>
      </c>
      <c r="O90" s="1455">
        <v>9424590</v>
      </c>
      <c r="P90" s="1456">
        <f t="shared" si="92"/>
        <v>24827010</v>
      </c>
      <c r="Q90" s="1462" t="s">
        <v>511</v>
      </c>
      <c r="R90" s="1434"/>
      <c r="S90" s="1455">
        <v>2675700</v>
      </c>
      <c r="T90" s="1455">
        <v>2675700</v>
      </c>
      <c r="U90" s="1455">
        <v>33045740</v>
      </c>
      <c r="V90" s="1455">
        <v>19553660</v>
      </c>
      <c r="W90" s="1455">
        <v>48966070</v>
      </c>
      <c r="X90" s="1455">
        <v>93854360</v>
      </c>
      <c r="Y90" s="1455">
        <v>61564360</v>
      </c>
      <c r="Z90" s="1455">
        <v>7500000</v>
      </c>
      <c r="AA90" s="1455">
        <v>213944080</v>
      </c>
      <c r="AB90" s="1455">
        <v>919203780</v>
      </c>
      <c r="AC90" s="1455">
        <v>58392980</v>
      </c>
      <c r="AD90" s="1455">
        <v>80089500</v>
      </c>
      <c r="AE90" s="1456">
        <f t="shared" si="101"/>
        <v>1541465930</v>
      </c>
      <c r="AF90" s="1462" t="s">
        <v>529</v>
      </c>
      <c r="AG90" s="1455">
        <v>20619210</v>
      </c>
      <c r="AH90" s="1455">
        <v>22833750</v>
      </c>
      <c r="AI90" s="1455">
        <v>60122180</v>
      </c>
      <c r="AJ90" s="1455">
        <v>16649880</v>
      </c>
      <c r="AK90" s="1455">
        <v>15578010</v>
      </c>
      <c r="AL90" s="1455">
        <v>15059750</v>
      </c>
      <c r="AM90" s="1455">
        <v>37850790</v>
      </c>
      <c r="AN90" s="1455">
        <v>160390150</v>
      </c>
      <c r="AO90" s="1455">
        <v>33432940</v>
      </c>
      <c r="AP90" s="1455">
        <v>23736140</v>
      </c>
      <c r="AQ90" s="1455">
        <v>2486120</v>
      </c>
      <c r="AR90" s="1455">
        <v>2805600</v>
      </c>
      <c r="AS90" s="1456">
        <f t="shared" si="96"/>
        <v>411564520</v>
      </c>
      <c r="AT90" s="1438" t="s">
        <v>518</v>
      </c>
      <c r="AU90" s="1455">
        <v>2486120</v>
      </c>
      <c r="AV90" s="1455">
        <v>2486120</v>
      </c>
      <c r="AW90" s="1455">
        <v>2598620</v>
      </c>
      <c r="AX90" s="1455">
        <v>2598620</v>
      </c>
      <c r="AY90" s="1455">
        <v>2598620</v>
      </c>
      <c r="AZ90" s="1455">
        <v>2598620</v>
      </c>
      <c r="BA90" s="1455">
        <v>2598620</v>
      </c>
      <c r="BB90" s="1455">
        <v>2598620</v>
      </c>
      <c r="BC90" s="1455">
        <v>2598620</v>
      </c>
      <c r="BD90" s="1455">
        <v>2598620</v>
      </c>
      <c r="BE90" s="1455">
        <v>2598620</v>
      </c>
      <c r="BF90" s="1457">
        <f>BE90</f>
        <v>2598620</v>
      </c>
      <c r="BG90" s="1458">
        <f t="shared" si="98"/>
        <v>30958440</v>
      </c>
      <c r="BI90" s="1459">
        <f>BF90*1.02</f>
        <v>2650592.4</v>
      </c>
      <c r="BJ90" s="1459">
        <f>BI90</f>
        <v>2650592.4</v>
      </c>
      <c r="BK90" s="1459">
        <f t="shared" ref="BK90:BT90" si="113">BJ90</f>
        <v>2650592.4</v>
      </c>
      <c r="BL90" s="1459">
        <f t="shared" si="113"/>
        <v>2650592.4</v>
      </c>
      <c r="BM90" s="1459">
        <f t="shared" si="113"/>
        <v>2650592.4</v>
      </c>
      <c r="BN90" s="1459">
        <f t="shared" si="113"/>
        <v>2650592.4</v>
      </c>
      <c r="BO90" s="1459">
        <f t="shared" si="113"/>
        <v>2650592.4</v>
      </c>
      <c r="BP90" s="1459">
        <f t="shared" si="113"/>
        <v>2650592.4</v>
      </c>
      <c r="BQ90" s="1459">
        <f t="shared" si="113"/>
        <v>2650592.4</v>
      </c>
      <c r="BR90" s="1459">
        <f t="shared" si="113"/>
        <v>2650592.4</v>
      </c>
      <c r="BS90" s="1459">
        <f t="shared" si="113"/>
        <v>2650592.4</v>
      </c>
      <c r="BT90" s="1459">
        <f t="shared" si="113"/>
        <v>2650592.4</v>
      </c>
      <c r="BU90" s="1458">
        <f t="shared" si="100"/>
        <v>31807108.799999993</v>
      </c>
    </row>
    <row r="91" spans="1:73" outlineLevel="1">
      <c r="A91" s="1468"/>
      <c r="B91" s="1454" t="s">
        <v>187</v>
      </c>
      <c r="C91" s="1454" t="s">
        <v>508</v>
      </c>
      <c r="D91" s="1455"/>
      <c r="E91" s="1455"/>
      <c r="F91" s="1455"/>
      <c r="G91" s="1455">
        <v>4560131</v>
      </c>
      <c r="H91" s="1455">
        <v>7996125</v>
      </c>
      <c r="I91" s="1455">
        <v>45266414</v>
      </c>
      <c r="J91" s="1455">
        <v>27887923</v>
      </c>
      <c r="K91" s="1455">
        <v>65306438</v>
      </c>
      <c r="L91" s="1455">
        <v>39937575</v>
      </c>
      <c r="M91" s="1455">
        <v>42017615</v>
      </c>
      <c r="N91" s="1455">
        <v>47502205</v>
      </c>
      <c r="O91" s="1455">
        <v>60623587</v>
      </c>
      <c r="P91" s="1456">
        <f t="shared" si="92"/>
        <v>341098013</v>
      </c>
      <c r="Q91" s="1462" t="s">
        <v>513</v>
      </c>
      <c r="R91" s="1434"/>
      <c r="S91" s="1455">
        <v>69195079</v>
      </c>
      <c r="T91" s="1455">
        <v>44262310</v>
      </c>
      <c r="U91" s="1455">
        <v>56007340</v>
      </c>
      <c r="V91" s="1455">
        <v>63290882</v>
      </c>
      <c r="W91" s="1455">
        <v>168979041</v>
      </c>
      <c r="X91" s="1455">
        <v>149147586</v>
      </c>
      <c r="Y91" s="1455">
        <v>144577659</v>
      </c>
      <c r="Z91" s="1455">
        <v>142910847</v>
      </c>
      <c r="AA91" s="1455">
        <v>129130025</v>
      </c>
      <c r="AB91" s="1455">
        <v>42754726</v>
      </c>
      <c r="AC91" s="1455">
        <v>-74282943</v>
      </c>
      <c r="AD91" s="1455">
        <v>52367605</v>
      </c>
      <c r="AE91" s="1456">
        <f t="shared" si="101"/>
        <v>988340157</v>
      </c>
      <c r="AF91" s="1462" t="s">
        <v>530</v>
      </c>
      <c r="AG91" s="1455">
        <v>53272610</v>
      </c>
      <c r="AH91" s="1455">
        <v>37427868</v>
      </c>
      <c r="AI91" s="1455">
        <v>26316451</v>
      </c>
      <c r="AJ91" s="1455">
        <v>41991674</v>
      </c>
      <c r="AK91" s="1455">
        <v>41684629</v>
      </c>
      <c r="AL91" s="1455">
        <v>27799557</v>
      </c>
      <c r="AM91" s="1455">
        <v>19669996</v>
      </c>
      <c r="AN91" s="1455">
        <v>-36005983</v>
      </c>
      <c r="AO91" s="1455">
        <v>-1282407</v>
      </c>
      <c r="AP91" s="1455">
        <v>-1847609</v>
      </c>
      <c r="AQ91" s="1455">
        <v>9730476</v>
      </c>
      <c r="AR91" s="1455">
        <v>7785786</v>
      </c>
      <c r="AS91" s="1456">
        <f t="shared" si="96"/>
        <v>226543048</v>
      </c>
      <c r="AT91" s="1438" t="s">
        <v>531</v>
      </c>
      <c r="AU91" s="1455">
        <v>3267547</v>
      </c>
      <c r="AV91" s="1455">
        <v>2859731</v>
      </c>
      <c r="AW91" s="1455">
        <v>3635409</v>
      </c>
      <c r="AX91" s="1455">
        <v>3699174</v>
      </c>
      <c r="AY91" s="1455">
        <v>3080161</v>
      </c>
      <c r="AZ91" s="1455">
        <v>6978046</v>
      </c>
      <c r="BA91" s="1455">
        <v>2737012</v>
      </c>
      <c r="BB91" s="1455">
        <v>2603214</v>
      </c>
      <c r="BC91" s="1455">
        <v>3209784</v>
      </c>
      <c r="BD91" s="1455">
        <v>4363434</v>
      </c>
      <c r="BE91" s="1455">
        <v>3653510</v>
      </c>
      <c r="BF91" s="1457">
        <v>3000000</v>
      </c>
      <c r="BG91" s="1458">
        <f t="shared" si="98"/>
        <v>43087022</v>
      </c>
      <c r="BH91" s="1438" t="s">
        <v>531</v>
      </c>
      <c r="BI91" s="1459">
        <v>3000000</v>
      </c>
      <c r="BJ91" s="1459">
        <v>3000000</v>
      </c>
      <c r="BK91" s="1459">
        <v>3000000</v>
      </c>
      <c r="BL91" s="1459">
        <v>3000000</v>
      </c>
      <c r="BM91" s="1459">
        <v>3000000</v>
      </c>
      <c r="BN91" s="1459">
        <v>3000000</v>
      </c>
      <c r="BO91" s="1459">
        <v>3000000</v>
      </c>
      <c r="BP91" s="1459">
        <v>3000000</v>
      </c>
      <c r="BQ91" s="1459">
        <v>3000000</v>
      </c>
      <c r="BR91" s="1459">
        <v>3000000</v>
      </c>
      <c r="BS91" s="1459">
        <v>3000000</v>
      </c>
      <c r="BT91" s="1459">
        <v>3000000</v>
      </c>
      <c r="BU91" s="1458">
        <f t="shared" si="100"/>
        <v>36000000</v>
      </c>
    </row>
    <row r="92" spans="1:73" outlineLevel="1">
      <c r="A92" s="1468"/>
      <c r="B92" s="1454" t="s">
        <v>478</v>
      </c>
      <c r="C92" s="1454" t="s">
        <v>8</v>
      </c>
      <c r="D92" s="1455"/>
      <c r="E92" s="1455"/>
      <c r="F92" s="1455"/>
      <c r="G92" s="1455">
        <v>5415866.541666666</v>
      </c>
      <c r="H92" s="1455">
        <v>-1943246.541666666</v>
      </c>
      <c r="I92" s="1455">
        <v>1987891</v>
      </c>
      <c r="J92" s="1455">
        <v>1907230</v>
      </c>
      <c r="K92" s="1455">
        <v>14213425</v>
      </c>
      <c r="L92" s="1455">
        <v>26143173</v>
      </c>
      <c r="M92" s="1455">
        <v>31818426</v>
      </c>
      <c r="N92" s="1455">
        <v>32822746</v>
      </c>
      <c r="O92" s="1455">
        <v>33596521</v>
      </c>
      <c r="P92" s="1456">
        <f t="shared" si="92"/>
        <v>145962032</v>
      </c>
      <c r="Q92" s="1462"/>
      <c r="R92" s="1434"/>
      <c r="S92" s="1455">
        <v>33329510</v>
      </c>
      <c r="T92" s="1455">
        <v>33461625</v>
      </c>
      <c r="U92" s="1455">
        <v>48673144</v>
      </c>
      <c r="V92" s="1455">
        <v>52980156</v>
      </c>
      <c r="W92" s="1455">
        <v>48847288</v>
      </c>
      <c r="X92" s="1455">
        <v>44505262</v>
      </c>
      <c r="Y92" s="1455">
        <v>41253178</v>
      </c>
      <c r="Z92" s="1455">
        <v>41283178</v>
      </c>
      <c r="AA92" s="1455">
        <v>41397842</v>
      </c>
      <c r="AB92" s="1455">
        <v>41397842</v>
      </c>
      <c r="AC92" s="1455">
        <v>11722939</v>
      </c>
      <c r="AD92" s="1455">
        <v>15035863</v>
      </c>
      <c r="AE92" s="1456">
        <f t="shared" si="101"/>
        <v>453887827</v>
      </c>
      <c r="AF92" s="1464" t="s">
        <v>518</v>
      </c>
      <c r="AG92" s="1455">
        <v>17185922</v>
      </c>
      <c r="AH92" s="1455">
        <v>17511674</v>
      </c>
      <c r="AI92" s="1455">
        <v>17348798</v>
      </c>
      <c r="AJ92" s="1455">
        <v>17348798</v>
      </c>
      <c r="AK92" s="1455">
        <v>17348798</v>
      </c>
      <c r="AL92" s="1455">
        <v>17348798</v>
      </c>
      <c r="AM92" s="1455">
        <v>16849294</v>
      </c>
      <c r="AN92" s="1455">
        <v>15837912</v>
      </c>
      <c r="AO92" s="1455">
        <v>15837912</v>
      </c>
      <c r="AP92" s="1455">
        <v>5442880</v>
      </c>
      <c r="AQ92" s="1455">
        <v>5438847</v>
      </c>
      <c r="AR92" s="1455">
        <v>5490359</v>
      </c>
      <c r="AS92" s="1456">
        <f t="shared" si="96"/>
        <v>168989992</v>
      </c>
      <c r="AT92" s="1438" t="s">
        <v>518</v>
      </c>
      <c r="AU92" s="1455">
        <f>2869713+2569207</f>
        <v>5438920</v>
      </c>
      <c r="AV92" s="1455">
        <v>5438920</v>
      </c>
      <c r="AW92" s="1455">
        <v>5438920</v>
      </c>
      <c r="AX92" s="1455">
        <v>5438920</v>
      </c>
      <c r="AY92" s="1455">
        <v>5438920</v>
      </c>
      <c r="AZ92" s="1455">
        <v>5438920</v>
      </c>
      <c r="BA92" s="1455">
        <v>5438920</v>
      </c>
      <c r="BB92" s="1455">
        <v>5438920</v>
      </c>
      <c r="BC92" s="1455">
        <v>5438920</v>
      </c>
      <c r="BD92" s="1455">
        <v>5438920</v>
      </c>
      <c r="BE92" s="1455">
        <v>5438920</v>
      </c>
      <c r="BF92" s="1457">
        <f>BE92</f>
        <v>5438920</v>
      </c>
      <c r="BG92" s="1458">
        <f t="shared" si="98"/>
        <v>65267040</v>
      </c>
      <c r="BI92" s="1459">
        <v>5438920</v>
      </c>
      <c r="BJ92" s="1459">
        <v>5438920</v>
      </c>
      <c r="BK92" s="1459">
        <v>5438920</v>
      </c>
      <c r="BL92" s="1459">
        <v>5438920</v>
      </c>
      <c r="BM92" s="1459">
        <v>5438920</v>
      </c>
      <c r="BN92" s="1459">
        <v>5438920</v>
      </c>
      <c r="BO92" s="1459">
        <v>5438920</v>
      </c>
      <c r="BP92" s="1459">
        <v>5438920</v>
      </c>
      <c r="BQ92" s="1459">
        <v>5438920</v>
      </c>
      <c r="BR92" s="1459">
        <v>5438920</v>
      </c>
      <c r="BS92" s="1459">
        <v>5438920</v>
      </c>
      <c r="BT92" s="1459">
        <v>5438920</v>
      </c>
      <c r="BU92" s="1458">
        <f t="shared" si="100"/>
        <v>65267040</v>
      </c>
    </row>
    <row r="93" spans="1:73" outlineLevel="1">
      <c r="A93" s="1468"/>
      <c r="B93" s="1454" t="s">
        <v>479</v>
      </c>
      <c r="C93" s="1454" t="s">
        <v>508</v>
      </c>
      <c r="D93" s="1455"/>
      <c r="E93" s="1455"/>
      <c r="F93" s="1455"/>
      <c r="G93" s="1455">
        <v>337150</v>
      </c>
      <c r="H93" s="1455">
        <v>784550</v>
      </c>
      <c r="I93" s="1455">
        <v>355740</v>
      </c>
      <c r="J93" s="1455">
        <v>1220575</v>
      </c>
      <c r="K93" s="1455">
        <v>1921130</v>
      </c>
      <c r="L93" s="1455">
        <v>1433300</v>
      </c>
      <c r="M93" s="1455">
        <v>2471040</v>
      </c>
      <c r="N93" s="1455">
        <v>1599270</v>
      </c>
      <c r="O93" s="1455">
        <v>1995090</v>
      </c>
      <c r="P93" s="1456">
        <f t="shared" si="92"/>
        <v>12117845</v>
      </c>
      <c r="Q93" s="1462" t="s">
        <v>511</v>
      </c>
      <c r="R93" s="1434"/>
      <c r="S93" s="1455">
        <v>1613312</v>
      </c>
      <c r="T93" s="1455">
        <v>1948510</v>
      </c>
      <c r="U93" s="1455">
        <v>1949485</v>
      </c>
      <c r="V93" s="1455">
        <v>1708010</v>
      </c>
      <c r="W93" s="1455">
        <v>15524437</v>
      </c>
      <c r="X93" s="1455">
        <v>5588388</v>
      </c>
      <c r="Y93" s="1455">
        <v>11777991</v>
      </c>
      <c r="Z93" s="1455">
        <v>6524492</v>
      </c>
      <c r="AA93" s="1455">
        <v>4174372</v>
      </c>
      <c r="AB93" s="1455">
        <v>1277380</v>
      </c>
      <c r="AC93" s="1455">
        <v>2775773</v>
      </c>
      <c r="AD93" s="1455">
        <v>776784</v>
      </c>
      <c r="AE93" s="1456">
        <f t="shared" si="101"/>
        <v>55638934</v>
      </c>
      <c r="AF93" s="1464" t="s">
        <v>532</v>
      </c>
      <c r="AG93" s="1455">
        <v>340600</v>
      </c>
      <c r="AH93" s="1455">
        <v>650047</v>
      </c>
      <c r="AI93" s="1455">
        <v>684700</v>
      </c>
      <c r="AJ93" s="1455">
        <v>1058480</v>
      </c>
      <c r="AK93" s="1455">
        <v>1284497</v>
      </c>
      <c r="AL93" s="1455">
        <v>621500</v>
      </c>
      <c r="AM93" s="1455">
        <v>1018600</v>
      </c>
      <c r="AN93" s="1455">
        <v>754700</v>
      </c>
      <c r="AO93" s="1455">
        <v>768400</v>
      </c>
      <c r="AP93" s="1455">
        <v>651800</v>
      </c>
      <c r="AQ93" s="1455">
        <v>778740</v>
      </c>
      <c r="AR93" s="1455">
        <v>718300</v>
      </c>
      <c r="AS93" s="1456">
        <f t="shared" si="96"/>
        <v>9330364</v>
      </c>
      <c r="AU93" s="1455">
        <v>530800</v>
      </c>
      <c r="AV93" s="1455">
        <v>744244</v>
      </c>
      <c r="AW93" s="1455">
        <v>810056</v>
      </c>
      <c r="AX93" s="1455">
        <v>526000</v>
      </c>
      <c r="AY93" s="1455">
        <v>505700</v>
      </c>
      <c r="AZ93" s="1455">
        <v>673400</v>
      </c>
      <c r="BA93" s="1455">
        <v>664000</v>
      </c>
      <c r="BB93" s="1455">
        <v>516528</v>
      </c>
      <c r="BC93" s="1455">
        <v>840128</v>
      </c>
      <c r="BD93" s="1455">
        <v>699000</v>
      </c>
      <c r="BE93" s="1455">
        <v>1404286</v>
      </c>
      <c r="BF93" s="1457">
        <v>664000</v>
      </c>
      <c r="BG93" s="1458">
        <f t="shared" si="98"/>
        <v>8578142</v>
      </c>
      <c r="BI93" s="1459">
        <f>AVERAGE(AU93:BC93)</f>
        <v>645650.66666666663</v>
      </c>
      <c r="BJ93" s="1459">
        <f>BI93</f>
        <v>645650.66666666663</v>
      </c>
      <c r="BK93" s="1459">
        <f t="shared" ref="BK93:BT93" si="114">BJ93</f>
        <v>645650.66666666663</v>
      </c>
      <c r="BL93" s="1459">
        <f t="shared" si="114"/>
        <v>645650.66666666663</v>
      </c>
      <c r="BM93" s="1459">
        <f t="shared" si="114"/>
        <v>645650.66666666663</v>
      </c>
      <c r="BN93" s="1459">
        <f t="shared" si="114"/>
        <v>645650.66666666663</v>
      </c>
      <c r="BO93" s="1459">
        <f t="shared" si="114"/>
        <v>645650.66666666663</v>
      </c>
      <c r="BP93" s="1459">
        <f t="shared" si="114"/>
        <v>645650.66666666663</v>
      </c>
      <c r="BQ93" s="1459">
        <f t="shared" si="114"/>
        <v>645650.66666666663</v>
      </c>
      <c r="BR93" s="1459">
        <f t="shared" si="114"/>
        <v>645650.66666666663</v>
      </c>
      <c r="BS93" s="1459">
        <f t="shared" si="114"/>
        <v>645650.66666666663</v>
      </c>
      <c r="BT93" s="1459">
        <f t="shared" si="114"/>
        <v>645650.66666666663</v>
      </c>
      <c r="BU93" s="1458">
        <f t="shared" si="100"/>
        <v>7747808.0000000009</v>
      </c>
    </row>
    <row r="94" spans="1:73" outlineLevel="1">
      <c r="A94" s="1468"/>
      <c r="B94" s="1454" t="s">
        <v>480</v>
      </c>
      <c r="C94" s="1454" t="s">
        <v>8</v>
      </c>
      <c r="D94" s="1455"/>
      <c r="E94" s="1455"/>
      <c r="F94" s="1455"/>
      <c r="G94" s="1455">
        <v>0</v>
      </c>
      <c r="H94" s="1455">
        <v>3937390</v>
      </c>
      <c r="I94" s="1455">
        <v>5129607</v>
      </c>
      <c r="J94" s="1455">
        <v>5189590</v>
      </c>
      <c r="K94" s="1455">
        <v>3749300</v>
      </c>
      <c r="L94" s="1455">
        <v>3261573</v>
      </c>
      <c r="M94" s="1455">
        <v>3752500</v>
      </c>
      <c r="N94" s="1455">
        <v>2866150</v>
      </c>
      <c r="O94" s="1455">
        <v>4692840</v>
      </c>
      <c r="P94" s="1456">
        <f t="shared" si="92"/>
        <v>32578950</v>
      </c>
      <c r="Q94" s="1462" t="s">
        <v>511</v>
      </c>
      <c r="R94" s="1434"/>
      <c r="S94" s="1455">
        <v>6214670</v>
      </c>
      <c r="T94" s="1455">
        <v>4939300</v>
      </c>
      <c r="U94" s="1455">
        <v>5722030</v>
      </c>
      <c r="V94" s="1455">
        <v>6149250</v>
      </c>
      <c r="W94" s="1455">
        <v>4254764</v>
      </c>
      <c r="X94" s="1455">
        <v>5252930</v>
      </c>
      <c r="Y94" s="1455">
        <v>6343700</v>
      </c>
      <c r="Z94" s="1455">
        <v>4259840</v>
      </c>
      <c r="AA94" s="1455">
        <v>6472656</v>
      </c>
      <c r="AB94" s="1455">
        <v>3767840</v>
      </c>
      <c r="AC94" s="1455">
        <v>1723520</v>
      </c>
      <c r="AD94" s="1455">
        <v>2391252</v>
      </c>
      <c r="AE94" s="1456">
        <f t="shared" si="101"/>
        <v>57491752</v>
      </c>
      <c r="AF94" s="1464" t="s">
        <v>532</v>
      </c>
      <c r="AG94" s="1455">
        <v>1537807</v>
      </c>
      <c r="AH94" s="1455">
        <v>1798970</v>
      </c>
      <c r="AI94" s="1455">
        <v>1104370</v>
      </c>
      <c r="AJ94" s="1455">
        <v>2544400</v>
      </c>
      <c r="AK94" s="1455">
        <v>1910200</v>
      </c>
      <c r="AL94" s="1455">
        <v>3463500</v>
      </c>
      <c r="AM94" s="1455">
        <v>1820100</v>
      </c>
      <c r="AN94" s="1455">
        <v>3114700</v>
      </c>
      <c r="AO94" s="1455">
        <v>2070050</v>
      </c>
      <c r="AP94" s="1455">
        <v>899600</v>
      </c>
      <c r="AQ94" s="1455">
        <v>1295955</v>
      </c>
      <c r="AR94" s="1455">
        <v>2277300</v>
      </c>
      <c r="AS94" s="1456">
        <f t="shared" si="96"/>
        <v>23836952</v>
      </c>
      <c r="AU94" s="1455">
        <v>1160500</v>
      </c>
      <c r="AV94" s="1455">
        <v>1452800</v>
      </c>
      <c r="AW94" s="1455">
        <v>1567700</v>
      </c>
      <c r="AX94" s="1455">
        <v>757800</v>
      </c>
      <c r="AY94" s="1455">
        <v>1378300</v>
      </c>
      <c r="AZ94" s="1455">
        <v>1451900</v>
      </c>
      <c r="BA94" s="1455">
        <v>1754700</v>
      </c>
      <c r="BB94" s="1455">
        <v>4540600</v>
      </c>
      <c r="BC94" s="1455">
        <v>4247600</v>
      </c>
      <c r="BD94" s="1455">
        <v>3355500</v>
      </c>
      <c r="BE94" s="1455">
        <v>1764752</v>
      </c>
      <c r="BF94" s="1457">
        <v>1500000</v>
      </c>
      <c r="BG94" s="1458">
        <f t="shared" si="98"/>
        <v>24932152</v>
      </c>
      <c r="BH94" s="1438" t="s">
        <v>533</v>
      </c>
      <c r="BI94" s="1459">
        <v>1500000</v>
      </c>
      <c r="BJ94" s="1459">
        <v>1500000</v>
      </c>
      <c r="BK94" s="1459">
        <v>1500000</v>
      </c>
      <c r="BL94" s="1459">
        <v>1500000</v>
      </c>
      <c r="BM94" s="1459">
        <v>1500000</v>
      </c>
      <c r="BN94" s="1459">
        <v>1500000</v>
      </c>
      <c r="BO94" s="1459">
        <v>1500000</v>
      </c>
      <c r="BP94" s="1459">
        <v>1500000</v>
      </c>
      <c r="BQ94" s="1459">
        <v>1500000</v>
      </c>
      <c r="BR94" s="1459">
        <v>1500000</v>
      </c>
      <c r="BS94" s="1459">
        <v>1500000</v>
      </c>
      <c r="BT94" s="1459">
        <v>1500000</v>
      </c>
      <c r="BU94" s="1458">
        <f t="shared" si="100"/>
        <v>18000000</v>
      </c>
    </row>
    <row r="95" spans="1:73" outlineLevel="1">
      <c r="A95" s="1468"/>
      <c r="B95" s="1454" t="s">
        <v>481</v>
      </c>
      <c r="C95" s="1454" t="s">
        <v>8</v>
      </c>
      <c r="D95" s="1455"/>
      <c r="E95" s="1455"/>
      <c r="F95" s="1455"/>
      <c r="G95" s="1455">
        <v>50150</v>
      </c>
      <c r="H95" s="1455">
        <v>54400</v>
      </c>
      <c r="I95" s="1455">
        <v>175100</v>
      </c>
      <c r="J95" s="1455">
        <v>77141</v>
      </c>
      <c r="K95" s="1455">
        <v>64600</v>
      </c>
      <c r="L95" s="1455">
        <v>11050</v>
      </c>
      <c r="M95" s="1455">
        <v>2100000</v>
      </c>
      <c r="N95" s="1455">
        <v>111050</v>
      </c>
      <c r="O95" s="1455">
        <v>82930</v>
      </c>
      <c r="P95" s="1456">
        <f t="shared" si="92"/>
        <v>2726421</v>
      </c>
      <c r="Q95" s="1462" t="s">
        <v>511</v>
      </c>
      <c r="R95" s="1434"/>
      <c r="S95" s="1455">
        <v>88370</v>
      </c>
      <c r="T95" s="1455">
        <v>77320</v>
      </c>
      <c r="U95" s="1455">
        <v>98960</v>
      </c>
      <c r="V95" s="1455">
        <v>91250</v>
      </c>
      <c r="W95" s="1455">
        <v>161670</v>
      </c>
      <c r="X95" s="1455">
        <v>208680</v>
      </c>
      <c r="Y95" s="1455">
        <v>187830</v>
      </c>
      <c r="Z95" s="1455">
        <v>203190</v>
      </c>
      <c r="AA95" s="1455">
        <v>365050</v>
      </c>
      <c r="AB95" s="1455">
        <v>4953665</v>
      </c>
      <c r="AC95" s="1455">
        <v>101383</v>
      </c>
      <c r="AD95" s="1455">
        <v>140610</v>
      </c>
      <c r="AE95" s="1456">
        <f t="shared" si="101"/>
        <v>6677978</v>
      </c>
      <c r="AF95" s="1464" t="s">
        <v>532</v>
      </c>
      <c r="AG95" s="1455">
        <v>149870</v>
      </c>
      <c r="AH95" s="1455">
        <v>133110</v>
      </c>
      <c r="AI95" s="1455">
        <v>170296</v>
      </c>
      <c r="AJ95" s="1455">
        <v>194912</v>
      </c>
      <c r="AK95" s="1455">
        <v>214253</v>
      </c>
      <c r="AL95" s="1455">
        <v>188260</v>
      </c>
      <c r="AM95" s="1455">
        <v>317640</v>
      </c>
      <c r="AN95" s="1455">
        <v>221923</v>
      </c>
      <c r="AO95" s="1455">
        <v>361803</v>
      </c>
      <c r="AP95" s="1455">
        <v>255003</v>
      </c>
      <c r="AQ95" s="1455">
        <v>176631</v>
      </c>
      <c r="AR95" s="1455">
        <f>174054+12750</f>
        <v>186804</v>
      </c>
      <c r="AS95" s="1456">
        <f t="shared" si="96"/>
        <v>2570505</v>
      </c>
      <c r="AU95" s="1455">
        <v>204903</v>
      </c>
      <c r="AV95" s="1455">
        <v>181453</v>
      </c>
      <c r="AW95" s="1455">
        <v>181393</v>
      </c>
      <c r="AX95" s="1455">
        <v>231153</v>
      </c>
      <c r="AY95" s="1455">
        <v>1964498</v>
      </c>
      <c r="AZ95" s="1455">
        <v>485854</v>
      </c>
      <c r="BA95" s="1455">
        <v>580978</v>
      </c>
      <c r="BB95" s="1455">
        <v>438553</v>
      </c>
      <c r="BC95" s="1455">
        <v>225353</v>
      </c>
      <c r="BD95" s="1455">
        <v>225053</v>
      </c>
      <c r="BE95" s="1455">
        <v>225353</v>
      </c>
      <c r="BF95" s="1457">
        <f>BE95</f>
        <v>225353</v>
      </c>
      <c r="BG95" s="1458">
        <f t="shared" si="98"/>
        <v>5169897</v>
      </c>
      <c r="BI95" s="1459">
        <f>AVERAGE(AU95:BC95)</f>
        <v>499348.66666666669</v>
      </c>
      <c r="BJ95" s="1459">
        <f>BI95</f>
        <v>499348.66666666669</v>
      </c>
      <c r="BK95" s="1459">
        <f t="shared" ref="BK95:BT95" si="115">BJ95</f>
        <v>499348.66666666669</v>
      </c>
      <c r="BL95" s="1459">
        <f t="shared" si="115"/>
        <v>499348.66666666669</v>
      </c>
      <c r="BM95" s="1459">
        <f t="shared" si="115"/>
        <v>499348.66666666669</v>
      </c>
      <c r="BN95" s="1459">
        <f t="shared" si="115"/>
        <v>499348.66666666669</v>
      </c>
      <c r="BO95" s="1459">
        <f t="shared" si="115"/>
        <v>499348.66666666669</v>
      </c>
      <c r="BP95" s="1459">
        <f t="shared" si="115"/>
        <v>499348.66666666669</v>
      </c>
      <c r="BQ95" s="1459">
        <f t="shared" si="115"/>
        <v>499348.66666666669</v>
      </c>
      <c r="BR95" s="1459">
        <f t="shared" si="115"/>
        <v>499348.66666666669</v>
      </c>
      <c r="BS95" s="1459">
        <f t="shared" si="115"/>
        <v>499348.66666666669</v>
      </c>
      <c r="BT95" s="1459">
        <f t="shared" si="115"/>
        <v>499348.66666666669</v>
      </c>
      <c r="BU95" s="1458">
        <f t="shared" si="100"/>
        <v>5992184.0000000009</v>
      </c>
    </row>
    <row r="96" spans="1:73" outlineLevel="1">
      <c r="A96" s="1468"/>
      <c r="B96" s="1454" t="s">
        <v>482</v>
      </c>
      <c r="C96" s="1454" t="s">
        <v>8</v>
      </c>
      <c r="D96" s="1455"/>
      <c r="E96" s="1455"/>
      <c r="F96" s="1455"/>
      <c r="G96" s="1455">
        <v>0</v>
      </c>
      <c r="H96" s="1455">
        <v>0</v>
      </c>
      <c r="I96" s="1455">
        <v>0</v>
      </c>
      <c r="J96" s="1455">
        <v>0</v>
      </c>
      <c r="K96" s="1455">
        <v>0</v>
      </c>
      <c r="L96" s="1455">
        <v>0</v>
      </c>
      <c r="M96" s="1455">
        <v>0</v>
      </c>
      <c r="N96" s="1455">
        <v>0</v>
      </c>
      <c r="O96" s="1455">
        <v>0</v>
      </c>
      <c r="P96" s="1456">
        <f t="shared" si="92"/>
        <v>0</v>
      </c>
      <c r="Q96" s="1464"/>
      <c r="R96" s="1434"/>
      <c r="S96" s="1455">
        <v>0</v>
      </c>
      <c r="T96" s="1455">
        <v>0</v>
      </c>
      <c r="U96" s="1455">
        <v>0</v>
      </c>
      <c r="V96" s="1455">
        <v>0</v>
      </c>
      <c r="W96" s="1455">
        <v>0</v>
      </c>
      <c r="X96" s="1455">
        <v>0</v>
      </c>
      <c r="Y96" s="1455">
        <v>0</v>
      </c>
      <c r="Z96" s="1455">
        <v>0</v>
      </c>
      <c r="AA96" s="1455">
        <v>0</v>
      </c>
      <c r="AB96" s="1455">
        <v>0</v>
      </c>
      <c r="AC96" s="1455">
        <v>0</v>
      </c>
      <c r="AD96" s="1455">
        <v>0</v>
      </c>
      <c r="AE96" s="1456">
        <f t="shared" si="101"/>
        <v>0</v>
      </c>
      <c r="AF96" s="1464"/>
      <c r="AG96" s="1455">
        <v>0</v>
      </c>
      <c r="AH96" s="1455">
        <v>0</v>
      </c>
      <c r="AI96" s="1455">
        <v>0</v>
      </c>
      <c r="AJ96" s="1455">
        <v>0</v>
      </c>
      <c r="AK96" s="1455">
        <v>0</v>
      </c>
      <c r="AL96" s="1455">
        <v>0</v>
      </c>
      <c r="AM96" s="1455">
        <v>0</v>
      </c>
      <c r="AN96" s="1455">
        <v>0</v>
      </c>
      <c r="AO96" s="1455">
        <v>0</v>
      </c>
      <c r="AP96" s="1455">
        <v>0</v>
      </c>
      <c r="AQ96" s="1455"/>
      <c r="AR96" s="1455">
        <v>0</v>
      </c>
      <c r="AS96" s="1456">
        <f t="shared" si="96"/>
        <v>0</v>
      </c>
      <c r="AU96" s="1455"/>
      <c r="AV96" s="1455">
        <v>0</v>
      </c>
      <c r="AW96" s="1455">
        <v>0</v>
      </c>
      <c r="AX96" s="1455">
        <v>0</v>
      </c>
      <c r="AY96" s="1455">
        <v>0</v>
      </c>
      <c r="AZ96" s="1455">
        <v>0</v>
      </c>
      <c r="BA96" s="1455">
        <v>0</v>
      </c>
      <c r="BB96" s="1455"/>
      <c r="BC96" s="1455"/>
      <c r="BD96" s="1455">
        <v>0</v>
      </c>
      <c r="BE96" s="1455">
        <v>0</v>
      </c>
      <c r="BF96" s="1457"/>
      <c r="BG96" s="1458">
        <f t="shared" si="98"/>
        <v>0</v>
      </c>
      <c r="BI96" s="1459"/>
      <c r="BJ96" s="1459"/>
      <c r="BK96" s="1459"/>
      <c r="BL96" s="1459"/>
      <c r="BM96" s="1459"/>
      <c r="BN96" s="1459"/>
      <c r="BO96" s="1459"/>
      <c r="BP96" s="1459"/>
      <c r="BQ96" s="1459"/>
      <c r="BR96" s="1459"/>
      <c r="BS96" s="1459"/>
      <c r="BT96" s="1459"/>
      <c r="BU96" s="1458">
        <f t="shared" si="100"/>
        <v>0</v>
      </c>
    </row>
    <row r="97" spans="1:73" outlineLevel="1">
      <c r="A97" s="1468"/>
      <c r="B97" s="1454" t="s">
        <v>483</v>
      </c>
      <c r="C97" s="1454" t="s">
        <v>8</v>
      </c>
      <c r="D97" s="1455"/>
      <c r="E97" s="1455"/>
      <c r="F97" s="1455"/>
      <c r="G97" s="1455">
        <v>72000000</v>
      </c>
      <c r="H97" s="1455">
        <v>0</v>
      </c>
      <c r="I97" s="1455">
        <v>126780</v>
      </c>
      <c r="J97" s="1455">
        <v>583750</v>
      </c>
      <c r="K97" s="1455">
        <v>0</v>
      </c>
      <c r="L97" s="1455">
        <v>0</v>
      </c>
      <c r="M97" s="1459">
        <v>0</v>
      </c>
      <c r="N97" s="1455">
        <v>0</v>
      </c>
      <c r="O97" s="1455">
        <v>434460</v>
      </c>
      <c r="P97" s="1456">
        <f t="shared" si="92"/>
        <v>73144990</v>
      </c>
      <c r="Q97" s="1462" t="s">
        <v>534</v>
      </c>
      <c r="R97" s="1434"/>
      <c r="S97" s="1455">
        <v>813250</v>
      </c>
      <c r="T97" s="1455">
        <v>0</v>
      </c>
      <c r="U97" s="1455">
        <v>0</v>
      </c>
      <c r="V97" s="1455">
        <v>48240</v>
      </c>
      <c r="W97" s="1455">
        <v>4616510</v>
      </c>
      <c r="X97" s="1455">
        <v>4534820</v>
      </c>
      <c r="Y97" s="1455">
        <v>4460970</v>
      </c>
      <c r="Z97" s="1455">
        <v>5759040</v>
      </c>
      <c r="AA97" s="1455">
        <v>4246320</v>
      </c>
      <c r="AB97" s="1455">
        <v>3127940</v>
      </c>
      <c r="AC97" s="1455">
        <v>2913930</v>
      </c>
      <c r="AD97" s="1455">
        <v>1264530</v>
      </c>
      <c r="AE97" s="1456">
        <f t="shared" si="101"/>
        <v>31785550</v>
      </c>
      <c r="AF97" s="1464" t="s">
        <v>532</v>
      </c>
      <c r="AG97" s="1455">
        <v>28184000</v>
      </c>
      <c r="AH97" s="1455">
        <v>1144480</v>
      </c>
      <c r="AI97" s="1455">
        <v>1162010</v>
      </c>
      <c r="AJ97" s="1455">
        <v>1107190</v>
      </c>
      <c r="AK97" s="1455">
        <v>961790</v>
      </c>
      <c r="AL97" s="1455">
        <v>925800</v>
      </c>
      <c r="AM97" s="1455">
        <v>586130</v>
      </c>
      <c r="AN97" s="1455">
        <v>886610</v>
      </c>
      <c r="AO97" s="1455">
        <v>204000</v>
      </c>
      <c r="AP97" s="1455">
        <v>307680</v>
      </c>
      <c r="AQ97" s="1455">
        <v>139770</v>
      </c>
      <c r="AR97" s="1455">
        <v>0</v>
      </c>
      <c r="AS97" s="1456">
        <f t="shared" si="96"/>
        <v>35609460</v>
      </c>
      <c r="AT97" s="1438" t="s">
        <v>535</v>
      </c>
      <c r="AU97" s="1455">
        <v>786740</v>
      </c>
      <c r="AV97" s="1455">
        <v>0</v>
      </c>
      <c r="AW97" s="1455">
        <v>192960</v>
      </c>
      <c r="AX97" s="1455">
        <v>0</v>
      </c>
      <c r="AY97" s="1455">
        <v>0</v>
      </c>
      <c r="AZ97" s="1455">
        <v>0</v>
      </c>
      <c r="BA97" s="1455">
        <v>48240</v>
      </c>
      <c r="BB97" s="1455">
        <v>250000</v>
      </c>
      <c r="BC97" s="1455">
        <v>100000</v>
      </c>
      <c r="BD97" s="1455">
        <v>0</v>
      </c>
      <c r="BE97" s="1455">
        <v>0</v>
      </c>
      <c r="BF97" s="1457">
        <v>500000</v>
      </c>
      <c r="BG97" s="1458">
        <f t="shared" si="98"/>
        <v>1877940</v>
      </c>
      <c r="BI97" s="1472">
        <f>500000+420*1350/12</f>
        <v>547250</v>
      </c>
      <c r="BJ97" s="1459">
        <f t="shared" ref="BJ97:BT97" si="116">500000+420*1350/12</f>
        <v>547250</v>
      </c>
      <c r="BK97" s="1459">
        <f t="shared" si="116"/>
        <v>547250</v>
      </c>
      <c r="BL97" s="1459">
        <f t="shared" si="116"/>
        <v>547250</v>
      </c>
      <c r="BM97" s="1459">
        <f t="shared" si="116"/>
        <v>547250</v>
      </c>
      <c r="BN97" s="1459">
        <f t="shared" si="116"/>
        <v>547250</v>
      </c>
      <c r="BO97" s="1459">
        <f t="shared" si="116"/>
        <v>547250</v>
      </c>
      <c r="BP97" s="1459">
        <f t="shared" si="116"/>
        <v>547250</v>
      </c>
      <c r="BQ97" s="1459">
        <f t="shared" si="116"/>
        <v>547250</v>
      </c>
      <c r="BR97" s="1459">
        <f t="shared" si="116"/>
        <v>547250</v>
      </c>
      <c r="BS97" s="1459">
        <f t="shared" si="116"/>
        <v>547250</v>
      </c>
      <c r="BT97" s="1459">
        <f t="shared" si="116"/>
        <v>547250</v>
      </c>
      <c r="BU97" s="1458">
        <f t="shared" si="100"/>
        <v>6567000</v>
      </c>
    </row>
    <row r="98" spans="1:73" outlineLevel="1">
      <c r="A98" s="1468"/>
      <c r="B98" s="1454" t="s">
        <v>341</v>
      </c>
      <c r="C98" s="1454" t="s">
        <v>8</v>
      </c>
      <c r="D98" s="1455"/>
      <c r="E98" s="1455"/>
      <c r="F98" s="1455"/>
      <c r="G98" s="1455">
        <v>0</v>
      </c>
      <c r="H98" s="1455">
        <v>0</v>
      </c>
      <c r="I98" s="1455">
        <v>120000</v>
      </c>
      <c r="J98" s="1455">
        <v>178000</v>
      </c>
      <c r="K98" s="1455">
        <v>0</v>
      </c>
      <c r="L98" s="1455">
        <v>0</v>
      </c>
      <c r="M98" s="1455">
        <v>0</v>
      </c>
      <c r="N98" s="1455">
        <v>220000</v>
      </c>
      <c r="O98" s="1455">
        <v>220000</v>
      </c>
      <c r="P98" s="1456">
        <f t="shared" si="92"/>
        <v>738000</v>
      </c>
      <c r="Q98" s="1462"/>
      <c r="R98" s="1434"/>
      <c r="S98" s="1455">
        <v>220000</v>
      </c>
      <c r="T98" s="1455">
        <v>220000</v>
      </c>
      <c r="U98" s="1455">
        <v>220000</v>
      </c>
      <c r="V98" s="1455">
        <v>220000</v>
      </c>
      <c r="W98" s="1455">
        <v>22670964</v>
      </c>
      <c r="X98" s="1455">
        <v>18009022</v>
      </c>
      <c r="Y98" s="1455">
        <v>34048396</v>
      </c>
      <c r="Z98" s="1455">
        <v>52082336</v>
      </c>
      <c r="AA98" s="1455">
        <v>30493889</v>
      </c>
      <c r="AB98" s="1455">
        <v>9437261</v>
      </c>
      <c r="AC98" s="1455">
        <v>110000</v>
      </c>
      <c r="AD98" s="1455">
        <v>-246215279</v>
      </c>
      <c r="AE98" s="1456">
        <f t="shared" si="101"/>
        <v>-78483411</v>
      </c>
      <c r="AF98" s="1464" t="s">
        <v>536</v>
      </c>
      <c r="AG98" s="1455">
        <v>110000</v>
      </c>
      <c r="AH98" s="1455">
        <v>110000</v>
      </c>
      <c r="AI98" s="1455">
        <v>110000</v>
      </c>
      <c r="AJ98" s="1455">
        <v>110000</v>
      </c>
      <c r="AK98" s="1455">
        <v>110000</v>
      </c>
      <c r="AL98" s="1455">
        <v>110000</v>
      </c>
      <c r="AM98" s="1455">
        <v>110000</v>
      </c>
      <c r="AN98" s="1455">
        <v>110000</v>
      </c>
      <c r="AO98" s="1455">
        <v>110000</v>
      </c>
      <c r="AP98" s="1455">
        <v>535680</v>
      </c>
      <c r="AQ98" s="1455">
        <v>535680</v>
      </c>
      <c r="AR98" s="1455">
        <v>535680</v>
      </c>
      <c r="AS98" s="1456">
        <f t="shared" si="96"/>
        <v>2597040</v>
      </c>
      <c r="AT98" s="1438" t="s">
        <v>518</v>
      </c>
      <c r="AU98" s="1455">
        <v>535680</v>
      </c>
      <c r="AV98" s="1455">
        <v>535680</v>
      </c>
      <c r="AW98" s="1455">
        <v>535680</v>
      </c>
      <c r="AX98" s="1455">
        <v>535680</v>
      </c>
      <c r="AY98" s="1455">
        <v>535680</v>
      </c>
      <c r="AZ98" s="1455">
        <v>535680</v>
      </c>
      <c r="BA98" s="1455">
        <v>535680</v>
      </c>
      <c r="BB98" s="1455">
        <v>535680</v>
      </c>
      <c r="BC98" s="1455">
        <v>535680</v>
      </c>
      <c r="BD98" s="1455">
        <v>535680</v>
      </c>
      <c r="BE98" s="1455">
        <v>535680</v>
      </c>
      <c r="BF98" s="1457">
        <f>BE98</f>
        <v>535680</v>
      </c>
      <c r="BG98" s="1458">
        <f t="shared" si="98"/>
        <v>6428160</v>
      </c>
      <c r="BI98" s="1459">
        <v>535680</v>
      </c>
      <c r="BJ98" s="1459">
        <v>535680</v>
      </c>
      <c r="BK98" s="1459">
        <v>535680</v>
      </c>
      <c r="BL98" s="1459">
        <v>535680</v>
      </c>
      <c r="BM98" s="1459">
        <v>535680</v>
      </c>
      <c r="BN98" s="1459">
        <v>535680</v>
      </c>
      <c r="BO98" s="1459">
        <v>535680</v>
      </c>
      <c r="BP98" s="1459">
        <v>535680</v>
      </c>
      <c r="BQ98" s="1459">
        <v>535680</v>
      </c>
      <c r="BR98" s="1459">
        <v>535680</v>
      </c>
      <c r="BS98" s="1459">
        <v>535680</v>
      </c>
      <c r="BT98" s="1459">
        <v>535680</v>
      </c>
      <c r="BU98" s="1458">
        <f t="shared" si="100"/>
        <v>6428160</v>
      </c>
    </row>
    <row r="99" spans="1:73" outlineLevel="1">
      <c r="A99" s="1468"/>
      <c r="B99" s="1454" t="s">
        <v>484</v>
      </c>
      <c r="C99" s="1454" t="s">
        <v>508</v>
      </c>
      <c r="D99" s="1455"/>
      <c r="E99" s="1455"/>
      <c r="F99" s="1455"/>
      <c r="G99" s="1455"/>
      <c r="H99" s="1455"/>
      <c r="I99" s="1455"/>
      <c r="J99" s="1455"/>
      <c r="K99" s="1455"/>
      <c r="L99" s="1455"/>
      <c r="M99" s="1455"/>
      <c r="N99" s="1455"/>
      <c r="O99" s="1455"/>
      <c r="P99" s="1456">
        <f t="shared" si="92"/>
        <v>0</v>
      </c>
      <c r="Q99" s="1462"/>
      <c r="R99" s="1434"/>
      <c r="S99" s="1455"/>
      <c r="T99" s="1455"/>
      <c r="U99" s="1455"/>
      <c r="V99" s="1455"/>
      <c r="W99" s="1455">
        <v>0</v>
      </c>
      <c r="X99" s="1455">
        <v>0</v>
      </c>
      <c r="Y99" s="1455">
        <v>0</v>
      </c>
      <c r="Z99" s="1455">
        <v>0</v>
      </c>
      <c r="AA99" s="1455">
        <v>0</v>
      </c>
      <c r="AB99" s="1455">
        <v>0</v>
      </c>
      <c r="AC99" s="1455">
        <v>0</v>
      </c>
      <c r="AD99" s="1455">
        <v>0</v>
      </c>
      <c r="AE99" s="1456">
        <f t="shared" si="101"/>
        <v>0</v>
      </c>
      <c r="AF99" s="1462"/>
      <c r="AG99" s="1455">
        <v>0</v>
      </c>
      <c r="AH99" s="1455">
        <v>0</v>
      </c>
      <c r="AI99" s="1455">
        <v>0</v>
      </c>
      <c r="AJ99" s="1455">
        <v>0</v>
      </c>
      <c r="AK99" s="1455">
        <v>0</v>
      </c>
      <c r="AL99" s="1455">
        <v>0</v>
      </c>
      <c r="AM99" s="1455">
        <v>0</v>
      </c>
      <c r="AN99" s="1455">
        <v>0</v>
      </c>
      <c r="AO99" s="1455">
        <v>0</v>
      </c>
      <c r="AP99" s="1455">
        <v>0</v>
      </c>
      <c r="AQ99" s="1455"/>
      <c r="AR99" s="1455">
        <v>0</v>
      </c>
      <c r="AS99" s="1456">
        <f t="shared" si="96"/>
        <v>0</v>
      </c>
      <c r="AU99" s="1455"/>
      <c r="AV99" s="1455">
        <v>0</v>
      </c>
      <c r="AW99" s="1455">
        <v>0</v>
      </c>
      <c r="AX99" s="1455">
        <v>0</v>
      </c>
      <c r="AY99" s="1455">
        <v>0</v>
      </c>
      <c r="AZ99" s="1455">
        <v>0</v>
      </c>
      <c r="BA99" s="1455">
        <v>0</v>
      </c>
      <c r="BB99" s="1455"/>
      <c r="BC99" s="1455"/>
      <c r="BD99" s="1455">
        <v>0</v>
      </c>
      <c r="BE99" s="1455">
        <v>0</v>
      </c>
      <c r="BF99" s="1457"/>
      <c r="BG99" s="1458">
        <f t="shared" si="98"/>
        <v>0</v>
      </c>
      <c r="BI99" s="1459"/>
      <c r="BJ99" s="1459"/>
      <c r="BK99" s="1459"/>
      <c r="BL99" s="1459"/>
      <c r="BM99" s="1459"/>
      <c r="BN99" s="1459"/>
      <c r="BO99" s="1459"/>
      <c r="BP99" s="1459"/>
      <c r="BQ99" s="1459"/>
      <c r="BR99" s="1459"/>
      <c r="BS99" s="1459"/>
      <c r="BT99" s="1459"/>
      <c r="BU99" s="1458">
        <f t="shared" si="100"/>
        <v>0</v>
      </c>
    </row>
    <row r="100" spans="1:73" outlineLevel="1">
      <c r="A100" s="1468"/>
      <c r="B100" s="1454" t="s">
        <v>485</v>
      </c>
      <c r="C100" s="1454" t="s">
        <v>8</v>
      </c>
      <c r="D100" s="1455"/>
      <c r="E100" s="1455"/>
      <c r="F100" s="1455"/>
      <c r="G100" s="1455">
        <v>0</v>
      </c>
      <c r="H100" s="1455">
        <v>0</v>
      </c>
      <c r="I100" s="1455">
        <v>0</v>
      </c>
      <c r="J100" s="1455">
        <v>0</v>
      </c>
      <c r="K100" s="1455">
        <v>0</v>
      </c>
      <c r="L100" s="1455">
        <v>0</v>
      </c>
      <c r="M100" s="1455">
        <v>0</v>
      </c>
      <c r="N100" s="1455">
        <v>0</v>
      </c>
      <c r="O100" s="1455">
        <v>0</v>
      </c>
      <c r="P100" s="1456">
        <f t="shared" si="92"/>
        <v>0</v>
      </c>
      <c r="Q100" s="1464"/>
      <c r="R100" s="1434"/>
      <c r="S100" s="1455">
        <v>0</v>
      </c>
      <c r="T100" s="1455">
        <v>0</v>
      </c>
      <c r="U100" s="1455">
        <v>0</v>
      </c>
      <c r="V100" s="1455">
        <v>0</v>
      </c>
      <c r="W100" s="1455">
        <v>0</v>
      </c>
      <c r="X100" s="1455">
        <v>0</v>
      </c>
      <c r="Y100" s="1455">
        <v>0</v>
      </c>
      <c r="Z100" s="1455">
        <v>0</v>
      </c>
      <c r="AA100" s="1455">
        <v>0</v>
      </c>
      <c r="AB100" s="1455">
        <v>0</v>
      </c>
      <c r="AC100" s="1455">
        <v>0</v>
      </c>
      <c r="AD100" s="1455">
        <v>0</v>
      </c>
      <c r="AE100" s="1456">
        <f t="shared" si="101"/>
        <v>0</v>
      </c>
      <c r="AF100" s="1464"/>
      <c r="AG100" s="1455">
        <v>0</v>
      </c>
      <c r="AH100" s="1455">
        <v>0</v>
      </c>
      <c r="AI100" s="1455">
        <v>0</v>
      </c>
      <c r="AJ100" s="1455">
        <v>0</v>
      </c>
      <c r="AK100" s="1455">
        <v>0</v>
      </c>
      <c r="AL100" s="1455">
        <v>0</v>
      </c>
      <c r="AM100" s="1455">
        <v>0</v>
      </c>
      <c r="AN100" s="1455">
        <v>0</v>
      </c>
      <c r="AO100" s="1455">
        <v>0</v>
      </c>
      <c r="AP100" s="1455">
        <v>0</v>
      </c>
      <c r="AQ100" s="1455"/>
      <c r="AR100" s="1455">
        <v>0</v>
      </c>
      <c r="AS100" s="1456">
        <f t="shared" si="96"/>
        <v>0</v>
      </c>
      <c r="AU100" s="1455"/>
      <c r="AV100" s="1455">
        <v>0</v>
      </c>
      <c r="AW100" s="1455">
        <v>0</v>
      </c>
      <c r="AX100" s="1455">
        <v>0</v>
      </c>
      <c r="AY100" s="1455">
        <v>0</v>
      </c>
      <c r="AZ100" s="1455">
        <v>0</v>
      </c>
      <c r="BA100" s="1455">
        <v>0</v>
      </c>
      <c r="BB100" s="1455"/>
      <c r="BC100" s="1455"/>
      <c r="BD100" s="1455">
        <v>0</v>
      </c>
      <c r="BE100" s="1455">
        <v>0</v>
      </c>
      <c r="BF100" s="1457"/>
      <c r="BG100" s="1458">
        <f t="shared" si="98"/>
        <v>0</v>
      </c>
      <c r="BI100" s="1459"/>
      <c r="BJ100" s="1459"/>
      <c r="BK100" s="1459"/>
      <c r="BL100" s="1459"/>
      <c r="BM100" s="1459"/>
      <c r="BN100" s="1459"/>
      <c r="BO100" s="1459"/>
      <c r="BP100" s="1459"/>
      <c r="BQ100" s="1459"/>
      <c r="BR100" s="1459"/>
      <c r="BS100" s="1459"/>
      <c r="BT100" s="1459"/>
      <c r="BU100" s="1458">
        <f t="shared" si="100"/>
        <v>0</v>
      </c>
    </row>
    <row r="101" spans="1:73" outlineLevel="1">
      <c r="A101" s="1468"/>
      <c r="B101" s="1454" t="s">
        <v>486</v>
      </c>
      <c r="C101" s="1454" t="s">
        <v>8</v>
      </c>
      <c r="D101" s="1455"/>
      <c r="E101" s="1455"/>
      <c r="F101" s="1455"/>
      <c r="G101" s="1455">
        <v>0</v>
      </c>
      <c r="H101" s="1455">
        <v>0</v>
      </c>
      <c r="I101" s="1455">
        <v>0</v>
      </c>
      <c r="J101" s="1455">
        <v>449904</v>
      </c>
      <c r="K101" s="1455">
        <v>1643154</v>
      </c>
      <c r="L101" s="1455">
        <v>1456213</v>
      </c>
      <c r="M101" s="1455">
        <v>1504754</v>
      </c>
      <c r="N101" s="1455">
        <v>1456213</v>
      </c>
      <c r="O101" s="1455">
        <v>1504754</v>
      </c>
      <c r="P101" s="1456">
        <f t="shared" si="92"/>
        <v>8014992</v>
      </c>
      <c r="Q101" s="1464" t="s">
        <v>515</v>
      </c>
      <c r="R101" s="1434"/>
      <c r="S101" s="1455">
        <v>1504754</v>
      </c>
      <c r="T101" s="1455">
        <v>1359133</v>
      </c>
      <c r="U101" s="1455">
        <v>1504754</v>
      </c>
      <c r="V101" s="1455">
        <v>1456213</v>
      </c>
      <c r="W101" s="1455">
        <v>2706254</v>
      </c>
      <c r="X101" s="1455">
        <v>1456213</v>
      </c>
      <c r="Y101" s="1455">
        <v>-653755</v>
      </c>
      <c r="Z101" s="1455">
        <v>3401538</v>
      </c>
      <c r="AA101" s="1455">
        <v>3182553</v>
      </c>
      <c r="AB101" s="1455">
        <v>3288638</v>
      </c>
      <c r="AC101" s="1455">
        <v>3182553</v>
      </c>
      <c r="AD101" s="1455">
        <v>3288638</v>
      </c>
      <c r="AE101" s="1456">
        <f t="shared" si="101"/>
        <v>25677486</v>
      </c>
      <c r="AF101" s="1464" t="s">
        <v>532</v>
      </c>
      <c r="AG101" s="1455">
        <v>3288638</v>
      </c>
      <c r="AH101" s="1455">
        <v>3076468</v>
      </c>
      <c r="AI101" s="1455">
        <v>3288638</v>
      </c>
      <c r="AJ101" s="1455">
        <v>7661615</v>
      </c>
      <c r="AK101" s="1455">
        <v>3380835</v>
      </c>
      <c r="AL101" s="1455">
        <v>3281336</v>
      </c>
      <c r="AM101" s="1455">
        <v>1030527</v>
      </c>
      <c r="AN101" s="1455">
        <v>881532</v>
      </c>
      <c r="AO101" s="1455">
        <v>853096</v>
      </c>
      <c r="AP101" s="1455">
        <v>881532</v>
      </c>
      <c r="AQ101" s="1455">
        <v>853096</v>
      </c>
      <c r="AR101" s="1455">
        <v>917824</v>
      </c>
      <c r="AS101" s="1456">
        <f t="shared" si="96"/>
        <v>29395137</v>
      </c>
      <c r="AU101" s="1455">
        <v>917826</v>
      </c>
      <c r="AV101" s="1455">
        <v>829004</v>
      </c>
      <c r="AW101" s="1455">
        <v>917826</v>
      </c>
      <c r="AX101" s="1455">
        <v>888219</v>
      </c>
      <c r="AY101" s="1455">
        <v>1805081</v>
      </c>
      <c r="AZ101" s="1455">
        <v>2965866</v>
      </c>
      <c r="BA101" s="1455">
        <v>36292</v>
      </c>
      <c r="BB101" s="1455">
        <v>36292</v>
      </c>
      <c r="BC101" s="1455">
        <v>35121</v>
      </c>
      <c r="BD101" s="1455">
        <v>36292</v>
      </c>
      <c r="BE101" s="1455">
        <v>36294</v>
      </c>
      <c r="BF101" s="1457">
        <f>BE101</f>
        <v>36294</v>
      </c>
      <c r="BG101" s="1458">
        <f t="shared" si="98"/>
        <v>8540407</v>
      </c>
      <c r="BI101" s="1459">
        <f>AVERAGE(AU101:BC101)</f>
        <v>936836.33333333337</v>
      </c>
      <c r="BJ101" s="1459">
        <f>BI101</f>
        <v>936836.33333333337</v>
      </c>
      <c r="BK101" s="1459">
        <f t="shared" ref="BK101:BT101" si="117">BJ101</f>
        <v>936836.33333333337</v>
      </c>
      <c r="BL101" s="1459">
        <f t="shared" si="117"/>
        <v>936836.33333333337</v>
      </c>
      <c r="BM101" s="1459">
        <f t="shared" si="117"/>
        <v>936836.33333333337</v>
      </c>
      <c r="BN101" s="1459">
        <f t="shared" si="117"/>
        <v>936836.33333333337</v>
      </c>
      <c r="BO101" s="1459">
        <f t="shared" si="117"/>
        <v>936836.33333333337</v>
      </c>
      <c r="BP101" s="1459">
        <f t="shared" si="117"/>
        <v>936836.33333333337</v>
      </c>
      <c r="BQ101" s="1459">
        <f t="shared" si="117"/>
        <v>936836.33333333337</v>
      </c>
      <c r="BR101" s="1459">
        <f t="shared" si="117"/>
        <v>936836.33333333337</v>
      </c>
      <c r="BS101" s="1459">
        <f t="shared" si="117"/>
        <v>936836.33333333337</v>
      </c>
      <c r="BT101" s="1459">
        <f t="shared" si="117"/>
        <v>936836.33333333337</v>
      </c>
      <c r="BU101" s="1458">
        <f t="shared" si="100"/>
        <v>11242036.000000002</v>
      </c>
    </row>
    <row r="102" spans="1:73" outlineLevel="1">
      <c r="A102" s="1468"/>
      <c r="B102" s="1454" t="s">
        <v>487</v>
      </c>
      <c r="C102" s="1454" t="s">
        <v>8</v>
      </c>
      <c r="D102" s="1455"/>
      <c r="E102" s="1455"/>
      <c r="F102" s="1455"/>
      <c r="G102" s="1455">
        <v>0</v>
      </c>
      <c r="H102" s="1455">
        <v>0</v>
      </c>
      <c r="I102" s="1455">
        <v>0</v>
      </c>
      <c r="J102" s="1455">
        <v>0</v>
      </c>
      <c r="K102" s="1455">
        <v>0</v>
      </c>
      <c r="L102" s="1455">
        <v>0</v>
      </c>
      <c r="M102" s="1455">
        <v>0</v>
      </c>
      <c r="N102" s="1455">
        <v>0</v>
      </c>
      <c r="O102" s="1455">
        <v>0</v>
      </c>
      <c r="P102" s="1456">
        <f t="shared" si="92"/>
        <v>0</v>
      </c>
      <c r="Q102" s="1464"/>
      <c r="R102" s="1434"/>
      <c r="S102" s="1455">
        <v>0</v>
      </c>
      <c r="T102" s="1455">
        <v>0</v>
      </c>
      <c r="U102" s="1455">
        <v>0</v>
      </c>
      <c r="V102" s="1455">
        <v>0</v>
      </c>
      <c r="W102" s="1455">
        <v>0</v>
      </c>
      <c r="X102" s="1455">
        <v>0</v>
      </c>
      <c r="Y102" s="1455">
        <v>0</v>
      </c>
      <c r="Z102" s="1455">
        <v>0</v>
      </c>
      <c r="AA102" s="1455">
        <v>0</v>
      </c>
      <c r="AB102" s="1455">
        <v>0</v>
      </c>
      <c r="AC102" s="1455">
        <v>0</v>
      </c>
      <c r="AD102" s="1455">
        <v>0</v>
      </c>
      <c r="AE102" s="1456">
        <f t="shared" si="101"/>
        <v>0</v>
      </c>
      <c r="AF102" s="1464"/>
      <c r="AG102" s="1455">
        <v>0</v>
      </c>
      <c r="AH102" s="1455">
        <v>0</v>
      </c>
      <c r="AI102" s="1455">
        <v>0</v>
      </c>
      <c r="AJ102" s="1455">
        <v>0</v>
      </c>
      <c r="AK102" s="1455">
        <v>0</v>
      </c>
      <c r="AL102" s="1455">
        <v>0</v>
      </c>
      <c r="AM102" s="1455">
        <v>0</v>
      </c>
      <c r="AN102" s="1455">
        <v>0</v>
      </c>
      <c r="AO102" s="1455">
        <v>0</v>
      </c>
      <c r="AP102" s="1455">
        <v>0</v>
      </c>
      <c r="AQ102" s="1455"/>
      <c r="AR102" s="1455">
        <v>0</v>
      </c>
      <c r="AS102" s="1456">
        <f t="shared" si="96"/>
        <v>0</v>
      </c>
      <c r="AU102" s="1455"/>
      <c r="AV102" s="1455">
        <v>0</v>
      </c>
      <c r="AW102" s="1455">
        <v>0</v>
      </c>
      <c r="AX102" s="1455">
        <v>0</v>
      </c>
      <c r="AY102" s="1455">
        <v>0</v>
      </c>
      <c r="AZ102" s="1455">
        <v>0</v>
      </c>
      <c r="BA102" s="1455">
        <v>0</v>
      </c>
      <c r="BB102" s="1455"/>
      <c r="BC102" s="1455"/>
      <c r="BD102" s="1455">
        <v>0</v>
      </c>
      <c r="BE102" s="1455">
        <v>0</v>
      </c>
      <c r="BF102" s="1457"/>
      <c r="BG102" s="1458">
        <f t="shared" si="98"/>
        <v>0</v>
      </c>
      <c r="BI102" s="1459"/>
      <c r="BJ102" s="1459"/>
      <c r="BK102" s="1459"/>
      <c r="BL102" s="1459"/>
      <c r="BM102" s="1459"/>
      <c r="BN102" s="1459"/>
      <c r="BO102" s="1459"/>
      <c r="BP102" s="1459"/>
      <c r="BQ102" s="1459"/>
      <c r="BR102" s="1459"/>
      <c r="BS102" s="1459"/>
      <c r="BT102" s="1459"/>
      <c r="BU102" s="1458">
        <f t="shared" si="100"/>
        <v>0</v>
      </c>
    </row>
    <row r="103" spans="1:73" outlineLevel="1">
      <c r="A103" s="1468"/>
      <c r="B103" s="1454" t="s">
        <v>488</v>
      </c>
      <c r="C103" s="1454" t="s">
        <v>8</v>
      </c>
      <c r="D103" s="1455"/>
      <c r="E103" s="1455"/>
      <c r="F103" s="1455"/>
      <c r="G103" s="1455">
        <v>0</v>
      </c>
      <c r="H103" s="1455">
        <v>0</v>
      </c>
      <c r="I103" s="1455">
        <v>0</v>
      </c>
      <c r="J103" s="1455">
        <v>0</v>
      </c>
      <c r="K103" s="1455">
        <v>0</v>
      </c>
      <c r="L103" s="1455">
        <v>0</v>
      </c>
      <c r="M103" s="1455">
        <v>0</v>
      </c>
      <c r="N103" s="1455">
        <v>0</v>
      </c>
      <c r="O103" s="1455">
        <v>0</v>
      </c>
      <c r="P103" s="1456">
        <f t="shared" si="92"/>
        <v>0</v>
      </c>
      <c r="Q103" s="1464"/>
      <c r="R103" s="1434"/>
      <c r="S103" s="1455">
        <v>0</v>
      </c>
      <c r="T103" s="1455">
        <v>0</v>
      </c>
      <c r="U103" s="1455">
        <v>0</v>
      </c>
      <c r="V103" s="1455">
        <v>0</v>
      </c>
      <c r="W103" s="1455">
        <v>0</v>
      </c>
      <c r="X103" s="1455">
        <v>0</v>
      </c>
      <c r="Y103" s="1455">
        <v>0</v>
      </c>
      <c r="Z103" s="1455">
        <v>0</v>
      </c>
      <c r="AA103" s="1455">
        <v>0</v>
      </c>
      <c r="AB103" s="1455">
        <v>0</v>
      </c>
      <c r="AC103" s="1455">
        <v>0</v>
      </c>
      <c r="AD103" s="1455">
        <v>0</v>
      </c>
      <c r="AE103" s="1456">
        <f t="shared" si="101"/>
        <v>0</v>
      </c>
      <c r="AF103" s="1464"/>
      <c r="AG103" s="1455">
        <v>0</v>
      </c>
      <c r="AH103" s="1455">
        <v>0</v>
      </c>
      <c r="AI103" s="1455">
        <v>0</v>
      </c>
      <c r="AJ103" s="1455">
        <v>0</v>
      </c>
      <c r="AK103" s="1455">
        <v>0</v>
      </c>
      <c r="AL103" s="1455">
        <v>0</v>
      </c>
      <c r="AM103" s="1455">
        <v>0</v>
      </c>
      <c r="AN103" s="1455">
        <v>0</v>
      </c>
      <c r="AO103" s="1455">
        <v>0</v>
      </c>
      <c r="AP103" s="1455">
        <v>0</v>
      </c>
      <c r="AQ103" s="1455"/>
      <c r="AR103" s="1455">
        <v>0</v>
      </c>
      <c r="AS103" s="1456">
        <f t="shared" si="96"/>
        <v>0</v>
      </c>
      <c r="AU103" s="1455"/>
      <c r="AV103" s="1455">
        <v>0</v>
      </c>
      <c r="AW103" s="1455">
        <v>0</v>
      </c>
      <c r="AX103" s="1455">
        <v>0</v>
      </c>
      <c r="AY103" s="1455">
        <v>0</v>
      </c>
      <c r="AZ103" s="1455">
        <v>0</v>
      </c>
      <c r="BA103" s="1455">
        <v>0</v>
      </c>
      <c r="BB103" s="1455"/>
      <c r="BC103" s="1455"/>
      <c r="BD103" s="1455">
        <v>0</v>
      </c>
      <c r="BE103" s="1455">
        <v>0</v>
      </c>
      <c r="BF103" s="1457"/>
      <c r="BG103" s="1458">
        <f t="shared" si="98"/>
        <v>0</v>
      </c>
      <c r="BI103" s="1459"/>
      <c r="BJ103" s="1459"/>
      <c r="BK103" s="1459"/>
      <c r="BL103" s="1459"/>
      <c r="BM103" s="1459"/>
      <c r="BN103" s="1459"/>
      <c r="BO103" s="1459"/>
      <c r="BP103" s="1459"/>
      <c r="BQ103" s="1459"/>
      <c r="BR103" s="1459"/>
      <c r="BS103" s="1459"/>
      <c r="BT103" s="1459"/>
      <c r="BU103" s="1458">
        <f t="shared" si="100"/>
        <v>0</v>
      </c>
    </row>
    <row r="104" spans="1:73" outlineLevel="1">
      <c r="A104" s="1468"/>
      <c r="B104" s="1454" t="s">
        <v>489</v>
      </c>
      <c r="C104" s="1454" t="s">
        <v>508</v>
      </c>
      <c r="D104" s="1455"/>
      <c r="E104" s="1455"/>
      <c r="F104" s="1455"/>
      <c r="G104" s="1455">
        <v>0</v>
      </c>
      <c r="H104" s="1455">
        <v>130000</v>
      </c>
      <c r="I104" s="1455">
        <v>120000</v>
      </c>
      <c r="J104" s="1455">
        <v>150000</v>
      </c>
      <c r="K104" s="1455">
        <v>397000</v>
      </c>
      <c r="L104" s="1455">
        <v>549000</v>
      </c>
      <c r="M104" s="1455">
        <v>748793</v>
      </c>
      <c r="N104" s="1455">
        <v>223637</v>
      </c>
      <c r="O104" s="1455">
        <v>1132500</v>
      </c>
      <c r="P104" s="1456">
        <f t="shared" si="92"/>
        <v>3450930</v>
      </c>
      <c r="Q104" s="1462" t="s">
        <v>511</v>
      </c>
      <c r="R104" s="1434"/>
      <c r="S104" s="1455">
        <v>1865354</v>
      </c>
      <c r="T104" s="1455">
        <v>1739100</v>
      </c>
      <c r="U104" s="1455">
        <v>905250</v>
      </c>
      <c r="V104" s="1455">
        <v>3007677</v>
      </c>
      <c r="W104" s="1455">
        <v>591500</v>
      </c>
      <c r="X104" s="1455">
        <v>630450</v>
      </c>
      <c r="Y104" s="1455">
        <v>503200</v>
      </c>
      <c r="Z104" s="1455">
        <v>899300</v>
      </c>
      <c r="AA104" s="1455">
        <v>225250</v>
      </c>
      <c r="AB104" s="1455">
        <v>583550</v>
      </c>
      <c r="AC104" s="1455">
        <v>3300388</v>
      </c>
      <c r="AD104" s="1455">
        <v>612492</v>
      </c>
      <c r="AE104" s="1456">
        <f t="shared" si="101"/>
        <v>14863511</v>
      </c>
      <c r="AF104" s="1464" t="s">
        <v>532</v>
      </c>
      <c r="AG104" s="1455">
        <v>20400</v>
      </c>
      <c r="AH104" s="1455">
        <v>76500</v>
      </c>
      <c r="AI104" s="1455">
        <v>0</v>
      </c>
      <c r="AJ104" s="1455">
        <v>298350</v>
      </c>
      <c r="AK104" s="1455">
        <v>161500</v>
      </c>
      <c r="AL104" s="1455">
        <v>272000</v>
      </c>
      <c r="AM104" s="1455">
        <v>0</v>
      </c>
      <c r="AN104" s="1455">
        <v>0</v>
      </c>
      <c r="AO104" s="1455">
        <v>0</v>
      </c>
      <c r="AP104" s="1455">
        <v>0</v>
      </c>
      <c r="AQ104" s="1455">
        <v>8400</v>
      </c>
      <c r="AR104" s="1455">
        <v>3000</v>
      </c>
      <c r="AS104" s="1456">
        <f t="shared" si="96"/>
        <v>840150</v>
      </c>
      <c r="AU104" s="1455"/>
      <c r="AV104" s="1455">
        <v>0</v>
      </c>
      <c r="AW104" s="1455">
        <v>0</v>
      </c>
      <c r="AX104" s="1455">
        <v>0</v>
      </c>
      <c r="AY104" s="1455">
        <v>0</v>
      </c>
      <c r="AZ104" s="1455">
        <v>0</v>
      </c>
      <c r="BA104" s="1455">
        <v>290000</v>
      </c>
      <c r="BB104" s="1455"/>
      <c r="BC104" s="1455">
        <v>0</v>
      </c>
      <c r="BD104" s="1455">
        <v>0</v>
      </c>
      <c r="BE104" s="1455">
        <v>0</v>
      </c>
      <c r="BF104" s="1457"/>
      <c r="BG104" s="1458">
        <f t="shared" si="98"/>
        <v>290000</v>
      </c>
      <c r="BI104" s="1459"/>
      <c r="BJ104" s="1459"/>
      <c r="BK104" s="1459"/>
      <c r="BL104" s="1459"/>
      <c r="BM104" s="1459"/>
      <c r="BN104" s="1459"/>
      <c r="BO104" s="1459"/>
      <c r="BP104" s="1459"/>
      <c r="BQ104" s="1459"/>
      <c r="BR104" s="1459"/>
      <c r="BS104" s="1459"/>
      <c r="BT104" s="1459"/>
      <c r="BU104" s="1458">
        <f t="shared" si="100"/>
        <v>0</v>
      </c>
    </row>
    <row r="105" spans="1:73" outlineLevel="1">
      <c r="A105" s="1468"/>
      <c r="B105" s="1454" t="s">
        <v>490</v>
      </c>
      <c r="C105" s="1454" t="s">
        <v>8</v>
      </c>
      <c r="D105" s="1455"/>
      <c r="E105" s="1455"/>
      <c r="F105" s="1455"/>
      <c r="G105" s="1455">
        <v>0</v>
      </c>
      <c r="H105" s="1455">
        <v>19950</v>
      </c>
      <c r="I105" s="1455">
        <v>0</v>
      </c>
      <c r="J105" s="1455">
        <v>34460</v>
      </c>
      <c r="K105" s="1455">
        <v>30780</v>
      </c>
      <c r="L105" s="1455">
        <v>13500</v>
      </c>
      <c r="M105" s="1455">
        <v>11000</v>
      </c>
      <c r="N105" s="1455">
        <v>32240</v>
      </c>
      <c r="O105" s="1455">
        <v>22000</v>
      </c>
      <c r="P105" s="1456">
        <f t="shared" si="92"/>
        <v>163930</v>
      </c>
      <c r="Q105" s="1464"/>
      <c r="R105" s="1434"/>
      <c r="S105" s="1455">
        <v>29800</v>
      </c>
      <c r="T105" s="1455">
        <v>29800</v>
      </c>
      <c r="U105" s="1455">
        <v>27900</v>
      </c>
      <c r="V105" s="1455">
        <v>11700</v>
      </c>
      <c r="W105" s="1455">
        <v>28600</v>
      </c>
      <c r="X105" s="1455">
        <v>55180</v>
      </c>
      <c r="Y105" s="1455">
        <v>24500</v>
      </c>
      <c r="Z105" s="1455">
        <v>95400</v>
      </c>
      <c r="AA105" s="1455">
        <v>0</v>
      </c>
      <c r="AB105" s="1455">
        <v>61200</v>
      </c>
      <c r="AC105" s="1455">
        <v>0</v>
      </c>
      <c r="AD105" s="1455">
        <v>0</v>
      </c>
      <c r="AE105" s="1456">
        <f t="shared" si="101"/>
        <v>364080</v>
      </c>
      <c r="AF105" s="1464"/>
      <c r="AG105" s="1455">
        <v>0</v>
      </c>
      <c r="AH105" s="1455">
        <v>0</v>
      </c>
      <c r="AI105" s="1455">
        <v>0</v>
      </c>
      <c r="AJ105" s="1455">
        <v>0</v>
      </c>
      <c r="AK105" s="1455">
        <v>0</v>
      </c>
      <c r="AL105" s="1455">
        <v>0</v>
      </c>
      <c r="AM105" s="1455">
        <v>0</v>
      </c>
      <c r="AN105" s="1455">
        <v>0</v>
      </c>
      <c r="AO105" s="1455">
        <v>0</v>
      </c>
      <c r="AP105" s="1455">
        <v>0</v>
      </c>
      <c r="AQ105" s="1455"/>
      <c r="AR105" s="1455">
        <v>0</v>
      </c>
      <c r="AS105" s="1456">
        <f t="shared" si="96"/>
        <v>0</v>
      </c>
      <c r="AU105" s="1455"/>
      <c r="AV105" s="1455">
        <v>0</v>
      </c>
      <c r="AW105" s="1455">
        <v>0</v>
      </c>
      <c r="AX105" s="1455">
        <v>0</v>
      </c>
      <c r="AY105" s="1455">
        <v>0</v>
      </c>
      <c r="AZ105" s="1455">
        <v>0</v>
      </c>
      <c r="BA105" s="1455">
        <v>0</v>
      </c>
      <c r="BB105" s="1455"/>
      <c r="BC105" s="1455"/>
      <c r="BD105" s="1455">
        <v>0</v>
      </c>
      <c r="BE105" s="1455">
        <v>0</v>
      </c>
      <c r="BF105" s="1457"/>
      <c r="BG105" s="1458">
        <f t="shared" si="98"/>
        <v>0</v>
      </c>
      <c r="BI105" s="1459"/>
      <c r="BJ105" s="1459"/>
      <c r="BK105" s="1459"/>
      <c r="BL105" s="1459"/>
      <c r="BM105" s="1459"/>
      <c r="BN105" s="1459"/>
      <c r="BO105" s="1459"/>
      <c r="BP105" s="1459"/>
      <c r="BQ105" s="1459"/>
      <c r="BR105" s="1459"/>
      <c r="BS105" s="1459"/>
      <c r="BT105" s="1459"/>
      <c r="BU105" s="1458">
        <f t="shared" si="100"/>
        <v>0</v>
      </c>
    </row>
    <row r="106" spans="1:73" outlineLevel="1">
      <c r="A106" s="1468"/>
      <c r="B106" s="1454" t="s">
        <v>491</v>
      </c>
      <c r="C106" s="1454" t="s">
        <v>8</v>
      </c>
      <c r="D106" s="1455"/>
      <c r="E106" s="1455"/>
      <c r="F106" s="1455"/>
      <c r="G106" s="1455">
        <v>0</v>
      </c>
      <c r="H106" s="1455">
        <v>0</v>
      </c>
      <c r="I106" s="1455">
        <v>0</v>
      </c>
      <c r="J106" s="1455">
        <v>0</v>
      </c>
      <c r="K106" s="1455">
        <v>0</v>
      </c>
      <c r="L106" s="1455">
        <v>0</v>
      </c>
      <c r="M106" s="1455">
        <v>0</v>
      </c>
      <c r="N106" s="1455">
        <v>0</v>
      </c>
      <c r="O106" s="1455">
        <v>0</v>
      </c>
      <c r="P106" s="1456">
        <f t="shared" si="92"/>
        <v>0</v>
      </c>
      <c r="Q106" s="1462"/>
      <c r="R106" s="1434"/>
      <c r="S106" s="1455">
        <v>0</v>
      </c>
      <c r="T106" s="1455">
        <v>0</v>
      </c>
      <c r="U106" s="1455">
        <v>0</v>
      </c>
      <c r="V106" s="1455">
        <v>0</v>
      </c>
      <c r="W106" s="1455">
        <v>0</v>
      </c>
      <c r="X106" s="1455">
        <v>0</v>
      </c>
      <c r="Y106" s="1455">
        <v>0</v>
      </c>
      <c r="Z106" s="1455">
        <v>0</v>
      </c>
      <c r="AA106" s="1455">
        <v>0</v>
      </c>
      <c r="AB106" s="1455">
        <v>0</v>
      </c>
      <c r="AC106" s="1455">
        <v>0</v>
      </c>
      <c r="AD106" s="1455">
        <v>0</v>
      </c>
      <c r="AE106" s="1456">
        <f t="shared" si="101"/>
        <v>0</v>
      </c>
      <c r="AF106" s="1462"/>
      <c r="AG106" s="1455">
        <v>0</v>
      </c>
      <c r="AH106" s="1455">
        <v>0</v>
      </c>
      <c r="AI106" s="1455">
        <v>0</v>
      </c>
      <c r="AJ106" s="1455">
        <v>0</v>
      </c>
      <c r="AK106" s="1455">
        <v>0</v>
      </c>
      <c r="AL106" s="1455">
        <v>0</v>
      </c>
      <c r="AM106" s="1455">
        <v>0</v>
      </c>
      <c r="AN106" s="1455">
        <v>0</v>
      </c>
      <c r="AO106" s="1455">
        <v>0</v>
      </c>
      <c r="AP106" s="1455">
        <v>0</v>
      </c>
      <c r="AQ106" s="1455"/>
      <c r="AR106" s="1455">
        <v>0</v>
      </c>
      <c r="AS106" s="1456">
        <f t="shared" si="96"/>
        <v>0</v>
      </c>
      <c r="AU106" s="1455"/>
      <c r="AV106" s="1455">
        <v>0</v>
      </c>
      <c r="AW106" s="1455">
        <v>0</v>
      </c>
      <c r="AX106" s="1455">
        <v>0</v>
      </c>
      <c r="AY106" s="1455">
        <v>0</v>
      </c>
      <c r="AZ106" s="1455">
        <v>0</v>
      </c>
      <c r="BA106" s="1455">
        <v>0</v>
      </c>
      <c r="BB106" s="1455"/>
      <c r="BC106" s="1455"/>
      <c r="BD106" s="1455">
        <v>0</v>
      </c>
      <c r="BE106" s="1455">
        <v>0</v>
      </c>
      <c r="BF106" s="1457"/>
      <c r="BG106" s="1458">
        <f t="shared" si="98"/>
        <v>0</v>
      </c>
      <c r="BI106" s="1459"/>
      <c r="BJ106" s="1459"/>
      <c r="BK106" s="1459"/>
      <c r="BL106" s="1459"/>
      <c r="BM106" s="1459"/>
      <c r="BN106" s="1459"/>
      <c r="BO106" s="1459"/>
      <c r="BP106" s="1459"/>
      <c r="BQ106" s="1459"/>
      <c r="BR106" s="1459"/>
      <c r="BS106" s="1459"/>
      <c r="BT106" s="1459"/>
      <c r="BU106" s="1458">
        <f t="shared" si="100"/>
        <v>0</v>
      </c>
    </row>
    <row r="107" spans="1:73" outlineLevel="1">
      <c r="A107" s="1468"/>
      <c r="B107" s="1454" t="s">
        <v>492</v>
      </c>
      <c r="C107" s="1454" t="s">
        <v>8</v>
      </c>
      <c r="D107" s="1455"/>
      <c r="E107" s="1455"/>
      <c r="F107" s="1455"/>
      <c r="G107" s="1455">
        <v>0</v>
      </c>
      <c r="H107" s="1455">
        <v>3640000</v>
      </c>
      <c r="I107" s="1455">
        <v>2184345</v>
      </c>
      <c r="J107" s="1455">
        <v>450000</v>
      </c>
      <c r="K107" s="1455">
        <v>32184459</v>
      </c>
      <c r="L107" s="1455">
        <v>6315228</v>
      </c>
      <c r="M107" s="1455">
        <v>73387655</v>
      </c>
      <c r="N107" s="1455">
        <v>38818999</v>
      </c>
      <c r="O107" s="1455">
        <v>623911</v>
      </c>
      <c r="P107" s="1456">
        <f t="shared" si="92"/>
        <v>157604597</v>
      </c>
      <c r="Q107" s="1462" t="s">
        <v>511</v>
      </c>
      <c r="R107" s="1434"/>
      <c r="S107" s="1455">
        <v>13098655</v>
      </c>
      <c r="T107" s="1455">
        <v>3990819</v>
      </c>
      <c r="U107" s="1455">
        <v>18364000</v>
      </c>
      <c r="V107" s="1455">
        <v>557900</v>
      </c>
      <c r="W107" s="1455">
        <v>2314877</v>
      </c>
      <c r="X107" s="1455">
        <v>1885056</v>
      </c>
      <c r="Y107" s="1455">
        <v>440612</v>
      </c>
      <c r="Z107" s="1455">
        <v>740447</v>
      </c>
      <c r="AA107" s="1455">
        <v>2230033</v>
      </c>
      <c r="AB107" s="1455">
        <v>2497600</v>
      </c>
      <c r="AC107" s="1455">
        <v>676224</v>
      </c>
      <c r="AD107" s="1455">
        <v>6235481</v>
      </c>
      <c r="AE107" s="1456">
        <f t="shared" si="101"/>
        <v>53031704</v>
      </c>
      <c r="AF107" s="1464" t="s">
        <v>532</v>
      </c>
      <c r="AG107" s="1455">
        <v>0</v>
      </c>
      <c r="AH107" s="1455">
        <v>1697351</v>
      </c>
      <c r="AI107" s="1455">
        <v>704582</v>
      </c>
      <c r="AJ107" s="1455">
        <v>729500</v>
      </c>
      <c r="AK107" s="1455">
        <v>495000</v>
      </c>
      <c r="AL107" s="1455">
        <v>495000</v>
      </c>
      <c r="AM107" s="1455">
        <v>50455</v>
      </c>
      <c r="AN107" s="1455">
        <v>90865</v>
      </c>
      <c r="AO107" s="1455">
        <v>0</v>
      </c>
      <c r="AP107" s="1455">
        <v>793365</v>
      </c>
      <c r="AQ107" s="1455"/>
      <c r="AR107" s="1455">
        <v>0</v>
      </c>
      <c r="AS107" s="1456">
        <f t="shared" si="96"/>
        <v>5056118</v>
      </c>
      <c r="AU107" s="1455">
        <v>90373</v>
      </c>
      <c r="AV107" s="1455">
        <v>62728</v>
      </c>
      <c r="AW107" s="1455">
        <v>62455</v>
      </c>
      <c r="AX107" s="1455">
        <v>152700</v>
      </c>
      <c r="AY107" s="1455">
        <v>36827</v>
      </c>
      <c r="AZ107" s="1455">
        <v>0</v>
      </c>
      <c r="BA107" s="1455">
        <v>0</v>
      </c>
      <c r="BB107" s="1455"/>
      <c r="BC107" s="1455">
        <v>0</v>
      </c>
      <c r="BD107" s="1455">
        <v>0</v>
      </c>
      <c r="BE107" s="1455">
        <v>1198700</v>
      </c>
      <c r="BF107" s="1457">
        <v>0</v>
      </c>
      <c r="BG107" s="1458">
        <f t="shared" si="98"/>
        <v>1603783</v>
      </c>
      <c r="BH107" s="1438" t="s">
        <v>537</v>
      </c>
      <c r="BI107" s="1459">
        <v>100000</v>
      </c>
      <c r="BJ107" s="1459">
        <v>100000</v>
      </c>
      <c r="BK107" s="1459">
        <v>100000</v>
      </c>
      <c r="BL107" s="1459">
        <v>100000</v>
      </c>
      <c r="BM107" s="1459">
        <v>100000</v>
      </c>
      <c r="BN107" s="1459">
        <v>100000</v>
      </c>
      <c r="BO107" s="1459">
        <v>100000</v>
      </c>
      <c r="BP107" s="1459">
        <v>100000</v>
      </c>
      <c r="BQ107" s="1459">
        <v>100000</v>
      </c>
      <c r="BR107" s="1459">
        <v>100000</v>
      </c>
      <c r="BS107" s="1459">
        <v>100000</v>
      </c>
      <c r="BT107" s="1459">
        <v>100000</v>
      </c>
      <c r="BU107" s="1458">
        <f t="shared" si="100"/>
        <v>1200000</v>
      </c>
    </row>
    <row r="108" spans="1:73" outlineLevel="1">
      <c r="A108" s="1468"/>
      <c r="B108" s="1454" t="s">
        <v>291</v>
      </c>
      <c r="C108" s="1454" t="s">
        <v>291</v>
      </c>
      <c r="D108" s="1455"/>
      <c r="E108" s="1455"/>
      <c r="F108" s="1455"/>
      <c r="G108" s="1455">
        <v>2114000</v>
      </c>
      <c r="H108" s="1455">
        <v>282037</v>
      </c>
      <c r="I108" s="1455">
        <v>30057615</v>
      </c>
      <c r="J108" s="1455">
        <v>7168065</v>
      </c>
      <c r="K108" s="1455">
        <v>153685820</v>
      </c>
      <c r="L108" s="1455">
        <v>99545528</v>
      </c>
      <c r="M108" s="1459">
        <v>88411934</v>
      </c>
      <c r="N108" s="1455">
        <v>1725760</v>
      </c>
      <c r="O108" s="1455">
        <v>97634385</v>
      </c>
      <c r="P108" s="1456">
        <f t="shared" si="92"/>
        <v>480625144</v>
      </c>
      <c r="Q108" s="1462" t="s">
        <v>538</v>
      </c>
      <c r="R108" s="1434"/>
      <c r="S108" s="1455">
        <v>64567073</v>
      </c>
      <c r="T108" s="1455">
        <v>55444857</v>
      </c>
      <c r="U108" s="1455">
        <v>120420365</v>
      </c>
      <c r="V108" s="1455">
        <v>64866158</v>
      </c>
      <c r="W108" s="1471">
        <f>93197387-W74</f>
        <v>67594503</v>
      </c>
      <c r="X108" s="1471">
        <f>136778336-X74</f>
        <v>113240623</v>
      </c>
      <c r="Y108" s="1471">
        <f>86683175-Y74</f>
        <v>61166469</v>
      </c>
      <c r="Z108" s="1471">
        <f>105851921-Z74</f>
        <v>80440383</v>
      </c>
      <c r="AA108" s="1471">
        <f>137100248-AA74</f>
        <v>111948124</v>
      </c>
      <c r="AB108" s="1471">
        <f>105145005-AB74</f>
        <v>47172593</v>
      </c>
      <c r="AC108" s="1471">
        <f>74154752-AC74</f>
        <v>17554660</v>
      </c>
      <c r="AD108" s="1471">
        <f>347762082-AD74</f>
        <v>46977630</v>
      </c>
      <c r="AE108" s="1456">
        <f t="shared" si="101"/>
        <v>851393438</v>
      </c>
      <c r="AF108" s="1464" t="s">
        <v>532</v>
      </c>
      <c r="AG108" s="1471">
        <f>66192979-AG74</f>
        <v>12138470</v>
      </c>
      <c r="AH108" s="1471">
        <f>61915511-AH74</f>
        <v>18782022</v>
      </c>
      <c r="AI108" s="1471">
        <f>40661919-AI74</f>
        <v>25485602</v>
      </c>
      <c r="AJ108" s="1471">
        <v>9080273</v>
      </c>
      <c r="AK108" s="1471">
        <v>15495228</v>
      </c>
      <c r="AL108" s="1471">
        <v>8488339</v>
      </c>
      <c r="AM108" s="1471">
        <f>17410357-AM74</f>
        <v>5090354</v>
      </c>
      <c r="AN108" s="1471">
        <f>16040094-AN74</f>
        <v>4343572</v>
      </c>
      <c r="AO108" s="1471">
        <v>8302153</v>
      </c>
      <c r="AP108" s="1471">
        <v>9797191</v>
      </c>
      <c r="AQ108" s="1471">
        <v>3792095</v>
      </c>
      <c r="AR108" s="1471">
        <v>5715369</v>
      </c>
      <c r="AS108" s="1456">
        <f t="shared" si="96"/>
        <v>126510668</v>
      </c>
      <c r="AT108" s="1438" t="s">
        <v>539</v>
      </c>
      <c r="AU108" s="1455">
        <v>7769373</v>
      </c>
      <c r="AV108" s="1455">
        <f>11971329-3624366</f>
        <v>8346963</v>
      </c>
      <c r="AW108" s="1455">
        <v>8138537</v>
      </c>
      <c r="AX108" s="1455">
        <v>9010660</v>
      </c>
      <c r="AY108" s="1455">
        <v>572560</v>
      </c>
      <c r="AZ108" s="1455">
        <f>10534650-3640776</f>
        <v>6893874</v>
      </c>
      <c r="BA108" s="1455">
        <v>2247487</v>
      </c>
      <c r="BB108" s="1455">
        <v>1636073</v>
      </c>
      <c r="BC108" s="1455">
        <v>9890059</v>
      </c>
      <c r="BD108" s="1455">
        <v>2218356</v>
      </c>
      <c r="BE108" s="1455">
        <v>2283380</v>
      </c>
      <c r="BF108" s="1457">
        <f>BE108+2700000+740705/2</f>
        <v>5353732.5</v>
      </c>
      <c r="BG108" s="1458">
        <f t="shared" si="98"/>
        <v>64361054.5</v>
      </c>
      <c r="BH108" s="1491">
        <f>44000*1350-9000*1350</f>
        <v>47250000</v>
      </c>
      <c r="BI108" s="1472">
        <f>1327087+9000*1350/12</f>
        <v>2339587</v>
      </c>
      <c r="BJ108" s="1459">
        <f>1327087+9000*1350/12</f>
        <v>2339587</v>
      </c>
      <c r="BK108" s="1459">
        <f>4501087+9000*1350/12</f>
        <v>5513587</v>
      </c>
      <c r="BL108" s="1459">
        <f>1327087+9000*1350/12</f>
        <v>2339587</v>
      </c>
      <c r="BM108" s="1459">
        <f>1327087+9000*1350/12</f>
        <v>2339587</v>
      </c>
      <c r="BN108" s="1459">
        <f>4477087+9000*1350/12</f>
        <v>5489587</v>
      </c>
      <c r="BO108" s="1459">
        <f>1327087+9000*1350/12</f>
        <v>2339587</v>
      </c>
      <c r="BP108" s="1459">
        <f>1327087+9000*1350/12</f>
        <v>2339587</v>
      </c>
      <c r="BQ108" s="1459">
        <f>4477087+9000*1350/12</f>
        <v>5489587</v>
      </c>
      <c r="BR108" s="1459">
        <f>1327087+9000*1350/12</f>
        <v>2339587</v>
      </c>
      <c r="BS108" s="1459">
        <f>1327087+9000*1350/12</f>
        <v>2339587</v>
      </c>
      <c r="BT108" s="1459">
        <f>4027087</f>
        <v>4027087</v>
      </c>
      <c r="BU108" s="1458">
        <f t="shared" si="100"/>
        <v>39236544</v>
      </c>
    </row>
    <row r="109" spans="1:73" outlineLevel="1">
      <c r="A109" s="1468"/>
      <c r="B109" s="1454"/>
      <c r="C109" s="1454"/>
      <c r="D109" s="1455"/>
      <c r="E109" s="1455"/>
      <c r="F109" s="1455"/>
      <c r="G109" s="1455"/>
      <c r="H109" s="1455"/>
      <c r="I109" s="1455"/>
      <c r="J109" s="1455"/>
      <c r="K109" s="1455"/>
      <c r="L109" s="1455"/>
      <c r="M109" s="1459"/>
      <c r="N109" s="1455"/>
      <c r="O109" s="1455"/>
      <c r="P109" s="1456"/>
      <c r="Q109" s="1462"/>
      <c r="R109" s="1434"/>
      <c r="S109" s="1455"/>
      <c r="T109" s="1455"/>
      <c r="U109" s="1455"/>
      <c r="V109" s="1455"/>
      <c r="W109" s="1471"/>
      <c r="X109" s="1471"/>
      <c r="Y109" s="1471"/>
      <c r="Z109" s="1471"/>
      <c r="AA109" s="1471"/>
      <c r="AB109" s="1471"/>
      <c r="AC109" s="1471"/>
      <c r="AD109" s="1471"/>
      <c r="AE109" s="1456"/>
      <c r="AF109" s="1464"/>
      <c r="AG109" s="1471"/>
      <c r="AH109" s="1471"/>
      <c r="AI109" s="1471"/>
      <c r="AJ109" s="1471"/>
      <c r="AK109" s="1471"/>
      <c r="AL109" s="1471"/>
      <c r="AM109" s="1471"/>
      <c r="AN109" s="1471"/>
      <c r="AO109" s="1471"/>
      <c r="AP109" s="1471"/>
      <c r="AQ109" s="1471"/>
      <c r="AR109" s="1471"/>
      <c r="AS109" s="1456"/>
      <c r="AU109" s="1455"/>
      <c r="AV109" s="1455"/>
      <c r="AW109" s="1455"/>
      <c r="AX109" s="1455"/>
      <c r="AY109" s="1455"/>
      <c r="AZ109" s="1455"/>
      <c r="BA109" s="1455"/>
      <c r="BB109" s="1455"/>
      <c r="BC109" s="1455"/>
      <c r="BD109" s="1455"/>
      <c r="BE109" s="1455"/>
      <c r="BF109" s="1457"/>
      <c r="BG109" s="1458"/>
      <c r="BI109" s="1472"/>
      <c r="BJ109" s="1459"/>
      <c r="BK109" s="1459"/>
      <c r="BL109" s="1459"/>
      <c r="BM109" s="1459"/>
      <c r="BN109" s="1459"/>
      <c r="BO109" s="1459"/>
      <c r="BP109" s="1459"/>
      <c r="BQ109" s="1459"/>
      <c r="BR109" s="1459"/>
      <c r="BS109" s="1459"/>
      <c r="BT109" s="1459"/>
      <c r="BU109" s="1458"/>
    </row>
    <row r="110" spans="1:73" outlineLevel="1">
      <c r="A110" s="1468"/>
      <c r="B110" s="1454" t="s">
        <v>493</v>
      </c>
      <c r="C110" s="1454" t="s">
        <v>522</v>
      </c>
      <c r="D110" s="1455"/>
      <c r="E110" s="1455"/>
      <c r="F110" s="1455"/>
      <c r="G110" s="1455">
        <v>0</v>
      </c>
      <c r="H110" s="1455">
        <v>0</v>
      </c>
      <c r="I110" s="1455">
        <v>0</v>
      </c>
      <c r="J110" s="1455">
        <v>0</v>
      </c>
      <c r="K110" s="1455">
        <v>0</v>
      </c>
      <c r="L110" s="1455">
        <v>0</v>
      </c>
      <c r="M110" s="1455">
        <v>0</v>
      </c>
      <c r="N110" s="1455">
        <v>0</v>
      </c>
      <c r="O110" s="1455">
        <v>0</v>
      </c>
      <c r="P110" s="1456">
        <f t="shared" si="92"/>
        <v>0</v>
      </c>
      <c r="Q110" s="1464"/>
      <c r="R110" s="1434"/>
      <c r="S110" s="1455">
        <v>0</v>
      </c>
      <c r="T110" s="1455">
        <v>0</v>
      </c>
      <c r="U110" s="1455">
        <v>0</v>
      </c>
      <c r="V110" s="1455">
        <v>0</v>
      </c>
      <c r="W110" s="1455">
        <v>0</v>
      </c>
      <c r="X110" s="1455">
        <v>0</v>
      </c>
      <c r="Y110" s="1455">
        <v>10000000</v>
      </c>
      <c r="Z110" s="1455">
        <v>13114114</v>
      </c>
      <c r="AA110" s="1455">
        <v>2000000</v>
      </c>
      <c r="AB110" s="1455">
        <v>4821240</v>
      </c>
      <c r="AC110" s="1455">
        <v>0</v>
      </c>
      <c r="AD110" s="1455">
        <v>0</v>
      </c>
      <c r="AE110" s="1456">
        <f t="shared" si="101"/>
        <v>29935354</v>
      </c>
      <c r="AF110" s="1464" t="s">
        <v>540</v>
      </c>
      <c r="AG110" s="1455">
        <v>0</v>
      </c>
      <c r="AH110" s="1455">
        <v>0</v>
      </c>
      <c r="AI110" s="1455">
        <v>0</v>
      </c>
      <c r="AJ110" s="1455">
        <v>0</v>
      </c>
      <c r="AK110" s="1455">
        <v>0</v>
      </c>
      <c r="AL110" s="1455">
        <v>0</v>
      </c>
      <c r="AM110" s="1455">
        <v>0</v>
      </c>
      <c r="AN110" s="1455">
        <v>0</v>
      </c>
      <c r="AO110" s="1455">
        <v>0</v>
      </c>
      <c r="AP110" s="1455">
        <v>0</v>
      </c>
      <c r="AQ110" s="1455"/>
      <c r="AR110" s="1455">
        <v>0</v>
      </c>
      <c r="AS110" s="1456">
        <f t="shared" si="96"/>
        <v>0</v>
      </c>
      <c r="AU110" s="1455"/>
      <c r="AV110" s="1455">
        <v>0</v>
      </c>
      <c r="AW110" s="1455">
        <v>0</v>
      </c>
      <c r="AX110" s="1455">
        <v>0</v>
      </c>
      <c r="AY110" s="1455">
        <v>0</v>
      </c>
      <c r="AZ110" s="1455">
        <v>0</v>
      </c>
      <c r="BA110" s="1455">
        <v>0</v>
      </c>
      <c r="BB110" s="1455"/>
      <c r="BC110" s="1455"/>
      <c r="BD110" s="1455">
        <v>0</v>
      </c>
      <c r="BE110" s="1455">
        <v>0</v>
      </c>
      <c r="BF110" s="1457"/>
      <c r="BG110" s="1458">
        <f t="shared" si="98"/>
        <v>0</v>
      </c>
      <c r="BI110" s="1459"/>
      <c r="BJ110" s="1459"/>
      <c r="BK110" s="1459"/>
      <c r="BL110" s="1459"/>
      <c r="BM110" s="1459"/>
      <c r="BN110" s="1459"/>
      <c r="BO110" s="1459"/>
      <c r="BP110" s="1459"/>
      <c r="BQ110" s="1459"/>
      <c r="BR110" s="1459"/>
      <c r="BS110" s="1459"/>
      <c r="BT110" s="1459"/>
      <c r="BU110" s="1458">
        <f t="shared" si="100"/>
        <v>0</v>
      </c>
    </row>
    <row r="111" spans="1:73" outlineLevel="1">
      <c r="A111" s="1468"/>
      <c r="B111" s="1454" t="s">
        <v>494</v>
      </c>
      <c r="C111" s="1454" t="s">
        <v>522</v>
      </c>
      <c r="D111" s="1455"/>
      <c r="E111" s="1455"/>
      <c r="F111" s="1455"/>
      <c r="G111" s="1455">
        <v>0</v>
      </c>
      <c r="H111" s="1455">
        <v>0</v>
      </c>
      <c r="I111" s="1455">
        <v>0</v>
      </c>
      <c r="J111" s="1455">
        <v>0</v>
      </c>
      <c r="K111" s="1455">
        <v>0</v>
      </c>
      <c r="L111" s="1455">
        <v>0</v>
      </c>
      <c r="M111" s="1455">
        <v>0</v>
      </c>
      <c r="N111" s="1455">
        <v>0</v>
      </c>
      <c r="O111" s="1455">
        <v>0</v>
      </c>
      <c r="P111" s="1456">
        <f t="shared" si="92"/>
        <v>0</v>
      </c>
      <c r="Q111" s="1464"/>
      <c r="R111" s="1434"/>
      <c r="S111" s="1455">
        <v>0</v>
      </c>
      <c r="T111" s="1455">
        <v>0</v>
      </c>
      <c r="U111" s="1455">
        <v>0</v>
      </c>
      <c r="V111" s="1455">
        <v>0</v>
      </c>
      <c r="W111" s="1455">
        <v>0</v>
      </c>
      <c r="X111" s="1455">
        <v>0</v>
      </c>
      <c r="Y111" s="1455">
        <v>331317</v>
      </c>
      <c r="Z111" s="1455">
        <v>37608</v>
      </c>
      <c r="AA111" s="1455">
        <v>47631</v>
      </c>
      <c r="AB111" s="1455">
        <v>42403</v>
      </c>
      <c r="AC111" s="1455">
        <v>0</v>
      </c>
      <c r="AD111" s="1455">
        <v>30000</v>
      </c>
      <c r="AE111" s="1456">
        <f t="shared" si="101"/>
        <v>488959</v>
      </c>
      <c r="AF111" s="1464" t="s">
        <v>540</v>
      </c>
      <c r="AG111" s="1455">
        <v>30000</v>
      </c>
      <c r="AH111" s="1455">
        <v>30000</v>
      </c>
      <c r="AI111" s="1455">
        <v>30000</v>
      </c>
      <c r="AJ111" s="1455">
        <v>30000</v>
      </c>
      <c r="AK111" s="1455">
        <v>2040000</v>
      </c>
      <c r="AL111" s="1455">
        <v>0</v>
      </c>
      <c r="AM111" s="1455">
        <v>0</v>
      </c>
      <c r="AN111" s="1455">
        <v>0</v>
      </c>
      <c r="AO111" s="1455">
        <v>0</v>
      </c>
      <c r="AP111" s="1455">
        <v>0</v>
      </c>
      <c r="AQ111" s="1455"/>
      <c r="AR111" s="1455">
        <v>0</v>
      </c>
      <c r="AS111" s="1456">
        <f t="shared" si="96"/>
        <v>2160000</v>
      </c>
      <c r="AU111" s="1455"/>
      <c r="AV111" s="1455">
        <v>0</v>
      </c>
      <c r="AW111" s="1455">
        <v>0</v>
      </c>
      <c r="AX111" s="1455">
        <v>0</v>
      </c>
      <c r="AY111" s="1455">
        <v>0</v>
      </c>
      <c r="AZ111" s="1455">
        <v>0</v>
      </c>
      <c r="BA111" s="1455">
        <v>0</v>
      </c>
      <c r="BB111" s="1455"/>
      <c r="BC111" s="1455"/>
      <c r="BD111" s="1455">
        <v>0</v>
      </c>
      <c r="BE111" s="1455">
        <v>0</v>
      </c>
      <c r="BF111" s="1457"/>
      <c r="BG111" s="1458">
        <f t="shared" si="98"/>
        <v>0</v>
      </c>
      <c r="BI111" s="1459"/>
      <c r="BJ111" s="1459"/>
      <c r="BK111" s="1459"/>
      <c r="BL111" s="1459"/>
      <c r="BM111" s="1459"/>
      <c r="BN111" s="1459"/>
      <c r="BO111" s="1459"/>
      <c r="BP111" s="1459"/>
      <c r="BQ111" s="1459"/>
      <c r="BR111" s="1459"/>
      <c r="BS111" s="1459"/>
      <c r="BT111" s="1459"/>
      <c r="BU111" s="1458">
        <f t="shared" si="100"/>
        <v>0</v>
      </c>
    </row>
    <row r="112" spans="1:73" outlineLevel="1">
      <c r="A112" s="1468"/>
      <c r="B112" s="1454" t="s">
        <v>495</v>
      </c>
      <c r="C112" s="1454" t="s">
        <v>8</v>
      </c>
      <c r="D112" s="1455"/>
      <c r="E112" s="1455"/>
      <c r="F112" s="1455"/>
      <c r="G112" s="1455">
        <v>451145</v>
      </c>
      <c r="H112" s="1455">
        <v>945259</v>
      </c>
      <c r="I112" s="1455">
        <v>1051199</v>
      </c>
      <c r="J112" s="1455">
        <v>1184527</v>
      </c>
      <c r="K112" s="1455">
        <v>1307010</v>
      </c>
      <c r="L112" s="1455">
        <v>1549031</v>
      </c>
      <c r="M112" s="1455">
        <v>2017771</v>
      </c>
      <c r="N112" s="1455">
        <v>2698831</v>
      </c>
      <c r="O112" s="1455">
        <v>3144681</v>
      </c>
      <c r="P112" s="1456">
        <f t="shared" si="92"/>
        <v>14349454</v>
      </c>
      <c r="Q112" s="1462" t="s">
        <v>511</v>
      </c>
      <c r="R112" s="1434"/>
      <c r="S112" s="1455">
        <v>3696321</v>
      </c>
      <c r="T112" s="1455">
        <v>4135573</v>
      </c>
      <c r="U112" s="1455">
        <v>5605487</v>
      </c>
      <c r="V112" s="1455">
        <v>5891774</v>
      </c>
      <c r="W112" s="1455">
        <v>4262330</v>
      </c>
      <c r="X112" s="1455">
        <v>4813270</v>
      </c>
      <c r="Y112" s="1455">
        <v>6023516</v>
      </c>
      <c r="Z112" s="1455">
        <v>7224321</v>
      </c>
      <c r="AA112" s="1455">
        <v>7214291</v>
      </c>
      <c r="AB112" s="1455">
        <v>8286093</v>
      </c>
      <c r="AC112" s="1455">
        <v>1591370</v>
      </c>
      <c r="AD112" s="1455">
        <v>1918840</v>
      </c>
      <c r="AE112" s="1456">
        <f t="shared" si="101"/>
        <v>60663186</v>
      </c>
      <c r="AF112" s="1464" t="s">
        <v>518</v>
      </c>
      <c r="AG112" s="1455">
        <v>2151167</v>
      </c>
      <c r="AH112" s="1455">
        <v>2389923</v>
      </c>
      <c r="AI112" s="1455">
        <v>1958770</v>
      </c>
      <c r="AJ112" s="1455">
        <v>1825851</v>
      </c>
      <c r="AK112" s="1455">
        <v>1712894</v>
      </c>
      <c r="AL112" s="1455">
        <v>1842793</v>
      </c>
      <c r="AM112" s="1455">
        <v>2154452</v>
      </c>
      <c r="AN112" s="1455">
        <v>2018956</v>
      </c>
      <c r="AO112" s="1455">
        <v>2128366</v>
      </c>
      <c r="AP112" s="1455">
        <v>1128691</v>
      </c>
      <c r="AQ112" s="1455">
        <v>300000</v>
      </c>
      <c r="AR112" s="1455">
        <v>300000</v>
      </c>
      <c r="AS112" s="1456">
        <f t="shared" si="96"/>
        <v>19911863</v>
      </c>
      <c r="AU112" s="1455">
        <v>300000</v>
      </c>
      <c r="AV112" s="1455">
        <v>300000</v>
      </c>
      <c r="AW112" s="1455">
        <v>300000</v>
      </c>
      <c r="AX112" s="1455">
        <v>300000</v>
      </c>
      <c r="AY112" s="1455">
        <v>300000</v>
      </c>
      <c r="AZ112" s="1455">
        <v>300000</v>
      </c>
      <c r="BA112" s="1455">
        <v>300000</v>
      </c>
      <c r="BB112" s="1455">
        <v>300000</v>
      </c>
      <c r="BC112" s="1455">
        <v>300000</v>
      </c>
      <c r="BD112" s="1455">
        <v>300000</v>
      </c>
      <c r="BE112" s="1455">
        <v>300000</v>
      </c>
      <c r="BF112" s="1457">
        <v>300000</v>
      </c>
      <c r="BG112" s="1458">
        <f t="shared" si="98"/>
        <v>3600000</v>
      </c>
      <c r="BI112" s="1459">
        <v>300000</v>
      </c>
      <c r="BJ112" s="1459">
        <v>300000</v>
      </c>
      <c r="BK112" s="1459">
        <v>300000</v>
      </c>
      <c r="BL112" s="1459">
        <v>300000</v>
      </c>
      <c r="BM112" s="1459">
        <v>300000</v>
      </c>
      <c r="BN112" s="1459">
        <v>300000</v>
      </c>
      <c r="BO112" s="1459">
        <v>300000</v>
      </c>
      <c r="BP112" s="1459">
        <v>300000</v>
      </c>
      <c r="BQ112" s="1459">
        <v>300000</v>
      </c>
      <c r="BR112" s="1459">
        <v>300000</v>
      </c>
      <c r="BS112" s="1459">
        <v>300000</v>
      </c>
      <c r="BT112" s="1459">
        <v>300000</v>
      </c>
      <c r="BU112" s="1458">
        <f t="shared" si="100"/>
        <v>3600000</v>
      </c>
    </row>
    <row r="113" spans="1:73" outlineLevel="1">
      <c r="A113" s="1468"/>
      <c r="B113" s="1454" t="s">
        <v>496</v>
      </c>
      <c r="C113" s="1454" t="s">
        <v>8</v>
      </c>
      <c r="D113" s="1455"/>
      <c r="E113" s="1455"/>
      <c r="F113" s="1455"/>
      <c r="G113" s="1455"/>
      <c r="H113" s="1455">
        <v>0</v>
      </c>
      <c r="I113" s="1455">
        <v>39583332</v>
      </c>
      <c r="J113" s="1455">
        <v>0</v>
      </c>
      <c r="K113" s="1455">
        <v>-39583332</v>
      </c>
      <c r="L113" s="1455">
        <v>0</v>
      </c>
      <c r="M113" s="1455">
        <v>0</v>
      </c>
      <c r="N113" s="1455">
        <v>0</v>
      </c>
      <c r="O113" s="1455">
        <v>0</v>
      </c>
      <c r="P113" s="1456">
        <f t="shared" si="92"/>
        <v>0</v>
      </c>
      <c r="Q113" s="1464"/>
      <c r="R113" s="1434"/>
      <c r="S113" s="1455">
        <v>0</v>
      </c>
      <c r="T113" s="1455">
        <v>0</v>
      </c>
      <c r="U113" s="1455">
        <v>0</v>
      </c>
      <c r="V113" s="1455">
        <v>0</v>
      </c>
      <c r="W113" s="1455">
        <v>1344074</v>
      </c>
      <c r="X113" s="1455">
        <v>1366828</v>
      </c>
      <c r="Y113" s="1455">
        <v>1366827</v>
      </c>
      <c r="Z113" s="1455">
        <v>1366827</v>
      </c>
      <c r="AA113" s="1455">
        <v>1366827</v>
      </c>
      <c r="AB113" s="1455">
        <v>1366827</v>
      </c>
      <c r="AC113" s="1455">
        <v>1366827</v>
      </c>
      <c r="AD113" s="1455">
        <v>1238608</v>
      </c>
      <c r="AE113" s="1456">
        <f t="shared" si="101"/>
        <v>10783645</v>
      </c>
      <c r="AF113" s="1464" t="s">
        <v>532</v>
      </c>
      <c r="AG113" s="1455">
        <v>1234462</v>
      </c>
      <c r="AH113" s="1455">
        <v>1234462</v>
      </c>
      <c r="AI113" s="1455">
        <v>1426855</v>
      </c>
      <c r="AJ113" s="1455">
        <v>1298593</v>
      </c>
      <c r="AK113" s="1455">
        <v>1298593</v>
      </c>
      <c r="AL113" s="1455">
        <v>1298593</v>
      </c>
      <c r="AM113" s="1455">
        <v>1298593</v>
      </c>
      <c r="AN113" s="1455">
        <v>1298593</v>
      </c>
      <c r="AO113" s="1455">
        <v>1298593</v>
      </c>
      <c r="AP113" s="1455">
        <v>1298593</v>
      </c>
      <c r="AQ113" s="1455">
        <v>1298593</v>
      </c>
      <c r="AR113" s="1455">
        <v>1166092</v>
      </c>
      <c r="AS113" s="1456">
        <f t="shared" si="96"/>
        <v>15450615</v>
      </c>
      <c r="AT113" s="1438" t="s">
        <v>518</v>
      </c>
      <c r="AU113" s="1455">
        <f>190584+1108056</f>
        <v>1298640</v>
      </c>
      <c r="AV113" s="1455">
        <v>1298640</v>
      </c>
      <c r="AW113" s="1455">
        <v>1298640</v>
      </c>
      <c r="AX113" s="1455">
        <v>1298640</v>
      </c>
      <c r="AY113" s="1455">
        <v>1298640</v>
      </c>
      <c r="AZ113" s="1455">
        <v>1298640</v>
      </c>
      <c r="BA113" s="1455">
        <v>1298640</v>
      </c>
      <c r="BB113" s="1455">
        <v>1298640</v>
      </c>
      <c r="BC113" s="1455">
        <v>1298640</v>
      </c>
      <c r="BD113" s="1455">
        <v>1298640</v>
      </c>
      <c r="BE113" s="1455">
        <v>1298640</v>
      </c>
      <c r="BF113" s="1457">
        <f>BE113</f>
        <v>1298640</v>
      </c>
      <c r="BG113" s="1458">
        <f t="shared" si="98"/>
        <v>15583680</v>
      </c>
      <c r="BI113" s="1459">
        <v>1298640</v>
      </c>
      <c r="BJ113" s="1459">
        <v>1298640</v>
      </c>
      <c r="BK113" s="1459">
        <v>1298640</v>
      </c>
      <c r="BL113" s="1459">
        <v>1298640</v>
      </c>
      <c r="BM113" s="1459">
        <v>1298640</v>
      </c>
      <c r="BN113" s="1459">
        <v>1298640</v>
      </c>
      <c r="BO113" s="1459">
        <v>1298640</v>
      </c>
      <c r="BP113" s="1459">
        <v>1298640</v>
      </c>
      <c r="BQ113" s="1459">
        <v>1298640</v>
      </c>
      <c r="BR113" s="1459">
        <v>1298640</v>
      </c>
      <c r="BS113" s="1459">
        <v>1298640</v>
      </c>
      <c r="BT113" s="1459">
        <v>1298640</v>
      </c>
      <c r="BU113" s="1458">
        <f t="shared" si="100"/>
        <v>15583680</v>
      </c>
    </row>
    <row r="114" spans="1:73" outlineLevel="1">
      <c r="A114" s="1468"/>
      <c r="B114" s="1454" t="s">
        <v>497</v>
      </c>
      <c r="C114" s="1454" t="s">
        <v>8</v>
      </c>
      <c r="D114" s="1455"/>
      <c r="E114" s="1455"/>
      <c r="F114" s="1455"/>
      <c r="G114" s="1455"/>
      <c r="H114" s="1455">
        <v>0</v>
      </c>
      <c r="I114" s="1455">
        <v>0</v>
      </c>
      <c r="J114" s="1455">
        <v>0</v>
      </c>
      <c r="K114" s="1455">
        <v>0</v>
      </c>
      <c r="L114" s="1455">
        <v>0</v>
      </c>
      <c r="M114" s="1455">
        <v>0</v>
      </c>
      <c r="N114" s="1455">
        <v>0</v>
      </c>
      <c r="O114" s="1455">
        <v>0</v>
      </c>
      <c r="P114" s="1456">
        <f t="shared" si="92"/>
        <v>0</v>
      </c>
      <c r="Q114" s="1464"/>
      <c r="R114" s="1434"/>
      <c r="S114" s="1455">
        <v>0</v>
      </c>
      <c r="T114" s="1455">
        <v>0</v>
      </c>
      <c r="U114" s="1455">
        <v>0</v>
      </c>
      <c r="V114" s="1455">
        <v>0</v>
      </c>
      <c r="W114" s="1455">
        <v>0</v>
      </c>
      <c r="X114" s="1455">
        <v>0</v>
      </c>
      <c r="Y114" s="1455">
        <v>0</v>
      </c>
      <c r="Z114" s="1455">
        <v>0</v>
      </c>
      <c r="AA114" s="1455">
        <v>0</v>
      </c>
      <c r="AB114" s="1455">
        <v>0</v>
      </c>
      <c r="AC114" s="1455">
        <v>0</v>
      </c>
      <c r="AD114" s="1455">
        <v>0</v>
      </c>
      <c r="AE114" s="1456">
        <f t="shared" si="101"/>
        <v>0</v>
      </c>
      <c r="AF114" s="1464"/>
      <c r="AG114" s="1455">
        <v>0</v>
      </c>
      <c r="AH114" s="1455">
        <v>0</v>
      </c>
      <c r="AI114" s="1455">
        <v>0</v>
      </c>
      <c r="AJ114" s="1455">
        <v>0</v>
      </c>
      <c r="AK114" s="1455">
        <v>0</v>
      </c>
      <c r="AL114" s="1455">
        <v>0</v>
      </c>
      <c r="AM114" s="1455">
        <v>0</v>
      </c>
      <c r="AN114" s="1455">
        <v>0</v>
      </c>
      <c r="AO114" s="1455">
        <v>0</v>
      </c>
      <c r="AP114" s="1455">
        <v>0</v>
      </c>
      <c r="AQ114" s="1455"/>
      <c r="AR114" s="1455">
        <v>0</v>
      </c>
      <c r="AS114" s="1456">
        <f t="shared" si="96"/>
        <v>0</v>
      </c>
      <c r="AU114" s="1455"/>
      <c r="AV114" s="1455">
        <v>0</v>
      </c>
      <c r="AW114" s="1455">
        <v>0</v>
      </c>
      <c r="AX114" s="1455">
        <v>0</v>
      </c>
      <c r="AY114" s="1455">
        <v>0</v>
      </c>
      <c r="AZ114" s="1455">
        <v>0</v>
      </c>
      <c r="BA114" s="1455">
        <v>0</v>
      </c>
      <c r="BB114" s="1455"/>
      <c r="BC114" s="1455"/>
      <c r="BD114" s="1455">
        <v>0</v>
      </c>
      <c r="BE114" s="1455">
        <v>0</v>
      </c>
      <c r="BF114" s="1457"/>
      <c r="BG114" s="1458">
        <f t="shared" si="98"/>
        <v>0</v>
      </c>
      <c r="BI114" s="1459"/>
      <c r="BJ114" s="1459"/>
      <c r="BK114" s="1459"/>
      <c r="BL114" s="1459"/>
      <c r="BM114" s="1459"/>
      <c r="BN114" s="1459"/>
      <c r="BO114" s="1459"/>
      <c r="BP114" s="1459"/>
      <c r="BQ114" s="1459"/>
      <c r="BR114" s="1459"/>
      <c r="BS114" s="1459"/>
      <c r="BT114" s="1459"/>
      <c r="BU114" s="1458">
        <f t="shared" si="100"/>
        <v>0</v>
      </c>
    </row>
    <row r="115" spans="1:73" outlineLevel="1">
      <c r="A115" s="1468"/>
      <c r="B115" s="1454" t="s">
        <v>498</v>
      </c>
      <c r="C115" s="1454" t="s">
        <v>8</v>
      </c>
      <c r="D115" s="1455"/>
      <c r="E115" s="1455"/>
      <c r="F115" s="1455"/>
      <c r="G115" s="1455"/>
      <c r="H115" s="1455">
        <v>0</v>
      </c>
      <c r="I115" s="1455">
        <v>0</v>
      </c>
      <c r="J115" s="1455">
        <v>0</v>
      </c>
      <c r="K115" s="1455">
        <v>0</v>
      </c>
      <c r="L115" s="1455">
        <v>0</v>
      </c>
      <c r="M115" s="1455">
        <v>0</v>
      </c>
      <c r="N115" s="1455">
        <v>0</v>
      </c>
      <c r="O115" s="1455">
        <v>0</v>
      </c>
      <c r="P115" s="1456">
        <f t="shared" si="92"/>
        <v>0</v>
      </c>
      <c r="Q115" s="1464"/>
      <c r="R115" s="1434"/>
      <c r="S115" s="1455">
        <v>0</v>
      </c>
      <c r="T115" s="1455">
        <v>0</v>
      </c>
      <c r="U115" s="1455">
        <v>0</v>
      </c>
      <c r="V115" s="1455">
        <v>0</v>
      </c>
      <c r="W115" s="1455">
        <v>0</v>
      </c>
      <c r="X115" s="1455">
        <v>0</v>
      </c>
      <c r="Y115" s="1455">
        <v>0</v>
      </c>
      <c r="Z115" s="1455">
        <v>0</v>
      </c>
      <c r="AA115" s="1455">
        <v>0</v>
      </c>
      <c r="AB115" s="1455">
        <v>0</v>
      </c>
      <c r="AC115" s="1455">
        <v>0</v>
      </c>
      <c r="AD115" s="1455">
        <v>0</v>
      </c>
      <c r="AE115" s="1456">
        <f t="shared" si="101"/>
        <v>0</v>
      </c>
      <c r="AF115" s="1464"/>
      <c r="AG115" s="1455">
        <v>0</v>
      </c>
      <c r="AH115" s="1455">
        <v>0</v>
      </c>
      <c r="AI115" s="1455">
        <v>0</v>
      </c>
      <c r="AJ115" s="1455">
        <v>0</v>
      </c>
      <c r="AK115" s="1455">
        <v>0</v>
      </c>
      <c r="AL115" s="1455">
        <v>0</v>
      </c>
      <c r="AM115" s="1455">
        <v>0</v>
      </c>
      <c r="AN115" s="1455">
        <v>0</v>
      </c>
      <c r="AO115" s="1455">
        <v>0</v>
      </c>
      <c r="AP115" s="1455">
        <v>0</v>
      </c>
      <c r="AQ115" s="1455"/>
      <c r="AR115" s="1455">
        <v>0</v>
      </c>
      <c r="AS115" s="1456">
        <f t="shared" si="96"/>
        <v>0</v>
      </c>
      <c r="AU115" s="1455"/>
      <c r="AV115" s="1455">
        <v>0</v>
      </c>
      <c r="AW115" s="1455">
        <v>0</v>
      </c>
      <c r="AX115" s="1455">
        <v>0</v>
      </c>
      <c r="AY115" s="1455">
        <v>0</v>
      </c>
      <c r="AZ115" s="1455">
        <v>0</v>
      </c>
      <c r="BA115" s="1455">
        <v>0</v>
      </c>
      <c r="BB115" s="1455"/>
      <c r="BC115" s="1455"/>
      <c r="BD115" s="1455">
        <v>0</v>
      </c>
      <c r="BE115" s="1455">
        <v>0</v>
      </c>
      <c r="BF115" s="1457"/>
      <c r="BG115" s="1458">
        <f t="shared" si="98"/>
        <v>0</v>
      </c>
      <c r="BI115" s="1459"/>
      <c r="BJ115" s="1459"/>
      <c r="BK115" s="1459"/>
      <c r="BL115" s="1459"/>
      <c r="BM115" s="1459"/>
      <c r="BN115" s="1459"/>
      <c r="BO115" s="1459"/>
      <c r="BP115" s="1459"/>
      <c r="BQ115" s="1459"/>
      <c r="BR115" s="1459"/>
      <c r="BS115" s="1459"/>
      <c r="BT115" s="1459"/>
      <c r="BU115" s="1458">
        <f t="shared" si="100"/>
        <v>0</v>
      </c>
    </row>
    <row r="116" spans="1:73" outlineLevel="1">
      <c r="A116" s="1468"/>
      <c r="B116" s="1454" t="s">
        <v>499</v>
      </c>
      <c r="C116" s="1454" t="s">
        <v>8</v>
      </c>
      <c r="D116" s="1455"/>
      <c r="E116" s="1455"/>
      <c r="F116" s="1455"/>
      <c r="G116" s="1455"/>
      <c r="H116" s="1455">
        <v>0</v>
      </c>
      <c r="I116" s="1455">
        <v>0</v>
      </c>
      <c r="J116" s="1455">
        <v>0</v>
      </c>
      <c r="K116" s="1455">
        <v>0</v>
      </c>
      <c r="L116" s="1455">
        <v>150000000</v>
      </c>
      <c r="M116" s="1455">
        <v>0</v>
      </c>
      <c r="N116" s="1455">
        <v>0</v>
      </c>
      <c r="O116" s="1455">
        <v>0</v>
      </c>
      <c r="P116" s="1456">
        <f t="shared" si="92"/>
        <v>150000000</v>
      </c>
      <c r="Q116" s="1464"/>
      <c r="R116" s="1434"/>
      <c r="S116" s="1455">
        <v>0</v>
      </c>
      <c r="T116" s="1455">
        <v>0</v>
      </c>
      <c r="U116" s="1455">
        <v>0</v>
      </c>
      <c r="V116" s="1455">
        <v>0</v>
      </c>
      <c r="W116" s="1455">
        <v>118225910</v>
      </c>
      <c r="X116" s="1455">
        <v>145532520</v>
      </c>
      <c r="Y116" s="1455">
        <v>158381790</v>
      </c>
      <c r="Z116" s="1455">
        <v>131844930</v>
      </c>
      <c r="AA116" s="1455">
        <v>66119130</v>
      </c>
      <c r="AB116" s="1455">
        <v>0</v>
      </c>
      <c r="AC116" s="1455">
        <v>0</v>
      </c>
      <c r="AD116" s="1455">
        <v>0</v>
      </c>
      <c r="AE116" s="1456">
        <f t="shared" si="101"/>
        <v>620104280</v>
      </c>
      <c r="AF116" s="1464" t="s">
        <v>541</v>
      </c>
      <c r="AG116" s="1455">
        <v>0</v>
      </c>
      <c r="AH116" s="1455">
        <v>0</v>
      </c>
      <c r="AI116" s="1455">
        <v>0</v>
      </c>
      <c r="AJ116" s="1455">
        <v>0</v>
      </c>
      <c r="AK116" s="1455">
        <v>0</v>
      </c>
      <c r="AL116" s="1455">
        <v>0</v>
      </c>
      <c r="AM116" s="1455">
        <v>0</v>
      </c>
      <c r="AN116" s="1455">
        <v>0</v>
      </c>
      <c r="AO116" s="1455">
        <v>0</v>
      </c>
      <c r="AP116" s="1455">
        <v>0</v>
      </c>
      <c r="AQ116" s="1455"/>
      <c r="AR116" s="1455">
        <v>0</v>
      </c>
      <c r="AS116" s="1456">
        <f t="shared" si="96"/>
        <v>0</v>
      </c>
      <c r="AU116" s="1455"/>
      <c r="AV116" s="1455">
        <v>0</v>
      </c>
      <c r="AW116" s="1455">
        <v>0</v>
      </c>
      <c r="AX116" s="1455">
        <v>0</v>
      </c>
      <c r="AY116" s="1455">
        <v>0</v>
      </c>
      <c r="AZ116" s="1455">
        <v>0</v>
      </c>
      <c r="BA116" s="1455">
        <v>0</v>
      </c>
      <c r="BB116" s="1455"/>
      <c r="BC116" s="1455"/>
      <c r="BD116" s="1455">
        <v>0</v>
      </c>
      <c r="BE116" s="1455">
        <v>0</v>
      </c>
      <c r="BF116" s="1457"/>
      <c r="BG116" s="1458">
        <f t="shared" si="98"/>
        <v>0</v>
      </c>
      <c r="BI116" s="1459"/>
      <c r="BJ116" s="1459"/>
      <c r="BK116" s="1459"/>
      <c r="BL116" s="1459"/>
      <c r="BM116" s="1459"/>
      <c r="BN116" s="1459"/>
      <c r="BO116" s="1459"/>
      <c r="BP116" s="1459"/>
      <c r="BQ116" s="1459"/>
      <c r="BR116" s="1459"/>
      <c r="BS116" s="1459"/>
      <c r="BT116" s="1459"/>
      <c r="BU116" s="1458">
        <f t="shared" si="100"/>
        <v>0</v>
      </c>
    </row>
    <row r="117" spans="1:73" outlineLevel="1">
      <c r="A117" s="1468"/>
      <c r="B117" s="1454" t="s">
        <v>500</v>
      </c>
      <c r="C117" s="1454" t="s">
        <v>8</v>
      </c>
      <c r="D117" s="1455"/>
      <c r="E117" s="1455"/>
      <c r="F117" s="1455"/>
      <c r="G117" s="1455"/>
      <c r="H117" s="1455">
        <v>0</v>
      </c>
      <c r="I117" s="1455">
        <v>0</v>
      </c>
      <c r="J117" s="1455">
        <v>0</v>
      </c>
      <c r="K117" s="1455">
        <v>0</v>
      </c>
      <c r="L117" s="1455">
        <v>0</v>
      </c>
      <c r="M117" s="1455">
        <v>0</v>
      </c>
      <c r="N117" s="1455">
        <v>0</v>
      </c>
      <c r="O117" s="1455">
        <v>0</v>
      </c>
      <c r="P117" s="1456">
        <f t="shared" si="92"/>
        <v>0</v>
      </c>
      <c r="Q117" s="1464"/>
      <c r="R117" s="1434"/>
      <c r="S117" s="1455">
        <v>0</v>
      </c>
      <c r="T117" s="1455">
        <v>0</v>
      </c>
      <c r="U117" s="1455">
        <v>0</v>
      </c>
      <c r="V117" s="1455">
        <v>0</v>
      </c>
      <c r="W117" s="1455">
        <v>0</v>
      </c>
      <c r="X117" s="1455">
        <v>0</v>
      </c>
      <c r="Y117" s="1455">
        <v>0</v>
      </c>
      <c r="Z117" s="1455">
        <v>0</v>
      </c>
      <c r="AA117" s="1455">
        <v>0</v>
      </c>
      <c r="AB117" s="1455">
        <v>0</v>
      </c>
      <c r="AC117" s="1455">
        <v>0</v>
      </c>
      <c r="AD117" s="1455">
        <v>0</v>
      </c>
      <c r="AE117" s="1456">
        <f t="shared" si="101"/>
        <v>0</v>
      </c>
      <c r="AF117" s="1464"/>
      <c r="AG117" s="1455">
        <v>0</v>
      </c>
      <c r="AH117" s="1455">
        <v>0</v>
      </c>
      <c r="AI117" s="1455">
        <v>0</v>
      </c>
      <c r="AJ117" s="1455">
        <v>0</v>
      </c>
      <c r="AK117" s="1455">
        <v>0</v>
      </c>
      <c r="AL117" s="1455">
        <v>0</v>
      </c>
      <c r="AM117" s="1455">
        <v>0</v>
      </c>
      <c r="AN117" s="1455">
        <v>0</v>
      </c>
      <c r="AO117" s="1455">
        <v>0</v>
      </c>
      <c r="AP117" s="1455">
        <v>0</v>
      </c>
      <c r="AQ117" s="1455"/>
      <c r="AR117" s="1455">
        <v>0</v>
      </c>
      <c r="AS117" s="1456">
        <f t="shared" si="96"/>
        <v>0</v>
      </c>
      <c r="AU117" s="1455"/>
      <c r="AV117" s="1455">
        <v>0</v>
      </c>
      <c r="AW117" s="1455">
        <v>0</v>
      </c>
      <c r="AX117" s="1455">
        <v>0</v>
      </c>
      <c r="AY117" s="1455">
        <v>0</v>
      </c>
      <c r="AZ117" s="1455">
        <v>0</v>
      </c>
      <c r="BA117" s="1455">
        <v>0</v>
      </c>
      <c r="BB117" s="1455"/>
      <c r="BC117" s="1455"/>
      <c r="BD117" s="1455">
        <v>0</v>
      </c>
      <c r="BE117" s="1455">
        <v>0</v>
      </c>
      <c r="BF117" s="1457"/>
      <c r="BG117" s="1458">
        <f t="shared" si="98"/>
        <v>0</v>
      </c>
      <c r="BI117" s="1459"/>
      <c r="BJ117" s="1459"/>
      <c r="BK117" s="1459"/>
      <c r="BL117" s="1459"/>
      <c r="BM117" s="1459"/>
      <c r="BN117" s="1459"/>
      <c r="BO117" s="1459"/>
      <c r="BP117" s="1459"/>
      <c r="BQ117" s="1459"/>
      <c r="BR117" s="1459"/>
      <c r="BS117" s="1459"/>
      <c r="BT117" s="1459"/>
      <c r="BU117" s="1458">
        <f t="shared" si="100"/>
        <v>0</v>
      </c>
    </row>
    <row r="118" spans="1:73" outlineLevel="1">
      <c r="A118" s="1468"/>
      <c r="B118" s="1454" t="s">
        <v>501</v>
      </c>
      <c r="C118" s="1454" t="s">
        <v>8</v>
      </c>
      <c r="D118" s="1455"/>
      <c r="E118" s="1455"/>
      <c r="F118" s="1455"/>
      <c r="G118" s="1455"/>
      <c r="H118" s="1455">
        <v>0</v>
      </c>
      <c r="I118" s="1455">
        <v>0</v>
      </c>
      <c r="J118" s="1455">
        <v>0</v>
      </c>
      <c r="K118" s="1455">
        <v>0</v>
      </c>
      <c r="L118" s="1455">
        <v>0</v>
      </c>
      <c r="M118" s="1455">
        <v>0</v>
      </c>
      <c r="N118" s="1455">
        <v>0</v>
      </c>
      <c r="O118" s="1455">
        <v>0</v>
      </c>
      <c r="P118" s="1456">
        <f t="shared" ref="P118:P183" si="118">SUM(D118:O118)</f>
        <v>0</v>
      </c>
      <c r="Q118" s="1464"/>
      <c r="R118" s="1434"/>
      <c r="S118" s="1455">
        <v>0</v>
      </c>
      <c r="T118" s="1455">
        <v>0</v>
      </c>
      <c r="U118" s="1455">
        <v>0</v>
      </c>
      <c r="V118" s="1455">
        <v>0</v>
      </c>
      <c r="W118" s="1455">
        <v>0</v>
      </c>
      <c r="X118" s="1455">
        <v>0</v>
      </c>
      <c r="Y118" s="1455">
        <v>0</v>
      </c>
      <c r="Z118" s="1455">
        <v>0</v>
      </c>
      <c r="AA118" s="1455">
        <v>0</v>
      </c>
      <c r="AB118" s="1455">
        <v>0</v>
      </c>
      <c r="AC118" s="1455">
        <v>0</v>
      </c>
      <c r="AD118" s="1455">
        <v>0</v>
      </c>
      <c r="AE118" s="1456">
        <f>SUM(S118:AD118)</f>
        <v>0</v>
      </c>
      <c r="AF118" s="1464"/>
      <c r="AG118" s="1455">
        <v>0</v>
      </c>
      <c r="AH118" s="1455">
        <v>0</v>
      </c>
      <c r="AI118" s="1455">
        <v>0</v>
      </c>
      <c r="AJ118" s="1455">
        <v>0</v>
      </c>
      <c r="AK118" s="1455">
        <v>0</v>
      </c>
      <c r="AL118" s="1455">
        <v>0</v>
      </c>
      <c r="AM118" s="1455">
        <v>0</v>
      </c>
      <c r="AN118" s="1455">
        <v>0</v>
      </c>
      <c r="AO118" s="1455">
        <v>0</v>
      </c>
      <c r="AP118" s="1455">
        <v>0</v>
      </c>
      <c r="AQ118" s="1455"/>
      <c r="AR118" s="1455">
        <v>0</v>
      </c>
      <c r="AS118" s="1456">
        <f>SUM(AG118:AR118)</f>
        <v>0</v>
      </c>
      <c r="AU118" s="1455"/>
      <c r="AV118" s="1455">
        <v>0</v>
      </c>
      <c r="AW118" s="1455">
        <v>0</v>
      </c>
      <c r="AX118" s="1455">
        <v>0</v>
      </c>
      <c r="AY118" s="1455">
        <v>0</v>
      </c>
      <c r="AZ118" s="1455">
        <v>0</v>
      </c>
      <c r="BA118" s="1455">
        <v>0</v>
      </c>
      <c r="BB118" s="1455"/>
      <c r="BC118" s="1455"/>
      <c r="BD118" s="1455">
        <v>0</v>
      </c>
      <c r="BE118" s="1455">
        <v>0</v>
      </c>
      <c r="BF118" s="1457"/>
      <c r="BG118" s="1458">
        <f>SUM(AU118:BF118)</f>
        <v>0</v>
      </c>
      <c r="BI118" s="1459"/>
      <c r="BJ118" s="1459"/>
      <c r="BK118" s="1459"/>
      <c r="BL118" s="1459"/>
      <c r="BM118" s="1459"/>
      <c r="BN118" s="1459"/>
      <c r="BO118" s="1459"/>
      <c r="BP118" s="1459"/>
      <c r="BQ118" s="1459"/>
      <c r="BR118" s="1459"/>
      <c r="BS118" s="1459"/>
      <c r="BT118" s="1459"/>
      <c r="BU118" s="1458">
        <f>SUM(BI118:BT118)</f>
        <v>0</v>
      </c>
    </row>
    <row r="119" spans="1:73" outlineLevel="1">
      <c r="A119" s="1468"/>
      <c r="B119" s="1454" t="s">
        <v>502</v>
      </c>
      <c r="C119" s="1454" t="s">
        <v>8</v>
      </c>
      <c r="D119" s="1455"/>
      <c r="E119" s="1455"/>
      <c r="F119" s="1455"/>
      <c r="G119" s="1455"/>
      <c r="H119" s="1455">
        <v>0</v>
      </c>
      <c r="I119" s="1455">
        <v>0</v>
      </c>
      <c r="J119" s="1455">
        <v>0</v>
      </c>
      <c r="K119" s="1455">
        <v>0</v>
      </c>
      <c r="L119" s="1455">
        <v>0</v>
      </c>
      <c r="M119" s="1455">
        <v>0</v>
      </c>
      <c r="N119" s="1455">
        <v>0</v>
      </c>
      <c r="O119" s="1455">
        <v>0</v>
      </c>
      <c r="P119" s="1456">
        <f t="shared" si="118"/>
        <v>0</v>
      </c>
      <c r="Q119" s="1464"/>
      <c r="R119" s="1434"/>
      <c r="S119" s="1455">
        <v>0</v>
      </c>
      <c r="T119" s="1455">
        <v>0</v>
      </c>
      <c r="U119" s="1455">
        <v>0</v>
      </c>
      <c r="V119" s="1455">
        <v>0</v>
      </c>
      <c r="W119" s="1455">
        <v>0</v>
      </c>
      <c r="X119" s="1455">
        <v>0</v>
      </c>
      <c r="Y119" s="1455">
        <v>0</v>
      </c>
      <c r="Z119" s="1455">
        <v>0</v>
      </c>
      <c r="AA119" s="1455">
        <v>0</v>
      </c>
      <c r="AB119" s="1455">
        <v>0</v>
      </c>
      <c r="AC119" s="1455">
        <v>0</v>
      </c>
      <c r="AD119" s="1455">
        <v>0</v>
      </c>
      <c r="AE119" s="1456">
        <f>SUM(S119:AD119)</f>
        <v>0</v>
      </c>
      <c r="AF119" s="1464"/>
      <c r="AG119" s="1455">
        <v>0</v>
      </c>
      <c r="AH119" s="1455">
        <v>0</v>
      </c>
      <c r="AI119" s="1455">
        <v>0</v>
      </c>
      <c r="AJ119" s="1455">
        <v>0</v>
      </c>
      <c r="AK119" s="1455">
        <v>0</v>
      </c>
      <c r="AL119" s="1455">
        <v>0</v>
      </c>
      <c r="AM119" s="1455">
        <v>0</v>
      </c>
      <c r="AN119" s="1455">
        <v>0</v>
      </c>
      <c r="AO119" s="1455">
        <v>0</v>
      </c>
      <c r="AP119" s="1455">
        <v>0</v>
      </c>
      <c r="AQ119" s="1455"/>
      <c r="AR119" s="1455">
        <v>0</v>
      </c>
      <c r="AS119" s="1456">
        <f>SUM(AG119:AR119)</f>
        <v>0</v>
      </c>
      <c r="AU119" s="1455"/>
      <c r="AV119" s="1455">
        <v>0</v>
      </c>
      <c r="AW119" s="1455">
        <v>0</v>
      </c>
      <c r="AX119" s="1455">
        <v>0</v>
      </c>
      <c r="AY119" s="1455">
        <v>0</v>
      </c>
      <c r="AZ119" s="1455">
        <v>0</v>
      </c>
      <c r="BA119" s="1455">
        <v>0</v>
      </c>
      <c r="BB119" s="1455"/>
      <c r="BC119" s="1455"/>
      <c r="BD119" s="1455">
        <v>0</v>
      </c>
      <c r="BE119" s="1455">
        <v>0</v>
      </c>
      <c r="BF119" s="1457"/>
      <c r="BG119" s="1458">
        <f>SUM(AU119:BF119)</f>
        <v>0</v>
      </c>
      <c r="BI119" s="1459"/>
      <c r="BJ119" s="1459"/>
      <c r="BK119" s="1459"/>
      <c r="BL119" s="1459"/>
      <c r="BM119" s="1459"/>
      <c r="BN119" s="1459"/>
      <c r="BO119" s="1459"/>
      <c r="BP119" s="1459"/>
      <c r="BQ119" s="1459"/>
      <c r="BR119" s="1459"/>
      <c r="BS119" s="1459"/>
      <c r="BT119" s="1459"/>
      <c r="BU119" s="1458">
        <f>SUM(BI119:BT119)</f>
        <v>0</v>
      </c>
    </row>
    <row r="120" spans="1:73" outlineLevel="1">
      <c r="A120" s="1468"/>
      <c r="B120" s="1454" t="s">
        <v>503</v>
      </c>
      <c r="C120" s="1454" t="s">
        <v>8</v>
      </c>
      <c r="D120" s="1455"/>
      <c r="E120" s="1455"/>
      <c r="F120" s="1455"/>
      <c r="G120" s="1455"/>
      <c r="H120" s="1455">
        <v>0</v>
      </c>
      <c r="I120" s="1455">
        <v>0</v>
      </c>
      <c r="J120" s="1455">
        <v>2195864</v>
      </c>
      <c r="K120" s="1455">
        <v>1791362</v>
      </c>
      <c r="L120" s="1455">
        <v>1733577</v>
      </c>
      <c r="M120" s="1455">
        <v>1791362</v>
      </c>
      <c r="N120" s="1455">
        <v>1733577</v>
      </c>
      <c r="O120" s="1455">
        <v>1791362</v>
      </c>
      <c r="P120" s="1456">
        <f t="shared" si="118"/>
        <v>11037104</v>
      </c>
      <c r="Q120" s="1464"/>
      <c r="R120" s="1434"/>
      <c r="S120" s="1455">
        <v>1791363</v>
      </c>
      <c r="T120" s="1455">
        <v>1618005</v>
      </c>
      <c r="U120" s="1455">
        <v>1791362</v>
      </c>
      <c r="V120" s="1455">
        <v>1733577</v>
      </c>
      <c r="W120" s="1455">
        <v>1791362</v>
      </c>
      <c r="X120" s="1455">
        <v>161186702</v>
      </c>
      <c r="Y120" s="1455">
        <v>-8298831</v>
      </c>
      <c r="Z120" s="1455">
        <v>51579007</v>
      </c>
      <c r="AA120" s="1455">
        <v>51521220</v>
      </c>
      <c r="AB120" s="1455">
        <v>-129666557</v>
      </c>
      <c r="AC120" s="1455">
        <v>124009790</v>
      </c>
      <c r="AD120" s="1455">
        <v>12419029</v>
      </c>
      <c r="AE120" s="1456">
        <f>SUM(S120:AD120)</f>
        <v>271476029</v>
      </c>
      <c r="AF120" s="1473" t="s">
        <v>542</v>
      </c>
      <c r="AG120" s="1455">
        <v>26929586</v>
      </c>
      <c r="AH120" s="1455">
        <v>25192194</v>
      </c>
      <c r="AI120" s="1455">
        <v>14419872</v>
      </c>
      <c r="AJ120" s="1455">
        <v>24891757</v>
      </c>
      <c r="AK120" s="1455">
        <v>25721483</v>
      </c>
      <c r="AL120" s="1455">
        <v>15666623</v>
      </c>
      <c r="AM120" s="1455">
        <v>-36550069</v>
      </c>
      <c r="AN120" s="1455">
        <v>6747608</v>
      </c>
      <c r="AO120" s="1455">
        <v>7866280</v>
      </c>
      <c r="AP120" s="1455">
        <v>12685085</v>
      </c>
      <c r="AQ120" s="1455">
        <v>11152935</v>
      </c>
      <c r="AR120" s="1455">
        <v>12685085</v>
      </c>
      <c r="AS120" s="1456">
        <f>SUM(AG120:AR120)</f>
        <v>147408439</v>
      </c>
      <c r="AU120" s="1455">
        <v>12685085</v>
      </c>
      <c r="AV120" s="1455">
        <v>11457497</v>
      </c>
      <c r="AW120" s="1455">
        <v>12685085</v>
      </c>
      <c r="AX120" s="1455">
        <v>12275889</v>
      </c>
      <c r="AY120" s="1455">
        <v>12685085</v>
      </c>
      <c r="AZ120" s="1455">
        <v>12275889</v>
      </c>
      <c r="BA120" s="1455">
        <v>12685085</v>
      </c>
      <c r="BB120" s="1455">
        <v>12685085</v>
      </c>
      <c r="BC120" s="1455">
        <v>12275889</v>
      </c>
      <c r="BD120" s="1455">
        <v>12685085</v>
      </c>
      <c r="BE120" s="1455">
        <v>12275889</v>
      </c>
      <c r="BF120" s="1457">
        <v>12685085</v>
      </c>
      <c r="BG120" s="1458">
        <f>SUM(AU120:BF120)</f>
        <v>149356648</v>
      </c>
      <c r="BI120" s="1459">
        <f>BF120</f>
        <v>12685085</v>
      </c>
      <c r="BJ120" s="1459">
        <v>12685085</v>
      </c>
      <c r="BK120" s="1459">
        <v>12685085</v>
      </c>
      <c r="BL120" s="1459">
        <v>12685085</v>
      </c>
      <c r="BM120" s="1472">
        <v>12685085</v>
      </c>
      <c r="BN120" s="1459"/>
      <c r="BO120" s="1459"/>
      <c r="BP120" s="1459"/>
      <c r="BQ120" s="1459"/>
      <c r="BR120" s="1459"/>
      <c r="BS120" s="1459"/>
      <c r="BT120" s="1459"/>
      <c r="BU120" s="1458">
        <f>SUM(BI120:BT120)</f>
        <v>63425425</v>
      </c>
    </row>
    <row r="121" spans="1:73" outlineLevel="1">
      <c r="A121" s="1468"/>
      <c r="B121" s="1454" t="s">
        <v>504</v>
      </c>
      <c r="C121" s="1454" t="s">
        <v>8</v>
      </c>
      <c r="D121" s="1455"/>
      <c r="E121" s="1455"/>
      <c r="F121" s="1455"/>
      <c r="G121" s="1455"/>
      <c r="H121" s="1455"/>
      <c r="I121" s="1455"/>
      <c r="J121" s="1455">
        <v>0</v>
      </c>
      <c r="K121" s="1455">
        <v>0</v>
      </c>
      <c r="L121" s="1455">
        <v>0</v>
      </c>
      <c r="M121" s="1455">
        <v>0</v>
      </c>
      <c r="N121" s="1455">
        <v>0</v>
      </c>
      <c r="O121" s="1455">
        <v>0</v>
      </c>
      <c r="P121" s="1456">
        <f t="shared" si="118"/>
        <v>0</v>
      </c>
      <c r="Q121" s="1434"/>
      <c r="R121" s="1434"/>
      <c r="S121" s="1455">
        <v>0</v>
      </c>
      <c r="T121" s="1455">
        <v>0</v>
      </c>
      <c r="U121" s="1455">
        <v>0</v>
      </c>
      <c r="V121" s="1455">
        <v>0</v>
      </c>
      <c r="W121" s="1455">
        <v>0</v>
      </c>
      <c r="X121" s="1455">
        <v>0</v>
      </c>
      <c r="Y121" s="1455">
        <v>0</v>
      </c>
      <c r="Z121" s="1455">
        <v>0</v>
      </c>
      <c r="AA121" s="1455">
        <v>0</v>
      </c>
      <c r="AB121" s="1455">
        <v>0</v>
      </c>
      <c r="AC121" s="1455">
        <v>0</v>
      </c>
      <c r="AD121" s="1455">
        <v>0</v>
      </c>
      <c r="AE121" s="1456">
        <f>SUM(S121:AD121)</f>
        <v>0</v>
      </c>
      <c r="AF121" s="1474"/>
      <c r="AG121" s="1455">
        <v>0</v>
      </c>
      <c r="AH121" s="1455">
        <v>0</v>
      </c>
      <c r="AI121" s="1455">
        <v>0</v>
      </c>
      <c r="AJ121" s="1455">
        <v>0</v>
      </c>
      <c r="AK121" s="1455">
        <v>0</v>
      </c>
      <c r="AL121" s="1455">
        <v>0</v>
      </c>
      <c r="AM121" s="1455">
        <v>0</v>
      </c>
      <c r="AN121" s="1455">
        <v>0</v>
      </c>
      <c r="AO121" s="1455">
        <v>0</v>
      </c>
      <c r="AP121" s="1455">
        <v>0</v>
      </c>
      <c r="AQ121" s="1455"/>
      <c r="AR121" s="1455">
        <v>0</v>
      </c>
      <c r="AS121" s="1456">
        <f>SUM(AG121:AR121)</f>
        <v>0</v>
      </c>
      <c r="AU121" s="1455"/>
      <c r="AV121" s="1455">
        <v>0</v>
      </c>
      <c r="AW121" s="1455">
        <v>0</v>
      </c>
      <c r="AX121" s="1455">
        <v>0</v>
      </c>
      <c r="AY121" s="1455">
        <v>0</v>
      </c>
      <c r="AZ121" s="1455">
        <v>0</v>
      </c>
      <c r="BA121" s="1455">
        <v>0</v>
      </c>
      <c r="BB121" s="1455"/>
      <c r="BC121" s="1455"/>
      <c r="BD121" s="1455">
        <v>0</v>
      </c>
      <c r="BE121" s="1455">
        <v>0</v>
      </c>
      <c r="BF121" s="1457"/>
      <c r="BG121" s="1458">
        <f>SUM(AU121:BF121)</f>
        <v>0</v>
      </c>
      <c r="BI121" s="1459"/>
      <c r="BJ121" s="1459"/>
      <c r="BK121" s="1459"/>
      <c r="BL121" s="1459"/>
      <c r="BM121" s="1459"/>
      <c r="BN121" s="1459"/>
      <c r="BO121" s="1459"/>
      <c r="BP121" s="1459"/>
      <c r="BQ121" s="1459"/>
      <c r="BR121" s="1459"/>
      <c r="BS121" s="1459"/>
      <c r="BT121" s="1459"/>
      <c r="BU121" s="1458">
        <f>SUM(BI121:BT121)</f>
        <v>0</v>
      </c>
    </row>
    <row r="122" spans="1:73">
      <c r="A122" s="1468"/>
      <c r="B122" s="1469" t="s">
        <v>505</v>
      </c>
      <c r="C122" s="1469"/>
      <c r="D122" s="1451">
        <f t="shared" ref="D122:O122" si="119">D86-D87</f>
        <v>0</v>
      </c>
      <c r="E122" s="1451">
        <f t="shared" si="119"/>
        <v>0</v>
      </c>
      <c r="F122" s="1451">
        <f t="shared" si="119"/>
        <v>0</v>
      </c>
      <c r="G122" s="1451">
        <f t="shared" si="119"/>
        <v>-415842769.54166669</v>
      </c>
      <c r="H122" s="1451">
        <f t="shared" si="119"/>
        <v>-519921842.45833331</v>
      </c>
      <c r="I122" s="1451">
        <f t="shared" si="119"/>
        <v>-595875742</v>
      </c>
      <c r="J122" s="1451">
        <f t="shared" si="119"/>
        <v>-636551595</v>
      </c>
      <c r="K122" s="1451">
        <f t="shared" si="119"/>
        <v>-945626253</v>
      </c>
      <c r="L122" s="1451">
        <f t="shared" si="119"/>
        <v>-1126976465</v>
      </c>
      <c r="M122" s="1451">
        <f t="shared" si="119"/>
        <v>-1090444076</v>
      </c>
      <c r="N122" s="1451">
        <f t="shared" si="119"/>
        <v>-1099079156</v>
      </c>
      <c r="O122" s="1451">
        <f t="shared" si="119"/>
        <v>-1481871638</v>
      </c>
      <c r="P122" s="1452">
        <f t="shared" si="118"/>
        <v>-7912189537</v>
      </c>
      <c r="Q122" s="1434"/>
      <c r="R122" s="1434"/>
      <c r="S122" s="1451">
        <f t="shared" ref="S122:AD122" si="120">S86-S87</f>
        <v>-1170085193</v>
      </c>
      <c r="T122" s="1451">
        <f t="shared" si="120"/>
        <v>-1178679591</v>
      </c>
      <c r="U122" s="1451">
        <f t="shared" si="120"/>
        <v>-1426308389</v>
      </c>
      <c r="V122" s="1451">
        <f t="shared" si="120"/>
        <v>-1453819062</v>
      </c>
      <c r="W122" s="1451">
        <f t="shared" si="120"/>
        <v>-1437842709</v>
      </c>
      <c r="X122" s="1451">
        <f t="shared" si="120"/>
        <v>-1654889323</v>
      </c>
      <c r="Y122" s="1451">
        <f t="shared" si="120"/>
        <v>-1417578684</v>
      </c>
      <c r="Z122" s="1451">
        <f t="shared" si="120"/>
        <v>-1502560375</v>
      </c>
      <c r="AA122" s="1451">
        <f t="shared" si="120"/>
        <v>-1788690427</v>
      </c>
      <c r="AB122" s="1451">
        <f t="shared" si="120"/>
        <v>-1542375346</v>
      </c>
      <c r="AC122" s="1451">
        <f t="shared" si="120"/>
        <v>-674961615</v>
      </c>
      <c r="AD122" s="1451">
        <f t="shared" si="120"/>
        <v>-398454043</v>
      </c>
      <c r="AE122" s="1452">
        <f>SUM(S122:AD122)</f>
        <v>-15646244757</v>
      </c>
      <c r="AF122" s="1475"/>
      <c r="AG122" s="1451">
        <f t="shared" ref="AG122:AR122" si="121">AG86-AG87</f>
        <v>-440748173</v>
      </c>
      <c r="AH122" s="1451">
        <f t="shared" si="121"/>
        <v>-389914730</v>
      </c>
      <c r="AI122" s="1451">
        <f t="shared" si="121"/>
        <v>-333708724</v>
      </c>
      <c r="AJ122" s="1451">
        <f t="shared" si="121"/>
        <v>-347854143</v>
      </c>
      <c r="AK122" s="1451">
        <f t="shared" si="121"/>
        <v>-331516448</v>
      </c>
      <c r="AL122" s="1451">
        <f t="shared" si="121"/>
        <v>-310449186</v>
      </c>
      <c r="AM122" s="1451">
        <f t="shared" si="121"/>
        <v>-195920965</v>
      </c>
      <c r="AN122" s="1451">
        <f t="shared" si="121"/>
        <v>-262487214</v>
      </c>
      <c r="AO122" s="1451">
        <f t="shared" si="121"/>
        <v>-56744755</v>
      </c>
      <c r="AP122" s="1451">
        <f t="shared" si="121"/>
        <v>-108208692</v>
      </c>
      <c r="AQ122" s="1451">
        <f t="shared" si="121"/>
        <v>-77523395</v>
      </c>
      <c r="AR122" s="1451">
        <f t="shared" si="121"/>
        <v>-66624548</v>
      </c>
      <c r="AS122" s="1452">
        <f>SUM(AG122:AR122)</f>
        <v>-2921700973</v>
      </c>
      <c r="AU122" s="1451">
        <f t="shared" ref="AU122:BF122" si="122">AU86-AU87</f>
        <v>-69395716</v>
      </c>
      <c r="AV122" s="1451">
        <f t="shared" si="122"/>
        <v>-65772897</v>
      </c>
      <c r="AW122" s="1451">
        <f t="shared" si="122"/>
        <v>-69813947</v>
      </c>
      <c r="AX122" s="1451">
        <f t="shared" si="122"/>
        <v>-69901996</v>
      </c>
      <c r="AY122" s="1451">
        <f t="shared" si="122"/>
        <v>-64280810</v>
      </c>
      <c r="AZ122" s="1451">
        <f t="shared" si="122"/>
        <v>-73868729</v>
      </c>
      <c r="BA122" s="1451">
        <f t="shared" si="122"/>
        <v>-62000427</v>
      </c>
      <c r="BB122" s="1451">
        <f t="shared" si="122"/>
        <v>-62813282</v>
      </c>
      <c r="BC122" s="1451">
        <f t="shared" si="122"/>
        <v>-71153914</v>
      </c>
      <c r="BD122" s="1451">
        <f t="shared" si="122"/>
        <v>-62849819</v>
      </c>
      <c r="BE122" s="1451">
        <f t="shared" si="122"/>
        <v>-61891899</v>
      </c>
      <c r="BF122" s="1451">
        <f t="shared" si="122"/>
        <v>-63313427</v>
      </c>
      <c r="BG122" s="1453">
        <f>SUM(AU122:BF122)</f>
        <v>-797056863</v>
      </c>
      <c r="BI122" s="1451">
        <f t="shared" ref="BI122:BT122" si="123">BI86-BI87</f>
        <v>-58963050.18666666</v>
      </c>
      <c r="BJ122" s="1451">
        <f t="shared" si="123"/>
        <v>-57576916.18666666</v>
      </c>
      <c r="BK122" s="1451">
        <f t="shared" si="123"/>
        <v>-59781132.18666666</v>
      </c>
      <c r="BL122" s="1451">
        <f t="shared" si="123"/>
        <v>-57297132.18666666</v>
      </c>
      <c r="BM122" s="1451">
        <f t="shared" si="123"/>
        <v>-57098132.18666666</v>
      </c>
      <c r="BN122" s="1451">
        <f t="shared" si="123"/>
        <v>-47072047.18666666</v>
      </c>
      <c r="BO122" s="1451">
        <f t="shared" si="123"/>
        <v>-43922047.18666666</v>
      </c>
      <c r="BP122" s="1451">
        <f t="shared" si="123"/>
        <v>-43922047.18666666</v>
      </c>
      <c r="BQ122" s="1451">
        <f t="shared" si="123"/>
        <v>-47182047.18666666</v>
      </c>
      <c r="BR122" s="1451">
        <f t="shared" si="123"/>
        <v>-43922047.18666666</v>
      </c>
      <c r="BS122" s="1451">
        <f t="shared" si="123"/>
        <v>-43922047.18666666</v>
      </c>
      <c r="BT122" s="1451">
        <f t="shared" si="123"/>
        <v>-45674547.18666666</v>
      </c>
      <c r="BU122" s="1453">
        <f>SUM(BI122:BT122)</f>
        <v>-606333193.23999989</v>
      </c>
    </row>
    <row r="123" spans="1:73">
      <c r="A123" s="1434"/>
      <c r="B123" s="1434"/>
      <c r="C123" s="1434"/>
      <c r="D123" s="1435"/>
      <c r="E123" s="1435"/>
      <c r="F123" s="1435"/>
      <c r="G123" s="1434"/>
      <c r="H123" s="1434"/>
      <c r="I123" s="1435">
        <v>0</v>
      </c>
      <c r="J123" s="1435">
        <v>0</v>
      </c>
      <c r="K123" s="1435">
        <v>0</v>
      </c>
      <c r="L123" s="1435"/>
      <c r="M123" s="1435"/>
      <c r="N123" s="1435"/>
      <c r="O123" s="1435"/>
      <c r="P123" s="1435"/>
      <c r="Q123" s="1434"/>
      <c r="R123" s="1434"/>
      <c r="S123" s="1435"/>
      <c r="T123" s="1435"/>
      <c r="U123" s="1435"/>
      <c r="V123" s="1435"/>
      <c r="W123" s="1435"/>
      <c r="X123" s="1435"/>
      <c r="Y123" s="1435"/>
      <c r="Z123" s="1435"/>
      <c r="AA123" s="1435"/>
      <c r="AB123" s="1435"/>
      <c r="AC123" s="1435"/>
      <c r="AD123" s="1435"/>
      <c r="AE123" s="1435"/>
      <c r="AF123" s="1434"/>
      <c r="AG123" s="1435"/>
      <c r="AH123" s="1435"/>
      <c r="AI123" s="1435"/>
      <c r="AJ123" s="1435"/>
      <c r="AK123" s="1435"/>
      <c r="AL123" s="1435"/>
      <c r="AM123" s="1435"/>
      <c r="AN123" s="1435"/>
      <c r="AO123" s="1435"/>
      <c r="AP123" s="1435"/>
      <c r="AQ123" s="1434"/>
      <c r="AR123" s="1434"/>
      <c r="AS123" s="1435"/>
      <c r="AU123" s="1434"/>
      <c r="AV123" s="1434"/>
      <c r="AW123" s="1434"/>
      <c r="AX123" s="1434"/>
      <c r="AY123" s="1434"/>
      <c r="AZ123" s="1434"/>
      <c r="BA123" s="1434"/>
      <c r="BB123" s="1434"/>
      <c r="BC123" s="1434"/>
      <c r="BD123" s="1434"/>
      <c r="BE123" s="1434"/>
      <c r="BF123" s="1434"/>
      <c r="BG123" s="1435"/>
      <c r="BI123" s="1434"/>
      <c r="BJ123" s="1434"/>
      <c r="BK123" s="1434"/>
      <c r="BL123" s="1434"/>
      <c r="BM123" s="1434"/>
      <c r="BN123" s="1434"/>
      <c r="BO123" s="1434"/>
      <c r="BP123" s="1434"/>
      <c r="BQ123" s="1434"/>
      <c r="BR123" s="1434"/>
      <c r="BS123" s="1434"/>
      <c r="BT123" s="1434"/>
      <c r="BU123" s="1435"/>
    </row>
    <row r="124" spans="1:73">
      <c r="A124" s="1434"/>
      <c r="B124" s="1476" t="s">
        <v>543</v>
      </c>
      <c r="C124" s="1434" t="s">
        <v>544</v>
      </c>
      <c r="D124" s="1477">
        <f t="shared" ref="D124:O124" si="124">SUM(D125:D140)</f>
        <v>0</v>
      </c>
      <c r="E124" s="1477">
        <f t="shared" si="124"/>
        <v>0</v>
      </c>
      <c r="F124" s="1477">
        <f t="shared" si="124"/>
        <v>0</v>
      </c>
      <c r="G124" s="1477">
        <f t="shared" si="124"/>
        <v>0</v>
      </c>
      <c r="H124" s="1477">
        <f t="shared" si="124"/>
        <v>0</v>
      </c>
      <c r="I124" s="1477">
        <f t="shared" si="124"/>
        <v>23885618</v>
      </c>
      <c r="J124" s="1477">
        <f t="shared" si="124"/>
        <v>0</v>
      </c>
      <c r="K124" s="1477">
        <f t="shared" si="124"/>
        <v>0</v>
      </c>
      <c r="L124" s="1477">
        <f t="shared" si="124"/>
        <v>39353981</v>
      </c>
      <c r="M124" s="1477">
        <f t="shared" si="124"/>
        <v>0</v>
      </c>
      <c r="N124" s="1477">
        <f t="shared" si="124"/>
        <v>0</v>
      </c>
      <c r="O124" s="1477">
        <f t="shared" si="124"/>
        <v>58740405</v>
      </c>
      <c r="P124" s="1452">
        <f t="shared" si="118"/>
        <v>121980004</v>
      </c>
      <c r="Q124" s="1434"/>
      <c r="R124" s="1434"/>
      <c r="S124" s="1477">
        <f>SUM(S125:S140)</f>
        <v>0</v>
      </c>
      <c r="T124" s="1477">
        <f>SUM(T125:T140)</f>
        <v>0</v>
      </c>
      <c r="U124" s="1477">
        <f t="shared" ref="U124:AD124" si="125">SUM(U125:U140)</f>
        <v>131216902</v>
      </c>
      <c r="V124" s="1477">
        <f t="shared" si="125"/>
        <v>0</v>
      </c>
      <c r="W124" s="1477">
        <f t="shared" si="125"/>
        <v>0</v>
      </c>
      <c r="X124" s="1477">
        <f t="shared" si="125"/>
        <v>113512386</v>
      </c>
      <c r="Y124" s="1477">
        <f t="shared" si="125"/>
        <v>21193973</v>
      </c>
      <c r="Z124" s="1477">
        <f t="shared" si="125"/>
        <v>0</v>
      </c>
      <c r="AA124" s="1477">
        <f t="shared" si="125"/>
        <v>59134642</v>
      </c>
      <c r="AB124" s="1477">
        <f t="shared" si="125"/>
        <v>10993425</v>
      </c>
      <c r="AC124" s="1477">
        <f t="shared" si="125"/>
        <v>0</v>
      </c>
      <c r="AD124" s="1477">
        <f t="shared" si="125"/>
        <v>34045394</v>
      </c>
      <c r="AE124" s="1452">
        <f t="shared" ref="AE124:AE156" si="126">SUM(S124:AD124)</f>
        <v>370096722</v>
      </c>
      <c r="AF124" s="1434"/>
      <c r="AG124" s="1477">
        <f t="shared" ref="AG124:AR124" si="127">SUM(AG125:AG140)</f>
        <v>0</v>
      </c>
      <c r="AH124" s="1477">
        <f t="shared" si="127"/>
        <v>0</v>
      </c>
      <c r="AI124" s="1477">
        <f t="shared" si="127"/>
        <v>41084439</v>
      </c>
      <c r="AJ124" s="1477">
        <f t="shared" si="127"/>
        <v>0</v>
      </c>
      <c r="AK124" s="1477">
        <f t="shared" si="127"/>
        <v>12708904</v>
      </c>
      <c r="AL124" s="1477">
        <f t="shared" si="127"/>
        <v>24942814</v>
      </c>
      <c r="AM124" s="1477">
        <f t="shared" si="127"/>
        <v>0</v>
      </c>
      <c r="AN124" s="1477">
        <f t="shared" si="127"/>
        <v>13407533</v>
      </c>
      <c r="AO124" s="1477">
        <f t="shared" si="127"/>
        <v>18349354</v>
      </c>
      <c r="AP124" s="1477">
        <f t="shared" si="127"/>
        <v>0</v>
      </c>
      <c r="AQ124" s="1477">
        <f t="shared" si="127"/>
        <v>1009685</v>
      </c>
      <c r="AR124" s="1477">
        <f t="shared" si="127"/>
        <v>31873021</v>
      </c>
      <c r="AS124" s="1452">
        <f t="shared" ref="AS124:AS156" si="128">SUM(AG124:AR124)</f>
        <v>143375750</v>
      </c>
      <c r="AU124" s="1477">
        <v>0</v>
      </c>
      <c r="AV124" s="1477">
        <v>0</v>
      </c>
      <c r="AW124" s="1477"/>
      <c r="AX124" s="1477"/>
      <c r="AY124" s="1477"/>
      <c r="AZ124" s="1477"/>
      <c r="BA124" s="1477"/>
      <c r="BB124" s="1477"/>
      <c r="BC124" s="1477"/>
      <c r="BD124" s="1477"/>
      <c r="BE124" s="1477"/>
      <c r="BF124" s="1477"/>
      <c r="BG124" s="1453">
        <f t="shared" ref="BG124:BG156" si="129">SUM(AU124:BF124)</f>
        <v>0</v>
      </c>
      <c r="BI124" s="1477"/>
      <c r="BJ124" s="1477"/>
      <c r="BK124" s="1477"/>
      <c r="BL124" s="1477"/>
      <c r="BM124" s="1477"/>
      <c r="BN124" s="1477"/>
      <c r="BO124" s="1477"/>
      <c r="BP124" s="1477"/>
      <c r="BQ124" s="1477"/>
      <c r="BR124" s="1477"/>
      <c r="BS124" s="1477"/>
      <c r="BT124" s="1477"/>
      <c r="BU124" s="1453">
        <f t="shared" ref="BU124:BU156" si="130">SUM(BI124:BT124)</f>
        <v>0</v>
      </c>
    </row>
    <row r="125" spans="1:73" hidden="1" outlineLevel="1">
      <c r="A125" s="1434"/>
      <c r="B125" s="1478" t="s">
        <v>18</v>
      </c>
      <c r="C125" s="1434"/>
      <c r="D125" s="1455"/>
      <c r="E125" s="1455"/>
      <c r="F125" s="1455"/>
      <c r="G125" s="1455"/>
      <c r="H125" s="1455"/>
      <c r="I125" s="1455">
        <v>23885618</v>
      </c>
      <c r="J125" s="1455">
        <v>0</v>
      </c>
      <c r="K125" s="1455">
        <v>0</v>
      </c>
      <c r="L125" s="1455">
        <v>39353981</v>
      </c>
      <c r="M125" s="1455">
        <v>0</v>
      </c>
      <c r="N125" s="1455">
        <v>0</v>
      </c>
      <c r="O125" s="1455">
        <v>58740405</v>
      </c>
      <c r="P125" s="1456">
        <f t="shared" si="118"/>
        <v>121980004</v>
      </c>
      <c r="Q125" s="1434"/>
      <c r="R125" s="1434"/>
      <c r="S125" s="1455">
        <v>0</v>
      </c>
      <c r="T125" s="1455">
        <v>0</v>
      </c>
      <c r="U125" s="1455">
        <v>131216902</v>
      </c>
      <c r="V125" s="1455">
        <v>0</v>
      </c>
      <c r="W125" s="1455">
        <v>0</v>
      </c>
      <c r="X125" s="1455">
        <v>113512386</v>
      </c>
      <c r="Y125" s="1455">
        <v>21193973</v>
      </c>
      <c r="Z125" s="1455">
        <v>0</v>
      </c>
      <c r="AA125" s="1455">
        <v>59134642</v>
      </c>
      <c r="AB125" s="1455">
        <v>10993425</v>
      </c>
      <c r="AC125" s="1455">
        <v>0</v>
      </c>
      <c r="AD125" s="1455">
        <v>34045394</v>
      </c>
      <c r="AE125" s="1456">
        <f t="shared" si="126"/>
        <v>370096722</v>
      </c>
      <c r="AF125" s="1434"/>
      <c r="AG125" s="1455">
        <v>0</v>
      </c>
      <c r="AH125" s="1455">
        <v>0</v>
      </c>
      <c r="AI125" s="1455">
        <v>41084439</v>
      </c>
      <c r="AJ125" s="1455">
        <v>0</v>
      </c>
      <c r="AK125" s="1455">
        <v>12708904</v>
      </c>
      <c r="AL125" s="1455">
        <f>78736157-SUM(AG125:AK125)</f>
        <v>24942814</v>
      </c>
      <c r="AM125" s="1455">
        <v>0</v>
      </c>
      <c r="AN125" s="1455">
        <v>13407533</v>
      </c>
      <c r="AO125" s="1455">
        <v>7467234</v>
      </c>
      <c r="AP125" s="1455">
        <v>0</v>
      </c>
      <c r="AQ125" s="1455">
        <v>1009685</v>
      </c>
      <c r="AR125" s="1457">
        <v>3392011</v>
      </c>
      <c r="AS125" s="1456">
        <f t="shared" si="128"/>
        <v>104012620</v>
      </c>
      <c r="AT125" s="1436">
        <f>SUM(AG125:AP125)</f>
        <v>99610924</v>
      </c>
      <c r="AU125" s="1457"/>
      <c r="AV125" s="1457"/>
      <c r="AW125" s="1457"/>
      <c r="AX125" s="1457"/>
      <c r="AY125" s="1457"/>
      <c r="AZ125" s="1457"/>
      <c r="BA125" s="1457"/>
      <c r="BB125" s="1457"/>
      <c r="BC125" s="1457"/>
      <c r="BD125" s="1457"/>
      <c r="BE125" s="1457"/>
      <c r="BF125" s="1457"/>
      <c r="BG125" s="1458">
        <f t="shared" si="129"/>
        <v>0</v>
      </c>
      <c r="BI125" s="1457"/>
      <c r="BJ125" s="1457"/>
      <c r="BK125" s="1457"/>
      <c r="BL125" s="1457"/>
      <c r="BM125" s="1457"/>
      <c r="BN125" s="1457"/>
      <c r="BO125" s="1457"/>
      <c r="BP125" s="1457"/>
      <c r="BQ125" s="1457"/>
      <c r="BR125" s="1457"/>
      <c r="BS125" s="1457"/>
      <c r="BT125" s="1457"/>
      <c r="BU125" s="1458">
        <f t="shared" si="130"/>
        <v>0</v>
      </c>
    </row>
    <row r="126" spans="1:73" hidden="1" outlineLevel="1">
      <c r="A126" s="1434"/>
      <c r="B126" s="1478" t="s">
        <v>545</v>
      </c>
      <c r="C126" s="1434"/>
      <c r="D126" s="1455"/>
      <c r="E126" s="1455"/>
      <c r="F126" s="1455"/>
      <c r="G126" s="1455"/>
      <c r="H126" s="1455"/>
      <c r="I126" s="1455"/>
      <c r="J126" s="1455">
        <v>0</v>
      </c>
      <c r="K126" s="1455">
        <v>0</v>
      </c>
      <c r="L126" s="1455">
        <v>0</v>
      </c>
      <c r="M126" s="1455">
        <v>0</v>
      </c>
      <c r="N126" s="1455">
        <v>0</v>
      </c>
      <c r="O126" s="1455">
        <v>0</v>
      </c>
      <c r="P126" s="1456">
        <f t="shared" si="118"/>
        <v>0</v>
      </c>
      <c r="Q126" s="1434"/>
      <c r="R126" s="1434"/>
      <c r="S126" s="1455">
        <v>0</v>
      </c>
      <c r="T126" s="1455">
        <v>0</v>
      </c>
      <c r="U126" s="1455">
        <v>0</v>
      </c>
      <c r="V126" s="1455">
        <v>0</v>
      </c>
      <c r="W126" s="1455">
        <v>0</v>
      </c>
      <c r="X126" s="1455">
        <v>0</v>
      </c>
      <c r="Y126" s="1455">
        <v>0</v>
      </c>
      <c r="Z126" s="1455">
        <v>0</v>
      </c>
      <c r="AA126" s="1455">
        <v>0</v>
      </c>
      <c r="AB126" s="1455">
        <v>0</v>
      </c>
      <c r="AC126" s="1455">
        <v>0</v>
      </c>
      <c r="AD126" s="1455">
        <v>0</v>
      </c>
      <c r="AE126" s="1456">
        <f t="shared" si="126"/>
        <v>0</v>
      </c>
      <c r="AF126" s="1434"/>
      <c r="AG126" s="1455">
        <v>0</v>
      </c>
      <c r="AH126" s="1455">
        <v>0</v>
      </c>
      <c r="AI126" s="1455">
        <v>0</v>
      </c>
      <c r="AJ126" s="1455">
        <v>0</v>
      </c>
      <c r="AK126" s="1455">
        <v>0</v>
      </c>
      <c r="AL126" s="1455"/>
      <c r="AM126" s="1455">
        <v>0</v>
      </c>
      <c r="AN126" s="1455">
        <v>0</v>
      </c>
      <c r="AO126" s="1455"/>
      <c r="AP126" s="1455">
        <v>0</v>
      </c>
      <c r="AQ126" s="1455">
        <v>0</v>
      </c>
      <c r="AR126" s="1457">
        <v>35509256</v>
      </c>
      <c r="AS126" s="1456">
        <f t="shared" si="128"/>
        <v>35509256</v>
      </c>
      <c r="AT126" s="1436">
        <f t="shared" ref="AT126:AT190" si="131">SUM(AG126:AP126)</f>
        <v>0</v>
      </c>
      <c r="AU126" s="1457"/>
      <c r="AV126" s="1457"/>
      <c r="AW126" s="1457"/>
      <c r="AX126" s="1457"/>
      <c r="AY126" s="1457"/>
      <c r="AZ126" s="1457"/>
      <c r="BA126" s="1457"/>
      <c r="BB126" s="1457"/>
      <c r="BC126" s="1457"/>
      <c r="BD126" s="1457"/>
      <c r="BE126" s="1457"/>
      <c r="BF126" s="1457"/>
      <c r="BG126" s="1458">
        <f t="shared" si="129"/>
        <v>0</v>
      </c>
      <c r="BI126" s="1457"/>
      <c r="BJ126" s="1457"/>
      <c r="BK126" s="1457"/>
      <c r="BL126" s="1457"/>
      <c r="BM126" s="1457"/>
      <c r="BN126" s="1457"/>
      <c r="BO126" s="1457"/>
      <c r="BP126" s="1457"/>
      <c r="BQ126" s="1457"/>
      <c r="BR126" s="1457"/>
      <c r="BS126" s="1457"/>
      <c r="BT126" s="1457"/>
      <c r="BU126" s="1458">
        <f t="shared" si="130"/>
        <v>0</v>
      </c>
    </row>
    <row r="127" spans="1:73" hidden="1" outlineLevel="1">
      <c r="A127" s="1434"/>
      <c r="B127" s="1478" t="s">
        <v>546</v>
      </c>
      <c r="C127" s="1434"/>
      <c r="D127" s="1455"/>
      <c r="E127" s="1455"/>
      <c r="F127" s="1455"/>
      <c r="G127" s="1455"/>
      <c r="H127" s="1455"/>
      <c r="I127" s="1455"/>
      <c r="J127" s="1455">
        <v>0</v>
      </c>
      <c r="K127" s="1455">
        <v>0</v>
      </c>
      <c r="L127" s="1455">
        <v>0</v>
      </c>
      <c r="M127" s="1455">
        <v>0</v>
      </c>
      <c r="N127" s="1455">
        <v>0</v>
      </c>
      <c r="O127" s="1455">
        <v>0</v>
      </c>
      <c r="P127" s="1456">
        <f t="shared" si="118"/>
        <v>0</v>
      </c>
      <c r="Q127" s="1434"/>
      <c r="R127" s="1434"/>
      <c r="S127" s="1455">
        <v>0</v>
      </c>
      <c r="T127" s="1455">
        <v>0</v>
      </c>
      <c r="U127" s="1455">
        <v>0</v>
      </c>
      <c r="V127" s="1455">
        <v>0</v>
      </c>
      <c r="W127" s="1455">
        <v>0</v>
      </c>
      <c r="X127" s="1455">
        <v>0</v>
      </c>
      <c r="Y127" s="1455">
        <v>0</v>
      </c>
      <c r="Z127" s="1455">
        <v>0</v>
      </c>
      <c r="AA127" s="1455">
        <v>0</v>
      </c>
      <c r="AB127" s="1455">
        <v>0</v>
      </c>
      <c r="AC127" s="1455">
        <v>0</v>
      </c>
      <c r="AD127" s="1455">
        <v>0</v>
      </c>
      <c r="AE127" s="1456">
        <f t="shared" si="126"/>
        <v>0</v>
      </c>
      <c r="AF127" s="1434"/>
      <c r="AG127" s="1455">
        <v>0</v>
      </c>
      <c r="AH127" s="1455">
        <v>0</v>
      </c>
      <c r="AI127" s="1455">
        <v>0</v>
      </c>
      <c r="AJ127" s="1455">
        <v>0</v>
      </c>
      <c r="AK127" s="1455">
        <v>0</v>
      </c>
      <c r="AL127" s="1455"/>
      <c r="AM127" s="1455">
        <v>0</v>
      </c>
      <c r="AN127" s="1455">
        <v>0</v>
      </c>
      <c r="AO127" s="1455"/>
      <c r="AP127" s="1455">
        <v>0</v>
      </c>
      <c r="AQ127" s="1455">
        <v>0</v>
      </c>
      <c r="AR127" s="1457">
        <v>0</v>
      </c>
      <c r="AS127" s="1456">
        <f t="shared" si="128"/>
        <v>0</v>
      </c>
      <c r="AT127" s="1436">
        <f t="shared" si="131"/>
        <v>0</v>
      </c>
      <c r="AU127" s="1457"/>
      <c r="AV127" s="1457"/>
      <c r="AW127" s="1457"/>
      <c r="AX127" s="1457"/>
      <c r="AY127" s="1457"/>
      <c r="AZ127" s="1457"/>
      <c r="BA127" s="1457"/>
      <c r="BB127" s="1457"/>
      <c r="BC127" s="1457"/>
      <c r="BD127" s="1457"/>
      <c r="BE127" s="1457"/>
      <c r="BF127" s="1457"/>
      <c r="BG127" s="1458">
        <f t="shared" si="129"/>
        <v>0</v>
      </c>
      <c r="BI127" s="1457"/>
      <c r="BJ127" s="1457"/>
      <c r="BK127" s="1457"/>
      <c r="BL127" s="1457"/>
      <c r="BM127" s="1457"/>
      <c r="BN127" s="1457"/>
      <c r="BO127" s="1457"/>
      <c r="BP127" s="1457"/>
      <c r="BQ127" s="1457"/>
      <c r="BR127" s="1457"/>
      <c r="BS127" s="1457"/>
      <c r="BT127" s="1457"/>
      <c r="BU127" s="1458">
        <f t="shared" si="130"/>
        <v>0</v>
      </c>
    </row>
    <row r="128" spans="1:73" hidden="1" outlineLevel="1">
      <c r="A128" s="1434"/>
      <c r="B128" s="1478" t="s">
        <v>547</v>
      </c>
      <c r="C128" s="1434"/>
      <c r="D128" s="1455"/>
      <c r="E128" s="1455"/>
      <c r="F128" s="1455"/>
      <c r="G128" s="1455"/>
      <c r="H128" s="1455"/>
      <c r="I128" s="1455"/>
      <c r="J128" s="1455"/>
      <c r="K128" s="1455"/>
      <c r="L128" s="1455">
        <v>0</v>
      </c>
      <c r="M128" s="1455">
        <v>0</v>
      </c>
      <c r="N128" s="1455">
        <v>0</v>
      </c>
      <c r="O128" s="1455">
        <v>0</v>
      </c>
      <c r="P128" s="1456">
        <f t="shared" si="118"/>
        <v>0</v>
      </c>
      <c r="Q128" s="1434"/>
      <c r="R128" s="1434"/>
      <c r="S128" s="1455">
        <v>0</v>
      </c>
      <c r="T128" s="1455">
        <v>0</v>
      </c>
      <c r="U128" s="1455">
        <v>0</v>
      </c>
      <c r="V128" s="1455">
        <v>0</v>
      </c>
      <c r="W128" s="1455">
        <v>0</v>
      </c>
      <c r="X128" s="1455">
        <v>0</v>
      </c>
      <c r="Y128" s="1455">
        <v>0</v>
      </c>
      <c r="Z128" s="1455">
        <v>0</v>
      </c>
      <c r="AA128" s="1455">
        <v>0</v>
      </c>
      <c r="AB128" s="1455">
        <v>0</v>
      </c>
      <c r="AC128" s="1455">
        <v>0</v>
      </c>
      <c r="AD128" s="1455">
        <v>0</v>
      </c>
      <c r="AE128" s="1456">
        <f t="shared" si="126"/>
        <v>0</v>
      </c>
      <c r="AF128" s="1434"/>
      <c r="AG128" s="1455">
        <v>0</v>
      </c>
      <c r="AH128" s="1455">
        <v>0</v>
      </c>
      <c r="AI128" s="1455">
        <v>0</v>
      </c>
      <c r="AJ128" s="1455">
        <v>0</v>
      </c>
      <c r="AK128" s="1455">
        <v>0</v>
      </c>
      <c r="AL128" s="1455"/>
      <c r="AM128" s="1455">
        <v>0</v>
      </c>
      <c r="AN128" s="1455">
        <v>0</v>
      </c>
      <c r="AO128" s="1455">
        <v>10882120</v>
      </c>
      <c r="AP128" s="1455">
        <v>0</v>
      </c>
      <c r="AQ128" s="1455">
        <v>0</v>
      </c>
      <c r="AR128" s="1457">
        <v>-7028246</v>
      </c>
      <c r="AS128" s="1456">
        <f t="shared" si="128"/>
        <v>3853874</v>
      </c>
      <c r="AT128" s="1436">
        <f t="shared" si="131"/>
        <v>10882120</v>
      </c>
      <c r="AU128" s="1457"/>
      <c r="AV128" s="1457"/>
      <c r="AW128" s="1457"/>
      <c r="AX128" s="1457"/>
      <c r="AY128" s="1457"/>
      <c r="AZ128" s="1457"/>
      <c r="BA128" s="1457"/>
      <c r="BB128" s="1457"/>
      <c r="BC128" s="1457"/>
      <c r="BD128" s="1457"/>
      <c r="BE128" s="1457"/>
      <c r="BF128" s="1457"/>
      <c r="BG128" s="1458">
        <f t="shared" si="129"/>
        <v>0</v>
      </c>
      <c r="BI128" s="1457"/>
      <c r="BJ128" s="1457"/>
      <c r="BK128" s="1457"/>
      <c r="BL128" s="1457"/>
      <c r="BM128" s="1457"/>
      <c r="BN128" s="1457"/>
      <c r="BO128" s="1457"/>
      <c r="BP128" s="1457"/>
      <c r="BQ128" s="1457"/>
      <c r="BR128" s="1457"/>
      <c r="BS128" s="1457"/>
      <c r="BT128" s="1457"/>
      <c r="BU128" s="1458">
        <f t="shared" si="130"/>
        <v>0</v>
      </c>
    </row>
    <row r="129" spans="1:73" hidden="1" outlineLevel="1">
      <c r="A129" s="1434"/>
      <c r="B129" s="1478" t="s">
        <v>548</v>
      </c>
      <c r="C129" s="1434"/>
      <c r="D129" s="1455"/>
      <c r="E129" s="1455"/>
      <c r="F129" s="1455"/>
      <c r="G129" s="1455"/>
      <c r="H129" s="1455"/>
      <c r="I129" s="1455"/>
      <c r="J129" s="1455">
        <v>0</v>
      </c>
      <c r="K129" s="1455">
        <v>0</v>
      </c>
      <c r="L129" s="1455">
        <v>0</v>
      </c>
      <c r="M129" s="1455">
        <v>0</v>
      </c>
      <c r="N129" s="1455">
        <v>0</v>
      </c>
      <c r="O129" s="1455">
        <v>0</v>
      </c>
      <c r="P129" s="1456">
        <f t="shared" si="118"/>
        <v>0</v>
      </c>
      <c r="Q129" s="1434"/>
      <c r="R129" s="1434"/>
      <c r="S129" s="1455">
        <v>0</v>
      </c>
      <c r="T129" s="1455">
        <v>0</v>
      </c>
      <c r="U129" s="1455">
        <v>0</v>
      </c>
      <c r="V129" s="1455">
        <v>0</v>
      </c>
      <c r="W129" s="1455">
        <v>0</v>
      </c>
      <c r="X129" s="1455">
        <v>0</v>
      </c>
      <c r="Y129" s="1455">
        <v>0</v>
      </c>
      <c r="Z129" s="1455">
        <v>0</v>
      </c>
      <c r="AA129" s="1455">
        <v>0</v>
      </c>
      <c r="AB129" s="1455">
        <v>0</v>
      </c>
      <c r="AC129" s="1455">
        <v>0</v>
      </c>
      <c r="AD129" s="1455">
        <v>0</v>
      </c>
      <c r="AE129" s="1456">
        <f t="shared" si="126"/>
        <v>0</v>
      </c>
      <c r="AF129" s="1434"/>
      <c r="AG129" s="1455">
        <v>0</v>
      </c>
      <c r="AH129" s="1455">
        <v>0</v>
      </c>
      <c r="AI129" s="1455">
        <v>0</v>
      </c>
      <c r="AJ129" s="1455">
        <v>0</v>
      </c>
      <c r="AK129" s="1455">
        <v>0</v>
      </c>
      <c r="AL129" s="1455"/>
      <c r="AM129" s="1455">
        <v>0</v>
      </c>
      <c r="AN129" s="1455">
        <v>0</v>
      </c>
      <c r="AO129" s="1455"/>
      <c r="AP129" s="1455">
        <v>0</v>
      </c>
      <c r="AQ129" s="1455">
        <v>0</v>
      </c>
      <c r="AR129" s="1457">
        <v>0</v>
      </c>
      <c r="AS129" s="1456">
        <f t="shared" si="128"/>
        <v>0</v>
      </c>
      <c r="AT129" s="1436">
        <f t="shared" si="131"/>
        <v>0</v>
      </c>
      <c r="AU129" s="1457"/>
      <c r="AV129" s="1457"/>
      <c r="AW129" s="1457"/>
      <c r="AX129" s="1457"/>
      <c r="AY129" s="1457"/>
      <c r="AZ129" s="1457"/>
      <c r="BA129" s="1457"/>
      <c r="BB129" s="1457"/>
      <c r="BC129" s="1457"/>
      <c r="BD129" s="1457"/>
      <c r="BE129" s="1457"/>
      <c r="BF129" s="1457"/>
      <c r="BG129" s="1458">
        <f t="shared" si="129"/>
        <v>0</v>
      </c>
      <c r="BI129" s="1457"/>
      <c r="BJ129" s="1457"/>
      <c r="BK129" s="1457"/>
      <c r="BL129" s="1457"/>
      <c r="BM129" s="1457"/>
      <c r="BN129" s="1457"/>
      <c r="BO129" s="1457"/>
      <c r="BP129" s="1457"/>
      <c r="BQ129" s="1457"/>
      <c r="BR129" s="1457"/>
      <c r="BS129" s="1457"/>
      <c r="BT129" s="1457"/>
      <c r="BU129" s="1458">
        <f t="shared" si="130"/>
        <v>0</v>
      </c>
    </row>
    <row r="130" spans="1:73" hidden="1" outlineLevel="1">
      <c r="A130" s="1434"/>
      <c r="B130" s="1478" t="s">
        <v>549</v>
      </c>
      <c r="C130" s="1434"/>
      <c r="D130" s="1455"/>
      <c r="E130" s="1455"/>
      <c r="F130" s="1455"/>
      <c r="G130" s="1455"/>
      <c r="H130" s="1455"/>
      <c r="I130" s="1455"/>
      <c r="J130" s="1455">
        <v>0</v>
      </c>
      <c r="K130" s="1455">
        <v>0</v>
      </c>
      <c r="L130" s="1455">
        <v>0</v>
      </c>
      <c r="M130" s="1455">
        <v>0</v>
      </c>
      <c r="N130" s="1455">
        <v>0</v>
      </c>
      <c r="O130" s="1455">
        <v>0</v>
      </c>
      <c r="P130" s="1456">
        <f t="shared" si="118"/>
        <v>0</v>
      </c>
      <c r="Q130" s="1434"/>
      <c r="R130" s="1434"/>
      <c r="S130" s="1455">
        <v>0</v>
      </c>
      <c r="T130" s="1455">
        <v>0</v>
      </c>
      <c r="U130" s="1455">
        <v>0</v>
      </c>
      <c r="V130" s="1455">
        <v>0</v>
      </c>
      <c r="W130" s="1455">
        <v>0</v>
      </c>
      <c r="X130" s="1455">
        <v>0</v>
      </c>
      <c r="Y130" s="1455">
        <v>0</v>
      </c>
      <c r="Z130" s="1455">
        <v>0</v>
      </c>
      <c r="AA130" s="1455">
        <v>0</v>
      </c>
      <c r="AB130" s="1455">
        <v>0</v>
      </c>
      <c r="AC130" s="1455">
        <v>0</v>
      </c>
      <c r="AD130" s="1455">
        <v>0</v>
      </c>
      <c r="AE130" s="1456">
        <f t="shared" si="126"/>
        <v>0</v>
      </c>
      <c r="AF130" s="1434"/>
      <c r="AG130" s="1455">
        <v>0</v>
      </c>
      <c r="AH130" s="1455">
        <v>0</v>
      </c>
      <c r="AI130" s="1455">
        <v>0</v>
      </c>
      <c r="AJ130" s="1455">
        <v>0</v>
      </c>
      <c r="AK130" s="1455">
        <v>0</v>
      </c>
      <c r="AL130" s="1455"/>
      <c r="AM130" s="1455">
        <v>0</v>
      </c>
      <c r="AN130" s="1455">
        <v>0</v>
      </c>
      <c r="AO130" s="1455"/>
      <c r="AP130" s="1455">
        <v>0</v>
      </c>
      <c r="AQ130" s="1455">
        <v>0</v>
      </c>
      <c r="AR130" s="1457">
        <v>0</v>
      </c>
      <c r="AS130" s="1456">
        <f t="shared" si="128"/>
        <v>0</v>
      </c>
      <c r="AT130" s="1436">
        <f t="shared" si="131"/>
        <v>0</v>
      </c>
      <c r="AU130" s="1457"/>
      <c r="AV130" s="1457"/>
      <c r="AW130" s="1457"/>
      <c r="AX130" s="1457"/>
      <c r="AY130" s="1457"/>
      <c r="AZ130" s="1457"/>
      <c r="BA130" s="1457"/>
      <c r="BB130" s="1457"/>
      <c r="BC130" s="1457"/>
      <c r="BD130" s="1457"/>
      <c r="BE130" s="1457"/>
      <c r="BF130" s="1457"/>
      <c r="BG130" s="1458">
        <f t="shared" si="129"/>
        <v>0</v>
      </c>
      <c r="BI130" s="1457"/>
      <c r="BJ130" s="1457"/>
      <c r="BK130" s="1457"/>
      <c r="BL130" s="1457"/>
      <c r="BM130" s="1457"/>
      <c r="BN130" s="1457"/>
      <c r="BO130" s="1457"/>
      <c r="BP130" s="1457"/>
      <c r="BQ130" s="1457"/>
      <c r="BR130" s="1457"/>
      <c r="BS130" s="1457"/>
      <c r="BT130" s="1457"/>
      <c r="BU130" s="1458">
        <f t="shared" si="130"/>
        <v>0</v>
      </c>
    </row>
    <row r="131" spans="1:73" hidden="1" outlineLevel="1">
      <c r="A131" s="1434"/>
      <c r="B131" s="1478" t="s">
        <v>550</v>
      </c>
      <c r="C131" s="1434"/>
      <c r="D131" s="1455"/>
      <c r="E131" s="1455"/>
      <c r="F131" s="1455"/>
      <c r="G131" s="1455"/>
      <c r="H131" s="1455"/>
      <c r="I131" s="1455"/>
      <c r="J131" s="1455">
        <v>0</v>
      </c>
      <c r="K131" s="1455">
        <v>0</v>
      </c>
      <c r="L131" s="1455">
        <v>0</v>
      </c>
      <c r="M131" s="1455">
        <v>0</v>
      </c>
      <c r="N131" s="1455">
        <v>0</v>
      </c>
      <c r="O131" s="1455">
        <v>0</v>
      </c>
      <c r="P131" s="1456">
        <f t="shared" si="118"/>
        <v>0</v>
      </c>
      <c r="Q131" s="1434"/>
      <c r="R131" s="1434"/>
      <c r="S131" s="1455">
        <v>0</v>
      </c>
      <c r="T131" s="1455">
        <v>0</v>
      </c>
      <c r="U131" s="1455">
        <v>0</v>
      </c>
      <c r="V131" s="1455">
        <v>0</v>
      </c>
      <c r="W131" s="1455">
        <v>0</v>
      </c>
      <c r="X131" s="1455">
        <v>0</v>
      </c>
      <c r="Y131" s="1455">
        <v>0</v>
      </c>
      <c r="Z131" s="1455">
        <v>0</v>
      </c>
      <c r="AA131" s="1455">
        <v>0</v>
      </c>
      <c r="AB131" s="1455">
        <v>0</v>
      </c>
      <c r="AC131" s="1455">
        <v>0</v>
      </c>
      <c r="AD131" s="1455">
        <v>0</v>
      </c>
      <c r="AE131" s="1456">
        <f t="shared" si="126"/>
        <v>0</v>
      </c>
      <c r="AF131" s="1434"/>
      <c r="AG131" s="1455">
        <v>0</v>
      </c>
      <c r="AH131" s="1455">
        <v>0</v>
      </c>
      <c r="AI131" s="1455">
        <v>0</v>
      </c>
      <c r="AJ131" s="1455">
        <v>0</v>
      </c>
      <c r="AK131" s="1455">
        <v>0</v>
      </c>
      <c r="AL131" s="1455"/>
      <c r="AM131" s="1455">
        <v>0</v>
      </c>
      <c r="AN131" s="1455">
        <v>0</v>
      </c>
      <c r="AO131" s="1455"/>
      <c r="AP131" s="1455">
        <v>0</v>
      </c>
      <c r="AQ131" s="1455">
        <v>0</v>
      </c>
      <c r="AR131" s="1457">
        <v>0</v>
      </c>
      <c r="AS131" s="1456">
        <f t="shared" si="128"/>
        <v>0</v>
      </c>
      <c r="AT131" s="1436">
        <f t="shared" si="131"/>
        <v>0</v>
      </c>
      <c r="AU131" s="1457"/>
      <c r="AV131" s="1457"/>
      <c r="AW131" s="1457"/>
      <c r="AX131" s="1457"/>
      <c r="AY131" s="1457"/>
      <c r="AZ131" s="1457"/>
      <c r="BA131" s="1457"/>
      <c r="BB131" s="1457"/>
      <c r="BC131" s="1457"/>
      <c r="BD131" s="1457"/>
      <c r="BE131" s="1457"/>
      <c r="BF131" s="1457"/>
      <c r="BG131" s="1458">
        <f t="shared" si="129"/>
        <v>0</v>
      </c>
      <c r="BI131" s="1457"/>
      <c r="BJ131" s="1457"/>
      <c r="BK131" s="1457"/>
      <c r="BL131" s="1457"/>
      <c r="BM131" s="1457"/>
      <c r="BN131" s="1457"/>
      <c r="BO131" s="1457"/>
      <c r="BP131" s="1457"/>
      <c r="BQ131" s="1457"/>
      <c r="BR131" s="1457"/>
      <c r="BS131" s="1457"/>
      <c r="BT131" s="1457"/>
      <c r="BU131" s="1458">
        <f t="shared" si="130"/>
        <v>0</v>
      </c>
    </row>
    <row r="132" spans="1:73" hidden="1" outlineLevel="1">
      <c r="A132" s="1434"/>
      <c r="B132" s="1478" t="s">
        <v>551</v>
      </c>
      <c r="C132" s="1434"/>
      <c r="D132" s="1455"/>
      <c r="E132" s="1455"/>
      <c r="F132" s="1455"/>
      <c r="G132" s="1455"/>
      <c r="H132" s="1455"/>
      <c r="I132" s="1455"/>
      <c r="J132" s="1455">
        <v>0</v>
      </c>
      <c r="K132" s="1455">
        <v>0</v>
      </c>
      <c r="L132" s="1455">
        <v>0</v>
      </c>
      <c r="M132" s="1455">
        <v>0</v>
      </c>
      <c r="N132" s="1455">
        <v>0</v>
      </c>
      <c r="O132" s="1455">
        <v>0</v>
      </c>
      <c r="P132" s="1456">
        <f t="shared" si="118"/>
        <v>0</v>
      </c>
      <c r="Q132" s="1434"/>
      <c r="R132" s="1434"/>
      <c r="S132" s="1455">
        <v>0</v>
      </c>
      <c r="T132" s="1455">
        <v>0</v>
      </c>
      <c r="U132" s="1455">
        <v>0</v>
      </c>
      <c r="V132" s="1455">
        <v>0</v>
      </c>
      <c r="W132" s="1455">
        <v>0</v>
      </c>
      <c r="X132" s="1455">
        <v>0</v>
      </c>
      <c r="Y132" s="1455">
        <v>0</v>
      </c>
      <c r="Z132" s="1455">
        <v>0</v>
      </c>
      <c r="AA132" s="1455">
        <v>0</v>
      </c>
      <c r="AB132" s="1455">
        <v>0</v>
      </c>
      <c r="AC132" s="1455">
        <v>0</v>
      </c>
      <c r="AD132" s="1455">
        <v>0</v>
      </c>
      <c r="AE132" s="1456">
        <f t="shared" si="126"/>
        <v>0</v>
      </c>
      <c r="AF132" s="1434"/>
      <c r="AG132" s="1455">
        <v>0</v>
      </c>
      <c r="AH132" s="1455">
        <v>0</v>
      </c>
      <c r="AI132" s="1455">
        <v>0</v>
      </c>
      <c r="AJ132" s="1455">
        <v>0</v>
      </c>
      <c r="AK132" s="1455">
        <v>0</v>
      </c>
      <c r="AL132" s="1455"/>
      <c r="AM132" s="1455">
        <v>0</v>
      </c>
      <c r="AN132" s="1455">
        <v>0</v>
      </c>
      <c r="AO132" s="1455"/>
      <c r="AP132" s="1455">
        <v>0</v>
      </c>
      <c r="AQ132" s="1455">
        <v>0</v>
      </c>
      <c r="AR132" s="1457">
        <v>0</v>
      </c>
      <c r="AS132" s="1456">
        <f t="shared" si="128"/>
        <v>0</v>
      </c>
      <c r="AT132" s="1436">
        <f t="shared" si="131"/>
        <v>0</v>
      </c>
      <c r="AU132" s="1457"/>
      <c r="AV132" s="1457"/>
      <c r="AW132" s="1457"/>
      <c r="AX132" s="1457"/>
      <c r="AY132" s="1457"/>
      <c r="AZ132" s="1457"/>
      <c r="BA132" s="1457"/>
      <c r="BB132" s="1457"/>
      <c r="BC132" s="1457"/>
      <c r="BD132" s="1457"/>
      <c r="BE132" s="1457"/>
      <c r="BF132" s="1457"/>
      <c r="BG132" s="1458">
        <f t="shared" si="129"/>
        <v>0</v>
      </c>
      <c r="BI132" s="1457"/>
      <c r="BJ132" s="1457"/>
      <c r="BK132" s="1457"/>
      <c r="BL132" s="1457"/>
      <c r="BM132" s="1457"/>
      <c r="BN132" s="1457"/>
      <c r="BO132" s="1457"/>
      <c r="BP132" s="1457"/>
      <c r="BQ132" s="1457"/>
      <c r="BR132" s="1457"/>
      <c r="BS132" s="1457"/>
      <c r="BT132" s="1457"/>
      <c r="BU132" s="1458">
        <f t="shared" si="130"/>
        <v>0</v>
      </c>
    </row>
    <row r="133" spans="1:73" hidden="1" outlineLevel="1">
      <c r="A133" s="1434"/>
      <c r="B133" s="1478" t="s">
        <v>552</v>
      </c>
      <c r="C133" s="1434"/>
      <c r="D133" s="1455"/>
      <c r="E133" s="1455"/>
      <c r="F133" s="1455"/>
      <c r="G133" s="1455"/>
      <c r="H133" s="1455"/>
      <c r="I133" s="1455"/>
      <c r="J133" s="1455">
        <v>0</v>
      </c>
      <c r="K133" s="1455">
        <v>0</v>
      </c>
      <c r="L133" s="1455">
        <v>0</v>
      </c>
      <c r="M133" s="1455">
        <v>0</v>
      </c>
      <c r="N133" s="1455">
        <v>0</v>
      </c>
      <c r="O133" s="1455">
        <v>0</v>
      </c>
      <c r="P133" s="1456">
        <f t="shared" si="118"/>
        <v>0</v>
      </c>
      <c r="Q133" s="1434"/>
      <c r="R133" s="1434"/>
      <c r="S133" s="1455">
        <v>0</v>
      </c>
      <c r="T133" s="1455">
        <v>0</v>
      </c>
      <c r="U133" s="1455">
        <v>0</v>
      </c>
      <c r="V133" s="1455">
        <v>0</v>
      </c>
      <c r="W133" s="1455">
        <v>0</v>
      </c>
      <c r="X133" s="1455">
        <v>0</v>
      </c>
      <c r="Y133" s="1455">
        <v>0</v>
      </c>
      <c r="Z133" s="1455">
        <v>0</v>
      </c>
      <c r="AA133" s="1455">
        <v>0</v>
      </c>
      <c r="AB133" s="1455">
        <v>0</v>
      </c>
      <c r="AC133" s="1455">
        <v>0</v>
      </c>
      <c r="AD133" s="1455">
        <v>0</v>
      </c>
      <c r="AE133" s="1456">
        <f t="shared" si="126"/>
        <v>0</v>
      </c>
      <c r="AF133" s="1434"/>
      <c r="AG133" s="1455">
        <v>0</v>
      </c>
      <c r="AH133" s="1455">
        <v>0</v>
      </c>
      <c r="AI133" s="1455">
        <v>0</v>
      </c>
      <c r="AJ133" s="1455">
        <v>0</v>
      </c>
      <c r="AK133" s="1455">
        <v>0</v>
      </c>
      <c r="AL133" s="1455"/>
      <c r="AM133" s="1455">
        <v>0</v>
      </c>
      <c r="AN133" s="1455">
        <v>0</v>
      </c>
      <c r="AO133" s="1455"/>
      <c r="AP133" s="1455">
        <v>0</v>
      </c>
      <c r="AQ133" s="1455">
        <v>0</v>
      </c>
      <c r="AR133" s="1457">
        <v>0</v>
      </c>
      <c r="AS133" s="1456">
        <f t="shared" si="128"/>
        <v>0</v>
      </c>
      <c r="AT133" s="1436">
        <f t="shared" si="131"/>
        <v>0</v>
      </c>
      <c r="AU133" s="1457"/>
      <c r="AV133" s="1457"/>
      <c r="AW133" s="1457"/>
      <c r="AX133" s="1457"/>
      <c r="AY133" s="1457"/>
      <c r="AZ133" s="1457"/>
      <c r="BA133" s="1457"/>
      <c r="BB133" s="1457"/>
      <c r="BC133" s="1457"/>
      <c r="BD133" s="1457"/>
      <c r="BE133" s="1457"/>
      <c r="BF133" s="1457"/>
      <c r="BG133" s="1458">
        <f t="shared" si="129"/>
        <v>0</v>
      </c>
      <c r="BI133" s="1457"/>
      <c r="BJ133" s="1457"/>
      <c r="BK133" s="1457"/>
      <c r="BL133" s="1457"/>
      <c r="BM133" s="1457"/>
      <c r="BN133" s="1457"/>
      <c r="BO133" s="1457"/>
      <c r="BP133" s="1457"/>
      <c r="BQ133" s="1457"/>
      <c r="BR133" s="1457"/>
      <c r="BS133" s="1457"/>
      <c r="BT133" s="1457"/>
      <c r="BU133" s="1458">
        <f t="shared" si="130"/>
        <v>0</v>
      </c>
    </row>
    <row r="134" spans="1:73" hidden="1" outlineLevel="1">
      <c r="A134" s="1434"/>
      <c r="B134" s="1478" t="s">
        <v>553</v>
      </c>
      <c r="C134" s="1434"/>
      <c r="D134" s="1455"/>
      <c r="E134" s="1455"/>
      <c r="F134" s="1455"/>
      <c r="G134" s="1455"/>
      <c r="H134" s="1455"/>
      <c r="I134" s="1455"/>
      <c r="J134" s="1455"/>
      <c r="K134" s="1455"/>
      <c r="L134" s="1455"/>
      <c r="M134" s="1455"/>
      <c r="N134" s="1455"/>
      <c r="O134" s="1455"/>
      <c r="P134" s="1456">
        <f t="shared" si="118"/>
        <v>0</v>
      </c>
      <c r="Q134" s="1434"/>
      <c r="R134" s="1434"/>
      <c r="S134" s="1455">
        <v>0</v>
      </c>
      <c r="T134" s="1455">
        <v>0</v>
      </c>
      <c r="U134" s="1455">
        <v>0</v>
      </c>
      <c r="V134" s="1455">
        <v>0</v>
      </c>
      <c r="W134" s="1455">
        <v>0</v>
      </c>
      <c r="X134" s="1455">
        <v>0</v>
      </c>
      <c r="Y134" s="1455">
        <v>0</v>
      </c>
      <c r="Z134" s="1455">
        <v>0</v>
      </c>
      <c r="AA134" s="1455">
        <v>0</v>
      </c>
      <c r="AB134" s="1455">
        <v>0</v>
      </c>
      <c r="AC134" s="1455">
        <v>0</v>
      </c>
      <c r="AD134" s="1455">
        <v>0</v>
      </c>
      <c r="AE134" s="1456">
        <f t="shared" si="126"/>
        <v>0</v>
      </c>
      <c r="AF134" s="1434"/>
      <c r="AG134" s="1455">
        <v>0</v>
      </c>
      <c r="AH134" s="1455">
        <v>0</v>
      </c>
      <c r="AI134" s="1455">
        <v>0</v>
      </c>
      <c r="AJ134" s="1455">
        <v>0</v>
      </c>
      <c r="AK134" s="1455">
        <v>0</v>
      </c>
      <c r="AL134" s="1455"/>
      <c r="AM134" s="1455">
        <v>0</v>
      </c>
      <c r="AN134" s="1455">
        <v>0</v>
      </c>
      <c r="AO134" s="1455"/>
      <c r="AP134" s="1455">
        <v>0</v>
      </c>
      <c r="AQ134" s="1455">
        <v>0</v>
      </c>
      <c r="AR134" s="1457">
        <v>0</v>
      </c>
      <c r="AS134" s="1456">
        <f t="shared" si="128"/>
        <v>0</v>
      </c>
      <c r="AT134" s="1436">
        <f t="shared" si="131"/>
        <v>0</v>
      </c>
      <c r="AU134" s="1457"/>
      <c r="AV134" s="1457"/>
      <c r="AW134" s="1457"/>
      <c r="AX134" s="1457"/>
      <c r="AY134" s="1457"/>
      <c r="AZ134" s="1457"/>
      <c r="BA134" s="1457"/>
      <c r="BB134" s="1457"/>
      <c r="BC134" s="1457"/>
      <c r="BD134" s="1457"/>
      <c r="BE134" s="1457"/>
      <c r="BF134" s="1457"/>
      <c r="BG134" s="1458">
        <f t="shared" si="129"/>
        <v>0</v>
      </c>
      <c r="BI134" s="1457"/>
      <c r="BJ134" s="1457"/>
      <c r="BK134" s="1457"/>
      <c r="BL134" s="1457"/>
      <c r="BM134" s="1457"/>
      <c r="BN134" s="1457"/>
      <c r="BO134" s="1457"/>
      <c r="BP134" s="1457"/>
      <c r="BQ134" s="1457"/>
      <c r="BR134" s="1457"/>
      <c r="BS134" s="1457"/>
      <c r="BT134" s="1457"/>
      <c r="BU134" s="1458">
        <f t="shared" si="130"/>
        <v>0</v>
      </c>
    </row>
    <row r="135" spans="1:73" hidden="1" outlineLevel="1">
      <c r="A135" s="1434"/>
      <c r="B135" s="1478" t="s">
        <v>554</v>
      </c>
      <c r="C135" s="1434"/>
      <c r="D135" s="1455"/>
      <c r="E135" s="1455"/>
      <c r="F135" s="1455"/>
      <c r="G135" s="1455"/>
      <c r="H135" s="1455"/>
      <c r="I135" s="1455"/>
      <c r="J135" s="1455">
        <v>0</v>
      </c>
      <c r="K135" s="1455">
        <v>0</v>
      </c>
      <c r="L135" s="1455">
        <v>0</v>
      </c>
      <c r="M135" s="1455">
        <v>0</v>
      </c>
      <c r="N135" s="1455">
        <v>0</v>
      </c>
      <c r="O135" s="1455">
        <v>0</v>
      </c>
      <c r="P135" s="1456">
        <f t="shared" si="118"/>
        <v>0</v>
      </c>
      <c r="Q135" s="1434"/>
      <c r="R135" s="1434"/>
      <c r="S135" s="1455">
        <v>0</v>
      </c>
      <c r="T135" s="1455">
        <v>0</v>
      </c>
      <c r="U135" s="1455">
        <v>0</v>
      </c>
      <c r="V135" s="1455">
        <v>0</v>
      </c>
      <c r="W135" s="1455">
        <v>0</v>
      </c>
      <c r="X135" s="1455">
        <v>0</v>
      </c>
      <c r="Y135" s="1455">
        <v>0</v>
      </c>
      <c r="Z135" s="1455">
        <v>0</v>
      </c>
      <c r="AA135" s="1455">
        <v>0</v>
      </c>
      <c r="AB135" s="1455">
        <v>0</v>
      </c>
      <c r="AC135" s="1455">
        <v>0</v>
      </c>
      <c r="AD135" s="1455">
        <v>0</v>
      </c>
      <c r="AE135" s="1456">
        <f t="shared" si="126"/>
        <v>0</v>
      </c>
      <c r="AF135" s="1434"/>
      <c r="AG135" s="1455">
        <v>0</v>
      </c>
      <c r="AH135" s="1455">
        <v>0</v>
      </c>
      <c r="AI135" s="1455">
        <v>0</v>
      </c>
      <c r="AJ135" s="1455">
        <v>0</v>
      </c>
      <c r="AK135" s="1455">
        <v>0</v>
      </c>
      <c r="AL135" s="1455"/>
      <c r="AM135" s="1455">
        <v>0</v>
      </c>
      <c r="AN135" s="1455">
        <v>0</v>
      </c>
      <c r="AO135" s="1455"/>
      <c r="AP135" s="1455">
        <v>0</v>
      </c>
      <c r="AQ135" s="1455">
        <v>0</v>
      </c>
      <c r="AR135" s="1457">
        <v>0</v>
      </c>
      <c r="AS135" s="1456">
        <f t="shared" si="128"/>
        <v>0</v>
      </c>
      <c r="AT135" s="1436">
        <f t="shared" si="131"/>
        <v>0</v>
      </c>
      <c r="AU135" s="1457"/>
      <c r="AV135" s="1457"/>
      <c r="AW135" s="1457"/>
      <c r="AX135" s="1457"/>
      <c r="AY135" s="1457"/>
      <c r="AZ135" s="1457"/>
      <c r="BA135" s="1457"/>
      <c r="BB135" s="1457"/>
      <c r="BC135" s="1457"/>
      <c r="BD135" s="1457"/>
      <c r="BE135" s="1457"/>
      <c r="BF135" s="1457"/>
      <c r="BG135" s="1458">
        <f t="shared" si="129"/>
        <v>0</v>
      </c>
      <c r="BI135" s="1457"/>
      <c r="BJ135" s="1457"/>
      <c r="BK135" s="1457"/>
      <c r="BL135" s="1457"/>
      <c r="BM135" s="1457"/>
      <c r="BN135" s="1457"/>
      <c r="BO135" s="1457"/>
      <c r="BP135" s="1457"/>
      <c r="BQ135" s="1457"/>
      <c r="BR135" s="1457"/>
      <c r="BS135" s="1457"/>
      <c r="BT135" s="1457"/>
      <c r="BU135" s="1458">
        <f t="shared" si="130"/>
        <v>0</v>
      </c>
    </row>
    <row r="136" spans="1:73" hidden="1" outlineLevel="1">
      <c r="A136" s="1434"/>
      <c r="B136" s="1478" t="s">
        <v>555</v>
      </c>
      <c r="C136" s="1434"/>
      <c r="D136" s="1455"/>
      <c r="E136" s="1455"/>
      <c r="F136" s="1455"/>
      <c r="G136" s="1455"/>
      <c r="H136" s="1455"/>
      <c r="I136" s="1455"/>
      <c r="J136" s="1455">
        <v>0</v>
      </c>
      <c r="K136" s="1455">
        <v>0</v>
      </c>
      <c r="L136" s="1455">
        <v>0</v>
      </c>
      <c r="M136" s="1455">
        <v>0</v>
      </c>
      <c r="N136" s="1455">
        <v>0</v>
      </c>
      <c r="O136" s="1455">
        <v>0</v>
      </c>
      <c r="P136" s="1456">
        <f t="shared" si="118"/>
        <v>0</v>
      </c>
      <c r="Q136" s="1434"/>
      <c r="R136" s="1434"/>
      <c r="S136" s="1455">
        <v>0</v>
      </c>
      <c r="T136" s="1455">
        <v>0</v>
      </c>
      <c r="U136" s="1455">
        <v>0</v>
      </c>
      <c r="V136" s="1455">
        <v>0</v>
      </c>
      <c r="W136" s="1455">
        <v>0</v>
      </c>
      <c r="X136" s="1455">
        <v>0</v>
      </c>
      <c r="Y136" s="1455">
        <v>0</v>
      </c>
      <c r="Z136" s="1455">
        <v>0</v>
      </c>
      <c r="AA136" s="1455">
        <v>0</v>
      </c>
      <c r="AB136" s="1455">
        <v>0</v>
      </c>
      <c r="AC136" s="1455">
        <v>0</v>
      </c>
      <c r="AD136" s="1455">
        <v>0</v>
      </c>
      <c r="AE136" s="1456">
        <f t="shared" si="126"/>
        <v>0</v>
      </c>
      <c r="AF136" s="1434"/>
      <c r="AG136" s="1455">
        <v>0</v>
      </c>
      <c r="AH136" s="1455">
        <v>0</v>
      </c>
      <c r="AI136" s="1455">
        <v>0</v>
      </c>
      <c r="AJ136" s="1455">
        <v>0</v>
      </c>
      <c r="AK136" s="1455">
        <v>0</v>
      </c>
      <c r="AL136" s="1455"/>
      <c r="AM136" s="1455">
        <v>0</v>
      </c>
      <c r="AN136" s="1455">
        <v>0</v>
      </c>
      <c r="AO136" s="1455"/>
      <c r="AP136" s="1455">
        <v>0</v>
      </c>
      <c r="AQ136" s="1455">
        <v>0</v>
      </c>
      <c r="AR136" s="1457">
        <v>0</v>
      </c>
      <c r="AS136" s="1456">
        <f t="shared" si="128"/>
        <v>0</v>
      </c>
      <c r="AT136" s="1436">
        <f t="shared" si="131"/>
        <v>0</v>
      </c>
      <c r="AU136" s="1457"/>
      <c r="AV136" s="1457"/>
      <c r="AW136" s="1457"/>
      <c r="AX136" s="1457"/>
      <c r="AY136" s="1457"/>
      <c r="AZ136" s="1457"/>
      <c r="BA136" s="1457"/>
      <c r="BB136" s="1457"/>
      <c r="BC136" s="1457"/>
      <c r="BD136" s="1457"/>
      <c r="BE136" s="1457"/>
      <c r="BF136" s="1457"/>
      <c r="BG136" s="1458">
        <f t="shared" si="129"/>
        <v>0</v>
      </c>
      <c r="BI136" s="1457"/>
      <c r="BJ136" s="1457"/>
      <c r="BK136" s="1457"/>
      <c r="BL136" s="1457"/>
      <c r="BM136" s="1457"/>
      <c r="BN136" s="1457"/>
      <c r="BO136" s="1457"/>
      <c r="BP136" s="1457"/>
      <c r="BQ136" s="1457"/>
      <c r="BR136" s="1457"/>
      <c r="BS136" s="1457"/>
      <c r="BT136" s="1457"/>
      <c r="BU136" s="1458">
        <f t="shared" si="130"/>
        <v>0</v>
      </c>
    </row>
    <row r="137" spans="1:73" hidden="1" outlineLevel="1">
      <c r="A137" s="1434"/>
      <c r="B137" s="1478" t="s">
        <v>556</v>
      </c>
      <c r="C137" s="1434"/>
      <c r="D137" s="1455"/>
      <c r="E137" s="1455"/>
      <c r="F137" s="1455"/>
      <c r="G137" s="1455"/>
      <c r="H137" s="1455"/>
      <c r="I137" s="1455"/>
      <c r="J137" s="1455"/>
      <c r="K137" s="1455"/>
      <c r="L137" s="1455"/>
      <c r="M137" s="1455"/>
      <c r="N137" s="1455"/>
      <c r="O137" s="1455"/>
      <c r="P137" s="1456">
        <f t="shared" si="118"/>
        <v>0</v>
      </c>
      <c r="Q137" s="1434"/>
      <c r="R137" s="1434"/>
      <c r="S137" s="1455">
        <v>0</v>
      </c>
      <c r="T137" s="1455">
        <v>0</v>
      </c>
      <c r="U137" s="1455">
        <v>0</v>
      </c>
      <c r="V137" s="1455">
        <v>0</v>
      </c>
      <c r="W137" s="1455">
        <v>0</v>
      </c>
      <c r="X137" s="1455">
        <v>0</v>
      </c>
      <c r="Y137" s="1455">
        <v>0</v>
      </c>
      <c r="Z137" s="1455">
        <v>0</v>
      </c>
      <c r="AA137" s="1455">
        <v>0</v>
      </c>
      <c r="AB137" s="1455">
        <v>0</v>
      </c>
      <c r="AC137" s="1455">
        <v>0</v>
      </c>
      <c r="AD137" s="1455">
        <v>0</v>
      </c>
      <c r="AE137" s="1456">
        <f t="shared" si="126"/>
        <v>0</v>
      </c>
      <c r="AF137" s="1434"/>
      <c r="AG137" s="1455">
        <v>0</v>
      </c>
      <c r="AH137" s="1455">
        <v>0</v>
      </c>
      <c r="AI137" s="1455">
        <v>0</v>
      </c>
      <c r="AJ137" s="1455">
        <v>0</v>
      </c>
      <c r="AK137" s="1455">
        <v>0</v>
      </c>
      <c r="AL137" s="1455"/>
      <c r="AM137" s="1455">
        <v>0</v>
      </c>
      <c r="AN137" s="1455">
        <v>0</v>
      </c>
      <c r="AO137" s="1455"/>
      <c r="AP137" s="1455">
        <v>0</v>
      </c>
      <c r="AQ137" s="1455">
        <v>0</v>
      </c>
      <c r="AR137" s="1457">
        <v>0</v>
      </c>
      <c r="AS137" s="1456">
        <f t="shared" si="128"/>
        <v>0</v>
      </c>
      <c r="AT137" s="1436">
        <f t="shared" si="131"/>
        <v>0</v>
      </c>
      <c r="AU137" s="1457"/>
      <c r="AV137" s="1457"/>
      <c r="AW137" s="1457"/>
      <c r="AX137" s="1457"/>
      <c r="AY137" s="1457"/>
      <c r="AZ137" s="1457"/>
      <c r="BA137" s="1457"/>
      <c r="BB137" s="1457"/>
      <c r="BC137" s="1457"/>
      <c r="BD137" s="1457"/>
      <c r="BE137" s="1457"/>
      <c r="BF137" s="1457"/>
      <c r="BG137" s="1458">
        <f t="shared" si="129"/>
        <v>0</v>
      </c>
      <c r="BI137" s="1457"/>
      <c r="BJ137" s="1457"/>
      <c r="BK137" s="1457"/>
      <c r="BL137" s="1457"/>
      <c r="BM137" s="1457"/>
      <c r="BN137" s="1457"/>
      <c r="BO137" s="1457"/>
      <c r="BP137" s="1457"/>
      <c r="BQ137" s="1457"/>
      <c r="BR137" s="1457"/>
      <c r="BS137" s="1457"/>
      <c r="BT137" s="1457"/>
      <c r="BU137" s="1458">
        <f t="shared" si="130"/>
        <v>0</v>
      </c>
    </row>
    <row r="138" spans="1:73" hidden="1" outlineLevel="1">
      <c r="A138" s="1434"/>
      <c r="B138" s="1478" t="s">
        <v>557</v>
      </c>
      <c r="C138" s="1434"/>
      <c r="D138" s="1455"/>
      <c r="E138" s="1455"/>
      <c r="F138" s="1455"/>
      <c r="G138" s="1455"/>
      <c r="H138" s="1455"/>
      <c r="I138" s="1455"/>
      <c r="J138" s="1455">
        <v>0</v>
      </c>
      <c r="K138" s="1455">
        <v>0</v>
      </c>
      <c r="L138" s="1455">
        <v>0</v>
      </c>
      <c r="M138" s="1455">
        <v>0</v>
      </c>
      <c r="N138" s="1455">
        <v>0</v>
      </c>
      <c r="O138" s="1455">
        <v>0</v>
      </c>
      <c r="P138" s="1456">
        <f t="shared" si="118"/>
        <v>0</v>
      </c>
      <c r="Q138" s="1434"/>
      <c r="R138" s="1434"/>
      <c r="S138" s="1455">
        <v>0</v>
      </c>
      <c r="T138" s="1455">
        <v>0</v>
      </c>
      <c r="U138" s="1455">
        <v>0</v>
      </c>
      <c r="V138" s="1455">
        <v>0</v>
      </c>
      <c r="W138" s="1455">
        <v>0</v>
      </c>
      <c r="X138" s="1455">
        <v>0</v>
      </c>
      <c r="Y138" s="1455">
        <v>0</v>
      </c>
      <c r="Z138" s="1455">
        <v>0</v>
      </c>
      <c r="AA138" s="1455">
        <v>0</v>
      </c>
      <c r="AB138" s="1455">
        <v>0</v>
      </c>
      <c r="AC138" s="1455">
        <v>0</v>
      </c>
      <c r="AD138" s="1455">
        <v>0</v>
      </c>
      <c r="AE138" s="1456">
        <f t="shared" si="126"/>
        <v>0</v>
      </c>
      <c r="AF138" s="1434"/>
      <c r="AG138" s="1455">
        <v>0</v>
      </c>
      <c r="AH138" s="1455">
        <v>0</v>
      </c>
      <c r="AI138" s="1455">
        <v>0</v>
      </c>
      <c r="AJ138" s="1455">
        <v>0</v>
      </c>
      <c r="AK138" s="1455">
        <v>0</v>
      </c>
      <c r="AL138" s="1455"/>
      <c r="AM138" s="1455">
        <v>0</v>
      </c>
      <c r="AN138" s="1455">
        <v>0</v>
      </c>
      <c r="AO138" s="1455"/>
      <c r="AP138" s="1455">
        <v>0</v>
      </c>
      <c r="AQ138" s="1455">
        <v>0</v>
      </c>
      <c r="AR138" s="1457">
        <v>0</v>
      </c>
      <c r="AS138" s="1456">
        <f t="shared" si="128"/>
        <v>0</v>
      </c>
      <c r="AT138" s="1436">
        <f t="shared" si="131"/>
        <v>0</v>
      </c>
      <c r="AU138" s="1457"/>
      <c r="AV138" s="1457"/>
      <c r="AW138" s="1457"/>
      <c r="AX138" s="1457"/>
      <c r="AY138" s="1457"/>
      <c r="AZ138" s="1457"/>
      <c r="BA138" s="1457"/>
      <c r="BB138" s="1457"/>
      <c r="BC138" s="1457"/>
      <c r="BD138" s="1457"/>
      <c r="BE138" s="1457"/>
      <c r="BF138" s="1457"/>
      <c r="BG138" s="1458">
        <f t="shared" si="129"/>
        <v>0</v>
      </c>
      <c r="BI138" s="1457"/>
      <c r="BJ138" s="1457"/>
      <c r="BK138" s="1457"/>
      <c r="BL138" s="1457"/>
      <c r="BM138" s="1457"/>
      <c r="BN138" s="1457"/>
      <c r="BO138" s="1457"/>
      <c r="BP138" s="1457"/>
      <c r="BQ138" s="1457"/>
      <c r="BR138" s="1457"/>
      <c r="BS138" s="1457"/>
      <c r="BT138" s="1457"/>
      <c r="BU138" s="1458">
        <f t="shared" si="130"/>
        <v>0</v>
      </c>
    </row>
    <row r="139" spans="1:73" hidden="1" outlineLevel="1">
      <c r="A139" s="1434"/>
      <c r="B139" s="1478" t="s">
        <v>558</v>
      </c>
      <c r="C139" s="1434"/>
      <c r="D139" s="1455"/>
      <c r="E139" s="1455"/>
      <c r="F139" s="1455"/>
      <c r="G139" s="1455"/>
      <c r="H139" s="1455"/>
      <c r="I139" s="1455"/>
      <c r="J139" s="1455">
        <v>0</v>
      </c>
      <c r="K139" s="1455">
        <v>0</v>
      </c>
      <c r="L139" s="1455">
        <v>0</v>
      </c>
      <c r="M139" s="1455">
        <v>0</v>
      </c>
      <c r="N139" s="1455">
        <v>0</v>
      </c>
      <c r="O139" s="1455">
        <v>0</v>
      </c>
      <c r="P139" s="1456">
        <f t="shared" si="118"/>
        <v>0</v>
      </c>
      <c r="Q139" s="1434"/>
      <c r="R139" s="1434"/>
      <c r="S139" s="1455">
        <v>0</v>
      </c>
      <c r="T139" s="1455">
        <v>0</v>
      </c>
      <c r="U139" s="1455">
        <v>0</v>
      </c>
      <c r="V139" s="1455">
        <v>0</v>
      </c>
      <c r="W139" s="1455">
        <v>0</v>
      </c>
      <c r="X139" s="1455">
        <v>0</v>
      </c>
      <c r="Y139" s="1455">
        <v>0</v>
      </c>
      <c r="Z139" s="1455">
        <v>0</v>
      </c>
      <c r="AA139" s="1455">
        <v>0</v>
      </c>
      <c r="AB139" s="1455">
        <v>0</v>
      </c>
      <c r="AC139" s="1455">
        <v>0</v>
      </c>
      <c r="AD139" s="1455">
        <v>0</v>
      </c>
      <c r="AE139" s="1456">
        <f t="shared" si="126"/>
        <v>0</v>
      </c>
      <c r="AF139" s="1434"/>
      <c r="AG139" s="1455">
        <v>0</v>
      </c>
      <c r="AH139" s="1455">
        <v>0</v>
      </c>
      <c r="AI139" s="1455">
        <v>0</v>
      </c>
      <c r="AJ139" s="1455">
        <v>0</v>
      </c>
      <c r="AK139" s="1455">
        <v>0</v>
      </c>
      <c r="AL139" s="1455"/>
      <c r="AM139" s="1455">
        <v>0</v>
      </c>
      <c r="AN139" s="1455">
        <v>0</v>
      </c>
      <c r="AO139" s="1455"/>
      <c r="AP139" s="1455">
        <v>0</v>
      </c>
      <c r="AQ139" s="1455">
        <v>0</v>
      </c>
      <c r="AR139" s="1457">
        <v>0</v>
      </c>
      <c r="AS139" s="1456">
        <f t="shared" si="128"/>
        <v>0</v>
      </c>
      <c r="AT139" s="1436">
        <f t="shared" si="131"/>
        <v>0</v>
      </c>
      <c r="AU139" s="1457"/>
      <c r="AV139" s="1457"/>
      <c r="AW139" s="1457"/>
      <c r="AX139" s="1457"/>
      <c r="AY139" s="1457"/>
      <c r="AZ139" s="1457"/>
      <c r="BA139" s="1457"/>
      <c r="BB139" s="1457"/>
      <c r="BC139" s="1457"/>
      <c r="BD139" s="1457"/>
      <c r="BE139" s="1457"/>
      <c r="BF139" s="1457"/>
      <c r="BG139" s="1458">
        <f t="shared" si="129"/>
        <v>0</v>
      </c>
      <c r="BI139" s="1457"/>
      <c r="BJ139" s="1457"/>
      <c r="BK139" s="1457"/>
      <c r="BL139" s="1457"/>
      <c r="BM139" s="1457"/>
      <c r="BN139" s="1457"/>
      <c r="BO139" s="1457"/>
      <c r="BP139" s="1457"/>
      <c r="BQ139" s="1457"/>
      <c r="BR139" s="1457"/>
      <c r="BS139" s="1457"/>
      <c r="BT139" s="1457"/>
      <c r="BU139" s="1458">
        <f t="shared" si="130"/>
        <v>0</v>
      </c>
    </row>
    <row r="140" spans="1:73" hidden="1" outlineLevel="1">
      <c r="A140" s="1434"/>
      <c r="B140" s="1478" t="s">
        <v>559</v>
      </c>
      <c r="C140" s="1434"/>
      <c r="D140" s="1455"/>
      <c r="E140" s="1455"/>
      <c r="F140" s="1455"/>
      <c r="G140" s="1455"/>
      <c r="H140" s="1455"/>
      <c r="I140" s="1455"/>
      <c r="J140" s="1455">
        <v>0</v>
      </c>
      <c r="K140" s="1455">
        <v>0</v>
      </c>
      <c r="L140" s="1455">
        <v>0</v>
      </c>
      <c r="M140" s="1455">
        <v>0</v>
      </c>
      <c r="N140" s="1455">
        <v>0</v>
      </c>
      <c r="O140" s="1455">
        <v>0</v>
      </c>
      <c r="P140" s="1456">
        <f t="shared" si="118"/>
        <v>0</v>
      </c>
      <c r="Q140" s="1434"/>
      <c r="R140" s="1434"/>
      <c r="S140" s="1455">
        <v>0</v>
      </c>
      <c r="T140" s="1455">
        <v>0</v>
      </c>
      <c r="U140" s="1455">
        <v>0</v>
      </c>
      <c r="V140" s="1455">
        <v>0</v>
      </c>
      <c r="W140" s="1455">
        <v>0</v>
      </c>
      <c r="X140" s="1455">
        <v>0</v>
      </c>
      <c r="Y140" s="1455">
        <v>0</v>
      </c>
      <c r="Z140" s="1455">
        <v>0</v>
      </c>
      <c r="AA140" s="1455">
        <v>0</v>
      </c>
      <c r="AB140" s="1455">
        <v>0</v>
      </c>
      <c r="AC140" s="1455">
        <v>0</v>
      </c>
      <c r="AD140" s="1455">
        <v>0</v>
      </c>
      <c r="AE140" s="1456">
        <f t="shared" si="126"/>
        <v>0</v>
      </c>
      <c r="AF140" s="1434"/>
      <c r="AG140" s="1455">
        <v>0</v>
      </c>
      <c r="AH140" s="1455">
        <v>0</v>
      </c>
      <c r="AI140" s="1455">
        <v>0</v>
      </c>
      <c r="AJ140" s="1455">
        <v>0</v>
      </c>
      <c r="AK140" s="1455">
        <v>0</v>
      </c>
      <c r="AL140" s="1455"/>
      <c r="AM140" s="1455">
        <v>0</v>
      </c>
      <c r="AN140" s="1455">
        <v>0</v>
      </c>
      <c r="AO140" s="1455"/>
      <c r="AP140" s="1455">
        <v>0</v>
      </c>
      <c r="AQ140" s="1455">
        <v>0</v>
      </c>
      <c r="AR140" s="1457">
        <v>0</v>
      </c>
      <c r="AS140" s="1456">
        <f t="shared" si="128"/>
        <v>0</v>
      </c>
      <c r="AT140" s="1436">
        <f t="shared" si="131"/>
        <v>0</v>
      </c>
      <c r="AU140" s="1457"/>
      <c r="AV140" s="1457"/>
      <c r="AW140" s="1457"/>
      <c r="AX140" s="1457"/>
      <c r="AY140" s="1457"/>
      <c r="AZ140" s="1457"/>
      <c r="BA140" s="1457"/>
      <c r="BB140" s="1457"/>
      <c r="BC140" s="1457"/>
      <c r="BD140" s="1457"/>
      <c r="BE140" s="1457"/>
      <c r="BF140" s="1457"/>
      <c r="BG140" s="1458">
        <f t="shared" si="129"/>
        <v>0</v>
      </c>
      <c r="BI140" s="1457"/>
      <c r="BJ140" s="1457"/>
      <c r="BK140" s="1457"/>
      <c r="BL140" s="1457"/>
      <c r="BM140" s="1457"/>
      <c r="BN140" s="1457"/>
      <c r="BO140" s="1457"/>
      <c r="BP140" s="1457"/>
      <c r="BQ140" s="1457"/>
      <c r="BR140" s="1457"/>
      <c r="BS140" s="1457"/>
      <c r="BT140" s="1457"/>
      <c r="BU140" s="1458">
        <f t="shared" si="130"/>
        <v>0</v>
      </c>
    </row>
    <row r="141" spans="1:73" collapsed="1">
      <c r="A141" s="1434"/>
      <c r="B141" s="1476" t="s">
        <v>560</v>
      </c>
      <c r="C141" s="1434" t="s">
        <v>561</v>
      </c>
      <c r="D141" s="1477">
        <f t="shared" ref="D141:O141" si="132">SUM(D142:D158)</f>
        <v>0</v>
      </c>
      <c r="E141" s="1477">
        <f t="shared" si="132"/>
        <v>0</v>
      </c>
      <c r="F141" s="1477">
        <f t="shared" si="132"/>
        <v>0</v>
      </c>
      <c r="G141" s="1477">
        <f t="shared" si="132"/>
        <v>244180.62279559008</v>
      </c>
      <c r="H141" s="1477">
        <f t="shared" si="132"/>
        <v>234326.37720440992</v>
      </c>
      <c r="I141" s="1477">
        <f t="shared" si="132"/>
        <v>837020</v>
      </c>
      <c r="J141" s="1477">
        <f t="shared" si="132"/>
        <v>802518</v>
      </c>
      <c r="K141" s="1477">
        <f t="shared" si="132"/>
        <v>767909</v>
      </c>
      <c r="L141" s="1477">
        <f t="shared" si="132"/>
        <v>1632828</v>
      </c>
      <c r="M141" s="1477">
        <f t="shared" si="132"/>
        <v>2025854</v>
      </c>
      <c r="N141" s="1477">
        <f t="shared" si="132"/>
        <v>1947594</v>
      </c>
      <c r="O141" s="1477">
        <f t="shared" si="132"/>
        <v>1881361</v>
      </c>
      <c r="P141" s="1452">
        <f t="shared" si="118"/>
        <v>10373591</v>
      </c>
      <c r="Q141" s="1434"/>
      <c r="R141" s="1434"/>
      <c r="S141" s="1477">
        <f t="shared" ref="S141:AD141" si="133">SUM(S142:S158)</f>
        <v>1879740</v>
      </c>
      <c r="T141" s="1477">
        <f t="shared" si="133"/>
        <v>1810199</v>
      </c>
      <c r="U141" s="1477">
        <f t="shared" si="133"/>
        <v>3441733</v>
      </c>
      <c r="V141" s="1477">
        <f t="shared" si="133"/>
        <v>3379014</v>
      </c>
      <c r="W141" s="1477">
        <f t="shared" si="133"/>
        <v>2374823</v>
      </c>
      <c r="X141" s="1477">
        <f t="shared" si="133"/>
        <v>5224297</v>
      </c>
      <c r="Y141" s="1477">
        <f t="shared" si="133"/>
        <v>5131821</v>
      </c>
      <c r="Z141" s="1477">
        <f t="shared" si="133"/>
        <v>5038941</v>
      </c>
      <c r="AA141" s="1477">
        <f t="shared" si="133"/>
        <v>4945654</v>
      </c>
      <c r="AB141" s="1477">
        <f t="shared" si="133"/>
        <v>4851961</v>
      </c>
      <c r="AC141" s="1477">
        <f t="shared" si="133"/>
        <v>1379260</v>
      </c>
      <c r="AD141" s="1477">
        <f t="shared" si="133"/>
        <v>1352075</v>
      </c>
      <c r="AE141" s="1452">
        <f t="shared" si="126"/>
        <v>40809518</v>
      </c>
      <c r="AF141" s="1434"/>
      <c r="AG141" s="1477">
        <f t="shared" ref="AG141:AR141" si="134">SUM(AG142:AG158)</f>
        <v>1324761</v>
      </c>
      <c r="AH141" s="1477">
        <f t="shared" si="134"/>
        <v>1297319</v>
      </c>
      <c r="AI141" s="1477">
        <f t="shared" si="134"/>
        <v>1269749</v>
      </c>
      <c r="AJ141" s="1477">
        <f t="shared" si="134"/>
        <v>1242048</v>
      </c>
      <c r="AK141" s="1477">
        <f t="shared" si="134"/>
        <v>1214217</v>
      </c>
      <c r="AL141" s="1477">
        <f t="shared" si="134"/>
        <v>1186257</v>
      </c>
      <c r="AM141" s="1477">
        <f t="shared" si="134"/>
        <v>1158164</v>
      </c>
      <c r="AN141" s="1477">
        <f t="shared" si="134"/>
        <v>1129939</v>
      </c>
      <c r="AO141" s="1477">
        <f>SUM(AO142:AO158)</f>
        <v>1101583</v>
      </c>
      <c r="AP141" s="1477">
        <f t="shared" si="134"/>
        <v>0</v>
      </c>
      <c r="AQ141" s="1477">
        <f t="shared" si="134"/>
        <v>0</v>
      </c>
      <c r="AR141" s="1477">
        <f t="shared" si="134"/>
        <v>0</v>
      </c>
      <c r="AS141" s="1452">
        <f t="shared" si="128"/>
        <v>10924037</v>
      </c>
      <c r="AT141" s="1436">
        <f t="shared" si="131"/>
        <v>10924037</v>
      </c>
      <c r="AU141" s="1477">
        <v>0</v>
      </c>
      <c r="AV141" s="1477">
        <v>0</v>
      </c>
      <c r="AW141" s="1477"/>
      <c r="AX141" s="1477"/>
      <c r="AY141" s="1477"/>
      <c r="AZ141" s="1477"/>
      <c r="BA141" s="1477"/>
      <c r="BB141" s="1477"/>
      <c r="BC141" s="1477"/>
      <c r="BD141" s="1477"/>
      <c r="BE141" s="1477"/>
      <c r="BF141" s="1477"/>
      <c r="BG141" s="1453">
        <f t="shared" si="129"/>
        <v>0</v>
      </c>
      <c r="BI141" s="1477"/>
      <c r="BJ141" s="1477"/>
      <c r="BK141" s="1477"/>
      <c r="BL141" s="1477"/>
      <c r="BM141" s="1477"/>
      <c r="BN141" s="1477"/>
      <c r="BO141" s="1477"/>
      <c r="BP141" s="1477"/>
      <c r="BQ141" s="1477"/>
      <c r="BR141" s="1477"/>
      <c r="BS141" s="1477"/>
      <c r="BT141" s="1477"/>
      <c r="BU141" s="1453">
        <f t="shared" si="130"/>
        <v>0</v>
      </c>
    </row>
    <row r="142" spans="1:73" hidden="1" outlineLevel="1">
      <c r="A142" s="1434"/>
      <c r="B142" s="1478" t="s">
        <v>562</v>
      </c>
      <c r="C142" s="1434"/>
      <c r="D142" s="1455"/>
      <c r="E142" s="1455"/>
      <c r="F142" s="1455"/>
      <c r="G142" s="1455">
        <v>244180.62279559008</v>
      </c>
      <c r="H142" s="1455">
        <v>234326.37720440992</v>
      </c>
      <c r="I142" s="1455">
        <v>837020</v>
      </c>
      <c r="J142" s="1455">
        <v>802518</v>
      </c>
      <c r="K142" s="1455">
        <v>767909</v>
      </c>
      <c r="L142" s="1455">
        <v>1632828</v>
      </c>
      <c r="M142" s="1455">
        <v>2025854</v>
      </c>
      <c r="N142" s="1455">
        <v>1947594</v>
      </c>
      <c r="O142" s="1455">
        <v>1881361</v>
      </c>
      <c r="P142" s="1456">
        <f t="shared" si="118"/>
        <v>10373591</v>
      </c>
      <c r="Q142" s="1434"/>
      <c r="R142" s="1434"/>
      <c r="S142" s="1455">
        <v>1879740</v>
      </c>
      <c r="T142" s="1455">
        <v>1810199</v>
      </c>
      <c r="U142" s="1455">
        <v>3441733</v>
      </c>
      <c r="V142" s="1455">
        <v>3379014</v>
      </c>
      <c r="W142" s="1455">
        <v>2374823</v>
      </c>
      <c r="X142" s="1455">
        <v>5224297</v>
      </c>
      <c r="Y142" s="1455">
        <v>5131821</v>
      </c>
      <c r="Z142" s="1455">
        <v>5038941</v>
      </c>
      <c r="AA142" s="1455">
        <v>4945654</v>
      </c>
      <c r="AB142" s="1455">
        <v>4851961</v>
      </c>
      <c r="AC142" s="1455">
        <v>1379260</v>
      </c>
      <c r="AD142" s="1455">
        <v>1352075</v>
      </c>
      <c r="AE142" s="1456">
        <f t="shared" si="126"/>
        <v>40809518</v>
      </c>
      <c r="AF142" s="1434"/>
      <c r="AG142" s="1455">
        <v>1324761</v>
      </c>
      <c r="AH142" s="1455">
        <v>1297319</v>
      </c>
      <c r="AI142" s="1455">
        <v>1269749</v>
      </c>
      <c r="AJ142" s="1455">
        <v>1242048</v>
      </c>
      <c r="AK142" s="1455">
        <v>1214217</v>
      </c>
      <c r="AL142" s="1455">
        <f>7534351-SUM(AG142:AK142)</f>
        <v>1186257</v>
      </c>
      <c r="AM142" s="1455">
        <v>1158164</v>
      </c>
      <c r="AN142" s="1455">
        <v>1129939</v>
      </c>
      <c r="AO142" s="1455">
        <v>1101583</v>
      </c>
      <c r="AP142" s="1455">
        <v>0</v>
      </c>
      <c r="AQ142" s="1455">
        <v>0</v>
      </c>
      <c r="AR142" s="1457">
        <v>0</v>
      </c>
      <c r="AS142" s="1456">
        <f t="shared" si="128"/>
        <v>10924037</v>
      </c>
      <c r="AT142" s="1436">
        <f t="shared" si="131"/>
        <v>10924037</v>
      </c>
      <c r="AU142" s="1457"/>
      <c r="AV142" s="1457"/>
      <c r="AW142" s="1457"/>
      <c r="AX142" s="1457"/>
      <c r="AY142" s="1457"/>
      <c r="AZ142" s="1457"/>
      <c r="BA142" s="1457"/>
      <c r="BB142" s="1457"/>
      <c r="BC142" s="1457"/>
      <c r="BD142" s="1457"/>
      <c r="BE142" s="1457"/>
      <c r="BF142" s="1457"/>
      <c r="BG142" s="1458">
        <f t="shared" si="129"/>
        <v>0</v>
      </c>
      <c r="BI142" s="1457"/>
      <c r="BJ142" s="1457"/>
      <c r="BK142" s="1457"/>
      <c r="BL142" s="1457"/>
      <c r="BM142" s="1457"/>
      <c r="BN142" s="1457"/>
      <c r="BO142" s="1457"/>
      <c r="BP142" s="1457"/>
      <c r="BQ142" s="1457"/>
      <c r="BR142" s="1457"/>
      <c r="BS142" s="1457"/>
      <c r="BT142" s="1457"/>
      <c r="BU142" s="1458">
        <f t="shared" si="130"/>
        <v>0</v>
      </c>
    </row>
    <row r="143" spans="1:73" hidden="1" outlineLevel="1">
      <c r="A143" s="1434"/>
      <c r="B143" s="1478" t="s">
        <v>563</v>
      </c>
      <c r="C143" s="1434"/>
      <c r="D143" s="1455"/>
      <c r="E143" s="1455"/>
      <c r="F143" s="1455"/>
      <c r="G143" s="1455"/>
      <c r="H143" s="1455"/>
      <c r="I143" s="1455">
        <v>0</v>
      </c>
      <c r="J143" s="1455">
        <v>0</v>
      </c>
      <c r="K143" s="1455">
        <v>0</v>
      </c>
      <c r="L143" s="1455">
        <v>0</v>
      </c>
      <c r="M143" s="1455">
        <v>0</v>
      </c>
      <c r="N143" s="1455">
        <v>0</v>
      </c>
      <c r="O143" s="1455">
        <v>0</v>
      </c>
      <c r="P143" s="1456">
        <f t="shared" si="118"/>
        <v>0</v>
      </c>
      <c r="Q143" s="1434"/>
      <c r="R143" s="1434"/>
      <c r="S143" s="1455">
        <v>0</v>
      </c>
      <c r="T143" s="1455">
        <v>0</v>
      </c>
      <c r="U143" s="1455">
        <v>0</v>
      </c>
      <c r="V143" s="1455">
        <v>0</v>
      </c>
      <c r="W143" s="1455">
        <v>0</v>
      </c>
      <c r="X143" s="1455">
        <v>0</v>
      </c>
      <c r="Y143" s="1455">
        <v>0</v>
      </c>
      <c r="Z143" s="1455">
        <v>0</v>
      </c>
      <c r="AA143" s="1455">
        <v>0</v>
      </c>
      <c r="AB143" s="1455">
        <v>0</v>
      </c>
      <c r="AC143" s="1455">
        <v>0</v>
      </c>
      <c r="AD143" s="1455">
        <v>0</v>
      </c>
      <c r="AE143" s="1456">
        <f t="shared" si="126"/>
        <v>0</v>
      </c>
      <c r="AF143" s="1434"/>
      <c r="AG143" s="1455">
        <v>0</v>
      </c>
      <c r="AH143" s="1455">
        <v>0</v>
      </c>
      <c r="AI143" s="1455">
        <v>0</v>
      </c>
      <c r="AJ143" s="1455">
        <v>0</v>
      </c>
      <c r="AK143" s="1455">
        <v>0</v>
      </c>
      <c r="AL143" s="1455"/>
      <c r="AM143" s="1455">
        <v>0</v>
      </c>
      <c r="AN143" s="1455">
        <v>0</v>
      </c>
      <c r="AO143" s="1455"/>
      <c r="AP143" s="1455">
        <v>0</v>
      </c>
      <c r="AQ143" s="1455">
        <v>0</v>
      </c>
      <c r="AR143" s="1457">
        <v>0</v>
      </c>
      <c r="AS143" s="1456">
        <f t="shared" si="128"/>
        <v>0</v>
      </c>
      <c r="AT143" s="1436">
        <f t="shared" si="131"/>
        <v>0</v>
      </c>
      <c r="AU143" s="1457"/>
      <c r="AV143" s="1457"/>
      <c r="AW143" s="1457"/>
      <c r="AX143" s="1457"/>
      <c r="AY143" s="1457"/>
      <c r="AZ143" s="1457"/>
      <c r="BA143" s="1457"/>
      <c r="BB143" s="1457"/>
      <c r="BC143" s="1457"/>
      <c r="BD143" s="1457"/>
      <c r="BE143" s="1457"/>
      <c r="BF143" s="1457"/>
      <c r="BG143" s="1458">
        <f t="shared" si="129"/>
        <v>0</v>
      </c>
      <c r="BI143" s="1457"/>
      <c r="BJ143" s="1457"/>
      <c r="BK143" s="1457"/>
      <c r="BL143" s="1457"/>
      <c r="BM143" s="1457"/>
      <c r="BN143" s="1457"/>
      <c r="BO143" s="1457"/>
      <c r="BP143" s="1457"/>
      <c r="BQ143" s="1457"/>
      <c r="BR143" s="1457"/>
      <c r="BS143" s="1457"/>
      <c r="BT143" s="1457"/>
      <c r="BU143" s="1458">
        <f t="shared" si="130"/>
        <v>0</v>
      </c>
    </row>
    <row r="144" spans="1:73" hidden="1" outlineLevel="1">
      <c r="A144" s="1434"/>
      <c r="B144" s="1478" t="s">
        <v>564</v>
      </c>
      <c r="C144" s="1434"/>
      <c r="D144" s="1455"/>
      <c r="E144" s="1455"/>
      <c r="F144" s="1455"/>
      <c r="G144" s="1455"/>
      <c r="H144" s="1455"/>
      <c r="I144" s="1455">
        <v>0</v>
      </c>
      <c r="J144" s="1455">
        <v>0</v>
      </c>
      <c r="K144" s="1455">
        <v>0</v>
      </c>
      <c r="L144" s="1455">
        <v>0</v>
      </c>
      <c r="M144" s="1455">
        <v>0</v>
      </c>
      <c r="N144" s="1455">
        <v>0</v>
      </c>
      <c r="O144" s="1455">
        <v>0</v>
      </c>
      <c r="P144" s="1456">
        <f t="shared" si="118"/>
        <v>0</v>
      </c>
      <c r="Q144" s="1434"/>
      <c r="R144" s="1434"/>
      <c r="S144" s="1455">
        <v>0</v>
      </c>
      <c r="T144" s="1455">
        <v>0</v>
      </c>
      <c r="U144" s="1455">
        <v>0</v>
      </c>
      <c r="V144" s="1455">
        <v>0</v>
      </c>
      <c r="W144" s="1455">
        <v>0</v>
      </c>
      <c r="X144" s="1455">
        <v>0</v>
      </c>
      <c r="Y144" s="1455">
        <v>0</v>
      </c>
      <c r="Z144" s="1455">
        <v>0</v>
      </c>
      <c r="AA144" s="1455">
        <v>0</v>
      </c>
      <c r="AB144" s="1455">
        <v>0</v>
      </c>
      <c r="AC144" s="1455">
        <v>0</v>
      </c>
      <c r="AD144" s="1455">
        <v>0</v>
      </c>
      <c r="AE144" s="1456">
        <f t="shared" si="126"/>
        <v>0</v>
      </c>
      <c r="AF144" s="1434"/>
      <c r="AG144" s="1455">
        <v>0</v>
      </c>
      <c r="AH144" s="1455">
        <v>0</v>
      </c>
      <c r="AI144" s="1455">
        <v>0</v>
      </c>
      <c r="AJ144" s="1455">
        <v>0</v>
      </c>
      <c r="AK144" s="1455">
        <v>0</v>
      </c>
      <c r="AL144" s="1455"/>
      <c r="AM144" s="1455">
        <v>0</v>
      </c>
      <c r="AN144" s="1455">
        <v>0</v>
      </c>
      <c r="AO144" s="1455"/>
      <c r="AP144" s="1455">
        <v>0</v>
      </c>
      <c r="AQ144" s="1455">
        <v>0</v>
      </c>
      <c r="AR144" s="1457">
        <v>0</v>
      </c>
      <c r="AS144" s="1456">
        <f t="shared" si="128"/>
        <v>0</v>
      </c>
      <c r="AT144" s="1436">
        <f t="shared" si="131"/>
        <v>0</v>
      </c>
      <c r="AU144" s="1457"/>
      <c r="AV144" s="1457"/>
      <c r="AW144" s="1457"/>
      <c r="AX144" s="1457"/>
      <c r="AY144" s="1457"/>
      <c r="AZ144" s="1457"/>
      <c r="BA144" s="1457"/>
      <c r="BB144" s="1457"/>
      <c r="BC144" s="1457"/>
      <c r="BD144" s="1457"/>
      <c r="BE144" s="1457"/>
      <c r="BF144" s="1457"/>
      <c r="BG144" s="1458">
        <f t="shared" si="129"/>
        <v>0</v>
      </c>
      <c r="BI144" s="1457"/>
      <c r="BJ144" s="1457"/>
      <c r="BK144" s="1457"/>
      <c r="BL144" s="1457"/>
      <c r="BM144" s="1457"/>
      <c r="BN144" s="1457"/>
      <c r="BO144" s="1457"/>
      <c r="BP144" s="1457"/>
      <c r="BQ144" s="1457"/>
      <c r="BR144" s="1457"/>
      <c r="BS144" s="1457"/>
      <c r="BT144" s="1457"/>
      <c r="BU144" s="1458">
        <f t="shared" si="130"/>
        <v>0</v>
      </c>
    </row>
    <row r="145" spans="1:73" hidden="1" outlineLevel="1">
      <c r="A145" s="1434"/>
      <c r="B145" s="1478" t="s">
        <v>565</v>
      </c>
      <c r="C145" s="1434"/>
      <c r="D145" s="1455"/>
      <c r="E145" s="1455"/>
      <c r="F145" s="1455"/>
      <c r="G145" s="1455"/>
      <c r="H145" s="1455"/>
      <c r="I145" s="1455">
        <v>0</v>
      </c>
      <c r="J145" s="1455">
        <v>0</v>
      </c>
      <c r="K145" s="1455">
        <v>0</v>
      </c>
      <c r="L145" s="1455">
        <v>0</v>
      </c>
      <c r="M145" s="1455">
        <v>0</v>
      </c>
      <c r="N145" s="1455">
        <v>0</v>
      </c>
      <c r="O145" s="1455">
        <v>0</v>
      </c>
      <c r="P145" s="1456">
        <f t="shared" si="118"/>
        <v>0</v>
      </c>
      <c r="Q145" s="1434"/>
      <c r="R145" s="1434"/>
      <c r="S145" s="1455">
        <v>0</v>
      </c>
      <c r="T145" s="1455">
        <v>0</v>
      </c>
      <c r="U145" s="1455">
        <v>0</v>
      </c>
      <c r="V145" s="1455">
        <v>0</v>
      </c>
      <c r="W145" s="1455">
        <v>0</v>
      </c>
      <c r="X145" s="1455">
        <v>0</v>
      </c>
      <c r="Y145" s="1455">
        <v>0</v>
      </c>
      <c r="Z145" s="1455">
        <v>0</v>
      </c>
      <c r="AA145" s="1455">
        <v>0</v>
      </c>
      <c r="AB145" s="1455">
        <v>0</v>
      </c>
      <c r="AC145" s="1455">
        <v>0</v>
      </c>
      <c r="AD145" s="1455">
        <v>0</v>
      </c>
      <c r="AE145" s="1456">
        <f t="shared" si="126"/>
        <v>0</v>
      </c>
      <c r="AF145" s="1434"/>
      <c r="AG145" s="1455">
        <v>0</v>
      </c>
      <c r="AH145" s="1455">
        <v>0</v>
      </c>
      <c r="AI145" s="1455">
        <v>0</v>
      </c>
      <c r="AJ145" s="1455">
        <v>0</v>
      </c>
      <c r="AK145" s="1455">
        <v>0</v>
      </c>
      <c r="AL145" s="1455"/>
      <c r="AM145" s="1455">
        <v>0</v>
      </c>
      <c r="AN145" s="1455">
        <v>0</v>
      </c>
      <c r="AO145" s="1455"/>
      <c r="AP145" s="1455">
        <v>0</v>
      </c>
      <c r="AQ145" s="1455">
        <v>0</v>
      </c>
      <c r="AR145" s="1457">
        <v>0</v>
      </c>
      <c r="AS145" s="1456">
        <f t="shared" si="128"/>
        <v>0</v>
      </c>
      <c r="AT145" s="1436">
        <f t="shared" si="131"/>
        <v>0</v>
      </c>
      <c r="AU145" s="1457"/>
      <c r="AV145" s="1457"/>
      <c r="AW145" s="1457"/>
      <c r="AX145" s="1457"/>
      <c r="AY145" s="1457"/>
      <c r="AZ145" s="1457"/>
      <c r="BA145" s="1457"/>
      <c r="BB145" s="1457"/>
      <c r="BC145" s="1457"/>
      <c r="BD145" s="1457"/>
      <c r="BE145" s="1457"/>
      <c r="BF145" s="1457"/>
      <c r="BG145" s="1458">
        <f t="shared" si="129"/>
        <v>0</v>
      </c>
      <c r="BI145" s="1457"/>
      <c r="BJ145" s="1457"/>
      <c r="BK145" s="1457"/>
      <c r="BL145" s="1457"/>
      <c r="BM145" s="1457"/>
      <c r="BN145" s="1457"/>
      <c r="BO145" s="1457"/>
      <c r="BP145" s="1457"/>
      <c r="BQ145" s="1457"/>
      <c r="BR145" s="1457"/>
      <c r="BS145" s="1457"/>
      <c r="BT145" s="1457"/>
      <c r="BU145" s="1458">
        <f t="shared" si="130"/>
        <v>0</v>
      </c>
    </row>
    <row r="146" spans="1:73" hidden="1" outlineLevel="1">
      <c r="A146" s="1434"/>
      <c r="B146" s="1478" t="s">
        <v>566</v>
      </c>
      <c r="C146" s="1434"/>
      <c r="D146" s="1455"/>
      <c r="E146" s="1455"/>
      <c r="F146" s="1455"/>
      <c r="G146" s="1455"/>
      <c r="H146" s="1455"/>
      <c r="I146" s="1455">
        <v>0</v>
      </c>
      <c r="J146" s="1455">
        <v>0</v>
      </c>
      <c r="K146" s="1455">
        <v>0</v>
      </c>
      <c r="L146" s="1455">
        <v>0</v>
      </c>
      <c r="M146" s="1455">
        <v>0</v>
      </c>
      <c r="N146" s="1455">
        <v>0</v>
      </c>
      <c r="O146" s="1455">
        <v>0</v>
      </c>
      <c r="P146" s="1456">
        <f t="shared" si="118"/>
        <v>0</v>
      </c>
      <c r="Q146" s="1434"/>
      <c r="R146" s="1434"/>
      <c r="S146" s="1455">
        <v>0</v>
      </c>
      <c r="T146" s="1455">
        <v>0</v>
      </c>
      <c r="U146" s="1455">
        <v>0</v>
      </c>
      <c r="V146" s="1455">
        <v>0</v>
      </c>
      <c r="W146" s="1455">
        <v>0</v>
      </c>
      <c r="X146" s="1455">
        <v>0</v>
      </c>
      <c r="Y146" s="1455">
        <v>0</v>
      </c>
      <c r="Z146" s="1455">
        <v>0</v>
      </c>
      <c r="AA146" s="1455">
        <v>0</v>
      </c>
      <c r="AB146" s="1455">
        <v>0</v>
      </c>
      <c r="AC146" s="1455">
        <v>0</v>
      </c>
      <c r="AD146" s="1455">
        <v>0</v>
      </c>
      <c r="AE146" s="1456">
        <f t="shared" si="126"/>
        <v>0</v>
      </c>
      <c r="AF146" s="1434"/>
      <c r="AG146" s="1455">
        <v>0</v>
      </c>
      <c r="AH146" s="1455">
        <v>0</v>
      </c>
      <c r="AI146" s="1455">
        <v>0</v>
      </c>
      <c r="AJ146" s="1455">
        <v>0</v>
      </c>
      <c r="AK146" s="1455">
        <v>0</v>
      </c>
      <c r="AL146" s="1455"/>
      <c r="AM146" s="1455">
        <v>0</v>
      </c>
      <c r="AN146" s="1455">
        <v>0</v>
      </c>
      <c r="AO146" s="1455"/>
      <c r="AP146" s="1455">
        <v>0</v>
      </c>
      <c r="AQ146" s="1455">
        <v>0</v>
      </c>
      <c r="AR146" s="1457">
        <v>0</v>
      </c>
      <c r="AS146" s="1456">
        <f t="shared" si="128"/>
        <v>0</v>
      </c>
      <c r="AT146" s="1436">
        <f t="shared" si="131"/>
        <v>0</v>
      </c>
      <c r="AU146" s="1457"/>
      <c r="AV146" s="1457"/>
      <c r="AW146" s="1457"/>
      <c r="AX146" s="1457"/>
      <c r="AY146" s="1457"/>
      <c r="AZ146" s="1457"/>
      <c r="BA146" s="1457"/>
      <c r="BB146" s="1457"/>
      <c r="BC146" s="1457"/>
      <c r="BD146" s="1457"/>
      <c r="BE146" s="1457"/>
      <c r="BF146" s="1457"/>
      <c r="BG146" s="1458">
        <f t="shared" si="129"/>
        <v>0</v>
      </c>
      <c r="BI146" s="1457"/>
      <c r="BJ146" s="1457"/>
      <c r="BK146" s="1457"/>
      <c r="BL146" s="1457"/>
      <c r="BM146" s="1457"/>
      <c r="BN146" s="1457"/>
      <c r="BO146" s="1457"/>
      <c r="BP146" s="1457"/>
      <c r="BQ146" s="1457"/>
      <c r="BR146" s="1457"/>
      <c r="BS146" s="1457"/>
      <c r="BT146" s="1457"/>
      <c r="BU146" s="1458">
        <f t="shared" si="130"/>
        <v>0</v>
      </c>
    </row>
    <row r="147" spans="1:73" hidden="1" outlineLevel="1">
      <c r="A147" s="1434"/>
      <c r="B147" s="1478" t="s">
        <v>567</v>
      </c>
      <c r="C147" s="1434"/>
      <c r="D147" s="1455"/>
      <c r="E147" s="1455"/>
      <c r="F147" s="1455"/>
      <c r="G147" s="1455"/>
      <c r="H147" s="1455"/>
      <c r="I147" s="1455">
        <v>0</v>
      </c>
      <c r="J147" s="1455">
        <v>0</v>
      </c>
      <c r="K147" s="1455">
        <v>0</v>
      </c>
      <c r="L147" s="1455">
        <v>0</v>
      </c>
      <c r="M147" s="1455">
        <v>0</v>
      </c>
      <c r="N147" s="1455">
        <v>0</v>
      </c>
      <c r="O147" s="1455">
        <v>0</v>
      </c>
      <c r="P147" s="1456">
        <f t="shared" si="118"/>
        <v>0</v>
      </c>
      <c r="Q147" s="1434"/>
      <c r="R147" s="1434"/>
      <c r="S147" s="1455">
        <v>0</v>
      </c>
      <c r="T147" s="1455">
        <v>0</v>
      </c>
      <c r="U147" s="1455">
        <v>0</v>
      </c>
      <c r="V147" s="1455">
        <v>0</v>
      </c>
      <c r="W147" s="1455">
        <v>0</v>
      </c>
      <c r="X147" s="1455">
        <v>0</v>
      </c>
      <c r="Y147" s="1455">
        <v>0</v>
      </c>
      <c r="Z147" s="1455">
        <v>0</v>
      </c>
      <c r="AA147" s="1455">
        <v>0</v>
      </c>
      <c r="AB147" s="1455">
        <v>0</v>
      </c>
      <c r="AC147" s="1455">
        <v>0</v>
      </c>
      <c r="AD147" s="1455">
        <v>0</v>
      </c>
      <c r="AE147" s="1456">
        <f t="shared" si="126"/>
        <v>0</v>
      </c>
      <c r="AF147" s="1434"/>
      <c r="AG147" s="1455">
        <v>0</v>
      </c>
      <c r="AH147" s="1455">
        <v>0</v>
      </c>
      <c r="AI147" s="1455">
        <v>0</v>
      </c>
      <c r="AJ147" s="1455">
        <v>0</v>
      </c>
      <c r="AK147" s="1455">
        <v>0</v>
      </c>
      <c r="AL147" s="1455"/>
      <c r="AM147" s="1455">
        <v>0</v>
      </c>
      <c r="AN147" s="1455">
        <v>0</v>
      </c>
      <c r="AO147" s="1455"/>
      <c r="AP147" s="1455">
        <v>0</v>
      </c>
      <c r="AQ147" s="1455">
        <v>0</v>
      </c>
      <c r="AR147" s="1457">
        <v>0</v>
      </c>
      <c r="AS147" s="1456">
        <f t="shared" si="128"/>
        <v>0</v>
      </c>
      <c r="AT147" s="1436">
        <f t="shared" si="131"/>
        <v>0</v>
      </c>
      <c r="AU147" s="1457"/>
      <c r="AV147" s="1457"/>
      <c r="AW147" s="1457"/>
      <c r="AX147" s="1457"/>
      <c r="AY147" s="1457"/>
      <c r="AZ147" s="1457"/>
      <c r="BA147" s="1457"/>
      <c r="BB147" s="1457"/>
      <c r="BC147" s="1457"/>
      <c r="BD147" s="1457"/>
      <c r="BE147" s="1457"/>
      <c r="BF147" s="1457"/>
      <c r="BG147" s="1458">
        <f t="shared" si="129"/>
        <v>0</v>
      </c>
      <c r="BI147" s="1457"/>
      <c r="BJ147" s="1457"/>
      <c r="BK147" s="1457"/>
      <c r="BL147" s="1457"/>
      <c r="BM147" s="1457"/>
      <c r="BN147" s="1457"/>
      <c r="BO147" s="1457"/>
      <c r="BP147" s="1457"/>
      <c r="BQ147" s="1457"/>
      <c r="BR147" s="1457"/>
      <c r="BS147" s="1457"/>
      <c r="BT147" s="1457"/>
      <c r="BU147" s="1458">
        <f t="shared" si="130"/>
        <v>0</v>
      </c>
    </row>
    <row r="148" spans="1:73" hidden="1" outlineLevel="1">
      <c r="A148" s="1434"/>
      <c r="B148" s="1479" t="s">
        <v>568</v>
      </c>
      <c r="C148" s="1434"/>
      <c r="D148" s="1455"/>
      <c r="E148" s="1455"/>
      <c r="F148" s="1455"/>
      <c r="G148" s="1455"/>
      <c r="H148" s="1455"/>
      <c r="I148" s="1455"/>
      <c r="J148" s="1455"/>
      <c r="K148" s="1455"/>
      <c r="L148" s="1455"/>
      <c r="M148" s="1455"/>
      <c r="N148" s="1455"/>
      <c r="O148" s="1455"/>
      <c r="P148" s="1456"/>
      <c r="Q148" s="1434"/>
      <c r="R148" s="1434"/>
      <c r="S148" s="1455"/>
      <c r="T148" s="1455"/>
      <c r="U148" s="1455"/>
      <c r="V148" s="1455"/>
      <c r="W148" s="1455"/>
      <c r="X148" s="1455"/>
      <c r="Y148" s="1455"/>
      <c r="Z148" s="1455"/>
      <c r="AA148" s="1455"/>
      <c r="AB148" s="1455"/>
      <c r="AC148" s="1455"/>
      <c r="AD148" s="1455"/>
      <c r="AE148" s="1456"/>
      <c r="AF148" s="1434"/>
      <c r="AG148" s="1455"/>
      <c r="AH148" s="1455"/>
      <c r="AI148" s="1455"/>
      <c r="AJ148" s="1455"/>
      <c r="AK148" s="1455"/>
      <c r="AL148" s="1455"/>
      <c r="AM148" s="1455"/>
      <c r="AN148" s="1455"/>
      <c r="AO148" s="1455"/>
      <c r="AP148" s="1455"/>
      <c r="AQ148" s="1455"/>
      <c r="AR148" s="1457"/>
      <c r="AS148" s="1456"/>
      <c r="AT148" s="1436"/>
      <c r="AU148" s="1457"/>
      <c r="AV148" s="1457"/>
      <c r="AW148" s="1457"/>
      <c r="AX148" s="1457"/>
      <c r="AY148" s="1457"/>
      <c r="AZ148" s="1457"/>
      <c r="BA148" s="1457"/>
      <c r="BB148" s="1457"/>
      <c r="BC148" s="1457"/>
      <c r="BD148" s="1457"/>
      <c r="BE148" s="1457"/>
      <c r="BF148" s="1457"/>
      <c r="BG148" s="1458"/>
      <c r="BI148" s="1457"/>
      <c r="BJ148" s="1457"/>
      <c r="BK148" s="1457"/>
      <c r="BL148" s="1457"/>
      <c r="BM148" s="1457"/>
      <c r="BN148" s="1457"/>
      <c r="BO148" s="1457"/>
      <c r="BP148" s="1457"/>
      <c r="BQ148" s="1457"/>
      <c r="BR148" s="1457"/>
      <c r="BS148" s="1457"/>
      <c r="BT148" s="1457"/>
      <c r="BU148" s="1458"/>
    </row>
    <row r="149" spans="1:73" hidden="1" outlineLevel="1">
      <c r="A149" s="1434"/>
      <c r="B149" s="1478" t="s">
        <v>569</v>
      </c>
      <c r="C149" s="1434"/>
      <c r="D149" s="1455"/>
      <c r="E149" s="1455"/>
      <c r="F149" s="1455"/>
      <c r="G149" s="1455"/>
      <c r="H149" s="1455"/>
      <c r="I149" s="1455">
        <v>0</v>
      </c>
      <c r="J149" s="1455">
        <v>0</v>
      </c>
      <c r="K149" s="1455">
        <v>0</v>
      </c>
      <c r="L149" s="1455">
        <v>0</v>
      </c>
      <c r="M149" s="1455">
        <v>0</v>
      </c>
      <c r="N149" s="1455">
        <v>0</v>
      </c>
      <c r="O149" s="1455">
        <v>0</v>
      </c>
      <c r="P149" s="1456">
        <f t="shared" si="118"/>
        <v>0</v>
      </c>
      <c r="Q149" s="1434"/>
      <c r="R149" s="1434"/>
      <c r="S149" s="1455">
        <v>0</v>
      </c>
      <c r="T149" s="1455">
        <v>0</v>
      </c>
      <c r="U149" s="1455">
        <v>0</v>
      </c>
      <c r="V149" s="1455">
        <v>0</v>
      </c>
      <c r="W149" s="1455">
        <v>0</v>
      </c>
      <c r="X149" s="1455">
        <v>0</v>
      </c>
      <c r="Y149" s="1455">
        <v>0</v>
      </c>
      <c r="Z149" s="1455">
        <v>0</v>
      </c>
      <c r="AA149" s="1455">
        <v>0</v>
      </c>
      <c r="AB149" s="1455">
        <v>0</v>
      </c>
      <c r="AC149" s="1455">
        <v>0</v>
      </c>
      <c r="AD149" s="1455">
        <v>0</v>
      </c>
      <c r="AE149" s="1456">
        <f t="shared" si="126"/>
        <v>0</v>
      </c>
      <c r="AF149" s="1434"/>
      <c r="AG149" s="1455">
        <v>0</v>
      </c>
      <c r="AH149" s="1455">
        <v>0</v>
      </c>
      <c r="AI149" s="1455">
        <v>0</v>
      </c>
      <c r="AJ149" s="1455">
        <v>0</v>
      </c>
      <c r="AK149" s="1455">
        <v>0</v>
      </c>
      <c r="AL149" s="1455"/>
      <c r="AM149" s="1455">
        <v>0</v>
      </c>
      <c r="AN149" s="1455">
        <v>0</v>
      </c>
      <c r="AO149" s="1455"/>
      <c r="AP149" s="1455">
        <v>0</v>
      </c>
      <c r="AQ149" s="1455">
        <v>0</v>
      </c>
      <c r="AR149" s="1457">
        <v>0</v>
      </c>
      <c r="AS149" s="1456">
        <f t="shared" si="128"/>
        <v>0</v>
      </c>
      <c r="AT149" s="1436">
        <f t="shared" si="131"/>
        <v>0</v>
      </c>
      <c r="AU149" s="1457"/>
      <c r="AV149" s="1457"/>
      <c r="AW149" s="1457"/>
      <c r="AX149" s="1457"/>
      <c r="AY149" s="1457"/>
      <c r="AZ149" s="1457"/>
      <c r="BA149" s="1457"/>
      <c r="BB149" s="1457"/>
      <c r="BC149" s="1457"/>
      <c r="BD149" s="1457"/>
      <c r="BE149" s="1457"/>
      <c r="BF149" s="1457"/>
      <c r="BG149" s="1458">
        <f t="shared" si="129"/>
        <v>0</v>
      </c>
      <c r="BI149" s="1457"/>
      <c r="BJ149" s="1457"/>
      <c r="BK149" s="1457"/>
      <c r="BL149" s="1457"/>
      <c r="BM149" s="1457"/>
      <c r="BN149" s="1457"/>
      <c r="BO149" s="1457"/>
      <c r="BP149" s="1457"/>
      <c r="BQ149" s="1457"/>
      <c r="BR149" s="1457"/>
      <c r="BS149" s="1457"/>
      <c r="BT149" s="1457"/>
      <c r="BU149" s="1458">
        <f t="shared" si="130"/>
        <v>0</v>
      </c>
    </row>
    <row r="150" spans="1:73" hidden="1" outlineLevel="1">
      <c r="A150" s="1434"/>
      <c r="B150" s="1478" t="s">
        <v>570</v>
      </c>
      <c r="C150" s="1434"/>
      <c r="D150" s="1455"/>
      <c r="E150" s="1455"/>
      <c r="F150" s="1455"/>
      <c r="G150" s="1455"/>
      <c r="H150" s="1455"/>
      <c r="I150" s="1455"/>
      <c r="J150" s="1455"/>
      <c r="K150" s="1455"/>
      <c r="L150" s="1455"/>
      <c r="M150" s="1455"/>
      <c r="N150" s="1455"/>
      <c r="O150" s="1455"/>
      <c r="P150" s="1456"/>
      <c r="Q150" s="1434"/>
      <c r="R150" s="1434"/>
      <c r="S150" s="1455"/>
      <c r="T150" s="1455"/>
      <c r="U150" s="1455"/>
      <c r="V150" s="1455"/>
      <c r="W150" s="1455"/>
      <c r="X150" s="1455"/>
      <c r="Y150" s="1455"/>
      <c r="Z150" s="1455"/>
      <c r="AA150" s="1455"/>
      <c r="AB150" s="1455"/>
      <c r="AC150" s="1455"/>
      <c r="AD150" s="1455"/>
      <c r="AE150" s="1456">
        <f t="shared" si="126"/>
        <v>0</v>
      </c>
      <c r="AF150" s="1434"/>
      <c r="AG150" s="1455">
        <v>0</v>
      </c>
      <c r="AH150" s="1455">
        <v>0</v>
      </c>
      <c r="AI150" s="1455">
        <v>0</v>
      </c>
      <c r="AJ150" s="1455">
        <v>0</v>
      </c>
      <c r="AK150" s="1455">
        <v>0</v>
      </c>
      <c r="AL150" s="1455"/>
      <c r="AM150" s="1455">
        <v>0</v>
      </c>
      <c r="AN150" s="1455">
        <v>0</v>
      </c>
      <c r="AO150" s="1455"/>
      <c r="AP150" s="1455">
        <v>0</v>
      </c>
      <c r="AQ150" s="1455">
        <v>0</v>
      </c>
      <c r="AR150" s="1457">
        <v>0</v>
      </c>
      <c r="AS150" s="1456">
        <f t="shared" si="128"/>
        <v>0</v>
      </c>
      <c r="AT150" s="1436">
        <f t="shared" si="131"/>
        <v>0</v>
      </c>
      <c r="AU150" s="1457"/>
      <c r="AV150" s="1457"/>
      <c r="AW150" s="1457"/>
      <c r="AX150" s="1457"/>
      <c r="AY150" s="1457"/>
      <c r="AZ150" s="1457"/>
      <c r="BA150" s="1457"/>
      <c r="BB150" s="1457"/>
      <c r="BC150" s="1457"/>
      <c r="BD150" s="1457"/>
      <c r="BE150" s="1457"/>
      <c r="BF150" s="1457"/>
      <c r="BG150" s="1458">
        <f t="shared" si="129"/>
        <v>0</v>
      </c>
      <c r="BI150" s="1457"/>
      <c r="BJ150" s="1457"/>
      <c r="BK150" s="1457"/>
      <c r="BL150" s="1457"/>
      <c r="BM150" s="1457"/>
      <c r="BN150" s="1457"/>
      <c r="BO150" s="1457"/>
      <c r="BP150" s="1457"/>
      <c r="BQ150" s="1457"/>
      <c r="BR150" s="1457"/>
      <c r="BS150" s="1457"/>
      <c r="BT150" s="1457"/>
      <c r="BU150" s="1458">
        <f t="shared" si="130"/>
        <v>0</v>
      </c>
    </row>
    <row r="151" spans="1:73" hidden="1" outlineLevel="1">
      <c r="A151" s="1434"/>
      <c r="B151" s="1478" t="s">
        <v>571</v>
      </c>
      <c r="C151" s="1434"/>
      <c r="D151" s="1455"/>
      <c r="E151" s="1455"/>
      <c r="F151" s="1455"/>
      <c r="G151" s="1455"/>
      <c r="H151" s="1455"/>
      <c r="I151" s="1455">
        <v>0</v>
      </c>
      <c r="J151" s="1455">
        <v>0</v>
      </c>
      <c r="K151" s="1455">
        <v>0</v>
      </c>
      <c r="L151" s="1455">
        <v>0</v>
      </c>
      <c r="M151" s="1455">
        <v>0</v>
      </c>
      <c r="N151" s="1455">
        <v>0</v>
      </c>
      <c r="O151" s="1455">
        <v>0</v>
      </c>
      <c r="P151" s="1456">
        <f t="shared" si="118"/>
        <v>0</v>
      </c>
      <c r="Q151" s="1434"/>
      <c r="R151" s="1434"/>
      <c r="S151" s="1455">
        <v>0</v>
      </c>
      <c r="T151" s="1455">
        <v>0</v>
      </c>
      <c r="U151" s="1455">
        <v>0</v>
      </c>
      <c r="V151" s="1455">
        <v>0</v>
      </c>
      <c r="W151" s="1455">
        <v>0</v>
      </c>
      <c r="X151" s="1455">
        <v>0</v>
      </c>
      <c r="Y151" s="1455">
        <v>0</v>
      </c>
      <c r="Z151" s="1455">
        <v>0</v>
      </c>
      <c r="AA151" s="1455">
        <v>0</v>
      </c>
      <c r="AB151" s="1455">
        <v>0</v>
      </c>
      <c r="AC151" s="1455">
        <v>0</v>
      </c>
      <c r="AD151" s="1455">
        <v>0</v>
      </c>
      <c r="AE151" s="1456">
        <f t="shared" si="126"/>
        <v>0</v>
      </c>
      <c r="AF151" s="1434"/>
      <c r="AG151" s="1455">
        <v>0</v>
      </c>
      <c r="AH151" s="1455">
        <v>0</v>
      </c>
      <c r="AI151" s="1455">
        <v>0</v>
      </c>
      <c r="AJ151" s="1455">
        <v>0</v>
      </c>
      <c r="AK151" s="1455">
        <v>0</v>
      </c>
      <c r="AL151" s="1455"/>
      <c r="AM151" s="1455">
        <v>0</v>
      </c>
      <c r="AN151" s="1455">
        <v>0</v>
      </c>
      <c r="AO151" s="1455"/>
      <c r="AP151" s="1455">
        <v>0</v>
      </c>
      <c r="AQ151" s="1455">
        <v>0</v>
      </c>
      <c r="AR151" s="1457">
        <v>0</v>
      </c>
      <c r="AS151" s="1456">
        <f t="shared" si="128"/>
        <v>0</v>
      </c>
      <c r="AT151" s="1436">
        <f t="shared" si="131"/>
        <v>0</v>
      </c>
      <c r="AU151" s="1457"/>
      <c r="AV151" s="1457"/>
      <c r="AW151" s="1457"/>
      <c r="AX151" s="1457"/>
      <c r="AY151" s="1457"/>
      <c r="AZ151" s="1457"/>
      <c r="BA151" s="1457"/>
      <c r="BB151" s="1457"/>
      <c r="BC151" s="1457"/>
      <c r="BD151" s="1457"/>
      <c r="BE151" s="1457"/>
      <c r="BF151" s="1457"/>
      <c r="BG151" s="1458">
        <f t="shared" si="129"/>
        <v>0</v>
      </c>
      <c r="BI151" s="1457"/>
      <c r="BJ151" s="1457"/>
      <c r="BK151" s="1457"/>
      <c r="BL151" s="1457"/>
      <c r="BM151" s="1457"/>
      <c r="BN151" s="1457"/>
      <c r="BO151" s="1457"/>
      <c r="BP151" s="1457"/>
      <c r="BQ151" s="1457"/>
      <c r="BR151" s="1457"/>
      <c r="BS151" s="1457"/>
      <c r="BT151" s="1457"/>
      <c r="BU151" s="1458">
        <f t="shared" si="130"/>
        <v>0</v>
      </c>
    </row>
    <row r="152" spans="1:73" hidden="1" outlineLevel="1">
      <c r="A152" s="1434"/>
      <c r="B152" s="1478" t="s">
        <v>572</v>
      </c>
      <c r="C152" s="1434"/>
      <c r="D152" s="1455"/>
      <c r="E152" s="1455"/>
      <c r="F152" s="1455"/>
      <c r="G152" s="1455"/>
      <c r="H152" s="1455"/>
      <c r="I152" s="1455"/>
      <c r="J152" s="1455"/>
      <c r="K152" s="1455"/>
      <c r="L152" s="1455"/>
      <c r="M152" s="1455"/>
      <c r="N152" s="1455"/>
      <c r="O152" s="1455">
        <v>0</v>
      </c>
      <c r="P152" s="1456">
        <f t="shared" si="118"/>
        <v>0</v>
      </c>
      <c r="Q152" s="1434"/>
      <c r="R152" s="1434"/>
      <c r="S152" s="1455">
        <v>0</v>
      </c>
      <c r="T152" s="1455">
        <v>0</v>
      </c>
      <c r="U152" s="1455">
        <v>0</v>
      </c>
      <c r="V152" s="1455">
        <v>0</v>
      </c>
      <c r="W152" s="1455">
        <v>0</v>
      </c>
      <c r="X152" s="1455">
        <v>0</v>
      </c>
      <c r="Y152" s="1455">
        <v>0</v>
      </c>
      <c r="Z152" s="1455">
        <v>0</v>
      </c>
      <c r="AA152" s="1455">
        <v>0</v>
      </c>
      <c r="AB152" s="1455">
        <v>0</v>
      </c>
      <c r="AC152" s="1455">
        <v>0</v>
      </c>
      <c r="AD152" s="1455">
        <v>0</v>
      </c>
      <c r="AE152" s="1456">
        <f t="shared" si="126"/>
        <v>0</v>
      </c>
      <c r="AF152" s="1434"/>
      <c r="AG152" s="1455">
        <v>0</v>
      </c>
      <c r="AH152" s="1455">
        <v>0</v>
      </c>
      <c r="AI152" s="1455">
        <v>0</v>
      </c>
      <c r="AJ152" s="1455">
        <v>0</v>
      </c>
      <c r="AK152" s="1455">
        <v>0</v>
      </c>
      <c r="AL152" s="1455"/>
      <c r="AM152" s="1455">
        <v>0</v>
      </c>
      <c r="AN152" s="1455">
        <v>0</v>
      </c>
      <c r="AO152" s="1455"/>
      <c r="AP152" s="1455">
        <v>0</v>
      </c>
      <c r="AQ152" s="1455">
        <v>0</v>
      </c>
      <c r="AR152" s="1457">
        <v>0</v>
      </c>
      <c r="AS152" s="1456">
        <f t="shared" si="128"/>
        <v>0</v>
      </c>
      <c r="AT152" s="1436">
        <f t="shared" si="131"/>
        <v>0</v>
      </c>
      <c r="AU152" s="1457"/>
      <c r="AV152" s="1457"/>
      <c r="AW152" s="1457"/>
      <c r="AX152" s="1457"/>
      <c r="AY152" s="1457"/>
      <c r="AZ152" s="1457"/>
      <c r="BA152" s="1457"/>
      <c r="BB152" s="1457"/>
      <c r="BC152" s="1457"/>
      <c r="BD152" s="1457"/>
      <c r="BE152" s="1457"/>
      <c r="BF152" s="1457"/>
      <c r="BG152" s="1458">
        <f t="shared" si="129"/>
        <v>0</v>
      </c>
      <c r="BI152" s="1457"/>
      <c r="BJ152" s="1457"/>
      <c r="BK152" s="1457"/>
      <c r="BL152" s="1457"/>
      <c r="BM152" s="1457"/>
      <c r="BN152" s="1457"/>
      <c r="BO152" s="1457"/>
      <c r="BP152" s="1457"/>
      <c r="BQ152" s="1457"/>
      <c r="BR152" s="1457"/>
      <c r="BS152" s="1457"/>
      <c r="BT152" s="1457"/>
      <c r="BU152" s="1458">
        <f t="shared" si="130"/>
        <v>0</v>
      </c>
    </row>
    <row r="153" spans="1:73" hidden="1" outlineLevel="1">
      <c r="A153" s="1434"/>
      <c r="B153" s="1478" t="s">
        <v>573</v>
      </c>
      <c r="C153" s="1434"/>
      <c r="D153" s="1455"/>
      <c r="E153" s="1455"/>
      <c r="F153" s="1455"/>
      <c r="G153" s="1455"/>
      <c r="H153" s="1455"/>
      <c r="I153" s="1455"/>
      <c r="J153" s="1455"/>
      <c r="K153" s="1455"/>
      <c r="L153" s="1455">
        <v>0</v>
      </c>
      <c r="M153" s="1455">
        <v>0</v>
      </c>
      <c r="N153" s="1455">
        <v>0</v>
      </c>
      <c r="O153" s="1455">
        <v>0</v>
      </c>
      <c r="P153" s="1456">
        <f t="shared" si="118"/>
        <v>0</v>
      </c>
      <c r="Q153" s="1434"/>
      <c r="R153" s="1434"/>
      <c r="S153" s="1455">
        <v>0</v>
      </c>
      <c r="T153" s="1455">
        <v>0</v>
      </c>
      <c r="U153" s="1455">
        <v>0</v>
      </c>
      <c r="V153" s="1455">
        <v>0</v>
      </c>
      <c r="W153" s="1455">
        <v>0</v>
      </c>
      <c r="X153" s="1455">
        <v>0</v>
      </c>
      <c r="Y153" s="1455">
        <v>0</v>
      </c>
      <c r="Z153" s="1455">
        <v>0</v>
      </c>
      <c r="AA153" s="1455">
        <v>0</v>
      </c>
      <c r="AB153" s="1455">
        <v>0</v>
      </c>
      <c r="AC153" s="1455">
        <v>0</v>
      </c>
      <c r="AD153" s="1455">
        <v>0</v>
      </c>
      <c r="AE153" s="1456">
        <f t="shared" si="126"/>
        <v>0</v>
      </c>
      <c r="AF153" s="1434"/>
      <c r="AG153" s="1455">
        <v>0</v>
      </c>
      <c r="AH153" s="1455">
        <v>0</v>
      </c>
      <c r="AI153" s="1455">
        <v>0</v>
      </c>
      <c r="AJ153" s="1455">
        <v>0</v>
      </c>
      <c r="AK153" s="1455">
        <v>0</v>
      </c>
      <c r="AL153" s="1455"/>
      <c r="AM153" s="1455">
        <v>0</v>
      </c>
      <c r="AN153" s="1455">
        <v>0</v>
      </c>
      <c r="AO153" s="1455"/>
      <c r="AP153" s="1455">
        <v>0</v>
      </c>
      <c r="AQ153" s="1455">
        <v>0</v>
      </c>
      <c r="AR153" s="1457">
        <v>0</v>
      </c>
      <c r="AS153" s="1456">
        <f t="shared" si="128"/>
        <v>0</v>
      </c>
      <c r="AT153" s="1436">
        <f t="shared" si="131"/>
        <v>0</v>
      </c>
      <c r="AU153" s="1457"/>
      <c r="AV153" s="1457"/>
      <c r="AW153" s="1457"/>
      <c r="AX153" s="1457"/>
      <c r="AY153" s="1457"/>
      <c r="AZ153" s="1457"/>
      <c r="BA153" s="1457"/>
      <c r="BB153" s="1457"/>
      <c r="BC153" s="1457"/>
      <c r="BD153" s="1457"/>
      <c r="BE153" s="1457"/>
      <c r="BF153" s="1457"/>
      <c r="BG153" s="1458">
        <f t="shared" si="129"/>
        <v>0</v>
      </c>
      <c r="BI153" s="1457"/>
      <c r="BJ153" s="1457"/>
      <c r="BK153" s="1457"/>
      <c r="BL153" s="1457"/>
      <c r="BM153" s="1457"/>
      <c r="BN153" s="1457"/>
      <c r="BO153" s="1457"/>
      <c r="BP153" s="1457"/>
      <c r="BQ153" s="1457"/>
      <c r="BR153" s="1457"/>
      <c r="BS153" s="1457"/>
      <c r="BT153" s="1457"/>
      <c r="BU153" s="1458">
        <f t="shared" si="130"/>
        <v>0</v>
      </c>
    </row>
    <row r="154" spans="1:73" hidden="1" outlineLevel="1">
      <c r="A154" s="1434"/>
      <c r="B154" s="1478" t="s">
        <v>574</v>
      </c>
      <c r="C154" s="1434"/>
      <c r="D154" s="1455"/>
      <c r="E154" s="1455"/>
      <c r="F154" s="1455"/>
      <c r="G154" s="1455"/>
      <c r="H154" s="1455"/>
      <c r="I154" s="1455">
        <v>0</v>
      </c>
      <c r="J154" s="1455">
        <v>0</v>
      </c>
      <c r="K154" s="1455">
        <v>0</v>
      </c>
      <c r="L154" s="1455">
        <v>0</v>
      </c>
      <c r="M154" s="1455">
        <v>0</v>
      </c>
      <c r="N154" s="1455">
        <v>0</v>
      </c>
      <c r="O154" s="1455">
        <v>0</v>
      </c>
      <c r="P154" s="1456">
        <f t="shared" si="118"/>
        <v>0</v>
      </c>
      <c r="Q154" s="1434"/>
      <c r="R154" s="1434"/>
      <c r="S154" s="1455">
        <v>0</v>
      </c>
      <c r="T154" s="1455">
        <v>0</v>
      </c>
      <c r="U154" s="1455">
        <v>0</v>
      </c>
      <c r="V154" s="1455">
        <v>0</v>
      </c>
      <c r="W154" s="1455">
        <v>0</v>
      </c>
      <c r="X154" s="1455">
        <v>0</v>
      </c>
      <c r="Y154" s="1455">
        <v>0</v>
      </c>
      <c r="Z154" s="1455">
        <v>0</v>
      </c>
      <c r="AA154" s="1455">
        <v>0</v>
      </c>
      <c r="AB154" s="1455">
        <v>0</v>
      </c>
      <c r="AC154" s="1455">
        <v>0</v>
      </c>
      <c r="AD154" s="1455">
        <v>0</v>
      </c>
      <c r="AE154" s="1456">
        <f t="shared" si="126"/>
        <v>0</v>
      </c>
      <c r="AF154" s="1434"/>
      <c r="AG154" s="1455">
        <v>0</v>
      </c>
      <c r="AH154" s="1455">
        <v>0</v>
      </c>
      <c r="AI154" s="1455">
        <v>0</v>
      </c>
      <c r="AJ154" s="1455">
        <v>0</v>
      </c>
      <c r="AK154" s="1455">
        <v>0</v>
      </c>
      <c r="AL154" s="1455"/>
      <c r="AM154" s="1455">
        <v>0</v>
      </c>
      <c r="AN154" s="1455">
        <v>0</v>
      </c>
      <c r="AO154" s="1455"/>
      <c r="AP154" s="1455">
        <v>0</v>
      </c>
      <c r="AQ154" s="1455">
        <v>0</v>
      </c>
      <c r="AR154" s="1457">
        <v>0</v>
      </c>
      <c r="AS154" s="1456">
        <f t="shared" si="128"/>
        <v>0</v>
      </c>
      <c r="AT154" s="1436">
        <f t="shared" si="131"/>
        <v>0</v>
      </c>
      <c r="AU154" s="1457"/>
      <c r="AV154" s="1457"/>
      <c r="AW154" s="1457"/>
      <c r="AX154" s="1457"/>
      <c r="AY154" s="1457"/>
      <c r="AZ154" s="1457"/>
      <c r="BA154" s="1457"/>
      <c r="BB154" s="1457"/>
      <c r="BC154" s="1457"/>
      <c r="BD154" s="1457"/>
      <c r="BE154" s="1457"/>
      <c r="BF154" s="1457"/>
      <c r="BG154" s="1458">
        <f t="shared" si="129"/>
        <v>0</v>
      </c>
      <c r="BI154" s="1457"/>
      <c r="BJ154" s="1457"/>
      <c r="BK154" s="1457"/>
      <c r="BL154" s="1457"/>
      <c r="BM154" s="1457"/>
      <c r="BN154" s="1457"/>
      <c r="BO154" s="1457"/>
      <c r="BP154" s="1457"/>
      <c r="BQ154" s="1457"/>
      <c r="BR154" s="1457"/>
      <c r="BS154" s="1457"/>
      <c r="BT154" s="1457"/>
      <c r="BU154" s="1458">
        <f t="shared" si="130"/>
        <v>0</v>
      </c>
    </row>
    <row r="155" spans="1:73" hidden="1" outlineLevel="1">
      <c r="A155" s="1434"/>
      <c r="B155" s="1478" t="s">
        <v>575</v>
      </c>
      <c r="C155" s="1434"/>
      <c r="D155" s="1455"/>
      <c r="E155" s="1455"/>
      <c r="F155" s="1455"/>
      <c r="G155" s="1455"/>
      <c r="H155" s="1455"/>
      <c r="I155" s="1455">
        <v>0</v>
      </c>
      <c r="J155" s="1455">
        <v>0</v>
      </c>
      <c r="K155" s="1455">
        <v>0</v>
      </c>
      <c r="L155" s="1455">
        <v>0</v>
      </c>
      <c r="M155" s="1455">
        <v>0</v>
      </c>
      <c r="N155" s="1455">
        <v>0</v>
      </c>
      <c r="O155" s="1455">
        <v>0</v>
      </c>
      <c r="P155" s="1456">
        <f t="shared" si="118"/>
        <v>0</v>
      </c>
      <c r="Q155" s="1434"/>
      <c r="R155" s="1434"/>
      <c r="S155" s="1455">
        <v>0</v>
      </c>
      <c r="T155" s="1455">
        <v>0</v>
      </c>
      <c r="U155" s="1455">
        <v>0</v>
      </c>
      <c r="V155" s="1455">
        <v>0</v>
      </c>
      <c r="W155" s="1455">
        <v>0</v>
      </c>
      <c r="X155" s="1455">
        <v>0</v>
      </c>
      <c r="Y155" s="1455">
        <v>0</v>
      </c>
      <c r="Z155" s="1455">
        <v>0</v>
      </c>
      <c r="AA155" s="1455">
        <v>0</v>
      </c>
      <c r="AB155" s="1455">
        <v>0</v>
      </c>
      <c r="AC155" s="1455">
        <v>0</v>
      </c>
      <c r="AD155" s="1455">
        <v>0</v>
      </c>
      <c r="AE155" s="1456">
        <f t="shared" si="126"/>
        <v>0</v>
      </c>
      <c r="AF155" s="1434"/>
      <c r="AG155" s="1455">
        <v>0</v>
      </c>
      <c r="AH155" s="1455">
        <v>0</v>
      </c>
      <c r="AI155" s="1455">
        <v>0</v>
      </c>
      <c r="AJ155" s="1455">
        <v>0</v>
      </c>
      <c r="AK155" s="1455">
        <v>0</v>
      </c>
      <c r="AL155" s="1455"/>
      <c r="AM155" s="1455">
        <v>0</v>
      </c>
      <c r="AN155" s="1455">
        <v>0</v>
      </c>
      <c r="AO155" s="1455"/>
      <c r="AP155" s="1455">
        <v>0</v>
      </c>
      <c r="AQ155" s="1455">
        <v>0</v>
      </c>
      <c r="AR155" s="1457">
        <v>0</v>
      </c>
      <c r="AS155" s="1456">
        <f t="shared" si="128"/>
        <v>0</v>
      </c>
      <c r="AT155" s="1436">
        <f t="shared" si="131"/>
        <v>0</v>
      </c>
      <c r="AU155" s="1457"/>
      <c r="AV155" s="1457"/>
      <c r="AW155" s="1457"/>
      <c r="AX155" s="1457"/>
      <c r="AY155" s="1457"/>
      <c r="AZ155" s="1457"/>
      <c r="BA155" s="1457"/>
      <c r="BB155" s="1457"/>
      <c r="BC155" s="1457"/>
      <c r="BD155" s="1457"/>
      <c r="BE155" s="1457"/>
      <c r="BF155" s="1457"/>
      <c r="BG155" s="1458">
        <f t="shared" si="129"/>
        <v>0</v>
      </c>
      <c r="BI155" s="1457"/>
      <c r="BJ155" s="1457"/>
      <c r="BK155" s="1457"/>
      <c r="BL155" s="1457"/>
      <c r="BM155" s="1457"/>
      <c r="BN155" s="1457"/>
      <c r="BO155" s="1457"/>
      <c r="BP155" s="1457"/>
      <c r="BQ155" s="1457"/>
      <c r="BR155" s="1457"/>
      <c r="BS155" s="1457"/>
      <c r="BT155" s="1457"/>
      <c r="BU155" s="1458">
        <f t="shared" si="130"/>
        <v>0</v>
      </c>
    </row>
    <row r="156" spans="1:73" hidden="1" outlineLevel="1">
      <c r="A156" s="1434"/>
      <c r="B156" s="1478" t="s">
        <v>576</v>
      </c>
      <c r="C156" s="1434"/>
      <c r="D156" s="1455"/>
      <c r="E156" s="1455"/>
      <c r="F156" s="1455"/>
      <c r="G156" s="1455"/>
      <c r="H156" s="1455"/>
      <c r="I156" s="1455">
        <v>0</v>
      </c>
      <c r="J156" s="1455">
        <v>0</v>
      </c>
      <c r="K156" s="1455">
        <v>0</v>
      </c>
      <c r="L156" s="1455">
        <v>0</v>
      </c>
      <c r="M156" s="1455">
        <v>0</v>
      </c>
      <c r="N156" s="1455">
        <v>0</v>
      </c>
      <c r="O156" s="1455">
        <v>0</v>
      </c>
      <c r="P156" s="1456">
        <f t="shared" si="118"/>
        <v>0</v>
      </c>
      <c r="Q156" s="1434"/>
      <c r="R156" s="1434"/>
      <c r="S156" s="1455">
        <v>0</v>
      </c>
      <c r="T156" s="1455">
        <v>0</v>
      </c>
      <c r="U156" s="1455">
        <v>0</v>
      </c>
      <c r="V156" s="1455">
        <v>0</v>
      </c>
      <c r="W156" s="1455">
        <v>0</v>
      </c>
      <c r="X156" s="1455">
        <v>0</v>
      </c>
      <c r="Y156" s="1455">
        <v>0</v>
      </c>
      <c r="Z156" s="1455">
        <v>0</v>
      </c>
      <c r="AA156" s="1455">
        <v>0</v>
      </c>
      <c r="AB156" s="1455">
        <v>0</v>
      </c>
      <c r="AC156" s="1455">
        <v>0</v>
      </c>
      <c r="AD156" s="1455">
        <v>0</v>
      </c>
      <c r="AE156" s="1456">
        <f t="shared" si="126"/>
        <v>0</v>
      </c>
      <c r="AF156" s="1434"/>
      <c r="AG156" s="1455">
        <v>0</v>
      </c>
      <c r="AH156" s="1455">
        <v>0</v>
      </c>
      <c r="AI156" s="1455">
        <v>0</v>
      </c>
      <c r="AJ156" s="1455">
        <v>0</v>
      </c>
      <c r="AK156" s="1455">
        <v>0</v>
      </c>
      <c r="AL156" s="1455"/>
      <c r="AM156" s="1455">
        <v>0</v>
      </c>
      <c r="AN156" s="1455">
        <v>0</v>
      </c>
      <c r="AO156" s="1455"/>
      <c r="AP156" s="1455">
        <v>0</v>
      </c>
      <c r="AQ156" s="1455">
        <v>0</v>
      </c>
      <c r="AR156" s="1457">
        <v>0</v>
      </c>
      <c r="AS156" s="1456">
        <f t="shared" si="128"/>
        <v>0</v>
      </c>
      <c r="AT156" s="1436">
        <f t="shared" si="131"/>
        <v>0</v>
      </c>
      <c r="AU156" s="1457"/>
      <c r="AV156" s="1457"/>
      <c r="AW156" s="1457"/>
      <c r="AX156" s="1457"/>
      <c r="AY156" s="1457"/>
      <c r="AZ156" s="1457"/>
      <c r="BA156" s="1457"/>
      <c r="BB156" s="1457"/>
      <c r="BC156" s="1457"/>
      <c r="BD156" s="1457"/>
      <c r="BE156" s="1457"/>
      <c r="BF156" s="1457"/>
      <c r="BG156" s="1458">
        <f t="shared" si="129"/>
        <v>0</v>
      </c>
      <c r="BI156" s="1457"/>
      <c r="BJ156" s="1457"/>
      <c r="BK156" s="1457"/>
      <c r="BL156" s="1457"/>
      <c r="BM156" s="1457"/>
      <c r="BN156" s="1457"/>
      <c r="BO156" s="1457"/>
      <c r="BP156" s="1457"/>
      <c r="BQ156" s="1457"/>
      <c r="BR156" s="1457"/>
      <c r="BS156" s="1457"/>
      <c r="BT156" s="1457"/>
      <c r="BU156" s="1458">
        <f t="shared" si="130"/>
        <v>0</v>
      </c>
    </row>
    <row r="157" spans="1:73" hidden="1" outlineLevel="1">
      <c r="A157" s="1434"/>
      <c r="B157" s="1478" t="s">
        <v>577</v>
      </c>
      <c r="C157" s="1434"/>
      <c r="D157" s="1455"/>
      <c r="E157" s="1455"/>
      <c r="F157" s="1455"/>
      <c r="G157" s="1455"/>
      <c r="H157" s="1455"/>
      <c r="I157" s="1455">
        <v>0</v>
      </c>
      <c r="J157" s="1455">
        <v>0</v>
      </c>
      <c r="K157" s="1455">
        <v>0</v>
      </c>
      <c r="L157" s="1455">
        <v>0</v>
      </c>
      <c r="M157" s="1455">
        <v>0</v>
      </c>
      <c r="N157" s="1455">
        <v>0</v>
      </c>
      <c r="O157" s="1455">
        <v>0</v>
      </c>
      <c r="P157" s="1456">
        <f t="shared" si="118"/>
        <v>0</v>
      </c>
      <c r="Q157" s="1434"/>
      <c r="R157" s="1434"/>
      <c r="S157" s="1455">
        <v>0</v>
      </c>
      <c r="T157" s="1455">
        <v>0</v>
      </c>
      <c r="U157" s="1455">
        <v>0</v>
      </c>
      <c r="V157" s="1455">
        <v>0</v>
      </c>
      <c r="W157" s="1455">
        <v>0</v>
      </c>
      <c r="X157" s="1455">
        <v>0</v>
      </c>
      <c r="Y157" s="1455">
        <v>0</v>
      </c>
      <c r="Z157" s="1455">
        <v>0</v>
      </c>
      <c r="AA157" s="1455">
        <v>0</v>
      </c>
      <c r="AB157" s="1455">
        <v>0</v>
      </c>
      <c r="AC157" s="1455">
        <v>0</v>
      </c>
      <c r="AD157" s="1455">
        <v>0</v>
      </c>
      <c r="AE157" s="1456">
        <f t="shared" ref="AE157:AE220" si="135">SUM(S157:AD157)</f>
        <v>0</v>
      </c>
      <c r="AF157" s="1434"/>
      <c r="AG157" s="1455">
        <v>0</v>
      </c>
      <c r="AH157" s="1455">
        <v>0</v>
      </c>
      <c r="AI157" s="1455">
        <v>0</v>
      </c>
      <c r="AJ157" s="1455">
        <v>0</v>
      </c>
      <c r="AK157" s="1455">
        <v>0</v>
      </c>
      <c r="AL157" s="1455"/>
      <c r="AM157" s="1455">
        <v>0</v>
      </c>
      <c r="AN157" s="1455">
        <v>0</v>
      </c>
      <c r="AO157" s="1455"/>
      <c r="AP157" s="1455">
        <v>0</v>
      </c>
      <c r="AQ157" s="1455">
        <v>0</v>
      </c>
      <c r="AR157" s="1457">
        <v>0</v>
      </c>
      <c r="AS157" s="1456">
        <f t="shared" ref="AS157:AS220" si="136">SUM(AG157:AR157)</f>
        <v>0</v>
      </c>
      <c r="AT157" s="1436">
        <f t="shared" si="131"/>
        <v>0</v>
      </c>
      <c r="AU157" s="1457"/>
      <c r="AV157" s="1457"/>
      <c r="AW157" s="1457"/>
      <c r="AX157" s="1457"/>
      <c r="AY157" s="1457"/>
      <c r="AZ157" s="1457"/>
      <c r="BA157" s="1457"/>
      <c r="BB157" s="1457"/>
      <c r="BC157" s="1457"/>
      <c r="BD157" s="1457"/>
      <c r="BE157" s="1457"/>
      <c r="BF157" s="1457"/>
      <c r="BG157" s="1458">
        <f t="shared" ref="BG157:BG220" si="137">SUM(AU157:BF157)</f>
        <v>0</v>
      </c>
      <c r="BI157" s="1457"/>
      <c r="BJ157" s="1457"/>
      <c r="BK157" s="1457"/>
      <c r="BL157" s="1457"/>
      <c r="BM157" s="1457"/>
      <c r="BN157" s="1457"/>
      <c r="BO157" s="1457"/>
      <c r="BP157" s="1457"/>
      <c r="BQ157" s="1457"/>
      <c r="BR157" s="1457"/>
      <c r="BS157" s="1457"/>
      <c r="BT157" s="1457"/>
      <c r="BU157" s="1458">
        <f t="shared" ref="BU157:BU220" si="138">SUM(BI157:BT157)</f>
        <v>0</v>
      </c>
    </row>
    <row r="158" spans="1:73" hidden="1" outlineLevel="1">
      <c r="A158" s="1434"/>
      <c r="B158" s="1478" t="s">
        <v>578</v>
      </c>
      <c r="C158" s="1434"/>
      <c r="D158" s="1455"/>
      <c r="E158" s="1455"/>
      <c r="F158" s="1455"/>
      <c r="G158" s="1455"/>
      <c r="H158" s="1455"/>
      <c r="I158" s="1455">
        <v>0</v>
      </c>
      <c r="J158" s="1455">
        <v>0</v>
      </c>
      <c r="K158" s="1455">
        <v>0</v>
      </c>
      <c r="L158" s="1455">
        <v>0</v>
      </c>
      <c r="M158" s="1455">
        <v>0</v>
      </c>
      <c r="N158" s="1455">
        <v>0</v>
      </c>
      <c r="O158" s="1455">
        <v>0</v>
      </c>
      <c r="P158" s="1456">
        <f t="shared" si="118"/>
        <v>0</v>
      </c>
      <c r="Q158" s="1434"/>
      <c r="R158" s="1434"/>
      <c r="S158" s="1455">
        <v>0</v>
      </c>
      <c r="T158" s="1455">
        <v>0</v>
      </c>
      <c r="U158" s="1455">
        <v>0</v>
      </c>
      <c r="V158" s="1455">
        <v>0</v>
      </c>
      <c r="W158" s="1455">
        <v>0</v>
      </c>
      <c r="X158" s="1455">
        <v>0</v>
      </c>
      <c r="Y158" s="1455">
        <v>0</v>
      </c>
      <c r="Z158" s="1455">
        <v>0</v>
      </c>
      <c r="AA158" s="1455">
        <v>0</v>
      </c>
      <c r="AB158" s="1455">
        <v>0</v>
      </c>
      <c r="AC158" s="1455">
        <v>0</v>
      </c>
      <c r="AD158" s="1455">
        <v>0</v>
      </c>
      <c r="AE158" s="1456">
        <f t="shared" si="135"/>
        <v>0</v>
      </c>
      <c r="AF158" s="1434"/>
      <c r="AG158" s="1455">
        <v>0</v>
      </c>
      <c r="AH158" s="1455">
        <v>0</v>
      </c>
      <c r="AI158" s="1455">
        <v>0</v>
      </c>
      <c r="AJ158" s="1455">
        <v>0</v>
      </c>
      <c r="AK158" s="1455">
        <v>0</v>
      </c>
      <c r="AL158" s="1455"/>
      <c r="AM158" s="1455">
        <v>0</v>
      </c>
      <c r="AN158" s="1455">
        <v>0</v>
      </c>
      <c r="AO158" s="1455"/>
      <c r="AP158" s="1455">
        <v>0</v>
      </c>
      <c r="AQ158" s="1455">
        <v>0</v>
      </c>
      <c r="AR158" s="1457">
        <v>0</v>
      </c>
      <c r="AS158" s="1456">
        <f t="shared" si="136"/>
        <v>0</v>
      </c>
      <c r="AT158" s="1436">
        <f t="shared" si="131"/>
        <v>0</v>
      </c>
      <c r="AU158" s="1457"/>
      <c r="AV158" s="1457"/>
      <c r="AW158" s="1457"/>
      <c r="AX158" s="1457"/>
      <c r="AY158" s="1457"/>
      <c r="AZ158" s="1457"/>
      <c r="BA158" s="1457"/>
      <c r="BB158" s="1457"/>
      <c r="BC158" s="1457"/>
      <c r="BD158" s="1457"/>
      <c r="BE158" s="1457"/>
      <c r="BF158" s="1457"/>
      <c r="BG158" s="1458">
        <f t="shared" si="137"/>
        <v>0</v>
      </c>
      <c r="BI158" s="1457"/>
      <c r="BJ158" s="1457"/>
      <c r="BK158" s="1457"/>
      <c r="BL158" s="1457"/>
      <c r="BM158" s="1457"/>
      <c r="BN158" s="1457"/>
      <c r="BO158" s="1457"/>
      <c r="BP158" s="1457"/>
      <c r="BQ158" s="1457"/>
      <c r="BR158" s="1457"/>
      <c r="BS158" s="1457"/>
      <c r="BT158" s="1457"/>
      <c r="BU158" s="1458">
        <f t="shared" si="138"/>
        <v>0</v>
      </c>
    </row>
    <row r="159" spans="1:73" collapsed="1">
      <c r="A159" s="1434"/>
      <c r="B159" s="1476" t="s">
        <v>579</v>
      </c>
      <c r="C159" s="1434" t="s">
        <v>580</v>
      </c>
      <c r="D159" s="1477">
        <f>-SUM(D160:D163)</f>
        <v>0</v>
      </c>
      <c r="E159" s="1477">
        <f t="shared" ref="E159:O159" si="139">-SUM(E160:E163)</f>
        <v>0</v>
      </c>
      <c r="F159" s="1477">
        <f t="shared" si="139"/>
        <v>0</v>
      </c>
      <c r="G159" s="1477">
        <f t="shared" si="139"/>
        <v>0</v>
      </c>
      <c r="H159" s="1477">
        <f t="shared" si="139"/>
        <v>0</v>
      </c>
      <c r="I159" s="1477">
        <f t="shared" si="139"/>
        <v>0</v>
      </c>
      <c r="J159" s="1477">
        <f t="shared" si="139"/>
        <v>0</v>
      </c>
      <c r="K159" s="1477">
        <f t="shared" si="139"/>
        <v>0</v>
      </c>
      <c r="L159" s="1477">
        <f t="shared" si="139"/>
        <v>0</v>
      </c>
      <c r="M159" s="1477">
        <f t="shared" si="139"/>
        <v>0</v>
      </c>
      <c r="N159" s="1477">
        <f t="shared" si="139"/>
        <v>0</v>
      </c>
      <c r="O159" s="1477">
        <f t="shared" si="139"/>
        <v>0</v>
      </c>
      <c r="P159" s="1452">
        <f t="shared" si="118"/>
        <v>0</v>
      </c>
      <c r="Q159" s="1434"/>
      <c r="R159" s="1434"/>
      <c r="S159" s="1477">
        <f>-SUM(S160:S163)</f>
        <v>0</v>
      </c>
      <c r="T159" s="1477">
        <f>-SUM(T160:T163)</f>
        <v>0</v>
      </c>
      <c r="U159" s="1477">
        <f t="shared" ref="U159:AD159" si="140">-SUM(U160:U163)</f>
        <v>0</v>
      </c>
      <c r="V159" s="1477">
        <f t="shared" si="140"/>
        <v>0</v>
      </c>
      <c r="W159" s="1477">
        <f t="shared" si="140"/>
        <v>0</v>
      </c>
      <c r="X159" s="1477">
        <f t="shared" si="140"/>
        <v>0</v>
      </c>
      <c r="Y159" s="1477">
        <f t="shared" si="140"/>
        <v>0</v>
      </c>
      <c r="Z159" s="1477">
        <f t="shared" si="140"/>
        <v>0</v>
      </c>
      <c r="AA159" s="1477">
        <f t="shared" si="140"/>
        <v>0</v>
      </c>
      <c r="AB159" s="1477">
        <f t="shared" si="140"/>
        <v>0</v>
      </c>
      <c r="AC159" s="1477">
        <f t="shared" si="140"/>
        <v>0</v>
      </c>
      <c r="AD159" s="1477">
        <f t="shared" si="140"/>
        <v>0</v>
      </c>
      <c r="AE159" s="1452">
        <f t="shared" si="135"/>
        <v>0</v>
      </c>
      <c r="AF159" s="1434"/>
      <c r="AG159" s="1477">
        <f>-SUM(AG160:AG163)</f>
        <v>0</v>
      </c>
      <c r="AH159" s="1477">
        <f>-SUM(AH160:AH163)</f>
        <v>0</v>
      </c>
      <c r="AI159" s="1477">
        <f>-SUM(AI160:AI163)</f>
        <v>0</v>
      </c>
      <c r="AJ159" s="1477">
        <f>-SUM(AJ160:AJ163)</f>
        <v>0</v>
      </c>
      <c r="AK159" s="1477">
        <f>-SUM(AK160:AK163)</f>
        <v>0</v>
      </c>
      <c r="AL159" s="1477">
        <v>0</v>
      </c>
      <c r="AM159" s="1477">
        <f t="shared" ref="AM159:AR159" si="141">-SUM(AM160:AM163)</f>
        <v>0</v>
      </c>
      <c r="AN159" s="1477">
        <f t="shared" si="141"/>
        <v>0</v>
      </c>
      <c r="AO159" s="1477">
        <f>-SUM(AO160:AO163)</f>
        <v>0</v>
      </c>
      <c r="AP159" s="1477">
        <f t="shared" si="141"/>
        <v>0</v>
      </c>
      <c r="AQ159" s="1477">
        <f t="shared" si="141"/>
        <v>0</v>
      </c>
      <c r="AR159" s="1477">
        <f t="shared" si="141"/>
        <v>0</v>
      </c>
      <c r="AS159" s="1452">
        <f t="shared" si="136"/>
        <v>0</v>
      </c>
      <c r="AT159" s="1436">
        <f t="shared" si="131"/>
        <v>0</v>
      </c>
      <c r="AU159" s="1477">
        <v>0</v>
      </c>
      <c r="AV159" s="1477">
        <v>0</v>
      </c>
      <c r="AW159" s="1477"/>
      <c r="AX159" s="1477"/>
      <c r="AY159" s="1477"/>
      <c r="AZ159" s="1477"/>
      <c r="BA159" s="1477"/>
      <c r="BB159" s="1477"/>
      <c r="BC159" s="1477"/>
      <c r="BD159" s="1477"/>
      <c r="BE159" s="1477"/>
      <c r="BF159" s="1477"/>
      <c r="BG159" s="1453">
        <f t="shared" si="137"/>
        <v>0</v>
      </c>
      <c r="BI159" s="1477"/>
      <c r="BJ159" s="1477"/>
      <c r="BK159" s="1477"/>
      <c r="BL159" s="1477"/>
      <c r="BM159" s="1477"/>
      <c r="BN159" s="1477"/>
      <c r="BO159" s="1477"/>
      <c r="BP159" s="1477"/>
      <c r="BQ159" s="1477"/>
      <c r="BR159" s="1477"/>
      <c r="BS159" s="1477"/>
      <c r="BT159" s="1477"/>
      <c r="BU159" s="1453">
        <f t="shared" si="138"/>
        <v>0</v>
      </c>
    </row>
    <row r="160" spans="1:73" hidden="1" outlineLevel="1">
      <c r="A160" s="1434"/>
      <c r="B160" s="1478" t="s">
        <v>581</v>
      </c>
      <c r="C160" s="1434"/>
      <c r="D160" s="1455"/>
      <c r="E160" s="1455"/>
      <c r="F160" s="1455"/>
      <c r="G160" s="1455"/>
      <c r="H160" s="1455"/>
      <c r="I160" s="1455">
        <v>0</v>
      </c>
      <c r="J160" s="1455">
        <v>0</v>
      </c>
      <c r="K160" s="1455">
        <v>0</v>
      </c>
      <c r="L160" s="1455">
        <v>0</v>
      </c>
      <c r="M160" s="1455">
        <v>0</v>
      </c>
      <c r="N160" s="1455">
        <v>0</v>
      </c>
      <c r="O160" s="1455">
        <v>0</v>
      </c>
      <c r="P160" s="1456">
        <f t="shared" si="118"/>
        <v>0</v>
      </c>
      <c r="Q160" s="1434"/>
      <c r="R160" s="1434"/>
      <c r="S160" s="1455">
        <v>0</v>
      </c>
      <c r="T160" s="1455">
        <v>0</v>
      </c>
      <c r="U160" s="1455">
        <v>0</v>
      </c>
      <c r="V160" s="1455">
        <v>0</v>
      </c>
      <c r="W160" s="1455">
        <v>0</v>
      </c>
      <c r="X160" s="1455">
        <v>0</v>
      </c>
      <c r="Y160" s="1455">
        <v>0</v>
      </c>
      <c r="Z160" s="1455">
        <v>0</v>
      </c>
      <c r="AA160" s="1455">
        <v>0</v>
      </c>
      <c r="AB160" s="1455">
        <v>0</v>
      </c>
      <c r="AC160" s="1455">
        <v>0</v>
      </c>
      <c r="AD160" s="1455">
        <v>0</v>
      </c>
      <c r="AE160" s="1456">
        <f t="shared" si="135"/>
        <v>0</v>
      </c>
      <c r="AF160" s="1434"/>
      <c r="AG160" s="1455">
        <v>0</v>
      </c>
      <c r="AH160" s="1455">
        <v>0</v>
      </c>
      <c r="AI160" s="1455">
        <v>0</v>
      </c>
      <c r="AJ160" s="1455">
        <v>0</v>
      </c>
      <c r="AK160" s="1455">
        <v>0</v>
      </c>
      <c r="AL160" s="1455"/>
      <c r="AM160" s="1455">
        <v>0</v>
      </c>
      <c r="AN160" s="1455">
        <v>0</v>
      </c>
      <c r="AO160" s="1455"/>
      <c r="AP160" s="1455">
        <v>0</v>
      </c>
      <c r="AQ160" s="1455">
        <v>0</v>
      </c>
      <c r="AR160" s="1457">
        <v>0</v>
      </c>
      <c r="AS160" s="1456">
        <f t="shared" si="136"/>
        <v>0</v>
      </c>
      <c r="AT160" s="1436">
        <f t="shared" si="131"/>
        <v>0</v>
      </c>
      <c r="AU160" s="1457"/>
      <c r="AV160" s="1457"/>
      <c r="AW160" s="1457"/>
      <c r="AX160" s="1457"/>
      <c r="AY160" s="1457"/>
      <c r="AZ160" s="1457"/>
      <c r="BA160" s="1457"/>
      <c r="BB160" s="1457"/>
      <c r="BC160" s="1457"/>
      <c r="BD160" s="1457"/>
      <c r="BE160" s="1457"/>
      <c r="BF160" s="1457"/>
      <c r="BG160" s="1458">
        <f t="shared" si="137"/>
        <v>0</v>
      </c>
      <c r="BI160" s="1457"/>
      <c r="BJ160" s="1457"/>
      <c r="BK160" s="1457"/>
      <c r="BL160" s="1457"/>
      <c r="BM160" s="1457"/>
      <c r="BN160" s="1457"/>
      <c r="BO160" s="1457"/>
      <c r="BP160" s="1457"/>
      <c r="BQ160" s="1457"/>
      <c r="BR160" s="1457"/>
      <c r="BS160" s="1457"/>
      <c r="BT160" s="1457"/>
      <c r="BU160" s="1458">
        <f t="shared" si="138"/>
        <v>0</v>
      </c>
    </row>
    <row r="161" spans="1:73" hidden="1" outlineLevel="1">
      <c r="A161" s="1434"/>
      <c r="B161" s="1478" t="s">
        <v>582</v>
      </c>
      <c r="C161" s="1434"/>
      <c r="D161" s="1455"/>
      <c r="E161" s="1455"/>
      <c r="F161" s="1455"/>
      <c r="G161" s="1455"/>
      <c r="H161" s="1455"/>
      <c r="I161" s="1455">
        <v>0</v>
      </c>
      <c r="J161" s="1455">
        <v>0</v>
      </c>
      <c r="K161" s="1455">
        <v>0</v>
      </c>
      <c r="L161" s="1455">
        <v>0</v>
      </c>
      <c r="M161" s="1455">
        <v>0</v>
      </c>
      <c r="N161" s="1455">
        <v>0</v>
      </c>
      <c r="O161" s="1455">
        <v>0</v>
      </c>
      <c r="P161" s="1456">
        <f t="shared" si="118"/>
        <v>0</v>
      </c>
      <c r="Q161" s="1434"/>
      <c r="R161" s="1434"/>
      <c r="S161" s="1455">
        <v>0</v>
      </c>
      <c r="T161" s="1455">
        <v>0</v>
      </c>
      <c r="U161" s="1455">
        <v>0</v>
      </c>
      <c r="V161" s="1455">
        <v>0</v>
      </c>
      <c r="W161" s="1455">
        <v>0</v>
      </c>
      <c r="X161" s="1455">
        <v>0</v>
      </c>
      <c r="Y161" s="1455">
        <v>0</v>
      </c>
      <c r="Z161" s="1455">
        <v>0</v>
      </c>
      <c r="AA161" s="1455">
        <v>0</v>
      </c>
      <c r="AB161" s="1455">
        <v>0</v>
      </c>
      <c r="AC161" s="1455">
        <v>0</v>
      </c>
      <c r="AD161" s="1455">
        <v>0</v>
      </c>
      <c r="AE161" s="1456">
        <f t="shared" si="135"/>
        <v>0</v>
      </c>
      <c r="AF161" s="1434"/>
      <c r="AG161" s="1455">
        <v>0</v>
      </c>
      <c r="AH161" s="1455">
        <v>0</v>
      </c>
      <c r="AI161" s="1455">
        <v>0</v>
      </c>
      <c r="AJ161" s="1455">
        <v>0</v>
      </c>
      <c r="AK161" s="1455">
        <v>0</v>
      </c>
      <c r="AL161" s="1455"/>
      <c r="AM161" s="1455">
        <v>0</v>
      </c>
      <c r="AN161" s="1455">
        <v>0</v>
      </c>
      <c r="AO161" s="1455"/>
      <c r="AP161" s="1455">
        <v>0</v>
      </c>
      <c r="AQ161" s="1455">
        <v>0</v>
      </c>
      <c r="AR161" s="1457">
        <v>0</v>
      </c>
      <c r="AS161" s="1456">
        <f t="shared" si="136"/>
        <v>0</v>
      </c>
      <c r="AT161" s="1436">
        <f t="shared" si="131"/>
        <v>0</v>
      </c>
      <c r="AU161" s="1457"/>
      <c r="AV161" s="1457"/>
      <c r="AW161" s="1457"/>
      <c r="AX161" s="1457"/>
      <c r="AY161" s="1457"/>
      <c r="AZ161" s="1457"/>
      <c r="BA161" s="1457"/>
      <c r="BB161" s="1457"/>
      <c r="BC161" s="1457"/>
      <c r="BD161" s="1457"/>
      <c r="BE161" s="1457"/>
      <c r="BF161" s="1457"/>
      <c r="BG161" s="1458">
        <f t="shared" si="137"/>
        <v>0</v>
      </c>
      <c r="BI161" s="1457"/>
      <c r="BJ161" s="1457"/>
      <c r="BK161" s="1457"/>
      <c r="BL161" s="1457"/>
      <c r="BM161" s="1457"/>
      <c r="BN161" s="1457"/>
      <c r="BO161" s="1457"/>
      <c r="BP161" s="1457"/>
      <c r="BQ161" s="1457"/>
      <c r="BR161" s="1457"/>
      <c r="BS161" s="1457"/>
      <c r="BT161" s="1457"/>
      <c r="BU161" s="1458">
        <f t="shared" si="138"/>
        <v>0</v>
      </c>
    </row>
    <row r="162" spans="1:73" hidden="1" outlineLevel="1">
      <c r="A162" s="1434"/>
      <c r="B162" s="1478" t="s">
        <v>583</v>
      </c>
      <c r="C162" s="1434"/>
      <c r="D162" s="1455"/>
      <c r="E162" s="1455"/>
      <c r="F162" s="1455"/>
      <c r="G162" s="1455"/>
      <c r="H162" s="1455"/>
      <c r="I162" s="1455">
        <v>0</v>
      </c>
      <c r="J162" s="1455">
        <v>0</v>
      </c>
      <c r="K162" s="1455">
        <v>0</v>
      </c>
      <c r="L162" s="1455">
        <v>0</v>
      </c>
      <c r="M162" s="1455">
        <v>0</v>
      </c>
      <c r="N162" s="1455">
        <v>0</v>
      </c>
      <c r="O162" s="1455">
        <v>0</v>
      </c>
      <c r="P162" s="1456">
        <f t="shared" si="118"/>
        <v>0</v>
      </c>
      <c r="Q162" s="1434"/>
      <c r="R162" s="1434"/>
      <c r="S162" s="1455">
        <v>0</v>
      </c>
      <c r="T162" s="1455">
        <v>0</v>
      </c>
      <c r="U162" s="1455">
        <v>0</v>
      </c>
      <c r="V162" s="1455">
        <v>0</v>
      </c>
      <c r="W162" s="1455">
        <v>0</v>
      </c>
      <c r="X162" s="1455">
        <v>0</v>
      </c>
      <c r="Y162" s="1455">
        <v>0</v>
      </c>
      <c r="Z162" s="1455">
        <v>0</v>
      </c>
      <c r="AA162" s="1455">
        <v>0</v>
      </c>
      <c r="AB162" s="1455">
        <v>0</v>
      </c>
      <c r="AC162" s="1455">
        <v>0</v>
      </c>
      <c r="AD162" s="1455">
        <v>0</v>
      </c>
      <c r="AE162" s="1456">
        <f t="shared" si="135"/>
        <v>0</v>
      </c>
      <c r="AF162" s="1434"/>
      <c r="AG162" s="1455">
        <v>0</v>
      </c>
      <c r="AH162" s="1455">
        <v>0</v>
      </c>
      <c r="AI162" s="1455">
        <v>0</v>
      </c>
      <c r="AJ162" s="1455">
        <v>0</v>
      </c>
      <c r="AK162" s="1455">
        <v>0</v>
      </c>
      <c r="AL162" s="1455"/>
      <c r="AM162" s="1455">
        <v>0</v>
      </c>
      <c r="AN162" s="1455">
        <v>0</v>
      </c>
      <c r="AO162" s="1455"/>
      <c r="AP162" s="1455">
        <v>0</v>
      </c>
      <c r="AQ162" s="1455">
        <v>0</v>
      </c>
      <c r="AR162" s="1457">
        <v>0</v>
      </c>
      <c r="AS162" s="1456">
        <f t="shared" si="136"/>
        <v>0</v>
      </c>
      <c r="AT162" s="1436">
        <f t="shared" si="131"/>
        <v>0</v>
      </c>
      <c r="AU162" s="1457"/>
      <c r="AV162" s="1457"/>
      <c r="AW162" s="1457"/>
      <c r="AX162" s="1457"/>
      <c r="AY162" s="1457"/>
      <c r="AZ162" s="1457"/>
      <c r="BA162" s="1457"/>
      <c r="BB162" s="1457"/>
      <c r="BC162" s="1457"/>
      <c r="BD162" s="1457"/>
      <c r="BE162" s="1457"/>
      <c r="BF162" s="1457"/>
      <c r="BG162" s="1458">
        <f t="shared" si="137"/>
        <v>0</v>
      </c>
      <c r="BI162" s="1457"/>
      <c r="BJ162" s="1457"/>
      <c r="BK162" s="1457"/>
      <c r="BL162" s="1457"/>
      <c r="BM162" s="1457"/>
      <c r="BN162" s="1457"/>
      <c r="BO162" s="1457"/>
      <c r="BP162" s="1457"/>
      <c r="BQ162" s="1457"/>
      <c r="BR162" s="1457"/>
      <c r="BS162" s="1457"/>
      <c r="BT162" s="1457"/>
      <c r="BU162" s="1458">
        <f t="shared" si="138"/>
        <v>0</v>
      </c>
    </row>
    <row r="163" spans="1:73" hidden="1" outlineLevel="1">
      <c r="A163" s="1434"/>
      <c r="B163" s="1478" t="s">
        <v>584</v>
      </c>
      <c r="C163" s="1434"/>
      <c r="D163" s="1455"/>
      <c r="E163" s="1455"/>
      <c r="F163" s="1455"/>
      <c r="G163" s="1455"/>
      <c r="H163" s="1455"/>
      <c r="I163" s="1455">
        <v>0</v>
      </c>
      <c r="J163" s="1455">
        <v>0</v>
      </c>
      <c r="K163" s="1455">
        <v>0</v>
      </c>
      <c r="L163" s="1455">
        <v>0</v>
      </c>
      <c r="M163" s="1455">
        <v>0</v>
      </c>
      <c r="N163" s="1455">
        <v>0</v>
      </c>
      <c r="O163" s="1455">
        <v>0</v>
      </c>
      <c r="P163" s="1456">
        <f t="shared" si="118"/>
        <v>0</v>
      </c>
      <c r="Q163" s="1434"/>
      <c r="R163" s="1434"/>
      <c r="S163" s="1455">
        <v>0</v>
      </c>
      <c r="T163" s="1455">
        <v>0</v>
      </c>
      <c r="U163" s="1455">
        <v>0</v>
      </c>
      <c r="V163" s="1455">
        <v>0</v>
      </c>
      <c r="W163" s="1455">
        <v>0</v>
      </c>
      <c r="X163" s="1455">
        <v>0</v>
      </c>
      <c r="Y163" s="1455">
        <v>0</v>
      </c>
      <c r="Z163" s="1455">
        <v>0</v>
      </c>
      <c r="AA163" s="1455">
        <v>0</v>
      </c>
      <c r="AB163" s="1455">
        <v>0</v>
      </c>
      <c r="AC163" s="1455">
        <v>0</v>
      </c>
      <c r="AD163" s="1455">
        <v>0</v>
      </c>
      <c r="AE163" s="1456">
        <f t="shared" si="135"/>
        <v>0</v>
      </c>
      <c r="AF163" s="1434"/>
      <c r="AG163" s="1455">
        <v>0</v>
      </c>
      <c r="AH163" s="1455">
        <v>0</v>
      </c>
      <c r="AI163" s="1455">
        <v>0</v>
      </c>
      <c r="AJ163" s="1455">
        <v>0</v>
      </c>
      <c r="AK163" s="1455">
        <v>0</v>
      </c>
      <c r="AL163" s="1455"/>
      <c r="AM163" s="1455">
        <v>0</v>
      </c>
      <c r="AN163" s="1455">
        <v>0</v>
      </c>
      <c r="AO163" s="1455"/>
      <c r="AP163" s="1455">
        <v>0</v>
      </c>
      <c r="AQ163" s="1455">
        <v>0</v>
      </c>
      <c r="AR163" s="1457">
        <v>0</v>
      </c>
      <c r="AS163" s="1456">
        <f t="shared" si="136"/>
        <v>0</v>
      </c>
      <c r="AT163" s="1436">
        <f t="shared" si="131"/>
        <v>0</v>
      </c>
      <c r="AU163" s="1457"/>
      <c r="AV163" s="1457"/>
      <c r="AW163" s="1457"/>
      <c r="AX163" s="1457"/>
      <c r="AY163" s="1457"/>
      <c r="AZ163" s="1457"/>
      <c r="BA163" s="1457"/>
      <c r="BB163" s="1457"/>
      <c r="BC163" s="1457"/>
      <c r="BD163" s="1457"/>
      <c r="BE163" s="1457"/>
      <c r="BF163" s="1457"/>
      <c r="BG163" s="1458">
        <f t="shared" si="137"/>
        <v>0</v>
      </c>
      <c r="BI163" s="1457"/>
      <c r="BJ163" s="1457"/>
      <c r="BK163" s="1457"/>
      <c r="BL163" s="1457"/>
      <c r="BM163" s="1457"/>
      <c r="BN163" s="1457"/>
      <c r="BO163" s="1457"/>
      <c r="BP163" s="1457"/>
      <c r="BQ163" s="1457"/>
      <c r="BR163" s="1457"/>
      <c r="BS163" s="1457"/>
      <c r="BT163" s="1457"/>
      <c r="BU163" s="1458">
        <f t="shared" si="138"/>
        <v>0</v>
      </c>
    </row>
    <row r="164" spans="1:73" collapsed="1">
      <c r="A164" s="1434"/>
      <c r="B164" s="1476" t="s">
        <v>585</v>
      </c>
      <c r="C164" s="1434" t="s">
        <v>586</v>
      </c>
      <c r="D164" s="1477">
        <f t="shared" ref="D164:O164" si="142">SUM(D165:D191)</f>
        <v>0</v>
      </c>
      <c r="E164" s="1477">
        <f t="shared" si="142"/>
        <v>0</v>
      </c>
      <c r="F164" s="1477">
        <f t="shared" si="142"/>
        <v>0</v>
      </c>
      <c r="G164" s="1477">
        <f t="shared" si="142"/>
        <v>200</v>
      </c>
      <c r="H164" s="1477">
        <f t="shared" si="142"/>
        <v>710</v>
      </c>
      <c r="I164" s="1477">
        <f t="shared" si="142"/>
        <v>700</v>
      </c>
      <c r="J164" s="1477">
        <f t="shared" si="142"/>
        <v>760</v>
      </c>
      <c r="K164" s="1477">
        <f t="shared" si="142"/>
        <v>821806</v>
      </c>
      <c r="L164" s="1477">
        <f t="shared" si="142"/>
        <v>1050</v>
      </c>
      <c r="M164" s="1477">
        <f t="shared" si="142"/>
        <v>1710</v>
      </c>
      <c r="N164" s="1477">
        <f t="shared" si="142"/>
        <v>714</v>
      </c>
      <c r="O164" s="1477">
        <f t="shared" si="142"/>
        <v>700</v>
      </c>
      <c r="P164" s="1452">
        <f t="shared" si="118"/>
        <v>828350</v>
      </c>
      <c r="Q164" s="1434"/>
      <c r="R164" s="1434"/>
      <c r="S164" s="1477">
        <f t="shared" ref="S164:AD164" si="143">SUM(S165:S191)</f>
        <v>700</v>
      </c>
      <c r="T164" s="1477">
        <f t="shared" si="143"/>
        <v>700</v>
      </c>
      <c r="U164" s="1477">
        <f t="shared" si="143"/>
        <v>700</v>
      </c>
      <c r="V164" s="1477">
        <f t="shared" si="143"/>
        <v>700</v>
      </c>
      <c r="W164" s="1477">
        <f t="shared" si="143"/>
        <v>34623418</v>
      </c>
      <c r="X164" s="1477">
        <f t="shared" si="143"/>
        <v>13320</v>
      </c>
      <c r="Y164" s="1477">
        <f t="shared" si="143"/>
        <v>33900</v>
      </c>
      <c r="Z164" s="1477">
        <f t="shared" si="143"/>
        <v>697180</v>
      </c>
      <c r="AA164" s="1477">
        <f t="shared" si="143"/>
        <v>12147819</v>
      </c>
      <c r="AB164" s="1477">
        <f t="shared" si="143"/>
        <v>32111</v>
      </c>
      <c r="AC164" s="1477">
        <f t="shared" si="143"/>
        <v>85874039</v>
      </c>
      <c r="AD164" s="1477">
        <f t="shared" si="143"/>
        <v>6208232</v>
      </c>
      <c r="AE164" s="1452">
        <f t="shared" si="135"/>
        <v>139632819</v>
      </c>
      <c r="AF164" s="1434"/>
      <c r="AG164" s="1477">
        <f t="shared" ref="AG164:AR164" si="144">SUM(AG165:AG191)</f>
        <v>707</v>
      </c>
      <c r="AH164" s="1477">
        <f t="shared" si="144"/>
        <v>706</v>
      </c>
      <c r="AI164" s="1477">
        <f t="shared" si="144"/>
        <v>4612530</v>
      </c>
      <c r="AJ164" s="1477">
        <f t="shared" si="144"/>
        <v>707</v>
      </c>
      <c r="AK164" s="1477">
        <f t="shared" si="144"/>
        <v>78924</v>
      </c>
      <c r="AL164" s="1477">
        <f t="shared" si="144"/>
        <v>9909791</v>
      </c>
      <c r="AM164" s="1477">
        <f t="shared" si="144"/>
        <v>7626427</v>
      </c>
      <c r="AN164" s="1477">
        <f t="shared" si="144"/>
        <v>2280742</v>
      </c>
      <c r="AO164" s="1477">
        <f>SUM(AO165:AO191)</f>
        <v>700</v>
      </c>
      <c r="AP164" s="1477">
        <f t="shared" si="144"/>
        <v>23413262</v>
      </c>
      <c r="AQ164" s="1477">
        <f t="shared" si="144"/>
        <v>700</v>
      </c>
      <c r="AR164" s="1477">
        <f t="shared" si="144"/>
        <v>74810756</v>
      </c>
      <c r="AS164" s="1452">
        <f t="shared" si="136"/>
        <v>122735952</v>
      </c>
      <c r="AT164" s="1436">
        <f t="shared" si="131"/>
        <v>47924496</v>
      </c>
      <c r="AU164" s="1477">
        <v>707</v>
      </c>
      <c r="AV164" s="1477">
        <v>700</v>
      </c>
      <c r="AW164" s="1477"/>
      <c r="AX164" s="1477"/>
      <c r="AY164" s="1477"/>
      <c r="AZ164" s="1477"/>
      <c r="BA164" s="1477"/>
      <c r="BB164" s="1477"/>
      <c r="BC164" s="1477"/>
      <c r="BD164" s="1477"/>
      <c r="BE164" s="1477"/>
      <c r="BF164" s="1477"/>
      <c r="BG164" s="1453">
        <f t="shared" si="137"/>
        <v>1407</v>
      </c>
      <c r="BI164" s="1477"/>
      <c r="BJ164" s="1477"/>
      <c r="BK164" s="1477"/>
      <c r="BL164" s="1477"/>
      <c r="BM164" s="1477"/>
      <c r="BN164" s="1477"/>
      <c r="BO164" s="1477"/>
      <c r="BP164" s="1477"/>
      <c r="BQ164" s="1477"/>
      <c r="BR164" s="1477"/>
      <c r="BS164" s="1477"/>
      <c r="BT164" s="1477"/>
      <c r="BU164" s="1453">
        <f t="shared" si="138"/>
        <v>0</v>
      </c>
    </row>
    <row r="165" spans="1:73" outlineLevel="1">
      <c r="A165" s="1434"/>
      <c r="B165" s="1478" t="s">
        <v>587</v>
      </c>
      <c r="C165" s="1434"/>
      <c r="D165" s="1455"/>
      <c r="E165" s="1455"/>
      <c r="F165" s="1455"/>
      <c r="G165" s="1455"/>
      <c r="H165" s="1455"/>
      <c r="I165" s="1455">
        <v>0</v>
      </c>
      <c r="J165" s="1455">
        <v>0</v>
      </c>
      <c r="K165" s="1455">
        <v>821100</v>
      </c>
      <c r="L165" s="1455">
        <v>0</v>
      </c>
      <c r="M165" s="1455">
        <v>0</v>
      </c>
      <c r="N165" s="1455">
        <v>0</v>
      </c>
      <c r="O165" s="1455">
        <v>0</v>
      </c>
      <c r="P165" s="1456">
        <f t="shared" si="118"/>
        <v>821100</v>
      </c>
      <c r="Q165" s="1434"/>
      <c r="R165" s="1434"/>
      <c r="S165" s="1455">
        <v>0</v>
      </c>
      <c r="T165" s="1455">
        <v>0</v>
      </c>
      <c r="U165" s="1455">
        <v>0</v>
      </c>
      <c r="V165" s="1455">
        <v>0</v>
      </c>
      <c r="W165" s="1455">
        <v>0</v>
      </c>
      <c r="X165" s="1455">
        <v>0</v>
      </c>
      <c r="Y165" s="1455">
        <v>33200</v>
      </c>
      <c r="Z165" s="1455">
        <v>0</v>
      </c>
      <c r="AA165" s="1455">
        <v>0</v>
      </c>
      <c r="AB165" s="1455">
        <v>28028</v>
      </c>
      <c r="AC165" s="1455">
        <v>120524</v>
      </c>
      <c r="AD165" s="1455">
        <v>177552</v>
      </c>
      <c r="AE165" s="1456">
        <f t="shared" si="135"/>
        <v>359304</v>
      </c>
      <c r="AF165" s="1434"/>
      <c r="AG165" s="1455">
        <v>0</v>
      </c>
      <c r="AH165" s="1455">
        <v>0</v>
      </c>
      <c r="AI165" s="1455">
        <v>0</v>
      </c>
      <c r="AJ165" s="1455">
        <v>0</v>
      </c>
      <c r="AK165" s="1455">
        <v>0</v>
      </c>
      <c r="AL165" s="1455"/>
      <c r="AM165" s="1455">
        <v>0</v>
      </c>
      <c r="AN165" s="1455">
        <v>0</v>
      </c>
      <c r="AO165" s="1455"/>
      <c r="AP165" s="1455">
        <v>0</v>
      </c>
      <c r="AQ165" s="1455">
        <v>0</v>
      </c>
      <c r="AR165" s="1457">
        <v>0</v>
      </c>
      <c r="AS165" s="1456">
        <f t="shared" si="136"/>
        <v>0</v>
      </c>
      <c r="AT165" s="1436">
        <f t="shared" si="131"/>
        <v>0</v>
      </c>
      <c r="AU165" s="1457"/>
      <c r="AV165" s="1457"/>
      <c r="AW165" s="1457"/>
      <c r="AX165" s="1457"/>
      <c r="AY165" s="1457"/>
      <c r="AZ165" s="1457"/>
      <c r="BA165" s="1457"/>
      <c r="BB165" s="1457"/>
      <c r="BC165" s="1457"/>
      <c r="BD165" s="1457"/>
      <c r="BE165" s="1457"/>
      <c r="BF165" s="1457"/>
      <c r="BG165" s="1458">
        <f t="shared" si="137"/>
        <v>0</v>
      </c>
      <c r="BI165" s="1457"/>
      <c r="BJ165" s="1457"/>
      <c r="BK165" s="1457"/>
      <c r="BL165" s="1457"/>
      <c r="BM165" s="1457"/>
      <c r="BN165" s="1457"/>
      <c r="BO165" s="1457"/>
      <c r="BP165" s="1457"/>
      <c r="BQ165" s="1457"/>
      <c r="BR165" s="1457"/>
      <c r="BS165" s="1457"/>
      <c r="BT165" s="1457"/>
      <c r="BU165" s="1458">
        <f t="shared" si="138"/>
        <v>0</v>
      </c>
    </row>
    <row r="166" spans="1:73" outlineLevel="1">
      <c r="A166" s="1434"/>
      <c r="B166" s="1478" t="s">
        <v>588</v>
      </c>
      <c r="C166" s="1434"/>
      <c r="D166" s="1455"/>
      <c r="E166" s="1455"/>
      <c r="F166" s="1455"/>
      <c r="G166" s="1455"/>
      <c r="H166" s="1455"/>
      <c r="I166" s="1455">
        <v>0</v>
      </c>
      <c r="J166" s="1455">
        <v>0</v>
      </c>
      <c r="K166" s="1455">
        <v>0</v>
      </c>
      <c r="L166" s="1455">
        <v>0</v>
      </c>
      <c r="M166" s="1455">
        <v>0</v>
      </c>
      <c r="N166" s="1455">
        <v>0</v>
      </c>
      <c r="O166" s="1455">
        <v>0</v>
      </c>
      <c r="P166" s="1456">
        <f t="shared" si="118"/>
        <v>0</v>
      </c>
      <c r="Q166" s="1434"/>
      <c r="R166" s="1434"/>
      <c r="S166" s="1455">
        <v>0</v>
      </c>
      <c r="T166" s="1455">
        <v>0</v>
      </c>
      <c r="U166" s="1455">
        <v>0</v>
      </c>
      <c r="V166" s="1455">
        <v>0</v>
      </c>
      <c r="W166" s="1455">
        <v>0</v>
      </c>
      <c r="X166" s="1455">
        <v>0</v>
      </c>
      <c r="Y166" s="1455">
        <v>0</v>
      </c>
      <c r="Z166" s="1455">
        <v>0</v>
      </c>
      <c r="AA166" s="1455">
        <v>0</v>
      </c>
      <c r="AB166" s="1455">
        <v>0</v>
      </c>
      <c r="AC166" s="1455">
        <v>0</v>
      </c>
      <c r="AD166" s="1455">
        <v>0</v>
      </c>
      <c r="AE166" s="1456">
        <f t="shared" si="135"/>
        <v>0</v>
      </c>
      <c r="AF166" s="1434"/>
      <c r="AG166" s="1455">
        <v>0</v>
      </c>
      <c r="AH166" s="1455">
        <v>0</v>
      </c>
      <c r="AI166" s="1455">
        <v>0</v>
      </c>
      <c r="AJ166" s="1455">
        <v>0</v>
      </c>
      <c r="AK166" s="1455">
        <v>0</v>
      </c>
      <c r="AL166" s="1455"/>
      <c r="AM166" s="1455">
        <v>0</v>
      </c>
      <c r="AN166" s="1455">
        <v>0</v>
      </c>
      <c r="AO166" s="1455"/>
      <c r="AP166" s="1455">
        <v>0</v>
      </c>
      <c r="AQ166" s="1455">
        <v>0</v>
      </c>
      <c r="AR166" s="1457">
        <v>0</v>
      </c>
      <c r="AS166" s="1456">
        <f t="shared" si="136"/>
        <v>0</v>
      </c>
      <c r="AT166" s="1436">
        <f t="shared" si="131"/>
        <v>0</v>
      </c>
      <c r="AU166" s="1457"/>
      <c r="AV166" s="1457"/>
      <c r="AW166" s="1457"/>
      <c r="AX166" s="1457"/>
      <c r="AY166" s="1457"/>
      <c r="AZ166" s="1457"/>
      <c r="BA166" s="1457"/>
      <c r="BB166" s="1457"/>
      <c r="BC166" s="1457"/>
      <c r="BD166" s="1457"/>
      <c r="BE166" s="1457"/>
      <c r="BF166" s="1457"/>
      <c r="BG166" s="1458">
        <f t="shared" si="137"/>
        <v>0</v>
      </c>
      <c r="BI166" s="1457"/>
      <c r="BJ166" s="1457"/>
      <c r="BK166" s="1457"/>
      <c r="BL166" s="1457"/>
      <c r="BM166" s="1457"/>
      <c r="BN166" s="1457"/>
      <c r="BO166" s="1457"/>
      <c r="BP166" s="1457"/>
      <c r="BQ166" s="1457"/>
      <c r="BR166" s="1457"/>
      <c r="BS166" s="1457"/>
      <c r="BT166" s="1457"/>
      <c r="BU166" s="1458">
        <f t="shared" si="138"/>
        <v>0</v>
      </c>
    </row>
    <row r="167" spans="1:73" outlineLevel="1">
      <c r="A167" s="1434"/>
      <c r="B167" s="1478" t="s">
        <v>589</v>
      </c>
      <c r="C167" s="1434"/>
      <c r="D167" s="1455"/>
      <c r="E167" s="1455"/>
      <c r="F167" s="1455"/>
      <c r="G167" s="1455"/>
      <c r="H167" s="1455"/>
      <c r="I167" s="1455"/>
      <c r="J167" s="1455"/>
      <c r="K167" s="1455"/>
      <c r="L167" s="1455"/>
      <c r="M167" s="1455"/>
      <c r="N167" s="1455"/>
      <c r="O167" s="1455"/>
      <c r="P167" s="1456"/>
      <c r="Q167" s="1434"/>
      <c r="R167" s="1434"/>
      <c r="S167" s="1455"/>
      <c r="T167" s="1455"/>
      <c r="U167" s="1455"/>
      <c r="V167" s="1455"/>
      <c r="W167" s="1455"/>
      <c r="X167" s="1455"/>
      <c r="Y167" s="1455"/>
      <c r="Z167" s="1455"/>
      <c r="AA167" s="1455"/>
      <c r="AB167" s="1455"/>
      <c r="AC167" s="1455"/>
      <c r="AD167" s="1455"/>
      <c r="AE167" s="1456"/>
      <c r="AF167" s="1434"/>
      <c r="AG167" s="1455"/>
      <c r="AH167" s="1455"/>
      <c r="AI167" s="1455"/>
      <c r="AJ167" s="1455"/>
      <c r="AK167" s="1455"/>
      <c r="AL167" s="1455"/>
      <c r="AM167" s="1455"/>
      <c r="AN167" s="1455">
        <v>1267960</v>
      </c>
      <c r="AO167" s="1455"/>
      <c r="AP167" s="1455">
        <v>0</v>
      </c>
      <c r="AQ167" s="1455">
        <v>0</v>
      </c>
      <c r="AR167" s="1457">
        <v>0</v>
      </c>
      <c r="AS167" s="1456">
        <f t="shared" si="136"/>
        <v>1267960</v>
      </c>
      <c r="AT167" s="1436">
        <f t="shared" si="131"/>
        <v>1267960</v>
      </c>
      <c r="AU167" s="1457"/>
      <c r="AV167" s="1457"/>
      <c r="AW167" s="1457"/>
      <c r="AX167" s="1457"/>
      <c r="AY167" s="1457"/>
      <c r="AZ167" s="1457"/>
      <c r="BA167" s="1457"/>
      <c r="BB167" s="1457"/>
      <c r="BC167" s="1457"/>
      <c r="BD167" s="1457"/>
      <c r="BE167" s="1457"/>
      <c r="BF167" s="1457"/>
      <c r="BG167" s="1458"/>
      <c r="BI167" s="1457"/>
      <c r="BJ167" s="1457"/>
      <c r="BK167" s="1457"/>
      <c r="BL167" s="1457"/>
      <c r="BM167" s="1457"/>
      <c r="BN167" s="1457"/>
      <c r="BO167" s="1457"/>
      <c r="BP167" s="1457"/>
      <c r="BQ167" s="1457"/>
      <c r="BR167" s="1457"/>
      <c r="BS167" s="1457"/>
      <c r="BT167" s="1457"/>
      <c r="BU167" s="1458"/>
    </row>
    <row r="168" spans="1:73" outlineLevel="1">
      <c r="A168" s="1434"/>
      <c r="B168" s="1478" t="s">
        <v>590</v>
      </c>
      <c r="C168" s="1434"/>
      <c r="D168" s="1455"/>
      <c r="E168" s="1455"/>
      <c r="F168" s="1455"/>
      <c r="G168" s="1455"/>
      <c r="H168" s="1455"/>
      <c r="I168" s="1455">
        <v>0</v>
      </c>
      <c r="J168" s="1455">
        <v>0</v>
      </c>
      <c r="K168" s="1455">
        <v>0</v>
      </c>
      <c r="L168" s="1455">
        <v>0</v>
      </c>
      <c r="M168" s="1455">
        <v>0</v>
      </c>
      <c r="N168" s="1455">
        <v>0</v>
      </c>
      <c r="O168" s="1455">
        <v>0</v>
      </c>
      <c r="P168" s="1456">
        <f t="shared" si="118"/>
        <v>0</v>
      </c>
      <c r="Q168" s="1434"/>
      <c r="R168" s="1434"/>
      <c r="S168" s="1455">
        <v>0</v>
      </c>
      <c r="T168" s="1455">
        <v>0</v>
      </c>
      <c r="U168" s="1455">
        <v>0</v>
      </c>
      <c r="V168" s="1455">
        <v>0</v>
      </c>
      <c r="W168" s="1455">
        <v>0</v>
      </c>
      <c r="X168" s="1455">
        <v>0</v>
      </c>
      <c r="Y168" s="1455">
        <v>0</v>
      </c>
      <c r="Z168" s="1455">
        <v>0</v>
      </c>
      <c r="AA168" s="1455">
        <v>0</v>
      </c>
      <c r="AB168" s="1455">
        <v>0</v>
      </c>
      <c r="AC168" s="1455">
        <v>0</v>
      </c>
      <c r="AD168" s="1455">
        <v>0</v>
      </c>
      <c r="AE168" s="1456">
        <f t="shared" si="135"/>
        <v>0</v>
      </c>
      <c r="AF168" s="1434"/>
      <c r="AG168" s="1455">
        <v>0</v>
      </c>
      <c r="AH168" s="1455">
        <v>0</v>
      </c>
      <c r="AI168" s="1455">
        <v>0</v>
      </c>
      <c r="AJ168" s="1455">
        <v>0</v>
      </c>
      <c r="AK168" s="1455">
        <v>0</v>
      </c>
      <c r="AL168" s="1455"/>
      <c r="AM168" s="1455">
        <v>0</v>
      </c>
      <c r="AN168" s="1455">
        <v>0</v>
      </c>
      <c r="AO168" s="1455"/>
      <c r="AP168" s="1455">
        <v>0</v>
      </c>
      <c r="AQ168" s="1455">
        <v>0</v>
      </c>
      <c r="AR168" s="1457">
        <v>0</v>
      </c>
      <c r="AS168" s="1456">
        <f t="shared" si="136"/>
        <v>0</v>
      </c>
      <c r="AT168" s="1436">
        <f t="shared" si="131"/>
        <v>0</v>
      </c>
      <c r="AU168" s="1457"/>
      <c r="AV168" s="1457"/>
      <c r="AW168" s="1457"/>
      <c r="AX168" s="1457"/>
      <c r="AY168" s="1457"/>
      <c r="AZ168" s="1457"/>
      <c r="BA168" s="1457"/>
      <c r="BB168" s="1457"/>
      <c r="BC168" s="1457"/>
      <c r="BD168" s="1457"/>
      <c r="BE168" s="1457"/>
      <c r="BF168" s="1457"/>
      <c r="BG168" s="1458">
        <f t="shared" si="137"/>
        <v>0</v>
      </c>
      <c r="BI168" s="1457"/>
      <c r="BJ168" s="1457"/>
      <c r="BK168" s="1457"/>
      <c r="BL168" s="1457"/>
      <c r="BM168" s="1457"/>
      <c r="BN168" s="1457"/>
      <c r="BO168" s="1457"/>
      <c r="BP168" s="1457"/>
      <c r="BQ168" s="1457"/>
      <c r="BR168" s="1457"/>
      <c r="BS168" s="1457"/>
      <c r="BT168" s="1457"/>
      <c r="BU168" s="1458">
        <f t="shared" si="138"/>
        <v>0</v>
      </c>
    </row>
    <row r="169" spans="1:73" outlineLevel="1">
      <c r="A169" s="1434"/>
      <c r="B169" s="1478" t="s">
        <v>591</v>
      </c>
      <c r="C169" s="1434"/>
      <c r="D169" s="1455"/>
      <c r="E169" s="1455"/>
      <c r="F169" s="1455"/>
      <c r="G169" s="1455"/>
      <c r="H169" s="1455"/>
      <c r="I169" s="1455">
        <v>0</v>
      </c>
      <c r="J169" s="1455">
        <v>0</v>
      </c>
      <c r="K169" s="1455">
        <v>0</v>
      </c>
      <c r="L169" s="1455">
        <v>0</v>
      </c>
      <c r="M169" s="1455">
        <v>0</v>
      </c>
      <c r="N169" s="1455">
        <v>0</v>
      </c>
      <c r="O169" s="1455">
        <v>0</v>
      </c>
      <c r="P169" s="1456">
        <f t="shared" si="118"/>
        <v>0</v>
      </c>
      <c r="Q169" s="1434"/>
      <c r="R169" s="1434"/>
      <c r="S169" s="1455">
        <v>0</v>
      </c>
      <c r="T169" s="1455">
        <v>0</v>
      </c>
      <c r="U169" s="1455">
        <v>0</v>
      </c>
      <c r="V169" s="1455">
        <v>0</v>
      </c>
      <c r="W169" s="1455">
        <v>0</v>
      </c>
      <c r="X169" s="1455">
        <v>0</v>
      </c>
      <c r="Y169" s="1455">
        <v>0</v>
      </c>
      <c r="Z169" s="1455">
        <v>0</v>
      </c>
      <c r="AA169" s="1455">
        <v>0</v>
      </c>
      <c r="AB169" s="1455">
        <v>0</v>
      </c>
      <c r="AC169" s="1455">
        <v>0</v>
      </c>
      <c r="AD169" s="1455">
        <v>0</v>
      </c>
      <c r="AE169" s="1456">
        <f t="shared" si="135"/>
        <v>0</v>
      </c>
      <c r="AF169" s="1434"/>
      <c r="AG169" s="1455">
        <v>0</v>
      </c>
      <c r="AH169" s="1455">
        <v>0</v>
      </c>
      <c r="AI169" s="1455">
        <v>0</v>
      </c>
      <c r="AJ169" s="1455">
        <v>0</v>
      </c>
      <c r="AK169" s="1455">
        <v>0</v>
      </c>
      <c r="AL169" s="1455"/>
      <c r="AM169" s="1455">
        <v>0</v>
      </c>
      <c r="AN169" s="1455">
        <v>0</v>
      </c>
      <c r="AO169" s="1455"/>
      <c r="AP169" s="1455">
        <v>0</v>
      </c>
      <c r="AQ169" s="1455">
        <v>0</v>
      </c>
      <c r="AR169" s="1457">
        <v>0</v>
      </c>
      <c r="AS169" s="1456">
        <f t="shared" si="136"/>
        <v>0</v>
      </c>
      <c r="AT169" s="1436">
        <f t="shared" si="131"/>
        <v>0</v>
      </c>
      <c r="AU169" s="1457"/>
      <c r="AV169" s="1457"/>
      <c r="AW169" s="1457"/>
      <c r="AX169" s="1457"/>
      <c r="AY169" s="1457"/>
      <c r="AZ169" s="1457"/>
      <c r="BA169" s="1457"/>
      <c r="BB169" s="1457"/>
      <c r="BC169" s="1457"/>
      <c r="BD169" s="1457"/>
      <c r="BE169" s="1457"/>
      <c r="BF169" s="1457"/>
      <c r="BG169" s="1458">
        <f t="shared" si="137"/>
        <v>0</v>
      </c>
      <c r="BI169" s="1457"/>
      <c r="BJ169" s="1457"/>
      <c r="BK169" s="1457"/>
      <c r="BL169" s="1457"/>
      <c r="BM169" s="1457"/>
      <c r="BN169" s="1457"/>
      <c r="BO169" s="1457"/>
      <c r="BP169" s="1457"/>
      <c r="BQ169" s="1457"/>
      <c r="BR169" s="1457"/>
      <c r="BS169" s="1457"/>
      <c r="BT169" s="1457"/>
      <c r="BU169" s="1458">
        <f t="shared" si="138"/>
        <v>0</v>
      </c>
    </row>
    <row r="170" spans="1:73" outlineLevel="1">
      <c r="A170" s="1434"/>
      <c r="B170" s="1478" t="s">
        <v>592</v>
      </c>
      <c r="C170" s="1434"/>
      <c r="D170" s="1455"/>
      <c r="E170" s="1455"/>
      <c r="F170" s="1455"/>
      <c r="G170" s="1455"/>
      <c r="H170" s="1455"/>
      <c r="I170" s="1455">
        <v>0</v>
      </c>
      <c r="J170" s="1455">
        <v>0</v>
      </c>
      <c r="K170" s="1455">
        <v>0</v>
      </c>
      <c r="L170" s="1455">
        <v>0</v>
      </c>
      <c r="M170" s="1455">
        <v>0</v>
      </c>
      <c r="N170" s="1455">
        <v>0</v>
      </c>
      <c r="O170" s="1455">
        <v>0</v>
      </c>
      <c r="P170" s="1456">
        <f t="shared" si="118"/>
        <v>0</v>
      </c>
      <c r="Q170" s="1434"/>
      <c r="R170" s="1434"/>
      <c r="S170" s="1455">
        <v>0</v>
      </c>
      <c r="T170" s="1455">
        <v>0</v>
      </c>
      <c r="U170" s="1455">
        <v>0</v>
      </c>
      <c r="V170" s="1455">
        <v>0</v>
      </c>
      <c r="W170" s="1455">
        <v>0</v>
      </c>
      <c r="X170" s="1455">
        <v>0</v>
      </c>
      <c r="Y170" s="1455">
        <v>0</v>
      </c>
      <c r="Z170" s="1455">
        <v>0</v>
      </c>
      <c r="AA170" s="1455">
        <v>0</v>
      </c>
      <c r="AB170" s="1455">
        <v>0</v>
      </c>
      <c r="AC170" s="1455">
        <v>0</v>
      </c>
      <c r="AD170" s="1455">
        <v>0</v>
      </c>
      <c r="AE170" s="1456">
        <f t="shared" si="135"/>
        <v>0</v>
      </c>
      <c r="AF170" s="1434"/>
      <c r="AG170" s="1455">
        <v>0</v>
      </c>
      <c r="AH170" s="1455">
        <v>0</v>
      </c>
      <c r="AI170" s="1455">
        <v>0</v>
      </c>
      <c r="AJ170" s="1455">
        <v>0</v>
      </c>
      <c r="AK170" s="1455">
        <v>0</v>
      </c>
      <c r="AL170" s="1455"/>
      <c r="AM170" s="1455">
        <v>0</v>
      </c>
      <c r="AN170" s="1455">
        <v>0</v>
      </c>
      <c r="AO170" s="1455"/>
      <c r="AP170" s="1455">
        <v>0</v>
      </c>
      <c r="AQ170" s="1455">
        <v>0</v>
      </c>
      <c r="AR170" s="1457">
        <v>0</v>
      </c>
      <c r="AS170" s="1456">
        <f t="shared" si="136"/>
        <v>0</v>
      </c>
      <c r="AT170" s="1436">
        <f t="shared" si="131"/>
        <v>0</v>
      </c>
      <c r="AU170" s="1457"/>
      <c r="AV170" s="1457"/>
      <c r="AW170" s="1457"/>
      <c r="AX170" s="1457"/>
      <c r="AY170" s="1457"/>
      <c r="AZ170" s="1457"/>
      <c r="BA170" s="1457"/>
      <c r="BB170" s="1457"/>
      <c r="BC170" s="1457"/>
      <c r="BD170" s="1457"/>
      <c r="BE170" s="1457"/>
      <c r="BF170" s="1457"/>
      <c r="BG170" s="1458">
        <f t="shared" si="137"/>
        <v>0</v>
      </c>
      <c r="BI170" s="1457"/>
      <c r="BJ170" s="1457"/>
      <c r="BK170" s="1457"/>
      <c r="BL170" s="1457"/>
      <c r="BM170" s="1457"/>
      <c r="BN170" s="1457"/>
      <c r="BO170" s="1457"/>
      <c r="BP170" s="1457"/>
      <c r="BQ170" s="1457"/>
      <c r="BR170" s="1457"/>
      <c r="BS170" s="1457"/>
      <c r="BT170" s="1457"/>
      <c r="BU170" s="1458">
        <f t="shared" si="138"/>
        <v>0</v>
      </c>
    </row>
    <row r="171" spans="1:73" outlineLevel="1">
      <c r="A171" s="1434"/>
      <c r="B171" s="1478" t="s">
        <v>593</v>
      </c>
      <c r="C171" s="1434"/>
      <c r="D171" s="1455"/>
      <c r="E171" s="1455"/>
      <c r="F171" s="1455"/>
      <c r="G171" s="1455"/>
      <c r="H171" s="1455"/>
      <c r="I171" s="1455">
        <v>0</v>
      </c>
      <c r="J171" s="1455">
        <v>0</v>
      </c>
      <c r="K171" s="1455">
        <v>0</v>
      </c>
      <c r="L171" s="1455">
        <v>0</v>
      </c>
      <c r="M171" s="1455">
        <v>0</v>
      </c>
      <c r="N171" s="1455">
        <v>0</v>
      </c>
      <c r="O171" s="1455">
        <v>0</v>
      </c>
      <c r="P171" s="1456">
        <f t="shared" si="118"/>
        <v>0</v>
      </c>
      <c r="Q171" s="1434"/>
      <c r="R171" s="1434"/>
      <c r="S171" s="1455">
        <v>0</v>
      </c>
      <c r="T171" s="1455">
        <v>0</v>
      </c>
      <c r="U171" s="1455">
        <v>0</v>
      </c>
      <c r="V171" s="1455">
        <v>0</v>
      </c>
      <c r="W171" s="1455">
        <v>0</v>
      </c>
      <c r="X171" s="1455">
        <v>0</v>
      </c>
      <c r="Y171" s="1455">
        <v>0</v>
      </c>
      <c r="Z171" s="1455">
        <v>0</v>
      </c>
      <c r="AA171" s="1455">
        <v>0</v>
      </c>
      <c r="AB171" s="1455">
        <v>0</v>
      </c>
      <c r="AC171" s="1455">
        <v>0</v>
      </c>
      <c r="AD171" s="1455">
        <v>0</v>
      </c>
      <c r="AE171" s="1456">
        <f t="shared" si="135"/>
        <v>0</v>
      </c>
      <c r="AF171" s="1434"/>
      <c r="AG171" s="1455">
        <v>0</v>
      </c>
      <c r="AH171" s="1455">
        <v>0</v>
      </c>
      <c r="AI171" s="1455">
        <v>0</v>
      </c>
      <c r="AJ171" s="1455">
        <v>0</v>
      </c>
      <c r="AK171" s="1455">
        <v>0</v>
      </c>
      <c r="AL171" s="1455"/>
      <c r="AM171" s="1455">
        <v>0</v>
      </c>
      <c r="AN171" s="1455">
        <v>0</v>
      </c>
      <c r="AO171" s="1455"/>
      <c r="AP171" s="1455">
        <v>0</v>
      </c>
      <c r="AQ171" s="1455">
        <v>0</v>
      </c>
      <c r="AR171" s="1457">
        <v>0</v>
      </c>
      <c r="AS171" s="1456">
        <f t="shared" si="136"/>
        <v>0</v>
      </c>
      <c r="AT171" s="1436">
        <f t="shared" si="131"/>
        <v>0</v>
      </c>
      <c r="AU171" s="1457"/>
      <c r="AV171" s="1457"/>
      <c r="AW171" s="1457"/>
      <c r="AX171" s="1457"/>
      <c r="AY171" s="1457"/>
      <c r="AZ171" s="1457"/>
      <c r="BA171" s="1457"/>
      <c r="BB171" s="1457"/>
      <c r="BC171" s="1457"/>
      <c r="BD171" s="1457"/>
      <c r="BE171" s="1457"/>
      <c r="BF171" s="1457"/>
      <c r="BG171" s="1458">
        <f t="shared" si="137"/>
        <v>0</v>
      </c>
      <c r="BI171" s="1457"/>
      <c r="BJ171" s="1457"/>
      <c r="BK171" s="1457"/>
      <c r="BL171" s="1457"/>
      <c r="BM171" s="1457"/>
      <c r="BN171" s="1457"/>
      <c r="BO171" s="1457"/>
      <c r="BP171" s="1457"/>
      <c r="BQ171" s="1457"/>
      <c r="BR171" s="1457"/>
      <c r="BS171" s="1457"/>
      <c r="BT171" s="1457"/>
      <c r="BU171" s="1458">
        <f t="shared" si="138"/>
        <v>0</v>
      </c>
    </row>
    <row r="172" spans="1:73" outlineLevel="1">
      <c r="A172" s="1434"/>
      <c r="B172" s="1478" t="s">
        <v>594</v>
      </c>
      <c r="C172" s="1434"/>
      <c r="D172" s="1455"/>
      <c r="E172" s="1455"/>
      <c r="F172" s="1455"/>
      <c r="G172" s="1455"/>
      <c r="H172" s="1455"/>
      <c r="I172" s="1455">
        <v>0</v>
      </c>
      <c r="J172" s="1455">
        <v>0</v>
      </c>
      <c r="K172" s="1455">
        <v>0</v>
      </c>
      <c r="L172" s="1455">
        <v>0</v>
      </c>
      <c r="M172" s="1455">
        <v>0</v>
      </c>
      <c r="N172" s="1455">
        <v>0</v>
      </c>
      <c r="O172" s="1455">
        <v>0</v>
      </c>
      <c r="P172" s="1456">
        <f t="shared" si="118"/>
        <v>0</v>
      </c>
      <c r="Q172" s="1434"/>
      <c r="R172" s="1434"/>
      <c r="S172" s="1455">
        <v>0</v>
      </c>
      <c r="T172" s="1455">
        <v>0</v>
      </c>
      <c r="U172" s="1455">
        <v>0</v>
      </c>
      <c r="V172" s="1455">
        <v>0</v>
      </c>
      <c r="W172" s="1455">
        <v>34583172</v>
      </c>
      <c r="X172" s="1455">
        <v>0</v>
      </c>
      <c r="Y172" s="1455">
        <v>0</v>
      </c>
      <c r="Z172" s="1455">
        <v>0</v>
      </c>
      <c r="AA172" s="1455">
        <v>0</v>
      </c>
      <c r="AB172" s="1455">
        <v>0</v>
      </c>
      <c r="AC172" s="1455">
        <v>85752815</v>
      </c>
      <c r="AD172" s="1455">
        <v>6029173</v>
      </c>
      <c r="AE172" s="1456">
        <f t="shared" si="135"/>
        <v>126365160</v>
      </c>
      <c r="AF172" s="1434"/>
      <c r="AG172" s="1455">
        <v>0</v>
      </c>
      <c r="AH172" s="1455">
        <v>0</v>
      </c>
      <c r="AI172" s="1455">
        <v>0</v>
      </c>
      <c r="AJ172" s="1455">
        <v>0</v>
      </c>
      <c r="AK172" s="1455">
        <v>0</v>
      </c>
      <c r="AL172" s="1455"/>
      <c r="AM172" s="1455">
        <v>0</v>
      </c>
      <c r="AN172" s="1455">
        <v>1011382</v>
      </c>
      <c r="AO172" s="1455"/>
      <c r="AP172" s="1455">
        <v>998160</v>
      </c>
      <c r="AQ172" s="1455">
        <v>0</v>
      </c>
      <c r="AR172" s="1457">
        <v>0</v>
      </c>
      <c r="AS172" s="1456">
        <f t="shared" si="136"/>
        <v>2009542</v>
      </c>
      <c r="AT172" s="1436">
        <f t="shared" si="131"/>
        <v>2009542</v>
      </c>
      <c r="AU172" s="1457"/>
      <c r="AV172" s="1457"/>
      <c r="AW172" s="1457"/>
      <c r="AX172" s="1457"/>
      <c r="AY172" s="1457"/>
      <c r="AZ172" s="1457"/>
      <c r="BA172" s="1457"/>
      <c r="BB172" s="1457"/>
      <c r="BC172" s="1457"/>
      <c r="BD172" s="1457"/>
      <c r="BE172" s="1457"/>
      <c r="BF172" s="1457"/>
      <c r="BG172" s="1458">
        <f t="shared" si="137"/>
        <v>0</v>
      </c>
      <c r="BI172" s="1457"/>
      <c r="BJ172" s="1457"/>
      <c r="BK172" s="1457"/>
      <c r="BL172" s="1457"/>
      <c r="BM172" s="1457"/>
      <c r="BN172" s="1457"/>
      <c r="BO172" s="1457"/>
      <c r="BP172" s="1457"/>
      <c r="BQ172" s="1457"/>
      <c r="BR172" s="1457"/>
      <c r="BS172" s="1457"/>
      <c r="BT172" s="1457"/>
      <c r="BU172" s="1458">
        <f t="shared" si="138"/>
        <v>0</v>
      </c>
    </row>
    <row r="173" spans="1:73" outlineLevel="1">
      <c r="A173" s="1434"/>
      <c r="B173" s="1478" t="s">
        <v>595</v>
      </c>
      <c r="C173" s="1434"/>
      <c r="D173" s="1455"/>
      <c r="E173" s="1455"/>
      <c r="F173" s="1455"/>
      <c r="G173" s="1455"/>
      <c r="H173" s="1455"/>
      <c r="I173" s="1455">
        <v>0</v>
      </c>
      <c r="J173" s="1455">
        <v>0</v>
      </c>
      <c r="K173" s="1455">
        <v>0</v>
      </c>
      <c r="L173" s="1455">
        <v>0</v>
      </c>
      <c r="M173" s="1455">
        <v>0</v>
      </c>
      <c r="N173" s="1455">
        <v>0</v>
      </c>
      <c r="O173" s="1455">
        <v>0</v>
      </c>
      <c r="P173" s="1456">
        <f t="shared" si="118"/>
        <v>0</v>
      </c>
      <c r="Q173" s="1434"/>
      <c r="R173" s="1434"/>
      <c r="S173" s="1455">
        <v>0</v>
      </c>
      <c r="T173" s="1455">
        <v>0</v>
      </c>
      <c r="U173" s="1455">
        <v>0</v>
      </c>
      <c r="V173" s="1455">
        <v>0</v>
      </c>
      <c r="W173" s="1455">
        <v>0</v>
      </c>
      <c r="X173" s="1455">
        <v>0</v>
      </c>
      <c r="Y173" s="1455">
        <v>0</v>
      </c>
      <c r="Z173" s="1455">
        <v>0</v>
      </c>
      <c r="AA173" s="1455">
        <v>0</v>
      </c>
      <c r="AB173" s="1455">
        <v>0</v>
      </c>
      <c r="AC173" s="1455">
        <v>0</v>
      </c>
      <c r="AD173" s="1455">
        <v>0</v>
      </c>
      <c r="AE173" s="1456">
        <f t="shared" si="135"/>
        <v>0</v>
      </c>
      <c r="AF173" s="1434"/>
      <c r="AG173" s="1455">
        <v>0</v>
      </c>
      <c r="AH173" s="1455">
        <v>0</v>
      </c>
      <c r="AI173" s="1455">
        <v>0</v>
      </c>
      <c r="AJ173" s="1455">
        <v>0</v>
      </c>
      <c r="AK173" s="1455">
        <v>0</v>
      </c>
      <c r="AL173" s="1455"/>
      <c r="AM173" s="1455">
        <v>0</v>
      </c>
      <c r="AN173" s="1455">
        <v>0</v>
      </c>
      <c r="AO173" s="1455"/>
      <c r="AP173" s="1455">
        <v>0</v>
      </c>
      <c r="AQ173" s="1455">
        <v>0</v>
      </c>
      <c r="AR173" s="1457">
        <v>0</v>
      </c>
      <c r="AS173" s="1456">
        <f t="shared" si="136"/>
        <v>0</v>
      </c>
      <c r="AT173" s="1436">
        <f t="shared" si="131"/>
        <v>0</v>
      </c>
      <c r="AU173" s="1457"/>
      <c r="AV173" s="1457"/>
      <c r="AW173" s="1457"/>
      <c r="AX173" s="1457"/>
      <c r="AY173" s="1457"/>
      <c r="AZ173" s="1457"/>
      <c r="BA173" s="1457"/>
      <c r="BB173" s="1457"/>
      <c r="BC173" s="1457"/>
      <c r="BD173" s="1457"/>
      <c r="BE173" s="1457"/>
      <c r="BF173" s="1457"/>
      <c r="BG173" s="1458">
        <f t="shared" si="137"/>
        <v>0</v>
      </c>
      <c r="BI173" s="1457"/>
      <c r="BJ173" s="1457"/>
      <c r="BK173" s="1457"/>
      <c r="BL173" s="1457"/>
      <c r="BM173" s="1457"/>
      <c r="BN173" s="1457"/>
      <c r="BO173" s="1457"/>
      <c r="BP173" s="1457"/>
      <c r="BQ173" s="1457"/>
      <c r="BR173" s="1457"/>
      <c r="BS173" s="1457"/>
      <c r="BT173" s="1457"/>
      <c r="BU173" s="1458">
        <f t="shared" si="138"/>
        <v>0</v>
      </c>
    </row>
    <row r="174" spans="1:73" outlineLevel="1">
      <c r="A174" s="1434"/>
      <c r="B174" s="1478" t="s">
        <v>596</v>
      </c>
      <c r="C174" s="1434"/>
      <c r="D174" s="1455"/>
      <c r="E174" s="1455"/>
      <c r="F174" s="1455"/>
      <c r="G174" s="1455"/>
      <c r="H174" s="1455"/>
      <c r="I174" s="1455"/>
      <c r="J174" s="1455"/>
      <c r="K174" s="1455"/>
      <c r="L174" s="1455"/>
      <c r="M174" s="1455"/>
      <c r="N174" s="1455"/>
      <c r="O174" s="1455"/>
      <c r="P174" s="1456">
        <f t="shared" si="118"/>
        <v>0</v>
      </c>
      <c r="Q174" s="1434"/>
      <c r="R174" s="1434"/>
      <c r="S174" s="1455"/>
      <c r="T174" s="1455"/>
      <c r="U174" s="1455">
        <v>0</v>
      </c>
      <c r="V174" s="1455">
        <v>0</v>
      </c>
      <c r="W174" s="1455">
        <v>0</v>
      </c>
      <c r="X174" s="1455">
        <v>0</v>
      </c>
      <c r="Y174" s="1455">
        <v>0</v>
      </c>
      <c r="Z174" s="1455">
        <v>0</v>
      </c>
      <c r="AA174" s="1455">
        <v>0</v>
      </c>
      <c r="AB174" s="1455">
        <v>0</v>
      </c>
      <c r="AC174" s="1455">
        <v>0</v>
      </c>
      <c r="AD174" s="1455">
        <v>0</v>
      </c>
      <c r="AE174" s="1456">
        <f t="shared" si="135"/>
        <v>0</v>
      </c>
      <c r="AF174" s="1434"/>
      <c r="AG174" s="1455">
        <v>0</v>
      </c>
      <c r="AH174" s="1455">
        <v>0</v>
      </c>
      <c r="AI174" s="1455">
        <v>0</v>
      </c>
      <c r="AJ174" s="1455">
        <v>0</v>
      </c>
      <c r="AK174" s="1455">
        <v>0</v>
      </c>
      <c r="AL174" s="1455"/>
      <c r="AM174" s="1455">
        <v>0</v>
      </c>
      <c r="AN174" s="1455">
        <v>0</v>
      </c>
      <c r="AO174" s="1455"/>
      <c r="AP174" s="1455">
        <v>0</v>
      </c>
      <c r="AQ174" s="1455">
        <v>0</v>
      </c>
      <c r="AR174" s="1457">
        <v>0</v>
      </c>
      <c r="AS174" s="1456">
        <f t="shared" si="136"/>
        <v>0</v>
      </c>
      <c r="AT174" s="1436">
        <f t="shared" si="131"/>
        <v>0</v>
      </c>
      <c r="AU174" s="1457"/>
      <c r="AV174" s="1457"/>
      <c r="AW174" s="1457"/>
      <c r="AX174" s="1457"/>
      <c r="AY174" s="1457"/>
      <c r="AZ174" s="1457"/>
      <c r="BA174" s="1457"/>
      <c r="BB174" s="1457"/>
      <c r="BC174" s="1457"/>
      <c r="BD174" s="1457"/>
      <c r="BE174" s="1457"/>
      <c r="BF174" s="1457"/>
      <c r="BG174" s="1458">
        <f t="shared" si="137"/>
        <v>0</v>
      </c>
      <c r="BI174" s="1457"/>
      <c r="BJ174" s="1457"/>
      <c r="BK174" s="1457"/>
      <c r="BL174" s="1457"/>
      <c r="BM174" s="1457"/>
      <c r="BN174" s="1457"/>
      <c r="BO174" s="1457"/>
      <c r="BP174" s="1457"/>
      <c r="BQ174" s="1457"/>
      <c r="BR174" s="1457"/>
      <c r="BS174" s="1457"/>
      <c r="BT174" s="1457"/>
      <c r="BU174" s="1458">
        <f t="shared" si="138"/>
        <v>0</v>
      </c>
    </row>
    <row r="175" spans="1:73" outlineLevel="1">
      <c r="A175" s="1434"/>
      <c r="B175" s="1478" t="s">
        <v>597</v>
      </c>
      <c r="C175" s="1434"/>
      <c r="D175" s="1455"/>
      <c r="E175" s="1455"/>
      <c r="F175" s="1455"/>
      <c r="G175" s="1455"/>
      <c r="H175" s="1455"/>
      <c r="I175" s="1455"/>
      <c r="J175" s="1455"/>
      <c r="K175" s="1455"/>
      <c r="L175" s="1455"/>
      <c r="M175" s="1455"/>
      <c r="N175" s="1455"/>
      <c r="O175" s="1455"/>
      <c r="P175" s="1456">
        <f t="shared" si="118"/>
        <v>0</v>
      </c>
      <c r="Q175" s="1434"/>
      <c r="R175" s="1434"/>
      <c r="S175" s="1455"/>
      <c r="T175" s="1455"/>
      <c r="U175" s="1455"/>
      <c r="V175" s="1455"/>
      <c r="W175" s="1455"/>
      <c r="X175" s="1455">
        <v>0</v>
      </c>
      <c r="Y175" s="1455">
        <v>0</v>
      </c>
      <c r="Z175" s="1455">
        <v>0</v>
      </c>
      <c r="AA175" s="1455">
        <v>0</v>
      </c>
      <c r="AB175" s="1455">
        <v>0</v>
      </c>
      <c r="AC175" s="1455">
        <v>0</v>
      </c>
      <c r="AD175" s="1455">
        <v>0</v>
      </c>
      <c r="AE175" s="1456">
        <f t="shared" si="135"/>
        <v>0</v>
      </c>
      <c r="AF175" s="1434"/>
      <c r="AG175" s="1455">
        <v>0</v>
      </c>
      <c r="AH175" s="1455">
        <v>0</v>
      </c>
      <c r="AI175" s="1455">
        <v>0</v>
      </c>
      <c r="AJ175" s="1455">
        <v>0</v>
      </c>
      <c r="AK175" s="1455">
        <v>0</v>
      </c>
      <c r="AL175" s="1455"/>
      <c r="AM175" s="1455">
        <v>0</v>
      </c>
      <c r="AN175" s="1455">
        <v>0</v>
      </c>
      <c r="AO175" s="1455"/>
      <c r="AP175" s="1455">
        <v>0</v>
      </c>
      <c r="AQ175" s="1455">
        <v>0</v>
      </c>
      <c r="AR175" s="1457">
        <v>0</v>
      </c>
      <c r="AS175" s="1456">
        <f t="shared" si="136"/>
        <v>0</v>
      </c>
      <c r="AT175" s="1436">
        <f t="shared" si="131"/>
        <v>0</v>
      </c>
      <c r="AU175" s="1457"/>
      <c r="AV175" s="1457"/>
      <c r="AW175" s="1457"/>
      <c r="AX175" s="1457"/>
      <c r="AY175" s="1457"/>
      <c r="AZ175" s="1457"/>
      <c r="BA175" s="1457"/>
      <c r="BB175" s="1457"/>
      <c r="BC175" s="1457"/>
      <c r="BD175" s="1457"/>
      <c r="BE175" s="1457"/>
      <c r="BF175" s="1457"/>
      <c r="BG175" s="1458">
        <f t="shared" si="137"/>
        <v>0</v>
      </c>
      <c r="BI175" s="1457"/>
      <c r="BJ175" s="1457"/>
      <c r="BK175" s="1457"/>
      <c r="BL175" s="1457"/>
      <c r="BM175" s="1457"/>
      <c r="BN175" s="1457"/>
      <c r="BO175" s="1457"/>
      <c r="BP175" s="1457"/>
      <c r="BQ175" s="1457"/>
      <c r="BR175" s="1457"/>
      <c r="BS175" s="1457"/>
      <c r="BT175" s="1457"/>
      <c r="BU175" s="1458">
        <f t="shared" si="138"/>
        <v>0</v>
      </c>
    </row>
    <row r="176" spans="1:73" outlineLevel="1">
      <c r="A176" s="1434"/>
      <c r="B176" s="1478" t="s">
        <v>598</v>
      </c>
      <c r="C176" s="1434"/>
      <c r="D176" s="1455"/>
      <c r="E176" s="1455"/>
      <c r="F176" s="1455"/>
      <c r="G176" s="1455">
        <v>200</v>
      </c>
      <c r="H176" s="1455">
        <v>710</v>
      </c>
      <c r="I176" s="1455">
        <v>700</v>
      </c>
      <c r="J176" s="1455">
        <v>760</v>
      </c>
      <c r="K176" s="1455">
        <v>706</v>
      </c>
      <c r="L176" s="1455">
        <v>1050</v>
      </c>
      <c r="M176" s="1455">
        <v>1710</v>
      </c>
      <c r="N176" s="1455">
        <v>714</v>
      </c>
      <c r="O176" s="1455">
        <v>700</v>
      </c>
      <c r="P176" s="1456">
        <f t="shared" si="118"/>
        <v>7250</v>
      </c>
      <c r="Q176" s="1434"/>
      <c r="R176" s="1434"/>
      <c r="S176" s="1455">
        <v>700</v>
      </c>
      <c r="T176" s="1455">
        <v>700</v>
      </c>
      <c r="U176" s="1455">
        <v>700</v>
      </c>
      <c r="V176" s="1455">
        <v>700</v>
      </c>
      <c r="W176" s="1455">
        <v>40246</v>
      </c>
      <c r="X176" s="1455">
        <v>13320</v>
      </c>
      <c r="Y176" s="1455">
        <v>700</v>
      </c>
      <c r="Z176" s="1455">
        <v>697180</v>
      </c>
      <c r="AA176" s="1455">
        <v>12147819</v>
      </c>
      <c r="AB176" s="1455">
        <v>4083</v>
      </c>
      <c r="AC176" s="1455">
        <v>700</v>
      </c>
      <c r="AD176" s="1455">
        <v>1507</v>
      </c>
      <c r="AE176" s="1456">
        <f t="shared" si="135"/>
        <v>12908355</v>
      </c>
      <c r="AF176" s="1434"/>
      <c r="AG176" s="1455">
        <v>707</v>
      </c>
      <c r="AH176" s="1455">
        <v>706</v>
      </c>
      <c r="AI176" s="1455">
        <v>4612530</v>
      </c>
      <c r="AJ176" s="1455">
        <v>707</v>
      </c>
      <c r="AK176" s="1455">
        <v>78924</v>
      </c>
      <c r="AL176" s="1455">
        <f>14603365-SUM(AG176:AK176)</f>
        <v>9909791</v>
      </c>
      <c r="AM176" s="1455">
        <v>7626427</v>
      </c>
      <c r="AN176" s="1455">
        <v>1400</v>
      </c>
      <c r="AO176" s="1455">
        <v>700</v>
      </c>
      <c r="AP176" s="1455">
        <v>22415102</v>
      </c>
      <c r="AQ176" s="1455">
        <v>700</v>
      </c>
      <c r="AR176" s="1457">
        <v>74810756</v>
      </c>
      <c r="AS176" s="1456">
        <f t="shared" si="136"/>
        <v>119458450</v>
      </c>
      <c r="AT176" s="1436"/>
      <c r="AU176" s="1457"/>
      <c r="AV176" s="1457"/>
      <c r="AW176" s="1457"/>
      <c r="AX176" s="1457"/>
      <c r="AY176" s="1457"/>
      <c r="AZ176" s="1457"/>
      <c r="BA176" s="1457"/>
      <c r="BB176" s="1457"/>
      <c r="BC176" s="1457"/>
      <c r="BD176" s="1457"/>
      <c r="BE176" s="1457"/>
      <c r="BF176" s="1457"/>
      <c r="BG176" s="1458">
        <f t="shared" si="137"/>
        <v>0</v>
      </c>
      <c r="BI176" s="1457"/>
      <c r="BJ176" s="1457"/>
      <c r="BK176" s="1457"/>
      <c r="BL176" s="1457"/>
      <c r="BM176" s="1457"/>
      <c r="BN176" s="1457"/>
      <c r="BO176" s="1457"/>
      <c r="BP176" s="1457"/>
      <c r="BQ176" s="1457"/>
      <c r="BR176" s="1457"/>
      <c r="BS176" s="1457"/>
      <c r="BT176" s="1457"/>
      <c r="BU176" s="1458">
        <f t="shared" si="138"/>
        <v>0</v>
      </c>
    </row>
    <row r="177" spans="1:73" outlineLevel="1">
      <c r="A177" s="1434"/>
      <c r="B177" s="1480" t="s">
        <v>599</v>
      </c>
      <c r="C177" s="1434"/>
      <c r="D177" s="1455"/>
      <c r="E177" s="1455"/>
      <c r="F177" s="1455"/>
      <c r="G177" s="1455"/>
      <c r="H177" s="1455"/>
      <c r="I177" s="1455">
        <v>0</v>
      </c>
      <c r="J177" s="1455">
        <v>0</v>
      </c>
      <c r="K177" s="1455">
        <v>0</v>
      </c>
      <c r="L177" s="1455">
        <v>0</v>
      </c>
      <c r="M177" s="1455">
        <v>0</v>
      </c>
      <c r="N177" s="1455">
        <v>0</v>
      </c>
      <c r="O177" s="1455">
        <v>0</v>
      </c>
      <c r="P177" s="1456">
        <f t="shared" si="118"/>
        <v>0</v>
      </c>
      <c r="Q177" s="1434"/>
      <c r="R177" s="1434"/>
      <c r="S177" s="1455">
        <v>0</v>
      </c>
      <c r="T177" s="1455">
        <v>0</v>
      </c>
      <c r="U177" s="1455">
        <v>0</v>
      </c>
      <c r="V177" s="1455">
        <v>0</v>
      </c>
      <c r="W177" s="1455">
        <v>0</v>
      </c>
      <c r="X177" s="1455">
        <v>0</v>
      </c>
      <c r="Y177" s="1455">
        <v>0</v>
      </c>
      <c r="Z177" s="1455">
        <v>0</v>
      </c>
      <c r="AA177" s="1455">
        <v>0</v>
      </c>
      <c r="AB177" s="1455">
        <v>0</v>
      </c>
      <c r="AC177" s="1455">
        <v>0</v>
      </c>
      <c r="AD177" s="1455">
        <v>0</v>
      </c>
      <c r="AE177" s="1456">
        <f t="shared" si="135"/>
        <v>0</v>
      </c>
      <c r="AF177" s="1434"/>
      <c r="AG177" s="1455">
        <v>0</v>
      </c>
      <c r="AH177" s="1455">
        <v>0</v>
      </c>
      <c r="AI177" s="1455">
        <v>0</v>
      </c>
      <c r="AJ177" s="1455">
        <v>0</v>
      </c>
      <c r="AK177" s="1455">
        <v>0</v>
      </c>
      <c r="AL177" s="1455"/>
      <c r="AM177" s="1455">
        <v>0</v>
      </c>
      <c r="AN177" s="1455">
        <v>0</v>
      </c>
      <c r="AO177" s="1455"/>
      <c r="AP177" s="1455">
        <v>0</v>
      </c>
      <c r="AQ177" s="1455">
        <v>0</v>
      </c>
      <c r="AR177" s="1457">
        <v>0</v>
      </c>
      <c r="AS177" s="1456">
        <f t="shared" si="136"/>
        <v>0</v>
      </c>
      <c r="AT177" s="1436">
        <f t="shared" si="131"/>
        <v>0</v>
      </c>
      <c r="AU177" s="1457"/>
      <c r="AV177" s="1457"/>
      <c r="AW177" s="1457"/>
      <c r="AX177" s="1457"/>
      <c r="AY177" s="1457"/>
      <c r="AZ177" s="1457"/>
      <c r="BA177" s="1457"/>
      <c r="BB177" s="1457"/>
      <c r="BC177" s="1457"/>
      <c r="BD177" s="1457"/>
      <c r="BE177" s="1457"/>
      <c r="BF177" s="1457"/>
      <c r="BG177" s="1458">
        <f t="shared" si="137"/>
        <v>0</v>
      </c>
      <c r="BI177" s="1457"/>
      <c r="BJ177" s="1457"/>
      <c r="BK177" s="1457"/>
      <c r="BL177" s="1457"/>
      <c r="BM177" s="1457"/>
      <c r="BN177" s="1457"/>
      <c r="BO177" s="1457"/>
      <c r="BP177" s="1457"/>
      <c r="BQ177" s="1457"/>
      <c r="BR177" s="1457"/>
      <c r="BS177" s="1457"/>
      <c r="BT177" s="1457"/>
      <c r="BU177" s="1458">
        <f t="shared" si="138"/>
        <v>0</v>
      </c>
    </row>
    <row r="178" spans="1:73" outlineLevel="1">
      <c r="A178" s="1434"/>
      <c r="B178" s="1478" t="s">
        <v>600</v>
      </c>
      <c r="C178" s="1434"/>
      <c r="D178" s="1455"/>
      <c r="E178" s="1455"/>
      <c r="F178" s="1455"/>
      <c r="G178" s="1455"/>
      <c r="H178" s="1455"/>
      <c r="I178" s="1455">
        <v>0</v>
      </c>
      <c r="J178" s="1455">
        <v>0</v>
      </c>
      <c r="K178" s="1455">
        <v>0</v>
      </c>
      <c r="L178" s="1455">
        <v>0</v>
      </c>
      <c r="M178" s="1455">
        <v>0</v>
      </c>
      <c r="N178" s="1455">
        <v>0</v>
      </c>
      <c r="O178" s="1455">
        <v>0</v>
      </c>
      <c r="P178" s="1456">
        <f t="shared" si="118"/>
        <v>0</v>
      </c>
      <c r="Q178" s="1434"/>
      <c r="R178" s="1434"/>
      <c r="S178" s="1455">
        <v>0</v>
      </c>
      <c r="T178" s="1455">
        <v>0</v>
      </c>
      <c r="U178" s="1455">
        <v>0</v>
      </c>
      <c r="V178" s="1455">
        <v>0</v>
      </c>
      <c r="W178" s="1455">
        <v>0</v>
      </c>
      <c r="X178" s="1455">
        <v>0</v>
      </c>
      <c r="Y178" s="1455">
        <v>0</v>
      </c>
      <c r="Z178" s="1455">
        <v>0</v>
      </c>
      <c r="AA178" s="1455">
        <v>0</v>
      </c>
      <c r="AB178" s="1455">
        <v>0</v>
      </c>
      <c r="AC178" s="1455">
        <v>0</v>
      </c>
      <c r="AD178" s="1455">
        <v>0</v>
      </c>
      <c r="AE178" s="1456">
        <f t="shared" si="135"/>
        <v>0</v>
      </c>
      <c r="AF178" s="1434"/>
      <c r="AG178" s="1455">
        <v>0</v>
      </c>
      <c r="AH178" s="1455">
        <v>0</v>
      </c>
      <c r="AI178" s="1455">
        <v>0</v>
      </c>
      <c r="AJ178" s="1455">
        <v>0</v>
      </c>
      <c r="AK178" s="1455">
        <v>0</v>
      </c>
      <c r="AL178" s="1455"/>
      <c r="AM178" s="1455">
        <v>0</v>
      </c>
      <c r="AN178" s="1455">
        <v>0</v>
      </c>
      <c r="AO178" s="1455"/>
      <c r="AP178" s="1455">
        <v>0</v>
      </c>
      <c r="AQ178" s="1455">
        <v>0</v>
      </c>
      <c r="AR178" s="1457">
        <v>0</v>
      </c>
      <c r="AS178" s="1456">
        <f t="shared" si="136"/>
        <v>0</v>
      </c>
      <c r="AT178" s="1436">
        <f t="shared" si="131"/>
        <v>0</v>
      </c>
      <c r="AU178" s="1457"/>
      <c r="AV178" s="1457"/>
      <c r="AW178" s="1457"/>
      <c r="AX178" s="1457"/>
      <c r="AY178" s="1457"/>
      <c r="AZ178" s="1457"/>
      <c r="BA178" s="1457"/>
      <c r="BB178" s="1457"/>
      <c r="BC178" s="1457"/>
      <c r="BD178" s="1457"/>
      <c r="BE178" s="1457"/>
      <c r="BF178" s="1457"/>
      <c r="BG178" s="1458">
        <f t="shared" si="137"/>
        <v>0</v>
      </c>
      <c r="BI178" s="1457"/>
      <c r="BJ178" s="1457"/>
      <c r="BK178" s="1457"/>
      <c r="BL178" s="1457"/>
      <c r="BM178" s="1457"/>
      <c r="BN178" s="1457"/>
      <c r="BO178" s="1457"/>
      <c r="BP178" s="1457"/>
      <c r="BQ178" s="1457"/>
      <c r="BR178" s="1457"/>
      <c r="BS178" s="1457"/>
      <c r="BT178" s="1457"/>
      <c r="BU178" s="1458">
        <f t="shared" si="138"/>
        <v>0</v>
      </c>
    </row>
    <row r="179" spans="1:73" outlineLevel="1">
      <c r="A179" s="1434"/>
      <c r="B179" s="1478" t="s">
        <v>601</v>
      </c>
      <c r="C179" s="1434"/>
      <c r="D179" s="1455"/>
      <c r="E179" s="1455"/>
      <c r="F179" s="1455"/>
      <c r="G179" s="1455"/>
      <c r="H179" s="1455"/>
      <c r="I179" s="1455">
        <v>0</v>
      </c>
      <c r="J179" s="1455">
        <v>0</v>
      </c>
      <c r="K179" s="1455">
        <v>0</v>
      </c>
      <c r="L179" s="1455">
        <v>0</v>
      </c>
      <c r="M179" s="1455">
        <v>0</v>
      </c>
      <c r="N179" s="1455">
        <v>0</v>
      </c>
      <c r="O179" s="1455">
        <v>0</v>
      </c>
      <c r="P179" s="1456">
        <f t="shared" si="118"/>
        <v>0</v>
      </c>
      <c r="Q179" s="1434"/>
      <c r="R179" s="1434"/>
      <c r="S179" s="1455">
        <v>0</v>
      </c>
      <c r="T179" s="1455">
        <v>0</v>
      </c>
      <c r="U179" s="1455">
        <v>0</v>
      </c>
      <c r="V179" s="1455">
        <v>0</v>
      </c>
      <c r="W179" s="1455">
        <v>0</v>
      </c>
      <c r="X179" s="1455">
        <v>0</v>
      </c>
      <c r="Y179" s="1455">
        <v>0</v>
      </c>
      <c r="Z179" s="1455">
        <v>0</v>
      </c>
      <c r="AA179" s="1455">
        <v>0</v>
      </c>
      <c r="AB179" s="1455">
        <v>0</v>
      </c>
      <c r="AC179" s="1455">
        <v>0</v>
      </c>
      <c r="AD179" s="1455">
        <v>0</v>
      </c>
      <c r="AE179" s="1456">
        <f t="shared" si="135"/>
        <v>0</v>
      </c>
      <c r="AF179" s="1434"/>
      <c r="AG179" s="1455">
        <v>0</v>
      </c>
      <c r="AH179" s="1455">
        <v>0</v>
      </c>
      <c r="AI179" s="1455">
        <v>0</v>
      </c>
      <c r="AJ179" s="1455">
        <v>0</v>
      </c>
      <c r="AK179" s="1455">
        <v>0</v>
      </c>
      <c r="AL179" s="1455"/>
      <c r="AM179" s="1455">
        <v>0</v>
      </c>
      <c r="AN179" s="1455">
        <v>0</v>
      </c>
      <c r="AO179" s="1455"/>
      <c r="AP179" s="1455">
        <v>0</v>
      </c>
      <c r="AQ179" s="1455">
        <v>0</v>
      </c>
      <c r="AR179" s="1457">
        <v>0</v>
      </c>
      <c r="AS179" s="1456">
        <f t="shared" si="136"/>
        <v>0</v>
      </c>
      <c r="AT179" s="1436">
        <f t="shared" si="131"/>
        <v>0</v>
      </c>
      <c r="AU179" s="1457"/>
      <c r="AV179" s="1457"/>
      <c r="AW179" s="1457"/>
      <c r="AX179" s="1457"/>
      <c r="AY179" s="1457"/>
      <c r="AZ179" s="1457"/>
      <c r="BA179" s="1457"/>
      <c r="BB179" s="1457"/>
      <c r="BC179" s="1457"/>
      <c r="BD179" s="1457"/>
      <c r="BE179" s="1457"/>
      <c r="BF179" s="1457"/>
      <c r="BG179" s="1458">
        <f t="shared" si="137"/>
        <v>0</v>
      </c>
      <c r="BI179" s="1457"/>
      <c r="BJ179" s="1457"/>
      <c r="BK179" s="1457"/>
      <c r="BL179" s="1457"/>
      <c r="BM179" s="1457"/>
      <c r="BN179" s="1457"/>
      <c r="BO179" s="1457"/>
      <c r="BP179" s="1457"/>
      <c r="BQ179" s="1457"/>
      <c r="BR179" s="1457"/>
      <c r="BS179" s="1457"/>
      <c r="BT179" s="1457"/>
      <c r="BU179" s="1458">
        <f t="shared" si="138"/>
        <v>0</v>
      </c>
    </row>
    <row r="180" spans="1:73" outlineLevel="1">
      <c r="A180" s="1434"/>
      <c r="B180" s="1478" t="s">
        <v>602</v>
      </c>
      <c r="C180" s="1434"/>
      <c r="D180" s="1455"/>
      <c r="E180" s="1455"/>
      <c r="F180" s="1455"/>
      <c r="G180" s="1455"/>
      <c r="H180" s="1455"/>
      <c r="I180" s="1455">
        <v>0</v>
      </c>
      <c r="J180" s="1455">
        <v>0</v>
      </c>
      <c r="K180" s="1455">
        <v>0</v>
      </c>
      <c r="L180" s="1455">
        <v>0</v>
      </c>
      <c r="M180" s="1455">
        <v>0</v>
      </c>
      <c r="N180" s="1455">
        <v>0</v>
      </c>
      <c r="O180" s="1455">
        <v>0</v>
      </c>
      <c r="P180" s="1456">
        <f t="shared" si="118"/>
        <v>0</v>
      </c>
      <c r="Q180" s="1434"/>
      <c r="R180" s="1434"/>
      <c r="S180" s="1455">
        <v>0</v>
      </c>
      <c r="T180" s="1455">
        <v>0</v>
      </c>
      <c r="U180" s="1455">
        <v>0</v>
      </c>
      <c r="V180" s="1455">
        <v>0</v>
      </c>
      <c r="W180" s="1455">
        <v>0</v>
      </c>
      <c r="X180" s="1455">
        <v>0</v>
      </c>
      <c r="Y180" s="1455">
        <v>0</v>
      </c>
      <c r="Z180" s="1455">
        <v>0</v>
      </c>
      <c r="AA180" s="1455">
        <v>0</v>
      </c>
      <c r="AB180" s="1455">
        <v>0</v>
      </c>
      <c r="AC180" s="1455">
        <v>0</v>
      </c>
      <c r="AD180" s="1455">
        <v>0</v>
      </c>
      <c r="AE180" s="1456">
        <f t="shared" si="135"/>
        <v>0</v>
      </c>
      <c r="AF180" s="1434"/>
      <c r="AG180" s="1455">
        <v>0</v>
      </c>
      <c r="AH180" s="1455">
        <v>0</v>
      </c>
      <c r="AI180" s="1455">
        <v>0</v>
      </c>
      <c r="AJ180" s="1455">
        <v>0</v>
      </c>
      <c r="AK180" s="1455">
        <v>0</v>
      </c>
      <c r="AL180" s="1455"/>
      <c r="AM180" s="1455">
        <v>0</v>
      </c>
      <c r="AN180" s="1455">
        <v>0</v>
      </c>
      <c r="AO180" s="1455"/>
      <c r="AP180" s="1455">
        <v>0</v>
      </c>
      <c r="AQ180" s="1455">
        <v>0</v>
      </c>
      <c r="AR180" s="1457">
        <v>0</v>
      </c>
      <c r="AS180" s="1456">
        <f t="shared" si="136"/>
        <v>0</v>
      </c>
      <c r="AT180" s="1436">
        <f t="shared" si="131"/>
        <v>0</v>
      </c>
      <c r="AU180" s="1457"/>
      <c r="AV180" s="1457"/>
      <c r="AW180" s="1457"/>
      <c r="AX180" s="1457"/>
      <c r="AY180" s="1457"/>
      <c r="AZ180" s="1457"/>
      <c r="BA180" s="1457"/>
      <c r="BB180" s="1457"/>
      <c r="BC180" s="1457"/>
      <c r="BD180" s="1457"/>
      <c r="BE180" s="1457"/>
      <c r="BF180" s="1457"/>
      <c r="BG180" s="1458">
        <f t="shared" si="137"/>
        <v>0</v>
      </c>
      <c r="BI180" s="1457"/>
      <c r="BJ180" s="1457"/>
      <c r="BK180" s="1457"/>
      <c r="BL180" s="1457"/>
      <c r="BM180" s="1457"/>
      <c r="BN180" s="1457"/>
      <c r="BO180" s="1457"/>
      <c r="BP180" s="1457"/>
      <c r="BQ180" s="1457"/>
      <c r="BR180" s="1457"/>
      <c r="BS180" s="1457"/>
      <c r="BT180" s="1457"/>
      <c r="BU180" s="1458">
        <f t="shared" si="138"/>
        <v>0</v>
      </c>
    </row>
    <row r="181" spans="1:73" outlineLevel="1">
      <c r="A181" s="1434"/>
      <c r="B181" s="1478" t="s">
        <v>603</v>
      </c>
      <c r="C181" s="1434"/>
      <c r="D181" s="1455"/>
      <c r="E181" s="1455"/>
      <c r="F181" s="1455"/>
      <c r="G181" s="1455"/>
      <c r="H181" s="1455"/>
      <c r="I181" s="1455">
        <v>0</v>
      </c>
      <c r="J181" s="1455">
        <v>0</v>
      </c>
      <c r="K181" s="1455">
        <v>0</v>
      </c>
      <c r="L181" s="1455">
        <v>0</v>
      </c>
      <c r="M181" s="1455">
        <v>0</v>
      </c>
      <c r="N181" s="1455">
        <v>0</v>
      </c>
      <c r="O181" s="1455">
        <v>0</v>
      </c>
      <c r="P181" s="1456">
        <f t="shared" si="118"/>
        <v>0</v>
      </c>
      <c r="Q181" s="1434"/>
      <c r="R181" s="1434"/>
      <c r="S181" s="1455">
        <v>0</v>
      </c>
      <c r="T181" s="1455">
        <v>0</v>
      </c>
      <c r="U181" s="1455">
        <v>0</v>
      </c>
      <c r="V181" s="1455">
        <v>0</v>
      </c>
      <c r="W181" s="1455">
        <v>0</v>
      </c>
      <c r="X181" s="1455">
        <v>0</v>
      </c>
      <c r="Y181" s="1455">
        <v>0</v>
      </c>
      <c r="Z181" s="1455">
        <v>0</v>
      </c>
      <c r="AA181" s="1455">
        <v>0</v>
      </c>
      <c r="AB181" s="1455">
        <v>0</v>
      </c>
      <c r="AC181" s="1455">
        <v>0</v>
      </c>
      <c r="AD181" s="1455">
        <v>0</v>
      </c>
      <c r="AE181" s="1456">
        <f t="shared" si="135"/>
        <v>0</v>
      </c>
      <c r="AF181" s="1434"/>
      <c r="AG181" s="1455">
        <v>0</v>
      </c>
      <c r="AH181" s="1455">
        <v>0</v>
      </c>
      <c r="AI181" s="1455">
        <v>0</v>
      </c>
      <c r="AJ181" s="1455">
        <v>0</v>
      </c>
      <c r="AK181" s="1455">
        <v>0</v>
      </c>
      <c r="AL181" s="1455"/>
      <c r="AM181" s="1455">
        <v>0</v>
      </c>
      <c r="AN181" s="1455">
        <v>0</v>
      </c>
      <c r="AO181" s="1455"/>
      <c r="AP181" s="1455">
        <v>0</v>
      </c>
      <c r="AQ181" s="1455">
        <v>0</v>
      </c>
      <c r="AR181" s="1457">
        <v>0</v>
      </c>
      <c r="AS181" s="1456">
        <f t="shared" si="136"/>
        <v>0</v>
      </c>
      <c r="AT181" s="1436">
        <f t="shared" si="131"/>
        <v>0</v>
      </c>
      <c r="AU181" s="1457"/>
      <c r="AV181" s="1457"/>
      <c r="AW181" s="1457"/>
      <c r="AX181" s="1457"/>
      <c r="AY181" s="1457"/>
      <c r="AZ181" s="1457"/>
      <c r="BA181" s="1457"/>
      <c r="BB181" s="1457"/>
      <c r="BC181" s="1457"/>
      <c r="BD181" s="1457"/>
      <c r="BE181" s="1457"/>
      <c r="BF181" s="1457"/>
      <c r="BG181" s="1458">
        <f t="shared" si="137"/>
        <v>0</v>
      </c>
      <c r="BI181" s="1457"/>
      <c r="BJ181" s="1457"/>
      <c r="BK181" s="1457"/>
      <c r="BL181" s="1457"/>
      <c r="BM181" s="1457"/>
      <c r="BN181" s="1457"/>
      <c r="BO181" s="1457"/>
      <c r="BP181" s="1457"/>
      <c r="BQ181" s="1457"/>
      <c r="BR181" s="1457"/>
      <c r="BS181" s="1457"/>
      <c r="BT181" s="1457"/>
      <c r="BU181" s="1458">
        <f t="shared" si="138"/>
        <v>0</v>
      </c>
    </row>
    <row r="182" spans="1:73" outlineLevel="1">
      <c r="A182" s="1434"/>
      <c r="B182" s="1478" t="s">
        <v>604</v>
      </c>
      <c r="C182" s="1434"/>
      <c r="D182" s="1455"/>
      <c r="E182" s="1455"/>
      <c r="F182" s="1455"/>
      <c r="G182" s="1455"/>
      <c r="H182" s="1455"/>
      <c r="I182" s="1455">
        <v>0</v>
      </c>
      <c r="J182" s="1455">
        <v>0</v>
      </c>
      <c r="K182" s="1455">
        <v>0</v>
      </c>
      <c r="L182" s="1455">
        <v>0</v>
      </c>
      <c r="M182" s="1455">
        <v>0</v>
      </c>
      <c r="N182" s="1455">
        <v>0</v>
      </c>
      <c r="O182" s="1455">
        <v>0</v>
      </c>
      <c r="P182" s="1456">
        <f t="shared" si="118"/>
        <v>0</v>
      </c>
      <c r="Q182" s="1434"/>
      <c r="R182" s="1434"/>
      <c r="S182" s="1455">
        <v>0</v>
      </c>
      <c r="T182" s="1455">
        <v>0</v>
      </c>
      <c r="U182" s="1455">
        <v>0</v>
      </c>
      <c r="V182" s="1455">
        <v>0</v>
      </c>
      <c r="W182" s="1455">
        <v>0</v>
      </c>
      <c r="X182" s="1455">
        <v>0</v>
      </c>
      <c r="Y182" s="1455">
        <v>0</v>
      </c>
      <c r="Z182" s="1455">
        <v>0</v>
      </c>
      <c r="AA182" s="1455">
        <v>0</v>
      </c>
      <c r="AB182" s="1455">
        <v>0</v>
      </c>
      <c r="AC182" s="1455">
        <v>0</v>
      </c>
      <c r="AD182" s="1455">
        <v>0</v>
      </c>
      <c r="AE182" s="1456">
        <f t="shared" si="135"/>
        <v>0</v>
      </c>
      <c r="AF182" s="1434"/>
      <c r="AG182" s="1455">
        <v>0</v>
      </c>
      <c r="AH182" s="1455">
        <v>0</v>
      </c>
      <c r="AI182" s="1455">
        <v>0</v>
      </c>
      <c r="AJ182" s="1455">
        <v>0</v>
      </c>
      <c r="AK182" s="1455">
        <v>0</v>
      </c>
      <c r="AL182" s="1455"/>
      <c r="AM182" s="1455">
        <v>0</v>
      </c>
      <c r="AN182" s="1455">
        <v>0</v>
      </c>
      <c r="AO182" s="1455"/>
      <c r="AP182" s="1455">
        <v>0</v>
      </c>
      <c r="AQ182" s="1455">
        <v>0</v>
      </c>
      <c r="AR182" s="1457">
        <v>0</v>
      </c>
      <c r="AS182" s="1456">
        <f t="shared" si="136"/>
        <v>0</v>
      </c>
      <c r="AT182" s="1436">
        <f t="shared" si="131"/>
        <v>0</v>
      </c>
      <c r="AU182" s="1457"/>
      <c r="AV182" s="1457"/>
      <c r="AW182" s="1457"/>
      <c r="AX182" s="1457"/>
      <c r="AY182" s="1457"/>
      <c r="AZ182" s="1457"/>
      <c r="BA182" s="1457"/>
      <c r="BB182" s="1457"/>
      <c r="BC182" s="1457"/>
      <c r="BD182" s="1457"/>
      <c r="BE182" s="1457"/>
      <c r="BF182" s="1457"/>
      <c r="BG182" s="1458">
        <f t="shared" si="137"/>
        <v>0</v>
      </c>
      <c r="BI182" s="1457"/>
      <c r="BJ182" s="1457"/>
      <c r="BK182" s="1457"/>
      <c r="BL182" s="1457"/>
      <c r="BM182" s="1457"/>
      <c r="BN182" s="1457"/>
      <c r="BO182" s="1457"/>
      <c r="BP182" s="1457"/>
      <c r="BQ182" s="1457"/>
      <c r="BR182" s="1457"/>
      <c r="BS182" s="1457"/>
      <c r="BT182" s="1457"/>
      <c r="BU182" s="1458">
        <f t="shared" si="138"/>
        <v>0</v>
      </c>
    </row>
    <row r="183" spans="1:73" outlineLevel="1">
      <c r="A183" s="1434"/>
      <c r="B183" s="1478" t="s">
        <v>605</v>
      </c>
      <c r="C183" s="1434"/>
      <c r="D183" s="1455"/>
      <c r="E183" s="1455"/>
      <c r="F183" s="1455"/>
      <c r="G183" s="1455"/>
      <c r="H183" s="1455"/>
      <c r="I183" s="1455">
        <v>0</v>
      </c>
      <c r="J183" s="1455">
        <v>0</v>
      </c>
      <c r="K183" s="1455">
        <v>0</v>
      </c>
      <c r="L183" s="1455">
        <v>0</v>
      </c>
      <c r="M183" s="1455">
        <v>0</v>
      </c>
      <c r="N183" s="1455">
        <v>0</v>
      </c>
      <c r="O183" s="1455">
        <v>0</v>
      </c>
      <c r="P183" s="1456">
        <f t="shared" si="118"/>
        <v>0</v>
      </c>
      <c r="Q183" s="1434"/>
      <c r="R183" s="1434"/>
      <c r="S183" s="1455">
        <v>0</v>
      </c>
      <c r="T183" s="1455">
        <v>0</v>
      </c>
      <c r="U183" s="1455">
        <v>0</v>
      </c>
      <c r="V183" s="1455">
        <v>0</v>
      </c>
      <c r="W183" s="1455">
        <v>0</v>
      </c>
      <c r="X183" s="1455">
        <v>0</v>
      </c>
      <c r="Y183" s="1455">
        <v>0</v>
      </c>
      <c r="Z183" s="1455">
        <v>0</v>
      </c>
      <c r="AA183" s="1455">
        <v>0</v>
      </c>
      <c r="AB183" s="1455">
        <v>0</v>
      </c>
      <c r="AC183" s="1455">
        <v>0</v>
      </c>
      <c r="AD183" s="1455">
        <v>0</v>
      </c>
      <c r="AE183" s="1456">
        <f t="shared" si="135"/>
        <v>0</v>
      </c>
      <c r="AF183" s="1434"/>
      <c r="AG183" s="1455">
        <v>0</v>
      </c>
      <c r="AH183" s="1455">
        <v>0</v>
      </c>
      <c r="AI183" s="1455">
        <v>0</v>
      </c>
      <c r="AJ183" s="1455">
        <v>0</v>
      </c>
      <c r="AK183" s="1455">
        <v>0</v>
      </c>
      <c r="AL183" s="1455"/>
      <c r="AM183" s="1455">
        <v>0</v>
      </c>
      <c r="AN183" s="1455">
        <v>0</v>
      </c>
      <c r="AO183" s="1455"/>
      <c r="AP183" s="1455">
        <v>0</v>
      </c>
      <c r="AQ183" s="1455">
        <v>0</v>
      </c>
      <c r="AR183" s="1457">
        <v>0</v>
      </c>
      <c r="AS183" s="1456">
        <f t="shared" si="136"/>
        <v>0</v>
      </c>
      <c r="AT183" s="1436">
        <f t="shared" si="131"/>
        <v>0</v>
      </c>
      <c r="AU183" s="1457"/>
      <c r="AV183" s="1457"/>
      <c r="AW183" s="1457"/>
      <c r="AX183" s="1457"/>
      <c r="AY183" s="1457"/>
      <c r="AZ183" s="1457"/>
      <c r="BA183" s="1457"/>
      <c r="BB183" s="1457"/>
      <c r="BC183" s="1457"/>
      <c r="BD183" s="1457"/>
      <c r="BE183" s="1457"/>
      <c r="BF183" s="1457"/>
      <c r="BG183" s="1458">
        <f t="shared" si="137"/>
        <v>0</v>
      </c>
      <c r="BI183" s="1457"/>
      <c r="BJ183" s="1457"/>
      <c r="BK183" s="1457"/>
      <c r="BL183" s="1457"/>
      <c r="BM183" s="1457"/>
      <c r="BN183" s="1457"/>
      <c r="BO183" s="1457"/>
      <c r="BP183" s="1457"/>
      <c r="BQ183" s="1457"/>
      <c r="BR183" s="1457"/>
      <c r="BS183" s="1457"/>
      <c r="BT183" s="1457"/>
      <c r="BU183" s="1458">
        <f t="shared" si="138"/>
        <v>0</v>
      </c>
    </row>
    <row r="184" spans="1:73" outlineLevel="1">
      <c r="A184" s="1434"/>
      <c r="B184" s="1478" t="s">
        <v>606</v>
      </c>
      <c r="C184" s="1434"/>
      <c r="D184" s="1455"/>
      <c r="E184" s="1455"/>
      <c r="F184" s="1455"/>
      <c r="G184" s="1455"/>
      <c r="H184" s="1455"/>
      <c r="I184" s="1455">
        <v>0</v>
      </c>
      <c r="J184" s="1455">
        <v>0</v>
      </c>
      <c r="K184" s="1455">
        <v>0</v>
      </c>
      <c r="L184" s="1455">
        <v>0</v>
      </c>
      <c r="M184" s="1455">
        <v>0</v>
      </c>
      <c r="N184" s="1455">
        <v>0</v>
      </c>
      <c r="O184" s="1455">
        <v>0</v>
      </c>
      <c r="P184" s="1456">
        <f t="shared" ref="P184:P227" si="145">SUM(D184:O184)</f>
        <v>0</v>
      </c>
      <c r="Q184" s="1434"/>
      <c r="R184" s="1434"/>
      <c r="S184" s="1455">
        <v>0</v>
      </c>
      <c r="T184" s="1455">
        <v>0</v>
      </c>
      <c r="U184" s="1455">
        <v>0</v>
      </c>
      <c r="V184" s="1455">
        <v>0</v>
      </c>
      <c r="W184" s="1455">
        <v>0</v>
      </c>
      <c r="X184" s="1455">
        <v>0</v>
      </c>
      <c r="Y184" s="1455">
        <v>0</v>
      </c>
      <c r="Z184" s="1455">
        <v>0</v>
      </c>
      <c r="AA184" s="1455">
        <v>0</v>
      </c>
      <c r="AB184" s="1455">
        <v>0</v>
      </c>
      <c r="AC184" s="1455">
        <v>0</v>
      </c>
      <c r="AD184" s="1455">
        <v>0</v>
      </c>
      <c r="AE184" s="1456">
        <f t="shared" si="135"/>
        <v>0</v>
      </c>
      <c r="AF184" s="1434"/>
      <c r="AG184" s="1455">
        <v>0</v>
      </c>
      <c r="AH184" s="1455">
        <v>0</v>
      </c>
      <c r="AI184" s="1455">
        <v>0</v>
      </c>
      <c r="AJ184" s="1455">
        <v>0</v>
      </c>
      <c r="AK184" s="1455">
        <v>0</v>
      </c>
      <c r="AL184" s="1455"/>
      <c r="AM184" s="1455">
        <v>0</v>
      </c>
      <c r="AN184" s="1455">
        <v>0</v>
      </c>
      <c r="AO184" s="1455"/>
      <c r="AP184" s="1455">
        <v>0</v>
      </c>
      <c r="AQ184" s="1455">
        <v>0</v>
      </c>
      <c r="AR184" s="1457">
        <v>0</v>
      </c>
      <c r="AS184" s="1456">
        <f t="shared" si="136"/>
        <v>0</v>
      </c>
      <c r="AT184" s="1436">
        <f t="shared" si="131"/>
        <v>0</v>
      </c>
      <c r="AU184" s="1457"/>
      <c r="AV184" s="1457"/>
      <c r="AW184" s="1457"/>
      <c r="AX184" s="1457"/>
      <c r="AY184" s="1457"/>
      <c r="AZ184" s="1457"/>
      <c r="BA184" s="1457"/>
      <c r="BB184" s="1457"/>
      <c r="BC184" s="1457"/>
      <c r="BD184" s="1457"/>
      <c r="BE184" s="1457"/>
      <c r="BF184" s="1457"/>
      <c r="BG184" s="1458">
        <f t="shared" si="137"/>
        <v>0</v>
      </c>
      <c r="BI184" s="1457"/>
      <c r="BJ184" s="1457"/>
      <c r="BK184" s="1457"/>
      <c r="BL184" s="1457"/>
      <c r="BM184" s="1457"/>
      <c r="BN184" s="1457"/>
      <c r="BO184" s="1457"/>
      <c r="BP184" s="1457"/>
      <c r="BQ184" s="1457"/>
      <c r="BR184" s="1457"/>
      <c r="BS184" s="1457"/>
      <c r="BT184" s="1457"/>
      <c r="BU184" s="1458">
        <f t="shared" si="138"/>
        <v>0</v>
      </c>
    </row>
    <row r="185" spans="1:73" outlineLevel="1">
      <c r="A185" s="1434"/>
      <c r="B185" s="1478" t="s">
        <v>607</v>
      </c>
      <c r="C185" s="1434"/>
      <c r="D185" s="1455"/>
      <c r="E185" s="1455"/>
      <c r="F185" s="1455"/>
      <c r="G185" s="1455"/>
      <c r="H185" s="1455"/>
      <c r="I185" s="1455">
        <v>0</v>
      </c>
      <c r="J185" s="1455">
        <v>0</v>
      </c>
      <c r="K185" s="1455">
        <v>0</v>
      </c>
      <c r="L185" s="1455">
        <v>0</v>
      </c>
      <c r="M185" s="1455">
        <v>0</v>
      </c>
      <c r="N185" s="1455">
        <v>0</v>
      </c>
      <c r="O185" s="1455">
        <v>0</v>
      </c>
      <c r="P185" s="1456">
        <f t="shared" si="145"/>
        <v>0</v>
      </c>
      <c r="Q185" s="1434"/>
      <c r="R185" s="1434"/>
      <c r="S185" s="1455">
        <v>0</v>
      </c>
      <c r="T185" s="1455">
        <v>0</v>
      </c>
      <c r="U185" s="1455">
        <v>0</v>
      </c>
      <c r="V185" s="1455">
        <v>0</v>
      </c>
      <c r="W185" s="1455">
        <v>0</v>
      </c>
      <c r="X185" s="1455">
        <v>0</v>
      </c>
      <c r="Y185" s="1455">
        <v>0</v>
      </c>
      <c r="Z185" s="1455">
        <v>0</v>
      </c>
      <c r="AA185" s="1455">
        <v>0</v>
      </c>
      <c r="AB185" s="1455">
        <v>0</v>
      </c>
      <c r="AC185" s="1455">
        <v>0</v>
      </c>
      <c r="AD185" s="1455">
        <v>0</v>
      </c>
      <c r="AE185" s="1456">
        <f t="shared" si="135"/>
        <v>0</v>
      </c>
      <c r="AF185" s="1434"/>
      <c r="AG185" s="1455">
        <v>0</v>
      </c>
      <c r="AH185" s="1455">
        <v>0</v>
      </c>
      <c r="AI185" s="1455">
        <v>0</v>
      </c>
      <c r="AJ185" s="1455">
        <v>0</v>
      </c>
      <c r="AK185" s="1455">
        <v>0</v>
      </c>
      <c r="AL185" s="1455"/>
      <c r="AM185" s="1455">
        <v>0</v>
      </c>
      <c r="AN185" s="1455">
        <v>0</v>
      </c>
      <c r="AO185" s="1455"/>
      <c r="AP185" s="1455">
        <v>0</v>
      </c>
      <c r="AQ185" s="1455">
        <v>0</v>
      </c>
      <c r="AR185" s="1457">
        <v>0</v>
      </c>
      <c r="AS185" s="1456">
        <f t="shared" si="136"/>
        <v>0</v>
      </c>
      <c r="AT185" s="1436">
        <f t="shared" si="131"/>
        <v>0</v>
      </c>
      <c r="AU185" s="1457"/>
      <c r="AV185" s="1457"/>
      <c r="AW185" s="1457"/>
      <c r="AX185" s="1457"/>
      <c r="AY185" s="1457"/>
      <c r="AZ185" s="1457"/>
      <c r="BA185" s="1457"/>
      <c r="BB185" s="1457"/>
      <c r="BC185" s="1457"/>
      <c r="BD185" s="1457"/>
      <c r="BE185" s="1457"/>
      <c r="BF185" s="1457"/>
      <c r="BG185" s="1458">
        <f t="shared" si="137"/>
        <v>0</v>
      </c>
      <c r="BI185" s="1457"/>
      <c r="BJ185" s="1457"/>
      <c r="BK185" s="1457"/>
      <c r="BL185" s="1457"/>
      <c r="BM185" s="1457"/>
      <c r="BN185" s="1457"/>
      <c r="BO185" s="1457"/>
      <c r="BP185" s="1457"/>
      <c r="BQ185" s="1457"/>
      <c r="BR185" s="1457"/>
      <c r="BS185" s="1457"/>
      <c r="BT185" s="1457"/>
      <c r="BU185" s="1458">
        <f t="shared" si="138"/>
        <v>0</v>
      </c>
    </row>
    <row r="186" spans="1:73" outlineLevel="1">
      <c r="A186" s="1434"/>
      <c r="B186" s="1478" t="s">
        <v>608</v>
      </c>
      <c r="C186" s="1434"/>
      <c r="D186" s="1455"/>
      <c r="E186" s="1455"/>
      <c r="F186" s="1455"/>
      <c r="G186" s="1455"/>
      <c r="H186" s="1455"/>
      <c r="I186" s="1455">
        <v>0</v>
      </c>
      <c r="J186" s="1455">
        <v>0</v>
      </c>
      <c r="K186" s="1455">
        <v>0</v>
      </c>
      <c r="L186" s="1455">
        <v>0</v>
      </c>
      <c r="M186" s="1455">
        <v>0</v>
      </c>
      <c r="N186" s="1455">
        <v>0</v>
      </c>
      <c r="O186" s="1455">
        <v>0</v>
      </c>
      <c r="P186" s="1456">
        <f t="shared" si="145"/>
        <v>0</v>
      </c>
      <c r="Q186" s="1434"/>
      <c r="R186" s="1434"/>
      <c r="S186" s="1455">
        <v>0</v>
      </c>
      <c r="T186" s="1455">
        <v>0</v>
      </c>
      <c r="U186" s="1455">
        <v>0</v>
      </c>
      <c r="V186" s="1455">
        <v>0</v>
      </c>
      <c r="W186" s="1455">
        <v>0</v>
      </c>
      <c r="X186" s="1455">
        <v>0</v>
      </c>
      <c r="Y186" s="1455">
        <v>0</v>
      </c>
      <c r="Z186" s="1455">
        <v>0</v>
      </c>
      <c r="AA186" s="1455">
        <v>0</v>
      </c>
      <c r="AB186" s="1455">
        <v>0</v>
      </c>
      <c r="AC186" s="1455">
        <v>0</v>
      </c>
      <c r="AD186" s="1455">
        <v>0</v>
      </c>
      <c r="AE186" s="1456">
        <f t="shared" si="135"/>
        <v>0</v>
      </c>
      <c r="AF186" s="1434"/>
      <c r="AG186" s="1455">
        <v>0</v>
      </c>
      <c r="AH186" s="1455">
        <v>0</v>
      </c>
      <c r="AI186" s="1455">
        <v>0</v>
      </c>
      <c r="AJ186" s="1455">
        <v>0</v>
      </c>
      <c r="AK186" s="1455">
        <v>0</v>
      </c>
      <c r="AL186" s="1455"/>
      <c r="AM186" s="1455">
        <v>0</v>
      </c>
      <c r="AN186" s="1455">
        <v>0</v>
      </c>
      <c r="AO186" s="1455"/>
      <c r="AP186" s="1455">
        <v>0</v>
      </c>
      <c r="AQ186" s="1455">
        <v>0</v>
      </c>
      <c r="AR186" s="1457">
        <v>0</v>
      </c>
      <c r="AS186" s="1456">
        <f t="shared" si="136"/>
        <v>0</v>
      </c>
      <c r="AT186" s="1436">
        <f t="shared" si="131"/>
        <v>0</v>
      </c>
      <c r="AU186" s="1457"/>
      <c r="AV186" s="1457"/>
      <c r="AW186" s="1457"/>
      <c r="AX186" s="1457"/>
      <c r="AY186" s="1457"/>
      <c r="AZ186" s="1457"/>
      <c r="BA186" s="1457"/>
      <c r="BB186" s="1457"/>
      <c r="BC186" s="1457"/>
      <c r="BD186" s="1457"/>
      <c r="BE186" s="1457"/>
      <c r="BF186" s="1457"/>
      <c r="BG186" s="1458">
        <f t="shared" si="137"/>
        <v>0</v>
      </c>
      <c r="BI186" s="1457"/>
      <c r="BJ186" s="1457"/>
      <c r="BK186" s="1457"/>
      <c r="BL186" s="1457"/>
      <c r="BM186" s="1457"/>
      <c r="BN186" s="1457"/>
      <c r="BO186" s="1457"/>
      <c r="BP186" s="1457"/>
      <c r="BQ186" s="1457"/>
      <c r="BR186" s="1457"/>
      <c r="BS186" s="1457"/>
      <c r="BT186" s="1457"/>
      <c r="BU186" s="1458">
        <f t="shared" si="138"/>
        <v>0</v>
      </c>
    </row>
    <row r="187" spans="1:73" outlineLevel="1">
      <c r="A187" s="1434"/>
      <c r="B187" s="1478" t="s">
        <v>609</v>
      </c>
      <c r="C187" s="1434"/>
      <c r="D187" s="1455"/>
      <c r="E187" s="1455"/>
      <c r="F187" s="1455"/>
      <c r="G187" s="1455"/>
      <c r="H187" s="1455"/>
      <c r="I187" s="1455">
        <v>0</v>
      </c>
      <c r="J187" s="1455">
        <v>0</v>
      </c>
      <c r="K187" s="1455">
        <v>0</v>
      </c>
      <c r="L187" s="1455">
        <v>0</v>
      </c>
      <c r="M187" s="1455">
        <v>0</v>
      </c>
      <c r="N187" s="1455">
        <v>0</v>
      </c>
      <c r="O187" s="1455">
        <v>0</v>
      </c>
      <c r="P187" s="1456">
        <f t="shared" si="145"/>
        <v>0</v>
      </c>
      <c r="Q187" s="1434"/>
      <c r="R187" s="1434"/>
      <c r="S187" s="1455">
        <v>0</v>
      </c>
      <c r="T187" s="1455">
        <v>0</v>
      </c>
      <c r="U187" s="1455">
        <v>0</v>
      </c>
      <c r="V187" s="1455">
        <v>0</v>
      </c>
      <c r="W187" s="1455">
        <v>0</v>
      </c>
      <c r="X187" s="1455">
        <v>0</v>
      </c>
      <c r="Y187" s="1455">
        <v>0</v>
      </c>
      <c r="Z187" s="1455">
        <v>0</v>
      </c>
      <c r="AA187" s="1455">
        <v>0</v>
      </c>
      <c r="AB187" s="1455">
        <v>0</v>
      </c>
      <c r="AC187" s="1455">
        <v>0</v>
      </c>
      <c r="AD187" s="1455">
        <v>0</v>
      </c>
      <c r="AE187" s="1456">
        <f t="shared" si="135"/>
        <v>0</v>
      </c>
      <c r="AF187" s="1434"/>
      <c r="AG187" s="1455">
        <v>0</v>
      </c>
      <c r="AH187" s="1455">
        <v>0</v>
      </c>
      <c r="AI187" s="1455">
        <v>0</v>
      </c>
      <c r="AJ187" s="1455">
        <v>0</v>
      </c>
      <c r="AK187" s="1455">
        <v>0</v>
      </c>
      <c r="AL187" s="1455"/>
      <c r="AM187" s="1455">
        <v>0</v>
      </c>
      <c r="AN187" s="1455">
        <v>0</v>
      </c>
      <c r="AO187" s="1455"/>
      <c r="AP187" s="1455">
        <v>0</v>
      </c>
      <c r="AQ187" s="1455">
        <v>0</v>
      </c>
      <c r="AR187" s="1457">
        <v>0</v>
      </c>
      <c r="AS187" s="1456">
        <f t="shared" si="136"/>
        <v>0</v>
      </c>
      <c r="AT187" s="1436">
        <f t="shared" si="131"/>
        <v>0</v>
      </c>
      <c r="AU187" s="1457"/>
      <c r="AV187" s="1457"/>
      <c r="AW187" s="1457"/>
      <c r="AX187" s="1457"/>
      <c r="AY187" s="1457"/>
      <c r="AZ187" s="1457"/>
      <c r="BA187" s="1457"/>
      <c r="BB187" s="1457"/>
      <c r="BC187" s="1457"/>
      <c r="BD187" s="1457"/>
      <c r="BE187" s="1457"/>
      <c r="BF187" s="1457"/>
      <c r="BG187" s="1458">
        <f t="shared" si="137"/>
        <v>0</v>
      </c>
      <c r="BI187" s="1457"/>
      <c r="BJ187" s="1457"/>
      <c r="BK187" s="1457"/>
      <c r="BL187" s="1457"/>
      <c r="BM187" s="1457"/>
      <c r="BN187" s="1457"/>
      <c r="BO187" s="1457"/>
      <c r="BP187" s="1457"/>
      <c r="BQ187" s="1457"/>
      <c r="BR187" s="1457"/>
      <c r="BS187" s="1457"/>
      <c r="BT187" s="1457"/>
      <c r="BU187" s="1458">
        <f t="shared" si="138"/>
        <v>0</v>
      </c>
    </row>
    <row r="188" spans="1:73" outlineLevel="1">
      <c r="A188" s="1434"/>
      <c r="B188" s="1478" t="s">
        <v>610</v>
      </c>
      <c r="C188" s="1434"/>
      <c r="D188" s="1455"/>
      <c r="E188" s="1455"/>
      <c r="F188" s="1455"/>
      <c r="G188" s="1455"/>
      <c r="H188" s="1455"/>
      <c r="I188" s="1455">
        <v>0</v>
      </c>
      <c r="J188" s="1455">
        <v>0</v>
      </c>
      <c r="K188" s="1455">
        <v>0</v>
      </c>
      <c r="L188" s="1455">
        <v>0</v>
      </c>
      <c r="M188" s="1455">
        <v>0</v>
      </c>
      <c r="N188" s="1455">
        <v>0</v>
      </c>
      <c r="O188" s="1455">
        <v>0</v>
      </c>
      <c r="P188" s="1456">
        <f t="shared" si="145"/>
        <v>0</v>
      </c>
      <c r="Q188" s="1434"/>
      <c r="R188" s="1434"/>
      <c r="S188" s="1455">
        <v>0</v>
      </c>
      <c r="T188" s="1455">
        <v>0</v>
      </c>
      <c r="U188" s="1455">
        <v>0</v>
      </c>
      <c r="V188" s="1455">
        <v>0</v>
      </c>
      <c r="W188" s="1455">
        <v>0</v>
      </c>
      <c r="X188" s="1455">
        <v>0</v>
      </c>
      <c r="Y188" s="1455">
        <v>0</v>
      </c>
      <c r="Z188" s="1455">
        <v>0</v>
      </c>
      <c r="AA188" s="1455">
        <v>0</v>
      </c>
      <c r="AB188" s="1455">
        <v>0</v>
      </c>
      <c r="AC188" s="1455">
        <v>0</v>
      </c>
      <c r="AD188" s="1455">
        <v>0</v>
      </c>
      <c r="AE188" s="1456">
        <f t="shared" si="135"/>
        <v>0</v>
      </c>
      <c r="AF188" s="1434"/>
      <c r="AG188" s="1455">
        <v>0</v>
      </c>
      <c r="AH188" s="1455">
        <v>0</v>
      </c>
      <c r="AI188" s="1455">
        <v>0</v>
      </c>
      <c r="AJ188" s="1455">
        <v>0</v>
      </c>
      <c r="AK188" s="1455">
        <v>0</v>
      </c>
      <c r="AL188" s="1455"/>
      <c r="AM188" s="1455">
        <v>0</v>
      </c>
      <c r="AN188" s="1455">
        <v>0</v>
      </c>
      <c r="AO188" s="1455"/>
      <c r="AP188" s="1455">
        <v>0</v>
      </c>
      <c r="AQ188" s="1455">
        <v>0</v>
      </c>
      <c r="AR188" s="1457">
        <v>0</v>
      </c>
      <c r="AS188" s="1456">
        <f t="shared" si="136"/>
        <v>0</v>
      </c>
      <c r="AT188" s="1436">
        <f t="shared" si="131"/>
        <v>0</v>
      </c>
      <c r="AU188" s="1457"/>
      <c r="AV188" s="1457"/>
      <c r="AW188" s="1457"/>
      <c r="AX188" s="1457"/>
      <c r="AY188" s="1457"/>
      <c r="AZ188" s="1457"/>
      <c r="BA188" s="1457"/>
      <c r="BB188" s="1457"/>
      <c r="BC188" s="1457"/>
      <c r="BD188" s="1457"/>
      <c r="BE188" s="1457"/>
      <c r="BF188" s="1457"/>
      <c r="BG188" s="1458">
        <f t="shared" si="137"/>
        <v>0</v>
      </c>
      <c r="BI188" s="1457"/>
      <c r="BJ188" s="1457"/>
      <c r="BK188" s="1457"/>
      <c r="BL188" s="1457"/>
      <c r="BM188" s="1457"/>
      <c r="BN188" s="1457"/>
      <c r="BO188" s="1457"/>
      <c r="BP188" s="1457"/>
      <c r="BQ188" s="1457"/>
      <c r="BR188" s="1457"/>
      <c r="BS188" s="1457"/>
      <c r="BT188" s="1457"/>
      <c r="BU188" s="1458">
        <f t="shared" si="138"/>
        <v>0</v>
      </c>
    </row>
    <row r="189" spans="1:73" outlineLevel="1">
      <c r="A189" s="1434"/>
      <c r="B189" s="1478" t="s">
        <v>611</v>
      </c>
      <c r="C189" s="1434"/>
      <c r="D189" s="1455"/>
      <c r="E189" s="1455"/>
      <c r="F189" s="1455"/>
      <c r="G189" s="1455"/>
      <c r="H189" s="1455"/>
      <c r="I189" s="1455">
        <v>0</v>
      </c>
      <c r="J189" s="1455">
        <v>0</v>
      </c>
      <c r="K189" s="1455">
        <v>0</v>
      </c>
      <c r="L189" s="1455">
        <v>0</v>
      </c>
      <c r="M189" s="1455">
        <v>0</v>
      </c>
      <c r="N189" s="1455">
        <v>0</v>
      </c>
      <c r="O189" s="1455">
        <v>0</v>
      </c>
      <c r="P189" s="1456">
        <f t="shared" si="145"/>
        <v>0</v>
      </c>
      <c r="Q189" s="1434"/>
      <c r="R189" s="1434"/>
      <c r="S189" s="1455">
        <v>0</v>
      </c>
      <c r="T189" s="1455">
        <v>0</v>
      </c>
      <c r="U189" s="1455">
        <v>0</v>
      </c>
      <c r="V189" s="1455">
        <v>0</v>
      </c>
      <c r="W189" s="1455">
        <v>0</v>
      </c>
      <c r="X189" s="1455">
        <v>0</v>
      </c>
      <c r="Y189" s="1455">
        <v>0</v>
      </c>
      <c r="Z189" s="1455">
        <v>0</v>
      </c>
      <c r="AA189" s="1455">
        <v>0</v>
      </c>
      <c r="AB189" s="1455">
        <v>0</v>
      </c>
      <c r="AC189" s="1455">
        <v>0</v>
      </c>
      <c r="AD189" s="1455">
        <v>0</v>
      </c>
      <c r="AE189" s="1456">
        <f t="shared" si="135"/>
        <v>0</v>
      </c>
      <c r="AF189" s="1434"/>
      <c r="AG189" s="1455">
        <v>0</v>
      </c>
      <c r="AH189" s="1455">
        <v>0</v>
      </c>
      <c r="AI189" s="1455">
        <v>0</v>
      </c>
      <c r="AJ189" s="1455">
        <v>0</v>
      </c>
      <c r="AK189" s="1455">
        <v>0</v>
      </c>
      <c r="AL189" s="1455"/>
      <c r="AM189" s="1455">
        <v>0</v>
      </c>
      <c r="AN189" s="1455">
        <v>0</v>
      </c>
      <c r="AO189" s="1455"/>
      <c r="AP189" s="1455">
        <v>0</v>
      </c>
      <c r="AQ189" s="1455">
        <v>0</v>
      </c>
      <c r="AR189" s="1457">
        <v>0</v>
      </c>
      <c r="AS189" s="1456">
        <f t="shared" si="136"/>
        <v>0</v>
      </c>
      <c r="AT189" s="1436">
        <f t="shared" si="131"/>
        <v>0</v>
      </c>
      <c r="AU189" s="1457"/>
      <c r="AV189" s="1457"/>
      <c r="AW189" s="1457"/>
      <c r="AX189" s="1457"/>
      <c r="AY189" s="1457"/>
      <c r="AZ189" s="1457"/>
      <c r="BA189" s="1457"/>
      <c r="BB189" s="1457"/>
      <c r="BC189" s="1457"/>
      <c r="BD189" s="1457"/>
      <c r="BE189" s="1457"/>
      <c r="BF189" s="1457"/>
      <c r="BG189" s="1458">
        <f t="shared" si="137"/>
        <v>0</v>
      </c>
      <c r="BI189" s="1457"/>
      <c r="BJ189" s="1457"/>
      <c r="BK189" s="1457"/>
      <c r="BL189" s="1457"/>
      <c r="BM189" s="1457"/>
      <c r="BN189" s="1457"/>
      <c r="BO189" s="1457"/>
      <c r="BP189" s="1457"/>
      <c r="BQ189" s="1457"/>
      <c r="BR189" s="1457"/>
      <c r="BS189" s="1457"/>
      <c r="BT189" s="1457"/>
      <c r="BU189" s="1458">
        <f t="shared" si="138"/>
        <v>0</v>
      </c>
    </row>
    <row r="190" spans="1:73" outlineLevel="1">
      <c r="A190" s="1434"/>
      <c r="B190" s="1478" t="s">
        <v>612</v>
      </c>
      <c r="C190" s="1434"/>
      <c r="D190" s="1455"/>
      <c r="E190" s="1455"/>
      <c r="F190" s="1455"/>
      <c r="G190" s="1455"/>
      <c r="H190" s="1455"/>
      <c r="I190" s="1455"/>
      <c r="J190" s="1455"/>
      <c r="K190" s="1455"/>
      <c r="L190" s="1455"/>
      <c r="M190" s="1455"/>
      <c r="N190" s="1455"/>
      <c r="O190" s="1455"/>
      <c r="P190" s="1456">
        <f t="shared" si="145"/>
        <v>0</v>
      </c>
      <c r="Q190" s="1434"/>
      <c r="R190" s="1434"/>
      <c r="S190" s="1455"/>
      <c r="T190" s="1455"/>
      <c r="U190" s="1455"/>
      <c r="V190" s="1455"/>
      <c r="W190" s="1455"/>
      <c r="X190" s="1455">
        <v>0</v>
      </c>
      <c r="Y190" s="1455">
        <v>0</v>
      </c>
      <c r="Z190" s="1455">
        <v>0</v>
      </c>
      <c r="AA190" s="1455">
        <v>0</v>
      </c>
      <c r="AB190" s="1455">
        <v>0</v>
      </c>
      <c r="AC190" s="1455">
        <v>0</v>
      </c>
      <c r="AD190" s="1455">
        <v>0</v>
      </c>
      <c r="AE190" s="1456">
        <f t="shared" si="135"/>
        <v>0</v>
      </c>
      <c r="AF190" s="1434"/>
      <c r="AG190" s="1455">
        <v>0</v>
      </c>
      <c r="AH190" s="1455">
        <v>0</v>
      </c>
      <c r="AI190" s="1455">
        <v>0</v>
      </c>
      <c r="AJ190" s="1455">
        <v>0</v>
      </c>
      <c r="AK190" s="1455">
        <v>0</v>
      </c>
      <c r="AL190" s="1455"/>
      <c r="AM190" s="1455">
        <v>0</v>
      </c>
      <c r="AN190" s="1455">
        <v>0</v>
      </c>
      <c r="AO190" s="1455"/>
      <c r="AP190" s="1455">
        <v>0</v>
      </c>
      <c r="AQ190" s="1455">
        <v>0</v>
      </c>
      <c r="AR190" s="1457">
        <v>0</v>
      </c>
      <c r="AS190" s="1456">
        <f t="shared" si="136"/>
        <v>0</v>
      </c>
      <c r="AT190" s="1436">
        <f t="shared" si="131"/>
        <v>0</v>
      </c>
      <c r="AU190" s="1457"/>
      <c r="AV190" s="1457"/>
      <c r="AW190" s="1457"/>
      <c r="AX190" s="1457"/>
      <c r="AY190" s="1457"/>
      <c r="AZ190" s="1457"/>
      <c r="BA190" s="1457"/>
      <c r="BB190" s="1457"/>
      <c r="BC190" s="1457"/>
      <c r="BD190" s="1457"/>
      <c r="BE190" s="1457"/>
      <c r="BF190" s="1457"/>
      <c r="BG190" s="1458">
        <f t="shared" si="137"/>
        <v>0</v>
      </c>
      <c r="BI190" s="1457"/>
      <c r="BJ190" s="1457"/>
      <c r="BK190" s="1457"/>
      <c r="BL190" s="1457"/>
      <c r="BM190" s="1457"/>
      <c r="BN190" s="1457"/>
      <c r="BO190" s="1457"/>
      <c r="BP190" s="1457"/>
      <c r="BQ190" s="1457"/>
      <c r="BR190" s="1457"/>
      <c r="BS190" s="1457"/>
      <c r="BT190" s="1457"/>
      <c r="BU190" s="1458">
        <f t="shared" si="138"/>
        <v>0</v>
      </c>
    </row>
    <row r="191" spans="1:73" outlineLevel="1">
      <c r="A191" s="1434"/>
      <c r="B191" s="1478" t="s">
        <v>613</v>
      </c>
      <c r="C191" s="1434"/>
      <c r="D191" s="1455"/>
      <c r="E191" s="1455"/>
      <c r="F191" s="1455"/>
      <c r="G191" s="1455"/>
      <c r="H191" s="1455"/>
      <c r="I191" s="1455">
        <v>0</v>
      </c>
      <c r="J191" s="1455">
        <v>0</v>
      </c>
      <c r="K191" s="1455">
        <v>0</v>
      </c>
      <c r="L191" s="1455">
        <v>0</v>
      </c>
      <c r="M191" s="1455">
        <v>0</v>
      </c>
      <c r="N191" s="1455">
        <v>0</v>
      </c>
      <c r="O191" s="1455">
        <v>0</v>
      </c>
      <c r="P191" s="1456">
        <f t="shared" si="145"/>
        <v>0</v>
      </c>
      <c r="Q191" s="1434"/>
      <c r="R191" s="1434"/>
      <c r="S191" s="1455">
        <v>0</v>
      </c>
      <c r="T191" s="1455">
        <v>0</v>
      </c>
      <c r="U191" s="1455">
        <v>0</v>
      </c>
      <c r="V191" s="1455">
        <v>0</v>
      </c>
      <c r="W191" s="1455">
        <v>0</v>
      </c>
      <c r="X191" s="1455">
        <v>0</v>
      </c>
      <c r="Y191" s="1455">
        <v>0</v>
      </c>
      <c r="Z191" s="1455">
        <v>0</v>
      </c>
      <c r="AA191" s="1455">
        <v>0</v>
      </c>
      <c r="AB191" s="1455">
        <v>0</v>
      </c>
      <c r="AC191" s="1455">
        <v>0</v>
      </c>
      <c r="AD191" s="1455">
        <v>0</v>
      </c>
      <c r="AE191" s="1456">
        <f t="shared" si="135"/>
        <v>0</v>
      </c>
      <c r="AF191" s="1434"/>
      <c r="AG191" s="1455">
        <v>0</v>
      </c>
      <c r="AH191" s="1455">
        <v>0</v>
      </c>
      <c r="AI191" s="1455">
        <v>0</v>
      </c>
      <c r="AJ191" s="1455">
        <v>0</v>
      </c>
      <c r="AK191" s="1455">
        <v>0</v>
      </c>
      <c r="AL191" s="1455"/>
      <c r="AM191" s="1455">
        <v>0</v>
      </c>
      <c r="AN191" s="1455">
        <v>0</v>
      </c>
      <c r="AO191" s="1455"/>
      <c r="AP191" s="1455">
        <v>0</v>
      </c>
      <c r="AQ191" s="1455">
        <v>0</v>
      </c>
      <c r="AR191" s="1457">
        <v>0</v>
      </c>
      <c r="AS191" s="1456">
        <f t="shared" si="136"/>
        <v>0</v>
      </c>
      <c r="AT191" s="1436">
        <f t="shared" ref="AT191:AT227" si="146">SUM(AG191:AP191)</f>
        <v>0</v>
      </c>
      <c r="AU191" s="1457"/>
      <c r="AV191" s="1457"/>
      <c r="AW191" s="1457"/>
      <c r="AX191" s="1457"/>
      <c r="AY191" s="1457"/>
      <c r="AZ191" s="1457"/>
      <c r="BA191" s="1457"/>
      <c r="BB191" s="1457"/>
      <c r="BC191" s="1457"/>
      <c r="BD191" s="1457"/>
      <c r="BE191" s="1457"/>
      <c r="BF191" s="1457"/>
      <c r="BG191" s="1458">
        <f t="shared" si="137"/>
        <v>0</v>
      </c>
      <c r="BI191" s="1457"/>
      <c r="BJ191" s="1457"/>
      <c r="BK191" s="1457"/>
      <c r="BL191" s="1457"/>
      <c r="BM191" s="1457"/>
      <c r="BN191" s="1457"/>
      <c r="BO191" s="1457"/>
      <c r="BP191" s="1457"/>
      <c r="BQ191" s="1457"/>
      <c r="BR191" s="1457"/>
      <c r="BS191" s="1457"/>
      <c r="BT191" s="1457"/>
      <c r="BU191" s="1458">
        <f t="shared" si="138"/>
        <v>0</v>
      </c>
    </row>
    <row r="192" spans="1:73">
      <c r="A192" s="1434"/>
      <c r="B192" s="1476" t="s">
        <v>614</v>
      </c>
      <c r="C192" s="1434" t="s">
        <v>615</v>
      </c>
      <c r="D192" s="1477">
        <f>SUM(D193:D221)</f>
        <v>0</v>
      </c>
      <c r="E192" s="1477">
        <f t="shared" ref="E192:O192" si="147">SUM(E193:E221)</f>
        <v>0</v>
      </c>
      <c r="F192" s="1477">
        <f t="shared" si="147"/>
        <v>0</v>
      </c>
      <c r="G192" s="1477">
        <f t="shared" si="147"/>
        <v>0</v>
      </c>
      <c r="H192" s="1477">
        <f t="shared" si="147"/>
        <v>0</v>
      </c>
      <c r="I192" s="1477">
        <f t="shared" si="147"/>
        <v>0</v>
      </c>
      <c r="J192" s="1477">
        <f t="shared" si="147"/>
        <v>0</v>
      </c>
      <c r="K192" s="1477">
        <f t="shared" si="147"/>
        <v>7759395</v>
      </c>
      <c r="L192" s="1477">
        <f t="shared" si="147"/>
        <v>0</v>
      </c>
      <c r="M192" s="1477">
        <f t="shared" si="147"/>
        <v>0</v>
      </c>
      <c r="N192" s="1477">
        <f t="shared" si="147"/>
        <v>0</v>
      </c>
      <c r="O192" s="1477">
        <f t="shared" si="147"/>
        <v>70</v>
      </c>
      <c r="P192" s="1452">
        <f t="shared" si="145"/>
        <v>7759465</v>
      </c>
      <c r="Q192" s="1434"/>
      <c r="R192" s="1434"/>
      <c r="S192" s="1477">
        <f>SUM(S193:S221)</f>
        <v>0</v>
      </c>
      <c r="T192" s="1477">
        <f>SUM(T193:T221)</f>
        <v>5</v>
      </c>
      <c r="U192" s="1477">
        <f t="shared" ref="U192:AD192" si="148">SUM(U193:U221)</f>
        <v>0</v>
      </c>
      <c r="V192" s="1477">
        <f t="shared" si="148"/>
        <v>0</v>
      </c>
      <c r="W192" s="1477">
        <f t="shared" si="148"/>
        <v>0</v>
      </c>
      <c r="X192" s="1477">
        <f t="shared" si="148"/>
        <v>0</v>
      </c>
      <c r="Y192" s="1477">
        <f t="shared" si="148"/>
        <v>0</v>
      </c>
      <c r="Z192" s="1477">
        <f t="shared" si="148"/>
        <v>65225</v>
      </c>
      <c r="AA192" s="1477">
        <f t="shared" si="148"/>
        <v>1125582621</v>
      </c>
      <c r="AB192" s="1477">
        <f t="shared" si="148"/>
        <v>143583</v>
      </c>
      <c r="AC192" s="1477">
        <f t="shared" si="148"/>
        <v>32626</v>
      </c>
      <c r="AD192" s="1477">
        <f t="shared" si="148"/>
        <v>14449878</v>
      </c>
      <c r="AE192" s="1452">
        <f t="shared" si="135"/>
        <v>1140273938</v>
      </c>
      <c r="AF192" s="1434"/>
      <c r="AG192" s="1477">
        <f>SUM(AG193:AG221)</f>
        <v>109005</v>
      </c>
      <c r="AH192" s="1477">
        <f>SUM(AH193:AH221)</f>
        <v>5</v>
      </c>
      <c r="AI192" s="1477">
        <f>SUM(AI193:AI221)</f>
        <v>0</v>
      </c>
      <c r="AJ192" s="1477">
        <f>SUM(AJ193:AJ221)</f>
        <v>0</v>
      </c>
      <c r="AK192" s="1477">
        <f>SUM(AK193:AK221)</f>
        <v>1191743</v>
      </c>
      <c r="AL192" s="1477">
        <v>6191112</v>
      </c>
      <c r="AM192" s="1477">
        <f t="shared" ref="AM192:AR192" si="149">SUM(AM193:AM221)</f>
        <v>268848667</v>
      </c>
      <c r="AN192" s="1477">
        <f t="shared" si="149"/>
        <v>0</v>
      </c>
      <c r="AO192" s="1477">
        <f>SUM(AO193:AO221)</f>
        <v>0</v>
      </c>
      <c r="AP192" s="1477">
        <f t="shared" si="149"/>
        <v>0</v>
      </c>
      <c r="AQ192" s="1477">
        <f t="shared" si="149"/>
        <v>50784</v>
      </c>
      <c r="AR192" s="1477">
        <f t="shared" si="149"/>
        <v>-50780</v>
      </c>
      <c r="AS192" s="1452">
        <f t="shared" si="136"/>
        <v>276340536</v>
      </c>
      <c r="AT192" s="1436">
        <f t="shared" si="146"/>
        <v>276340532</v>
      </c>
      <c r="AU192" s="1477">
        <v>0</v>
      </c>
      <c r="AV192" s="1477">
        <v>0</v>
      </c>
      <c r="AW192" s="1477"/>
      <c r="AX192" s="1477"/>
      <c r="AY192" s="1477"/>
      <c r="AZ192" s="1477"/>
      <c r="BA192" s="1477"/>
      <c r="BB192" s="1477"/>
      <c r="BC192" s="1477"/>
      <c r="BD192" s="1477"/>
      <c r="BE192" s="1477"/>
      <c r="BF192" s="1477"/>
      <c r="BG192" s="1453">
        <f t="shared" si="137"/>
        <v>0</v>
      </c>
      <c r="BI192" s="1477"/>
      <c r="BJ192" s="1477"/>
      <c r="BK192" s="1477"/>
      <c r="BL192" s="1477"/>
      <c r="BM192" s="1477"/>
      <c r="BN192" s="1477"/>
      <c r="BO192" s="1477"/>
      <c r="BP192" s="1477"/>
      <c r="BQ192" s="1477"/>
      <c r="BR192" s="1477"/>
      <c r="BS192" s="1477"/>
      <c r="BT192" s="1477"/>
      <c r="BU192" s="1453">
        <f t="shared" si="138"/>
        <v>0</v>
      </c>
    </row>
    <row r="193" spans="1:73" outlineLevel="1">
      <c r="A193" s="1434"/>
      <c r="B193" s="1478" t="s">
        <v>616</v>
      </c>
      <c r="C193" s="1434"/>
      <c r="D193" s="1455"/>
      <c r="E193" s="1455"/>
      <c r="F193" s="1455"/>
      <c r="G193" s="1455"/>
      <c r="H193" s="1455"/>
      <c r="I193" s="1455">
        <v>0</v>
      </c>
      <c r="J193" s="1455">
        <v>0</v>
      </c>
      <c r="K193" s="1455">
        <v>0</v>
      </c>
      <c r="L193" s="1455">
        <v>0</v>
      </c>
      <c r="M193" s="1455">
        <v>0</v>
      </c>
      <c r="N193" s="1455">
        <v>0</v>
      </c>
      <c r="O193" s="1455">
        <v>0</v>
      </c>
      <c r="P193" s="1456">
        <f t="shared" si="145"/>
        <v>0</v>
      </c>
      <c r="Q193" s="1434"/>
      <c r="R193" s="1434"/>
      <c r="S193" s="1455">
        <v>0</v>
      </c>
      <c r="T193" s="1455">
        <v>0</v>
      </c>
      <c r="U193" s="1455">
        <v>0</v>
      </c>
      <c r="V193" s="1455">
        <v>0</v>
      </c>
      <c r="W193" s="1455">
        <v>0</v>
      </c>
      <c r="X193" s="1455">
        <v>0</v>
      </c>
      <c r="Y193" s="1455">
        <v>0</v>
      </c>
      <c r="Z193" s="1455">
        <v>0</v>
      </c>
      <c r="AA193" s="1455">
        <v>0</v>
      </c>
      <c r="AB193" s="1455">
        <v>0</v>
      </c>
      <c r="AC193" s="1455">
        <v>0</v>
      </c>
      <c r="AD193" s="1455">
        <v>0</v>
      </c>
      <c r="AE193" s="1456">
        <f t="shared" si="135"/>
        <v>0</v>
      </c>
      <c r="AF193" s="1434"/>
      <c r="AG193" s="1455">
        <v>0</v>
      </c>
      <c r="AH193" s="1455">
        <v>0</v>
      </c>
      <c r="AI193" s="1455">
        <v>0</v>
      </c>
      <c r="AJ193" s="1455">
        <v>0</v>
      </c>
      <c r="AK193" s="1455">
        <v>0</v>
      </c>
      <c r="AL193" s="1455"/>
      <c r="AM193" s="1455">
        <v>0</v>
      </c>
      <c r="AN193" s="1455">
        <v>0</v>
      </c>
      <c r="AO193" s="1455"/>
      <c r="AP193" s="1455">
        <v>0</v>
      </c>
      <c r="AQ193" s="1455">
        <v>0</v>
      </c>
      <c r="AR193" s="1457">
        <v>0</v>
      </c>
      <c r="AS193" s="1456">
        <f t="shared" si="136"/>
        <v>0</v>
      </c>
      <c r="AT193" s="1436">
        <f t="shared" si="146"/>
        <v>0</v>
      </c>
      <c r="AU193" s="1457"/>
      <c r="AV193" s="1457"/>
      <c r="AW193" s="1457"/>
      <c r="AX193" s="1457"/>
      <c r="AY193" s="1457"/>
      <c r="AZ193" s="1457"/>
      <c r="BA193" s="1457"/>
      <c r="BB193" s="1457"/>
      <c r="BC193" s="1457"/>
      <c r="BD193" s="1457"/>
      <c r="BE193" s="1457"/>
      <c r="BF193" s="1457"/>
      <c r="BG193" s="1458">
        <f t="shared" si="137"/>
        <v>0</v>
      </c>
      <c r="BI193" s="1457"/>
      <c r="BJ193" s="1457"/>
      <c r="BK193" s="1457"/>
      <c r="BL193" s="1457"/>
      <c r="BM193" s="1457"/>
      <c r="BN193" s="1457"/>
      <c r="BO193" s="1457"/>
      <c r="BP193" s="1457"/>
      <c r="BQ193" s="1457"/>
      <c r="BR193" s="1457"/>
      <c r="BS193" s="1457"/>
      <c r="BT193" s="1457"/>
      <c r="BU193" s="1458">
        <f t="shared" si="138"/>
        <v>0</v>
      </c>
    </row>
    <row r="194" spans="1:73" outlineLevel="1">
      <c r="A194" s="1434"/>
      <c r="B194" s="1479" t="s">
        <v>617</v>
      </c>
      <c r="C194" s="1434"/>
      <c r="D194" s="1455"/>
      <c r="E194" s="1455"/>
      <c r="F194" s="1455"/>
      <c r="G194" s="1455"/>
      <c r="H194" s="1455"/>
      <c r="I194" s="1455">
        <v>0</v>
      </c>
      <c r="J194" s="1455">
        <v>0</v>
      </c>
      <c r="K194" s="1455">
        <v>0</v>
      </c>
      <c r="L194" s="1455">
        <v>0</v>
      </c>
      <c r="M194" s="1455">
        <v>0</v>
      </c>
      <c r="N194" s="1455">
        <v>0</v>
      </c>
      <c r="O194" s="1455">
        <v>0</v>
      </c>
      <c r="P194" s="1456">
        <f t="shared" si="145"/>
        <v>0</v>
      </c>
      <c r="Q194" s="1434"/>
      <c r="R194" s="1434"/>
      <c r="S194" s="1455">
        <v>0</v>
      </c>
      <c r="T194" s="1455">
        <v>0</v>
      </c>
      <c r="U194" s="1455">
        <v>0</v>
      </c>
      <c r="V194" s="1455">
        <v>0</v>
      </c>
      <c r="W194" s="1455">
        <v>0</v>
      </c>
      <c r="X194" s="1455">
        <v>0</v>
      </c>
      <c r="Y194" s="1455">
        <v>0</v>
      </c>
      <c r="Z194" s="1455">
        <v>0</v>
      </c>
      <c r="AA194" s="1455">
        <v>0</v>
      </c>
      <c r="AB194" s="1455">
        <v>0</v>
      </c>
      <c r="AC194" s="1455">
        <v>0</v>
      </c>
      <c r="AD194" s="1455">
        <v>0</v>
      </c>
      <c r="AE194" s="1456">
        <f t="shared" si="135"/>
        <v>0</v>
      </c>
      <c r="AF194" s="1434"/>
      <c r="AG194" s="1455">
        <v>0</v>
      </c>
      <c r="AH194" s="1455">
        <v>0</v>
      </c>
      <c r="AI194" s="1455">
        <v>0</v>
      </c>
      <c r="AJ194" s="1455">
        <v>0</v>
      </c>
      <c r="AK194" s="1455">
        <v>0</v>
      </c>
      <c r="AL194" s="1455"/>
      <c r="AM194" s="1455">
        <v>0</v>
      </c>
      <c r="AN194" s="1455">
        <v>0</v>
      </c>
      <c r="AO194" s="1455"/>
      <c r="AP194" s="1455">
        <v>0</v>
      </c>
      <c r="AQ194" s="1455">
        <v>0</v>
      </c>
      <c r="AR194" s="1457">
        <v>0</v>
      </c>
      <c r="AS194" s="1456">
        <f t="shared" si="136"/>
        <v>0</v>
      </c>
      <c r="AT194" s="1436">
        <f t="shared" si="146"/>
        <v>0</v>
      </c>
      <c r="AU194" s="1457"/>
      <c r="AV194" s="1457"/>
      <c r="AW194" s="1457"/>
      <c r="AX194" s="1457"/>
      <c r="AY194" s="1457"/>
      <c r="AZ194" s="1457"/>
      <c r="BA194" s="1457"/>
      <c r="BB194" s="1457"/>
      <c r="BC194" s="1457"/>
      <c r="BD194" s="1457"/>
      <c r="BE194" s="1457"/>
      <c r="BF194" s="1457"/>
      <c r="BG194" s="1458">
        <f t="shared" si="137"/>
        <v>0</v>
      </c>
      <c r="BI194" s="1457"/>
      <c r="BJ194" s="1457"/>
      <c r="BK194" s="1457"/>
      <c r="BL194" s="1457"/>
      <c r="BM194" s="1457"/>
      <c r="BN194" s="1457"/>
      <c r="BO194" s="1457"/>
      <c r="BP194" s="1457"/>
      <c r="BQ194" s="1457"/>
      <c r="BR194" s="1457"/>
      <c r="BS194" s="1457"/>
      <c r="BT194" s="1457"/>
      <c r="BU194" s="1458">
        <f t="shared" si="138"/>
        <v>0</v>
      </c>
    </row>
    <row r="195" spans="1:73" outlineLevel="1">
      <c r="A195" s="1434"/>
      <c r="B195" s="1478" t="s">
        <v>618</v>
      </c>
      <c r="C195" s="1434"/>
      <c r="D195" s="1455"/>
      <c r="E195" s="1455"/>
      <c r="F195" s="1455"/>
      <c r="G195" s="1455"/>
      <c r="H195" s="1455"/>
      <c r="I195" s="1455">
        <v>0</v>
      </c>
      <c r="J195" s="1455">
        <v>0</v>
      </c>
      <c r="K195" s="1455">
        <v>0</v>
      </c>
      <c r="L195" s="1455">
        <v>0</v>
      </c>
      <c r="M195" s="1455">
        <v>0</v>
      </c>
      <c r="N195" s="1455">
        <v>0</v>
      </c>
      <c r="O195" s="1455">
        <v>0</v>
      </c>
      <c r="P195" s="1456">
        <f t="shared" si="145"/>
        <v>0</v>
      </c>
      <c r="Q195" s="1434"/>
      <c r="R195" s="1434"/>
      <c r="S195" s="1455">
        <v>0</v>
      </c>
      <c r="T195" s="1455">
        <v>0</v>
      </c>
      <c r="U195" s="1455">
        <v>0</v>
      </c>
      <c r="V195" s="1455">
        <v>0</v>
      </c>
      <c r="W195" s="1455">
        <v>0</v>
      </c>
      <c r="X195" s="1455">
        <v>0</v>
      </c>
      <c r="Y195" s="1455">
        <v>0</v>
      </c>
      <c r="Z195" s="1455">
        <v>0</v>
      </c>
      <c r="AA195" s="1455">
        <v>0</v>
      </c>
      <c r="AB195" s="1455">
        <v>0</v>
      </c>
      <c r="AC195" s="1455">
        <v>0</v>
      </c>
      <c r="AD195" s="1455">
        <v>0</v>
      </c>
      <c r="AE195" s="1456">
        <f t="shared" si="135"/>
        <v>0</v>
      </c>
      <c r="AF195" s="1434"/>
      <c r="AG195" s="1455">
        <v>0</v>
      </c>
      <c r="AH195" s="1455">
        <v>0</v>
      </c>
      <c r="AI195" s="1455">
        <v>0</v>
      </c>
      <c r="AJ195" s="1455">
        <v>0</v>
      </c>
      <c r="AK195" s="1455">
        <v>0</v>
      </c>
      <c r="AL195" s="1455"/>
      <c r="AM195" s="1455">
        <v>0</v>
      </c>
      <c r="AN195" s="1455">
        <v>0</v>
      </c>
      <c r="AO195" s="1455"/>
      <c r="AP195" s="1455">
        <v>0</v>
      </c>
      <c r="AQ195" s="1455">
        <v>0</v>
      </c>
      <c r="AR195" s="1457">
        <v>0</v>
      </c>
      <c r="AS195" s="1456">
        <f t="shared" si="136"/>
        <v>0</v>
      </c>
      <c r="AT195" s="1436">
        <f t="shared" si="146"/>
        <v>0</v>
      </c>
      <c r="AU195" s="1457"/>
      <c r="AV195" s="1457"/>
      <c r="AW195" s="1457"/>
      <c r="AX195" s="1457"/>
      <c r="AY195" s="1457"/>
      <c r="AZ195" s="1457"/>
      <c r="BA195" s="1457"/>
      <c r="BB195" s="1457"/>
      <c r="BC195" s="1457"/>
      <c r="BD195" s="1457"/>
      <c r="BE195" s="1457"/>
      <c r="BF195" s="1457"/>
      <c r="BG195" s="1458">
        <f t="shared" si="137"/>
        <v>0</v>
      </c>
      <c r="BI195" s="1457"/>
      <c r="BJ195" s="1457"/>
      <c r="BK195" s="1457"/>
      <c r="BL195" s="1457"/>
      <c r="BM195" s="1457"/>
      <c r="BN195" s="1457"/>
      <c r="BO195" s="1457"/>
      <c r="BP195" s="1457"/>
      <c r="BQ195" s="1457"/>
      <c r="BR195" s="1457"/>
      <c r="BS195" s="1457"/>
      <c r="BT195" s="1457"/>
      <c r="BU195" s="1458">
        <f t="shared" si="138"/>
        <v>0</v>
      </c>
    </row>
    <row r="196" spans="1:73" outlineLevel="1">
      <c r="A196" s="1434"/>
      <c r="B196" s="1478" t="s">
        <v>619</v>
      </c>
      <c r="C196" s="1434"/>
      <c r="D196" s="1455"/>
      <c r="E196" s="1455"/>
      <c r="F196" s="1455"/>
      <c r="G196" s="1455"/>
      <c r="H196" s="1455"/>
      <c r="I196" s="1455">
        <v>0</v>
      </c>
      <c r="J196" s="1455">
        <v>0</v>
      </c>
      <c r="K196" s="1455">
        <v>0</v>
      </c>
      <c r="L196" s="1455">
        <v>0</v>
      </c>
      <c r="M196" s="1455">
        <v>0</v>
      </c>
      <c r="N196" s="1455">
        <v>0</v>
      </c>
      <c r="O196" s="1455">
        <v>0</v>
      </c>
      <c r="P196" s="1456">
        <f t="shared" si="145"/>
        <v>0</v>
      </c>
      <c r="Q196" s="1434"/>
      <c r="R196" s="1434"/>
      <c r="S196" s="1455">
        <v>0</v>
      </c>
      <c r="T196" s="1455">
        <v>0</v>
      </c>
      <c r="U196" s="1455">
        <v>0</v>
      </c>
      <c r="V196" s="1455">
        <v>0</v>
      </c>
      <c r="W196" s="1455">
        <v>0</v>
      </c>
      <c r="X196" s="1455">
        <v>0</v>
      </c>
      <c r="Y196" s="1455">
        <v>0</v>
      </c>
      <c r="Z196" s="1455">
        <v>0</v>
      </c>
      <c r="AA196" s="1455">
        <v>174295678</v>
      </c>
      <c r="AB196" s="1455">
        <v>0</v>
      </c>
      <c r="AC196" s="1455">
        <v>0</v>
      </c>
      <c r="AD196" s="1455">
        <v>0</v>
      </c>
      <c r="AE196" s="1456">
        <f t="shared" si="135"/>
        <v>174295678</v>
      </c>
      <c r="AF196" s="1434"/>
      <c r="AG196" s="1455">
        <v>0</v>
      </c>
      <c r="AH196" s="1455">
        <v>0</v>
      </c>
      <c r="AI196" s="1455">
        <v>0</v>
      </c>
      <c r="AJ196" s="1455">
        <v>0</v>
      </c>
      <c r="AK196" s="1455">
        <v>0</v>
      </c>
      <c r="AL196" s="1455"/>
      <c r="AM196" s="1455">
        <v>0</v>
      </c>
      <c r="AN196" s="1455">
        <v>0</v>
      </c>
      <c r="AO196" s="1455"/>
      <c r="AP196" s="1455">
        <v>0</v>
      </c>
      <c r="AQ196" s="1455">
        <v>0</v>
      </c>
      <c r="AR196" s="1457">
        <v>0</v>
      </c>
      <c r="AS196" s="1456">
        <f t="shared" si="136"/>
        <v>0</v>
      </c>
      <c r="AT196" s="1436">
        <f t="shared" si="146"/>
        <v>0</v>
      </c>
      <c r="AU196" s="1457"/>
      <c r="AV196" s="1457"/>
      <c r="AW196" s="1457"/>
      <c r="AX196" s="1457"/>
      <c r="AY196" s="1457"/>
      <c r="AZ196" s="1457"/>
      <c r="BA196" s="1457"/>
      <c r="BB196" s="1457"/>
      <c r="BC196" s="1457"/>
      <c r="BD196" s="1457"/>
      <c r="BE196" s="1457"/>
      <c r="BF196" s="1457"/>
      <c r="BG196" s="1458">
        <f t="shared" si="137"/>
        <v>0</v>
      </c>
      <c r="BI196" s="1457"/>
      <c r="BJ196" s="1457"/>
      <c r="BK196" s="1457"/>
      <c r="BL196" s="1457"/>
      <c r="BM196" s="1457"/>
      <c r="BN196" s="1457"/>
      <c r="BO196" s="1457"/>
      <c r="BP196" s="1457"/>
      <c r="BQ196" s="1457"/>
      <c r="BR196" s="1457"/>
      <c r="BS196" s="1457"/>
      <c r="BT196" s="1457"/>
      <c r="BU196" s="1458">
        <f t="shared" si="138"/>
        <v>0</v>
      </c>
    </row>
    <row r="197" spans="1:73" outlineLevel="1">
      <c r="A197" s="1434"/>
      <c r="B197" s="1478" t="s">
        <v>620</v>
      </c>
      <c r="C197" s="1434"/>
      <c r="D197" s="1455"/>
      <c r="E197" s="1455"/>
      <c r="F197" s="1455"/>
      <c r="G197" s="1455"/>
      <c r="H197" s="1455"/>
      <c r="I197" s="1455">
        <v>0</v>
      </c>
      <c r="J197" s="1455">
        <v>0</v>
      </c>
      <c r="K197" s="1455">
        <v>7759395</v>
      </c>
      <c r="L197" s="1455">
        <v>0</v>
      </c>
      <c r="M197" s="1455">
        <v>0</v>
      </c>
      <c r="N197" s="1455">
        <v>0</v>
      </c>
      <c r="O197" s="1455">
        <v>0</v>
      </c>
      <c r="P197" s="1456">
        <f t="shared" si="145"/>
        <v>7759395</v>
      </c>
      <c r="Q197" s="1434"/>
      <c r="R197" s="1434"/>
      <c r="S197" s="1455">
        <v>0</v>
      </c>
      <c r="T197" s="1455">
        <v>0</v>
      </c>
      <c r="U197" s="1455">
        <v>0</v>
      </c>
      <c r="V197" s="1455">
        <v>0</v>
      </c>
      <c r="W197" s="1455">
        <v>0</v>
      </c>
      <c r="X197" s="1455">
        <v>0</v>
      </c>
      <c r="Y197" s="1455">
        <v>0</v>
      </c>
      <c r="Z197" s="1455">
        <v>65225</v>
      </c>
      <c r="AA197" s="1455">
        <v>32014</v>
      </c>
      <c r="AB197" s="1455">
        <v>143583</v>
      </c>
      <c r="AC197" s="1455">
        <v>22297</v>
      </c>
      <c r="AD197" s="1455">
        <v>8531</v>
      </c>
      <c r="AE197" s="1456">
        <f t="shared" si="135"/>
        <v>271650</v>
      </c>
      <c r="AF197" s="1434"/>
      <c r="AG197" s="1455">
        <v>109005</v>
      </c>
      <c r="AH197" s="1455">
        <v>0</v>
      </c>
      <c r="AI197" s="1455">
        <v>0</v>
      </c>
      <c r="AJ197" s="1455">
        <v>0</v>
      </c>
      <c r="AK197" s="1455">
        <v>0</v>
      </c>
      <c r="AL197" s="1455">
        <v>0</v>
      </c>
      <c r="AM197" s="1455">
        <v>0</v>
      </c>
      <c r="AN197" s="1455">
        <v>0</v>
      </c>
      <c r="AO197" s="1455"/>
      <c r="AP197" s="1455">
        <v>0</v>
      </c>
      <c r="AQ197" s="1455">
        <v>0</v>
      </c>
      <c r="AR197" s="1457">
        <v>0</v>
      </c>
      <c r="AS197" s="1456">
        <f t="shared" si="136"/>
        <v>109005</v>
      </c>
      <c r="AT197" s="1436"/>
      <c r="AU197" s="1457"/>
      <c r="AV197" s="1457"/>
      <c r="AW197" s="1457"/>
      <c r="AX197" s="1457"/>
      <c r="AY197" s="1457"/>
      <c r="AZ197" s="1457"/>
      <c r="BA197" s="1457"/>
      <c r="BB197" s="1457"/>
      <c r="BC197" s="1457"/>
      <c r="BD197" s="1457"/>
      <c r="BE197" s="1457"/>
      <c r="BF197" s="1457"/>
      <c r="BG197" s="1458">
        <f t="shared" si="137"/>
        <v>0</v>
      </c>
      <c r="BI197" s="1457"/>
      <c r="BJ197" s="1457"/>
      <c r="BK197" s="1457"/>
      <c r="BL197" s="1457"/>
      <c r="BM197" s="1457"/>
      <c r="BN197" s="1457"/>
      <c r="BO197" s="1457"/>
      <c r="BP197" s="1457"/>
      <c r="BQ197" s="1457"/>
      <c r="BR197" s="1457"/>
      <c r="BS197" s="1457"/>
      <c r="BT197" s="1457"/>
      <c r="BU197" s="1458">
        <f t="shared" si="138"/>
        <v>0</v>
      </c>
    </row>
    <row r="198" spans="1:73" outlineLevel="1">
      <c r="A198" s="1434"/>
      <c r="B198" s="1478" t="s">
        <v>621</v>
      </c>
      <c r="C198" s="1434"/>
      <c r="D198" s="1455"/>
      <c r="E198" s="1455"/>
      <c r="F198" s="1455"/>
      <c r="G198" s="1455"/>
      <c r="H198" s="1455"/>
      <c r="I198" s="1455">
        <v>0</v>
      </c>
      <c r="J198" s="1455">
        <v>0</v>
      </c>
      <c r="K198" s="1455">
        <v>0</v>
      </c>
      <c r="L198" s="1455">
        <v>0</v>
      </c>
      <c r="M198" s="1455">
        <v>0</v>
      </c>
      <c r="N198" s="1455">
        <v>0</v>
      </c>
      <c r="O198" s="1455">
        <v>0</v>
      </c>
      <c r="P198" s="1456">
        <f t="shared" si="145"/>
        <v>0</v>
      </c>
      <c r="Q198" s="1434"/>
      <c r="R198" s="1434"/>
      <c r="S198" s="1455">
        <v>0</v>
      </c>
      <c r="T198" s="1455">
        <v>0</v>
      </c>
      <c r="U198" s="1455">
        <v>0</v>
      </c>
      <c r="V198" s="1455">
        <v>0</v>
      </c>
      <c r="W198" s="1455">
        <v>0</v>
      </c>
      <c r="X198" s="1455">
        <v>0</v>
      </c>
      <c r="Y198" s="1455">
        <v>0</v>
      </c>
      <c r="Z198" s="1455">
        <v>0</v>
      </c>
      <c r="AA198" s="1455">
        <v>0</v>
      </c>
      <c r="AB198" s="1455">
        <v>0</v>
      </c>
      <c r="AC198" s="1455">
        <v>0</v>
      </c>
      <c r="AD198" s="1455">
        <v>0</v>
      </c>
      <c r="AE198" s="1456">
        <f t="shared" si="135"/>
        <v>0</v>
      </c>
      <c r="AF198" s="1434"/>
      <c r="AG198" s="1455">
        <v>0</v>
      </c>
      <c r="AH198" s="1455">
        <v>0</v>
      </c>
      <c r="AI198" s="1455">
        <v>0</v>
      </c>
      <c r="AJ198" s="1455">
        <v>0</v>
      </c>
      <c r="AK198" s="1455">
        <v>0</v>
      </c>
      <c r="AL198" s="1455"/>
      <c r="AM198" s="1455">
        <v>0</v>
      </c>
      <c r="AN198" s="1455">
        <v>0</v>
      </c>
      <c r="AO198" s="1455"/>
      <c r="AP198" s="1455">
        <v>0</v>
      </c>
      <c r="AQ198" s="1455">
        <v>0</v>
      </c>
      <c r="AR198" s="1457">
        <v>0</v>
      </c>
      <c r="AS198" s="1456">
        <f t="shared" si="136"/>
        <v>0</v>
      </c>
      <c r="AT198" s="1436">
        <f t="shared" si="146"/>
        <v>0</v>
      </c>
      <c r="AU198" s="1457"/>
      <c r="AV198" s="1457"/>
      <c r="AW198" s="1457"/>
      <c r="AX198" s="1457"/>
      <c r="AY198" s="1457"/>
      <c r="AZ198" s="1457"/>
      <c r="BA198" s="1457"/>
      <c r="BB198" s="1457"/>
      <c r="BC198" s="1457"/>
      <c r="BD198" s="1457"/>
      <c r="BE198" s="1457"/>
      <c r="BF198" s="1457"/>
      <c r="BG198" s="1458">
        <f t="shared" si="137"/>
        <v>0</v>
      </c>
      <c r="BI198" s="1457"/>
      <c r="BJ198" s="1457"/>
      <c r="BK198" s="1457"/>
      <c r="BL198" s="1457"/>
      <c r="BM198" s="1457"/>
      <c r="BN198" s="1457"/>
      <c r="BO198" s="1457"/>
      <c r="BP198" s="1457"/>
      <c r="BQ198" s="1457"/>
      <c r="BR198" s="1457"/>
      <c r="BS198" s="1457"/>
      <c r="BT198" s="1457"/>
      <c r="BU198" s="1458">
        <f t="shared" si="138"/>
        <v>0</v>
      </c>
    </row>
    <row r="199" spans="1:73" outlineLevel="1">
      <c r="A199" s="1434"/>
      <c r="B199" s="1478" t="s">
        <v>622</v>
      </c>
      <c r="C199" s="1434"/>
      <c r="D199" s="1455"/>
      <c r="E199" s="1455"/>
      <c r="F199" s="1455"/>
      <c r="G199" s="1455"/>
      <c r="H199" s="1455"/>
      <c r="I199" s="1455">
        <v>0</v>
      </c>
      <c r="J199" s="1455">
        <v>0</v>
      </c>
      <c r="K199" s="1455">
        <v>0</v>
      </c>
      <c r="L199" s="1455">
        <v>0</v>
      </c>
      <c r="M199" s="1455">
        <v>0</v>
      </c>
      <c r="N199" s="1455">
        <v>0</v>
      </c>
      <c r="O199" s="1455">
        <v>0</v>
      </c>
      <c r="P199" s="1456">
        <f t="shared" si="145"/>
        <v>0</v>
      </c>
      <c r="Q199" s="1434"/>
      <c r="R199" s="1434"/>
      <c r="S199" s="1455">
        <v>0</v>
      </c>
      <c r="T199" s="1455">
        <v>0</v>
      </c>
      <c r="U199" s="1455">
        <v>0</v>
      </c>
      <c r="V199" s="1455">
        <v>0</v>
      </c>
      <c r="W199" s="1455">
        <v>0</v>
      </c>
      <c r="X199" s="1455">
        <v>0</v>
      </c>
      <c r="Y199" s="1455">
        <v>0</v>
      </c>
      <c r="Z199" s="1455">
        <v>0</v>
      </c>
      <c r="AA199" s="1455">
        <v>0</v>
      </c>
      <c r="AB199" s="1455">
        <v>0</v>
      </c>
      <c r="AC199" s="1455">
        <v>0</v>
      </c>
      <c r="AD199" s="1455">
        <v>0</v>
      </c>
      <c r="AE199" s="1456">
        <f t="shared" si="135"/>
        <v>0</v>
      </c>
      <c r="AF199" s="1434"/>
      <c r="AG199" s="1455">
        <v>0</v>
      </c>
      <c r="AH199" s="1455">
        <v>0</v>
      </c>
      <c r="AI199" s="1455">
        <v>0</v>
      </c>
      <c r="AJ199" s="1455">
        <v>0</v>
      </c>
      <c r="AK199" s="1455">
        <v>0</v>
      </c>
      <c r="AL199" s="1455"/>
      <c r="AM199" s="1455">
        <v>0</v>
      </c>
      <c r="AN199" s="1455">
        <v>0</v>
      </c>
      <c r="AO199" s="1455"/>
      <c r="AP199" s="1455">
        <v>0</v>
      </c>
      <c r="AQ199" s="1455">
        <v>0</v>
      </c>
      <c r="AR199" s="1457">
        <v>0</v>
      </c>
      <c r="AS199" s="1456">
        <f t="shared" si="136"/>
        <v>0</v>
      </c>
      <c r="AT199" s="1436">
        <f t="shared" si="146"/>
        <v>0</v>
      </c>
      <c r="AU199" s="1457"/>
      <c r="AV199" s="1457"/>
      <c r="AW199" s="1457"/>
      <c r="AX199" s="1457"/>
      <c r="AY199" s="1457"/>
      <c r="AZ199" s="1457"/>
      <c r="BA199" s="1457"/>
      <c r="BB199" s="1457"/>
      <c r="BC199" s="1457"/>
      <c r="BD199" s="1457"/>
      <c r="BE199" s="1457"/>
      <c r="BF199" s="1457"/>
      <c r="BG199" s="1458">
        <f t="shared" si="137"/>
        <v>0</v>
      </c>
      <c r="BI199" s="1457"/>
      <c r="BJ199" s="1457"/>
      <c r="BK199" s="1457"/>
      <c r="BL199" s="1457"/>
      <c r="BM199" s="1457"/>
      <c r="BN199" s="1457"/>
      <c r="BO199" s="1457"/>
      <c r="BP199" s="1457"/>
      <c r="BQ199" s="1457"/>
      <c r="BR199" s="1457"/>
      <c r="BS199" s="1457"/>
      <c r="BT199" s="1457"/>
      <c r="BU199" s="1458">
        <f t="shared" si="138"/>
        <v>0</v>
      </c>
    </row>
    <row r="200" spans="1:73" outlineLevel="1">
      <c r="A200" s="1434"/>
      <c r="B200" s="1478" t="s">
        <v>623</v>
      </c>
      <c r="C200" s="1434"/>
      <c r="D200" s="1455"/>
      <c r="E200" s="1455"/>
      <c r="F200" s="1455"/>
      <c r="G200" s="1455"/>
      <c r="H200" s="1455"/>
      <c r="I200" s="1455">
        <v>0</v>
      </c>
      <c r="J200" s="1455">
        <v>0</v>
      </c>
      <c r="K200" s="1455">
        <v>0</v>
      </c>
      <c r="L200" s="1455">
        <v>0</v>
      </c>
      <c r="M200" s="1455">
        <v>0</v>
      </c>
      <c r="N200" s="1455">
        <v>0</v>
      </c>
      <c r="O200" s="1455">
        <v>0</v>
      </c>
      <c r="P200" s="1456">
        <f t="shared" si="145"/>
        <v>0</v>
      </c>
      <c r="Q200" s="1434"/>
      <c r="R200" s="1434"/>
      <c r="S200" s="1455">
        <v>0</v>
      </c>
      <c r="T200" s="1455">
        <v>0</v>
      </c>
      <c r="U200" s="1455">
        <v>0</v>
      </c>
      <c r="V200" s="1455">
        <v>0</v>
      </c>
      <c r="W200" s="1455">
        <v>0</v>
      </c>
      <c r="X200" s="1455">
        <v>0</v>
      </c>
      <c r="Y200" s="1455">
        <v>0</v>
      </c>
      <c r="Z200" s="1455">
        <v>0</v>
      </c>
      <c r="AA200" s="1455">
        <v>0</v>
      </c>
      <c r="AB200" s="1455">
        <v>0</v>
      </c>
      <c r="AC200" s="1455">
        <v>10329</v>
      </c>
      <c r="AD200" s="1455">
        <v>0</v>
      </c>
      <c r="AE200" s="1456">
        <f t="shared" si="135"/>
        <v>10329</v>
      </c>
      <c r="AF200" s="1434"/>
      <c r="AG200" s="1455">
        <v>0</v>
      </c>
      <c r="AH200" s="1455">
        <v>0</v>
      </c>
      <c r="AI200" s="1455">
        <v>0</v>
      </c>
      <c r="AJ200" s="1455">
        <v>0</v>
      </c>
      <c r="AK200" s="1455">
        <v>0</v>
      </c>
      <c r="AL200" s="1455">
        <v>6191112</v>
      </c>
      <c r="AM200" s="1455">
        <v>0</v>
      </c>
      <c r="AN200" s="1455">
        <v>0</v>
      </c>
      <c r="AO200" s="1455"/>
      <c r="AP200" s="1455">
        <v>0</v>
      </c>
      <c r="AQ200" s="1455">
        <v>0</v>
      </c>
      <c r="AR200" s="1457">
        <v>0</v>
      </c>
      <c r="AS200" s="1456">
        <f t="shared" si="136"/>
        <v>6191112</v>
      </c>
      <c r="AT200" s="1436">
        <f t="shared" si="146"/>
        <v>6191112</v>
      </c>
      <c r="AU200" s="1457"/>
      <c r="AV200" s="1457"/>
      <c r="AW200" s="1457"/>
      <c r="AX200" s="1457"/>
      <c r="AY200" s="1457"/>
      <c r="AZ200" s="1457"/>
      <c r="BA200" s="1457"/>
      <c r="BB200" s="1457"/>
      <c r="BC200" s="1457"/>
      <c r="BD200" s="1457"/>
      <c r="BE200" s="1457"/>
      <c r="BF200" s="1457"/>
      <c r="BG200" s="1458">
        <f t="shared" si="137"/>
        <v>0</v>
      </c>
      <c r="BI200" s="1457"/>
      <c r="BJ200" s="1457"/>
      <c r="BK200" s="1457"/>
      <c r="BL200" s="1457"/>
      <c r="BM200" s="1457"/>
      <c r="BN200" s="1457"/>
      <c r="BO200" s="1457"/>
      <c r="BP200" s="1457"/>
      <c r="BQ200" s="1457"/>
      <c r="BR200" s="1457"/>
      <c r="BS200" s="1457"/>
      <c r="BT200" s="1457"/>
      <c r="BU200" s="1458">
        <f t="shared" si="138"/>
        <v>0</v>
      </c>
    </row>
    <row r="201" spans="1:73" outlineLevel="1">
      <c r="A201" s="1434"/>
      <c r="B201" s="1478" t="s">
        <v>624</v>
      </c>
      <c r="C201" s="1434"/>
      <c r="D201" s="1455"/>
      <c r="E201" s="1455"/>
      <c r="F201" s="1455"/>
      <c r="G201" s="1455"/>
      <c r="H201" s="1455"/>
      <c r="I201" s="1455">
        <v>0</v>
      </c>
      <c r="J201" s="1455">
        <v>0</v>
      </c>
      <c r="K201" s="1455">
        <v>0</v>
      </c>
      <c r="L201" s="1455">
        <v>0</v>
      </c>
      <c r="M201" s="1455">
        <v>0</v>
      </c>
      <c r="N201" s="1455">
        <v>0</v>
      </c>
      <c r="O201" s="1455">
        <v>0</v>
      </c>
      <c r="P201" s="1456">
        <f t="shared" si="145"/>
        <v>0</v>
      </c>
      <c r="Q201" s="1434"/>
      <c r="R201" s="1434"/>
      <c r="S201" s="1455">
        <v>0</v>
      </c>
      <c r="T201" s="1455">
        <v>0</v>
      </c>
      <c r="U201" s="1455">
        <v>0</v>
      </c>
      <c r="V201" s="1455">
        <v>0</v>
      </c>
      <c r="W201" s="1455">
        <v>0</v>
      </c>
      <c r="X201" s="1455">
        <v>0</v>
      </c>
      <c r="Y201" s="1455">
        <v>0</v>
      </c>
      <c r="Z201" s="1455">
        <v>0</v>
      </c>
      <c r="AA201" s="1455">
        <v>0</v>
      </c>
      <c r="AB201" s="1455">
        <v>0</v>
      </c>
      <c r="AC201" s="1455">
        <v>0</v>
      </c>
      <c r="AD201" s="1455">
        <v>0</v>
      </c>
      <c r="AE201" s="1456">
        <f t="shared" si="135"/>
        <v>0</v>
      </c>
      <c r="AF201" s="1434"/>
      <c r="AG201" s="1455">
        <v>0</v>
      </c>
      <c r="AH201" s="1455">
        <v>0</v>
      </c>
      <c r="AI201" s="1455">
        <v>0</v>
      </c>
      <c r="AJ201" s="1455">
        <v>0</v>
      </c>
      <c r="AK201" s="1455">
        <v>0</v>
      </c>
      <c r="AL201" s="1455"/>
      <c r="AM201" s="1455">
        <v>0</v>
      </c>
      <c r="AN201" s="1455">
        <v>0</v>
      </c>
      <c r="AO201" s="1455"/>
      <c r="AP201" s="1455">
        <v>0</v>
      </c>
      <c r="AQ201" s="1455">
        <v>0</v>
      </c>
      <c r="AR201" s="1457">
        <v>0</v>
      </c>
      <c r="AS201" s="1456">
        <f t="shared" si="136"/>
        <v>0</v>
      </c>
      <c r="AT201" s="1436">
        <f t="shared" si="146"/>
        <v>0</v>
      </c>
      <c r="AU201" s="1457"/>
      <c r="AV201" s="1457"/>
      <c r="AW201" s="1457"/>
      <c r="AX201" s="1457"/>
      <c r="AY201" s="1457"/>
      <c r="AZ201" s="1457"/>
      <c r="BA201" s="1457"/>
      <c r="BB201" s="1457"/>
      <c r="BC201" s="1457"/>
      <c r="BD201" s="1457"/>
      <c r="BE201" s="1457"/>
      <c r="BF201" s="1457"/>
      <c r="BG201" s="1458">
        <f t="shared" si="137"/>
        <v>0</v>
      </c>
      <c r="BI201" s="1457"/>
      <c r="BJ201" s="1457"/>
      <c r="BK201" s="1457"/>
      <c r="BL201" s="1457"/>
      <c r="BM201" s="1457"/>
      <c r="BN201" s="1457"/>
      <c r="BO201" s="1457"/>
      <c r="BP201" s="1457"/>
      <c r="BQ201" s="1457"/>
      <c r="BR201" s="1457"/>
      <c r="BS201" s="1457"/>
      <c r="BT201" s="1457"/>
      <c r="BU201" s="1458">
        <f t="shared" si="138"/>
        <v>0</v>
      </c>
    </row>
    <row r="202" spans="1:73" outlineLevel="1">
      <c r="A202" s="1434"/>
      <c r="B202" s="1478" t="s">
        <v>625</v>
      </c>
      <c r="C202" s="1434"/>
      <c r="D202" s="1455"/>
      <c r="E202" s="1455"/>
      <c r="F202" s="1455"/>
      <c r="G202" s="1455"/>
      <c r="H202" s="1455"/>
      <c r="I202" s="1455">
        <v>0</v>
      </c>
      <c r="J202" s="1455">
        <v>0</v>
      </c>
      <c r="K202" s="1455">
        <v>0</v>
      </c>
      <c r="L202" s="1455">
        <v>0</v>
      </c>
      <c r="M202" s="1455">
        <v>0</v>
      </c>
      <c r="N202" s="1455">
        <v>0</v>
      </c>
      <c r="O202" s="1455">
        <v>0</v>
      </c>
      <c r="P202" s="1456">
        <f t="shared" si="145"/>
        <v>0</v>
      </c>
      <c r="Q202" s="1434"/>
      <c r="R202" s="1434"/>
      <c r="S202" s="1455">
        <v>0</v>
      </c>
      <c r="T202" s="1455">
        <v>0</v>
      </c>
      <c r="U202" s="1455">
        <v>0</v>
      </c>
      <c r="V202" s="1455">
        <v>0</v>
      </c>
      <c r="W202" s="1455">
        <v>0</v>
      </c>
      <c r="X202" s="1455">
        <v>0</v>
      </c>
      <c r="Y202" s="1455">
        <v>0</v>
      </c>
      <c r="Z202" s="1455">
        <v>0</v>
      </c>
      <c r="AA202" s="1455">
        <v>0</v>
      </c>
      <c r="AB202" s="1455">
        <v>0</v>
      </c>
      <c r="AC202" s="1455">
        <v>0</v>
      </c>
      <c r="AD202" s="1455">
        <v>0</v>
      </c>
      <c r="AE202" s="1456">
        <f t="shared" si="135"/>
        <v>0</v>
      </c>
      <c r="AF202" s="1434"/>
      <c r="AG202" s="1455">
        <v>0</v>
      </c>
      <c r="AH202" s="1455">
        <v>0</v>
      </c>
      <c r="AI202" s="1455">
        <v>0</v>
      </c>
      <c r="AJ202" s="1455">
        <v>0</v>
      </c>
      <c r="AK202" s="1455">
        <v>0</v>
      </c>
      <c r="AL202" s="1455"/>
      <c r="AM202" s="1455">
        <v>0</v>
      </c>
      <c r="AN202" s="1455">
        <v>0</v>
      </c>
      <c r="AO202" s="1455"/>
      <c r="AP202" s="1455">
        <v>0</v>
      </c>
      <c r="AQ202" s="1455">
        <v>0</v>
      </c>
      <c r="AR202" s="1457">
        <v>0</v>
      </c>
      <c r="AS202" s="1456">
        <f t="shared" si="136"/>
        <v>0</v>
      </c>
      <c r="AT202" s="1436">
        <f t="shared" si="146"/>
        <v>0</v>
      </c>
      <c r="AU202" s="1457"/>
      <c r="AV202" s="1457"/>
      <c r="AW202" s="1457"/>
      <c r="AX202" s="1457"/>
      <c r="AY202" s="1457"/>
      <c r="AZ202" s="1457"/>
      <c r="BA202" s="1457"/>
      <c r="BB202" s="1457"/>
      <c r="BC202" s="1457"/>
      <c r="BD202" s="1457"/>
      <c r="BE202" s="1457"/>
      <c r="BF202" s="1457"/>
      <c r="BG202" s="1458">
        <f t="shared" si="137"/>
        <v>0</v>
      </c>
      <c r="BI202" s="1457"/>
      <c r="BJ202" s="1457"/>
      <c r="BK202" s="1457"/>
      <c r="BL202" s="1457"/>
      <c r="BM202" s="1457"/>
      <c r="BN202" s="1457"/>
      <c r="BO202" s="1457"/>
      <c r="BP202" s="1457"/>
      <c r="BQ202" s="1457"/>
      <c r="BR202" s="1457"/>
      <c r="BS202" s="1457"/>
      <c r="BT202" s="1457"/>
      <c r="BU202" s="1458">
        <f t="shared" si="138"/>
        <v>0</v>
      </c>
    </row>
    <row r="203" spans="1:73" outlineLevel="1">
      <c r="A203" s="1434"/>
      <c r="B203" s="1478" t="s">
        <v>626</v>
      </c>
      <c r="C203" s="1434"/>
      <c r="D203" s="1455"/>
      <c r="E203" s="1455"/>
      <c r="F203" s="1455"/>
      <c r="G203" s="1455"/>
      <c r="H203" s="1455"/>
      <c r="I203" s="1455">
        <v>0</v>
      </c>
      <c r="J203" s="1455">
        <v>0</v>
      </c>
      <c r="K203" s="1455">
        <v>0</v>
      </c>
      <c r="L203" s="1455">
        <v>0</v>
      </c>
      <c r="M203" s="1455">
        <v>0</v>
      </c>
      <c r="N203" s="1455">
        <v>0</v>
      </c>
      <c r="O203" s="1455">
        <v>0</v>
      </c>
      <c r="P203" s="1456">
        <f t="shared" si="145"/>
        <v>0</v>
      </c>
      <c r="Q203" s="1434"/>
      <c r="R203" s="1434"/>
      <c r="S203" s="1455">
        <v>0</v>
      </c>
      <c r="T203" s="1455">
        <v>0</v>
      </c>
      <c r="U203" s="1455">
        <v>0</v>
      </c>
      <c r="V203" s="1455">
        <v>0</v>
      </c>
      <c r="W203" s="1455">
        <v>0</v>
      </c>
      <c r="X203" s="1455">
        <v>0</v>
      </c>
      <c r="Y203" s="1455">
        <v>0</v>
      </c>
      <c r="Z203" s="1455">
        <v>0</v>
      </c>
      <c r="AA203" s="1455">
        <v>951254929</v>
      </c>
      <c r="AB203" s="1455">
        <v>0</v>
      </c>
      <c r="AC203" s="1455">
        <v>0</v>
      </c>
      <c r="AD203" s="1455">
        <v>0</v>
      </c>
      <c r="AE203" s="1456">
        <f t="shared" si="135"/>
        <v>951254929</v>
      </c>
      <c r="AF203" s="1434"/>
      <c r="AG203" s="1455">
        <v>0</v>
      </c>
      <c r="AH203" s="1455">
        <v>0</v>
      </c>
      <c r="AI203" s="1455">
        <v>0</v>
      </c>
      <c r="AJ203" s="1455">
        <v>0</v>
      </c>
      <c r="AK203" s="1455">
        <v>0</v>
      </c>
      <c r="AL203" s="1455"/>
      <c r="AM203" s="1455">
        <v>0</v>
      </c>
      <c r="AN203" s="1455">
        <v>0</v>
      </c>
      <c r="AO203" s="1455"/>
      <c r="AP203" s="1455">
        <v>0</v>
      </c>
      <c r="AQ203" s="1455">
        <v>0</v>
      </c>
      <c r="AR203" s="1457">
        <v>0</v>
      </c>
      <c r="AS203" s="1456">
        <f t="shared" si="136"/>
        <v>0</v>
      </c>
      <c r="AT203" s="1436">
        <f t="shared" si="146"/>
        <v>0</v>
      </c>
      <c r="AU203" s="1457"/>
      <c r="AV203" s="1457"/>
      <c r="AW203" s="1457"/>
      <c r="AX203" s="1457"/>
      <c r="AY203" s="1457"/>
      <c r="AZ203" s="1457"/>
      <c r="BA203" s="1457"/>
      <c r="BB203" s="1457"/>
      <c r="BC203" s="1457"/>
      <c r="BD203" s="1457"/>
      <c r="BE203" s="1457"/>
      <c r="BF203" s="1457"/>
      <c r="BG203" s="1458">
        <f t="shared" si="137"/>
        <v>0</v>
      </c>
      <c r="BI203" s="1457"/>
      <c r="BJ203" s="1457"/>
      <c r="BK203" s="1457"/>
      <c r="BL203" s="1457"/>
      <c r="BM203" s="1457"/>
      <c r="BN203" s="1457"/>
      <c r="BO203" s="1457"/>
      <c r="BP203" s="1457"/>
      <c r="BQ203" s="1457"/>
      <c r="BR203" s="1457"/>
      <c r="BS203" s="1457"/>
      <c r="BT203" s="1457"/>
      <c r="BU203" s="1458">
        <f t="shared" si="138"/>
        <v>0</v>
      </c>
    </row>
    <row r="204" spans="1:73" outlineLevel="1">
      <c r="A204" s="1434"/>
      <c r="B204" s="1478" t="s">
        <v>627</v>
      </c>
      <c r="C204" s="1434"/>
      <c r="D204" s="1455"/>
      <c r="E204" s="1455"/>
      <c r="F204" s="1455"/>
      <c r="G204" s="1455"/>
      <c r="H204" s="1455"/>
      <c r="I204" s="1455">
        <v>0</v>
      </c>
      <c r="J204" s="1455">
        <v>0</v>
      </c>
      <c r="K204" s="1455">
        <v>0</v>
      </c>
      <c r="L204" s="1455">
        <v>0</v>
      </c>
      <c r="M204" s="1455">
        <v>0</v>
      </c>
      <c r="N204" s="1455">
        <v>0</v>
      </c>
      <c r="O204" s="1455">
        <v>0</v>
      </c>
      <c r="P204" s="1456">
        <f t="shared" si="145"/>
        <v>0</v>
      </c>
      <c r="Q204" s="1434"/>
      <c r="R204" s="1434"/>
      <c r="S204" s="1455">
        <v>0</v>
      </c>
      <c r="T204" s="1455">
        <v>0</v>
      </c>
      <c r="U204" s="1455">
        <v>0</v>
      </c>
      <c r="V204" s="1455">
        <v>0</v>
      </c>
      <c r="W204" s="1455">
        <v>0</v>
      </c>
      <c r="X204" s="1455">
        <v>0</v>
      </c>
      <c r="Y204" s="1455">
        <v>0</v>
      </c>
      <c r="Z204" s="1455">
        <v>0</v>
      </c>
      <c r="AA204" s="1455">
        <v>0</v>
      </c>
      <c r="AB204" s="1455">
        <v>0</v>
      </c>
      <c r="AC204" s="1455">
        <v>0</v>
      </c>
      <c r="AD204" s="1455">
        <v>0</v>
      </c>
      <c r="AE204" s="1456">
        <f t="shared" si="135"/>
        <v>0</v>
      </c>
      <c r="AF204" s="1434"/>
      <c r="AG204" s="1455">
        <v>0</v>
      </c>
      <c r="AH204" s="1455">
        <v>0</v>
      </c>
      <c r="AI204" s="1455">
        <v>0</v>
      </c>
      <c r="AJ204" s="1455">
        <v>0</v>
      </c>
      <c r="AK204" s="1455">
        <v>0</v>
      </c>
      <c r="AL204" s="1455"/>
      <c r="AM204" s="1455">
        <v>0</v>
      </c>
      <c r="AN204" s="1455">
        <v>0</v>
      </c>
      <c r="AO204" s="1455"/>
      <c r="AP204" s="1455">
        <v>0</v>
      </c>
      <c r="AQ204" s="1455">
        <v>0</v>
      </c>
      <c r="AR204" s="1457">
        <v>0</v>
      </c>
      <c r="AS204" s="1456">
        <f t="shared" si="136"/>
        <v>0</v>
      </c>
      <c r="AT204" s="1436">
        <f t="shared" si="146"/>
        <v>0</v>
      </c>
      <c r="AU204" s="1457"/>
      <c r="AV204" s="1457"/>
      <c r="AW204" s="1457"/>
      <c r="AX204" s="1457"/>
      <c r="AY204" s="1457"/>
      <c r="AZ204" s="1457"/>
      <c r="BA204" s="1457"/>
      <c r="BB204" s="1457"/>
      <c r="BC204" s="1457"/>
      <c r="BD204" s="1457"/>
      <c r="BE204" s="1457"/>
      <c r="BF204" s="1457"/>
      <c r="BG204" s="1458">
        <f t="shared" si="137"/>
        <v>0</v>
      </c>
      <c r="BI204" s="1457"/>
      <c r="BJ204" s="1457"/>
      <c r="BK204" s="1457"/>
      <c r="BL204" s="1457"/>
      <c r="BM204" s="1457"/>
      <c r="BN204" s="1457"/>
      <c r="BO204" s="1457"/>
      <c r="BP204" s="1457"/>
      <c r="BQ204" s="1457"/>
      <c r="BR204" s="1457"/>
      <c r="BS204" s="1457"/>
      <c r="BT204" s="1457"/>
      <c r="BU204" s="1458">
        <f t="shared" si="138"/>
        <v>0</v>
      </c>
    </row>
    <row r="205" spans="1:73" outlineLevel="1">
      <c r="A205" s="1434"/>
      <c r="B205" s="1478" t="s">
        <v>628</v>
      </c>
      <c r="C205" s="1434"/>
      <c r="D205" s="1455"/>
      <c r="E205" s="1455"/>
      <c r="F205" s="1455"/>
      <c r="G205" s="1455"/>
      <c r="H205" s="1455"/>
      <c r="I205" s="1455">
        <v>0</v>
      </c>
      <c r="J205" s="1455">
        <v>0</v>
      </c>
      <c r="K205" s="1455">
        <v>0</v>
      </c>
      <c r="L205" s="1455">
        <v>0</v>
      </c>
      <c r="M205" s="1455">
        <v>0</v>
      </c>
      <c r="N205" s="1455">
        <v>0</v>
      </c>
      <c r="O205" s="1455">
        <v>70</v>
      </c>
      <c r="P205" s="1456">
        <f t="shared" si="145"/>
        <v>70</v>
      </c>
      <c r="Q205" s="1434"/>
      <c r="R205" s="1434"/>
      <c r="S205" s="1455">
        <v>0</v>
      </c>
      <c r="T205" s="1455">
        <v>5</v>
      </c>
      <c r="U205" s="1455">
        <v>0</v>
      </c>
      <c r="V205" s="1455">
        <v>0</v>
      </c>
      <c r="W205" s="1455">
        <v>0</v>
      </c>
      <c r="X205" s="1455">
        <v>0</v>
      </c>
      <c r="Y205" s="1455">
        <v>0</v>
      </c>
      <c r="Z205" s="1455">
        <v>0</v>
      </c>
      <c r="AA205" s="1455">
        <v>0</v>
      </c>
      <c r="AB205" s="1455">
        <v>0</v>
      </c>
      <c r="AC205" s="1455">
        <v>0</v>
      </c>
      <c r="AD205" s="1455">
        <v>14441347</v>
      </c>
      <c r="AE205" s="1456">
        <f t="shared" si="135"/>
        <v>14441352</v>
      </c>
      <c r="AF205" s="1434"/>
      <c r="AG205" s="1455">
        <v>0</v>
      </c>
      <c r="AH205" s="1455">
        <v>5</v>
      </c>
      <c r="AI205" s="1455">
        <v>0</v>
      </c>
      <c r="AJ205" s="1455">
        <v>0</v>
      </c>
      <c r="AK205" s="1455">
        <v>1191743</v>
      </c>
      <c r="AL205" s="1455">
        <v>0</v>
      </c>
      <c r="AM205" s="1455">
        <v>268848667</v>
      </c>
      <c r="AN205" s="1455">
        <v>0</v>
      </c>
      <c r="AO205" s="1455"/>
      <c r="AP205" s="1455">
        <v>0</v>
      </c>
      <c r="AQ205" s="1455">
        <v>50784</v>
      </c>
      <c r="AR205" s="1457">
        <v>-50780</v>
      </c>
      <c r="AS205" s="1456">
        <f t="shared" si="136"/>
        <v>270040419</v>
      </c>
      <c r="AT205" s="1436">
        <f t="shared" si="146"/>
        <v>270040415</v>
      </c>
      <c r="AU205" s="1457"/>
      <c r="AV205" s="1457"/>
      <c r="AW205" s="1457"/>
      <c r="AX205" s="1457"/>
      <c r="AY205" s="1457"/>
      <c r="AZ205" s="1457"/>
      <c r="BA205" s="1457"/>
      <c r="BB205" s="1457"/>
      <c r="BC205" s="1457"/>
      <c r="BD205" s="1457"/>
      <c r="BE205" s="1457"/>
      <c r="BF205" s="1457"/>
      <c r="BG205" s="1458">
        <f t="shared" si="137"/>
        <v>0</v>
      </c>
      <c r="BI205" s="1457"/>
      <c r="BJ205" s="1457"/>
      <c r="BK205" s="1457"/>
      <c r="BL205" s="1457"/>
      <c r="BM205" s="1457"/>
      <c r="BN205" s="1457"/>
      <c r="BO205" s="1457"/>
      <c r="BP205" s="1457"/>
      <c r="BQ205" s="1457"/>
      <c r="BR205" s="1457"/>
      <c r="BS205" s="1457"/>
      <c r="BT205" s="1457"/>
      <c r="BU205" s="1458">
        <f t="shared" si="138"/>
        <v>0</v>
      </c>
    </row>
    <row r="206" spans="1:73" outlineLevel="1">
      <c r="A206" s="1434"/>
      <c r="B206" s="1478" t="s">
        <v>629</v>
      </c>
      <c r="C206" s="1434"/>
      <c r="D206" s="1455"/>
      <c r="E206" s="1455"/>
      <c r="F206" s="1455"/>
      <c r="G206" s="1455"/>
      <c r="H206" s="1455"/>
      <c r="I206" s="1455">
        <v>0</v>
      </c>
      <c r="J206" s="1455">
        <v>0</v>
      </c>
      <c r="K206" s="1455">
        <v>0</v>
      </c>
      <c r="L206" s="1455">
        <v>0</v>
      </c>
      <c r="M206" s="1455">
        <v>0</v>
      </c>
      <c r="N206" s="1455">
        <v>0</v>
      </c>
      <c r="O206" s="1455">
        <v>0</v>
      </c>
      <c r="P206" s="1456">
        <f t="shared" si="145"/>
        <v>0</v>
      </c>
      <c r="Q206" s="1434"/>
      <c r="R206" s="1434"/>
      <c r="S206" s="1455">
        <v>0</v>
      </c>
      <c r="T206" s="1455">
        <v>0</v>
      </c>
      <c r="U206" s="1455">
        <v>0</v>
      </c>
      <c r="V206" s="1455">
        <v>0</v>
      </c>
      <c r="W206" s="1455">
        <v>0</v>
      </c>
      <c r="X206" s="1455">
        <v>0</v>
      </c>
      <c r="Y206" s="1455">
        <v>0</v>
      </c>
      <c r="Z206" s="1455">
        <v>0</v>
      </c>
      <c r="AA206" s="1455">
        <v>0</v>
      </c>
      <c r="AB206" s="1455">
        <v>0</v>
      </c>
      <c r="AC206" s="1455">
        <v>0</v>
      </c>
      <c r="AD206" s="1455">
        <v>0</v>
      </c>
      <c r="AE206" s="1456">
        <f t="shared" si="135"/>
        <v>0</v>
      </c>
      <c r="AF206" s="1434"/>
      <c r="AG206" s="1455">
        <v>0</v>
      </c>
      <c r="AH206" s="1455">
        <v>0</v>
      </c>
      <c r="AI206" s="1455">
        <v>0</v>
      </c>
      <c r="AJ206" s="1455">
        <v>0</v>
      </c>
      <c r="AK206" s="1455">
        <v>0</v>
      </c>
      <c r="AL206" s="1455"/>
      <c r="AM206" s="1455">
        <v>0</v>
      </c>
      <c r="AN206" s="1455">
        <v>0</v>
      </c>
      <c r="AO206" s="1455"/>
      <c r="AP206" s="1455">
        <v>0</v>
      </c>
      <c r="AQ206" s="1455">
        <v>0</v>
      </c>
      <c r="AR206" s="1457">
        <v>0</v>
      </c>
      <c r="AS206" s="1456">
        <f t="shared" si="136"/>
        <v>0</v>
      </c>
      <c r="AT206" s="1436">
        <f t="shared" si="146"/>
        <v>0</v>
      </c>
      <c r="AU206" s="1457"/>
      <c r="AV206" s="1457"/>
      <c r="AW206" s="1457"/>
      <c r="AX206" s="1457"/>
      <c r="AY206" s="1457"/>
      <c r="AZ206" s="1457"/>
      <c r="BA206" s="1457"/>
      <c r="BB206" s="1457"/>
      <c r="BC206" s="1457"/>
      <c r="BD206" s="1457"/>
      <c r="BE206" s="1457"/>
      <c r="BF206" s="1457"/>
      <c r="BG206" s="1458">
        <f t="shared" si="137"/>
        <v>0</v>
      </c>
      <c r="BI206" s="1457"/>
      <c r="BJ206" s="1457"/>
      <c r="BK206" s="1457"/>
      <c r="BL206" s="1457"/>
      <c r="BM206" s="1457"/>
      <c r="BN206" s="1457"/>
      <c r="BO206" s="1457"/>
      <c r="BP206" s="1457"/>
      <c r="BQ206" s="1457"/>
      <c r="BR206" s="1457"/>
      <c r="BS206" s="1457"/>
      <c r="BT206" s="1457"/>
      <c r="BU206" s="1458">
        <f t="shared" si="138"/>
        <v>0</v>
      </c>
    </row>
    <row r="207" spans="1:73" outlineLevel="1">
      <c r="A207" s="1434"/>
      <c r="B207" s="1478" t="s">
        <v>630</v>
      </c>
      <c r="C207" s="1434"/>
      <c r="D207" s="1455"/>
      <c r="E207" s="1455"/>
      <c r="F207" s="1455"/>
      <c r="G207" s="1455"/>
      <c r="H207" s="1455"/>
      <c r="I207" s="1455">
        <v>0</v>
      </c>
      <c r="J207" s="1455">
        <v>0</v>
      </c>
      <c r="K207" s="1455">
        <v>0</v>
      </c>
      <c r="L207" s="1455">
        <v>0</v>
      </c>
      <c r="M207" s="1455">
        <v>0</v>
      </c>
      <c r="N207" s="1455">
        <v>0</v>
      </c>
      <c r="O207" s="1455">
        <v>0</v>
      </c>
      <c r="P207" s="1456">
        <f t="shared" si="145"/>
        <v>0</v>
      </c>
      <c r="Q207" s="1434"/>
      <c r="R207" s="1434"/>
      <c r="S207" s="1455">
        <v>0</v>
      </c>
      <c r="T207" s="1455">
        <v>0</v>
      </c>
      <c r="U207" s="1455">
        <v>0</v>
      </c>
      <c r="V207" s="1455">
        <v>0</v>
      </c>
      <c r="W207" s="1455">
        <v>0</v>
      </c>
      <c r="X207" s="1455">
        <v>0</v>
      </c>
      <c r="Y207" s="1455">
        <v>0</v>
      </c>
      <c r="Z207" s="1455">
        <v>0</v>
      </c>
      <c r="AA207" s="1455">
        <v>0</v>
      </c>
      <c r="AB207" s="1455">
        <v>0</v>
      </c>
      <c r="AC207" s="1455">
        <v>0</v>
      </c>
      <c r="AD207" s="1455">
        <v>0</v>
      </c>
      <c r="AE207" s="1456">
        <f t="shared" si="135"/>
        <v>0</v>
      </c>
      <c r="AF207" s="1434"/>
      <c r="AG207" s="1455">
        <v>0</v>
      </c>
      <c r="AH207" s="1455">
        <v>0</v>
      </c>
      <c r="AI207" s="1455">
        <v>0</v>
      </c>
      <c r="AJ207" s="1455">
        <v>0</v>
      </c>
      <c r="AK207" s="1455">
        <v>0</v>
      </c>
      <c r="AL207" s="1455"/>
      <c r="AM207" s="1455">
        <v>0</v>
      </c>
      <c r="AN207" s="1455">
        <v>0</v>
      </c>
      <c r="AO207" s="1455"/>
      <c r="AP207" s="1455">
        <v>0</v>
      </c>
      <c r="AQ207" s="1455">
        <v>0</v>
      </c>
      <c r="AR207" s="1457">
        <v>0</v>
      </c>
      <c r="AS207" s="1456">
        <f t="shared" si="136"/>
        <v>0</v>
      </c>
      <c r="AT207" s="1436">
        <f t="shared" si="146"/>
        <v>0</v>
      </c>
      <c r="AU207" s="1457"/>
      <c r="AV207" s="1457"/>
      <c r="AW207" s="1457"/>
      <c r="AX207" s="1457"/>
      <c r="AY207" s="1457"/>
      <c r="AZ207" s="1457"/>
      <c r="BA207" s="1457"/>
      <c r="BB207" s="1457"/>
      <c r="BC207" s="1457"/>
      <c r="BD207" s="1457"/>
      <c r="BE207" s="1457"/>
      <c r="BF207" s="1457"/>
      <c r="BG207" s="1458">
        <f t="shared" si="137"/>
        <v>0</v>
      </c>
      <c r="BI207" s="1457"/>
      <c r="BJ207" s="1457"/>
      <c r="BK207" s="1457"/>
      <c r="BL207" s="1457"/>
      <c r="BM207" s="1457"/>
      <c r="BN207" s="1457"/>
      <c r="BO207" s="1457"/>
      <c r="BP207" s="1457"/>
      <c r="BQ207" s="1457"/>
      <c r="BR207" s="1457"/>
      <c r="BS207" s="1457"/>
      <c r="BT207" s="1457"/>
      <c r="BU207" s="1458">
        <f t="shared" si="138"/>
        <v>0</v>
      </c>
    </row>
    <row r="208" spans="1:73" outlineLevel="1">
      <c r="A208" s="1434"/>
      <c r="B208" s="1478" t="s">
        <v>631</v>
      </c>
      <c r="C208" s="1434"/>
      <c r="D208" s="1455"/>
      <c r="E208" s="1455"/>
      <c r="F208" s="1455"/>
      <c r="G208" s="1455"/>
      <c r="H208" s="1455"/>
      <c r="I208" s="1455">
        <v>0</v>
      </c>
      <c r="J208" s="1455">
        <v>0</v>
      </c>
      <c r="K208" s="1455">
        <v>0</v>
      </c>
      <c r="L208" s="1455">
        <v>0</v>
      </c>
      <c r="M208" s="1455">
        <v>0</v>
      </c>
      <c r="N208" s="1455">
        <v>0</v>
      </c>
      <c r="O208" s="1455">
        <v>0</v>
      </c>
      <c r="P208" s="1456">
        <f t="shared" si="145"/>
        <v>0</v>
      </c>
      <c r="Q208" s="1434"/>
      <c r="R208" s="1434"/>
      <c r="S208" s="1455">
        <v>0</v>
      </c>
      <c r="T208" s="1455">
        <v>0</v>
      </c>
      <c r="U208" s="1455">
        <v>0</v>
      </c>
      <c r="V208" s="1455">
        <v>0</v>
      </c>
      <c r="W208" s="1455">
        <v>0</v>
      </c>
      <c r="X208" s="1455">
        <v>0</v>
      </c>
      <c r="Y208" s="1455">
        <v>0</v>
      </c>
      <c r="Z208" s="1455">
        <v>0</v>
      </c>
      <c r="AA208" s="1455">
        <v>0</v>
      </c>
      <c r="AB208" s="1455">
        <v>0</v>
      </c>
      <c r="AC208" s="1455">
        <v>0</v>
      </c>
      <c r="AD208" s="1455">
        <v>0</v>
      </c>
      <c r="AE208" s="1456">
        <f t="shared" si="135"/>
        <v>0</v>
      </c>
      <c r="AF208" s="1434"/>
      <c r="AG208" s="1455">
        <v>0</v>
      </c>
      <c r="AH208" s="1455">
        <v>0</v>
      </c>
      <c r="AI208" s="1455">
        <v>0</v>
      </c>
      <c r="AJ208" s="1455">
        <v>0</v>
      </c>
      <c r="AK208" s="1455">
        <v>0</v>
      </c>
      <c r="AL208" s="1455"/>
      <c r="AM208" s="1455">
        <v>0</v>
      </c>
      <c r="AN208" s="1455">
        <v>0</v>
      </c>
      <c r="AO208" s="1455"/>
      <c r="AP208" s="1455">
        <v>0</v>
      </c>
      <c r="AQ208" s="1455">
        <v>0</v>
      </c>
      <c r="AR208" s="1457">
        <v>0</v>
      </c>
      <c r="AS208" s="1456">
        <f t="shared" si="136"/>
        <v>0</v>
      </c>
      <c r="AT208" s="1436">
        <f t="shared" si="146"/>
        <v>0</v>
      </c>
      <c r="AU208" s="1457"/>
      <c r="AV208" s="1457"/>
      <c r="AW208" s="1457"/>
      <c r="AX208" s="1457"/>
      <c r="AY208" s="1457"/>
      <c r="AZ208" s="1457"/>
      <c r="BA208" s="1457"/>
      <c r="BB208" s="1457"/>
      <c r="BC208" s="1457"/>
      <c r="BD208" s="1457"/>
      <c r="BE208" s="1457"/>
      <c r="BF208" s="1457"/>
      <c r="BG208" s="1458">
        <f t="shared" si="137"/>
        <v>0</v>
      </c>
      <c r="BI208" s="1457"/>
      <c r="BJ208" s="1457"/>
      <c r="BK208" s="1457"/>
      <c r="BL208" s="1457"/>
      <c r="BM208" s="1457"/>
      <c r="BN208" s="1457"/>
      <c r="BO208" s="1457"/>
      <c r="BP208" s="1457"/>
      <c r="BQ208" s="1457"/>
      <c r="BR208" s="1457"/>
      <c r="BS208" s="1457"/>
      <c r="BT208" s="1457"/>
      <c r="BU208" s="1458">
        <f t="shared" si="138"/>
        <v>0</v>
      </c>
    </row>
    <row r="209" spans="1:73" outlineLevel="1">
      <c r="A209" s="1434"/>
      <c r="B209" s="1478" t="s">
        <v>632</v>
      </c>
      <c r="C209" s="1434"/>
      <c r="D209" s="1455"/>
      <c r="E209" s="1455"/>
      <c r="F209" s="1455"/>
      <c r="G209" s="1455"/>
      <c r="H209" s="1455"/>
      <c r="I209" s="1455"/>
      <c r="J209" s="1455"/>
      <c r="K209" s="1455"/>
      <c r="L209" s="1455"/>
      <c r="M209" s="1455"/>
      <c r="N209" s="1455"/>
      <c r="O209" s="1455"/>
      <c r="P209" s="1456"/>
      <c r="Q209" s="1434"/>
      <c r="R209" s="1434"/>
      <c r="S209" s="1455"/>
      <c r="T209" s="1455"/>
      <c r="U209" s="1455"/>
      <c r="V209" s="1455"/>
      <c r="W209" s="1455"/>
      <c r="X209" s="1455"/>
      <c r="Y209" s="1455"/>
      <c r="Z209" s="1455"/>
      <c r="AA209" s="1455"/>
      <c r="AB209" s="1455"/>
      <c r="AC209" s="1455"/>
      <c r="AD209" s="1455"/>
      <c r="AE209" s="1456">
        <f t="shared" si="135"/>
        <v>0</v>
      </c>
      <c r="AF209" s="1434"/>
      <c r="AG209" s="1455">
        <v>0</v>
      </c>
      <c r="AH209" s="1455">
        <v>0</v>
      </c>
      <c r="AI209" s="1455">
        <v>0</v>
      </c>
      <c r="AJ209" s="1455">
        <v>0</v>
      </c>
      <c r="AK209" s="1455">
        <v>0</v>
      </c>
      <c r="AL209" s="1455"/>
      <c r="AM209" s="1455">
        <v>0</v>
      </c>
      <c r="AN209" s="1455">
        <v>0</v>
      </c>
      <c r="AO209" s="1455"/>
      <c r="AP209" s="1455">
        <v>0</v>
      </c>
      <c r="AQ209" s="1455">
        <v>0</v>
      </c>
      <c r="AR209" s="1457">
        <v>0</v>
      </c>
      <c r="AS209" s="1456">
        <f t="shared" si="136"/>
        <v>0</v>
      </c>
      <c r="AT209" s="1436">
        <f t="shared" si="146"/>
        <v>0</v>
      </c>
      <c r="AU209" s="1457"/>
      <c r="AV209" s="1457"/>
      <c r="AW209" s="1457"/>
      <c r="AX209" s="1457"/>
      <c r="AY209" s="1457"/>
      <c r="AZ209" s="1457"/>
      <c r="BA209" s="1457"/>
      <c r="BB209" s="1457"/>
      <c r="BC209" s="1457"/>
      <c r="BD209" s="1457"/>
      <c r="BE209" s="1457"/>
      <c r="BF209" s="1457"/>
      <c r="BG209" s="1458">
        <f t="shared" si="137"/>
        <v>0</v>
      </c>
      <c r="BI209" s="1457"/>
      <c r="BJ209" s="1457"/>
      <c r="BK209" s="1457"/>
      <c r="BL209" s="1457"/>
      <c r="BM209" s="1457"/>
      <c r="BN209" s="1457"/>
      <c r="BO209" s="1457"/>
      <c r="BP209" s="1457"/>
      <c r="BQ209" s="1457"/>
      <c r="BR209" s="1457"/>
      <c r="BS209" s="1457"/>
      <c r="BT209" s="1457"/>
      <c r="BU209" s="1458">
        <f t="shared" si="138"/>
        <v>0</v>
      </c>
    </row>
    <row r="210" spans="1:73" outlineLevel="1">
      <c r="A210" s="1434"/>
      <c r="B210" s="1478" t="s">
        <v>633</v>
      </c>
      <c r="C210" s="1434"/>
      <c r="D210" s="1455"/>
      <c r="E210" s="1455"/>
      <c r="F210" s="1455"/>
      <c r="G210" s="1455"/>
      <c r="H210" s="1455"/>
      <c r="I210" s="1455">
        <v>0</v>
      </c>
      <c r="J210" s="1455">
        <v>0</v>
      </c>
      <c r="K210" s="1455">
        <v>0</v>
      </c>
      <c r="L210" s="1455">
        <v>0</v>
      </c>
      <c r="M210" s="1455">
        <v>0</v>
      </c>
      <c r="N210" s="1455">
        <v>0</v>
      </c>
      <c r="O210" s="1455">
        <v>0</v>
      </c>
      <c r="P210" s="1456">
        <f t="shared" si="145"/>
        <v>0</v>
      </c>
      <c r="Q210" s="1434"/>
      <c r="R210" s="1434"/>
      <c r="S210" s="1455">
        <v>0</v>
      </c>
      <c r="T210" s="1455">
        <v>0</v>
      </c>
      <c r="U210" s="1455">
        <v>0</v>
      </c>
      <c r="V210" s="1455">
        <v>0</v>
      </c>
      <c r="W210" s="1455">
        <v>0</v>
      </c>
      <c r="X210" s="1455">
        <v>0</v>
      </c>
      <c r="Y210" s="1455">
        <v>0</v>
      </c>
      <c r="Z210" s="1455">
        <v>0</v>
      </c>
      <c r="AA210" s="1455">
        <v>0</v>
      </c>
      <c r="AB210" s="1455">
        <v>0</v>
      </c>
      <c r="AC210" s="1455">
        <v>0</v>
      </c>
      <c r="AD210" s="1455">
        <v>0</v>
      </c>
      <c r="AE210" s="1456">
        <f t="shared" si="135"/>
        <v>0</v>
      </c>
      <c r="AF210" s="1434"/>
      <c r="AG210" s="1455">
        <v>0</v>
      </c>
      <c r="AH210" s="1455">
        <v>0</v>
      </c>
      <c r="AI210" s="1455">
        <v>0</v>
      </c>
      <c r="AJ210" s="1455">
        <v>0</v>
      </c>
      <c r="AK210" s="1455">
        <v>0</v>
      </c>
      <c r="AL210" s="1455"/>
      <c r="AM210" s="1455">
        <v>0</v>
      </c>
      <c r="AN210" s="1455">
        <v>0</v>
      </c>
      <c r="AO210" s="1455"/>
      <c r="AP210" s="1455">
        <v>0</v>
      </c>
      <c r="AQ210" s="1455">
        <v>0</v>
      </c>
      <c r="AR210" s="1457">
        <v>0</v>
      </c>
      <c r="AS210" s="1456">
        <f t="shared" si="136"/>
        <v>0</v>
      </c>
      <c r="AT210" s="1436">
        <f t="shared" si="146"/>
        <v>0</v>
      </c>
      <c r="AU210" s="1457"/>
      <c r="AV210" s="1457"/>
      <c r="AW210" s="1457"/>
      <c r="AX210" s="1457"/>
      <c r="AY210" s="1457"/>
      <c r="AZ210" s="1457"/>
      <c r="BA210" s="1457"/>
      <c r="BB210" s="1457"/>
      <c r="BC210" s="1457"/>
      <c r="BD210" s="1457"/>
      <c r="BE210" s="1457"/>
      <c r="BF210" s="1457"/>
      <c r="BG210" s="1458">
        <f t="shared" si="137"/>
        <v>0</v>
      </c>
      <c r="BI210" s="1457"/>
      <c r="BJ210" s="1457"/>
      <c r="BK210" s="1457"/>
      <c r="BL210" s="1457"/>
      <c r="BM210" s="1457"/>
      <c r="BN210" s="1457"/>
      <c r="BO210" s="1457"/>
      <c r="BP210" s="1457"/>
      <c r="BQ210" s="1457"/>
      <c r="BR210" s="1457"/>
      <c r="BS210" s="1457"/>
      <c r="BT210" s="1457"/>
      <c r="BU210" s="1458">
        <f t="shared" si="138"/>
        <v>0</v>
      </c>
    </row>
    <row r="211" spans="1:73" outlineLevel="1">
      <c r="A211" s="1434"/>
      <c r="B211" s="1478" t="s">
        <v>634</v>
      </c>
      <c r="C211" s="1434"/>
      <c r="D211" s="1455"/>
      <c r="E211" s="1455"/>
      <c r="F211" s="1455"/>
      <c r="G211" s="1455"/>
      <c r="H211" s="1455"/>
      <c r="I211" s="1455">
        <v>0</v>
      </c>
      <c r="J211" s="1455">
        <v>0</v>
      </c>
      <c r="K211" s="1455">
        <v>0</v>
      </c>
      <c r="L211" s="1455">
        <v>0</v>
      </c>
      <c r="M211" s="1455">
        <v>0</v>
      </c>
      <c r="N211" s="1455">
        <v>0</v>
      </c>
      <c r="O211" s="1455">
        <v>0</v>
      </c>
      <c r="P211" s="1456">
        <f t="shared" si="145"/>
        <v>0</v>
      </c>
      <c r="Q211" s="1434"/>
      <c r="R211" s="1434"/>
      <c r="S211" s="1455">
        <v>0</v>
      </c>
      <c r="T211" s="1455">
        <v>0</v>
      </c>
      <c r="U211" s="1455">
        <v>0</v>
      </c>
      <c r="V211" s="1455">
        <v>0</v>
      </c>
      <c r="W211" s="1455">
        <v>0</v>
      </c>
      <c r="X211" s="1455">
        <v>0</v>
      </c>
      <c r="Y211" s="1455">
        <v>0</v>
      </c>
      <c r="Z211" s="1455">
        <v>0</v>
      </c>
      <c r="AA211" s="1455">
        <v>0</v>
      </c>
      <c r="AB211" s="1455">
        <v>0</v>
      </c>
      <c r="AC211" s="1455">
        <v>0</v>
      </c>
      <c r="AD211" s="1455">
        <v>0</v>
      </c>
      <c r="AE211" s="1456">
        <f t="shared" si="135"/>
        <v>0</v>
      </c>
      <c r="AF211" s="1434"/>
      <c r="AG211" s="1455">
        <v>0</v>
      </c>
      <c r="AH211" s="1455">
        <v>0</v>
      </c>
      <c r="AI211" s="1455">
        <v>0</v>
      </c>
      <c r="AJ211" s="1455">
        <v>0</v>
      </c>
      <c r="AK211" s="1455">
        <v>0</v>
      </c>
      <c r="AL211" s="1455"/>
      <c r="AM211" s="1455">
        <v>0</v>
      </c>
      <c r="AN211" s="1455">
        <v>0</v>
      </c>
      <c r="AO211" s="1455"/>
      <c r="AP211" s="1455">
        <v>0</v>
      </c>
      <c r="AQ211" s="1455">
        <v>0</v>
      </c>
      <c r="AR211" s="1457">
        <v>0</v>
      </c>
      <c r="AS211" s="1456">
        <f t="shared" si="136"/>
        <v>0</v>
      </c>
      <c r="AT211" s="1436">
        <f t="shared" si="146"/>
        <v>0</v>
      </c>
      <c r="AU211" s="1457"/>
      <c r="AV211" s="1457"/>
      <c r="AW211" s="1457"/>
      <c r="AX211" s="1457"/>
      <c r="AY211" s="1457"/>
      <c r="AZ211" s="1457"/>
      <c r="BA211" s="1457"/>
      <c r="BB211" s="1457"/>
      <c r="BC211" s="1457"/>
      <c r="BD211" s="1457"/>
      <c r="BE211" s="1457"/>
      <c r="BF211" s="1457"/>
      <c r="BG211" s="1458">
        <f t="shared" si="137"/>
        <v>0</v>
      </c>
      <c r="BI211" s="1457"/>
      <c r="BJ211" s="1457"/>
      <c r="BK211" s="1457"/>
      <c r="BL211" s="1457"/>
      <c r="BM211" s="1457"/>
      <c r="BN211" s="1457"/>
      <c r="BO211" s="1457"/>
      <c r="BP211" s="1457"/>
      <c r="BQ211" s="1457"/>
      <c r="BR211" s="1457"/>
      <c r="BS211" s="1457"/>
      <c r="BT211" s="1457"/>
      <c r="BU211" s="1458">
        <f t="shared" si="138"/>
        <v>0</v>
      </c>
    </row>
    <row r="212" spans="1:73" outlineLevel="1">
      <c r="A212" s="1434"/>
      <c r="B212" s="1478" t="s">
        <v>635</v>
      </c>
      <c r="C212" s="1434"/>
      <c r="D212" s="1455"/>
      <c r="E212" s="1455"/>
      <c r="F212" s="1455"/>
      <c r="G212" s="1455"/>
      <c r="H212" s="1455"/>
      <c r="I212" s="1455">
        <v>0</v>
      </c>
      <c r="J212" s="1455">
        <v>0</v>
      </c>
      <c r="K212" s="1455">
        <v>0</v>
      </c>
      <c r="L212" s="1455">
        <v>0</v>
      </c>
      <c r="M212" s="1455">
        <v>0</v>
      </c>
      <c r="N212" s="1455">
        <v>0</v>
      </c>
      <c r="O212" s="1455">
        <v>0</v>
      </c>
      <c r="P212" s="1456">
        <f t="shared" si="145"/>
        <v>0</v>
      </c>
      <c r="Q212" s="1434"/>
      <c r="R212" s="1434"/>
      <c r="S212" s="1455">
        <v>0</v>
      </c>
      <c r="T212" s="1455">
        <v>0</v>
      </c>
      <c r="U212" s="1455">
        <v>0</v>
      </c>
      <c r="V212" s="1455">
        <v>0</v>
      </c>
      <c r="W212" s="1455">
        <v>0</v>
      </c>
      <c r="X212" s="1455">
        <v>0</v>
      </c>
      <c r="Y212" s="1455">
        <v>0</v>
      </c>
      <c r="Z212" s="1455">
        <v>0</v>
      </c>
      <c r="AA212" s="1455">
        <v>0</v>
      </c>
      <c r="AB212" s="1455">
        <v>0</v>
      </c>
      <c r="AC212" s="1455">
        <v>0</v>
      </c>
      <c r="AD212" s="1455">
        <v>0</v>
      </c>
      <c r="AE212" s="1456">
        <f t="shared" si="135"/>
        <v>0</v>
      </c>
      <c r="AF212" s="1434"/>
      <c r="AG212" s="1455">
        <v>0</v>
      </c>
      <c r="AH212" s="1455">
        <v>0</v>
      </c>
      <c r="AI212" s="1455">
        <v>0</v>
      </c>
      <c r="AJ212" s="1455">
        <v>0</v>
      </c>
      <c r="AK212" s="1455">
        <v>0</v>
      </c>
      <c r="AL212" s="1455"/>
      <c r="AM212" s="1455">
        <v>0</v>
      </c>
      <c r="AN212" s="1455">
        <v>0</v>
      </c>
      <c r="AO212" s="1455"/>
      <c r="AP212" s="1455">
        <v>0</v>
      </c>
      <c r="AQ212" s="1455">
        <v>0</v>
      </c>
      <c r="AR212" s="1457">
        <v>0</v>
      </c>
      <c r="AS212" s="1456">
        <f t="shared" si="136"/>
        <v>0</v>
      </c>
      <c r="AT212" s="1436">
        <f t="shared" si="146"/>
        <v>0</v>
      </c>
      <c r="AU212" s="1457"/>
      <c r="AV212" s="1457"/>
      <c r="AW212" s="1457"/>
      <c r="AX212" s="1457"/>
      <c r="AY212" s="1457"/>
      <c r="AZ212" s="1457"/>
      <c r="BA212" s="1457"/>
      <c r="BB212" s="1457"/>
      <c r="BC212" s="1457"/>
      <c r="BD212" s="1457"/>
      <c r="BE212" s="1457"/>
      <c r="BF212" s="1457"/>
      <c r="BG212" s="1458">
        <f t="shared" si="137"/>
        <v>0</v>
      </c>
      <c r="BI212" s="1457"/>
      <c r="BJ212" s="1457"/>
      <c r="BK212" s="1457"/>
      <c r="BL212" s="1457"/>
      <c r="BM212" s="1457"/>
      <c r="BN212" s="1457"/>
      <c r="BO212" s="1457"/>
      <c r="BP212" s="1457"/>
      <c r="BQ212" s="1457"/>
      <c r="BR212" s="1457"/>
      <c r="BS212" s="1457"/>
      <c r="BT212" s="1457"/>
      <c r="BU212" s="1458">
        <f t="shared" si="138"/>
        <v>0</v>
      </c>
    </row>
    <row r="213" spans="1:73" outlineLevel="1">
      <c r="A213" s="1434"/>
      <c r="B213" s="1478" t="s">
        <v>636</v>
      </c>
      <c r="C213" s="1434"/>
      <c r="D213" s="1455"/>
      <c r="E213" s="1455"/>
      <c r="F213" s="1455"/>
      <c r="G213" s="1455"/>
      <c r="H213" s="1455"/>
      <c r="I213" s="1455">
        <v>0</v>
      </c>
      <c r="J213" s="1455">
        <v>0</v>
      </c>
      <c r="K213" s="1455">
        <v>0</v>
      </c>
      <c r="L213" s="1455">
        <v>0</v>
      </c>
      <c r="M213" s="1455">
        <v>0</v>
      </c>
      <c r="N213" s="1455">
        <v>0</v>
      </c>
      <c r="O213" s="1455">
        <v>0</v>
      </c>
      <c r="P213" s="1456">
        <f t="shared" si="145"/>
        <v>0</v>
      </c>
      <c r="Q213" s="1434"/>
      <c r="R213" s="1434"/>
      <c r="S213" s="1455">
        <v>0</v>
      </c>
      <c r="T213" s="1455">
        <v>0</v>
      </c>
      <c r="U213" s="1455">
        <v>0</v>
      </c>
      <c r="V213" s="1455">
        <v>0</v>
      </c>
      <c r="W213" s="1455">
        <v>0</v>
      </c>
      <c r="X213" s="1455">
        <v>0</v>
      </c>
      <c r="Y213" s="1455">
        <v>0</v>
      </c>
      <c r="Z213" s="1455">
        <v>0</v>
      </c>
      <c r="AA213" s="1455">
        <v>0</v>
      </c>
      <c r="AB213" s="1455">
        <v>0</v>
      </c>
      <c r="AC213" s="1455">
        <v>0</v>
      </c>
      <c r="AD213" s="1455">
        <v>0</v>
      </c>
      <c r="AE213" s="1456">
        <f t="shared" si="135"/>
        <v>0</v>
      </c>
      <c r="AF213" s="1434"/>
      <c r="AG213" s="1455">
        <v>0</v>
      </c>
      <c r="AH213" s="1455">
        <v>0</v>
      </c>
      <c r="AI213" s="1455">
        <v>0</v>
      </c>
      <c r="AJ213" s="1455">
        <v>0</v>
      </c>
      <c r="AK213" s="1455">
        <v>0</v>
      </c>
      <c r="AL213" s="1455"/>
      <c r="AM213" s="1455">
        <v>0</v>
      </c>
      <c r="AN213" s="1455">
        <v>0</v>
      </c>
      <c r="AO213" s="1455"/>
      <c r="AP213" s="1455">
        <v>0</v>
      </c>
      <c r="AQ213" s="1455">
        <v>0</v>
      </c>
      <c r="AR213" s="1457">
        <v>0</v>
      </c>
      <c r="AS213" s="1456">
        <f t="shared" si="136"/>
        <v>0</v>
      </c>
      <c r="AT213" s="1436">
        <f t="shared" si="146"/>
        <v>0</v>
      </c>
      <c r="AU213" s="1457"/>
      <c r="AV213" s="1457"/>
      <c r="AW213" s="1457"/>
      <c r="AX213" s="1457"/>
      <c r="AY213" s="1457"/>
      <c r="AZ213" s="1457"/>
      <c r="BA213" s="1457"/>
      <c r="BB213" s="1457"/>
      <c r="BC213" s="1457"/>
      <c r="BD213" s="1457"/>
      <c r="BE213" s="1457"/>
      <c r="BF213" s="1457"/>
      <c r="BG213" s="1458">
        <f t="shared" si="137"/>
        <v>0</v>
      </c>
      <c r="BI213" s="1457"/>
      <c r="BJ213" s="1457"/>
      <c r="BK213" s="1457"/>
      <c r="BL213" s="1457"/>
      <c r="BM213" s="1457"/>
      <c r="BN213" s="1457"/>
      <c r="BO213" s="1457"/>
      <c r="BP213" s="1457"/>
      <c r="BQ213" s="1457"/>
      <c r="BR213" s="1457"/>
      <c r="BS213" s="1457"/>
      <c r="BT213" s="1457"/>
      <c r="BU213" s="1458">
        <f t="shared" si="138"/>
        <v>0</v>
      </c>
    </row>
    <row r="214" spans="1:73" outlineLevel="1">
      <c r="A214" s="1434"/>
      <c r="B214" s="1478" t="s">
        <v>637</v>
      </c>
      <c r="C214" s="1434"/>
      <c r="D214" s="1455"/>
      <c r="E214" s="1455"/>
      <c r="F214" s="1455"/>
      <c r="G214" s="1455"/>
      <c r="H214" s="1455"/>
      <c r="I214" s="1455">
        <v>0</v>
      </c>
      <c r="J214" s="1455">
        <v>0</v>
      </c>
      <c r="K214" s="1455">
        <v>0</v>
      </c>
      <c r="L214" s="1455">
        <v>0</v>
      </c>
      <c r="M214" s="1455">
        <v>0</v>
      </c>
      <c r="N214" s="1455">
        <v>0</v>
      </c>
      <c r="O214" s="1455">
        <v>0</v>
      </c>
      <c r="P214" s="1456">
        <f t="shared" si="145"/>
        <v>0</v>
      </c>
      <c r="Q214" s="1434"/>
      <c r="R214" s="1434"/>
      <c r="S214" s="1455">
        <v>0</v>
      </c>
      <c r="T214" s="1455">
        <v>0</v>
      </c>
      <c r="U214" s="1455">
        <v>0</v>
      </c>
      <c r="V214" s="1455">
        <v>0</v>
      </c>
      <c r="W214" s="1455">
        <v>0</v>
      </c>
      <c r="X214" s="1455">
        <v>0</v>
      </c>
      <c r="Y214" s="1455">
        <v>0</v>
      </c>
      <c r="Z214" s="1455">
        <v>0</v>
      </c>
      <c r="AA214" s="1455">
        <v>0</v>
      </c>
      <c r="AB214" s="1455">
        <v>0</v>
      </c>
      <c r="AC214" s="1455">
        <v>0</v>
      </c>
      <c r="AD214" s="1455">
        <v>0</v>
      </c>
      <c r="AE214" s="1456">
        <f t="shared" si="135"/>
        <v>0</v>
      </c>
      <c r="AF214" s="1434"/>
      <c r="AG214" s="1455">
        <v>0</v>
      </c>
      <c r="AH214" s="1455">
        <v>0</v>
      </c>
      <c r="AI214" s="1455">
        <v>0</v>
      </c>
      <c r="AJ214" s="1455">
        <v>0</v>
      </c>
      <c r="AK214" s="1455">
        <v>0</v>
      </c>
      <c r="AL214" s="1455"/>
      <c r="AM214" s="1455">
        <v>0</v>
      </c>
      <c r="AN214" s="1455">
        <v>0</v>
      </c>
      <c r="AO214" s="1455"/>
      <c r="AP214" s="1455">
        <v>0</v>
      </c>
      <c r="AQ214" s="1455">
        <v>0</v>
      </c>
      <c r="AR214" s="1457">
        <v>0</v>
      </c>
      <c r="AS214" s="1456">
        <f t="shared" si="136"/>
        <v>0</v>
      </c>
      <c r="AT214" s="1436">
        <f t="shared" si="146"/>
        <v>0</v>
      </c>
      <c r="AU214" s="1457"/>
      <c r="AV214" s="1457"/>
      <c r="AW214" s="1457"/>
      <c r="AX214" s="1457"/>
      <c r="AY214" s="1457"/>
      <c r="AZ214" s="1457"/>
      <c r="BA214" s="1457"/>
      <c r="BB214" s="1457"/>
      <c r="BC214" s="1457"/>
      <c r="BD214" s="1457"/>
      <c r="BE214" s="1457"/>
      <c r="BF214" s="1457"/>
      <c r="BG214" s="1458">
        <f t="shared" si="137"/>
        <v>0</v>
      </c>
      <c r="BI214" s="1457"/>
      <c r="BJ214" s="1457"/>
      <c r="BK214" s="1457"/>
      <c r="BL214" s="1457"/>
      <c r="BM214" s="1457"/>
      <c r="BN214" s="1457"/>
      <c r="BO214" s="1457"/>
      <c r="BP214" s="1457"/>
      <c r="BQ214" s="1457"/>
      <c r="BR214" s="1457"/>
      <c r="BS214" s="1457"/>
      <c r="BT214" s="1457"/>
      <c r="BU214" s="1458">
        <f t="shared" si="138"/>
        <v>0</v>
      </c>
    </row>
    <row r="215" spans="1:73" outlineLevel="1">
      <c r="A215" s="1434"/>
      <c r="B215" s="1478" t="s">
        <v>638</v>
      </c>
      <c r="C215" s="1434"/>
      <c r="D215" s="1455"/>
      <c r="E215" s="1455"/>
      <c r="F215" s="1455"/>
      <c r="G215" s="1455"/>
      <c r="H215" s="1455"/>
      <c r="I215" s="1455">
        <v>0</v>
      </c>
      <c r="J215" s="1455">
        <v>0</v>
      </c>
      <c r="K215" s="1455">
        <v>0</v>
      </c>
      <c r="L215" s="1455">
        <v>0</v>
      </c>
      <c r="M215" s="1455">
        <v>0</v>
      </c>
      <c r="N215" s="1455">
        <v>0</v>
      </c>
      <c r="O215" s="1455">
        <v>0</v>
      </c>
      <c r="P215" s="1456">
        <f t="shared" si="145"/>
        <v>0</v>
      </c>
      <c r="Q215" s="1434"/>
      <c r="R215" s="1434"/>
      <c r="S215" s="1455">
        <v>0</v>
      </c>
      <c r="T215" s="1455">
        <v>0</v>
      </c>
      <c r="U215" s="1455">
        <v>0</v>
      </c>
      <c r="V215" s="1455">
        <v>0</v>
      </c>
      <c r="W215" s="1455">
        <v>0</v>
      </c>
      <c r="X215" s="1455">
        <v>0</v>
      </c>
      <c r="Y215" s="1455">
        <v>0</v>
      </c>
      <c r="Z215" s="1455">
        <v>0</v>
      </c>
      <c r="AA215" s="1455">
        <v>0</v>
      </c>
      <c r="AB215" s="1455">
        <v>0</v>
      </c>
      <c r="AC215" s="1455">
        <v>0</v>
      </c>
      <c r="AD215" s="1455">
        <v>0</v>
      </c>
      <c r="AE215" s="1456">
        <f t="shared" si="135"/>
        <v>0</v>
      </c>
      <c r="AF215" s="1434"/>
      <c r="AG215" s="1455">
        <v>0</v>
      </c>
      <c r="AH215" s="1455">
        <v>0</v>
      </c>
      <c r="AI215" s="1455">
        <v>0</v>
      </c>
      <c r="AJ215" s="1455">
        <v>0</v>
      </c>
      <c r="AK215" s="1455">
        <v>0</v>
      </c>
      <c r="AL215" s="1455"/>
      <c r="AM215" s="1455">
        <v>0</v>
      </c>
      <c r="AN215" s="1455">
        <v>0</v>
      </c>
      <c r="AO215" s="1455"/>
      <c r="AP215" s="1455">
        <v>0</v>
      </c>
      <c r="AQ215" s="1455">
        <v>0</v>
      </c>
      <c r="AR215" s="1457">
        <v>0</v>
      </c>
      <c r="AS215" s="1456">
        <f t="shared" si="136"/>
        <v>0</v>
      </c>
      <c r="AT215" s="1436">
        <f t="shared" si="146"/>
        <v>0</v>
      </c>
      <c r="AU215" s="1457"/>
      <c r="AV215" s="1457"/>
      <c r="AW215" s="1457"/>
      <c r="AX215" s="1457"/>
      <c r="AY215" s="1457"/>
      <c r="AZ215" s="1457"/>
      <c r="BA215" s="1457"/>
      <c r="BB215" s="1457"/>
      <c r="BC215" s="1457"/>
      <c r="BD215" s="1457"/>
      <c r="BE215" s="1457"/>
      <c r="BF215" s="1457"/>
      <c r="BG215" s="1458">
        <f t="shared" si="137"/>
        <v>0</v>
      </c>
      <c r="BI215" s="1457"/>
      <c r="BJ215" s="1457"/>
      <c r="BK215" s="1457"/>
      <c r="BL215" s="1457"/>
      <c r="BM215" s="1457"/>
      <c r="BN215" s="1457"/>
      <c r="BO215" s="1457"/>
      <c r="BP215" s="1457"/>
      <c r="BQ215" s="1457"/>
      <c r="BR215" s="1457"/>
      <c r="BS215" s="1457"/>
      <c r="BT215" s="1457"/>
      <c r="BU215" s="1458">
        <f t="shared" si="138"/>
        <v>0</v>
      </c>
    </row>
    <row r="216" spans="1:73" outlineLevel="1">
      <c r="A216" s="1434"/>
      <c r="B216" s="1478" t="s">
        <v>639</v>
      </c>
      <c r="C216" s="1434"/>
      <c r="D216" s="1455"/>
      <c r="E216" s="1455"/>
      <c r="F216" s="1455"/>
      <c r="G216" s="1455"/>
      <c r="H216" s="1455"/>
      <c r="I216" s="1455">
        <v>0</v>
      </c>
      <c r="J216" s="1455">
        <v>0</v>
      </c>
      <c r="K216" s="1455">
        <v>0</v>
      </c>
      <c r="L216" s="1455">
        <v>0</v>
      </c>
      <c r="M216" s="1455">
        <v>0</v>
      </c>
      <c r="N216" s="1455">
        <v>0</v>
      </c>
      <c r="O216" s="1455">
        <v>0</v>
      </c>
      <c r="P216" s="1456">
        <f t="shared" si="145"/>
        <v>0</v>
      </c>
      <c r="Q216" s="1434"/>
      <c r="R216" s="1434"/>
      <c r="S216" s="1455">
        <v>0</v>
      </c>
      <c r="T216" s="1455">
        <v>0</v>
      </c>
      <c r="U216" s="1455">
        <v>0</v>
      </c>
      <c r="V216" s="1455">
        <v>0</v>
      </c>
      <c r="W216" s="1455">
        <v>0</v>
      </c>
      <c r="X216" s="1455">
        <v>0</v>
      </c>
      <c r="Y216" s="1455">
        <v>0</v>
      </c>
      <c r="Z216" s="1455">
        <v>0</v>
      </c>
      <c r="AA216" s="1455">
        <v>0</v>
      </c>
      <c r="AB216" s="1455">
        <v>0</v>
      </c>
      <c r="AC216" s="1455">
        <v>0</v>
      </c>
      <c r="AD216" s="1455">
        <v>0</v>
      </c>
      <c r="AE216" s="1456">
        <f t="shared" si="135"/>
        <v>0</v>
      </c>
      <c r="AF216" s="1434"/>
      <c r="AG216" s="1455">
        <v>0</v>
      </c>
      <c r="AH216" s="1455">
        <v>0</v>
      </c>
      <c r="AI216" s="1455">
        <v>0</v>
      </c>
      <c r="AJ216" s="1455">
        <v>0</v>
      </c>
      <c r="AK216" s="1455">
        <v>0</v>
      </c>
      <c r="AL216" s="1455"/>
      <c r="AM216" s="1455">
        <v>0</v>
      </c>
      <c r="AN216" s="1455">
        <v>0</v>
      </c>
      <c r="AO216" s="1455"/>
      <c r="AP216" s="1455">
        <v>0</v>
      </c>
      <c r="AQ216" s="1455">
        <v>0</v>
      </c>
      <c r="AR216" s="1457">
        <v>0</v>
      </c>
      <c r="AS216" s="1456">
        <f t="shared" si="136"/>
        <v>0</v>
      </c>
      <c r="AT216" s="1436">
        <f t="shared" si="146"/>
        <v>0</v>
      </c>
      <c r="AU216" s="1457"/>
      <c r="AV216" s="1457"/>
      <c r="AW216" s="1457"/>
      <c r="AX216" s="1457"/>
      <c r="AY216" s="1457"/>
      <c r="AZ216" s="1457"/>
      <c r="BA216" s="1457"/>
      <c r="BB216" s="1457"/>
      <c r="BC216" s="1457"/>
      <c r="BD216" s="1457"/>
      <c r="BE216" s="1457"/>
      <c r="BF216" s="1457"/>
      <c r="BG216" s="1458">
        <f t="shared" si="137"/>
        <v>0</v>
      </c>
      <c r="BI216" s="1457"/>
      <c r="BJ216" s="1457"/>
      <c r="BK216" s="1457"/>
      <c r="BL216" s="1457"/>
      <c r="BM216" s="1457"/>
      <c r="BN216" s="1457"/>
      <c r="BO216" s="1457"/>
      <c r="BP216" s="1457"/>
      <c r="BQ216" s="1457"/>
      <c r="BR216" s="1457"/>
      <c r="BS216" s="1457"/>
      <c r="BT216" s="1457"/>
      <c r="BU216" s="1458">
        <f t="shared" si="138"/>
        <v>0</v>
      </c>
    </row>
    <row r="217" spans="1:73" outlineLevel="1">
      <c r="A217" s="1434"/>
      <c r="B217" s="1478" t="s">
        <v>640</v>
      </c>
      <c r="C217" s="1434"/>
      <c r="D217" s="1455"/>
      <c r="E217" s="1455"/>
      <c r="F217" s="1455"/>
      <c r="G217" s="1455"/>
      <c r="H217" s="1455"/>
      <c r="I217" s="1455">
        <v>0</v>
      </c>
      <c r="J217" s="1455">
        <v>0</v>
      </c>
      <c r="K217" s="1455">
        <v>0</v>
      </c>
      <c r="L217" s="1455">
        <v>0</v>
      </c>
      <c r="M217" s="1455">
        <v>0</v>
      </c>
      <c r="N217" s="1455">
        <v>0</v>
      </c>
      <c r="O217" s="1455">
        <v>0</v>
      </c>
      <c r="P217" s="1456">
        <f t="shared" si="145"/>
        <v>0</v>
      </c>
      <c r="Q217" s="1434"/>
      <c r="R217" s="1434"/>
      <c r="S217" s="1455">
        <v>0</v>
      </c>
      <c r="T217" s="1455">
        <v>0</v>
      </c>
      <c r="U217" s="1455">
        <v>0</v>
      </c>
      <c r="V217" s="1455">
        <v>0</v>
      </c>
      <c r="W217" s="1455">
        <v>0</v>
      </c>
      <c r="X217" s="1455">
        <v>0</v>
      </c>
      <c r="Y217" s="1455">
        <v>0</v>
      </c>
      <c r="Z217" s="1455">
        <v>0</v>
      </c>
      <c r="AA217" s="1455">
        <v>0</v>
      </c>
      <c r="AB217" s="1455">
        <v>0</v>
      </c>
      <c r="AC217" s="1455">
        <v>0</v>
      </c>
      <c r="AD217" s="1455">
        <v>0</v>
      </c>
      <c r="AE217" s="1456">
        <f t="shared" si="135"/>
        <v>0</v>
      </c>
      <c r="AF217" s="1434"/>
      <c r="AG217" s="1455">
        <v>0</v>
      </c>
      <c r="AH217" s="1455">
        <v>0</v>
      </c>
      <c r="AI217" s="1455">
        <v>0</v>
      </c>
      <c r="AJ217" s="1455">
        <v>0</v>
      </c>
      <c r="AK217" s="1455">
        <v>0</v>
      </c>
      <c r="AL217" s="1455"/>
      <c r="AM217" s="1455">
        <v>0</v>
      </c>
      <c r="AN217" s="1455">
        <v>0</v>
      </c>
      <c r="AO217" s="1455"/>
      <c r="AP217" s="1455">
        <v>0</v>
      </c>
      <c r="AQ217" s="1455">
        <v>0</v>
      </c>
      <c r="AR217" s="1457">
        <v>0</v>
      </c>
      <c r="AS217" s="1456">
        <f t="shared" si="136"/>
        <v>0</v>
      </c>
      <c r="AT217" s="1436">
        <f t="shared" si="146"/>
        <v>0</v>
      </c>
      <c r="AU217" s="1457"/>
      <c r="AV217" s="1457"/>
      <c r="AW217" s="1457"/>
      <c r="AX217" s="1457"/>
      <c r="AY217" s="1457"/>
      <c r="AZ217" s="1457"/>
      <c r="BA217" s="1457"/>
      <c r="BB217" s="1457"/>
      <c r="BC217" s="1457"/>
      <c r="BD217" s="1457"/>
      <c r="BE217" s="1457"/>
      <c r="BF217" s="1457"/>
      <c r="BG217" s="1458">
        <f t="shared" si="137"/>
        <v>0</v>
      </c>
      <c r="BI217" s="1457"/>
      <c r="BJ217" s="1457"/>
      <c r="BK217" s="1457"/>
      <c r="BL217" s="1457"/>
      <c r="BM217" s="1457"/>
      <c r="BN217" s="1457"/>
      <c r="BO217" s="1457"/>
      <c r="BP217" s="1457"/>
      <c r="BQ217" s="1457"/>
      <c r="BR217" s="1457"/>
      <c r="BS217" s="1457"/>
      <c r="BT217" s="1457"/>
      <c r="BU217" s="1458">
        <f t="shared" si="138"/>
        <v>0</v>
      </c>
    </row>
    <row r="218" spans="1:73" outlineLevel="1">
      <c r="A218" s="1434"/>
      <c r="B218" s="1478" t="s">
        <v>641</v>
      </c>
      <c r="C218" s="1434"/>
      <c r="D218" s="1455"/>
      <c r="E218" s="1455"/>
      <c r="F218" s="1455"/>
      <c r="G218" s="1455"/>
      <c r="H218" s="1455"/>
      <c r="I218" s="1455">
        <v>0</v>
      </c>
      <c r="J218" s="1455">
        <v>0</v>
      </c>
      <c r="K218" s="1455">
        <v>0</v>
      </c>
      <c r="L218" s="1455">
        <v>0</v>
      </c>
      <c r="M218" s="1455">
        <v>0</v>
      </c>
      <c r="N218" s="1455">
        <v>0</v>
      </c>
      <c r="O218" s="1455">
        <v>0</v>
      </c>
      <c r="P218" s="1456">
        <f t="shared" si="145"/>
        <v>0</v>
      </c>
      <c r="Q218" s="1434"/>
      <c r="R218" s="1434"/>
      <c r="S218" s="1455">
        <v>0</v>
      </c>
      <c r="T218" s="1455">
        <v>0</v>
      </c>
      <c r="U218" s="1455">
        <v>0</v>
      </c>
      <c r="V218" s="1455">
        <v>0</v>
      </c>
      <c r="W218" s="1455">
        <v>0</v>
      </c>
      <c r="X218" s="1455">
        <v>0</v>
      </c>
      <c r="Y218" s="1455">
        <v>0</v>
      </c>
      <c r="Z218" s="1455">
        <v>0</v>
      </c>
      <c r="AA218" s="1455">
        <v>0</v>
      </c>
      <c r="AB218" s="1455">
        <v>0</v>
      </c>
      <c r="AC218" s="1455">
        <v>0</v>
      </c>
      <c r="AD218" s="1455">
        <v>0</v>
      </c>
      <c r="AE218" s="1456">
        <f t="shared" si="135"/>
        <v>0</v>
      </c>
      <c r="AF218" s="1434"/>
      <c r="AG218" s="1455">
        <v>0</v>
      </c>
      <c r="AH218" s="1455">
        <v>0</v>
      </c>
      <c r="AI218" s="1455">
        <v>0</v>
      </c>
      <c r="AJ218" s="1455">
        <v>0</v>
      </c>
      <c r="AK218" s="1455">
        <v>0</v>
      </c>
      <c r="AL218" s="1455"/>
      <c r="AM218" s="1455">
        <v>0</v>
      </c>
      <c r="AN218" s="1455">
        <v>0</v>
      </c>
      <c r="AO218" s="1455"/>
      <c r="AP218" s="1455">
        <v>0</v>
      </c>
      <c r="AQ218" s="1455">
        <v>0</v>
      </c>
      <c r="AR218" s="1457">
        <v>0</v>
      </c>
      <c r="AS218" s="1456">
        <f t="shared" si="136"/>
        <v>0</v>
      </c>
      <c r="AT218" s="1436">
        <f t="shared" si="146"/>
        <v>0</v>
      </c>
      <c r="AU218" s="1457"/>
      <c r="AV218" s="1457"/>
      <c r="AW218" s="1457"/>
      <c r="AX218" s="1457"/>
      <c r="AY218" s="1457"/>
      <c r="AZ218" s="1457"/>
      <c r="BA218" s="1457"/>
      <c r="BB218" s="1457"/>
      <c r="BC218" s="1457"/>
      <c r="BD218" s="1457"/>
      <c r="BE218" s="1457"/>
      <c r="BF218" s="1457"/>
      <c r="BG218" s="1458">
        <f t="shared" si="137"/>
        <v>0</v>
      </c>
      <c r="BI218" s="1457"/>
      <c r="BJ218" s="1457"/>
      <c r="BK218" s="1457"/>
      <c r="BL218" s="1457"/>
      <c r="BM218" s="1457"/>
      <c r="BN218" s="1457"/>
      <c r="BO218" s="1457"/>
      <c r="BP218" s="1457"/>
      <c r="BQ218" s="1457"/>
      <c r="BR218" s="1457"/>
      <c r="BS218" s="1457"/>
      <c r="BT218" s="1457"/>
      <c r="BU218" s="1458">
        <f t="shared" si="138"/>
        <v>0</v>
      </c>
    </row>
    <row r="219" spans="1:73" outlineLevel="1">
      <c r="A219" s="1434"/>
      <c r="B219" s="1478" t="s">
        <v>642</v>
      </c>
      <c r="C219" s="1434"/>
      <c r="D219" s="1455"/>
      <c r="E219" s="1455"/>
      <c r="F219" s="1455"/>
      <c r="G219" s="1455"/>
      <c r="H219" s="1455"/>
      <c r="I219" s="1455">
        <v>0</v>
      </c>
      <c r="J219" s="1455">
        <v>0</v>
      </c>
      <c r="K219" s="1455">
        <v>0</v>
      </c>
      <c r="L219" s="1455">
        <v>0</v>
      </c>
      <c r="M219" s="1455">
        <v>0</v>
      </c>
      <c r="N219" s="1455">
        <v>0</v>
      </c>
      <c r="O219" s="1455">
        <v>0</v>
      </c>
      <c r="P219" s="1456">
        <f t="shared" si="145"/>
        <v>0</v>
      </c>
      <c r="Q219" s="1434"/>
      <c r="R219" s="1434"/>
      <c r="S219" s="1455">
        <v>0</v>
      </c>
      <c r="T219" s="1455">
        <v>0</v>
      </c>
      <c r="U219" s="1455">
        <v>0</v>
      </c>
      <c r="V219" s="1455">
        <v>0</v>
      </c>
      <c r="W219" s="1455">
        <v>0</v>
      </c>
      <c r="X219" s="1455">
        <v>0</v>
      </c>
      <c r="Y219" s="1455">
        <v>0</v>
      </c>
      <c r="Z219" s="1455">
        <v>0</v>
      </c>
      <c r="AA219" s="1455">
        <v>0</v>
      </c>
      <c r="AB219" s="1455">
        <v>0</v>
      </c>
      <c r="AC219" s="1455">
        <v>0</v>
      </c>
      <c r="AD219" s="1455">
        <v>0</v>
      </c>
      <c r="AE219" s="1456">
        <f t="shared" si="135"/>
        <v>0</v>
      </c>
      <c r="AF219" s="1434"/>
      <c r="AG219" s="1455">
        <v>0</v>
      </c>
      <c r="AH219" s="1455">
        <v>0</v>
      </c>
      <c r="AI219" s="1455">
        <v>0</v>
      </c>
      <c r="AJ219" s="1455">
        <v>0</v>
      </c>
      <c r="AK219" s="1455">
        <v>0</v>
      </c>
      <c r="AL219" s="1455"/>
      <c r="AM219" s="1455">
        <v>0</v>
      </c>
      <c r="AN219" s="1455">
        <v>0</v>
      </c>
      <c r="AO219" s="1455"/>
      <c r="AP219" s="1455">
        <v>0</v>
      </c>
      <c r="AQ219" s="1455">
        <v>0</v>
      </c>
      <c r="AR219" s="1457">
        <v>0</v>
      </c>
      <c r="AS219" s="1456">
        <f t="shared" si="136"/>
        <v>0</v>
      </c>
      <c r="AT219" s="1436">
        <f t="shared" si="146"/>
        <v>0</v>
      </c>
      <c r="AU219" s="1457"/>
      <c r="AV219" s="1457"/>
      <c r="AW219" s="1457"/>
      <c r="AX219" s="1457"/>
      <c r="AY219" s="1457"/>
      <c r="AZ219" s="1457"/>
      <c r="BA219" s="1457"/>
      <c r="BB219" s="1457"/>
      <c r="BC219" s="1457"/>
      <c r="BD219" s="1457"/>
      <c r="BE219" s="1457"/>
      <c r="BF219" s="1457"/>
      <c r="BG219" s="1458">
        <f t="shared" si="137"/>
        <v>0</v>
      </c>
      <c r="BI219" s="1457"/>
      <c r="BJ219" s="1457"/>
      <c r="BK219" s="1457"/>
      <c r="BL219" s="1457"/>
      <c r="BM219" s="1457"/>
      <c r="BN219" s="1457"/>
      <c r="BO219" s="1457"/>
      <c r="BP219" s="1457"/>
      <c r="BQ219" s="1457"/>
      <c r="BR219" s="1457"/>
      <c r="BS219" s="1457"/>
      <c r="BT219" s="1457"/>
      <c r="BU219" s="1458">
        <f t="shared" si="138"/>
        <v>0</v>
      </c>
    </row>
    <row r="220" spans="1:73" outlineLevel="1">
      <c r="A220" s="1434"/>
      <c r="B220" s="1479" t="s">
        <v>643</v>
      </c>
      <c r="C220" s="1434"/>
      <c r="D220" s="1455"/>
      <c r="E220" s="1455"/>
      <c r="F220" s="1455"/>
      <c r="G220" s="1455"/>
      <c r="H220" s="1455"/>
      <c r="I220" s="1455">
        <v>0</v>
      </c>
      <c r="J220" s="1455">
        <v>0</v>
      </c>
      <c r="K220" s="1455">
        <v>0</v>
      </c>
      <c r="L220" s="1455">
        <v>0</v>
      </c>
      <c r="M220" s="1455">
        <v>0</v>
      </c>
      <c r="N220" s="1455">
        <v>0</v>
      </c>
      <c r="O220" s="1455">
        <v>0</v>
      </c>
      <c r="P220" s="1456">
        <f t="shared" si="145"/>
        <v>0</v>
      </c>
      <c r="Q220" s="1434"/>
      <c r="R220" s="1434"/>
      <c r="S220" s="1455">
        <v>0</v>
      </c>
      <c r="T220" s="1455">
        <v>0</v>
      </c>
      <c r="U220" s="1455">
        <v>0</v>
      </c>
      <c r="V220" s="1455">
        <v>0</v>
      </c>
      <c r="W220" s="1455">
        <v>0</v>
      </c>
      <c r="X220" s="1455">
        <v>0</v>
      </c>
      <c r="Y220" s="1455">
        <v>0</v>
      </c>
      <c r="Z220" s="1455">
        <v>0</v>
      </c>
      <c r="AA220" s="1455">
        <v>0</v>
      </c>
      <c r="AB220" s="1455">
        <v>0</v>
      </c>
      <c r="AC220" s="1455">
        <v>0</v>
      </c>
      <c r="AD220" s="1455">
        <v>0</v>
      </c>
      <c r="AE220" s="1456">
        <f t="shared" si="135"/>
        <v>0</v>
      </c>
      <c r="AF220" s="1434"/>
      <c r="AG220" s="1455">
        <v>0</v>
      </c>
      <c r="AH220" s="1455">
        <v>0</v>
      </c>
      <c r="AI220" s="1455">
        <v>0</v>
      </c>
      <c r="AJ220" s="1455">
        <v>0</v>
      </c>
      <c r="AK220" s="1455">
        <v>0</v>
      </c>
      <c r="AL220" s="1455"/>
      <c r="AM220" s="1455">
        <v>0</v>
      </c>
      <c r="AN220" s="1455">
        <v>0</v>
      </c>
      <c r="AO220" s="1455"/>
      <c r="AP220" s="1455">
        <v>0</v>
      </c>
      <c r="AQ220" s="1455">
        <v>0</v>
      </c>
      <c r="AR220" s="1457">
        <v>0</v>
      </c>
      <c r="AS220" s="1456">
        <f t="shared" si="136"/>
        <v>0</v>
      </c>
      <c r="AT220" s="1436">
        <f t="shared" si="146"/>
        <v>0</v>
      </c>
      <c r="AU220" s="1457"/>
      <c r="AV220" s="1457"/>
      <c r="AW220" s="1457"/>
      <c r="AX220" s="1457"/>
      <c r="AY220" s="1457"/>
      <c r="AZ220" s="1457"/>
      <c r="BA220" s="1457"/>
      <c r="BB220" s="1457"/>
      <c r="BC220" s="1457"/>
      <c r="BD220" s="1457"/>
      <c r="BE220" s="1457"/>
      <c r="BF220" s="1457"/>
      <c r="BG220" s="1458">
        <f t="shared" si="137"/>
        <v>0</v>
      </c>
      <c r="BI220" s="1457"/>
      <c r="BJ220" s="1457"/>
      <c r="BK220" s="1457"/>
      <c r="BL220" s="1457"/>
      <c r="BM220" s="1457"/>
      <c r="BN220" s="1457"/>
      <c r="BO220" s="1457"/>
      <c r="BP220" s="1457"/>
      <c r="BQ220" s="1457"/>
      <c r="BR220" s="1457"/>
      <c r="BS220" s="1457"/>
      <c r="BT220" s="1457"/>
      <c r="BU220" s="1458">
        <f t="shared" si="138"/>
        <v>0</v>
      </c>
    </row>
    <row r="221" spans="1:73" outlineLevel="1">
      <c r="A221" s="1434"/>
      <c r="B221" s="1478" t="s">
        <v>644</v>
      </c>
      <c r="C221" s="1434"/>
      <c r="D221" s="1455"/>
      <c r="E221" s="1455"/>
      <c r="F221" s="1455"/>
      <c r="G221" s="1455"/>
      <c r="H221" s="1455"/>
      <c r="I221" s="1455">
        <v>0</v>
      </c>
      <c r="J221" s="1455">
        <v>0</v>
      </c>
      <c r="K221" s="1455">
        <v>0</v>
      </c>
      <c r="L221" s="1455">
        <v>0</v>
      </c>
      <c r="M221" s="1455">
        <v>0</v>
      </c>
      <c r="N221" s="1455">
        <v>0</v>
      </c>
      <c r="O221" s="1455">
        <v>0</v>
      </c>
      <c r="P221" s="1456">
        <f t="shared" si="145"/>
        <v>0</v>
      </c>
      <c r="Q221" s="1434"/>
      <c r="R221" s="1434"/>
      <c r="S221" s="1455">
        <v>0</v>
      </c>
      <c r="T221" s="1455">
        <v>0</v>
      </c>
      <c r="U221" s="1455">
        <v>0</v>
      </c>
      <c r="V221" s="1455">
        <v>0</v>
      </c>
      <c r="W221" s="1455">
        <v>0</v>
      </c>
      <c r="X221" s="1455">
        <v>0</v>
      </c>
      <c r="Y221" s="1455">
        <v>0</v>
      </c>
      <c r="Z221" s="1455">
        <v>0</v>
      </c>
      <c r="AA221" s="1455">
        <v>0</v>
      </c>
      <c r="AB221" s="1455">
        <v>0</v>
      </c>
      <c r="AC221" s="1455">
        <v>0</v>
      </c>
      <c r="AD221" s="1455">
        <v>0</v>
      </c>
      <c r="AE221" s="1456">
        <f t="shared" ref="AE221:AE227" si="150">SUM(S221:AD221)</f>
        <v>0</v>
      </c>
      <c r="AF221" s="1434"/>
      <c r="AG221" s="1455">
        <v>0</v>
      </c>
      <c r="AH221" s="1455">
        <v>0</v>
      </c>
      <c r="AI221" s="1455">
        <v>0</v>
      </c>
      <c r="AJ221" s="1455">
        <v>0</v>
      </c>
      <c r="AK221" s="1455">
        <v>0</v>
      </c>
      <c r="AL221" s="1455"/>
      <c r="AM221" s="1455">
        <v>0</v>
      </c>
      <c r="AN221" s="1455">
        <v>0</v>
      </c>
      <c r="AO221" s="1455"/>
      <c r="AP221" s="1455">
        <v>0</v>
      </c>
      <c r="AQ221" s="1455">
        <v>0</v>
      </c>
      <c r="AR221" s="1457">
        <v>0</v>
      </c>
      <c r="AS221" s="1456">
        <f>SUM(AG221:AR221)</f>
        <v>0</v>
      </c>
      <c r="AT221" s="1436">
        <f t="shared" si="146"/>
        <v>0</v>
      </c>
      <c r="AU221" s="1457"/>
      <c r="AV221" s="1457"/>
      <c r="AW221" s="1457"/>
      <c r="AX221" s="1457"/>
      <c r="AY221" s="1457"/>
      <c r="AZ221" s="1457"/>
      <c r="BA221" s="1457"/>
      <c r="BB221" s="1457"/>
      <c r="BC221" s="1457"/>
      <c r="BD221" s="1457"/>
      <c r="BE221" s="1457"/>
      <c r="BF221" s="1457"/>
      <c r="BG221" s="1458">
        <f>SUM(AU221:BF221)</f>
        <v>0</v>
      </c>
      <c r="BI221" s="1457"/>
      <c r="BJ221" s="1457"/>
      <c r="BK221" s="1457"/>
      <c r="BL221" s="1457"/>
      <c r="BM221" s="1457"/>
      <c r="BN221" s="1457"/>
      <c r="BO221" s="1457"/>
      <c r="BP221" s="1457"/>
      <c r="BQ221" s="1457"/>
      <c r="BR221" s="1457"/>
      <c r="BS221" s="1457"/>
      <c r="BT221" s="1457"/>
      <c r="BU221" s="1458">
        <f>SUM(BI221:BT221)</f>
        <v>0</v>
      </c>
    </row>
    <row r="222" spans="1:73">
      <c r="A222" s="1434"/>
      <c r="B222" s="1476" t="s">
        <v>645</v>
      </c>
      <c r="C222" s="1434" t="s">
        <v>646</v>
      </c>
      <c r="D222" s="1477">
        <f t="shared" ref="D222:O222" si="151">D122+D124-D141+D159+D164-D192</f>
        <v>0</v>
      </c>
      <c r="E222" s="1477">
        <f t="shared" si="151"/>
        <v>0</v>
      </c>
      <c r="F222" s="1477">
        <f t="shared" si="151"/>
        <v>0</v>
      </c>
      <c r="G222" s="1477">
        <f t="shared" si="151"/>
        <v>-416086750.16446227</v>
      </c>
      <c r="H222" s="1477">
        <f t="shared" si="151"/>
        <v>-520155458.83553773</v>
      </c>
      <c r="I222" s="1477">
        <f t="shared" si="151"/>
        <v>-572826444</v>
      </c>
      <c r="J222" s="1477">
        <f t="shared" si="151"/>
        <v>-637353353</v>
      </c>
      <c r="K222" s="1477">
        <f t="shared" si="151"/>
        <v>-953331751</v>
      </c>
      <c r="L222" s="1477">
        <f t="shared" si="151"/>
        <v>-1089254262</v>
      </c>
      <c r="M222" s="1477">
        <f t="shared" si="151"/>
        <v>-1092468220</v>
      </c>
      <c r="N222" s="1477">
        <f t="shared" si="151"/>
        <v>-1101026036</v>
      </c>
      <c r="O222" s="1477">
        <f t="shared" si="151"/>
        <v>-1425011964</v>
      </c>
      <c r="P222" s="1452">
        <f t="shared" si="145"/>
        <v>-7807514239</v>
      </c>
      <c r="Q222" s="1434"/>
      <c r="R222" s="1434"/>
      <c r="S222" s="1477">
        <f t="shared" ref="S222:AD222" si="152">S122+S124-S141+S159+S164-S192</f>
        <v>-1171964233</v>
      </c>
      <c r="T222" s="1477">
        <f t="shared" si="152"/>
        <v>-1180489095</v>
      </c>
      <c r="U222" s="1477">
        <f t="shared" si="152"/>
        <v>-1298532520</v>
      </c>
      <c r="V222" s="1477">
        <f t="shared" si="152"/>
        <v>-1457197376</v>
      </c>
      <c r="W222" s="1477">
        <f t="shared" si="152"/>
        <v>-1405594114</v>
      </c>
      <c r="X222" s="1477">
        <f t="shared" si="152"/>
        <v>-1546587914</v>
      </c>
      <c r="Y222" s="1477">
        <f t="shared" si="152"/>
        <v>-1401482632</v>
      </c>
      <c r="Z222" s="1477">
        <f t="shared" si="152"/>
        <v>-1506967361</v>
      </c>
      <c r="AA222" s="1477">
        <f t="shared" si="152"/>
        <v>-2847936241</v>
      </c>
      <c r="AB222" s="1477">
        <f t="shared" si="152"/>
        <v>-1536345354</v>
      </c>
      <c r="AC222" s="1477">
        <f t="shared" si="152"/>
        <v>-590499462</v>
      </c>
      <c r="AD222" s="1477">
        <f t="shared" si="152"/>
        <v>-374002370</v>
      </c>
      <c r="AE222" s="1452">
        <f t="shared" si="150"/>
        <v>-16317598672</v>
      </c>
      <c r="AF222" s="1434"/>
      <c r="AG222" s="1477">
        <f t="shared" ref="AG222:AR222" si="153">AG122+AG124-AG141+AG159+AG164-AG192</f>
        <v>-442181232</v>
      </c>
      <c r="AH222" s="1477">
        <f t="shared" si="153"/>
        <v>-391211348</v>
      </c>
      <c r="AI222" s="1477">
        <f t="shared" si="153"/>
        <v>-289281504</v>
      </c>
      <c r="AJ222" s="1477">
        <f t="shared" si="153"/>
        <v>-349095484</v>
      </c>
      <c r="AK222" s="1477">
        <f t="shared" si="153"/>
        <v>-321134580</v>
      </c>
      <c r="AL222" s="1477">
        <f t="shared" si="153"/>
        <v>-282973950</v>
      </c>
      <c r="AM222" s="1477">
        <f t="shared" si="153"/>
        <v>-458301369</v>
      </c>
      <c r="AN222" s="1477">
        <f t="shared" si="153"/>
        <v>-247928878</v>
      </c>
      <c r="AO222" s="1477">
        <f t="shared" si="153"/>
        <v>-39496284</v>
      </c>
      <c r="AP222" s="1477">
        <f t="shared" si="153"/>
        <v>-84795430</v>
      </c>
      <c r="AQ222" s="1477">
        <f t="shared" si="153"/>
        <v>-76563794</v>
      </c>
      <c r="AR222" s="1477">
        <f t="shared" si="153"/>
        <v>40110009</v>
      </c>
      <c r="AS222" s="1452">
        <f t="shared" ref="AS222:AS227" si="154">SUM(AG222:AR222)</f>
        <v>-2942853844</v>
      </c>
      <c r="AT222" s="1436">
        <f t="shared" si="146"/>
        <v>-2906400059</v>
      </c>
      <c r="AU222" s="1477">
        <v>-69395009</v>
      </c>
      <c r="AV222" s="1477">
        <v>-65772197</v>
      </c>
      <c r="AW222" s="1477"/>
      <c r="AX222" s="1477"/>
      <c r="AY222" s="1477"/>
      <c r="AZ222" s="1477"/>
      <c r="BA222" s="1477"/>
      <c r="BB222" s="1477"/>
      <c r="BC222" s="1477"/>
      <c r="BD222" s="1477"/>
      <c r="BE222" s="1477"/>
      <c r="BF222" s="1477"/>
      <c r="BG222" s="1453">
        <f t="shared" ref="BG222:BG227" si="155">SUM(AU222:BF222)</f>
        <v>-135167206</v>
      </c>
      <c r="BI222" s="1477"/>
      <c r="BJ222" s="1477"/>
      <c r="BK222" s="1477"/>
      <c r="BL222" s="1477"/>
      <c r="BM222" s="1477"/>
      <c r="BN222" s="1477"/>
      <c r="BO222" s="1477"/>
      <c r="BP222" s="1477"/>
      <c r="BQ222" s="1477"/>
      <c r="BR222" s="1477"/>
      <c r="BS222" s="1477"/>
      <c r="BT222" s="1477"/>
      <c r="BU222" s="1453">
        <f t="shared" ref="BU222:BU227" si="156">SUM(BI222:BT222)</f>
        <v>0</v>
      </c>
    </row>
    <row r="223" spans="1:73">
      <c r="A223" s="1434"/>
      <c r="B223" s="1476" t="s">
        <v>647</v>
      </c>
      <c r="C223" s="1434" t="s">
        <v>648</v>
      </c>
      <c r="D223" s="1477">
        <f t="shared" ref="D223:O223" si="157">SUM(D224)</f>
        <v>0</v>
      </c>
      <c r="E223" s="1477">
        <f t="shared" si="157"/>
        <v>0</v>
      </c>
      <c r="F223" s="1477">
        <f t="shared" si="157"/>
        <v>0</v>
      </c>
      <c r="G223" s="1477">
        <f t="shared" si="157"/>
        <v>0</v>
      </c>
      <c r="H223" s="1477">
        <f t="shared" si="157"/>
        <v>0</v>
      </c>
      <c r="I223" s="1477">
        <f t="shared" si="157"/>
        <v>0</v>
      </c>
      <c r="J223" s="1477">
        <f t="shared" si="157"/>
        <v>0</v>
      </c>
      <c r="K223" s="1477">
        <f t="shared" si="157"/>
        <v>0</v>
      </c>
      <c r="L223" s="1477">
        <f t="shared" si="157"/>
        <v>0</v>
      </c>
      <c r="M223" s="1477">
        <f t="shared" si="157"/>
        <v>0</v>
      </c>
      <c r="N223" s="1477">
        <f t="shared" si="157"/>
        <v>0</v>
      </c>
      <c r="O223" s="1477">
        <f t="shared" si="157"/>
        <v>0</v>
      </c>
      <c r="P223" s="1452">
        <f t="shared" si="145"/>
        <v>0</v>
      </c>
      <c r="Q223" s="1434"/>
      <c r="R223" s="1434"/>
      <c r="S223" s="1477">
        <f t="shared" ref="S223:AD223" si="158">SUM(S224)</f>
        <v>0</v>
      </c>
      <c r="T223" s="1477">
        <f t="shared" si="158"/>
        <v>0</v>
      </c>
      <c r="U223" s="1477">
        <f t="shared" si="158"/>
        <v>0</v>
      </c>
      <c r="V223" s="1477">
        <f t="shared" si="158"/>
        <v>0</v>
      </c>
      <c r="W223" s="1477">
        <f t="shared" si="158"/>
        <v>0</v>
      </c>
      <c r="X223" s="1477">
        <f t="shared" si="158"/>
        <v>0</v>
      </c>
      <c r="Y223" s="1477">
        <f t="shared" si="158"/>
        <v>0</v>
      </c>
      <c r="Z223" s="1477">
        <f t="shared" si="158"/>
        <v>0</v>
      </c>
      <c r="AA223" s="1477">
        <f t="shared" si="158"/>
        <v>0</v>
      </c>
      <c r="AB223" s="1477">
        <f t="shared" si="158"/>
        <v>0</v>
      </c>
      <c r="AC223" s="1477">
        <f t="shared" si="158"/>
        <v>0</v>
      </c>
      <c r="AD223" s="1477">
        <f t="shared" si="158"/>
        <v>0</v>
      </c>
      <c r="AE223" s="1452">
        <f t="shared" si="150"/>
        <v>0</v>
      </c>
      <c r="AF223" s="1434"/>
      <c r="AG223" s="1477">
        <f>SUM(AG224)</f>
        <v>0</v>
      </c>
      <c r="AH223" s="1477">
        <f>SUM(AH224)</f>
        <v>0</v>
      </c>
      <c r="AI223" s="1477">
        <f>SUM(AI224)</f>
        <v>0</v>
      </c>
      <c r="AJ223" s="1477">
        <f>SUM(AJ224)</f>
        <v>0</v>
      </c>
      <c r="AK223" s="1477">
        <f>SUM(AK224)</f>
        <v>0</v>
      </c>
      <c r="AL223" s="1477">
        <v>0</v>
      </c>
      <c r="AM223" s="1477">
        <f t="shared" ref="AM223:AR223" si="159">SUM(AM224)</f>
        <v>0</v>
      </c>
      <c r="AN223" s="1477">
        <f t="shared" si="159"/>
        <v>0</v>
      </c>
      <c r="AO223" s="1477">
        <f t="shared" si="159"/>
        <v>0</v>
      </c>
      <c r="AP223" s="1477">
        <f t="shared" si="159"/>
        <v>0</v>
      </c>
      <c r="AQ223" s="1477">
        <v>0</v>
      </c>
      <c r="AR223" s="1477">
        <f t="shared" si="159"/>
        <v>0</v>
      </c>
      <c r="AS223" s="1452">
        <f t="shared" si="154"/>
        <v>0</v>
      </c>
      <c r="AT223" s="1436">
        <f t="shared" si="146"/>
        <v>0</v>
      </c>
      <c r="AU223" s="1477">
        <v>0</v>
      </c>
      <c r="AV223" s="1477">
        <v>0</v>
      </c>
      <c r="AW223" s="1477"/>
      <c r="AX223" s="1477"/>
      <c r="AY223" s="1477"/>
      <c r="AZ223" s="1477"/>
      <c r="BA223" s="1477"/>
      <c r="BB223" s="1477"/>
      <c r="BC223" s="1477"/>
      <c r="BD223" s="1477"/>
      <c r="BE223" s="1477"/>
      <c r="BF223" s="1477"/>
      <c r="BG223" s="1453">
        <f t="shared" si="155"/>
        <v>0</v>
      </c>
      <c r="BI223" s="1477"/>
      <c r="BJ223" s="1477"/>
      <c r="BK223" s="1477"/>
      <c r="BL223" s="1477"/>
      <c r="BM223" s="1477"/>
      <c r="BN223" s="1477"/>
      <c r="BO223" s="1477"/>
      <c r="BP223" s="1477"/>
      <c r="BQ223" s="1477"/>
      <c r="BR223" s="1477"/>
      <c r="BS223" s="1477"/>
      <c r="BT223" s="1477"/>
      <c r="BU223" s="1453">
        <f t="shared" si="156"/>
        <v>0</v>
      </c>
    </row>
    <row r="224" spans="1:73" outlineLevel="1">
      <c r="A224" s="1434"/>
      <c r="B224" s="1478" t="s">
        <v>648</v>
      </c>
      <c r="C224" s="1434"/>
      <c r="D224" s="1455"/>
      <c r="E224" s="1455"/>
      <c r="F224" s="1455"/>
      <c r="G224" s="1455"/>
      <c r="H224" s="1455"/>
      <c r="I224" s="1455">
        <v>0</v>
      </c>
      <c r="J224" s="1455">
        <v>0</v>
      </c>
      <c r="K224" s="1455">
        <v>0</v>
      </c>
      <c r="L224" s="1455">
        <v>0</v>
      </c>
      <c r="M224" s="1455">
        <v>0</v>
      </c>
      <c r="N224" s="1455">
        <v>0</v>
      </c>
      <c r="O224" s="1455">
        <v>0</v>
      </c>
      <c r="P224" s="1456">
        <f t="shared" si="145"/>
        <v>0</v>
      </c>
      <c r="Q224" s="1434"/>
      <c r="R224" s="1434"/>
      <c r="S224" s="1455">
        <v>0</v>
      </c>
      <c r="T224" s="1455">
        <v>0</v>
      </c>
      <c r="U224" s="1455">
        <v>0</v>
      </c>
      <c r="V224" s="1455">
        <v>0</v>
      </c>
      <c r="W224" s="1455">
        <v>0</v>
      </c>
      <c r="X224" s="1455">
        <v>0</v>
      </c>
      <c r="Y224" s="1455">
        <v>0</v>
      </c>
      <c r="Z224" s="1455">
        <v>0</v>
      </c>
      <c r="AA224" s="1455">
        <v>0</v>
      </c>
      <c r="AB224" s="1455">
        <v>0</v>
      </c>
      <c r="AC224" s="1455">
        <v>0</v>
      </c>
      <c r="AD224" s="1455">
        <v>0</v>
      </c>
      <c r="AE224" s="1456">
        <f t="shared" si="150"/>
        <v>0</v>
      </c>
      <c r="AF224" s="1434"/>
      <c r="AG224" s="1455">
        <v>0</v>
      </c>
      <c r="AH224" s="1455">
        <v>0</v>
      </c>
      <c r="AI224" s="1455">
        <v>0</v>
      </c>
      <c r="AJ224" s="1455">
        <v>0</v>
      </c>
      <c r="AK224" s="1455">
        <v>0</v>
      </c>
      <c r="AL224" s="1455"/>
      <c r="AM224" s="1455">
        <v>0</v>
      </c>
      <c r="AN224" s="1455">
        <v>0</v>
      </c>
      <c r="AO224" s="1455"/>
      <c r="AP224" s="1455">
        <v>0</v>
      </c>
      <c r="AQ224" s="1455">
        <v>0</v>
      </c>
      <c r="AR224" s="1457"/>
      <c r="AS224" s="1456">
        <f t="shared" si="154"/>
        <v>0</v>
      </c>
      <c r="AT224" s="1436">
        <f t="shared" si="146"/>
        <v>0</v>
      </c>
      <c r="AU224" s="1457"/>
      <c r="AV224" s="1457"/>
      <c r="AW224" s="1457"/>
      <c r="AX224" s="1457"/>
      <c r="AY224" s="1457"/>
      <c r="AZ224" s="1457"/>
      <c r="BA224" s="1457"/>
      <c r="BB224" s="1457"/>
      <c r="BC224" s="1457"/>
      <c r="BD224" s="1457"/>
      <c r="BE224" s="1457"/>
      <c r="BF224" s="1457"/>
      <c r="BG224" s="1458">
        <f t="shared" si="155"/>
        <v>0</v>
      </c>
      <c r="BI224" s="1457"/>
      <c r="BJ224" s="1457"/>
      <c r="BK224" s="1457"/>
      <c r="BL224" s="1457"/>
      <c r="BM224" s="1457"/>
      <c r="BN224" s="1457"/>
      <c r="BO224" s="1457"/>
      <c r="BP224" s="1457"/>
      <c r="BQ224" s="1457"/>
      <c r="BR224" s="1457"/>
      <c r="BS224" s="1457"/>
      <c r="BT224" s="1457"/>
      <c r="BU224" s="1458">
        <f t="shared" si="156"/>
        <v>0</v>
      </c>
    </row>
    <row r="225" spans="1:73">
      <c r="A225" s="1434"/>
      <c r="B225" s="1476" t="s">
        <v>649</v>
      </c>
      <c r="C225" s="1434" t="s">
        <v>650</v>
      </c>
      <c r="D225" s="1477">
        <f t="shared" ref="D225:O225" si="160">+D222-D223</f>
        <v>0</v>
      </c>
      <c r="E225" s="1477">
        <f t="shared" si="160"/>
        <v>0</v>
      </c>
      <c r="F225" s="1477">
        <f t="shared" si="160"/>
        <v>0</v>
      </c>
      <c r="G225" s="1477">
        <f t="shared" si="160"/>
        <v>-416086750.16446227</v>
      </c>
      <c r="H225" s="1477">
        <f t="shared" si="160"/>
        <v>-520155458.83553773</v>
      </c>
      <c r="I225" s="1477">
        <f t="shared" si="160"/>
        <v>-572826444</v>
      </c>
      <c r="J225" s="1477">
        <f t="shared" si="160"/>
        <v>-637353353</v>
      </c>
      <c r="K225" s="1477">
        <f t="shared" si="160"/>
        <v>-953331751</v>
      </c>
      <c r="L225" s="1477">
        <f t="shared" si="160"/>
        <v>-1089254262</v>
      </c>
      <c r="M225" s="1477">
        <f t="shared" si="160"/>
        <v>-1092468220</v>
      </c>
      <c r="N225" s="1477">
        <f t="shared" si="160"/>
        <v>-1101026036</v>
      </c>
      <c r="O225" s="1477">
        <f t="shared" si="160"/>
        <v>-1425011964</v>
      </c>
      <c r="P225" s="1452">
        <f t="shared" si="145"/>
        <v>-7807514239</v>
      </c>
      <c r="Q225" s="1434"/>
      <c r="R225" s="1434"/>
      <c r="S225" s="1477">
        <f>+S222-S223</f>
        <v>-1171964233</v>
      </c>
      <c r="T225" s="1477">
        <f>+T222-T223</f>
        <v>-1180489095</v>
      </c>
      <c r="U225" s="1477">
        <f t="shared" ref="U225:AD225" si="161">+U222-U223</f>
        <v>-1298532520</v>
      </c>
      <c r="V225" s="1477">
        <f t="shared" si="161"/>
        <v>-1457197376</v>
      </c>
      <c r="W225" s="1477">
        <f t="shared" si="161"/>
        <v>-1405594114</v>
      </c>
      <c r="X225" s="1477">
        <f t="shared" si="161"/>
        <v>-1546587914</v>
      </c>
      <c r="Y225" s="1477">
        <f t="shared" si="161"/>
        <v>-1401482632</v>
      </c>
      <c r="Z225" s="1477">
        <f t="shared" si="161"/>
        <v>-1506967361</v>
      </c>
      <c r="AA225" s="1477">
        <f t="shared" si="161"/>
        <v>-2847936241</v>
      </c>
      <c r="AB225" s="1477">
        <f t="shared" si="161"/>
        <v>-1536345354</v>
      </c>
      <c r="AC225" s="1477">
        <f t="shared" si="161"/>
        <v>-590499462</v>
      </c>
      <c r="AD225" s="1477">
        <f t="shared" si="161"/>
        <v>-374002370</v>
      </c>
      <c r="AE225" s="1452">
        <f t="shared" si="150"/>
        <v>-16317598672</v>
      </c>
      <c r="AF225" s="1434"/>
      <c r="AG225" s="1477">
        <f t="shared" ref="AG225:AR225" si="162">+AG222-AG223</f>
        <v>-442181232</v>
      </c>
      <c r="AH225" s="1477">
        <f t="shared" si="162"/>
        <v>-391211348</v>
      </c>
      <c r="AI225" s="1477">
        <f t="shared" si="162"/>
        <v>-289281504</v>
      </c>
      <c r="AJ225" s="1477">
        <f t="shared" si="162"/>
        <v>-349095484</v>
      </c>
      <c r="AK225" s="1477">
        <f t="shared" si="162"/>
        <v>-321134580</v>
      </c>
      <c r="AL225" s="1477">
        <f t="shared" si="162"/>
        <v>-282973950</v>
      </c>
      <c r="AM225" s="1477">
        <f t="shared" si="162"/>
        <v>-458301369</v>
      </c>
      <c r="AN225" s="1477">
        <f t="shared" si="162"/>
        <v>-247928878</v>
      </c>
      <c r="AO225" s="1477">
        <f t="shared" si="162"/>
        <v>-39496284</v>
      </c>
      <c r="AP225" s="1477">
        <f t="shared" si="162"/>
        <v>-84795430</v>
      </c>
      <c r="AQ225" s="1477">
        <f t="shared" si="162"/>
        <v>-76563794</v>
      </c>
      <c r="AR225" s="1477">
        <f t="shared" si="162"/>
        <v>40110009</v>
      </c>
      <c r="AS225" s="1452">
        <f t="shared" si="154"/>
        <v>-2942853844</v>
      </c>
      <c r="AT225" s="1436">
        <f t="shared" si="146"/>
        <v>-2906400059</v>
      </c>
      <c r="AU225" s="1477">
        <v>-69395009</v>
      </c>
      <c r="AV225" s="1477">
        <v>-65772197</v>
      </c>
      <c r="AW225" s="1477"/>
      <c r="AX225" s="1477"/>
      <c r="AY225" s="1477"/>
      <c r="AZ225" s="1477"/>
      <c r="BA225" s="1477"/>
      <c r="BB225" s="1477"/>
      <c r="BC225" s="1477"/>
      <c r="BD225" s="1477"/>
      <c r="BE225" s="1477"/>
      <c r="BF225" s="1477"/>
      <c r="BG225" s="1453">
        <f t="shared" si="155"/>
        <v>-135167206</v>
      </c>
      <c r="BI225" s="1477"/>
      <c r="BJ225" s="1477"/>
      <c r="BK225" s="1477"/>
      <c r="BL225" s="1477"/>
      <c r="BM225" s="1477"/>
      <c r="BN225" s="1477"/>
      <c r="BO225" s="1477"/>
      <c r="BP225" s="1477"/>
      <c r="BQ225" s="1477"/>
      <c r="BR225" s="1477"/>
      <c r="BS225" s="1477"/>
      <c r="BT225" s="1477"/>
      <c r="BU225" s="1453">
        <f t="shared" si="156"/>
        <v>0</v>
      </c>
    </row>
    <row r="226" spans="1:73" outlineLevel="1">
      <c r="A226" s="1434"/>
      <c r="B226" s="1478" t="s">
        <v>651</v>
      </c>
      <c r="C226" s="1434"/>
      <c r="D226" s="1455"/>
      <c r="E226" s="1455"/>
      <c r="F226" s="1455"/>
      <c r="G226" s="1455"/>
      <c r="H226" s="1455"/>
      <c r="I226" s="1455">
        <v>0</v>
      </c>
      <c r="J226" s="1455">
        <v>0</v>
      </c>
      <c r="K226" s="1455">
        <v>0</v>
      </c>
      <c r="L226" s="1455">
        <v>0</v>
      </c>
      <c r="M226" s="1455">
        <v>0</v>
      </c>
      <c r="N226" s="1455">
        <v>0</v>
      </c>
      <c r="O226" s="1455">
        <v>0</v>
      </c>
      <c r="P226" s="1456">
        <f t="shared" si="145"/>
        <v>0</v>
      </c>
      <c r="Q226" s="1434"/>
      <c r="R226" s="1434"/>
      <c r="S226" s="1455">
        <v>0</v>
      </c>
      <c r="T226" s="1455">
        <v>0</v>
      </c>
      <c r="U226" s="1455">
        <v>0</v>
      </c>
      <c r="V226" s="1455">
        <v>0</v>
      </c>
      <c r="W226" s="1455">
        <v>0</v>
      </c>
      <c r="X226" s="1455">
        <v>0</v>
      </c>
      <c r="Y226" s="1455">
        <v>0</v>
      </c>
      <c r="Z226" s="1455">
        <v>0</v>
      </c>
      <c r="AA226" s="1455">
        <v>0</v>
      </c>
      <c r="AB226" s="1455">
        <v>0</v>
      </c>
      <c r="AC226" s="1455">
        <v>0</v>
      </c>
      <c r="AD226" s="1455">
        <v>0</v>
      </c>
      <c r="AE226" s="1456">
        <f t="shared" si="150"/>
        <v>0</v>
      </c>
      <c r="AF226" s="1434"/>
      <c r="AG226" s="1455">
        <v>0</v>
      </c>
      <c r="AH226" s="1455">
        <v>0</v>
      </c>
      <c r="AI226" s="1455">
        <v>0</v>
      </c>
      <c r="AJ226" s="1455">
        <v>0</v>
      </c>
      <c r="AK226" s="1455">
        <v>0</v>
      </c>
      <c r="AL226" s="1455"/>
      <c r="AM226" s="1455">
        <v>0</v>
      </c>
      <c r="AN226" s="1455">
        <v>0</v>
      </c>
      <c r="AO226" s="1455"/>
      <c r="AP226" s="1455">
        <v>0</v>
      </c>
      <c r="AQ226" s="1455">
        <v>0</v>
      </c>
      <c r="AR226" s="1457"/>
      <c r="AS226" s="1456">
        <f t="shared" si="154"/>
        <v>0</v>
      </c>
      <c r="AT226" s="1436">
        <f t="shared" si="146"/>
        <v>0</v>
      </c>
      <c r="AU226" s="1457"/>
      <c r="AV226" s="1457"/>
      <c r="AW226" s="1457"/>
      <c r="AX226" s="1457"/>
      <c r="AY226" s="1457"/>
      <c r="AZ226" s="1457"/>
      <c r="BA226" s="1457"/>
      <c r="BB226" s="1457"/>
      <c r="BC226" s="1457"/>
      <c r="BD226" s="1457"/>
      <c r="BE226" s="1457"/>
      <c r="BF226" s="1457"/>
      <c r="BG226" s="1458">
        <f t="shared" si="155"/>
        <v>0</v>
      </c>
      <c r="BI226" s="1457"/>
      <c r="BJ226" s="1457"/>
      <c r="BK226" s="1457"/>
      <c r="BL226" s="1457"/>
      <c r="BM226" s="1457"/>
      <c r="BN226" s="1457"/>
      <c r="BO226" s="1457"/>
      <c r="BP226" s="1457"/>
      <c r="BQ226" s="1457"/>
      <c r="BR226" s="1457"/>
      <c r="BS226" s="1457"/>
      <c r="BT226" s="1457"/>
      <c r="BU226" s="1458">
        <f t="shared" si="156"/>
        <v>0</v>
      </c>
    </row>
    <row r="227" spans="1:73">
      <c r="A227" s="1434"/>
      <c r="B227" s="1476" t="s">
        <v>652</v>
      </c>
      <c r="C227" s="1434" t="s">
        <v>653</v>
      </c>
      <c r="D227" s="1477">
        <f t="shared" ref="D227:O227" si="163">+D225-D226</f>
        <v>0</v>
      </c>
      <c r="E227" s="1477">
        <f t="shared" si="163"/>
        <v>0</v>
      </c>
      <c r="F227" s="1477">
        <f t="shared" si="163"/>
        <v>0</v>
      </c>
      <c r="G227" s="1477">
        <f t="shared" si="163"/>
        <v>-416086750.16446227</v>
      </c>
      <c r="H227" s="1477">
        <f t="shared" si="163"/>
        <v>-520155458.83553773</v>
      </c>
      <c r="I227" s="1477">
        <f t="shared" si="163"/>
        <v>-572826444</v>
      </c>
      <c r="J227" s="1477">
        <f t="shared" si="163"/>
        <v>-637353353</v>
      </c>
      <c r="K227" s="1477">
        <f t="shared" si="163"/>
        <v>-953331751</v>
      </c>
      <c r="L227" s="1477">
        <f t="shared" si="163"/>
        <v>-1089254262</v>
      </c>
      <c r="M227" s="1477">
        <f t="shared" si="163"/>
        <v>-1092468220</v>
      </c>
      <c r="N227" s="1477">
        <f t="shared" si="163"/>
        <v>-1101026036</v>
      </c>
      <c r="O227" s="1477">
        <f t="shared" si="163"/>
        <v>-1425011964</v>
      </c>
      <c r="P227" s="1452">
        <f t="shared" si="145"/>
        <v>-7807514239</v>
      </c>
      <c r="Q227" s="1434"/>
      <c r="R227" s="1434"/>
      <c r="S227" s="1477">
        <f>+S225-S226</f>
        <v>-1171964233</v>
      </c>
      <c r="T227" s="1477">
        <f>+T225-T226</f>
        <v>-1180489095</v>
      </c>
      <c r="U227" s="1477">
        <f t="shared" ref="U227:AD227" si="164">+U225-U226</f>
        <v>-1298532520</v>
      </c>
      <c r="V227" s="1477">
        <f t="shared" si="164"/>
        <v>-1457197376</v>
      </c>
      <c r="W227" s="1477">
        <f t="shared" si="164"/>
        <v>-1405594114</v>
      </c>
      <c r="X227" s="1477">
        <f t="shared" si="164"/>
        <v>-1546587914</v>
      </c>
      <c r="Y227" s="1477">
        <f t="shared" si="164"/>
        <v>-1401482632</v>
      </c>
      <c r="Z227" s="1477">
        <f t="shared" si="164"/>
        <v>-1506967361</v>
      </c>
      <c r="AA227" s="1477">
        <f t="shared" si="164"/>
        <v>-2847936241</v>
      </c>
      <c r="AB227" s="1477">
        <f t="shared" si="164"/>
        <v>-1536345354</v>
      </c>
      <c r="AC227" s="1477">
        <f t="shared" si="164"/>
        <v>-590499462</v>
      </c>
      <c r="AD227" s="1477">
        <f t="shared" si="164"/>
        <v>-374002370</v>
      </c>
      <c r="AE227" s="1452">
        <f t="shared" si="150"/>
        <v>-16317598672</v>
      </c>
      <c r="AF227" s="1434"/>
      <c r="AG227" s="1477">
        <f t="shared" ref="AG227:AR227" si="165">+AG225-AG226</f>
        <v>-442181232</v>
      </c>
      <c r="AH227" s="1477">
        <f t="shared" si="165"/>
        <v>-391211348</v>
      </c>
      <c r="AI227" s="1477">
        <f t="shared" si="165"/>
        <v>-289281504</v>
      </c>
      <c r="AJ227" s="1477">
        <f t="shared" si="165"/>
        <v>-349095484</v>
      </c>
      <c r="AK227" s="1477">
        <f t="shared" si="165"/>
        <v>-321134580</v>
      </c>
      <c r="AL227" s="1477">
        <f t="shared" si="165"/>
        <v>-282973950</v>
      </c>
      <c r="AM227" s="1477">
        <f t="shared" si="165"/>
        <v>-458301369</v>
      </c>
      <c r="AN227" s="1477">
        <f t="shared" si="165"/>
        <v>-247928878</v>
      </c>
      <c r="AO227" s="1477">
        <f t="shared" si="165"/>
        <v>-39496284</v>
      </c>
      <c r="AP227" s="1477">
        <f t="shared" si="165"/>
        <v>-84795430</v>
      </c>
      <c r="AQ227" s="1477">
        <f t="shared" si="165"/>
        <v>-76563794</v>
      </c>
      <c r="AR227" s="1477">
        <f t="shared" si="165"/>
        <v>40110009</v>
      </c>
      <c r="AS227" s="1452">
        <f t="shared" si="154"/>
        <v>-2942853844</v>
      </c>
      <c r="AT227" s="1436">
        <f t="shared" si="146"/>
        <v>-2906400059</v>
      </c>
      <c r="AU227" s="1477">
        <v>-69395009</v>
      </c>
      <c r="AV227" s="1477">
        <v>-65772197</v>
      </c>
      <c r="AW227" s="1477"/>
      <c r="AX227" s="1477"/>
      <c r="AY227" s="1477"/>
      <c r="AZ227" s="1477"/>
      <c r="BA227" s="1477"/>
      <c r="BB227" s="1477"/>
      <c r="BC227" s="1477"/>
      <c r="BD227" s="1477"/>
      <c r="BE227" s="1477"/>
      <c r="BF227" s="1477"/>
      <c r="BG227" s="1453">
        <f t="shared" si="155"/>
        <v>-135167206</v>
      </c>
      <c r="BI227" s="1477"/>
      <c r="BJ227" s="1477"/>
      <c r="BK227" s="1477"/>
      <c r="BL227" s="1477"/>
      <c r="BM227" s="1477"/>
      <c r="BN227" s="1477"/>
      <c r="BO227" s="1477"/>
      <c r="BP227" s="1477"/>
      <c r="BQ227" s="1477"/>
      <c r="BR227" s="1477"/>
      <c r="BS227" s="1477"/>
      <c r="BT227" s="1477"/>
      <c r="BU227" s="1453">
        <f t="shared" si="156"/>
        <v>0</v>
      </c>
    </row>
    <row r="228" spans="1:73">
      <c r="A228" s="1434"/>
      <c r="B228" s="1434"/>
      <c r="C228" s="1434"/>
      <c r="D228" s="1435"/>
      <c r="E228" s="1435"/>
      <c r="F228" s="1435"/>
      <c r="G228" s="1435">
        <v>0</v>
      </c>
      <c r="H228" s="1435">
        <v>0</v>
      </c>
      <c r="I228" s="1435">
        <v>0</v>
      </c>
      <c r="J228" s="1435">
        <v>0</v>
      </c>
      <c r="K228" s="1435"/>
      <c r="L228" s="1435"/>
      <c r="M228" s="1435"/>
      <c r="N228" s="1435"/>
      <c r="O228" s="1435"/>
      <c r="P228" s="1435"/>
      <c r="Q228" s="1434"/>
      <c r="R228" s="1434"/>
      <c r="S228" s="1435"/>
      <c r="T228" s="1435"/>
      <c r="U228" s="1435"/>
      <c r="V228" s="1434"/>
      <c r="W228" s="1434"/>
      <c r="X228" s="1434"/>
      <c r="Y228" s="1434"/>
      <c r="Z228" s="1434"/>
      <c r="AA228" s="1434"/>
      <c r="AB228" s="1434"/>
      <c r="AC228" s="1434"/>
      <c r="AD228" s="1434"/>
      <c r="AE228" s="1435"/>
      <c r="AF228" s="1434"/>
      <c r="AG228" s="1434"/>
      <c r="AH228" s="1434"/>
      <c r="AI228" s="1434"/>
      <c r="AJ228" s="1434"/>
      <c r="AK228" s="1434"/>
      <c r="AL228" s="1434"/>
      <c r="AM228" s="1434"/>
      <c r="AN228" s="1434"/>
      <c r="AO228" s="1435">
        <f>-2821604629-SUM(AG227:AO227)</f>
        <v>0</v>
      </c>
      <c r="AP228" s="1435">
        <f>-2906400059-SUM(AG227:AP227)</f>
        <v>0</v>
      </c>
      <c r="AQ228" s="1434"/>
      <c r="AR228" s="1434"/>
      <c r="AS228" s="1435"/>
      <c r="AU228" s="1434"/>
      <c r="AV228" s="1434"/>
      <c r="AW228" s="1434"/>
      <c r="AX228" s="1434"/>
      <c r="AY228" s="1434"/>
      <c r="AZ228" s="1434"/>
      <c r="BA228" s="1434"/>
      <c r="BB228" s="1434"/>
      <c r="BC228" s="1434"/>
      <c r="BD228" s="1434"/>
      <c r="BE228" s="1434"/>
      <c r="BF228" s="1434"/>
      <c r="BG228" s="1435"/>
      <c r="BI228" s="1434"/>
      <c r="BJ228" s="1434"/>
      <c r="BK228" s="1434"/>
      <c r="BL228" s="1434"/>
      <c r="BM228" s="1434"/>
      <c r="BN228" s="1434"/>
      <c r="BO228" s="1434"/>
      <c r="BP228" s="1434"/>
      <c r="BQ228" s="1434"/>
      <c r="BR228" s="1434"/>
      <c r="BS228" s="1434"/>
      <c r="BT228" s="1434"/>
      <c r="BU228" s="1435"/>
    </row>
    <row r="229" spans="1:73">
      <c r="A229" s="1434"/>
      <c r="B229" s="1481" t="s">
        <v>654</v>
      </c>
      <c r="C229" s="1434"/>
      <c r="D229" s="1435"/>
      <c r="E229" s="1435"/>
      <c r="F229" s="1435"/>
      <c r="G229" s="1434"/>
      <c r="H229" s="1434"/>
      <c r="I229" s="1435"/>
      <c r="J229" s="1435"/>
      <c r="K229" s="1435"/>
      <c r="L229" s="1435"/>
      <c r="M229" s="1435"/>
      <c r="N229" s="1435"/>
      <c r="O229" s="1435"/>
      <c r="P229" s="1435"/>
      <c r="Q229" s="1434"/>
      <c r="R229" s="1434"/>
      <c r="S229" s="1435"/>
      <c r="T229" s="1435"/>
      <c r="U229" s="1434"/>
      <c r="V229" s="1434"/>
      <c r="W229" s="1434"/>
      <c r="X229" s="1434"/>
      <c r="Y229" s="1434"/>
      <c r="Z229" s="1434"/>
      <c r="AA229" s="1434"/>
      <c r="AB229" s="1434"/>
      <c r="AC229" s="1434"/>
      <c r="AD229" s="1434"/>
      <c r="AE229" s="1435"/>
      <c r="AF229" s="1434"/>
      <c r="AG229" s="1435"/>
      <c r="AH229" s="1434"/>
      <c r="AI229" s="1434"/>
      <c r="AJ229" s="1434"/>
      <c r="AK229" s="1434"/>
      <c r="AL229" s="1434"/>
      <c r="AM229" s="1434"/>
      <c r="AN229" s="1434"/>
      <c r="AO229" s="1434"/>
      <c r="AP229" s="1434"/>
      <c r="AQ229" s="1434"/>
      <c r="AR229" s="1434"/>
      <c r="AS229" s="1435"/>
      <c r="AU229" s="1434"/>
      <c r="AV229" s="1434"/>
      <c r="AW229" s="1434"/>
      <c r="AX229" s="1434"/>
      <c r="AY229" s="1434"/>
      <c r="AZ229" s="1434"/>
      <c r="BA229" s="1434"/>
      <c r="BB229" s="1434"/>
      <c r="BC229" s="1434"/>
      <c r="BD229" s="1434"/>
      <c r="BE229" s="1434"/>
      <c r="BF229" s="1434"/>
      <c r="BG229" s="1435"/>
      <c r="BI229" s="1434"/>
      <c r="BJ229" s="1434"/>
      <c r="BK229" s="1434"/>
      <c r="BL229" s="1434"/>
      <c r="BM229" s="1434"/>
      <c r="BN229" s="1434"/>
      <c r="BO229" s="1434"/>
      <c r="BP229" s="1434"/>
      <c r="BQ229" s="1434"/>
      <c r="BR229" s="1434"/>
      <c r="BS229" s="1434"/>
      <c r="BT229" s="1434"/>
      <c r="BU229" s="1435"/>
    </row>
    <row r="230" spans="1:73" outlineLevel="1">
      <c r="A230" s="1434"/>
      <c r="B230" s="1482" t="s">
        <v>15</v>
      </c>
      <c r="C230" s="1482" t="s">
        <v>508</v>
      </c>
      <c r="D230" s="1457">
        <f t="shared" ref="D230:O234" si="166">SUMIFS(D$5:D$120,$C$5:$C$120,$C230)</f>
        <v>0</v>
      </c>
      <c r="E230" s="1457">
        <f t="shared" si="166"/>
        <v>0</v>
      </c>
      <c r="F230" s="1457">
        <f t="shared" si="166"/>
        <v>0</v>
      </c>
      <c r="G230" s="1457">
        <f t="shared" si="166"/>
        <v>329865095</v>
      </c>
      <c r="H230" s="1457">
        <f t="shared" si="166"/>
        <v>459480971</v>
      </c>
      <c r="I230" s="1457">
        <f t="shared" si="166"/>
        <v>483031532</v>
      </c>
      <c r="J230" s="1457">
        <f t="shared" si="166"/>
        <v>542188453</v>
      </c>
      <c r="K230" s="1457">
        <f t="shared" si="166"/>
        <v>698371433</v>
      </c>
      <c r="L230" s="1457">
        <f t="shared" si="166"/>
        <v>770713828</v>
      </c>
      <c r="M230" s="1457">
        <f t="shared" si="166"/>
        <v>787310976</v>
      </c>
      <c r="N230" s="1457">
        <f t="shared" si="166"/>
        <v>945245736</v>
      </c>
      <c r="O230" s="1457">
        <f t="shared" si="166"/>
        <v>1272666949</v>
      </c>
      <c r="P230" s="1456">
        <f>SUM(D230:O230)</f>
        <v>6288874973</v>
      </c>
      <c r="Q230" s="1434"/>
      <c r="R230" s="1434"/>
      <c r="S230" s="1457">
        <f t="shared" ref="S230:AD234" si="167">SUMIFS(S$5:S$120,$C$5:$C$120,$C230)</f>
        <v>998189036</v>
      </c>
      <c r="T230" s="1457">
        <f t="shared" si="167"/>
        <v>1049243802</v>
      </c>
      <c r="U230" s="1457">
        <f t="shared" si="167"/>
        <v>1164098864</v>
      </c>
      <c r="V230" s="1457">
        <f t="shared" si="167"/>
        <v>1206092670</v>
      </c>
      <c r="W230" s="1457">
        <f t="shared" si="167"/>
        <v>1168641831</v>
      </c>
      <c r="X230" s="1457">
        <f t="shared" si="167"/>
        <v>1167021466</v>
      </c>
      <c r="Y230" s="1457">
        <f t="shared" si="167"/>
        <v>1112206571</v>
      </c>
      <c r="Z230" s="1457">
        <f t="shared" si="167"/>
        <v>1119968785</v>
      </c>
      <c r="AA230" s="1457">
        <f t="shared" si="167"/>
        <v>1156421589</v>
      </c>
      <c r="AB230" s="1457">
        <f t="shared" si="167"/>
        <v>1484210321</v>
      </c>
      <c r="AC230" s="1457">
        <f t="shared" si="167"/>
        <v>453770299</v>
      </c>
      <c r="AD230" s="1457">
        <f t="shared" si="167"/>
        <v>253306361</v>
      </c>
      <c r="AE230" s="1456">
        <f>SUM(S230:AD230)</f>
        <v>12333171595</v>
      </c>
      <c r="AF230" s="1434"/>
      <c r="AG230" s="1457">
        <f t="shared" ref="AG230:AR234" si="168">SUMIFS(AG$5:AG$120,$C$5:$C$120,$C230)</f>
        <v>294115714</v>
      </c>
      <c r="AH230" s="1457">
        <f t="shared" si="168"/>
        <v>274042559</v>
      </c>
      <c r="AI230" s="1457">
        <f t="shared" si="168"/>
        <v>251684586</v>
      </c>
      <c r="AJ230" s="1457">
        <f t="shared" si="168"/>
        <v>268360796</v>
      </c>
      <c r="AK230" s="1457">
        <f t="shared" si="168"/>
        <v>249748748</v>
      </c>
      <c r="AL230" s="1457">
        <f t="shared" si="168"/>
        <v>229475708</v>
      </c>
      <c r="AM230" s="1457">
        <f t="shared" si="168"/>
        <v>191205458</v>
      </c>
      <c r="AN230" s="1457">
        <f t="shared" si="168"/>
        <v>215600393</v>
      </c>
      <c r="AO230" s="1457">
        <f t="shared" si="168"/>
        <v>22883644</v>
      </c>
      <c r="AP230" s="1457">
        <f t="shared" si="168"/>
        <v>61575536</v>
      </c>
      <c r="AQ230" s="1457">
        <f t="shared" si="168"/>
        <v>42904812</v>
      </c>
      <c r="AR230" s="1457">
        <f t="shared" si="168"/>
        <v>36635557</v>
      </c>
      <c r="AS230" s="1456">
        <f>SUM(AG230:AR230)</f>
        <v>2138233511</v>
      </c>
      <c r="AU230" s="1457">
        <f t="shared" ref="AU230:BF234" si="169">SUMIFS(AU$5:AU$120,$C$5:$C$120,$C230)</f>
        <v>34042003</v>
      </c>
      <c r="AV230" s="1457">
        <f t="shared" si="169"/>
        <v>33560721</v>
      </c>
      <c r="AW230" s="1457">
        <f t="shared" si="169"/>
        <v>35575724</v>
      </c>
      <c r="AX230" s="1457">
        <f t="shared" si="169"/>
        <v>35897100</v>
      </c>
      <c r="AY230" s="1457">
        <f t="shared" si="169"/>
        <v>35257787</v>
      </c>
      <c r="AZ230" s="1457">
        <f t="shared" si="169"/>
        <v>39265425</v>
      </c>
      <c r="BA230" s="1457">
        <f t="shared" si="169"/>
        <v>34762938</v>
      </c>
      <c r="BB230" s="1457">
        <f t="shared" si="169"/>
        <v>34191668</v>
      </c>
      <c r="BC230" s="1457">
        <f t="shared" si="169"/>
        <v>35730360</v>
      </c>
      <c r="BD230" s="1457">
        <f t="shared" si="169"/>
        <v>36134360</v>
      </c>
      <c r="BE230" s="1457">
        <f t="shared" si="169"/>
        <v>36129722</v>
      </c>
      <c r="BF230" s="1457">
        <f t="shared" si="169"/>
        <v>34735926</v>
      </c>
      <c r="BG230" s="1458">
        <f>SUM(AU230:BF230)</f>
        <v>425283734</v>
      </c>
      <c r="BI230" s="1457">
        <f t="shared" ref="BI230:BT234" si="170">SUMIFS(BI$5:BI$120,$C$5:$C$120,$C230)</f>
        <v>35339015.18666666</v>
      </c>
      <c r="BJ230" s="1457">
        <f t="shared" si="170"/>
        <v>35339015.18666666</v>
      </c>
      <c r="BK230" s="1457">
        <f t="shared" si="170"/>
        <v>35339015.18666666</v>
      </c>
      <c r="BL230" s="1457">
        <f t="shared" si="170"/>
        <v>35339015.18666666</v>
      </c>
      <c r="BM230" s="1457">
        <f t="shared" si="170"/>
        <v>35339015.18666666</v>
      </c>
      <c r="BN230" s="1457">
        <f t="shared" si="170"/>
        <v>35339015.18666666</v>
      </c>
      <c r="BO230" s="1457">
        <f t="shared" si="170"/>
        <v>35339015.18666666</v>
      </c>
      <c r="BP230" s="1457">
        <f t="shared" si="170"/>
        <v>35339015.18666666</v>
      </c>
      <c r="BQ230" s="1457">
        <f t="shared" si="170"/>
        <v>35339015.18666666</v>
      </c>
      <c r="BR230" s="1457">
        <f t="shared" si="170"/>
        <v>35339015.18666666</v>
      </c>
      <c r="BS230" s="1457">
        <f t="shared" si="170"/>
        <v>35339015.18666666</v>
      </c>
      <c r="BT230" s="1457">
        <f t="shared" si="170"/>
        <v>35339015.18666666</v>
      </c>
      <c r="BU230" s="1458">
        <f>SUM(BI230:BT230)</f>
        <v>424068182.23999995</v>
      </c>
    </row>
    <row r="231" spans="1:73" outlineLevel="1">
      <c r="A231" s="1434"/>
      <c r="B231" s="1483" t="s">
        <v>655</v>
      </c>
      <c r="C231" s="1483" t="s">
        <v>519</v>
      </c>
      <c r="D231" s="1457">
        <f t="shared" si="166"/>
        <v>0</v>
      </c>
      <c r="E231" s="1457">
        <f t="shared" si="166"/>
        <v>0</v>
      </c>
      <c r="F231" s="1457">
        <f t="shared" si="166"/>
        <v>0</v>
      </c>
      <c r="G231" s="1457">
        <f t="shared" si="166"/>
        <v>4450000</v>
      </c>
      <c r="H231" s="1457">
        <f t="shared" si="166"/>
        <v>13866832</v>
      </c>
      <c r="I231" s="1457">
        <f t="shared" si="166"/>
        <v>16878463</v>
      </c>
      <c r="J231" s="1457">
        <f t="shared" si="166"/>
        <v>4687439</v>
      </c>
      <c r="K231" s="1457">
        <f t="shared" si="166"/>
        <v>7038702</v>
      </c>
      <c r="L231" s="1457">
        <f t="shared" si="166"/>
        <v>22199311</v>
      </c>
      <c r="M231" s="1457">
        <f t="shared" si="166"/>
        <v>56027418</v>
      </c>
      <c r="N231" s="1457">
        <f t="shared" si="166"/>
        <v>20859066</v>
      </c>
      <c r="O231" s="1457">
        <f t="shared" si="166"/>
        <v>15109150</v>
      </c>
      <c r="P231" s="1456">
        <f>SUM(D231:O231)</f>
        <v>161116381</v>
      </c>
      <c r="Q231" s="1434"/>
      <c r="R231" s="1434"/>
      <c r="S231" s="1457">
        <f t="shared" si="167"/>
        <v>21020635</v>
      </c>
      <c r="T231" s="1457">
        <f t="shared" si="167"/>
        <v>19303454</v>
      </c>
      <c r="U231" s="1457">
        <f t="shared" si="167"/>
        <v>23954307</v>
      </c>
      <c r="V231" s="1457">
        <f t="shared" si="167"/>
        <v>23322437</v>
      </c>
      <c r="W231" s="1457">
        <f t="shared" si="167"/>
        <v>25602884</v>
      </c>
      <c r="X231" s="1457">
        <f t="shared" si="167"/>
        <v>23537713</v>
      </c>
      <c r="Y231" s="1457">
        <f t="shared" si="167"/>
        <v>25516706</v>
      </c>
      <c r="Z231" s="1457">
        <f t="shared" si="167"/>
        <v>25411538</v>
      </c>
      <c r="AA231" s="1457">
        <f t="shared" si="167"/>
        <v>25152124</v>
      </c>
      <c r="AB231" s="1457">
        <f t="shared" si="167"/>
        <v>57972412</v>
      </c>
      <c r="AC231" s="1457">
        <f t="shared" si="167"/>
        <v>56600092</v>
      </c>
      <c r="AD231" s="1457">
        <f t="shared" si="167"/>
        <v>300784452</v>
      </c>
      <c r="AE231" s="1456">
        <f>SUM(S231:AD231)</f>
        <v>628178754</v>
      </c>
      <c r="AF231" s="1434"/>
      <c r="AG231" s="1457">
        <f t="shared" si="168"/>
        <v>54054509</v>
      </c>
      <c r="AH231" s="1457">
        <f t="shared" si="168"/>
        <v>43133489</v>
      </c>
      <c r="AI231" s="1457">
        <f t="shared" si="168"/>
        <v>15176317</v>
      </c>
      <c r="AJ231" s="1457">
        <f t="shared" si="168"/>
        <v>13032430</v>
      </c>
      <c r="AK231" s="1457">
        <f t="shared" si="168"/>
        <v>11440598</v>
      </c>
      <c r="AL231" s="1457">
        <f t="shared" si="168"/>
        <v>28226408</v>
      </c>
      <c r="AM231" s="1457">
        <f t="shared" si="168"/>
        <v>12320003</v>
      </c>
      <c r="AN231" s="1457">
        <f t="shared" si="168"/>
        <v>11696522</v>
      </c>
      <c r="AO231" s="1457">
        <f t="shared" si="168"/>
        <v>5190830</v>
      </c>
      <c r="AP231" s="1457">
        <f t="shared" si="168"/>
        <v>14969828</v>
      </c>
      <c r="AQ231" s="1457">
        <f t="shared" si="168"/>
        <v>9996953</v>
      </c>
      <c r="AR231" s="1457">
        <f t="shared" si="168"/>
        <v>10607679</v>
      </c>
      <c r="AS231" s="1456">
        <f>SUM(AG231:AR231)</f>
        <v>229845566</v>
      </c>
      <c r="AU231" s="1457">
        <f t="shared" si="169"/>
        <v>4527645</v>
      </c>
      <c r="AV231" s="1457">
        <f t="shared" si="169"/>
        <v>3624366</v>
      </c>
      <c r="AW231" s="1457">
        <f t="shared" si="169"/>
        <v>4012692</v>
      </c>
      <c r="AX231" s="1457">
        <f t="shared" si="169"/>
        <v>3859005</v>
      </c>
      <c r="AY231" s="1457">
        <f t="shared" si="169"/>
        <v>3762136</v>
      </c>
      <c r="AZ231" s="1457">
        <f t="shared" si="169"/>
        <v>3640776</v>
      </c>
      <c r="BA231" s="1457">
        <f t="shared" si="169"/>
        <v>3012473</v>
      </c>
      <c r="BB231" s="1457">
        <f t="shared" si="169"/>
        <v>1822851</v>
      </c>
      <c r="BC231" s="1457">
        <f t="shared" si="169"/>
        <v>1436121</v>
      </c>
      <c r="BD231" s="1457">
        <f t="shared" si="169"/>
        <v>973732</v>
      </c>
      <c r="BE231" s="1457">
        <f t="shared" si="169"/>
        <v>774922</v>
      </c>
      <c r="BF231" s="1457">
        <f t="shared" si="169"/>
        <v>1436121</v>
      </c>
      <c r="BG231" s="1458">
        <f>SUM(AU231:BF231)</f>
        <v>32882840</v>
      </c>
      <c r="BI231" s="1457">
        <f t="shared" si="170"/>
        <v>4173146</v>
      </c>
      <c r="BJ231" s="1457">
        <f t="shared" si="170"/>
        <v>2787012</v>
      </c>
      <c r="BK231" s="1457">
        <f t="shared" si="170"/>
        <v>1817228</v>
      </c>
      <c r="BL231" s="1457">
        <f t="shared" si="170"/>
        <v>2507228</v>
      </c>
      <c r="BM231" s="1457">
        <f t="shared" si="170"/>
        <v>2308228</v>
      </c>
      <c r="BN231" s="1457">
        <f t="shared" si="170"/>
        <v>1817228</v>
      </c>
      <c r="BO231" s="1457">
        <f t="shared" si="170"/>
        <v>1817228</v>
      </c>
      <c r="BP231" s="1457">
        <f t="shared" si="170"/>
        <v>1817228</v>
      </c>
      <c r="BQ231" s="1457">
        <f t="shared" si="170"/>
        <v>1927228</v>
      </c>
      <c r="BR231" s="1457">
        <f t="shared" si="170"/>
        <v>1817228</v>
      </c>
      <c r="BS231" s="1457">
        <f t="shared" si="170"/>
        <v>1817228</v>
      </c>
      <c r="BT231" s="1457">
        <f t="shared" si="170"/>
        <v>1882228</v>
      </c>
      <c r="BU231" s="1458">
        <f>SUM(BI231:BT231)</f>
        <v>26488438</v>
      </c>
    </row>
    <row r="232" spans="1:73" outlineLevel="1">
      <c r="A232" s="1434"/>
      <c r="B232" s="1483" t="s">
        <v>14</v>
      </c>
      <c r="C232" s="1483" t="s">
        <v>522</v>
      </c>
      <c r="D232" s="1457">
        <f t="shared" si="166"/>
        <v>0</v>
      </c>
      <c r="E232" s="1457">
        <f t="shared" si="166"/>
        <v>0</v>
      </c>
      <c r="F232" s="1457">
        <f t="shared" si="166"/>
        <v>0</v>
      </c>
      <c r="G232" s="1457">
        <f t="shared" si="166"/>
        <v>0</v>
      </c>
      <c r="H232" s="1457">
        <f t="shared" si="166"/>
        <v>0</v>
      </c>
      <c r="I232" s="1457">
        <f t="shared" si="166"/>
        <v>0</v>
      </c>
      <c r="J232" s="1457">
        <f t="shared" si="166"/>
        <v>0</v>
      </c>
      <c r="K232" s="1457">
        <f t="shared" si="166"/>
        <v>0</v>
      </c>
      <c r="L232" s="1457">
        <f t="shared" si="166"/>
        <v>0</v>
      </c>
      <c r="M232" s="1457">
        <f t="shared" si="166"/>
        <v>0</v>
      </c>
      <c r="N232" s="1457">
        <f t="shared" si="166"/>
        <v>0</v>
      </c>
      <c r="O232" s="1457">
        <f t="shared" si="166"/>
        <v>0</v>
      </c>
      <c r="P232" s="1456">
        <f>SUM(D232:O232)</f>
        <v>0</v>
      </c>
      <c r="Q232" s="1434"/>
      <c r="R232" s="1434"/>
      <c r="S232" s="1457">
        <f t="shared" si="167"/>
        <v>0</v>
      </c>
      <c r="T232" s="1457">
        <f t="shared" si="167"/>
        <v>0</v>
      </c>
      <c r="U232" s="1457">
        <f t="shared" si="167"/>
        <v>0</v>
      </c>
      <c r="V232" s="1457">
        <f t="shared" si="167"/>
        <v>0</v>
      </c>
      <c r="W232" s="1457">
        <f t="shared" si="167"/>
        <v>0</v>
      </c>
      <c r="X232" s="1457">
        <f t="shared" si="167"/>
        <v>0</v>
      </c>
      <c r="Y232" s="1457">
        <f t="shared" si="167"/>
        <v>10331317</v>
      </c>
      <c r="Z232" s="1457">
        <f t="shared" si="167"/>
        <v>13151722</v>
      </c>
      <c r="AA232" s="1457">
        <f t="shared" si="167"/>
        <v>2047631</v>
      </c>
      <c r="AB232" s="1457">
        <f t="shared" si="167"/>
        <v>4863643</v>
      </c>
      <c r="AC232" s="1457">
        <f t="shared" si="167"/>
        <v>0</v>
      </c>
      <c r="AD232" s="1457">
        <f t="shared" si="167"/>
        <v>30000</v>
      </c>
      <c r="AE232" s="1456">
        <f>SUM(S232:AD232)</f>
        <v>30424313</v>
      </c>
      <c r="AF232" s="1434"/>
      <c r="AG232" s="1457">
        <f t="shared" si="168"/>
        <v>30000</v>
      </c>
      <c r="AH232" s="1457">
        <f t="shared" si="168"/>
        <v>30000</v>
      </c>
      <c r="AI232" s="1457">
        <f t="shared" si="168"/>
        <v>30000</v>
      </c>
      <c r="AJ232" s="1457">
        <f t="shared" si="168"/>
        <v>30000</v>
      </c>
      <c r="AK232" s="1457">
        <f t="shared" si="168"/>
        <v>2040000</v>
      </c>
      <c r="AL232" s="1457">
        <f t="shared" si="168"/>
        <v>0</v>
      </c>
      <c r="AM232" s="1457">
        <f t="shared" si="168"/>
        <v>0</v>
      </c>
      <c r="AN232" s="1457">
        <f t="shared" si="168"/>
        <v>0</v>
      </c>
      <c r="AO232" s="1457">
        <f t="shared" si="168"/>
        <v>0</v>
      </c>
      <c r="AP232" s="1457">
        <f t="shared" si="168"/>
        <v>0</v>
      </c>
      <c r="AQ232" s="1457">
        <f t="shared" si="168"/>
        <v>0</v>
      </c>
      <c r="AR232" s="1457">
        <f t="shared" si="168"/>
        <v>0</v>
      </c>
      <c r="AS232" s="1456">
        <f>SUM(AG232:AR232)</f>
        <v>2160000</v>
      </c>
      <c r="AU232" s="1457">
        <f t="shared" si="169"/>
        <v>0</v>
      </c>
      <c r="AV232" s="1457">
        <f t="shared" si="169"/>
        <v>0</v>
      </c>
      <c r="AW232" s="1457">
        <f t="shared" si="169"/>
        <v>0</v>
      </c>
      <c r="AX232" s="1457">
        <f t="shared" si="169"/>
        <v>0</v>
      </c>
      <c r="AY232" s="1457">
        <f t="shared" si="169"/>
        <v>0</v>
      </c>
      <c r="AZ232" s="1457">
        <f t="shared" si="169"/>
        <v>0</v>
      </c>
      <c r="BA232" s="1457">
        <f t="shared" si="169"/>
        <v>0</v>
      </c>
      <c r="BB232" s="1457">
        <f t="shared" si="169"/>
        <v>0</v>
      </c>
      <c r="BC232" s="1457">
        <f t="shared" si="169"/>
        <v>0</v>
      </c>
      <c r="BD232" s="1457">
        <f t="shared" si="169"/>
        <v>0</v>
      </c>
      <c r="BE232" s="1457">
        <f t="shared" si="169"/>
        <v>0</v>
      </c>
      <c r="BF232" s="1457">
        <f t="shared" si="169"/>
        <v>0</v>
      </c>
      <c r="BG232" s="1458">
        <f>SUM(AU232:BF232)</f>
        <v>0</v>
      </c>
      <c r="BI232" s="1457">
        <f t="shared" si="170"/>
        <v>0</v>
      </c>
      <c r="BJ232" s="1457">
        <f t="shared" si="170"/>
        <v>0</v>
      </c>
      <c r="BK232" s="1457">
        <f t="shared" si="170"/>
        <v>0</v>
      </c>
      <c r="BL232" s="1457">
        <f t="shared" si="170"/>
        <v>0</v>
      </c>
      <c r="BM232" s="1457">
        <f t="shared" si="170"/>
        <v>0</v>
      </c>
      <c r="BN232" s="1457">
        <f t="shared" si="170"/>
        <v>0</v>
      </c>
      <c r="BO232" s="1457">
        <f t="shared" si="170"/>
        <v>0</v>
      </c>
      <c r="BP232" s="1457">
        <f t="shared" si="170"/>
        <v>0</v>
      </c>
      <c r="BQ232" s="1457">
        <f t="shared" si="170"/>
        <v>0</v>
      </c>
      <c r="BR232" s="1457">
        <f t="shared" si="170"/>
        <v>0</v>
      </c>
      <c r="BS232" s="1457">
        <f t="shared" si="170"/>
        <v>0</v>
      </c>
      <c r="BT232" s="1457">
        <f t="shared" si="170"/>
        <v>0</v>
      </c>
      <c r="BU232" s="1458">
        <f>SUM(BI232:BT232)</f>
        <v>0</v>
      </c>
    </row>
    <row r="233" spans="1:73" outlineLevel="1">
      <c r="A233" s="1434"/>
      <c r="B233" s="1483" t="s">
        <v>291</v>
      </c>
      <c r="C233" s="1483" t="s">
        <v>291</v>
      </c>
      <c r="D233" s="1457">
        <f t="shared" si="166"/>
        <v>0</v>
      </c>
      <c r="E233" s="1457">
        <f t="shared" si="166"/>
        <v>0</v>
      </c>
      <c r="F233" s="1457">
        <f t="shared" si="166"/>
        <v>0</v>
      </c>
      <c r="G233" s="1457">
        <f t="shared" si="166"/>
        <v>2114000</v>
      </c>
      <c r="H233" s="1457">
        <f t="shared" si="166"/>
        <v>282037</v>
      </c>
      <c r="I233" s="1457">
        <f t="shared" si="166"/>
        <v>30057615</v>
      </c>
      <c r="J233" s="1457">
        <f t="shared" si="166"/>
        <v>7168065</v>
      </c>
      <c r="K233" s="1457">
        <f t="shared" si="166"/>
        <v>153685820</v>
      </c>
      <c r="L233" s="1457">
        <f t="shared" si="166"/>
        <v>99545528</v>
      </c>
      <c r="M233" s="1457">
        <f t="shared" si="166"/>
        <v>88411934</v>
      </c>
      <c r="N233" s="1457">
        <f t="shared" si="166"/>
        <v>1725760</v>
      </c>
      <c r="O233" s="1457">
        <f t="shared" si="166"/>
        <v>97634385</v>
      </c>
      <c r="P233" s="1456">
        <f>SUM(D233:O233)</f>
        <v>480625144</v>
      </c>
      <c r="Q233" s="1434"/>
      <c r="R233" s="1434"/>
      <c r="S233" s="1457">
        <f t="shared" si="167"/>
        <v>64567073</v>
      </c>
      <c r="T233" s="1457">
        <f t="shared" si="167"/>
        <v>55444857</v>
      </c>
      <c r="U233" s="1457">
        <f t="shared" si="167"/>
        <v>120420365</v>
      </c>
      <c r="V233" s="1457">
        <f t="shared" si="167"/>
        <v>64866158</v>
      </c>
      <c r="W233" s="1457">
        <f t="shared" si="167"/>
        <v>67594503</v>
      </c>
      <c r="X233" s="1457">
        <f t="shared" si="167"/>
        <v>113240623</v>
      </c>
      <c r="Y233" s="1457">
        <f t="shared" si="167"/>
        <v>61166469</v>
      </c>
      <c r="Z233" s="1457">
        <f t="shared" si="167"/>
        <v>80440383</v>
      </c>
      <c r="AA233" s="1457">
        <f t="shared" si="167"/>
        <v>111948124</v>
      </c>
      <c r="AB233" s="1457">
        <f t="shared" si="167"/>
        <v>47172593</v>
      </c>
      <c r="AC233" s="1457">
        <f t="shared" si="167"/>
        <v>17554660</v>
      </c>
      <c r="AD233" s="1457">
        <f t="shared" si="167"/>
        <v>46977630</v>
      </c>
      <c r="AE233" s="1456">
        <f>SUM(S233:AD233)</f>
        <v>851393438</v>
      </c>
      <c r="AF233" s="1434"/>
      <c r="AG233" s="1457">
        <f t="shared" si="168"/>
        <v>12138470</v>
      </c>
      <c r="AH233" s="1457">
        <f t="shared" si="168"/>
        <v>18782022</v>
      </c>
      <c r="AI233" s="1457">
        <f t="shared" si="168"/>
        <v>25485602</v>
      </c>
      <c r="AJ233" s="1457">
        <f t="shared" si="168"/>
        <v>9080273</v>
      </c>
      <c r="AK233" s="1457">
        <f t="shared" si="168"/>
        <v>15495228</v>
      </c>
      <c r="AL233" s="1457">
        <f t="shared" si="168"/>
        <v>8488339</v>
      </c>
      <c r="AM233" s="1457">
        <f t="shared" si="168"/>
        <v>5090354</v>
      </c>
      <c r="AN233" s="1457">
        <f t="shared" si="168"/>
        <v>4343572</v>
      </c>
      <c r="AO233" s="1457">
        <f t="shared" si="168"/>
        <v>8302153</v>
      </c>
      <c r="AP233" s="1457">
        <f t="shared" si="168"/>
        <v>9797191</v>
      </c>
      <c r="AQ233" s="1457">
        <f t="shared" si="168"/>
        <v>3792095</v>
      </c>
      <c r="AR233" s="1457">
        <f t="shared" si="168"/>
        <v>5715369</v>
      </c>
      <c r="AS233" s="1456">
        <f>SUM(AG233:AR233)</f>
        <v>126510668</v>
      </c>
      <c r="AU233" s="1457">
        <f t="shared" si="169"/>
        <v>7769373</v>
      </c>
      <c r="AV233" s="1457">
        <f t="shared" si="169"/>
        <v>8346963</v>
      </c>
      <c r="AW233" s="1457">
        <f t="shared" si="169"/>
        <v>8138537</v>
      </c>
      <c r="AX233" s="1457">
        <f t="shared" si="169"/>
        <v>9010660</v>
      </c>
      <c r="AY233" s="1457">
        <f t="shared" si="169"/>
        <v>572560</v>
      </c>
      <c r="AZ233" s="1457">
        <f t="shared" si="169"/>
        <v>6893874</v>
      </c>
      <c r="BA233" s="1457">
        <f t="shared" si="169"/>
        <v>2247487</v>
      </c>
      <c r="BB233" s="1457">
        <f t="shared" si="169"/>
        <v>1636073</v>
      </c>
      <c r="BC233" s="1457">
        <f t="shared" si="169"/>
        <v>9890059</v>
      </c>
      <c r="BD233" s="1457">
        <f t="shared" si="169"/>
        <v>2218356</v>
      </c>
      <c r="BE233" s="1457">
        <f t="shared" si="169"/>
        <v>2283380</v>
      </c>
      <c r="BF233" s="1457">
        <f t="shared" si="169"/>
        <v>5353732.5</v>
      </c>
      <c r="BG233" s="1458">
        <f>SUM(AU233:BF233)</f>
        <v>64361054.5</v>
      </c>
      <c r="BI233" s="1457">
        <f t="shared" si="170"/>
        <v>2339587</v>
      </c>
      <c r="BJ233" s="1457">
        <f t="shared" si="170"/>
        <v>2339587</v>
      </c>
      <c r="BK233" s="1457">
        <f t="shared" si="170"/>
        <v>5513587</v>
      </c>
      <c r="BL233" s="1457">
        <f t="shared" si="170"/>
        <v>2339587</v>
      </c>
      <c r="BM233" s="1457">
        <f t="shared" si="170"/>
        <v>2339587</v>
      </c>
      <c r="BN233" s="1457">
        <f t="shared" si="170"/>
        <v>5489587</v>
      </c>
      <c r="BO233" s="1457">
        <f t="shared" si="170"/>
        <v>2339587</v>
      </c>
      <c r="BP233" s="1457">
        <f t="shared" si="170"/>
        <v>2339587</v>
      </c>
      <c r="BQ233" s="1457">
        <f t="shared" si="170"/>
        <v>5489587</v>
      </c>
      <c r="BR233" s="1457">
        <f t="shared" si="170"/>
        <v>2339587</v>
      </c>
      <c r="BS233" s="1457">
        <f t="shared" si="170"/>
        <v>2339587</v>
      </c>
      <c r="BT233" s="1457">
        <f t="shared" si="170"/>
        <v>4027087</v>
      </c>
      <c r="BU233" s="1458">
        <f>SUM(BI233:BT233)</f>
        <v>39236544</v>
      </c>
    </row>
    <row r="234" spans="1:73" outlineLevel="1">
      <c r="A234" s="1434"/>
      <c r="B234" s="1483" t="s">
        <v>639</v>
      </c>
      <c r="C234" s="1483" t="s">
        <v>8</v>
      </c>
      <c r="D234" s="1457">
        <f t="shared" si="166"/>
        <v>0</v>
      </c>
      <c r="E234" s="1457">
        <f t="shared" si="166"/>
        <v>0</v>
      </c>
      <c r="F234" s="1457">
        <f t="shared" si="166"/>
        <v>0</v>
      </c>
      <c r="G234" s="1457">
        <f t="shared" si="166"/>
        <v>79413674.541666672</v>
      </c>
      <c r="H234" s="1457">
        <f t="shared" si="166"/>
        <v>46292002.458333336</v>
      </c>
      <c r="I234" s="1457">
        <f t="shared" si="166"/>
        <v>65908132</v>
      </c>
      <c r="J234" s="1457">
        <f t="shared" si="166"/>
        <v>82507638</v>
      </c>
      <c r="K234" s="1457">
        <f t="shared" si="166"/>
        <v>86530298</v>
      </c>
      <c r="L234" s="1457">
        <f t="shared" si="166"/>
        <v>234517798</v>
      </c>
      <c r="M234" s="1457">
        <f t="shared" si="166"/>
        <v>158693748</v>
      </c>
      <c r="N234" s="1457">
        <f t="shared" si="166"/>
        <v>131248594</v>
      </c>
      <c r="O234" s="1457">
        <f t="shared" si="166"/>
        <v>272566710</v>
      </c>
      <c r="P234" s="1456">
        <f>SUM(D234:O234)</f>
        <v>1157678595</v>
      </c>
      <c r="Q234" s="1434"/>
      <c r="R234" s="1434"/>
      <c r="S234" s="1457">
        <f t="shared" si="167"/>
        <v>121529561</v>
      </c>
      <c r="T234" s="1457">
        <f t="shared" si="167"/>
        <v>89908590</v>
      </c>
      <c r="U234" s="1457">
        <f t="shared" si="167"/>
        <v>153055965</v>
      </c>
      <c r="V234" s="1457">
        <f t="shared" si="167"/>
        <v>194758909</v>
      </c>
      <c r="W234" s="1457">
        <f t="shared" si="167"/>
        <v>211224603</v>
      </c>
      <c r="X234" s="1457">
        <f t="shared" si="167"/>
        <v>388806483</v>
      </c>
      <c r="Y234" s="1457">
        <f t="shared" si="167"/>
        <v>243578733</v>
      </c>
      <c r="Z234" s="1457">
        <f t="shared" si="167"/>
        <v>299840054</v>
      </c>
      <c r="AA234" s="1457">
        <f t="shared" si="167"/>
        <v>214609811</v>
      </c>
      <c r="AB234" s="1457">
        <f t="shared" si="167"/>
        <v>-51481651</v>
      </c>
      <c r="AC234" s="1457">
        <f t="shared" si="167"/>
        <v>147398536</v>
      </c>
      <c r="AD234" s="1457">
        <f t="shared" si="167"/>
        <v>-202282428</v>
      </c>
      <c r="AE234" s="1456">
        <f>SUM(S234:AD234)</f>
        <v>1810947166</v>
      </c>
      <c r="AF234" s="1434"/>
      <c r="AG234" s="1457">
        <f t="shared" si="168"/>
        <v>80771452</v>
      </c>
      <c r="AH234" s="1457">
        <f t="shared" si="168"/>
        <v>54288632</v>
      </c>
      <c r="AI234" s="1457">
        <f t="shared" si="168"/>
        <v>41694191</v>
      </c>
      <c r="AJ234" s="1457">
        <f t="shared" si="168"/>
        <v>57712616</v>
      </c>
      <c r="AK234" s="1457">
        <f t="shared" si="168"/>
        <v>53153846</v>
      </c>
      <c r="AL234" s="1457">
        <f t="shared" si="168"/>
        <v>44620703</v>
      </c>
      <c r="AM234" s="1457">
        <f t="shared" si="168"/>
        <v>-12332878</v>
      </c>
      <c r="AN234" s="1457">
        <f t="shared" si="168"/>
        <v>31208699</v>
      </c>
      <c r="AO234" s="1457">
        <f t="shared" si="168"/>
        <v>30730100</v>
      </c>
      <c r="AP234" s="1457">
        <f t="shared" si="168"/>
        <v>24228109</v>
      </c>
      <c r="AQ234" s="1457">
        <f t="shared" si="168"/>
        <v>21191507</v>
      </c>
      <c r="AR234" s="1457">
        <f t="shared" si="168"/>
        <v>23559144</v>
      </c>
      <c r="AS234" s="1456">
        <f>SUM(AG234:AR234)</f>
        <v>450826121</v>
      </c>
      <c r="AU234" s="1457">
        <f t="shared" si="169"/>
        <v>23418667</v>
      </c>
      <c r="AV234" s="1457">
        <f t="shared" si="169"/>
        <v>21556722</v>
      </c>
      <c r="AW234" s="1457">
        <f t="shared" si="169"/>
        <v>23180659</v>
      </c>
      <c r="AX234" s="1457">
        <f t="shared" si="169"/>
        <v>21879001</v>
      </c>
      <c r="AY234" s="1457">
        <f t="shared" si="169"/>
        <v>25443031</v>
      </c>
      <c r="AZ234" s="1457">
        <f t="shared" si="169"/>
        <v>24752749</v>
      </c>
      <c r="BA234" s="1457">
        <f t="shared" si="169"/>
        <v>22678535</v>
      </c>
      <c r="BB234" s="1457">
        <f t="shared" si="169"/>
        <v>25523770</v>
      </c>
      <c r="BC234" s="1457">
        <f t="shared" si="169"/>
        <v>24457203</v>
      </c>
      <c r="BD234" s="1457">
        <f t="shared" si="169"/>
        <v>23875170</v>
      </c>
      <c r="BE234" s="1457">
        <f t="shared" si="169"/>
        <v>23074228</v>
      </c>
      <c r="BF234" s="1457">
        <f t="shared" si="169"/>
        <v>22519972</v>
      </c>
      <c r="BG234" s="1458">
        <f>SUM(AU234:BF234)</f>
        <v>282359707</v>
      </c>
      <c r="BI234" s="1457">
        <f t="shared" si="170"/>
        <v>23841760</v>
      </c>
      <c r="BJ234" s="1457">
        <f t="shared" si="170"/>
        <v>23841760</v>
      </c>
      <c r="BK234" s="1457">
        <f t="shared" si="170"/>
        <v>23841760</v>
      </c>
      <c r="BL234" s="1457">
        <f t="shared" si="170"/>
        <v>23841760</v>
      </c>
      <c r="BM234" s="1457">
        <f t="shared" si="170"/>
        <v>23841760</v>
      </c>
      <c r="BN234" s="1457">
        <f t="shared" si="170"/>
        <v>11156675.000000002</v>
      </c>
      <c r="BO234" s="1457">
        <f t="shared" si="170"/>
        <v>11156675.000000002</v>
      </c>
      <c r="BP234" s="1457">
        <f t="shared" si="170"/>
        <v>11156675.000000002</v>
      </c>
      <c r="BQ234" s="1457">
        <f t="shared" si="170"/>
        <v>11156675.000000002</v>
      </c>
      <c r="BR234" s="1457">
        <f t="shared" si="170"/>
        <v>11156675.000000002</v>
      </c>
      <c r="BS234" s="1457">
        <f t="shared" si="170"/>
        <v>11156675.000000002</v>
      </c>
      <c r="BT234" s="1457">
        <f t="shared" si="170"/>
        <v>11156675.000000002</v>
      </c>
      <c r="BU234" s="1458">
        <f>SUM(BI234:BT234)</f>
        <v>197305525</v>
      </c>
    </row>
    <row r="235" spans="1:73" outlineLevel="1">
      <c r="A235" s="1434"/>
      <c r="B235" s="1434"/>
      <c r="C235" s="1434"/>
      <c r="D235" s="1434"/>
      <c r="E235" s="1434"/>
      <c r="F235" s="1434"/>
      <c r="G235" s="1434"/>
      <c r="H235" s="1434"/>
      <c r="I235" s="1434"/>
      <c r="J235" s="1434"/>
      <c r="K235" s="1434"/>
      <c r="L235" s="1434"/>
      <c r="M235" s="1434"/>
      <c r="N235" s="1434"/>
      <c r="O235" s="1434"/>
      <c r="P235" s="1434"/>
      <c r="Q235" s="1434"/>
      <c r="R235" s="1434"/>
      <c r="S235" s="1434"/>
      <c r="T235" s="1434"/>
      <c r="U235" s="1434"/>
      <c r="V235" s="1434"/>
      <c r="W235" s="1434"/>
      <c r="X235" s="1434"/>
      <c r="Y235" s="1434"/>
      <c r="Z235" s="1434"/>
      <c r="AA235" s="1434"/>
      <c r="AB235" s="1434"/>
      <c r="AC235" s="1434"/>
      <c r="AD235" s="1434"/>
      <c r="AE235" s="1434"/>
      <c r="AF235" s="1434"/>
      <c r="AG235" s="1434"/>
      <c r="AH235" s="1434"/>
      <c r="AI235" s="1434"/>
      <c r="AJ235" s="1434"/>
      <c r="AK235" s="1434"/>
      <c r="AL235" s="1434"/>
      <c r="AM235" s="1434"/>
      <c r="AN235" s="1434"/>
      <c r="AO235" s="1434"/>
      <c r="AP235" s="1434"/>
      <c r="AQ235" s="1434"/>
      <c r="AR235" s="1434"/>
      <c r="AS235" s="1434"/>
      <c r="AU235" s="1434"/>
      <c r="AV235" s="1434"/>
      <c r="AW235" s="1434"/>
      <c r="AX235" s="1434"/>
      <c r="AY235" s="1434"/>
      <c r="AZ235" s="1434"/>
      <c r="BA235" s="1434"/>
      <c r="BB235" s="1434"/>
      <c r="BC235" s="1434"/>
      <c r="BD235" s="1434"/>
      <c r="BE235" s="1434"/>
      <c r="BF235" s="1434"/>
      <c r="BG235" s="1434"/>
      <c r="BI235" s="1434"/>
      <c r="BJ235" s="1434"/>
      <c r="BK235" s="1434"/>
      <c r="BL235" s="1434"/>
      <c r="BM235" s="1434"/>
      <c r="BN235" s="1434"/>
      <c r="BO235" s="1434"/>
      <c r="BP235" s="1434"/>
      <c r="BQ235" s="1434"/>
      <c r="BR235" s="1434"/>
      <c r="BS235" s="1434"/>
      <c r="BT235" s="1434"/>
      <c r="BU235" s="1434"/>
    </row>
    <row r="236" spans="1:73" outlineLevel="1">
      <c r="A236" s="1434"/>
      <c r="B236" s="1484"/>
      <c r="C236" s="1454"/>
      <c r="D236" s="1457"/>
      <c r="E236" s="1457"/>
      <c r="F236" s="1457"/>
      <c r="G236" s="1457"/>
      <c r="H236" s="1457"/>
      <c r="I236" s="1457"/>
      <c r="J236" s="1457"/>
      <c r="K236" s="1457"/>
      <c r="L236" s="1457"/>
      <c r="M236" s="1457"/>
      <c r="N236" s="1457"/>
      <c r="O236" s="1457"/>
      <c r="P236" s="1457"/>
      <c r="Q236" s="1434"/>
      <c r="R236" s="1434"/>
      <c r="S236" s="1457"/>
      <c r="T236" s="1457"/>
      <c r="U236" s="1457"/>
      <c r="V236" s="1457"/>
      <c r="W236" s="1457"/>
      <c r="X236" s="1457"/>
      <c r="Y236" s="1457"/>
      <c r="Z236" s="1457"/>
      <c r="AA236" s="1457"/>
      <c r="AB236" s="1457"/>
      <c r="AC236" s="1457"/>
      <c r="AD236" s="1457"/>
      <c r="AE236" s="1457"/>
      <c r="AF236" s="1434"/>
      <c r="AG236" s="1457"/>
      <c r="AH236" s="1457"/>
      <c r="AI236" s="1457"/>
      <c r="AJ236" s="1457"/>
      <c r="AK236" s="1457"/>
      <c r="AL236" s="1457"/>
      <c r="AM236" s="1457"/>
      <c r="AN236" s="1457"/>
      <c r="AO236" s="1457"/>
      <c r="AP236" s="1457"/>
      <c r="AQ236" s="1457"/>
      <c r="AR236" s="1457"/>
      <c r="AS236" s="1457"/>
      <c r="AU236" s="1457"/>
      <c r="AV236" s="1457"/>
      <c r="AW236" s="1457"/>
      <c r="AX236" s="1457"/>
      <c r="AY236" s="1457"/>
      <c r="AZ236" s="1457"/>
      <c r="BA236" s="1457"/>
      <c r="BB236" s="1457"/>
      <c r="BC236" s="1457"/>
      <c r="BD236" s="1457"/>
      <c r="BE236" s="1457"/>
      <c r="BF236" s="1457"/>
      <c r="BG236" s="1457"/>
      <c r="BI236" s="1457"/>
      <c r="BJ236" s="1457"/>
      <c r="BK236" s="1457"/>
      <c r="BL236" s="1457"/>
      <c r="BM236" s="1457"/>
      <c r="BN236" s="1457"/>
      <c r="BO236" s="1457"/>
      <c r="BP236" s="1457"/>
      <c r="BQ236" s="1457"/>
      <c r="BR236" s="1457"/>
      <c r="BS236" s="1457"/>
      <c r="BT236" s="1457"/>
      <c r="BU236" s="1457"/>
    </row>
    <row r="237" spans="1:73" outlineLevel="1">
      <c r="A237" s="1434"/>
      <c r="B237" s="1484"/>
      <c r="C237" s="1454"/>
      <c r="D237" s="1457"/>
      <c r="E237" s="1457"/>
      <c r="F237" s="1457"/>
      <c r="G237" s="1457"/>
      <c r="H237" s="1457"/>
      <c r="I237" s="1457"/>
      <c r="J237" s="1457"/>
      <c r="K237" s="1457"/>
      <c r="L237" s="1457"/>
      <c r="M237" s="1457"/>
      <c r="N237" s="1457"/>
      <c r="O237" s="1457"/>
      <c r="P237" s="1457"/>
      <c r="Q237" s="1434"/>
      <c r="R237" s="1434"/>
      <c r="S237" s="1457"/>
      <c r="T237" s="1457"/>
      <c r="U237" s="1457"/>
      <c r="V237" s="1457"/>
      <c r="W237" s="1457"/>
      <c r="X237" s="1457"/>
      <c r="Y237" s="1457"/>
      <c r="Z237" s="1457"/>
      <c r="AA237" s="1457"/>
      <c r="AB237" s="1457"/>
      <c r="AC237" s="1457"/>
      <c r="AD237" s="1457"/>
      <c r="AE237" s="1457"/>
      <c r="AF237" s="1434"/>
      <c r="AG237" s="1457"/>
      <c r="AH237" s="1457"/>
      <c r="AI237" s="1457"/>
      <c r="AJ237" s="1457"/>
      <c r="AK237" s="1457"/>
      <c r="AL237" s="1457"/>
      <c r="AM237" s="1457"/>
      <c r="AN237" s="1457"/>
      <c r="AO237" s="1457"/>
      <c r="AP237" s="1457"/>
      <c r="AQ237" s="1457"/>
      <c r="AR237" s="1457"/>
      <c r="AS237" s="1457"/>
      <c r="AU237" s="1457"/>
      <c r="AV237" s="1457"/>
      <c r="AW237" s="1457"/>
      <c r="AX237" s="1457"/>
      <c r="AY237" s="1457"/>
      <c r="AZ237" s="1457"/>
      <c r="BA237" s="1457"/>
      <c r="BB237" s="1457"/>
      <c r="BC237" s="1457"/>
      <c r="BD237" s="1457"/>
      <c r="BE237" s="1457"/>
      <c r="BF237" s="1457"/>
      <c r="BG237" s="1457"/>
      <c r="BI237" s="1457"/>
      <c r="BJ237" s="1457"/>
      <c r="BK237" s="1457"/>
      <c r="BL237" s="1457"/>
      <c r="BM237" s="1457"/>
      <c r="BN237" s="1457"/>
      <c r="BO237" s="1457"/>
      <c r="BP237" s="1457"/>
      <c r="BQ237" s="1457"/>
      <c r="BR237" s="1457"/>
      <c r="BS237" s="1457"/>
      <c r="BT237" s="1457"/>
      <c r="BU237" s="1457"/>
    </row>
    <row r="238" spans="1:73" outlineLevel="1">
      <c r="A238" s="1434"/>
      <c r="B238" s="1484"/>
      <c r="C238" s="1454"/>
      <c r="D238" s="1457"/>
      <c r="E238" s="1457"/>
      <c r="F238" s="1457"/>
      <c r="G238" s="1457"/>
      <c r="H238" s="1457"/>
      <c r="I238" s="1457"/>
      <c r="J238" s="1457"/>
      <c r="K238" s="1457"/>
      <c r="L238" s="1457"/>
      <c r="M238" s="1457"/>
      <c r="N238" s="1457"/>
      <c r="O238" s="1457"/>
      <c r="P238" s="1457"/>
      <c r="Q238" s="1434"/>
      <c r="R238" s="1434"/>
      <c r="S238" s="1457"/>
      <c r="T238" s="1457"/>
      <c r="U238" s="1457"/>
      <c r="V238" s="1457"/>
      <c r="W238" s="1457"/>
      <c r="X238" s="1457"/>
      <c r="Y238" s="1457"/>
      <c r="Z238" s="1457"/>
      <c r="AA238" s="1457"/>
      <c r="AB238" s="1457"/>
      <c r="AC238" s="1457"/>
      <c r="AD238" s="1457"/>
      <c r="AE238" s="1457"/>
      <c r="AF238" s="1434"/>
      <c r="AG238" s="1457"/>
      <c r="AH238" s="1457"/>
      <c r="AI238" s="1457"/>
      <c r="AJ238" s="1457"/>
      <c r="AK238" s="1457"/>
      <c r="AL238" s="1457"/>
      <c r="AM238" s="1457"/>
      <c r="AN238" s="1457"/>
      <c r="AO238" s="1457"/>
      <c r="AP238" s="1457"/>
      <c r="AQ238" s="1457"/>
      <c r="AR238" s="1457"/>
      <c r="AS238" s="1457"/>
      <c r="AU238" s="1457"/>
      <c r="AV238" s="1457"/>
      <c r="AW238" s="1457"/>
      <c r="AX238" s="1457"/>
      <c r="AY238" s="1457"/>
      <c r="AZ238" s="1457"/>
      <c r="BA238" s="1457"/>
      <c r="BB238" s="1457"/>
      <c r="BC238" s="1457"/>
      <c r="BD238" s="1457"/>
      <c r="BE238" s="1457"/>
      <c r="BF238" s="1457"/>
      <c r="BG238" s="1457"/>
      <c r="BI238" s="1457"/>
      <c r="BJ238" s="1457"/>
      <c r="BK238" s="1457"/>
      <c r="BL238" s="1457"/>
      <c r="BM238" s="1457"/>
      <c r="BN238" s="1457"/>
      <c r="BO238" s="1457"/>
      <c r="BP238" s="1457"/>
      <c r="BQ238" s="1457"/>
      <c r="BR238" s="1457"/>
      <c r="BS238" s="1457"/>
      <c r="BT238" s="1457"/>
      <c r="BU238" s="1457"/>
    </row>
    <row r="239" spans="1:73" outlineLevel="1">
      <c r="A239" s="1434"/>
      <c r="B239" s="1434" t="s">
        <v>15</v>
      </c>
      <c r="C239" s="1434" t="s">
        <v>32</v>
      </c>
      <c r="D239" s="1485">
        <f t="shared" ref="D239:O239" si="171">SUM(D54,D69,D88)</f>
        <v>0</v>
      </c>
      <c r="E239" s="1485">
        <f t="shared" si="171"/>
        <v>0</v>
      </c>
      <c r="F239" s="1485">
        <f t="shared" si="171"/>
        <v>0</v>
      </c>
      <c r="G239" s="1485">
        <f t="shared" si="171"/>
        <v>286326990</v>
      </c>
      <c r="H239" s="1485">
        <f t="shared" si="171"/>
        <v>379436470</v>
      </c>
      <c r="I239" s="1485">
        <f t="shared" si="171"/>
        <v>393435900</v>
      </c>
      <c r="J239" s="1485">
        <f t="shared" si="171"/>
        <v>447127950</v>
      </c>
      <c r="K239" s="1485">
        <f t="shared" si="171"/>
        <v>553265107</v>
      </c>
      <c r="L239" s="1485">
        <f t="shared" si="171"/>
        <v>650854607</v>
      </c>
      <c r="M239" s="1485">
        <f t="shared" si="171"/>
        <v>640572830</v>
      </c>
      <c r="N239" s="1485">
        <f t="shared" si="171"/>
        <v>782877730</v>
      </c>
      <c r="O239" s="1485">
        <f t="shared" si="171"/>
        <v>1070070290</v>
      </c>
      <c r="P239" s="1486">
        <f t="shared" ref="P239:P245" si="172">SUM(D239:O239)</f>
        <v>5203967874</v>
      </c>
      <c r="Q239" s="1434"/>
      <c r="R239" s="1434"/>
      <c r="S239" s="1485">
        <f t="shared" ref="S239:AD239" si="173">SUM(S54,S69,S88,S99)</f>
        <v>807151203</v>
      </c>
      <c r="T239" s="1485">
        <f t="shared" si="173"/>
        <v>844084225</v>
      </c>
      <c r="U239" s="1485">
        <f t="shared" si="173"/>
        <v>900260444</v>
      </c>
      <c r="V239" s="1485">
        <f t="shared" si="173"/>
        <v>913235653</v>
      </c>
      <c r="W239" s="1485">
        <f t="shared" si="173"/>
        <v>934580783</v>
      </c>
      <c r="X239" s="1485">
        <f t="shared" si="173"/>
        <v>917800682</v>
      </c>
      <c r="Y239" s="1485">
        <f t="shared" si="173"/>
        <v>893783361</v>
      </c>
      <c r="Z239" s="1485">
        <f t="shared" si="173"/>
        <v>962134146</v>
      </c>
      <c r="AA239" s="1485">
        <f t="shared" si="173"/>
        <v>808947862</v>
      </c>
      <c r="AB239" s="1485">
        <f t="shared" si="173"/>
        <v>520390885</v>
      </c>
      <c r="AC239" s="1485">
        <f t="shared" si="173"/>
        <v>463584101</v>
      </c>
      <c r="AD239" s="1485">
        <f t="shared" si="173"/>
        <v>119459980</v>
      </c>
      <c r="AE239" s="1486">
        <f>SUM(S239:AD239)</f>
        <v>9085413325</v>
      </c>
      <c r="AF239" s="1434"/>
      <c r="AG239" s="1485">
        <f t="shared" ref="AG239:AR239" si="174">SUM(AG54,AG69,AG88,AG99)</f>
        <v>219862894</v>
      </c>
      <c r="AH239" s="1485">
        <f t="shared" si="174"/>
        <v>213054394</v>
      </c>
      <c r="AI239" s="1485">
        <f t="shared" si="174"/>
        <v>164561255</v>
      </c>
      <c r="AJ239" s="1485">
        <f t="shared" si="174"/>
        <v>208362412</v>
      </c>
      <c r="AK239" s="1485">
        <f t="shared" si="174"/>
        <v>191040112</v>
      </c>
      <c r="AL239" s="1485">
        <f t="shared" si="174"/>
        <v>185722901</v>
      </c>
      <c r="AM239" s="1485">
        <f t="shared" si="174"/>
        <v>132666072</v>
      </c>
      <c r="AN239" s="1485">
        <f t="shared" si="174"/>
        <v>90461526</v>
      </c>
      <c r="AO239" s="1485">
        <f t="shared" si="174"/>
        <v>-10035289</v>
      </c>
      <c r="AP239" s="1485">
        <f t="shared" si="174"/>
        <v>39035205</v>
      </c>
      <c r="AQ239" s="1485">
        <f t="shared" si="174"/>
        <v>29901076</v>
      </c>
      <c r="AR239" s="1485">
        <f t="shared" si="174"/>
        <v>25322871</v>
      </c>
      <c r="AS239" s="1486">
        <f>SUM(AG239:AR239)</f>
        <v>1489955429</v>
      </c>
      <c r="AU239" s="1485">
        <f t="shared" ref="AU239:BF239" si="175">SUM(AU54,AU69,AU88,AU99)</f>
        <v>27757536</v>
      </c>
      <c r="AV239" s="1485">
        <f t="shared" si="175"/>
        <v>27470626</v>
      </c>
      <c r="AW239" s="1485">
        <f t="shared" si="175"/>
        <v>28531639</v>
      </c>
      <c r="AX239" s="1485">
        <f t="shared" si="175"/>
        <v>29073306</v>
      </c>
      <c r="AY239" s="1485">
        <f t="shared" si="175"/>
        <v>29073306</v>
      </c>
      <c r="AZ239" s="1485">
        <f t="shared" si="175"/>
        <v>29015359</v>
      </c>
      <c r="BA239" s="1485">
        <f t="shared" si="175"/>
        <v>28473306</v>
      </c>
      <c r="BB239" s="1485">
        <f t="shared" si="175"/>
        <v>28473306</v>
      </c>
      <c r="BC239" s="1485">
        <f t="shared" si="175"/>
        <v>29081828</v>
      </c>
      <c r="BD239" s="1485">
        <f t="shared" si="175"/>
        <v>28473306</v>
      </c>
      <c r="BE239" s="1485">
        <f t="shared" si="175"/>
        <v>28473306</v>
      </c>
      <c r="BF239" s="1485">
        <f t="shared" si="175"/>
        <v>28473306</v>
      </c>
      <c r="BG239" s="1487">
        <f>SUM(AU239:BF239)</f>
        <v>342370130</v>
      </c>
      <c r="BI239" s="1485">
        <f t="shared" ref="BI239:BT239" si="176">SUM(BI54,BI69,BI88,BI99)</f>
        <v>29042772.120000001</v>
      </c>
      <c r="BJ239" s="1485">
        <f t="shared" si="176"/>
        <v>29042772.120000001</v>
      </c>
      <c r="BK239" s="1485">
        <f t="shared" si="176"/>
        <v>29042772.120000001</v>
      </c>
      <c r="BL239" s="1485">
        <f t="shared" si="176"/>
        <v>29042772.120000001</v>
      </c>
      <c r="BM239" s="1485">
        <f t="shared" si="176"/>
        <v>29042772.120000001</v>
      </c>
      <c r="BN239" s="1485">
        <f t="shared" si="176"/>
        <v>29042772.120000001</v>
      </c>
      <c r="BO239" s="1485">
        <f t="shared" si="176"/>
        <v>29042772.120000001</v>
      </c>
      <c r="BP239" s="1485">
        <f t="shared" si="176"/>
        <v>29042772.120000001</v>
      </c>
      <c r="BQ239" s="1485">
        <f t="shared" si="176"/>
        <v>29042772.120000001</v>
      </c>
      <c r="BR239" s="1485">
        <f t="shared" si="176"/>
        <v>29042772.120000001</v>
      </c>
      <c r="BS239" s="1485">
        <f t="shared" si="176"/>
        <v>29042772.120000001</v>
      </c>
      <c r="BT239" s="1485">
        <f t="shared" si="176"/>
        <v>29042772.120000001</v>
      </c>
      <c r="BU239" s="1487">
        <f>SUM(BI239:BT239)</f>
        <v>348513265.44</v>
      </c>
    </row>
    <row r="240" spans="1:73" outlineLevel="1">
      <c r="A240" s="1434"/>
      <c r="B240" s="1434"/>
      <c r="C240" s="1434" t="s">
        <v>33</v>
      </c>
      <c r="D240" s="1485">
        <f t="shared" ref="D240:O240" si="177">SUM(D55,D89)</f>
        <v>0</v>
      </c>
      <c r="E240" s="1485">
        <f t="shared" si="177"/>
        <v>0</v>
      </c>
      <c r="F240" s="1485">
        <f t="shared" si="177"/>
        <v>0</v>
      </c>
      <c r="G240" s="1485">
        <f t="shared" si="177"/>
        <v>0</v>
      </c>
      <c r="H240" s="1485">
        <f t="shared" si="177"/>
        <v>0</v>
      </c>
      <c r="I240" s="1485">
        <f t="shared" si="177"/>
        <v>0</v>
      </c>
      <c r="J240" s="1485">
        <f t="shared" si="177"/>
        <v>0</v>
      </c>
      <c r="K240" s="1485">
        <f t="shared" si="177"/>
        <v>0</v>
      </c>
      <c r="L240" s="1485">
        <f t="shared" si="177"/>
        <v>0</v>
      </c>
      <c r="M240" s="1485">
        <f t="shared" si="177"/>
        <v>0</v>
      </c>
      <c r="N240" s="1485">
        <f t="shared" si="177"/>
        <v>0</v>
      </c>
      <c r="O240" s="1485">
        <f t="shared" si="177"/>
        <v>0</v>
      </c>
      <c r="P240" s="1486">
        <f t="shared" si="172"/>
        <v>0</v>
      </c>
      <c r="Q240" s="1434"/>
      <c r="R240" s="1434"/>
      <c r="S240" s="1485">
        <f t="shared" ref="S240:AD240" si="178">SUM(S55,S89)</f>
        <v>0</v>
      </c>
      <c r="T240" s="1485">
        <f t="shared" si="178"/>
        <v>0</v>
      </c>
      <c r="U240" s="1485">
        <f t="shared" si="178"/>
        <v>0</v>
      </c>
      <c r="V240" s="1485">
        <f t="shared" si="178"/>
        <v>0</v>
      </c>
      <c r="W240" s="1485">
        <f t="shared" si="178"/>
        <v>0</v>
      </c>
      <c r="X240" s="1485">
        <f t="shared" si="178"/>
        <v>0</v>
      </c>
      <c r="Y240" s="1485">
        <f t="shared" si="178"/>
        <v>0</v>
      </c>
      <c r="Z240" s="1485">
        <f t="shared" si="178"/>
        <v>0</v>
      </c>
      <c r="AA240" s="1485">
        <f t="shared" si="178"/>
        <v>0</v>
      </c>
      <c r="AB240" s="1485">
        <f t="shared" si="178"/>
        <v>0</v>
      </c>
      <c r="AC240" s="1485">
        <f t="shared" si="178"/>
        <v>0</v>
      </c>
      <c r="AD240" s="1485">
        <f t="shared" si="178"/>
        <v>0</v>
      </c>
      <c r="AE240" s="1486">
        <f>SUM(S240:AD240)</f>
        <v>0</v>
      </c>
      <c r="AF240" s="1434"/>
      <c r="AG240" s="1485">
        <f t="shared" ref="AG240:AR240" si="179">SUM(AG55,AG89)</f>
        <v>0</v>
      </c>
      <c r="AH240" s="1485">
        <f t="shared" si="179"/>
        <v>0</v>
      </c>
      <c r="AI240" s="1485">
        <f t="shared" si="179"/>
        <v>0</v>
      </c>
      <c r="AJ240" s="1485">
        <f t="shared" si="179"/>
        <v>0</v>
      </c>
      <c r="AK240" s="1485">
        <f t="shared" si="179"/>
        <v>0</v>
      </c>
      <c r="AL240" s="1485">
        <f t="shared" si="179"/>
        <v>0</v>
      </c>
      <c r="AM240" s="1485">
        <f t="shared" si="179"/>
        <v>0</v>
      </c>
      <c r="AN240" s="1485">
        <f t="shared" si="179"/>
        <v>0</v>
      </c>
      <c r="AO240" s="1485">
        <f t="shared" si="179"/>
        <v>0</v>
      </c>
      <c r="AP240" s="1485">
        <f t="shared" si="179"/>
        <v>0</v>
      </c>
      <c r="AQ240" s="1485">
        <f t="shared" si="179"/>
        <v>0</v>
      </c>
      <c r="AR240" s="1485">
        <f t="shared" si="179"/>
        <v>0</v>
      </c>
      <c r="AS240" s="1486">
        <f>SUM(AG240:AR240)</f>
        <v>0</v>
      </c>
      <c r="AU240" s="1485">
        <f t="shared" ref="AU240:BF240" si="180">SUM(AU55,AU89)</f>
        <v>0</v>
      </c>
      <c r="AV240" s="1485">
        <f t="shared" si="180"/>
        <v>0</v>
      </c>
      <c r="AW240" s="1485">
        <f t="shared" si="180"/>
        <v>0</v>
      </c>
      <c r="AX240" s="1485">
        <f t="shared" si="180"/>
        <v>0</v>
      </c>
      <c r="AY240" s="1485">
        <f t="shared" si="180"/>
        <v>0</v>
      </c>
      <c r="AZ240" s="1485">
        <f t="shared" si="180"/>
        <v>0</v>
      </c>
      <c r="BA240" s="1485">
        <f t="shared" si="180"/>
        <v>0</v>
      </c>
      <c r="BB240" s="1485">
        <f t="shared" si="180"/>
        <v>0</v>
      </c>
      <c r="BC240" s="1485">
        <f t="shared" si="180"/>
        <v>0</v>
      </c>
      <c r="BD240" s="1485">
        <f t="shared" si="180"/>
        <v>0</v>
      </c>
      <c r="BE240" s="1485">
        <f t="shared" si="180"/>
        <v>0</v>
      </c>
      <c r="BF240" s="1485">
        <f t="shared" si="180"/>
        <v>0</v>
      </c>
      <c r="BG240" s="1487">
        <f>SUM(AU240:BF240)</f>
        <v>0</v>
      </c>
      <c r="BI240" s="1485">
        <f t="shared" ref="BI240:BT240" si="181">SUM(BI55,BI89)</f>
        <v>0</v>
      </c>
      <c r="BJ240" s="1485">
        <f t="shared" si="181"/>
        <v>0</v>
      </c>
      <c r="BK240" s="1485">
        <f t="shared" si="181"/>
        <v>0</v>
      </c>
      <c r="BL240" s="1485">
        <f t="shared" si="181"/>
        <v>0</v>
      </c>
      <c r="BM240" s="1485">
        <f t="shared" si="181"/>
        <v>0</v>
      </c>
      <c r="BN240" s="1485">
        <f t="shared" si="181"/>
        <v>0</v>
      </c>
      <c r="BO240" s="1485">
        <f t="shared" si="181"/>
        <v>0</v>
      </c>
      <c r="BP240" s="1485">
        <f t="shared" si="181"/>
        <v>0</v>
      </c>
      <c r="BQ240" s="1485">
        <f t="shared" si="181"/>
        <v>0</v>
      </c>
      <c r="BR240" s="1485">
        <f t="shared" si="181"/>
        <v>0</v>
      </c>
      <c r="BS240" s="1485">
        <f t="shared" si="181"/>
        <v>0</v>
      </c>
      <c r="BT240" s="1485">
        <f t="shared" si="181"/>
        <v>0</v>
      </c>
      <c r="BU240" s="1487">
        <f>SUM(BI240:BT240)</f>
        <v>0</v>
      </c>
    </row>
    <row r="241" spans="1:73" outlineLevel="1">
      <c r="A241" s="1434"/>
      <c r="B241" s="1434"/>
      <c r="C241" s="1434" t="s">
        <v>477</v>
      </c>
      <c r="D241" s="1485">
        <f t="shared" ref="D241:O241" si="182">SUM(D56,D90)</f>
        <v>0</v>
      </c>
      <c r="E241" s="1485">
        <f t="shared" si="182"/>
        <v>0</v>
      </c>
      <c r="F241" s="1485">
        <f t="shared" si="182"/>
        <v>0</v>
      </c>
      <c r="G241" s="1485">
        <f t="shared" si="182"/>
        <v>9715380</v>
      </c>
      <c r="H241" s="1485">
        <f t="shared" si="182"/>
        <v>17869100</v>
      </c>
      <c r="I241" s="1485">
        <f t="shared" si="182"/>
        <v>18099130</v>
      </c>
      <c r="J241" s="1485">
        <f t="shared" si="182"/>
        <v>11810428</v>
      </c>
      <c r="K241" s="1485">
        <f t="shared" si="182"/>
        <v>26925250</v>
      </c>
      <c r="L241" s="1485">
        <f t="shared" si="182"/>
        <v>17979590</v>
      </c>
      <c r="M241" s="1485">
        <f t="shared" si="182"/>
        <v>30004100</v>
      </c>
      <c r="N241" s="1485">
        <f t="shared" si="182"/>
        <v>30190780</v>
      </c>
      <c r="O241" s="1485">
        <f t="shared" si="182"/>
        <v>50753980</v>
      </c>
      <c r="P241" s="1486">
        <f t="shared" si="172"/>
        <v>213347738</v>
      </c>
      <c r="Q241" s="1434"/>
      <c r="R241" s="1434"/>
      <c r="S241" s="1485">
        <f t="shared" ref="S241:AD241" si="183">SUM(S56,S90)</f>
        <v>35383580</v>
      </c>
      <c r="T241" s="1485">
        <f t="shared" si="183"/>
        <v>27860440</v>
      </c>
      <c r="U241" s="1485">
        <f t="shared" si="183"/>
        <v>86588270</v>
      </c>
      <c r="V241" s="1485">
        <f t="shared" si="183"/>
        <v>65335430</v>
      </c>
      <c r="W241" s="1485">
        <f t="shared" si="183"/>
        <v>48966070</v>
      </c>
      <c r="X241" s="1485">
        <f t="shared" si="183"/>
        <v>93854360</v>
      </c>
      <c r="Y241" s="1485">
        <f t="shared" si="183"/>
        <v>61564360</v>
      </c>
      <c r="Z241" s="1485">
        <f t="shared" si="183"/>
        <v>7500000</v>
      </c>
      <c r="AA241" s="1485">
        <f t="shared" si="183"/>
        <v>213944080</v>
      </c>
      <c r="AB241" s="1485">
        <f t="shared" si="183"/>
        <v>919203780</v>
      </c>
      <c r="AC241" s="1485">
        <f t="shared" si="183"/>
        <v>58392980</v>
      </c>
      <c r="AD241" s="1485">
        <f t="shared" si="183"/>
        <v>80089500</v>
      </c>
      <c r="AE241" s="1486">
        <f>SUM(S241:AD241)</f>
        <v>1698682850</v>
      </c>
      <c r="AF241" s="1434"/>
      <c r="AG241" s="1485">
        <f t="shared" ref="AG241:AR241" si="184">SUM(AG56,AG90)</f>
        <v>20619210</v>
      </c>
      <c r="AH241" s="1485">
        <f t="shared" si="184"/>
        <v>22833750</v>
      </c>
      <c r="AI241" s="1485">
        <f t="shared" si="184"/>
        <v>60122180</v>
      </c>
      <c r="AJ241" s="1485">
        <f t="shared" si="184"/>
        <v>16649880</v>
      </c>
      <c r="AK241" s="1485">
        <f t="shared" si="184"/>
        <v>15578010</v>
      </c>
      <c r="AL241" s="1485">
        <f t="shared" si="184"/>
        <v>15059750</v>
      </c>
      <c r="AM241" s="1485">
        <f t="shared" si="184"/>
        <v>37850790</v>
      </c>
      <c r="AN241" s="1485">
        <f t="shared" si="184"/>
        <v>160390150</v>
      </c>
      <c r="AO241" s="1485">
        <f t="shared" si="184"/>
        <v>33432940</v>
      </c>
      <c r="AP241" s="1485">
        <f t="shared" si="184"/>
        <v>23736140</v>
      </c>
      <c r="AQ241" s="1485">
        <f t="shared" si="184"/>
        <v>2486120</v>
      </c>
      <c r="AR241" s="1485">
        <f t="shared" si="184"/>
        <v>2805600</v>
      </c>
      <c r="AS241" s="1486">
        <f>SUM(AG241:AR241)</f>
        <v>411564520</v>
      </c>
      <c r="AU241" s="1485">
        <f t="shared" ref="AU241:BF241" si="185">SUM(AU56,AU90)</f>
        <v>2486120</v>
      </c>
      <c r="AV241" s="1485">
        <f t="shared" si="185"/>
        <v>2486120</v>
      </c>
      <c r="AW241" s="1485">
        <f t="shared" si="185"/>
        <v>2598620</v>
      </c>
      <c r="AX241" s="1485">
        <f t="shared" si="185"/>
        <v>2598620</v>
      </c>
      <c r="AY241" s="1485">
        <f t="shared" si="185"/>
        <v>2598620</v>
      </c>
      <c r="AZ241" s="1485">
        <f t="shared" si="185"/>
        <v>2598620</v>
      </c>
      <c r="BA241" s="1485">
        <f t="shared" si="185"/>
        <v>2598620</v>
      </c>
      <c r="BB241" s="1485">
        <f t="shared" si="185"/>
        <v>2598620</v>
      </c>
      <c r="BC241" s="1485">
        <f t="shared" si="185"/>
        <v>2598620</v>
      </c>
      <c r="BD241" s="1485">
        <f t="shared" si="185"/>
        <v>2598620</v>
      </c>
      <c r="BE241" s="1485">
        <f t="shared" si="185"/>
        <v>2598620</v>
      </c>
      <c r="BF241" s="1485">
        <f t="shared" si="185"/>
        <v>2598620</v>
      </c>
      <c r="BG241" s="1487">
        <f>SUM(AU241:BF241)</f>
        <v>30958440</v>
      </c>
      <c r="BI241" s="1485">
        <f t="shared" ref="BI241:BT241" si="186">SUM(BI56,BI90)</f>
        <v>2650592.4</v>
      </c>
      <c r="BJ241" s="1485">
        <f t="shared" si="186"/>
        <v>2650592.4</v>
      </c>
      <c r="BK241" s="1485">
        <f t="shared" si="186"/>
        <v>2650592.4</v>
      </c>
      <c r="BL241" s="1485">
        <f t="shared" si="186"/>
        <v>2650592.4</v>
      </c>
      <c r="BM241" s="1485">
        <f t="shared" si="186"/>
        <v>2650592.4</v>
      </c>
      <c r="BN241" s="1485">
        <f t="shared" si="186"/>
        <v>2650592.4</v>
      </c>
      <c r="BO241" s="1485">
        <f t="shared" si="186"/>
        <v>2650592.4</v>
      </c>
      <c r="BP241" s="1485">
        <f t="shared" si="186"/>
        <v>2650592.4</v>
      </c>
      <c r="BQ241" s="1485">
        <f t="shared" si="186"/>
        <v>2650592.4</v>
      </c>
      <c r="BR241" s="1485">
        <f t="shared" si="186"/>
        <v>2650592.4</v>
      </c>
      <c r="BS241" s="1485">
        <f t="shared" si="186"/>
        <v>2650592.4</v>
      </c>
      <c r="BT241" s="1485">
        <f t="shared" si="186"/>
        <v>2650592.4</v>
      </c>
      <c r="BU241" s="1487">
        <f>SUM(BI241:BT241)</f>
        <v>31807108.799999993</v>
      </c>
    </row>
    <row r="242" spans="1:73" outlineLevel="1">
      <c r="A242" s="1434"/>
      <c r="B242" s="1484"/>
      <c r="C242" s="1454"/>
      <c r="D242" s="1457"/>
      <c r="E242" s="1457"/>
      <c r="F242" s="1457"/>
      <c r="G242" s="1457"/>
      <c r="H242" s="1457"/>
      <c r="I242" s="1457"/>
      <c r="J242" s="1457"/>
      <c r="K242" s="1457"/>
      <c r="L242" s="1457"/>
      <c r="M242" s="1457"/>
      <c r="N242" s="1457"/>
      <c r="O242" s="1457"/>
      <c r="P242" s="1457"/>
      <c r="Q242" s="1434"/>
      <c r="R242" s="1434"/>
      <c r="S242" s="1457"/>
      <c r="T242" s="1457"/>
      <c r="U242" s="1457"/>
      <c r="V242" s="1457"/>
      <c r="W242" s="1457"/>
      <c r="X242" s="1457"/>
      <c r="Y242" s="1457"/>
      <c r="Z242" s="1457"/>
      <c r="AA242" s="1457"/>
      <c r="AB242" s="1457"/>
      <c r="AC242" s="1457"/>
      <c r="AD242" s="1457"/>
      <c r="AE242" s="1457"/>
      <c r="AF242" s="1434"/>
      <c r="AG242" s="1457"/>
      <c r="AH242" s="1457"/>
      <c r="AI242" s="1457"/>
      <c r="AJ242" s="1457"/>
      <c r="AK242" s="1457"/>
      <c r="AL242" s="1457"/>
      <c r="AM242" s="1457"/>
      <c r="AN242" s="1457"/>
      <c r="AO242" s="1457"/>
      <c r="AP242" s="1457"/>
      <c r="AQ242" s="1457"/>
      <c r="AR242" s="1457"/>
      <c r="AS242" s="1457"/>
      <c r="AU242" s="1457"/>
      <c r="AV242" s="1457"/>
      <c r="AW242" s="1457"/>
      <c r="AX242" s="1457"/>
      <c r="AY242" s="1457"/>
      <c r="AZ242" s="1457"/>
      <c r="BA242" s="1457"/>
      <c r="BB242" s="1457"/>
      <c r="BC242" s="1457"/>
      <c r="BD242" s="1457"/>
      <c r="BE242" s="1457"/>
      <c r="BF242" s="1457"/>
      <c r="BG242" s="1457"/>
      <c r="BI242" s="1457"/>
      <c r="BJ242" s="1457"/>
      <c r="BK242" s="1457"/>
      <c r="BL242" s="1457"/>
      <c r="BM242" s="1457"/>
      <c r="BN242" s="1457"/>
      <c r="BO242" s="1457"/>
      <c r="BP242" s="1457"/>
      <c r="BQ242" s="1457"/>
      <c r="BR242" s="1457"/>
      <c r="BS242" s="1457"/>
      <c r="BT242" s="1457"/>
      <c r="BU242" s="1457"/>
    </row>
    <row r="243" spans="1:73" outlineLevel="1">
      <c r="A243" s="1434"/>
      <c r="B243" s="1434" t="s">
        <v>656</v>
      </c>
      <c r="C243" s="1434" t="s">
        <v>187</v>
      </c>
      <c r="D243" s="1485">
        <f t="shared" ref="D243:O243" si="187">SUM(D57,D91)</f>
        <v>0</v>
      </c>
      <c r="E243" s="1485">
        <f t="shared" si="187"/>
        <v>0</v>
      </c>
      <c r="F243" s="1485">
        <f t="shared" si="187"/>
        <v>0</v>
      </c>
      <c r="G243" s="1485">
        <f t="shared" si="187"/>
        <v>33485575</v>
      </c>
      <c r="H243" s="1485">
        <f t="shared" si="187"/>
        <v>59551430</v>
      </c>
      <c r="I243" s="1485">
        <f t="shared" si="187"/>
        <v>68429613</v>
      </c>
      <c r="J243" s="1485">
        <f t="shared" si="187"/>
        <v>80127970</v>
      </c>
      <c r="K243" s="1485">
        <f t="shared" si="187"/>
        <v>114790146</v>
      </c>
      <c r="L243" s="1485">
        <f t="shared" si="187"/>
        <v>96598201</v>
      </c>
      <c r="M243" s="1485">
        <f t="shared" si="187"/>
        <v>106706683</v>
      </c>
      <c r="N243" s="1485">
        <f t="shared" si="187"/>
        <v>125047989</v>
      </c>
      <c r="O243" s="1485">
        <f t="shared" si="187"/>
        <v>147043029</v>
      </c>
      <c r="P243" s="1486">
        <f t="shared" si="172"/>
        <v>831780636</v>
      </c>
      <c r="Q243" s="1434"/>
      <c r="R243" s="1434"/>
      <c r="S243" s="1485">
        <f t="shared" ref="S243:AD243" si="188">SUM(S57,S91)</f>
        <v>151675687</v>
      </c>
      <c r="T243" s="1485">
        <f t="shared" si="188"/>
        <v>170819997</v>
      </c>
      <c r="U243" s="1485">
        <f t="shared" si="188"/>
        <v>171904115</v>
      </c>
      <c r="V243" s="1485">
        <f t="shared" si="188"/>
        <v>214105718</v>
      </c>
      <c r="W243" s="1485">
        <f t="shared" si="188"/>
        <v>168979041</v>
      </c>
      <c r="X243" s="1485">
        <f t="shared" si="188"/>
        <v>149147586</v>
      </c>
      <c r="Y243" s="1485">
        <f t="shared" si="188"/>
        <v>144577659</v>
      </c>
      <c r="Z243" s="1485">
        <f t="shared" si="188"/>
        <v>142910847</v>
      </c>
      <c r="AA243" s="1485">
        <f t="shared" si="188"/>
        <v>129130025</v>
      </c>
      <c r="AB243" s="1485">
        <f t="shared" si="188"/>
        <v>42754726</v>
      </c>
      <c r="AC243" s="1485">
        <f t="shared" si="188"/>
        <v>-74282943</v>
      </c>
      <c r="AD243" s="1485">
        <f t="shared" si="188"/>
        <v>52367605</v>
      </c>
      <c r="AE243" s="1486">
        <f>SUM(S243:AD243)</f>
        <v>1464090063</v>
      </c>
      <c r="AF243" s="1434"/>
      <c r="AG243" s="1485">
        <f t="shared" ref="AG243:AR243" si="189">SUM(AG57,AG91)</f>
        <v>53272610</v>
      </c>
      <c r="AH243" s="1485">
        <f t="shared" si="189"/>
        <v>37427868</v>
      </c>
      <c r="AI243" s="1485">
        <f t="shared" si="189"/>
        <v>26316451</v>
      </c>
      <c r="AJ243" s="1485">
        <f t="shared" si="189"/>
        <v>41991674</v>
      </c>
      <c r="AK243" s="1485">
        <f t="shared" si="189"/>
        <v>41684629</v>
      </c>
      <c r="AL243" s="1485">
        <f t="shared" si="189"/>
        <v>27799557</v>
      </c>
      <c r="AM243" s="1485">
        <f t="shared" si="189"/>
        <v>19669996</v>
      </c>
      <c r="AN243" s="1485">
        <f t="shared" si="189"/>
        <v>-36005983</v>
      </c>
      <c r="AO243" s="1485">
        <f t="shared" si="189"/>
        <v>-1282407</v>
      </c>
      <c r="AP243" s="1485">
        <f t="shared" si="189"/>
        <v>-1847609</v>
      </c>
      <c r="AQ243" s="1485">
        <f t="shared" si="189"/>
        <v>9730476</v>
      </c>
      <c r="AR243" s="1485">
        <f t="shared" si="189"/>
        <v>7785786</v>
      </c>
      <c r="AS243" s="1486">
        <f>SUM(AG243:AR243)</f>
        <v>226543048</v>
      </c>
      <c r="AU243" s="1485">
        <f t="shared" ref="AU243:BF243" si="190">SUM(AU57,AU91)</f>
        <v>3267547</v>
      </c>
      <c r="AV243" s="1485">
        <f t="shared" si="190"/>
        <v>2859731</v>
      </c>
      <c r="AW243" s="1485">
        <f t="shared" si="190"/>
        <v>3635409</v>
      </c>
      <c r="AX243" s="1485">
        <f t="shared" si="190"/>
        <v>3699174</v>
      </c>
      <c r="AY243" s="1485">
        <f t="shared" si="190"/>
        <v>3080161</v>
      </c>
      <c r="AZ243" s="1485">
        <f t="shared" si="190"/>
        <v>6978046</v>
      </c>
      <c r="BA243" s="1485">
        <f t="shared" si="190"/>
        <v>2737012</v>
      </c>
      <c r="BB243" s="1485">
        <f t="shared" si="190"/>
        <v>2603214</v>
      </c>
      <c r="BC243" s="1485">
        <f t="shared" si="190"/>
        <v>3209784</v>
      </c>
      <c r="BD243" s="1485">
        <f t="shared" si="190"/>
        <v>4363434</v>
      </c>
      <c r="BE243" s="1485">
        <f t="shared" si="190"/>
        <v>3653510</v>
      </c>
      <c r="BF243" s="1485">
        <f t="shared" si="190"/>
        <v>3000000</v>
      </c>
      <c r="BG243" s="1487">
        <f>SUM(AU243:BF243)</f>
        <v>43087022</v>
      </c>
      <c r="BI243" s="1485">
        <f t="shared" ref="BI243:BT243" si="191">SUM(BI57,BI91)</f>
        <v>3000000</v>
      </c>
      <c r="BJ243" s="1485">
        <f t="shared" si="191"/>
        <v>3000000</v>
      </c>
      <c r="BK243" s="1485">
        <f t="shared" si="191"/>
        <v>3000000</v>
      </c>
      <c r="BL243" s="1485">
        <f t="shared" si="191"/>
        <v>3000000</v>
      </c>
      <c r="BM243" s="1485">
        <f t="shared" si="191"/>
        <v>3000000</v>
      </c>
      <c r="BN243" s="1485">
        <f t="shared" si="191"/>
        <v>3000000</v>
      </c>
      <c r="BO243" s="1485">
        <f t="shared" si="191"/>
        <v>3000000</v>
      </c>
      <c r="BP243" s="1485">
        <f t="shared" si="191"/>
        <v>3000000</v>
      </c>
      <c r="BQ243" s="1485">
        <f t="shared" si="191"/>
        <v>3000000</v>
      </c>
      <c r="BR243" s="1485">
        <f t="shared" si="191"/>
        <v>3000000</v>
      </c>
      <c r="BS243" s="1485">
        <f t="shared" si="191"/>
        <v>3000000</v>
      </c>
      <c r="BT243" s="1485">
        <f t="shared" si="191"/>
        <v>3000000</v>
      </c>
      <c r="BU243" s="1487">
        <f>SUM(BI243:BT243)</f>
        <v>36000000</v>
      </c>
    </row>
    <row r="244" spans="1:73" outlineLevel="1">
      <c r="A244" s="1434"/>
      <c r="B244" s="1484"/>
      <c r="C244" s="1434" t="s">
        <v>479</v>
      </c>
      <c r="D244" s="1485">
        <f t="shared" ref="D244:O244" si="192">SUM(D59,D93)</f>
        <v>0</v>
      </c>
      <c r="E244" s="1485">
        <f t="shared" si="192"/>
        <v>0</v>
      </c>
      <c r="F244" s="1485">
        <f t="shared" si="192"/>
        <v>0</v>
      </c>
      <c r="G244" s="1485">
        <f t="shared" si="192"/>
        <v>337150</v>
      </c>
      <c r="H244" s="1485">
        <f t="shared" si="192"/>
        <v>2093571</v>
      </c>
      <c r="I244" s="1485">
        <f t="shared" si="192"/>
        <v>2946889</v>
      </c>
      <c r="J244" s="1485">
        <f t="shared" si="192"/>
        <v>2906105</v>
      </c>
      <c r="K244" s="1485">
        <f t="shared" si="192"/>
        <v>2993930</v>
      </c>
      <c r="L244" s="1485">
        <f t="shared" si="192"/>
        <v>4232430</v>
      </c>
      <c r="M244" s="1485">
        <f t="shared" si="192"/>
        <v>3267540</v>
      </c>
      <c r="N244" s="1485">
        <f t="shared" si="192"/>
        <v>2917330</v>
      </c>
      <c r="O244" s="1485">
        <f t="shared" si="192"/>
        <v>3547150</v>
      </c>
      <c r="P244" s="1486">
        <f t="shared" si="172"/>
        <v>25242095</v>
      </c>
      <c r="Q244" s="1434"/>
      <c r="R244" s="1434"/>
      <c r="S244" s="1485">
        <f t="shared" ref="S244:AD244" si="193">SUM(S59,S93)</f>
        <v>2113212</v>
      </c>
      <c r="T244" s="1485">
        <f t="shared" si="193"/>
        <v>2937030</v>
      </c>
      <c r="U244" s="1485">
        <f t="shared" si="193"/>
        <v>3236785</v>
      </c>
      <c r="V244" s="1485">
        <f t="shared" si="193"/>
        <v>2799850</v>
      </c>
      <c r="W244" s="1485">
        <f t="shared" si="193"/>
        <v>15524437</v>
      </c>
      <c r="X244" s="1485">
        <f t="shared" si="193"/>
        <v>5588388</v>
      </c>
      <c r="Y244" s="1485">
        <f t="shared" si="193"/>
        <v>11777991</v>
      </c>
      <c r="Z244" s="1485">
        <f t="shared" si="193"/>
        <v>6524492</v>
      </c>
      <c r="AA244" s="1485">
        <f t="shared" si="193"/>
        <v>4174372</v>
      </c>
      <c r="AB244" s="1485">
        <f t="shared" si="193"/>
        <v>1277380</v>
      </c>
      <c r="AC244" s="1485">
        <f t="shared" si="193"/>
        <v>2775773</v>
      </c>
      <c r="AD244" s="1485">
        <f t="shared" si="193"/>
        <v>776784</v>
      </c>
      <c r="AE244" s="1486">
        <f>SUM(S244:AD244)</f>
        <v>59506494</v>
      </c>
      <c r="AF244" s="1434"/>
      <c r="AG244" s="1485">
        <f t="shared" ref="AG244:AR244" si="194">SUM(AG59,AG93)</f>
        <v>340600</v>
      </c>
      <c r="AH244" s="1485">
        <f t="shared" si="194"/>
        <v>650047</v>
      </c>
      <c r="AI244" s="1485">
        <f t="shared" si="194"/>
        <v>684700</v>
      </c>
      <c r="AJ244" s="1485">
        <f t="shared" si="194"/>
        <v>1058480</v>
      </c>
      <c r="AK244" s="1485">
        <f t="shared" si="194"/>
        <v>1284497</v>
      </c>
      <c r="AL244" s="1485">
        <f t="shared" si="194"/>
        <v>621500</v>
      </c>
      <c r="AM244" s="1485">
        <f t="shared" si="194"/>
        <v>1018600</v>
      </c>
      <c r="AN244" s="1485">
        <f t="shared" si="194"/>
        <v>754700</v>
      </c>
      <c r="AO244" s="1485">
        <f t="shared" si="194"/>
        <v>768400</v>
      </c>
      <c r="AP244" s="1485">
        <f t="shared" si="194"/>
        <v>651800</v>
      </c>
      <c r="AQ244" s="1485">
        <f t="shared" si="194"/>
        <v>778740</v>
      </c>
      <c r="AR244" s="1485">
        <f t="shared" si="194"/>
        <v>718300</v>
      </c>
      <c r="AS244" s="1486">
        <f>SUM(AG244:AR244)</f>
        <v>9330364</v>
      </c>
      <c r="AU244" s="1485">
        <f t="shared" ref="AU244:BF244" si="195">SUM(AU59,AU93)</f>
        <v>530800</v>
      </c>
      <c r="AV244" s="1485">
        <f t="shared" si="195"/>
        <v>744244</v>
      </c>
      <c r="AW244" s="1485">
        <f t="shared" si="195"/>
        <v>810056</v>
      </c>
      <c r="AX244" s="1485">
        <f t="shared" si="195"/>
        <v>526000</v>
      </c>
      <c r="AY244" s="1485">
        <f t="shared" si="195"/>
        <v>505700</v>
      </c>
      <c r="AZ244" s="1485">
        <f t="shared" si="195"/>
        <v>673400</v>
      </c>
      <c r="BA244" s="1485">
        <f t="shared" si="195"/>
        <v>664000</v>
      </c>
      <c r="BB244" s="1485">
        <f t="shared" si="195"/>
        <v>516528</v>
      </c>
      <c r="BC244" s="1485">
        <f t="shared" si="195"/>
        <v>840128</v>
      </c>
      <c r="BD244" s="1485">
        <f t="shared" si="195"/>
        <v>699000</v>
      </c>
      <c r="BE244" s="1485">
        <f t="shared" si="195"/>
        <v>1404286</v>
      </c>
      <c r="BF244" s="1485">
        <f t="shared" si="195"/>
        <v>664000</v>
      </c>
      <c r="BG244" s="1487">
        <f>SUM(AU244:BF244)</f>
        <v>8578142</v>
      </c>
      <c r="BI244" s="1485">
        <f t="shared" ref="BI244:BT244" si="196">SUM(BI59,BI93)</f>
        <v>645650.66666666663</v>
      </c>
      <c r="BJ244" s="1485">
        <f t="shared" si="196"/>
        <v>645650.66666666663</v>
      </c>
      <c r="BK244" s="1485">
        <f t="shared" si="196"/>
        <v>645650.66666666663</v>
      </c>
      <c r="BL244" s="1485">
        <f t="shared" si="196"/>
        <v>645650.66666666663</v>
      </c>
      <c r="BM244" s="1485">
        <f t="shared" si="196"/>
        <v>645650.66666666663</v>
      </c>
      <c r="BN244" s="1485">
        <f t="shared" si="196"/>
        <v>645650.66666666663</v>
      </c>
      <c r="BO244" s="1485">
        <f t="shared" si="196"/>
        <v>645650.66666666663</v>
      </c>
      <c r="BP244" s="1485">
        <f t="shared" si="196"/>
        <v>645650.66666666663</v>
      </c>
      <c r="BQ244" s="1485">
        <f t="shared" si="196"/>
        <v>645650.66666666663</v>
      </c>
      <c r="BR244" s="1485">
        <f t="shared" si="196"/>
        <v>645650.66666666663</v>
      </c>
      <c r="BS244" s="1485">
        <f t="shared" si="196"/>
        <v>645650.66666666663</v>
      </c>
      <c r="BT244" s="1485">
        <f t="shared" si="196"/>
        <v>645650.66666666663</v>
      </c>
      <c r="BU244" s="1487">
        <f>SUM(BI244:BT244)</f>
        <v>7747808.0000000009</v>
      </c>
    </row>
    <row r="245" spans="1:73" outlineLevel="1">
      <c r="A245" s="1434"/>
      <c r="B245" s="1484"/>
      <c r="C245" s="1434" t="s">
        <v>489</v>
      </c>
      <c r="D245" s="1485">
        <f t="shared" ref="D245:O245" si="197">SUM(D70,D104)</f>
        <v>0</v>
      </c>
      <c r="E245" s="1485">
        <f t="shared" si="197"/>
        <v>0</v>
      </c>
      <c r="F245" s="1485">
        <f t="shared" si="197"/>
        <v>0</v>
      </c>
      <c r="G245" s="1485">
        <f t="shared" si="197"/>
        <v>0</v>
      </c>
      <c r="H245" s="1485">
        <f t="shared" si="197"/>
        <v>530400</v>
      </c>
      <c r="I245" s="1485">
        <f t="shared" si="197"/>
        <v>120000</v>
      </c>
      <c r="J245" s="1485">
        <f t="shared" si="197"/>
        <v>216000</v>
      </c>
      <c r="K245" s="1485">
        <f t="shared" si="197"/>
        <v>397000</v>
      </c>
      <c r="L245" s="1485">
        <f t="shared" si="197"/>
        <v>1049000</v>
      </c>
      <c r="M245" s="1485">
        <f t="shared" si="197"/>
        <v>6759823</v>
      </c>
      <c r="N245" s="1485">
        <f t="shared" si="197"/>
        <v>4211907</v>
      </c>
      <c r="O245" s="1485">
        <f t="shared" si="197"/>
        <v>1252500</v>
      </c>
      <c r="P245" s="1486">
        <f t="shared" si="172"/>
        <v>14536630</v>
      </c>
      <c r="Q245" s="1434"/>
      <c r="R245" s="1434"/>
      <c r="S245" s="1485">
        <f t="shared" ref="S245:AD245" si="198">SUM(S70,S104)</f>
        <v>1865354</v>
      </c>
      <c r="T245" s="1485">
        <f t="shared" si="198"/>
        <v>3542110</v>
      </c>
      <c r="U245" s="1485">
        <f t="shared" si="198"/>
        <v>2109250</v>
      </c>
      <c r="V245" s="1485">
        <f t="shared" si="198"/>
        <v>10616019</v>
      </c>
      <c r="W245" s="1485">
        <f t="shared" si="198"/>
        <v>591500</v>
      </c>
      <c r="X245" s="1485">
        <f t="shared" si="198"/>
        <v>630450</v>
      </c>
      <c r="Y245" s="1485">
        <f t="shared" si="198"/>
        <v>503200</v>
      </c>
      <c r="Z245" s="1485">
        <f t="shared" si="198"/>
        <v>899300</v>
      </c>
      <c r="AA245" s="1485">
        <f t="shared" si="198"/>
        <v>225250</v>
      </c>
      <c r="AB245" s="1485">
        <f t="shared" si="198"/>
        <v>583550</v>
      </c>
      <c r="AC245" s="1485">
        <f t="shared" si="198"/>
        <v>3300388</v>
      </c>
      <c r="AD245" s="1485">
        <f t="shared" si="198"/>
        <v>612492</v>
      </c>
      <c r="AE245" s="1486">
        <f>SUM(S245:AD245)</f>
        <v>25478863</v>
      </c>
      <c r="AF245" s="1434"/>
      <c r="AG245" s="1485">
        <f t="shared" ref="AG245:AR245" si="199">SUM(AG70,AG104)</f>
        <v>20400</v>
      </c>
      <c r="AH245" s="1485">
        <f t="shared" si="199"/>
        <v>76500</v>
      </c>
      <c r="AI245" s="1485">
        <f t="shared" si="199"/>
        <v>0</v>
      </c>
      <c r="AJ245" s="1485">
        <f t="shared" si="199"/>
        <v>298350</v>
      </c>
      <c r="AK245" s="1485">
        <f t="shared" si="199"/>
        <v>161500</v>
      </c>
      <c r="AL245" s="1485">
        <f t="shared" si="199"/>
        <v>272000</v>
      </c>
      <c r="AM245" s="1485">
        <f t="shared" si="199"/>
        <v>0</v>
      </c>
      <c r="AN245" s="1485">
        <f t="shared" si="199"/>
        <v>0</v>
      </c>
      <c r="AO245" s="1485">
        <f t="shared" si="199"/>
        <v>0</v>
      </c>
      <c r="AP245" s="1485">
        <f t="shared" si="199"/>
        <v>0</v>
      </c>
      <c r="AQ245" s="1485">
        <f t="shared" si="199"/>
        <v>8400</v>
      </c>
      <c r="AR245" s="1485">
        <f t="shared" si="199"/>
        <v>3000</v>
      </c>
      <c r="AS245" s="1486">
        <f>SUM(AG245:AR245)</f>
        <v>840150</v>
      </c>
      <c r="AU245" s="1485">
        <f t="shared" ref="AU245:BF245" si="200">SUM(AU70,AU104)</f>
        <v>0</v>
      </c>
      <c r="AV245" s="1485">
        <f t="shared" si="200"/>
        <v>0</v>
      </c>
      <c r="AW245" s="1485">
        <f t="shared" si="200"/>
        <v>0</v>
      </c>
      <c r="AX245" s="1485">
        <f t="shared" si="200"/>
        <v>0</v>
      </c>
      <c r="AY245" s="1485">
        <f t="shared" si="200"/>
        <v>0</v>
      </c>
      <c r="AZ245" s="1485">
        <f t="shared" si="200"/>
        <v>0</v>
      </c>
      <c r="BA245" s="1485">
        <f t="shared" si="200"/>
        <v>290000</v>
      </c>
      <c r="BB245" s="1485">
        <f t="shared" si="200"/>
        <v>0</v>
      </c>
      <c r="BC245" s="1485">
        <f t="shared" si="200"/>
        <v>0</v>
      </c>
      <c r="BD245" s="1485">
        <f t="shared" si="200"/>
        <v>0</v>
      </c>
      <c r="BE245" s="1485">
        <f t="shared" si="200"/>
        <v>0</v>
      </c>
      <c r="BF245" s="1485">
        <f t="shared" si="200"/>
        <v>0</v>
      </c>
      <c r="BG245" s="1487">
        <f>SUM(AU245:BF245)</f>
        <v>290000</v>
      </c>
      <c r="BI245" s="1485">
        <f t="shared" ref="BI245:BT245" si="201">SUM(BI70,BI104)</f>
        <v>0</v>
      </c>
      <c r="BJ245" s="1485">
        <f t="shared" si="201"/>
        <v>0</v>
      </c>
      <c r="BK245" s="1485">
        <f t="shared" si="201"/>
        <v>0</v>
      </c>
      <c r="BL245" s="1485">
        <f t="shared" si="201"/>
        <v>0</v>
      </c>
      <c r="BM245" s="1485">
        <f t="shared" si="201"/>
        <v>0</v>
      </c>
      <c r="BN245" s="1485">
        <f t="shared" si="201"/>
        <v>0</v>
      </c>
      <c r="BO245" s="1485">
        <f t="shared" si="201"/>
        <v>0</v>
      </c>
      <c r="BP245" s="1485">
        <f t="shared" si="201"/>
        <v>0</v>
      </c>
      <c r="BQ245" s="1485">
        <f t="shared" si="201"/>
        <v>0</v>
      </c>
      <c r="BR245" s="1485">
        <f t="shared" si="201"/>
        <v>0</v>
      </c>
      <c r="BS245" s="1485">
        <f t="shared" si="201"/>
        <v>0</v>
      </c>
      <c r="BT245" s="1485">
        <f t="shared" si="201"/>
        <v>0</v>
      </c>
      <c r="BU245" s="1487">
        <f>SUM(BI245:BT245)</f>
        <v>0</v>
      </c>
    </row>
    <row r="246" spans="1:73">
      <c r="A246" s="1434"/>
      <c r="B246" s="1484"/>
      <c r="C246" s="1454"/>
      <c r="D246" s="1457"/>
      <c r="E246" s="1457"/>
      <c r="F246" s="1457"/>
      <c r="G246" s="1457"/>
      <c r="H246" s="1457"/>
      <c r="I246" s="1457"/>
      <c r="J246" s="1457"/>
      <c r="K246" s="1457"/>
      <c r="L246" s="1457"/>
      <c r="M246" s="1457"/>
      <c r="N246" s="1457"/>
      <c r="O246" s="1457"/>
      <c r="P246" s="1457"/>
      <c r="Q246" s="1434"/>
      <c r="R246" s="1434"/>
      <c r="S246" s="1457"/>
      <c r="T246" s="1457"/>
      <c r="U246" s="1457"/>
      <c r="V246" s="1457"/>
      <c r="W246" s="1457"/>
      <c r="X246" s="1457"/>
      <c r="Y246" s="1457"/>
      <c r="Z246" s="1457"/>
      <c r="AA246" s="1457"/>
      <c r="AB246" s="1457"/>
      <c r="AC246" s="1457"/>
      <c r="AD246" s="1457"/>
      <c r="AE246" s="1457"/>
      <c r="AF246" s="1434"/>
      <c r="AG246" s="1457"/>
      <c r="AH246" s="1457"/>
      <c r="AI246" s="1457"/>
      <c r="AJ246" s="1457"/>
      <c r="AK246" s="1457"/>
      <c r="AL246" s="1457"/>
      <c r="AM246" s="1457"/>
      <c r="AN246" s="1457"/>
      <c r="AO246" s="1457"/>
      <c r="AP246" s="1457"/>
      <c r="AQ246" s="1457"/>
      <c r="AR246" s="1457"/>
      <c r="AS246" s="1457"/>
      <c r="AU246" s="1457"/>
      <c r="AV246" s="1457"/>
      <c r="AW246" s="1457"/>
      <c r="AX246" s="1457"/>
      <c r="AY246" s="1457"/>
      <c r="AZ246" s="1457"/>
      <c r="BA246" s="1457"/>
      <c r="BB246" s="1457"/>
      <c r="BC246" s="1457"/>
      <c r="BD246" s="1457"/>
      <c r="BE246" s="1457"/>
      <c r="BF246" s="1457"/>
      <c r="BG246" s="1457"/>
      <c r="BI246" s="1457"/>
      <c r="BJ246" s="1457"/>
      <c r="BK246" s="1457"/>
      <c r="BL246" s="1457"/>
      <c r="BM246" s="1457"/>
      <c r="BN246" s="1457"/>
      <c r="BO246" s="1457"/>
      <c r="BP246" s="1457"/>
      <c r="BQ246" s="1457"/>
      <c r="BR246" s="1457"/>
      <c r="BS246" s="1457"/>
      <c r="BT246" s="1457"/>
      <c r="BU246" s="1457"/>
    </row>
    <row r="247" spans="1:73">
      <c r="A247" s="1434"/>
      <c r="B247" s="1484"/>
      <c r="C247" s="1454"/>
      <c r="D247" s="1457"/>
      <c r="E247" s="1457"/>
      <c r="F247" s="1457"/>
      <c r="G247" s="1457"/>
      <c r="H247" s="1457"/>
      <c r="I247" s="1457"/>
      <c r="J247" s="1457"/>
      <c r="K247" s="1457"/>
      <c r="L247" s="1457"/>
      <c r="M247" s="1457"/>
      <c r="N247" s="1457"/>
      <c r="O247" s="1457"/>
      <c r="P247" s="1457"/>
      <c r="Q247" s="1434"/>
      <c r="R247" s="1434"/>
      <c r="S247" s="1457"/>
      <c r="T247" s="1457"/>
      <c r="U247" s="1457"/>
      <c r="V247" s="1457"/>
      <c r="W247" s="1457"/>
      <c r="X247" s="1457"/>
      <c r="Y247" s="1457"/>
      <c r="Z247" s="1457"/>
      <c r="AA247" s="1457"/>
      <c r="AB247" s="1457"/>
      <c r="AC247" s="1457"/>
      <c r="AD247" s="1457"/>
      <c r="AE247" s="1457"/>
      <c r="AF247" s="1434"/>
      <c r="AG247" s="1457"/>
      <c r="AH247" s="1457"/>
      <c r="AI247" s="1457"/>
      <c r="AJ247" s="1457"/>
      <c r="AK247" s="1457"/>
      <c r="AL247" s="1457"/>
      <c r="AM247" s="1457"/>
      <c r="AN247" s="1457"/>
      <c r="AO247" s="1457"/>
      <c r="AP247" s="1457"/>
      <c r="AQ247" s="1457"/>
      <c r="AR247" s="1457"/>
      <c r="AS247" s="1457"/>
      <c r="AU247" s="1457"/>
      <c r="AV247" s="1457"/>
      <c r="AW247" s="1457"/>
      <c r="AX247" s="1457"/>
      <c r="AY247" s="1457"/>
      <c r="AZ247" s="1457"/>
      <c r="BA247" s="1457"/>
      <c r="BB247" s="1457"/>
      <c r="BC247" s="1457"/>
      <c r="BD247" s="1457"/>
      <c r="BE247" s="1457"/>
      <c r="BF247" s="1457"/>
      <c r="BG247" s="1457"/>
      <c r="BI247" s="1457"/>
      <c r="BJ247" s="1457"/>
      <c r="BK247" s="1457"/>
      <c r="BL247" s="1457"/>
      <c r="BM247" s="1457"/>
      <c r="BN247" s="1457"/>
      <c r="BO247" s="1457"/>
      <c r="BP247" s="1457"/>
      <c r="BQ247" s="1457"/>
      <c r="BR247" s="1457"/>
      <c r="BS247" s="1457"/>
      <c r="BT247" s="1457"/>
      <c r="BU247" s="1457"/>
    </row>
    <row r="248" spans="1:73">
      <c r="A248" s="1434"/>
      <c r="B248" s="1484"/>
      <c r="C248" s="1454"/>
      <c r="D248" s="1457"/>
      <c r="E248" s="1457"/>
      <c r="F248" s="1457"/>
      <c r="G248" s="1457"/>
      <c r="H248" s="1457"/>
      <c r="I248" s="1457"/>
      <c r="J248" s="1457"/>
      <c r="K248" s="1457"/>
      <c r="L248" s="1457"/>
      <c r="M248" s="1457"/>
      <c r="N248" s="1457"/>
      <c r="O248" s="1457"/>
      <c r="P248" s="1457"/>
      <c r="Q248" s="1434"/>
      <c r="R248" s="1434"/>
      <c r="S248" s="1457"/>
      <c r="T248" s="1457"/>
      <c r="U248" s="1457"/>
      <c r="V248" s="1457"/>
      <c r="W248" s="1457"/>
      <c r="X248" s="1457"/>
      <c r="Y248" s="1457"/>
      <c r="Z248" s="1457"/>
      <c r="AA248" s="1457"/>
      <c r="AB248" s="1457"/>
      <c r="AC248" s="1457"/>
      <c r="AD248" s="1457"/>
      <c r="AE248" s="1457"/>
      <c r="AF248" s="1434"/>
      <c r="AG248" s="1457"/>
      <c r="AH248" s="1457"/>
      <c r="AI248" s="1457"/>
      <c r="AJ248" s="1457"/>
      <c r="AK248" s="1457"/>
      <c r="AL248" s="1457"/>
      <c r="AM248" s="1457"/>
      <c r="AN248" s="1457"/>
      <c r="AO248" s="1457"/>
      <c r="AP248" s="1457"/>
      <c r="AQ248" s="1457"/>
      <c r="AR248" s="1457"/>
      <c r="AS248" s="1457"/>
      <c r="AU248" s="1457"/>
      <c r="AV248" s="1457"/>
      <c r="AW248" s="1457"/>
      <c r="AX248" s="1457"/>
      <c r="AY248" s="1457"/>
      <c r="AZ248" s="1457"/>
      <c r="BA248" s="1457"/>
      <c r="BB248" s="1457"/>
      <c r="BC248" s="1457"/>
      <c r="BD248" s="1457"/>
      <c r="BE248" s="1457"/>
      <c r="BF248" s="1457"/>
      <c r="BG248" s="1457"/>
      <c r="BI248" s="1457"/>
      <c r="BJ248" s="1457"/>
      <c r="BK248" s="1457"/>
      <c r="BL248" s="1457"/>
      <c r="BM248" s="1457"/>
      <c r="BN248" s="1457"/>
      <c r="BO248" s="1457"/>
      <c r="BP248" s="1457"/>
      <c r="BQ248" s="1457"/>
      <c r="BR248" s="1457"/>
      <c r="BS248" s="1457"/>
      <c r="BT248" s="1457"/>
      <c r="BU248" s="1457"/>
    </row>
    <row r="249" spans="1:73">
      <c r="A249" s="1434"/>
      <c r="B249" s="1484"/>
      <c r="C249" s="1454"/>
      <c r="D249" s="1457"/>
      <c r="E249" s="1457"/>
      <c r="F249" s="1457"/>
      <c r="G249" s="1457"/>
      <c r="H249" s="1457"/>
      <c r="I249" s="1457"/>
      <c r="J249" s="1457"/>
      <c r="K249" s="1457"/>
      <c r="L249" s="1457"/>
      <c r="M249" s="1457"/>
      <c r="N249" s="1457"/>
      <c r="O249" s="1457"/>
      <c r="P249" s="1457"/>
      <c r="Q249" s="1434"/>
      <c r="R249" s="1434"/>
      <c r="S249" s="1457"/>
      <c r="T249" s="1457"/>
      <c r="U249" s="1457"/>
      <c r="V249" s="1457"/>
      <c r="W249" s="1457"/>
      <c r="X249" s="1457"/>
      <c r="Y249" s="1457"/>
      <c r="Z249" s="1457"/>
      <c r="AA249" s="1457"/>
      <c r="AB249" s="1457"/>
      <c r="AC249" s="1457"/>
      <c r="AD249" s="1457"/>
      <c r="AE249" s="1457"/>
      <c r="AF249" s="1434"/>
      <c r="AG249" s="1457"/>
      <c r="AH249" s="1457"/>
      <c r="AI249" s="1457"/>
      <c r="AJ249" s="1457"/>
      <c r="AK249" s="1457"/>
      <c r="AL249" s="1457"/>
      <c r="AM249" s="1457"/>
      <c r="AN249" s="1457"/>
      <c r="AO249" s="1457"/>
      <c r="AP249" s="1457"/>
      <c r="AQ249" s="1457"/>
      <c r="AR249" s="1457"/>
      <c r="AS249" s="1457"/>
      <c r="AU249" s="1457"/>
      <c r="AV249" s="1457"/>
      <c r="AW249" s="1457"/>
      <c r="AX249" s="1457"/>
      <c r="AY249" s="1457"/>
      <c r="AZ249" s="1457"/>
      <c r="BA249" s="1457"/>
      <c r="BB249" s="1457"/>
      <c r="BC249" s="1457"/>
      <c r="BD249" s="1457"/>
      <c r="BE249" s="1457"/>
      <c r="BF249" s="1457"/>
      <c r="BG249" s="1457"/>
      <c r="BI249" s="1457"/>
      <c r="BJ249" s="1457"/>
      <c r="BK249" s="1457"/>
      <c r="BL249" s="1457"/>
      <c r="BM249" s="1457"/>
      <c r="BN249" s="1457"/>
      <c r="BO249" s="1457"/>
      <c r="BP249" s="1457"/>
      <c r="BQ249" s="1457"/>
      <c r="BR249" s="1457"/>
      <c r="BS249" s="1457"/>
      <c r="BT249" s="1457"/>
      <c r="BU249" s="1457"/>
    </row>
    <row r="250" spans="1:73">
      <c r="A250" s="1434"/>
      <c r="B250" s="1484"/>
      <c r="C250" s="1454"/>
      <c r="D250" s="1457"/>
      <c r="E250" s="1457"/>
      <c r="F250" s="1457"/>
      <c r="G250" s="1457">
        <f>G230</f>
        <v>329865095</v>
      </c>
      <c r="H250" s="1457">
        <f t="shared" ref="H250:O250" si="202">H230</f>
        <v>459480971</v>
      </c>
      <c r="I250" s="1457">
        <f t="shared" si="202"/>
        <v>483031532</v>
      </c>
      <c r="J250" s="1457">
        <f t="shared" si="202"/>
        <v>542188453</v>
      </c>
      <c r="K250" s="1457">
        <f t="shared" si="202"/>
        <v>698371433</v>
      </c>
      <c r="L250" s="1457">
        <f t="shared" si="202"/>
        <v>770713828</v>
      </c>
      <c r="M250" s="1457">
        <f t="shared" si="202"/>
        <v>787310976</v>
      </c>
      <c r="N250" s="1457">
        <f t="shared" si="202"/>
        <v>945245736</v>
      </c>
      <c r="O250" s="1457">
        <f t="shared" si="202"/>
        <v>1272666949</v>
      </c>
      <c r="P250" s="1457"/>
      <c r="Q250" s="1434"/>
      <c r="R250" s="1434"/>
      <c r="S250" s="1457">
        <f>S230</f>
        <v>998189036</v>
      </c>
      <c r="T250" s="1457">
        <f t="shared" ref="T250:AD250" si="203">T230</f>
        <v>1049243802</v>
      </c>
      <c r="U250" s="1457">
        <f t="shared" si="203"/>
        <v>1164098864</v>
      </c>
      <c r="V250" s="1457">
        <f t="shared" si="203"/>
        <v>1206092670</v>
      </c>
      <c r="W250" s="1457">
        <f t="shared" si="203"/>
        <v>1168641831</v>
      </c>
      <c r="X250" s="1457">
        <f t="shared" si="203"/>
        <v>1167021466</v>
      </c>
      <c r="Y250" s="1457">
        <f t="shared" si="203"/>
        <v>1112206571</v>
      </c>
      <c r="Z250" s="1457">
        <f t="shared" si="203"/>
        <v>1119968785</v>
      </c>
      <c r="AA250" s="1457">
        <f t="shared" si="203"/>
        <v>1156421589</v>
      </c>
      <c r="AB250" s="1457">
        <f t="shared" si="203"/>
        <v>1484210321</v>
      </c>
      <c r="AC250" s="1457">
        <f t="shared" si="203"/>
        <v>453770299</v>
      </c>
      <c r="AD250" s="1457">
        <f t="shared" si="203"/>
        <v>253306361</v>
      </c>
      <c r="AE250" s="1457"/>
      <c r="AF250" s="1434"/>
      <c r="AG250" s="1457"/>
      <c r="AH250" s="1457"/>
      <c r="AI250" s="1457"/>
      <c r="AJ250" s="1457"/>
      <c r="AK250" s="1457"/>
      <c r="AL250" s="1457"/>
      <c r="AM250" s="1457"/>
      <c r="AN250" s="1457"/>
      <c r="AO250" s="1457"/>
      <c r="AP250" s="1457"/>
      <c r="AQ250" s="1457"/>
      <c r="AR250" s="1457"/>
      <c r="AS250" s="1457"/>
      <c r="AU250" s="1457"/>
      <c r="AV250" s="1457"/>
      <c r="AW250" s="1457"/>
      <c r="AX250" s="1457"/>
      <c r="AY250" s="1457"/>
      <c r="AZ250" s="1457"/>
      <c r="BA250" s="1457"/>
      <c r="BB250" s="1457"/>
      <c r="BC250" s="1457"/>
      <c r="BD250" s="1457"/>
      <c r="BE250" s="1457"/>
      <c r="BF250" s="1457"/>
      <c r="BG250" s="1457"/>
      <c r="BI250" s="1457"/>
      <c r="BJ250" s="1457"/>
      <c r="BK250" s="1457"/>
      <c r="BL250" s="1457"/>
      <c r="BM250" s="1457"/>
      <c r="BN250" s="1457"/>
      <c r="BO250" s="1457"/>
      <c r="BP250" s="1457"/>
      <c r="BQ250" s="1457"/>
      <c r="BR250" s="1457"/>
      <c r="BS250" s="1457"/>
      <c r="BT250" s="1457"/>
      <c r="BU250" s="1457"/>
    </row>
    <row r="251" spans="1:73">
      <c r="A251" s="1434"/>
      <c r="B251" s="1484"/>
      <c r="C251" s="1454"/>
      <c r="D251" s="1457"/>
      <c r="E251" s="1457"/>
      <c r="F251" s="1457"/>
      <c r="G251" s="1457">
        <f>G232</f>
        <v>0</v>
      </c>
      <c r="H251" s="1457">
        <f t="shared" ref="H251:O251" si="204">H232</f>
        <v>0</v>
      </c>
      <c r="I251" s="1457">
        <f t="shared" si="204"/>
        <v>0</v>
      </c>
      <c r="J251" s="1457">
        <f t="shared" si="204"/>
        <v>0</v>
      </c>
      <c r="K251" s="1457">
        <f t="shared" si="204"/>
        <v>0</v>
      </c>
      <c r="L251" s="1457">
        <f t="shared" si="204"/>
        <v>0</v>
      </c>
      <c r="M251" s="1457">
        <f t="shared" si="204"/>
        <v>0</v>
      </c>
      <c r="N251" s="1457">
        <f t="shared" si="204"/>
        <v>0</v>
      </c>
      <c r="O251" s="1457">
        <f t="shared" si="204"/>
        <v>0</v>
      </c>
      <c r="P251" s="1457"/>
      <c r="Q251" s="1434"/>
      <c r="R251" s="1434"/>
      <c r="S251" s="1457">
        <f>S232</f>
        <v>0</v>
      </c>
      <c r="T251" s="1457">
        <f t="shared" ref="T251:AD251" si="205">T232</f>
        <v>0</v>
      </c>
      <c r="U251" s="1457">
        <f t="shared" si="205"/>
        <v>0</v>
      </c>
      <c r="V251" s="1457">
        <f t="shared" si="205"/>
        <v>0</v>
      </c>
      <c r="W251" s="1457">
        <f t="shared" si="205"/>
        <v>0</v>
      </c>
      <c r="X251" s="1457">
        <f t="shared" si="205"/>
        <v>0</v>
      </c>
      <c r="Y251" s="1457">
        <f t="shared" si="205"/>
        <v>10331317</v>
      </c>
      <c r="Z251" s="1457">
        <f t="shared" si="205"/>
        <v>13151722</v>
      </c>
      <c r="AA251" s="1457">
        <f t="shared" si="205"/>
        <v>2047631</v>
      </c>
      <c r="AB251" s="1457">
        <f t="shared" si="205"/>
        <v>4863643</v>
      </c>
      <c r="AC251" s="1457">
        <f t="shared" si="205"/>
        <v>0</v>
      </c>
      <c r="AD251" s="1457">
        <f t="shared" si="205"/>
        <v>30000</v>
      </c>
      <c r="AE251" s="1457"/>
      <c r="AF251" s="1434"/>
      <c r="AG251" s="1457"/>
      <c r="AH251" s="1457"/>
      <c r="AI251" s="1457"/>
      <c r="AJ251" s="1457"/>
      <c r="AK251" s="1457"/>
      <c r="AL251" s="1457"/>
      <c r="AM251" s="1457"/>
      <c r="AN251" s="1457"/>
      <c r="AO251" s="1457"/>
      <c r="AP251" s="1457"/>
      <c r="AQ251" s="1457"/>
      <c r="AR251" s="1457"/>
      <c r="AS251" s="1457"/>
      <c r="AU251" s="1457"/>
      <c r="AV251" s="1457"/>
      <c r="AW251" s="1457"/>
      <c r="AX251" s="1457"/>
      <c r="AY251" s="1457"/>
      <c r="AZ251" s="1457"/>
      <c r="BA251" s="1457"/>
      <c r="BB251" s="1457"/>
      <c r="BC251" s="1457"/>
      <c r="BD251" s="1457"/>
      <c r="BE251" s="1457"/>
      <c r="BF251" s="1457"/>
      <c r="BG251" s="1457"/>
      <c r="BI251" s="1457"/>
      <c r="BJ251" s="1457"/>
      <c r="BK251" s="1457"/>
      <c r="BL251" s="1457"/>
      <c r="BM251" s="1457"/>
      <c r="BN251" s="1457"/>
      <c r="BO251" s="1457"/>
      <c r="BP251" s="1457"/>
      <c r="BQ251" s="1457"/>
      <c r="BR251" s="1457"/>
      <c r="BS251" s="1457"/>
      <c r="BT251" s="1457"/>
      <c r="BU251" s="1457"/>
    </row>
    <row r="252" spans="1:73">
      <c r="A252" s="1434"/>
      <c r="B252" s="1484"/>
      <c r="C252" s="1454"/>
      <c r="D252" s="1457"/>
      <c r="E252" s="1457"/>
      <c r="F252" s="1457"/>
      <c r="G252" s="1457">
        <f>G231+G234+G233</f>
        <v>85977674.541666672</v>
      </c>
      <c r="H252" s="1457">
        <f t="shared" ref="H252:O252" si="206">H231+H234+H233</f>
        <v>60440871.458333336</v>
      </c>
      <c r="I252" s="1457">
        <f t="shared" si="206"/>
        <v>112844210</v>
      </c>
      <c r="J252" s="1457">
        <f t="shared" si="206"/>
        <v>94363142</v>
      </c>
      <c r="K252" s="1457">
        <f t="shared" si="206"/>
        <v>247254820</v>
      </c>
      <c r="L252" s="1457">
        <f t="shared" si="206"/>
        <v>356262637</v>
      </c>
      <c r="M252" s="1457">
        <f t="shared" si="206"/>
        <v>303133100</v>
      </c>
      <c r="N252" s="1457">
        <f t="shared" si="206"/>
        <v>153833420</v>
      </c>
      <c r="O252" s="1457">
        <f t="shared" si="206"/>
        <v>385310245</v>
      </c>
      <c r="P252" s="1457"/>
      <c r="Q252" s="1434"/>
      <c r="R252" s="1434"/>
      <c r="S252" s="1457">
        <f>S231+S234+S233</f>
        <v>207117269</v>
      </c>
      <c r="T252" s="1457">
        <f t="shared" ref="T252:AD252" si="207">T231+T234+T233</f>
        <v>164656901</v>
      </c>
      <c r="U252" s="1457">
        <f t="shared" si="207"/>
        <v>297430637</v>
      </c>
      <c r="V252" s="1457">
        <f t="shared" si="207"/>
        <v>282947504</v>
      </c>
      <c r="W252" s="1457">
        <f t="shared" si="207"/>
        <v>304421990</v>
      </c>
      <c r="X252" s="1457">
        <f t="shared" si="207"/>
        <v>525584819</v>
      </c>
      <c r="Y252" s="1457">
        <f t="shared" si="207"/>
        <v>330261908</v>
      </c>
      <c r="Z252" s="1457">
        <f t="shared" si="207"/>
        <v>405691975</v>
      </c>
      <c r="AA252" s="1457">
        <f t="shared" si="207"/>
        <v>351710059</v>
      </c>
      <c r="AB252" s="1457">
        <f t="shared" si="207"/>
        <v>53663354</v>
      </c>
      <c r="AC252" s="1457">
        <f t="shared" si="207"/>
        <v>221553288</v>
      </c>
      <c r="AD252" s="1457">
        <f t="shared" si="207"/>
        <v>145479654</v>
      </c>
      <c r="AE252" s="1457"/>
      <c r="AF252" s="1434"/>
      <c r="AG252" s="1457"/>
      <c r="AH252" s="1457"/>
      <c r="AI252" s="1457"/>
      <c r="AJ252" s="1457"/>
      <c r="AK252" s="1457"/>
      <c r="AL252" s="1457"/>
      <c r="AM252" s="1457"/>
      <c r="AN252" s="1457"/>
      <c r="AO252" s="1457"/>
      <c r="AP252" s="1457"/>
      <c r="AQ252" s="1434"/>
      <c r="AR252" s="1434"/>
      <c r="AS252" s="1457"/>
      <c r="AU252" s="1434"/>
      <c r="AV252" s="1434"/>
      <c r="AW252" s="1434"/>
      <c r="AX252" s="1434"/>
      <c r="AY252" s="1434"/>
      <c r="AZ252" s="1434"/>
      <c r="BA252" s="1434"/>
      <c r="BB252" s="1434"/>
      <c r="BC252" s="1434"/>
      <c r="BD252" s="1434"/>
      <c r="BE252" s="1434"/>
      <c r="BF252" s="1434"/>
      <c r="BG252" s="1457"/>
      <c r="BI252" s="1434"/>
      <c r="BJ252" s="1434"/>
      <c r="BK252" s="1434"/>
      <c r="BL252" s="1434"/>
      <c r="BM252" s="1434"/>
      <c r="BN252" s="1434"/>
      <c r="BO252" s="1434"/>
      <c r="BP252" s="1434"/>
      <c r="BQ252" s="1434"/>
      <c r="BR252" s="1434"/>
      <c r="BS252" s="1434"/>
      <c r="BT252" s="1434"/>
      <c r="BU252" s="1457"/>
    </row>
    <row r="253" spans="1:73">
      <c r="A253" s="1434"/>
      <c r="B253" s="1484"/>
      <c r="C253" s="1454"/>
      <c r="D253" s="1457"/>
      <c r="E253" s="1457"/>
      <c r="F253" s="1457"/>
      <c r="G253" s="1457"/>
      <c r="H253" s="1457"/>
      <c r="I253" s="1457"/>
      <c r="J253" s="1457"/>
      <c r="K253" s="1457"/>
      <c r="L253" s="1457"/>
      <c r="M253" s="1457"/>
      <c r="N253" s="1457"/>
      <c r="O253" s="1457"/>
      <c r="P253" s="1457"/>
      <c r="Q253" s="1434"/>
      <c r="R253" s="1434"/>
      <c r="S253" s="1457"/>
      <c r="T253" s="1457"/>
      <c r="U253" s="1457"/>
      <c r="V253" s="1457"/>
      <c r="W253" s="1457"/>
      <c r="X253" s="1457"/>
      <c r="Y253" s="1457"/>
      <c r="Z253" s="1457"/>
      <c r="AA253" s="1457"/>
      <c r="AB253" s="1457"/>
      <c r="AC253" s="1457"/>
      <c r="AD253" s="1457"/>
      <c r="AE253" s="1457"/>
      <c r="AF253" s="1434"/>
      <c r="AG253" s="1457"/>
      <c r="AH253" s="1457"/>
      <c r="AI253" s="1457"/>
      <c r="AJ253" s="1457"/>
      <c r="AK253" s="1457"/>
      <c r="AL253" s="1457"/>
      <c r="AM253" s="1457"/>
      <c r="AN253" s="1457"/>
      <c r="AO253" s="1457"/>
      <c r="AP253" s="1457"/>
      <c r="AQ253" s="1434"/>
      <c r="AR253" s="1434"/>
      <c r="AS253" s="1457"/>
      <c r="AU253" s="1434"/>
      <c r="AV253" s="1434"/>
      <c r="AW253" s="1434"/>
      <c r="AX253" s="1434"/>
      <c r="AY253" s="1434"/>
      <c r="AZ253" s="1434"/>
      <c r="BA253" s="1434"/>
      <c r="BB253" s="1434"/>
      <c r="BC253" s="1434"/>
      <c r="BD253" s="1434"/>
      <c r="BE253" s="1434"/>
      <c r="BF253" s="1434"/>
      <c r="BG253" s="1457"/>
      <c r="BI253" s="1434"/>
      <c r="BJ253" s="1434"/>
      <c r="BK253" s="1434"/>
      <c r="BL253" s="1434"/>
      <c r="BM253" s="1434"/>
      <c r="BN253" s="1434"/>
      <c r="BO253" s="1434"/>
      <c r="BP253" s="1434"/>
      <c r="BQ253" s="1434"/>
      <c r="BR253" s="1434"/>
      <c r="BS253" s="1434"/>
      <c r="BT253" s="1434"/>
      <c r="BU253" s="1457"/>
    </row>
    <row r="254" spans="1:73">
      <c r="A254" s="1434"/>
      <c r="B254" s="1484"/>
      <c r="C254" s="1454"/>
      <c r="D254" s="1457"/>
      <c r="E254" s="1457"/>
      <c r="F254" s="1457"/>
      <c r="G254" s="1457"/>
      <c r="H254" s="1457"/>
      <c r="I254" s="1457"/>
      <c r="J254" s="1457"/>
      <c r="K254" s="1457"/>
      <c r="L254" s="1457"/>
      <c r="M254" s="1457"/>
      <c r="N254" s="1457"/>
      <c r="O254" s="1457"/>
      <c r="P254" s="1457"/>
      <c r="Q254" s="1434"/>
      <c r="R254" s="1434"/>
      <c r="S254" s="1457"/>
      <c r="T254" s="1457"/>
      <c r="U254" s="1457"/>
      <c r="V254" s="1457"/>
      <c r="W254" s="1457"/>
      <c r="X254" s="1457"/>
      <c r="Y254" s="1457"/>
      <c r="Z254" s="1457"/>
      <c r="AA254" s="1457"/>
      <c r="AB254" s="1457"/>
      <c r="AC254" s="1457"/>
      <c r="AD254" s="1457"/>
      <c r="AE254" s="1457"/>
      <c r="AF254" s="1434"/>
      <c r="AG254" s="1457"/>
      <c r="AH254" s="1457"/>
      <c r="AI254" s="1457"/>
      <c r="AJ254" s="1457"/>
      <c r="AK254" s="1457"/>
      <c r="AL254" s="1457"/>
      <c r="AM254" s="1457"/>
      <c r="AN254" s="1457"/>
      <c r="AO254" s="1457"/>
      <c r="AP254" s="1457"/>
      <c r="AQ254" s="1434"/>
      <c r="AR254" s="1434"/>
      <c r="AS254" s="1457"/>
      <c r="AU254" s="1434"/>
      <c r="AV254" s="1434"/>
      <c r="AW254" s="1434"/>
      <c r="AX254" s="1434"/>
      <c r="AY254" s="1434"/>
      <c r="AZ254" s="1434"/>
      <c r="BA254" s="1434"/>
      <c r="BB254" s="1434"/>
      <c r="BC254" s="1434"/>
      <c r="BD254" s="1434"/>
      <c r="BE254" s="1434"/>
      <c r="BF254" s="1434"/>
      <c r="BG254" s="1457"/>
      <c r="BI254" s="1434"/>
      <c r="BJ254" s="1434"/>
      <c r="BK254" s="1434"/>
      <c r="BL254" s="1434"/>
      <c r="BM254" s="1434"/>
      <c r="BN254" s="1434"/>
      <c r="BO254" s="1434"/>
      <c r="BP254" s="1434"/>
      <c r="BQ254" s="1434"/>
      <c r="BR254" s="1434"/>
      <c r="BS254" s="1434"/>
      <c r="BT254" s="1434"/>
      <c r="BU254" s="1457"/>
    </row>
    <row r="255" spans="1:73">
      <c r="A255" s="1434"/>
      <c r="B255" s="1434"/>
      <c r="C255" s="1434"/>
      <c r="D255" s="1457"/>
      <c r="E255" s="1457"/>
      <c r="F255" s="1457"/>
      <c r="G255" s="1457"/>
      <c r="H255" s="1457"/>
      <c r="I255" s="1457"/>
      <c r="J255" s="1457"/>
      <c r="K255" s="1457"/>
      <c r="L255" s="1457"/>
      <c r="M255" s="1457"/>
      <c r="N255" s="1457"/>
      <c r="O255" s="1457"/>
      <c r="P255" s="1457"/>
      <c r="Q255" s="1434"/>
      <c r="R255" s="1434"/>
      <c r="S255" s="1457"/>
      <c r="T255" s="1457"/>
      <c r="U255" s="1457"/>
      <c r="V255" s="1457"/>
      <c r="W255" s="1457"/>
      <c r="X255" s="1457"/>
      <c r="Y255" s="1457"/>
      <c r="Z255" s="1457"/>
      <c r="AA255" s="1457"/>
      <c r="AB255" s="1457"/>
      <c r="AC255" s="1457"/>
      <c r="AD255" s="1457"/>
      <c r="AE255" s="1457"/>
      <c r="AF255" s="1434"/>
      <c r="AG255" s="1457"/>
      <c r="AH255" s="1457"/>
      <c r="AI255" s="1457"/>
      <c r="AJ255" s="1457"/>
      <c r="AK255" s="1457"/>
      <c r="AL255" s="1457"/>
      <c r="AM255" s="1457"/>
      <c r="AN255" s="1457"/>
      <c r="AO255" s="1457"/>
      <c r="AP255" s="1457"/>
      <c r="AQ255" s="1434"/>
      <c r="AR255" s="1434"/>
      <c r="AS255" s="1457"/>
      <c r="AU255" s="1434"/>
      <c r="AV255" s="1434"/>
      <c r="AW255" s="1434"/>
      <c r="AX255" s="1434"/>
      <c r="AY255" s="1434"/>
      <c r="AZ255" s="1434"/>
      <c r="BA255" s="1434"/>
      <c r="BB255" s="1434"/>
      <c r="BC255" s="1434"/>
      <c r="BD255" s="1434"/>
      <c r="BE255" s="1434"/>
      <c r="BF255" s="1434"/>
      <c r="BG255" s="1457"/>
      <c r="BI255" s="1434"/>
      <c r="BJ255" s="1434"/>
      <c r="BK255" s="1434"/>
      <c r="BL255" s="1434"/>
      <c r="BM255" s="1434"/>
      <c r="BN255" s="1434"/>
      <c r="BO255" s="1434"/>
      <c r="BP255" s="1434"/>
      <c r="BQ255" s="1434"/>
      <c r="BR255" s="1434"/>
      <c r="BS255" s="1434"/>
      <c r="BT255" s="1434"/>
      <c r="BU255" s="1457"/>
    </row>
    <row r="256" spans="1:73">
      <c r="A256" s="1434"/>
      <c r="B256" s="1434"/>
      <c r="C256" s="1434"/>
      <c r="D256" s="1435"/>
      <c r="E256" s="1435"/>
      <c r="F256" s="1435"/>
      <c r="G256" s="1435"/>
      <c r="H256" s="1435"/>
      <c r="I256" s="1435"/>
      <c r="J256" s="1435"/>
      <c r="K256" s="1435"/>
      <c r="L256" s="1435"/>
      <c r="M256" s="1435"/>
      <c r="N256" s="1435"/>
      <c r="O256" s="1435"/>
      <c r="P256" s="1435"/>
      <c r="Q256" s="1434"/>
      <c r="R256" s="1434"/>
      <c r="S256" s="1435"/>
      <c r="T256" s="1435"/>
      <c r="U256" s="1435"/>
      <c r="V256" s="1435"/>
      <c r="W256" s="1435"/>
      <c r="X256" s="1435"/>
      <c r="Y256" s="1435"/>
      <c r="Z256" s="1435"/>
      <c r="AA256" s="1435"/>
      <c r="AB256" s="1435"/>
      <c r="AC256" s="1435"/>
      <c r="AD256" s="1435"/>
      <c r="AE256" s="1435"/>
      <c r="AF256" s="1434"/>
      <c r="AG256" s="1435"/>
      <c r="AH256" s="1435"/>
      <c r="AI256" s="1435"/>
      <c r="AJ256" s="1435"/>
      <c r="AK256" s="1435"/>
      <c r="AL256" s="1435"/>
      <c r="AM256" s="1435"/>
      <c r="AN256" s="1435"/>
      <c r="AO256" s="1435"/>
      <c r="AP256" s="1435"/>
      <c r="AQ256" s="1434"/>
      <c r="AR256" s="1434"/>
      <c r="AS256" s="1435"/>
      <c r="AU256" s="1434"/>
      <c r="AV256" s="1434"/>
      <c r="AW256" s="1434"/>
      <c r="AX256" s="1434"/>
      <c r="AY256" s="1434"/>
      <c r="AZ256" s="1434"/>
      <c r="BA256" s="1434"/>
      <c r="BB256" s="1434"/>
      <c r="BC256" s="1434"/>
      <c r="BD256" s="1434"/>
      <c r="BE256" s="1434"/>
      <c r="BF256" s="1434"/>
      <c r="BG256" s="1435"/>
      <c r="BI256" s="1434"/>
      <c r="BJ256" s="1434"/>
      <c r="BK256" s="1434"/>
      <c r="BL256" s="1434"/>
      <c r="BM256" s="1434"/>
      <c r="BN256" s="1434"/>
      <c r="BO256" s="1434"/>
      <c r="BP256" s="1434"/>
      <c r="BQ256" s="1434"/>
      <c r="BR256" s="1434"/>
      <c r="BS256" s="1434"/>
      <c r="BT256" s="1434"/>
      <c r="BU256" s="1435"/>
    </row>
    <row r="257" spans="1:73">
      <c r="A257" s="1434"/>
      <c r="B257" s="1488"/>
      <c r="C257" s="1434"/>
      <c r="D257" s="1477"/>
      <c r="E257" s="1477"/>
      <c r="F257" s="1477"/>
      <c r="G257" s="1477"/>
      <c r="H257" s="1477"/>
      <c r="I257" s="1477"/>
      <c r="J257" s="1477"/>
      <c r="K257" s="1477"/>
      <c r="L257" s="1477"/>
      <c r="M257" s="1477"/>
      <c r="N257" s="1477"/>
      <c r="O257" s="1477"/>
      <c r="P257" s="1477"/>
      <c r="Q257" s="1434"/>
      <c r="R257" s="1434"/>
      <c r="S257" s="1477"/>
      <c r="T257" s="1477"/>
      <c r="U257" s="1477"/>
      <c r="V257" s="1477"/>
      <c r="W257" s="1477"/>
      <c r="X257" s="1477"/>
      <c r="Y257" s="1477"/>
      <c r="Z257" s="1477"/>
      <c r="AA257" s="1477"/>
      <c r="AB257" s="1477"/>
      <c r="AC257" s="1477"/>
      <c r="AD257" s="1477"/>
      <c r="AE257" s="1477"/>
      <c r="AF257" s="1434"/>
      <c r="AG257" s="1477"/>
      <c r="AH257" s="1477"/>
      <c r="AI257" s="1477"/>
      <c r="AJ257" s="1477"/>
      <c r="AK257" s="1477"/>
      <c r="AL257" s="1477"/>
      <c r="AM257" s="1477"/>
      <c r="AN257" s="1477"/>
      <c r="AO257" s="1477"/>
      <c r="AP257" s="1477"/>
      <c r="AQ257" s="1434"/>
      <c r="AR257" s="1434"/>
      <c r="AS257" s="1477"/>
      <c r="AU257" s="1434"/>
      <c r="AV257" s="1434"/>
      <c r="AW257" s="1434"/>
      <c r="AX257" s="1434"/>
      <c r="AY257" s="1434"/>
      <c r="AZ257" s="1434"/>
      <c r="BA257" s="1434"/>
      <c r="BB257" s="1434"/>
      <c r="BC257" s="1434"/>
      <c r="BD257" s="1434"/>
      <c r="BE257" s="1434"/>
      <c r="BF257" s="1434"/>
      <c r="BG257" s="1477"/>
      <c r="BI257" s="1434"/>
      <c r="BJ257" s="1434"/>
      <c r="BK257" s="1434"/>
      <c r="BL257" s="1434"/>
      <c r="BM257" s="1434"/>
      <c r="BN257" s="1434"/>
      <c r="BO257" s="1434"/>
      <c r="BP257" s="1434"/>
      <c r="BQ257" s="1434"/>
      <c r="BR257" s="1434"/>
      <c r="BS257" s="1434"/>
      <c r="BT257" s="1434"/>
      <c r="BU257" s="1477"/>
    </row>
    <row r="258" spans="1:73">
      <c r="A258" s="1434"/>
      <c r="B258" s="1489"/>
      <c r="C258" s="1434"/>
      <c r="D258" s="1457"/>
      <c r="E258" s="1457"/>
      <c r="F258" s="1457"/>
      <c r="G258" s="1457"/>
      <c r="H258" s="1457"/>
      <c r="I258" s="1457"/>
      <c r="J258" s="1457"/>
      <c r="K258" s="1457"/>
      <c r="L258" s="1457"/>
      <c r="M258" s="1457"/>
      <c r="N258" s="1457"/>
      <c r="O258" s="1457"/>
      <c r="P258" s="1457"/>
      <c r="Q258" s="1434"/>
      <c r="R258" s="1434"/>
      <c r="S258" s="1457"/>
      <c r="T258" s="1457"/>
      <c r="U258" s="1457"/>
      <c r="V258" s="1457"/>
      <c r="W258" s="1457"/>
      <c r="X258" s="1457"/>
      <c r="Y258" s="1457"/>
      <c r="Z258" s="1457"/>
      <c r="AA258" s="1457"/>
      <c r="AB258" s="1457"/>
      <c r="AC258" s="1457"/>
      <c r="AD258" s="1457"/>
      <c r="AE258" s="1457"/>
      <c r="AF258" s="1434"/>
      <c r="AG258" s="1457"/>
      <c r="AH258" s="1457"/>
      <c r="AI258" s="1457"/>
      <c r="AJ258" s="1457"/>
      <c r="AK258" s="1457"/>
      <c r="AL258" s="1457"/>
      <c r="AM258" s="1457"/>
      <c r="AN258" s="1457"/>
      <c r="AO258" s="1457"/>
      <c r="AP258" s="1457"/>
      <c r="AQ258" s="1434"/>
      <c r="AR258" s="1434"/>
      <c r="AS258" s="1457"/>
      <c r="AU258" s="1434"/>
      <c r="AV258" s="1434"/>
      <c r="AW258" s="1434"/>
      <c r="AX258" s="1434"/>
      <c r="AY258" s="1434"/>
      <c r="AZ258" s="1434"/>
      <c r="BA258" s="1434"/>
      <c r="BB258" s="1434"/>
      <c r="BC258" s="1434"/>
      <c r="BD258" s="1434"/>
      <c r="BE258" s="1434"/>
      <c r="BF258" s="1434"/>
      <c r="BG258" s="1457"/>
      <c r="BI258" s="1434"/>
      <c r="BJ258" s="1434"/>
      <c r="BK258" s="1434"/>
      <c r="BL258" s="1434"/>
      <c r="BM258" s="1434"/>
      <c r="BN258" s="1434"/>
      <c r="BO258" s="1434"/>
      <c r="BP258" s="1434"/>
      <c r="BQ258" s="1434"/>
      <c r="BR258" s="1434"/>
      <c r="BS258" s="1434"/>
      <c r="BT258" s="1434"/>
      <c r="BU258" s="1457"/>
    </row>
    <row r="259" spans="1:73">
      <c r="A259" s="1434"/>
      <c r="B259" s="1490"/>
      <c r="C259" s="1434"/>
      <c r="D259" s="1457"/>
      <c r="E259" s="1457"/>
      <c r="F259" s="1457"/>
      <c r="G259" s="1457"/>
      <c r="H259" s="1457"/>
      <c r="I259" s="1457"/>
      <c r="J259" s="1457"/>
      <c r="K259" s="1457"/>
      <c r="L259" s="1457"/>
      <c r="M259" s="1457"/>
      <c r="N259" s="1457"/>
      <c r="O259" s="1457"/>
      <c r="P259" s="1457"/>
      <c r="Q259" s="1434"/>
      <c r="R259" s="1434"/>
      <c r="S259" s="1457"/>
      <c r="T259" s="1457"/>
      <c r="U259" s="1457"/>
      <c r="V259" s="1457"/>
      <c r="W259" s="1457"/>
      <c r="X259" s="1457"/>
      <c r="Y259" s="1457"/>
      <c r="Z259" s="1457"/>
      <c r="AA259" s="1457"/>
      <c r="AB259" s="1457"/>
      <c r="AC259" s="1457"/>
      <c r="AD259" s="1457"/>
      <c r="AE259" s="1457"/>
      <c r="AF259" s="1434"/>
      <c r="AG259" s="1457"/>
      <c r="AH259" s="1457"/>
      <c r="AI259" s="1457"/>
      <c r="AJ259" s="1457"/>
      <c r="AK259" s="1457"/>
      <c r="AL259" s="1457"/>
      <c r="AM259" s="1457"/>
      <c r="AN259" s="1457"/>
      <c r="AO259" s="1457"/>
      <c r="AP259" s="1457"/>
      <c r="AQ259" s="1434"/>
      <c r="AR259" s="1434"/>
      <c r="AS259" s="1457"/>
      <c r="AU259" s="1434"/>
      <c r="AV259" s="1434"/>
      <c r="AW259" s="1434"/>
      <c r="AX259" s="1434"/>
      <c r="AY259" s="1434"/>
      <c r="AZ259" s="1434"/>
      <c r="BA259" s="1434"/>
      <c r="BB259" s="1434"/>
      <c r="BC259" s="1434"/>
      <c r="BD259" s="1434"/>
      <c r="BE259" s="1434"/>
      <c r="BF259" s="1434"/>
      <c r="BG259" s="1457"/>
      <c r="BI259" s="1434"/>
      <c r="BJ259" s="1434"/>
      <c r="BK259" s="1434"/>
      <c r="BL259" s="1434"/>
      <c r="BM259" s="1434"/>
      <c r="BN259" s="1434"/>
      <c r="BO259" s="1434"/>
      <c r="BP259" s="1434"/>
      <c r="BQ259" s="1434"/>
      <c r="BR259" s="1434"/>
      <c r="BS259" s="1434"/>
      <c r="BT259" s="1434"/>
      <c r="BU259" s="1457"/>
    </row>
    <row r="260" spans="1:73">
      <c r="A260" s="1434"/>
      <c r="B260" s="1434"/>
      <c r="C260" s="1434"/>
      <c r="D260" s="1434"/>
      <c r="E260" s="1434"/>
      <c r="F260" s="1434"/>
      <c r="G260" s="1434"/>
      <c r="H260" s="1434"/>
      <c r="I260" s="1434"/>
      <c r="J260" s="1434"/>
      <c r="K260" s="1434"/>
      <c r="L260" s="1434"/>
      <c r="M260" s="1434"/>
      <c r="N260" s="1434"/>
      <c r="O260" s="1434"/>
      <c r="P260" s="1434"/>
      <c r="Q260" s="1434"/>
      <c r="R260" s="1434"/>
      <c r="S260" s="1434"/>
      <c r="T260" s="1434"/>
      <c r="U260" s="1434"/>
      <c r="V260" s="1434"/>
      <c r="W260" s="1434"/>
      <c r="X260" s="1434"/>
      <c r="Y260" s="1434"/>
      <c r="Z260" s="1434"/>
      <c r="AA260" s="1434"/>
      <c r="AB260" s="1434"/>
      <c r="AC260" s="1434"/>
      <c r="AD260" s="1434"/>
      <c r="AE260" s="1434"/>
      <c r="AF260" s="1434"/>
      <c r="AG260" s="1434"/>
      <c r="AH260" s="1434"/>
      <c r="AI260" s="1434"/>
      <c r="AJ260" s="1434"/>
      <c r="AK260" s="1434"/>
      <c r="AL260" s="1434"/>
      <c r="AM260" s="1434"/>
      <c r="AN260" s="1434"/>
      <c r="AO260" s="1434"/>
      <c r="AP260" s="1434"/>
      <c r="AQ260" s="1434"/>
      <c r="AR260" s="1434"/>
      <c r="AS260" s="1434"/>
      <c r="AU260" s="1434"/>
      <c r="AV260" s="1434"/>
      <c r="AW260" s="1434"/>
      <c r="AX260" s="1434"/>
      <c r="AY260" s="1434"/>
      <c r="AZ260" s="1434"/>
      <c r="BA260" s="1434"/>
      <c r="BB260" s="1434"/>
      <c r="BC260" s="1434"/>
      <c r="BD260" s="1434"/>
      <c r="BE260" s="1434"/>
      <c r="BF260" s="1434"/>
      <c r="BG260" s="1434"/>
      <c r="BI260" s="1434"/>
      <c r="BJ260" s="1434"/>
      <c r="BK260" s="1434"/>
      <c r="BL260" s="1434"/>
      <c r="BM260" s="1434"/>
      <c r="BN260" s="1434"/>
      <c r="BO260" s="1434"/>
      <c r="BP260" s="1434"/>
      <c r="BQ260" s="1434"/>
      <c r="BR260" s="1434"/>
      <c r="BS260" s="1434"/>
      <c r="BT260" s="1434"/>
      <c r="BU260" s="1434"/>
    </row>
    <row r="261" spans="1:73">
      <c r="A261" s="1434"/>
      <c r="B261" s="1488"/>
      <c r="C261" s="1434"/>
      <c r="D261" s="1477"/>
      <c r="E261" s="1477"/>
      <c r="F261" s="1477"/>
      <c r="G261" s="1477"/>
      <c r="H261" s="1477"/>
      <c r="I261" s="1477"/>
      <c r="J261" s="1477"/>
      <c r="K261" s="1477"/>
      <c r="L261" s="1477"/>
      <c r="M261" s="1477"/>
      <c r="N261" s="1477"/>
      <c r="O261" s="1477"/>
      <c r="P261" s="1477"/>
      <c r="Q261" s="1434"/>
      <c r="R261" s="1434"/>
      <c r="S261" s="1477"/>
      <c r="T261" s="1477"/>
      <c r="U261" s="1477"/>
      <c r="V261" s="1477"/>
      <c r="W261" s="1477"/>
      <c r="X261" s="1477"/>
      <c r="Y261" s="1477"/>
      <c r="Z261" s="1477"/>
      <c r="AA261" s="1477"/>
      <c r="AB261" s="1477"/>
      <c r="AC261" s="1477"/>
      <c r="AD261" s="1477"/>
      <c r="AE261" s="1477"/>
      <c r="AF261" s="1434"/>
      <c r="AG261" s="1477"/>
      <c r="AH261" s="1477"/>
      <c r="AI261" s="1477"/>
      <c r="AJ261" s="1477"/>
      <c r="AK261" s="1477"/>
      <c r="AL261" s="1477"/>
      <c r="AM261" s="1477"/>
      <c r="AN261" s="1477"/>
      <c r="AO261" s="1477"/>
      <c r="AP261" s="1477"/>
      <c r="AQ261" s="1434"/>
      <c r="AR261" s="1434"/>
      <c r="AS261" s="1477"/>
      <c r="AU261" s="1434"/>
      <c r="AV261" s="1434"/>
      <c r="AW261" s="1434"/>
      <c r="AX261" s="1434"/>
      <c r="AY261" s="1434"/>
      <c r="AZ261" s="1434"/>
      <c r="BA261" s="1434"/>
      <c r="BB261" s="1434"/>
      <c r="BC261" s="1434"/>
      <c r="BD261" s="1434"/>
      <c r="BE261" s="1434"/>
      <c r="BF261" s="1434"/>
      <c r="BG261" s="1477"/>
      <c r="BI261" s="1434"/>
      <c r="BJ261" s="1434"/>
      <c r="BK261" s="1434"/>
      <c r="BL261" s="1434"/>
      <c r="BM261" s="1434"/>
      <c r="BN261" s="1434"/>
      <c r="BO261" s="1434"/>
      <c r="BP261" s="1434"/>
      <c r="BQ261" s="1434"/>
      <c r="BR261" s="1434"/>
      <c r="BS261" s="1434"/>
      <c r="BT261" s="1434"/>
      <c r="BU261" s="1477"/>
    </row>
    <row r="262" spans="1:73">
      <c r="A262" s="1434"/>
      <c r="B262" s="1489"/>
      <c r="C262" s="1434"/>
      <c r="D262" s="1457"/>
      <c r="E262" s="1457"/>
      <c r="F262" s="1457"/>
      <c r="G262" s="1457"/>
      <c r="H262" s="1457"/>
      <c r="I262" s="1457"/>
      <c r="J262" s="1457"/>
      <c r="K262" s="1457"/>
      <c r="L262" s="1457"/>
      <c r="M262" s="1457"/>
      <c r="N262" s="1457"/>
      <c r="O262" s="1457"/>
      <c r="P262" s="1457"/>
      <c r="Q262" s="1434"/>
      <c r="R262" s="1434"/>
      <c r="S262" s="1457"/>
      <c r="T262" s="1457"/>
      <c r="U262" s="1457"/>
      <c r="V262" s="1457"/>
      <c r="W262" s="1457"/>
      <c r="X262" s="1457"/>
      <c r="Y262" s="1457"/>
      <c r="Z262" s="1457"/>
      <c r="AA262" s="1457"/>
      <c r="AB262" s="1457"/>
      <c r="AC262" s="1457"/>
      <c r="AD262" s="1457"/>
      <c r="AE262" s="1457"/>
      <c r="AF262" s="1434"/>
      <c r="AG262" s="1457"/>
      <c r="AH262" s="1457"/>
      <c r="AI262" s="1457"/>
      <c r="AJ262" s="1457"/>
      <c r="AK262" s="1457"/>
      <c r="AL262" s="1457"/>
      <c r="AM262" s="1457"/>
      <c r="AN262" s="1457"/>
      <c r="AO262" s="1457"/>
      <c r="AP262" s="1457"/>
      <c r="AQ262" s="1434"/>
      <c r="AR262" s="1434"/>
      <c r="AS262" s="1457"/>
      <c r="AU262" s="1434"/>
      <c r="AV262" s="1434"/>
      <c r="AW262" s="1434"/>
      <c r="AX262" s="1434"/>
      <c r="AY262" s="1434"/>
      <c r="AZ262" s="1434"/>
      <c r="BA262" s="1434"/>
      <c r="BB262" s="1434"/>
      <c r="BC262" s="1434"/>
      <c r="BD262" s="1434"/>
      <c r="BE262" s="1434"/>
      <c r="BF262" s="1434"/>
      <c r="BG262" s="1457"/>
      <c r="BI262" s="1434"/>
      <c r="BJ262" s="1434"/>
      <c r="BK262" s="1434"/>
      <c r="BL262" s="1434"/>
      <c r="BM262" s="1434"/>
      <c r="BN262" s="1434"/>
      <c r="BO262" s="1434"/>
      <c r="BP262" s="1434"/>
      <c r="BQ262" s="1434"/>
      <c r="BR262" s="1434"/>
      <c r="BS262" s="1434"/>
      <c r="BT262" s="1434"/>
      <c r="BU262" s="1457"/>
    </row>
    <row r="263" spans="1:73">
      <c r="A263" s="1434"/>
      <c r="B263" s="1490"/>
      <c r="C263" s="1434"/>
      <c r="D263" s="1457"/>
      <c r="E263" s="1457"/>
      <c r="F263" s="1457"/>
      <c r="G263" s="1457"/>
      <c r="H263" s="1457"/>
      <c r="I263" s="1457"/>
      <c r="J263" s="1457"/>
      <c r="K263" s="1457"/>
      <c r="L263" s="1457"/>
      <c r="M263" s="1457"/>
      <c r="N263" s="1457"/>
      <c r="O263" s="1457"/>
      <c r="P263" s="1457"/>
      <c r="Q263" s="1434"/>
      <c r="R263" s="1434"/>
      <c r="S263" s="1457"/>
      <c r="T263" s="1457"/>
      <c r="U263" s="1457"/>
      <c r="V263" s="1457"/>
      <c r="W263" s="1457"/>
      <c r="X263" s="1457"/>
      <c r="Y263" s="1457"/>
      <c r="Z263" s="1457"/>
      <c r="AA263" s="1457"/>
      <c r="AB263" s="1457"/>
      <c r="AC263" s="1457"/>
      <c r="AD263" s="1457"/>
      <c r="AE263" s="1457"/>
      <c r="AF263" s="1434"/>
      <c r="AG263" s="1457"/>
      <c r="AH263" s="1457"/>
      <c r="AI263" s="1457"/>
      <c r="AJ263" s="1457"/>
      <c r="AK263" s="1457"/>
      <c r="AL263" s="1457"/>
      <c r="AM263" s="1457"/>
      <c r="AN263" s="1457"/>
      <c r="AO263" s="1457"/>
      <c r="AP263" s="1457"/>
      <c r="AQ263" s="1434"/>
      <c r="AR263" s="1434"/>
      <c r="AS263" s="1457"/>
      <c r="AU263" s="1434"/>
      <c r="AV263" s="1434"/>
      <c r="AW263" s="1434"/>
      <c r="AX263" s="1434"/>
      <c r="AY263" s="1434"/>
      <c r="AZ263" s="1434"/>
      <c r="BA263" s="1434"/>
      <c r="BB263" s="1434"/>
      <c r="BC263" s="1434"/>
      <c r="BD263" s="1434"/>
      <c r="BE263" s="1434"/>
      <c r="BF263" s="1434"/>
      <c r="BG263" s="1457"/>
      <c r="BI263" s="1434"/>
      <c r="BJ263" s="1434"/>
      <c r="BK263" s="1434"/>
      <c r="BL263" s="1434"/>
      <c r="BM263" s="1434"/>
      <c r="BN263" s="1434"/>
      <c r="BO263" s="1434"/>
      <c r="BP263" s="1434"/>
      <c r="BQ263" s="1434"/>
      <c r="BR263" s="1434"/>
      <c r="BS263" s="1434"/>
      <c r="BT263" s="1434"/>
      <c r="BU263" s="1457"/>
    </row>
    <row r="264" spans="1:73">
      <c r="A264" s="1434"/>
      <c r="B264" s="1434"/>
      <c r="C264" s="1434"/>
      <c r="D264" s="1434"/>
      <c r="E264" s="1434"/>
      <c r="F264" s="1434"/>
      <c r="G264" s="1434"/>
      <c r="H264" s="1434"/>
      <c r="I264" s="1434"/>
      <c r="J264" s="1434"/>
      <c r="K264" s="1434"/>
      <c r="L264" s="1434"/>
      <c r="M264" s="1434"/>
      <c r="N264" s="1434"/>
      <c r="O264" s="1434"/>
      <c r="P264" s="1434"/>
      <c r="Q264" s="1434"/>
      <c r="R264" s="1434"/>
      <c r="S264" s="1434"/>
      <c r="T264" s="1434"/>
      <c r="U264" s="1434"/>
      <c r="V264" s="1434"/>
      <c r="W264" s="1434"/>
      <c r="X264" s="1434"/>
      <c r="Y264" s="1434"/>
      <c r="Z264" s="1434"/>
      <c r="AA264" s="1434"/>
      <c r="AB264" s="1434"/>
      <c r="AC264" s="1434"/>
      <c r="AD264" s="1434"/>
      <c r="AE264" s="1434"/>
      <c r="AF264" s="1434"/>
      <c r="AG264" s="1434"/>
      <c r="AH264" s="1434"/>
      <c r="AI264" s="1434"/>
      <c r="AJ264" s="1434"/>
      <c r="AK264" s="1434"/>
      <c r="AL264" s="1434"/>
      <c r="AM264" s="1434"/>
      <c r="AN264" s="1434"/>
      <c r="AO264" s="1434"/>
      <c r="AP264" s="1434"/>
      <c r="AQ264" s="1434"/>
      <c r="AR264" s="1434"/>
      <c r="AS264" s="1434"/>
      <c r="AU264" s="1434"/>
      <c r="AV264" s="1434"/>
      <c r="AW264" s="1434"/>
      <c r="AX264" s="1434"/>
      <c r="AY264" s="1434"/>
      <c r="AZ264" s="1434"/>
      <c r="BA264" s="1434"/>
      <c r="BB264" s="1434"/>
      <c r="BC264" s="1434"/>
      <c r="BD264" s="1434"/>
      <c r="BE264" s="1434"/>
      <c r="BF264" s="1434"/>
      <c r="BG264" s="1434"/>
      <c r="BI264" s="1434"/>
      <c r="BJ264" s="1434"/>
      <c r="BK264" s="1434"/>
      <c r="BL264" s="1434"/>
      <c r="BM264" s="1434"/>
      <c r="BN264" s="1434"/>
      <c r="BO264" s="1434"/>
      <c r="BP264" s="1434"/>
      <c r="BQ264" s="1434"/>
      <c r="BR264" s="1434"/>
      <c r="BS264" s="1434"/>
      <c r="BT264" s="1434"/>
      <c r="BU264" s="1434"/>
    </row>
    <row r="265" spans="1:73">
      <c r="A265" s="1434"/>
      <c r="B265" s="1484"/>
      <c r="C265" s="1454"/>
      <c r="D265" s="1457"/>
      <c r="E265" s="1457"/>
      <c r="F265" s="1457"/>
      <c r="G265" s="1457"/>
      <c r="H265" s="1457"/>
      <c r="I265" s="1457"/>
      <c r="J265" s="1457"/>
      <c r="K265" s="1457"/>
      <c r="L265" s="1457"/>
      <c r="M265" s="1457"/>
      <c r="N265" s="1457"/>
      <c r="O265" s="1457"/>
      <c r="P265" s="1457"/>
      <c r="Q265" s="1434"/>
      <c r="R265" s="1434"/>
      <c r="S265" s="1457"/>
      <c r="T265" s="1457"/>
      <c r="U265" s="1457"/>
      <c r="V265" s="1457"/>
      <c r="W265" s="1457"/>
      <c r="X265" s="1457"/>
      <c r="Y265" s="1457"/>
      <c r="Z265" s="1457"/>
      <c r="AA265" s="1457"/>
      <c r="AB265" s="1457"/>
      <c r="AC265" s="1457"/>
      <c r="AD265" s="1457"/>
      <c r="AE265" s="1457"/>
      <c r="AF265" s="1434"/>
      <c r="AG265" s="1457"/>
      <c r="AH265" s="1457"/>
      <c r="AI265" s="1457"/>
      <c r="AJ265" s="1457"/>
      <c r="AK265" s="1457"/>
      <c r="AL265" s="1457"/>
      <c r="AM265" s="1457"/>
      <c r="AN265" s="1457"/>
      <c r="AO265" s="1457"/>
      <c r="AP265" s="1457"/>
      <c r="AQ265" s="1434"/>
      <c r="AR265" s="1434"/>
      <c r="AS265" s="1457"/>
      <c r="AU265" s="1434"/>
      <c r="AV265" s="1434"/>
      <c r="AW265" s="1434"/>
      <c r="AX265" s="1434"/>
      <c r="AY265" s="1434"/>
      <c r="AZ265" s="1434"/>
      <c r="BA265" s="1434"/>
      <c r="BB265" s="1434"/>
      <c r="BC265" s="1434"/>
      <c r="BD265" s="1434"/>
      <c r="BE265" s="1434"/>
      <c r="BF265" s="1434"/>
      <c r="BG265" s="1457"/>
      <c r="BI265" s="1434"/>
      <c r="BJ265" s="1434"/>
      <c r="BK265" s="1434"/>
      <c r="BL265" s="1434"/>
      <c r="BM265" s="1434"/>
      <c r="BN265" s="1434"/>
      <c r="BO265" s="1434"/>
      <c r="BP265" s="1434"/>
      <c r="BQ265" s="1434"/>
      <c r="BR265" s="1434"/>
      <c r="BS265" s="1434"/>
      <c r="BT265" s="1434"/>
      <c r="BU265" s="1457"/>
    </row>
    <row r="266" spans="1:73">
      <c r="A266" s="1434"/>
      <c r="B266" s="1484"/>
      <c r="C266" s="1454"/>
      <c r="D266" s="1457"/>
      <c r="E266" s="1457"/>
      <c r="F266" s="1457"/>
      <c r="G266" s="1457"/>
      <c r="H266" s="1457"/>
      <c r="I266" s="1457"/>
      <c r="J266" s="1457"/>
      <c r="K266" s="1457"/>
      <c r="L266" s="1457"/>
      <c r="M266" s="1457"/>
      <c r="N266" s="1457"/>
      <c r="O266" s="1457"/>
      <c r="P266" s="1457"/>
      <c r="Q266" s="1434"/>
      <c r="R266" s="1434"/>
      <c r="S266" s="1457"/>
      <c r="T266" s="1457"/>
      <c r="U266" s="1457"/>
      <c r="V266" s="1457"/>
      <c r="W266" s="1457"/>
      <c r="X266" s="1457"/>
      <c r="Y266" s="1457"/>
      <c r="Z266" s="1457"/>
      <c r="AA266" s="1457"/>
      <c r="AB266" s="1457"/>
      <c r="AC266" s="1457"/>
      <c r="AD266" s="1457"/>
      <c r="AE266" s="1457"/>
      <c r="AF266" s="1434"/>
      <c r="AG266" s="1457"/>
      <c r="AH266" s="1457"/>
      <c r="AI266" s="1457"/>
      <c r="AJ266" s="1457"/>
      <c r="AK266" s="1457"/>
      <c r="AL266" s="1457"/>
      <c r="AM266" s="1457"/>
      <c r="AN266" s="1457"/>
      <c r="AO266" s="1457"/>
      <c r="AP266" s="1457"/>
      <c r="AQ266" s="1434"/>
      <c r="AR266" s="1434"/>
      <c r="AS266" s="1457"/>
      <c r="AU266" s="1434"/>
      <c r="AV266" s="1434"/>
      <c r="AW266" s="1434"/>
      <c r="AX266" s="1434"/>
      <c r="AY266" s="1434"/>
      <c r="AZ266" s="1434"/>
      <c r="BA266" s="1434"/>
      <c r="BB266" s="1434"/>
      <c r="BC266" s="1434"/>
      <c r="BD266" s="1434"/>
      <c r="BE266" s="1434"/>
      <c r="BF266" s="1434"/>
      <c r="BG266" s="1457"/>
      <c r="BI266" s="1434"/>
      <c r="BJ266" s="1434"/>
      <c r="BK266" s="1434"/>
      <c r="BL266" s="1434"/>
      <c r="BM266" s="1434"/>
      <c r="BN266" s="1434"/>
      <c r="BO266" s="1434"/>
      <c r="BP266" s="1434"/>
      <c r="BQ266" s="1434"/>
      <c r="BR266" s="1434"/>
      <c r="BS266" s="1434"/>
      <c r="BT266" s="1434"/>
      <c r="BU266" s="1457"/>
    </row>
    <row r="267" spans="1:73">
      <c r="A267" s="1434"/>
      <c r="B267" s="1484"/>
      <c r="C267" s="1454"/>
      <c r="D267" s="1457"/>
      <c r="E267" s="1457"/>
      <c r="F267" s="1457"/>
      <c r="G267" s="1457"/>
      <c r="H267" s="1457"/>
      <c r="I267" s="1457"/>
      <c r="J267" s="1457"/>
      <c r="K267" s="1457"/>
      <c r="L267" s="1457"/>
      <c r="M267" s="1457"/>
      <c r="N267" s="1457"/>
      <c r="O267" s="1457"/>
      <c r="P267" s="1457"/>
      <c r="Q267" s="1434"/>
      <c r="R267" s="1434"/>
      <c r="S267" s="1457"/>
      <c r="T267" s="1457"/>
      <c r="U267" s="1457"/>
      <c r="V267" s="1457"/>
      <c r="W267" s="1457"/>
      <c r="X267" s="1457"/>
      <c r="Y267" s="1457"/>
      <c r="Z267" s="1457"/>
      <c r="AA267" s="1457"/>
      <c r="AB267" s="1457"/>
      <c r="AC267" s="1457"/>
      <c r="AD267" s="1457"/>
      <c r="AE267" s="1457"/>
      <c r="AF267" s="1434"/>
      <c r="AG267" s="1457"/>
      <c r="AH267" s="1457"/>
      <c r="AI267" s="1457"/>
      <c r="AJ267" s="1457"/>
      <c r="AK267" s="1457"/>
      <c r="AL267" s="1457"/>
      <c r="AM267" s="1457"/>
      <c r="AN267" s="1457"/>
      <c r="AO267" s="1457"/>
      <c r="AP267" s="1457"/>
      <c r="AQ267" s="1434"/>
      <c r="AR267" s="1434"/>
      <c r="AS267" s="1457"/>
      <c r="AU267" s="1434"/>
      <c r="AV267" s="1434"/>
      <c r="AW267" s="1434"/>
      <c r="AX267" s="1434"/>
      <c r="AY267" s="1434"/>
      <c r="AZ267" s="1434"/>
      <c r="BA267" s="1434"/>
      <c r="BB267" s="1434"/>
      <c r="BC267" s="1434"/>
      <c r="BD267" s="1434"/>
      <c r="BE267" s="1434"/>
      <c r="BF267" s="1434"/>
      <c r="BG267" s="1457"/>
      <c r="BI267" s="1434"/>
      <c r="BJ267" s="1434"/>
      <c r="BK267" s="1434"/>
      <c r="BL267" s="1434"/>
      <c r="BM267" s="1434"/>
      <c r="BN267" s="1434"/>
      <c r="BO267" s="1434"/>
      <c r="BP267" s="1434"/>
      <c r="BQ267" s="1434"/>
      <c r="BR267" s="1434"/>
      <c r="BS267" s="1434"/>
      <c r="BT267" s="1434"/>
      <c r="BU267" s="1457"/>
    </row>
    <row r="268" spans="1:73">
      <c r="A268" s="1434"/>
      <c r="B268" s="1484"/>
      <c r="C268" s="1454"/>
      <c r="D268" s="1457"/>
      <c r="E268" s="1457"/>
      <c r="F268" s="1457"/>
      <c r="G268" s="1457"/>
      <c r="H268" s="1457"/>
      <c r="I268" s="1457"/>
      <c r="J268" s="1457"/>
      <c r="K268" s="1457"/>
      <c r="L268" s="1457"/>
      <c r="M268" s="1457"/>
      <c r="N268" s="1457"/>
      <c r="O268" s="1457"/>
      <c r="P268" s="1457"/>
      <c r="Q268" s="1434"/>
      <c r="R268" s="1434"/>
      <c r="S268" s="1457"/>
      <c r="T268" s="1457"/>
      <c r="U268" s="1457"/>
      <c r="V268" s="1457"/>
      <c r="W268" s="1457"/>
      <c r="X268" s="1457"/>
      <c r="Y268" s="1457"/>
      <c r="Z268" s="1457"/>
      <c r="AA268" s="1457"/>
      <c r="AB268" s="1457"/>
      <c r="AC268" s="1457"/>
      <c r="AD268" s="1457"/>
      <c r="AE268" s="1457"/>
      <c r="AF268" s="1434"/>
      <c r="AG268" s="1457"/>
      <c r="AH268" s="1457"/>
      <c r="AI268" s="1457"/>
      <c r="AJ268" s="1457"/>
      <c r="AK268" s="1457"/>
      <c r="AL268" s="1457"/>
      <c r="AM268" s="1457"/>
      <c r="AN268" s="1457"/>
      <c r="AO268" s="1457"/>
      <c r="AP268" s="1457"/>
      <c r="AQ268" s="1434"/>
      <c r="AR268" s="1434"/>
      <c r="AS268" s="1457"/>
      <c r="AU268" s="1434"/>
      <c r="AV268" s="1434"/>
      <c r="AW268" s="1434"/>
      <c r="AX268" s="1434"/>
      <c r="AY268" s="1434"/>
      <c r="AZ268" s="1434"/>
      <c r="BA268" s="1434"/>
      <c r="BB268" s="1434"/>
      <c r="BC268" s="1434"/>
      <c r="BD268" s="1434"/>
      <c r="BE268" s="1434"/>
      <c r="BF268" s="1434"/>
      <c r="BG268" s="1457"/>
      <c r="BI268" s="1434"/>
      <c r="BJ268" s="1434"/>
      <c r="BK268" s="1434"/>
      <c r="BL268" s="1434"/>
      <c r="BM268" s="1434"/>
      <c r="BN268" s="1434"/>
      <c r="BO268" s="1434"/>
      <c r="BP268" s="1434"/>
      <c r="BQ268" s="1434"/>
      <c r="BR268" s="1434"/>
      <c r="BS268" s="1434"/>
      <c r="BT268" s="1434"/>
      <c r="BU268" s="1457"/>
    </row>
    <row r="269" spans="1:73">
      <c r="A269" s="1434"/>
      <c r="B269" s="1484"/>
      <c r="C269" s="1454"/>
      <c r="D269" s="1457"/>
      <c r="E269" s="1457"/>
      <c r="F269" s="1457"/>
      <c r="G269" s="1457"/>
      <c r="H269" s="1457"/>
      <c r="I269" s="1457"/>
      <c r="J269" s="1457"/>
      <c r="K269" s="1457"/>
      <c r="L269" s="1457"/>
      <c r="M269" s="1457"/>
      <c r="N269" s="1457"/>
      <c r="O269" s="1457"/>
      <c r="P269" s="1457"/>
      <c r="Q269" s="1434"/>
      <c r="R269" s="1434"/>
      <c r="S269" s="1457"/>
      <c r="T269" s="1457"/>
      <c r="U269" s="1457"/>
      <c r="V269" s="1457"/>
      <c r="W269" s="1457"/>
      <c r="X269" s="1457"/>
      <c r="Y269" s="1457"/>
      <c r="Z269" s="1457"/>
      <c r="AA269" s="1457"/>
      <c r="AB269" s="1457"/>
      <c r="AC269" s="1457"/>
      <c r="AD269" s="1457"/>
      <c r="AE269" s="1457"/>
      <c r="AF269" s="1434"/>
      <c r="AG269" s="1457"/>
      <c r="AH269" s="1457"/>
      <c r="AI269" s="1457"/>
      <c r="AJ269" s="1457"/>
      <c r="AK269" s="1457"/>
      <c r="AL269" s="1457"/>
      <c r="AM269" s="1457"/>
      <c r="AN269" s="1457"/>
      <c r="AO269" s="1457"/>
      <c r="AP269" s="1457"/>
      <c r="AQ269" s="1434"/>
      <c r="AR269" s="1434"/>
      <c r="AS269" s="1457"/>
      <c r="AU269" s="1434"/>
      <c r="AV269" s="1434"/>
      <c r="AW269" s="1434"/>
      <c r="AX269" s="1434"/>
      <c r="AY269" s="1434"/>
      <c r="AZ269" s="1434"/>
      <c r="BA269" s="1434"/>
      <c r="BB269" s="1434"/>
      <c r="BC269" s="1434"/>
      <c r="BD269" s="1434"/>
      <c r="BE269" s="1434"/>
      <c r="BF269" s="1434"/>
      <c r="BG269" s="1457"/>
      <c r="BI269" s="1434"/>
      <c r="BJ269" s="1434"/>
      <c r="BK269" s="1434"/>
      <c r="BL269" s="1434"/>
      <c r="BM269" s="1434"/>
      <c r="BN269" s="1434"/>
      <c r="BO269" s="1434"/>
      <c r="BP269" s="1434"/>
      <c r="BQ269" s="1434"/>
      <c r="BR269" s="1434"/>
      <c r="BS269" s="1434"/>
      <c r="BT269" s="1434"/>
      <c r="BU269" s="1457"/>
    </row>
    <row r="270" spans="1:73">
      <c r="A270" s="1434"/>
      <c r="B270" s="1484"/>
      <c r="C270" s="1454"/>
      <c r="D270" s="1457"/>
      <c r="E270" s="1457"/>
      <c r="F270" s="1457"/>
      <c r="G270" s="1457"/>
      <c r="H270" s="1457"/>
      <c r="I270" s="1457"/>
      <c r="J270" s="1457"/>
      <c r="K270" s="1457"/>
      <c r="L270" s="1457"/>
      <c r="M270" s="1457"/>
      <c r="N270" s="1457"/>
      <c r="O270" s="1457"/>
      <c r="P270" s="1457"/>
      <c r="Q270" s="1434"/>
      <c r="R270" s="1434"/>
      <c r="S270" s="1457"/>
      <c r="T270" s="1457"/>
      <c r="U270" s="1457"/>
      <c r="V270" s="1457"/>
      <c r="W270" s="1457"/>
      <c r="X270" s="1457"/>
      <c r="Y270" s="1457"/>
      <c r="Z270" s="1457"/>
      <c r="AA270" s="1457"/>
      <c r="AB270" s="1457"/>
      <c r="AC270" s="1457"/>
      <c r="AD270" s="1457"/>
      <c r="AE270" s="1457"/>
      <c r="AF270" s="1434"/>
      <c r="AG270" s="1457"/>
      <c r="AH270" s="1457"/>
      <c r="AI270" s="1457"/>
      <c r="AJ270" s="1457"/>
      <c r="AK270" s="1457"/>
      <c r="AL270" s="1457"/>
      <c r="AM270" s="1457"/>
      <c r="AN270" s="1457"/>
      <c r="AO270" s="1457"/>
      <c r="AP270" s="1457"/>
      <c r="AQ270" s="1434"/>
      <c r="AR270" s="1434"/>
      <c r="AS270" s="1457"/>
      <c r="AU270" s="1434"/>
      <c r="AV270" s="1434"/>
      <c r="AW270" s="1434"/>
      <c r="AX270" s="1434"/>
      <c r="AY270" s="1434"/>
      <c r="AZ270" s="1434"/>
      <c r="BA270" s="1434"/>
      <c r="BB270" s="1434"/>
      <c r="BC270" s="1434"/>
      <c r="BD270" s="1434"/>
      <c r="BE270" s="1434"/>
      <c r="BF270" s="1434"/>
      <c r="BG270" s="1457"/>
      <c r="BI270" s="1434"/>
      <c r="BJ270" s="1434"/>
      <c r="BK270" s="1434"/>
      <c r="BL270" s="1434"/>
      <c r="BM270" s="1434"/>
      <c r="BN270" s="1434"/>
      <c r="BO270" s="1434"/>
      <c r="BP270" s="1434"/>
      <c r="BQ270" s="1434"/>
      <c r="BR270" s="1434"/>
      <c r="BS270" s="1434"/>
      <c r="BT270" s="1434"/>
      <c r="BU270" s="1457"/>
    </row>
    <row r="271" spans="1:73">
      <c r="A271" s="1434"/>
      <c r="B271" s="1484"/>
      <c r="C271" s="1454"/>
      <c r="D271" s="1457"/>
      <c r="E271" s="1457"/>
      <c r="F271" s="1457"/>
      <c r="G271" s="1457"/>
      <c r="H271" s="1457"/>
      <c r="I271" s="1457"/>
      <c r="J271" s="1457"/>
      <c r="K271" s="1457"/>
      <c r="L271" s="1457"/>
      <c r="M271" s="1457"/>
      <c r="N271" s="1457"/>
      <c r="O271" s="1457"/>
      <c r="P271" s="1457"/>
      <c r="Q271" s="1434"/>
      <c r="R271" s="1434"/>
      <c r="S271" s="1457"/>
      <c r="T271" s="1457"/>
      <c r="U271" s="1457"/>
      <c r="V271" s="1457"/>
      <c r="W271" s="1457"/>
      <c r="X271" s="1457"/>
      <c r="Y271" s="1457"/>
      <c r="Z271" s="1457"/>
      <c r="AA271" s="1457"/>
      <c r="AB271" s="1457"/>
      <c r="AC271" s="1457"/>
      <c r="AD271" s="1457"/>
      <c r="AE271" s="1457"/>
      <c r="AF271" s="1434"/>
      <c r="AG271" s="1457"/>
      <c r="AH271" s="1457"/>
      <c r="AI271" s="1457"/>
      <c r="AJ271" s="1457"/>
      <c r="AK271" s="1457"/>
      <c r="AL271" s="1457"/>
      <c r="AM271" s="1457"/>
      <c r="AN271" s="1457"/>
      <c r="AO271" s="1457"/>
      <c r="AP271" s="1457"/>
      <c r="AQ271" s="1434"/>
      <c r="AR271" s="1434"/>
      <c r="AS271" s="1457"/>
      <c r="AU271" s="1434"/>
      <c r="AV271" s="1434"/>
      <c r="AW271" s="1434"/>
      <c r="AX271" s="1434"/>
      <c r="AY271" s="1434"/>
      <c r="AZ271" s="1434"/>
      <c r="BA271" s="1434"/>
      <c r="BB271" s="1434"/>
      <c r="BC271" s="1434"/>
      <c r="BD271" s="1434"/>
      <c r="BE271" s="1434"/>
      <c r="BF271" s="1434"/>
      <c r="BG271" s="1457"/>
      <c r="BI271" s="1434"/>
      <c r="BJ271" s="1434"/>
      <c r="BK271" s="1434"/>
      <c r="BL271" s="1434"/>
      <c r="BM271" s="1434"/>
      <c r="BN271" s="1434"/>
      <c r="BO271" s="1434"/>
      <c r="BP271" s="1434"/>
      <c r="BQ271" s="1434"/>
      <c r="BR271" s="1434"/>
      <c r="BS271" s="1434"/>
      <c r="BT271" s="1434"/>
      <c r="BU271" s="1457"/>
    </row>
    <row r="272" spans="1:73">
      <c r="A272" s="1434"/>
      <c r="B272" s="1434"/>
      <c r="C272" s="1434"/>
      <c r="D272" s="1477"/>
      <c r="E272" s="1477"/>
      <c r="F272" s="1477"/>
      <c r="G272" s="1477"/>
      <c r="H272" s="1477"/>
      <c r="I272" s="1477"/>
      <c r="J272" s="1477"/>
      <c r="K272" s="1477"/>
      <c r="L272" s="1477"/>
      <c r="M272" s="1477"/>
      <c r="N272" s="1477"/>
      <c r="O272" s="1477"/>
      <c r="P272" s="1477"/>
      <c r="Q272" s="1434"/>
      <c r="R272" s="1434"/>
      <c r="S272" s="1477"/>
      <c r="T272" s="1477"/>
      <c r="U272" s="1477"/>
      <c r="V272" s="1477"/>
      <c r="W272" s="1477"/>
      <c r="X272" s="1477"/>
      <c r="Y272" s="1477"/>
      <c r="Z272" s="1477"/>
      <c r="AA272" s="1477"/>
      <c r="AB272" s="1477"/>
      <c r="AC272" s="1477"/>
      <c r="AD272" s="1477"/>
      <c r="AE272" s="1477"/>
      <c r="AF272" s="1434"/>
      <c r="AG272" s="1477"/>
      <c r="AH272" s="1477"/>
      <c r="AI272" s="1477"/>
      <c r="AJ272" s="1477"/>
      <c r="AK272" s="1477"/>
      <c r="AL272" s="1477"/>
      <c r="AM272" s="1477"/>
      <c r="AN272" s="1477"/>
      <c r="AO272" s="1477"/>
      <c r="AP272" s="1477"/>
      <c r="AQ272" s="1434"/>
      <c r="AR272" s="1434"/>
      <c r="AS272" s="1477"/>
      <c r="AU272" s="1434"/>
      <c r="AV272" s="1434"/>
      <c r="AW272" s="1434"/>
      <c r="AX272" s="1434"/>
      <c r="AY272" s="1434"/>
      <c r="AZ272" s="1434"/>
      <c r="BA272" s="1434"/>
      <c r="BB272" s="1434"/>
      <c r="BC272" s="1434"/>
      <c r="BD272" s="1434"/>
      <c r="BE272" s="1434"/>
      <c r="BF272" s="1434"/>
      <c r="BG272" s="1477"/>
      <c r="BI272" s="1434"/>
      <c r="BJ272" s="1434"/>
      <c r="BK272" s="1434"/>
      <c r="BL272" s="1434"/>
      <c r="BM272" s="1434"/>
      <c r="BN272" s="1434"/>
      <c r="BO272" s="1434"/>
      <c r="BP272" s="1434"/>
      <c r="BQ272" s="1434"/>
      <c r="BR272" s="1434"/>
      <c r="BS272" s="1434"/>
      <c r="BT272" s="1434"/>
      <c r="BU272" s="1477"/>
    </row>
    <row r="273" spans="1:73">
      <c r="A273" s="1434"/>
      <c r="B273" s="1434"/>
      <c r="C273" s="1434"/>
      <c r="D273" s="1434"/>
      <c r="E273" s="1434"/>
      <c r="F273" s="1434"/>
      <c r="G273" s="1434"/>
      <c r="H273" s="1434"/>
      <c r="I273" s="1434"/>
      <c r="J273" s="1434"/>
      <c r="K273" s="1434"/>
      <c r="L273" s="1434"/>
      <c r="M273" s="1434"/>
      <c r="N273" s="1434"/>
      <c r="O273" s="1434"/>
      <c r="P273" s="1434"/>
      <c r="Q273" s="1434"/>
      <c r="R273" s="1434"/>
      <c r="S273" s="1434"/>
      <c r="T273" s="1434"/>
      <c r="U273" s="1434"/>
      <c r="V273" s="1434"/>
      <c r="W273" s="1434"/>
      <c r="X273" s="1434"/>
      <c r="Y273" s="1434"/>
      <c r="Z273" s="1434"/>
      <c r="AA273" s="1434"/>
      <c r="AB273" s="1434"/>
      <c r="AC273" s="1434"/>
      <c r="AD273" s="1434"/>
      <c r="AE273" s="1434"/>
      <c r="AF273" s="1434"/>
      <c r="AG273" s="1434"/>
      <c r="AH273" s="1434"/>
      <c r="AI273" s="1434"/>
      <c r="AJ273" s="1434"/>
      <c r="AK273" s="1434"/>
      <c r="AL273" s="1434"/>
      <c r="AM273" s="1434"/>
      <c r="AN273" s="1434"/>
      <c r="AO273" s="1434"/>
      <c r="AP273" s="1434"/>
      <c r="AQ273" s="1434"/>
      <c r="AR273" s="1434"/>
      <c r="AS273" s="1434"/>
      <c r="AU273" s="1434"/>
      <c r="AV273" s="1434"/>
      <c r="AW273" s="1434"/>
      <c r="AX273" s="1434"/>
      <c r="AY273" s="1434"/>
      <c r="AZ273" s="1434"/>
      <c r="BA273" s="1434"/>
      <c r="BB273" s="1434"/>
      <c r="BC273" s="1434"/>
      <c r="BD273" s="1434"/>
      <c r="BE273" s="1434"/>
      <c r="BF273" s="1434"/>
      <c r="BG273" s="1434"/>
      <c r="BI273" s="1434"/>
      <c r="BJ273" s="1434"/>
      <c r="BK273" s="1434"/>
      <c r="BL273" s="1434"/>
      <c r="BM273" s="1434"/>
      <c r="BN273" s="1434"/>
      <c r="BO273" s="1434"/>
      <c r="BP273" s="1434"/>
      <c r="BQ273" s="1434"/>
      <c r="BR273" s="1434"/>
      <c r="BS273" s="1434"/>
      <c r="BT273" s="1434"/>
      <c r="BU273" s="1434"/>
    </row>
    <row r="274" spans="1:73">
      <c r="A274" s="1434"/>
      <c r="B274" s="1484"/>
      <c r="C274" s="1454"/>
      <c r="D274" s="1457"/>
      <c r="E274" s="1457"/>
      <c r="F274" s="1457"/>
      <c r="G274" s="1457"/>
      <c r="H274" s="1457"/>
      <c r="I274" s="1457"/>
      <c r="J274" s="1457"/>
      <c r="K274" s="1457"/>
      <c r="L274" s="1457"/>
      <c r="M274" s="1457"/>
      <c r="N274" s="1457"/>
      <c r="O274" s="1457"/>
      <c r="P274" s="1457"/>
      <c r="Q274" s="1434"/>
      <c r="R274" s="1434"/>
      <c r="S274" s="1457"/>
      <c r="T274" s="1457"/>
      <c r="U274" s="1457"/>
      <c r="V274" s="1457"/>
      <c r="W274" s="1457"/>
      <c r="X274" s="1457"/>
      <c r="Y274" s="1457"/>
      <c r="Z274" s="1457"/>
      <c r="AA274" s="1457"/>
      <c r="AB274" s="1457"/>
      <c r="AC274" s="1457"/>
      <c r="AD274" s="1457"/>
      <c r="AE274" s="1457"/>
      <c r="AF274" s="1434"/>
      <c r="AG274" s="1457"/>
      <c r="AH274" s="1457"/>
      <c r="AI274" s="1457"/>
      <c r="AJ274" s="1457"/>
      <c r="AK274" s="1457"/>
      <c r="AL274" s="1457"/>
      <c r="AM274" s="1457"/>
      <c r="AN274" s="1457"/>
      <c r="AO274" s="1457"/>
      <c r="AP274" s="1457"/>
      <c r="AS274" s="1457"/>
      <c r="BG274" s="1457"/>
      <c r="BU274" s="1457"/>
    </row>
    <row r="275" spans="1:73">
      <c r="A275" s="1434"/>
      <c r="B275" s="1484"/>
      <c r="C275" s="1454"/>
      <c r="D275" s="1457"/>
      <c r="E275" s="1457"/>
      <c r="F275" s="1457"/>
      <c r="G275" s="1457"/>
      <c r="H275" s="1457"/>
      <c r="I275" s="1457"/>
      <c r="J275" s="1457"/>
      <c r="K275" s="1457"/>
      <c r="L275" s="1457"/>
      <c r="M275" s="1457"/>
      <c r="N275" s="1457"/>
      <c r="O275" s="1457"/>
      <c r="P275" s="1457"/>
      <c r="Q275" s="1434"/>
      <c r="R275" s="1434"/>
      <c r="S275" s="1457"/>
      <c r="T275" s="1457"/>
      <c r="U275" s="1457"/>
      <c r="V275" s="1457"/>
      <c r="W275" s="1457"/>
      <c r="X275" s="1457"/>
      <c r="Y275" s="1457"/>
      <c r="Z275" s="1457"/>
      <c r="AA275" s="1457"/>
      <c r="AB275" s="1457"/>
      <c r="AC275" s="1457"/>
      <c r="AD275" s="1457"/>
      <c r="AE275" s="1457"/>
      <c r="AF275" s="1434"/>
      <c r="AG275" s="1457"/>
      <c r="AH275" s="1457"/>
      <c r="AI275" s="1457"/>
      <c r="AJ275" s="1457"/>
      <c r="AK275" s="1457"/>
      <c r="AL275" s="1457"/>
      <c r="AM275" s="1457"/>
      <c r="AN275" s="1457"/>
      <c r="AO275" s="1457"/>
      <c r="AP275" s="1457"/>
      <c r="AS275" s="1457"/>
      <c r="BG275" s="1457"/>
      <c r="BU275" s="1457"/>
    </row>
    <row r="276" spans="1:73">
      <c r="A276" s="1434"/>
      <c r="B276" s="1434"/>
      <c r="C276" s="1434"/>
      <c r="D276" s="1477"/>
      <c r="E276" s="1477"/>
      <c r="F276" s="1477"/>
      <c r="G276" s="1477"/>
      <c r="H276" s="1477"/>
      <c r="I276" s="1477"/>
      <c r="J276" s="1477"/>
      <c r="K276" s="1477"/>
      <c r="L276" s="1477"/>
      <c r="M276" s="1477"/>
      <c r="N276" s="1477"/>
      <c r="O276" s="1477"/>
      <c r="P276" s="1477"/>
      <c r="Q276" s="1434"/>
      <c r="R276" s="1434"/>
      <c r="S276" s="1477"/>
      <c r="T276" s="1477"/>
      <c r="U276" s="1477"/>
      <c r="V276" s="1477"/>
      <c r="W276" s="1477"/>
      <c r="X276" s="1477"/>
      <c r="Y276" s="1477"/>
      <c r="Z276" s="1477"/>
      <c r="AA276" s="1477"/>
      <c r="AB276" s="1477"/>
      <c r="AC276" s="1477"/>
      <c r="AD276" s="1477"/>
      <c r="AE276" s="1477"/>
      <c r="AF276" s="1434"/>
      <c r="AG276" s="1477"/>
      <c r="AH276" s="1477"/>
      <c r="AI276" s="1477"/>
      <c r="AJ276" s="1477"/>
      <c r="AK276" s="1477"/>
      <c r="AL276" s="1477"/>
      <c r="AM276" s="1477"/>
      <c r="AN276" s="1477"/>
      <c r="AO276" s="1477"/>
      <c r="AP276" s="1477"/>
      <c r="AS276" s="1477"/>
      <c r="BG276" s="1477"/>
      <c r="BU276" s="1477"/>
    </row>
    <row r="277" spans="1:73">
      <c r="A277" s="1434"/>
      <c r="B277" s="1434"/>
      <c r="C277" s="1434"/>
      <c r="D277" s="1434"/>
      <c r="E277" s="1434"/>
      <c r="F277" s="1434"/>
      <c r="G277" s="1434"/>
      <c r="H277" s="1434"/>
      <c r="I277" s="1434"/>
      <c r="J277" s="1434"/>
      <c r="K277" s="1434"/>
      <c r="L277" s="1434"/>
      <c r="M277" s="1434"/>
      <c r="N277" s="1434"/>
      <c r="O277" s="1434"/>
      <c r="P277" s="1434"/>
      <c r="Q277" s="1434"/>
      <c r="R277" s="1434"/>
      <c r="S277" s="1434"/>
      <c r="T277" s="1434"/>
      <c r="U277" s="1434"/>
      <c r="V277" s="1434"/>
      <c r="W277" s="1434"/>
      <c r="X277" s="1434"/>
      <c r="Y277" s="1434"/>
      <c r="Z277" s="1434"/>
      <c r="AA277" s="1434"/>
      <c r="AB277" s="1434"/>
      <c r="AC277" s="1434"/>
      <c r="AD277" s="1434"/>
      <c r="AE277" s="1434"/>
      <c r="AF277" s="1434"/>
      <c r="AG277" s="1434"/>
      <c r="AH277" s="1434"/>
      <c r="AI277" s="1434"/>
      <c r="AJ277" s="1434"/>
      <c r="AK277" s="1434"/>
      <c r="AL277" s="1434"/>
      <c r="AM277" s="1434"/>
      <c r="AN277" s="1434"/>
      <c r="AO277" s="1434"/>
      <c r="AP277" s="1434"/>
      <c r="AS277" s="1434"/>
      <c r="BG277" s="1434"/>
      <c r="BU277" s="1434"/>
    </row>
    <row r="278" spans="1:73">
      <c r="A278" s="1434"/>
      <c r="B278" s="1434"/>
      <c r="C278" s="1434"/>
      <c r="D278" s="1434"/>
      <c r="E278" s="1434"/>
      <c r="F278" s="1434"/>
      <c r="G278" s="1434"/>
      <c r="H278" s="1434"/>
      <c r="I278" s="1434"/>
      <c r="J278" s="1434"/>
      <c r="K278" s="1434"/>
      <c r="L278" s="1434"/>
      <c r="M278" s="1434"/>
      <c r="N278" s="1434"/>
      <c r="O278" s="1434"/>
      <c r="P278" s="1434"/>
      <c r="Q278" s="1434"/>
      <c r="R278" s="1434"/>
      <c r="S278" s="1434"/>
      <c r="T278" s="1434"/>
      <c r="U278" s="1434"/>
      <c r="V278" s="1434"/>
      <c r="W278" s="1434"/>
      <c r="X278" s="1434"/>
      <c r="Y278" s="1434"/>
      <c r="Z278" s="1434"/>
      <c r="AA278" s="1434"/>
      <c r="AB278" s="1434"/>
      <c r="AC278" s="1434"/>
      <c r="AD278" s="1434"/>
      <c r="AE278" s="1434"/>
      <c r="AF278" s="1434"/>
      <c r="AG278" s="1434"/>
      <c r="AH278" s="1434"/>
      <c r="AI278" s="1434"/>
      <c r="AJ278" s="1434"/>
      <c r="AK278" s="1434"/>
      <c r="AL278" s="1434"/>
      <c r="AM278" s="1434"/>
      <c r="AN278" s="1434"/>
      <c r="AO278" s="1434"/>
      <c r="AP278" s="1434"/>
      <c r="AS278" s="1434"/>
      <c r="BG278" s="1434"/>
      <c r="BU278" s="1434"/>
    </row>
    <row r="279" spans="1:73">
      <c r="A279" s="1434"/>
      <c r="B279" s="1434"/>
      <c r="C279" s="1434"/>
      <c r="D279" s="1434"/>
      <c r="E279" s="1434"/>
      <c r="F279" s="1434"/>
      <c r="G279" s="1434"/>
      <c r="H279" s="1434"/>
      <c r="I279" s="1434"/>
      <c r="J279" s="1434"/>
      <c r="K279" s="1434"/>
      <c r="L279" s="1434"/>
      <c r="M279" s="1434"/>
      <c r="N279" s="1434"/>
      <c r="O279" s="1434"/>
      <c r="P279" s="1434"/>
      <c r="Q279" s="1434"/>
      <c r="R279" s="1434"/>
      <c r="S279" s="1434"/>
      <c r="T279" s="1434"/>
      <c r="U279" s="1434"/>
      <c r="V279" s="1434"/>
      <c r="W279" s="1434"/>
      <c r="X279" s="1434"/>
      <c r="Y279" s="1434"/>
      <c r="Z279" s="1434"/>
      <c r="AA279" s="1434"/>
      <c r="AB279" s="1434"/>
      <c r="AC279" s="1434"/>
      <c r="AD279" s="1434"/>
      <c r="AE279" s="1434"/>
      <c r="AF279" s="1434"/>
      <c r="AG279" s="1434"/>
      <c r="AH279" s="1434"/>
      <c r="AI279" s="1434"/>
      <c r="AJ279" s="1434"/>
      <c r="AK279" s="1434"/>
      <c r="AL279" s="1434"/>
      <c r="AM279" s="1434"/>
      <c r="AN279" s="1434"/>
      <c r="AO279" s="1434"/>
      <c r="AP279" s="1434"/>
      <c r="AS279" s="1434"/>
      <c r="BG279" s="1434"/>
      <c r="BU279" s="1434"/>
    </row>
    <row r="280" spans="1:73">
      <c r="A280" s="1434"/>
      <c r="B280" s="1434"/>
      <c r="C280" s="1434"/>
      <c r="D280" s="1434"/>
      <c r="E280" s="1434"/>
      <c r="F280" s="1434"/>
      <c r="G280" s="1434"/>
      <c r="H280" s="1434"/>
      <c r="I280" s="1434"/>
      <c r="J280" s="1434"/>
      <c r="K280" s="1434"/>
      <c r="L280" s="1434"/>
      <c r="M280" s="1434"/>
      <c r="N280" s="1434"/>
      <c r="O280" s="1434"/>
      <c r="P280" s="1434"/>
      <c r="Q280" s="1434"/>
      <c r="R280" s="1434"/>
      <c r="S280" s="1434"/>
      <c r="T280" s="1434"/>
      <c r="U280" s="1434"/>
      <c r="V280" s="1434"/>
      <c r="W280" s="1434"/>
      <c r="X280" s="1434"/>
      <c r="Y280" s="1434"/>
      <c r="Z280" s="1434"/>
      <c r="AA280" s="1434"/>
      <c r="AB280" s="1434"/>
      <c r="AC280" s="1434"/>
      <c r="AD280" s="1434"/>
      <c r="AE280" s="1434"/>
      <c r="AF280" s="1434"/>
      <c r="AG280" s="1434"/>
      <c r="AH280" s="1434"/>
      <c r="AI280" s="1434"/>
      <c r="AJ280" s="1434"/>
      <c r="AK280" s="1434"/>
      <c r="AL280" s="1434"/>
      <c r="AM280" s="1434"/>
      <c r="AN280" s="1434"/>
      <c r="AO280" s="1434"/>
      <c r="AP280" s="1434"/>
      <c r="AS280" s="1434"/>
      <c r="BG280" s="1434"/>
      <c r="BU280" s="1434"/>
    </row>
    <row r="281" spans="1:73">
      <c r="A281" s="1434"/>
      <c r="B281" s="1434"/>
      <c r="C281" s="1434"/>
      <c r="D281" s="1434"/>
      <c r="E281" s="1434"/>
      <c r="F281" s="1434"/>
      <c r="G281" s="1434"/>
      <c r="H281" s="1434"/>
      <c r="I281" s="1434"/>
      <c r="J281" s="1434"/>
      <c r="K281" s="1434"/>
      <c r="L281" s="1434"/>
      <c r="M281" s="1434"/>
      <c r="N281" s="1434"/>
      <c r="O281" s="1434"/>
      <c r="P281" s="1434"/>
      <c r="Q281" s="1434"/>
      <c r="R281" s="1434"/>
      <c r="S281" s="1434"/>
      <c r="T281" s="1434"/>
      <c r="U281" s="1434"/>
      <c r="V281" s="1434"/>
      <c r="W281" s="1434"/>
      <c r="X281" s="1434"/>
      <c r="Y281" s="1434"/>
      <c r="Z281" s="1434"/>
      <c r="AA281" s="1434"/>
      <c r="AB281" s="1434"/>
      <c r="AC281" s="1434"/>
      <c r="AD281" s="1434"/>
      <c r="AE281" s="1434"/>
      <c r="AF281" s="1434"/>
      <c r="AG281" s="1434"/>
      <c r="AH281" s="1434"/>
      <c r="AI281" s="1434"/>
      <c r="AJ281" s="1434"/>
      <c r="AK281" s="1434"/>
      <c r="AL281" s="1434"/>
      <c r="AM281" s="1434"/>
      <c r="AN281" s="1434"/>
      <c r="AO281" s="1434"/>
      <c r="AP281" s="1434"/>
      <c r="AS281" s="1434"/>
      <c r="BG281" s="1434"/>
      <c r="BU281" s="1434"/>
    </row>
    <row r="282" spans="1:73">
      <c r="A282" s="1434"/>
      <c r="B282" s="1434"/>
      <c r="C282" s="1434"/>
      <c r="D282" s="1434"/>
      <c r="E282" s="1434"/>
      <c r="F282" s="1434"/>
      <c r="G282" s="1434"/>
      <c r="H282" s="1434"/>
      <c r="I282" s="1434"/>
      <c r="J282" s="1434"/>
      <c r="K282" s="1434"/>
      <c r="L282" s="1434"/>
      <c r="M282" s="1434"/>
      <c r="N282" s="1434"/>
      <c r="O282" s="1434"/>
      <c r="P282" s="1434"/>
      <c r="Q282" s="1434"/>
      <c r="R282" s="1434"/>
      <c r="S282" s="1434"/>
      <c r="T282" s="1434"/>
      <c r="U282" s="1434"/>
      <c r="V282" s="1434"/>
      <c r="W282" s="1434"/>
      <c r="X282" s="1434"/>
      <c r="Y282" s="1434"/>
      <c r="Z282" s="1434"/>
      <c r="AA282" s="1434"/>
      <c r="AB282" s="1434"/>
      <c r="AC282" s="1434"/>
      <c r="AD282" s="1434"/>
      <c r="AE282" s="1434"/>
      <c r="AF282" s="1434"/>
      <c r="AG282" s="1434"/>
      <c r="AH282" s="1434"/>
      <c r="AI282" s="1434"/>
      <c r="AJ282" s="1434"/>
      <c r="AK282" s="1434"/>
      <c r="AL282" s="1434"/>
      <c r="AM282" s="1434"/>
      <c r="AN282" s="1434"/>
      <c r="AO282" s="1434"/>
      <c r="AP282" s="1434"/>
      <c r="AS282" s="1434"/>
      <c r="BG282" s="1434"/>
      <c r="BU282" s="1434"/>
    </row>
    <row r="283" spans="1:73">
      <c r="A283" s="1434"/>
      <c r="B283" s="1434"/>
      <c r="C283" s="1434"/>
      <c r="D283" s="1434"/>
      <c r="E283" s="1434"/>
      <c r="F283" s="1434"/>
      <c r="G283" s="1434"/>
      <c r="H283" s="1434"/>
      <c r="I283" s="1434"/>
      <c r="J283" s="1434"/>
      <c r="K283" s="1434"/>
      <c r="L283" s="1434"/>
      <c r="M283" s="1434"/>
      <c r="N283" s="1434"/>
      <c r="O283" s="1434"/>
      <c r="P283" s="1434"/>
      <c r="Q283" s="1434"/>
      <c r="R283" s="1434"/>
      <c r="S283" s="1434"/>
      <c r="T283" s="1434"/>
      <c r="U283" s="1434"/>
      <c r="V283" s="1434"/>
      <c r="W283" s="1434"/>
      <c r="X283" s="1434"/>
      <c r="Y283" s="1434"/>
      <c r="Z283" s="1434"/>
      <c r="AA283" s="1434"/>
      <c r="AB283" s="1434"/>
      <c r="AC283" s="1434"/>
      <c r="AD283" s="1434"/>
      <c r="AE283" s="1434"/>
      <c r="AF283" s="1434"/>
      <c r="AG283" s="1434"/>
      <c r="AH283" s="1434"/>
      <c r="AI283" s="1434"/>
      <c r="AJ283" s="1434"/>
      <c r="AK283" s="1434"/>
      <c r="AL283" s="1434"/>
      <c r="AM283" s="1434"/>
      <c r="AN283" s="1434"/>
      <c r="AO283" s="1434"/>
      <c r="AP283" s="1434"/>
      <c r="AS283" s="1434"/>
      <c r="BG283" s="1434"/>
      <c r="BU283" s="1434"/>
    </row>
    <row r="284" spans="1:73">
      <c r="A284" s="1434"/>
      <c r="B284" s="1434"/>
      <c r="C284" s="1434"/>
      <c r="D284" s="1434"/>
      <c r="E284" s="1434"/>
      <c r="F284" s="1434"/>
      <c r="G284" s="1434"/>
      <c r="H284" s="1434"/>
      <c r="I284" s="1434"/>
      <c r="J284" s="1434"/>
      <c r="K284" s="1434"/>
      <c r="L284" s="1434"/>
      <c r="M284" s="1434"/>
      <c r="N284" s="1434"/>
      <c r="O284" s="1434"/>
      <c r="P284" s="1434"/>
      <c r="Q284" s="1434"/>
      <c r="R284" s="1434"/>
      <c r="S284" s="1434"/>
      <c r="T284" s="1434"/>
      <c r="U284" s="1434"/>
      <c r="V284" s="1434"/>
      <c r="W284" s="1434"/>
      <c r="X284" s="1434"/>
      <c r="Y284" s="1434"/>
      <c r="Z284" s="1434"/>
      <c r="AA284" s="1434"/>
      <c r="AB284" s="1434"/>
      <c r="AC284" s="1434"/>
      <c r="AD284" s="1434"/>
      <c r="AE284" s="1434"/>
      <c r="AF284" s="1434"/>
      <c r="AG284" s="1434"/>
      <c r="AH284" s="1434"/>
      <c r="AI284" s="1434"/>
      <c r="AJ284" s="1434"/>
      <c r="AK284" s="1434"/>
      <c r="AL284" s="1434"/>
      <c r="AM284" s="1434"/>
      <c r="AN284" s="1434"/>
      <c r="AO284" s="1434"/>
      <c r="AP284" s="1434"/>
      <c r="AS284" s="1434"/>
      <c r="BG284" s="1434"/>
      <c r="BU284" s="1434"/>
    </row>
    <row r="285" spans="1:73">
      <c r="A285" s="1434"/>
      <c r="B285" s="1434"/>
      <c r="C285" s="1434"/>
      <c r="D285" s="1434"/>
      <c r="E285" s="1434"/>
      <c r="F285" s="1434"/>
      <c r="G285" s="1434"/>
      <c r="H285" s="1434"/>
      <c r="I285" s="1434"/>
      <c r="J285" s="1434"/>
      <c r="K285" s="1434"/>
      <c r="L285" s="1434"/>
      <c r="M285" s="1434"/>
      <c r="N285" s="1434"/>
      <c r="O285" s="1434"/>
      <c r="P285" s="1434"/>
      <c r="Q285" s="1434"/>
      <c r="R285" s="1434"/>
      <c r="S285" s="1434"/>
      <c r="T285" s="1434"/>
      <c r="U285" s="1434"/>
      <c r="V285" s="1434"/>
      <c r="W285" s="1434"/>
      <c r="X285" s="1434"/>
      <c r="Y285" s="1434"/>
      <c r="Z285" s="1434"/>
      <c r="AA285" s="1434"/>
      <c r="AB285" s="1434"/>
      <c r="AC285" s="1434"/>
      <c r="AD285" s="1434"/>
      <c r="AE285" s="1434"/>
      <c r="AF285" s="1434"/>
      <c r="AG285" s="1434"/>
      <c r="AH285" s="1434"/>
      <c r="AI285" s="1434"/>
      <c r="AJ285" s="1434"/>
      <c r="AK285" s="1434"/>
      <c r="AL285" s="1434"/>
      <c r="AM285" s="1434"/>
      <c r="AN285" s="1434"/>
      <c r="AO285" s="1434"/>
      <c r="AP285" s="1434"/>
      <c r="AS285" s="1434"/>
      <c r="BG285" s="1434"/>
      <c r="BU285" s="1434"/>
    </row>
    <row r="286" spans="1:73">
      <c r="A286" s="1434"/>
      <c r="B286" s="1434"/>
      <c r="C286" s="1434"/>
      <c r="D286" s="1434"/>
      <c r="E286" s="1434"/>
      <c r="F286" s="1434"/>
      <c r="G286" s="1434"/>
      <c r="H286" s="1434"/>
      <c r="I286" s="1434"/>
      <c r="J286" s="1434"/>
      <c r="K286" s="1434"/>
      <c r="L286" s="1434"/>
      <c r="M286" s="1434"/>
      <c r="N286" s="1434"/>
      <c r="O286" s="1434"/>
      <c r="P286" s="1434"/>
      <c r="Q286" s="1434"/>
      <c r="R286" s="1434"/>
      <c r="S286" s="1434"/>
      <c r="T286" s="1434"/>
      <c r="U286" s="1434"/>
      <c r="V286" s="1434"/>
      <c r="W286" s="1434"/>
      <c r="X286" s="1434"/>
      <c r="Y286" s="1434"/>
      <c r="Z286" s="1434"/>
      <c r="AA286" s="1434"/>
      <c r="AB286" s="1434"/>
      <c r="AC286" s="1434"/>
      <c r="AD286" s="1434"/>
      <c r="AE286" s="1434"/>
      <c r="AF286" s="1434"/>
      <c r="AG286" s="1434"/>
      <c r="AH286" s="1434"/>
      <c r="AI286" s="1434"/>
      <c r="AJ286" s="1434"/>
      <c r="AK286" s="1434"/>
      <c r="AL286" s="1434"/>
      <c r="AM286" s="1434"/>
      <c r="AN286" s="1434"/>
      <c r="AO286" s="1434"/>
      <c r="AP286" s="1434"/>
      <c r="AS286" s="1434"/>
      <c r="BG286" s="1434"/>
      <c r="BU286" s="1434"/>
    </row>
    <row r="287" spans="1:73">
      <c r="A287" s="1434"/>
      <c r="B287" s="1434"/>
      <c r="C287" s="1434"/>
      <c r="D287" s="1434"/>
      <c r="E287" s="1434"/>
      <c r="F287" s="1434"/>
      <c r="G287" s="1434"/>
      <c r="H287" s="1434"/>
      <c r="I287" s="1434"/>
      <c r="J287" s="1434"/>
      <c r="K287" s="1434"/>
      <c r="L287" s="1434"/>
      <c r="M287" s="1434"/>
      <c r="N287" s="1434"/>
      <c r="O287" s="1434"/>
      <c r="P287" s="1434"/>
      <c r="Q287" s="1434"/>
      <c r="R287" s="1434"/>
      <c r="S287" s="1434"/>
      <c r="T287" s="1434"/>
      <c r="U287" s="1434"/>
      <c r="V287" s="1434"/>
      <c r="W287" s="1434"/>
      <c r="X287" s="1434"/>
      <c r="Y287" s="1434"/>
      <c r="Z287" s="1434"/>
      <c r="AA287" s="1434"/>
      <c r="AB287" s="1434"/>
      <c r="AC287" s="1434"/>
      <c r="AD287" s="1434"/>
      <c r="AE287" s="1434"/>
      <c r="AF287" s="1434"/>
      <c r="AG287" s="1434"/>
      <c r="AH287" s="1434"/>
      <c r="AI287" s="1434"/>
      <c r="AJ287" s="1434"/>
      <c r="AK287" s="1434"/>
      <c r="AL287" s="1434"/>
      <c r="AM287" s="1434"/>
      <c r="AN287" s="1434"/>
      <c r="AO287" s="1434"/>
      <c r="AP287" s="1434"/>
      <c r="AS287" s="1434"/>
      <c r="BG287" s="1434"/>
      <c r="BU287" s="1434"/>
    </row>
    <row r="288" spans="1:73">
      <c r="A288" s="1434"/>
      <c r="B288" s="1434"/>
      <c r="C288" s="1434"/>
      <c r="D288" s="1434"/>
      <c r="E288" s="1434"/>
      <c r="F288" s="1434"/>
      <c r="G288" s="1434"/>
      <c r="H288" s="1434"/>
      <c r="I288" s="1434"/>
      <c r="J288" s="1434"/>
      <c r="K288" s="1434"/>
      <c r="L288" s="1434"/>
      <c r="M288" s="1434"/>
      <c r="N288" s="1434"/>
      <c r="O288" s="1434"/>
      <c r="P288" s="1434"/>
      <c r="Q288" s="1434"/>
      <c r="R288" s="1434"/>
      <c r="S288" s="1434"/>
      <c r="T288" s="1434"/>
      <c r="U288" s="1434"/>
      <c r="V288" s="1434"/>
      <c r="W288" s="1434"/>
      <c r="X288" s="1434"/>
      <c r="Y288" s="1434"/>
      <c r="Z288" s="1434"/>
      <c r="AA288" s="1434"/>
      <c r="AB288" s="1434"/>
      <c r="AC288" s="1434"/>
      <c r="AD288" s="1434"/>
      <c r="AE288" s="1434"/>
      <c r="AF288" s="1434"/>
      <c r="AG288" s="1434"/>
      <c r="AH288" s="1434"/>
      <c r="AI288" s="1434"/>
      <c r="AJ288" s="1434"/>
      <c r="AK288" s="1434"/>
      <c r="AL288" s="1434"/>
      <c r="AM288" s="1434"/>
      <c r="AN288" s="1434"/>
      <c r="AO288" s="1434"/>
      <c r="AP288" s="1434"/>
      <c r="AS288" s="1434"/>
      <c r="BG288" s="1434"/>
      <c r="BU288" s="1434"/>
    </row>
    <row r="289" spans="1:73">
      <c r="A289" s="1434"/>
      <c r="B289" s="1434"/>
      <c r="C289" s="1434"/>
      <c r="D289" s="1434"/>
      <c r="E289" s="1434"/>
      <c r="F289" s="1434"/>
      <c r="G289" s="1434"/>
      <c r="H289" s="1434"/>
      <c r="I289" s="1434"/>
      <c r="J289" s="1434"/>
      <c r="K289" s="1434"/>
      <c r="L289" s="1434"/>
      <c r="M289" s="1434"/>
      <c r="N289" s="1434"/>
      <c r="O289" s="1434"/>
      <c r="P289" s="1434"/>
      <c r="Q289" s="1434"/>
      <c r="R289" s="1434"/>
      <c r="S289" s="1434"/>
      <c r="T289" s="1434"/>
      <c r="U289" s="1434"/>
      <c r="V289" s="1434"/>
      <c r="W289" s="1434"/>
      <c r="X289" s="1434"/>
      <c r="Y289" s="1434"/>
      <c r="Z289" s="1434"/>
      <c r="AA289" s="1434"/>
      <c r="AB289" s="1434"/>
      <c r="AC289" s="1434"/>
      <c r="AD289" s="1434"/>
      <c r="AE289" s="1434"/>
      <c r="AF289" s="1434"/>
      <c r="AG289" s="1434"/>
      <c r="AH289" s="1434"/>
      <c r="AI289" s="1434"/>
      <c r="AJ289" s="1434"/>
      <c r="AK289" s="1434"/>
      <c r="AL289" s="1434"/>
      <c r="AM289" s="1434"/>
      <c r="AN289" s="1434"/>
      <c r="AO289" s="1434"/>
      <c r="AP289" s="1434"/>
      <c r="AS289" s="1434"/>
      <c r="BG289" s="1434"/>
      <c r="BU289" s="1434"/>
    </row>
    <row r="290" spans="1:73">
      <c r="A290" s="1434"/>
      <c r="B290" s="1434"/>
      <c r="C290" s="1434"/>
      <c r="D290" s="1434"/>
      <c r="E290" s="1434"/>
      <c r="F290" s="1434"/>
      <c r="G290" s="1434"/>
      <c r="H290" s="1434"/>
      <c r="I290" s="1434"/>
      <c r="J290" s="1434"/>
      <c r="K290" s="1434"/>
      <c r="L290" s="1434"/>
      <c r="M290" s="1434"/>
      <c r="N290" s="1434"/>
      <c r="O290" s="1434"/>
      <c r="P290" s="1434"/>
      <c r="Q290" s="1434"/>
      <c r="R290" s="1434"/>
      <c r="S290" s="1434"/>
      <c r="T290" s="1434"/>
      <c r="U290" s="1434"/>
      <c r="V290" s="1434"/>
      <c r="W290" s="1434"/>
      <c r="X290" s="1434"/>
      <c r="Y290" s="1434"/>
      <c r="Z290" s="1434"/>
      <c r="AA290" s="1434"/>
      <c r="AB290" s="1434"/>
      <c r="AC290" s="1434"/>
      <c r="AD290" s="1434"/>
      <c r="AE290" s="1434"/>
      <c r="AF290" s="1434"/>
      <c r="AG290" s="1434"/>
      <c r="AH290" s="1434"/>
      <c r="AI290" s="1434"/>
      <c r="AJ290" s="1434"/>
      <c r="AK290" s="1434"/>
      <c r="AL290" s="1434"/>
      <c r="AM290" s="1434"/>
      <c r="AN290" s="1434"/>
      <c r="AO290" s="1434"/>
      <c r="AP290" s="1434"/>
      <c r="AS290" s="1434"/>
      <c r="BG290" s="1434"/>
      <c r="BU290" s="1434"/>
    </row>
    <row r="291" spans="1:73">
      <c r="A291" s="1434"/>
      <c r="B291" s="1434"/>
      <c r="C291" s="1434"/>
      <c r="D291" s="1434"/>
      <c r="E291" s="1434"/>
      <c r="F291" s="1434"/>
      <c r="G291" s="1434"/>
      <c r="H291" s="1434"/>
      <c r="I291" s="1434"/>
      <c r="J291" s="1434"/>
      <c r="K291" s="1434"/>
      <c r="L291" s="1434"/>
      <c r="M291" s="1434"/>
      <c r="N291" s="1434"/>
      <c r="O291" s="1434"/>
      <c r="P291" s="1434"/>
      <c r="Q291" s="1434"/>
      <c r="R291" s="1434"/>
      <c r="S291" s="1434"/>
      <c r="T291" s="1434"/>
      <c r="U291" s="1434"/>
      <c r="V291" s="1434"/>
      <c r="W291" s="1434"/>
      <c r="X291" s="1434"/>
      <c r="Y291" s="1434"/>
      <c r="Z291" s="1434"/>
      <c r="AA291" s="1434"/>
      <c r="AB291" s="1434"/>
      <c r="AC291" s="1434"/>
      <c r="AD291" s="1434"/>
      <c r="AE291" s="1434"/>
      <c r="AF291" s="1434"/>
      <c r="AG291" s="1434"/>
      <c r="AH291" s="1434"/>
      <c r="AI291" s="1434"/>
      <c r="AJ291" s="1434"/>
      <c r="AK291" s="1434"/>
      <c r="AL291" s="1434"/>
      <c r="AM291" s="1434"/>
      <c r="AN291" s="1434"/>
      <c r="AO291" s="1434"/>
      <c r="AP291" s="1434"/>
      <c r="AS291" s="1434"/>
      <c r="BG291" s="1434"/>
      <c r="BU291" s="1434"/>
    </row>
    <row r="292" spans="1:73">
      <c r="A292" s="1434"/>
      <c r="B292" s="1434"/>
      <c r="C292" s="1434"/>
      <c r="D292" s="1434"/>
      <c r="E292" s="1434"/>
      <c r="F292" s="1434"/>
      <c r="G292" s="1434"/>
      <c r="H292" s="1434"/>
      <c r="I292" s="1434"/>
      <c r="J292" s="1434"/>
      <c r="K292" s="1434"/>
      <c r="L292" s="1434"/>
      <c r="M292" s="1434"/>
      <c r="N292" s="1434"/>
      <c r="O292" s="1434"/>
      <c r="P292" s="1434"/>
      <c r="Q292" s="1434"/>
      <c r="R292" s="1434"/>
      <c r="S292" s="1434"/>
      <c r="T292" s="1434"/>
      <c r="U292" s="1434"/>
      <c r="V292" s="1434"/>
      <c r="W292" s="1434"/>
      <c r="X292" s="1434"/>
      <c r="Y292" s="1434"/>
      <c r="Z292" s="1434"/>
      <c r="AA292" s="1434"/>
      <c r="AB292" s="1434"/>
      <c r="AC292" s="1434"/>
      <c r="AD292" s="1434"/>
      <c r="AE292" s="1434"/>
      <c r="AF292" s="1434"/>
      <c r="AG292" s="1434"/>
      <c r="AH292" s="1434"/>
      <c r="AI292" s="1434"/>
      <c r="AJ292" s="1434"/>
      <c r="AK292" s="1434"/>
      <c r="AL292" s="1434"/>
      <c r="AM292" s="1434"/>
      <c r="AN292" s="1434"/>
      <c r="AO292" s="1434"/>
      <c r="AP292" s="1434"/>
      <c r="AS292" s="1434"/>
      <c r="BG292" s="1434"/>
      <c r="BU292" s="1434"/>
    </row>
    <row r="293" spans="1:73">
      <c r="A293" s="1434"/>
      <c r="B293" s="1434"/>
      <c r="C293" s="1434"/>
      <c r="D293" s="1434"/>
      <c r="E293" s="1434"/>
      <c r="F293" s="1434"/>
      <c r="G293" s="1434"/>
      <c r="H293" s="1434"/>
      <c r="I293" s="1434"/>
      <c r="J293" s="1434"/>
      <c r="K293" s="1434"/>
      <c r="L293" s="1434"/>
      <c r="M293" s="1434"/>
      <c r="N293" s="1434"/>
      <c r="O293" s="1434"/>
      <c r="P293" s="1434"/>
      <c r="Q293" s="1434"/>
      <c r="R293" s="1434"/>
      <c r="S293" s="1434"/>
      <c r="T293" s="1434"/>
      <c r="U293" s="1434"/>
      <c r="V293" s="1434"/>
      <c r="W293" s="1434"/>
      <c r="X293" s="1434"/>
      <c r="Y293" s="1434"/>
      <c r="Z293" s="1434"/>
      <c r="AA293" s="1434"/>
      <c r="AB293" s="1434"/>
      <c r="AC293" s="1434"/>
      <c r="AD293" s="1434"/>
      <c r="AE293" s="1434"/>
      <c r="AF293" s="1434"/>
      <c r="AG293" s="1434"/>
      <c r="AH293" s="1434"/>
      <c r="AI293" s="1434"/>
      <c r="AJ293" s="1434"/>
      <c r="AK293" s="1434"/>
      <c r="AL293" s="1434"/>
      <c r="AM293" s="1434"/>
      <c r="AN293" s="1434"/>
      <c r="AO293" s="1434"/>
      <c r="AP293" s="1434"/>
      <c r="AS293" s="1434"/>
      <c r="BG293" s="1434"/>
      <c r="BU293" s="1434"/>
    </row>
    <row r="294" spans="1:73">
      <c r="A294" s="1434"/>
      <c r="B294" s="1434"/>
      <c r="C294" s="1434"/>
      <c r="D294" s="1434"/>
      <c r="E294" s="1434"/>
      <c r="F294" s="1434"/>
      <c r="G294" s="1434"/>
      <c r="H294" s="1434"/>
      <c r="I294" s="1434"/>
      <c r="J294" s="1434"/>
      <c r="K294" s="1434"/>
      <c r="L294" s="1434"/>
      <c r="M294" s="1434"/>
      <c r="N294" s="1434"/>
      <c r="O294" s="1434"/>
      <c r="P294" s="1434"/>
      <c r="Q294" s="1434"/>
      <c r="R294" s="1434"/>
      <c r="S294" s="1434"/>
      <c r="T294" s="1434"/>
      <c r="U294" s="1434"/>
      <c r="V294" s="1434"/>
      <c r="W294" s="1434"/>
      <c r="X294" s="1434"/>
      <c r="Y294" s="1434"/>
      <c r="Z294" s="1434"/>
      <c r="AA294" s="1434"/>
      <c r="AB294" s="1434"/>
      <c r="AC294" s="1434"/>
      <c r="AD294" s="1434"/>
      <c r="AE294" s="1434"/>
      <c r="AF294" s="1434"/>
      <c r="AG294" s="1434"/>
      <c r="AH294" s="1434"/>
      <c r="AI294" s="1434"/>
      <c r="AJ294" s="1434"/>
      <c r="AK294" s="1434"/>
      <c r="AL294" s="1434"/>
      <c r="AM294" s="1434"/>
      <c r="AN294" s="1434"/>
      <c r="AO294" s="1434"/>
      <c r="AP294" s="1434"/>
      <c r="AS294" s="1434"/>
      <c r="BG294" s="1434"/>
      <c r="BU294" s="1434"/>
    </row>
    <row r="295" spans="1:73">
      <c r="A295" s="1434"/>
      <c r="B295" s="1434"/>
      <c r="C295" s="1434"/>
      <c r="D295" s="1434"/>
      <c r="E295" s="1434"/>
      <c r="F295" s="1434"/>
      <c r="G295" s="1434"/>
      <c r="H295" s="1434"/>
      <c r="I295" s="1434"/>
      <c r="J295" s="1434"/>
      <c r="K295" s="1434"/>
      <c r="L295" s="1434"/>
      <c r="M295" s="1434"/>
      <c r="N295" s="1434"/>
      <c r="O295" s="1434"/>
      <c r="P295" s="1434"/>
      <c r="Q295" s="1434"/>
      <c r="R295" s="1434"/>
      <c r="S295" s="1434"/>
      <c r="T295" s="1434"/>
      <c r="U295" s="1434"/>
      <c r="V295" s="1434"/>
      <c r="W295" s="1434"/>
      <c r="X295" s="1434"/>
      <c r="Y295" s="1434"/>
      <c r="Z295" s="1434"/>
      <c r="AA295" s="1434"/>
      <c r="AB295" s="1434"/>
      <c r="AC295" s="1434"/>
      <c r="AD295" s="1434"/>
      <c r="AE295" s="1434"/>
      <c r="AF295" s="1434"/>
      <c r="AG295" s="1434"/>
      <c r="AH295" s="1434"/>
      <c r="AI295" s="1434"/>
      <c r="AJ295" s="1434"/>
      <c r="AK295" s="1434"/>
      <c r="AL295" s="1434"/>
      <c r="AM295" s="1434"/>
      <c r="AN295" s="1434"/>
      <c r="AO295" s="1434"/>
      <c r="AP295" s="1434"/>
      <c r="AS295" s="1434"/>
      <c r="BG295" s="1434"/>
      <c r="BU295" s="1434"/>
    </row>
    <row r="296" spans="1:73">
      <c r="A296" s="1434"/>
      <c r="B296" s="1434"/>
      <c r="C296" s="1434"/>
      <c r="D296" s="1434"/>
      <c r="E296" s="1434"/>
      <c r="F296" s="1434"/>
      <c r="G296" s="1434"/>
      <c r="H296" s="1434"/>
      <c r="I296" s="1434"/>
      <c r="J296" s="1434"/>
      <c r="K296" s="1434"/>
      <c r="L296" s="1434"/>
      <c r="M296" s="1434"/>
      <c r="N296" s="1434"/>
      <c r="O296" s="1434"/>
      <c r="P296" s="1434"/>
      <c r="Q296" s="1434"/>
      <c r="R296" s="1434"/>
      <c r="S296" s="1434"/>
      <c r="T296" s="1434"/>
      <c r="U296" s="1434"/>
      <c r="V296" s="1434"/>
      <c r="W296" s="1434"/>
      <c r="X296" s="1434"/>
      <c r="Y296" s="1434"/>
      <c r="Z296" s="1434"/>
      <c r="AA296" s="1434"/>
      <c r="AB296" s="1434"/>
      <c r="AC296" s="1434"/>
      <c r="AD296" s="1434"/>
      <c r="AE296" s="1434"/>
      <c r="AF296" s="1434"/>
      <c r="AG296" s="1434"/>
      <c r="AH296" s="1434"/>
      <c r="AI296" s="1434"/>
      <c r="AJ296" s="1434"/>
      <c r="AK296" s="1434"/>
      <c r="AL296" s="1434"/>
      <c r="AM296" s="1434"/>
      <c r="AN296" s="1434"/>
      <c r="AO296" s="1434"/>
      <c r="AP296" s="1434"/>
      <c r="AS296" s="1434"/>
      <c r="BG296" s="1434"/>
      <c r="BU296" s="1434"/>
    </row>
    <row r="297" spans="1:73">
      <c r="A297" s="1434"/>
      <c r="B297" s="1434"/>
      <c r="C297" s="1434"/>
      <c r="D297" s="1434"/>
      <c r="E297" s="1434"/>
      <c r="F297" s="1434"/>
      <c r="G297" s="1434"/>
      <c r="H297" s="1434"/>
      <c r="I297" s="1434"/>
      <c r="J297" s="1434"/>
      <c r="K297" s="1434"/>
      <c r="L297" s="1434"/>
      <c r="M297" s="1434"/>
      <c r="N297" s="1434"/>
      <c r="O297" s="1434"/>
      <c r="P297" s="1434"/>
      <c r="Q297" s="1434"/>
      <c r="R297" s="1434"/>
      <c r="S297" s="1434"/>
      <c r="T297" s="1434"/>
      <c r="U297" s="1434"/>
      <c r="V297" s="1434"/>
      <c r="W297" s="1434"/>
      <c r="X297" s="1434"/>
      <c r="Y297" s="1434"/>
      <c r="Z297" s="1434"/>
      <c r="AA297" s="1434"/>
      <c r="AB297" s="1434"/>
      <c r="AC297" s="1434"/>
      <c r="AD297" s="1434"/>
      <c r="AE297" s="1434"/>
      <c r="AF297" s="1434"/>
      <c r="AG297" s="1434"/>
      <c r="AH297" s="1434"/>
      <c r="AI297" s="1434"/>
      <c r="AJ297" s="1434"/>
      <c r="AK297" s="1434"/>
      <c r="AL297" s="1434"/>
      <c r="AM297" s="1434"/>
      <c r="AN297" s="1434"/>
      <c r="AO297" s="1434"/>
      <c r="AP297" s="1434"/>
      <c r="AS297" s="1434"/>
      <c r="BG297" s="1434"/>
      <c r="BU297" s="1434"/>
    </row>
    <row r="298" spans="1:73">
      <c r="A298" s="1434"/>
      <c r="B298" s="1434"/>
      <c r="C298" s="1434"/>
      <c r="D298" s="1434"/>
      <c r="E298" s="1434"/>
      <c r="F298" s="1434"/>
      <c r="G298" s="1434"/>
      <c r="H298" s="1434"/>
      <c r="I298" s="1434"/>
      <c r="J298" s="1434"/>
      <c r="K298" s="1434"/>
      <c r="L298" s="1434"/>
      <c r="M298" s="1434"/>
      <c r="N298" s="1434"/>
      <c r="O298" s="1434"/>
      <c r="P298" s="1434"/>
      <c r="Q298" s="1434"/>
      <c r="R298" s="1434"/>
      <c r="S298" s="1434"/>
      <c r="T298" s="1434"/>
      <c r="U298" s="1434"/>
      <c r="V298" s="1434"/>
      <c r="W298" s="1434"/>
      <c r="X298" s="1434"/>
      <c r="Y298" s="1434"/>
      <c r="Z298" s="1434"/>
      <c r="AA298" s="1434"/>
      <c r="AB298" s="1434"/>
      <c r="AC298" s="1434"/>
      <c r="AD298" s="1434"/>
      <c r="AE298" s="1434"/>
      <c r="AF298" s="1434"/>
      <c r="AG298" s="1434"/>
      <c r="AH298" s="1434"/>
      <c r="AI298" s="1434"/>
      <c r="AJ298" s="1434"/>
      <c r="AK298" s="1434"/>
      <c r="AL298" s="1434"/>
      <c r="AM298" s="1434"/>
      <c r="AN298" s="1434"/>
      <c r="AO298" s="1434"/>
      <c r="AP298" s="1434"/>
      <c r="AS298" s="1434"/>
      <c r="BG298" s="1434"/>
      <c r="BU298" s="1434"/>
    </row>
    <row r="299" spans="1:73">
      <c r="A299" s="1434"/>
      <c r="B299" s="1434"/>
      <c r="C299" s="1434"/>
      <c r="D299" s="1434"/>
      <c r="E299" s="1434"/>
      <c r="F299" s="1434"/>
      <c r="G299" s="1434"/>
      <c r="H299" s="1434"/>
      <c r="I299" s="1434"/>
      <c r="J299" s="1434"/>
      <c r="K299" s="1434"/>
      <c r="L299" s="1434"/>
      <c r="M299" s="1434"/>
      <c r="N299" s="1434"/>
      <c r="O299" s="1434"/>
      <c r="P299" s="1434"/>
      <c r="Q299" s="1434"/>
      <c r="R299" s="1434"/>
      <c r="S299" s="1434"/>
      <c r="T299" s="1434"/>
      <c r="U299" s="1434"/>
      <c r="V299" s="1434"/>
      <c r="W299" s="1434"/>
      <c r="X299" s="1434"/>
      <c r="Y299" s="1434"/>
      <c r="Z299" s="1434"/>
      <c r="AA299" s="1434"/>
      <c r="AB299" s="1434"/>
      <c r="AC299" s="1434"/>
      <c r="AD299" s="1434"/>
      <c r="AE299" s="1434"/>
      <c r="AF299" s="1434"/>
      <c r="AG299" s="1434"/>
      <c r="AH299" s="1434"/>
      <c r="AI299" s="1434"/>
      <c r="AJ299" s="1434"/>
      <c r="AK299" s="1434"/>
      <c r="AL299" s="1434"/>
      <c r="AM299" s="1434"/>
      <c r="AN299" s="1434"/>
      <c r="AO299" s="1434"/>
      <c r="AP299" s="1434"/>
      <c r="AS299" s="1434"/>
      <c r="BG299" s="1434"/>
      <c r="BU299" s="1434"/>
    </row>
    <row r="300" spans="1:73">
      <c r="A300" s="1434"/>
      <c r="B300" s="1434"/>
      <c r="C300" s="1434"/>
      <c r="D300" s="1434"/>
      <c r="E300" s="1434"/>
      <c r="F300" s="1434"/>
      <c r="G300" s="1434"/>
      <c r="H300" s="1434"/>
      <c r="I300" s="1434"/>
      <c r="J300" s="1434"/>
      <c r="K300" s="1434"/>
      <c r="L300" s="1434"/>
      <c r="M300" s="1434"/>
      <c r="N300" s="1434"/>
      <c r="O300" s="1434"/>
      <c r="P300" s="1434"/>
      <c r="Q300" s="1434"/>
      <c r="R300" s="1434"/>
      <c r="S300" s="1434"/>
      <c r="T300" s="1434"/>
      <c r="U300" s="1434"/>
      <c r="V300" s="1434"/>
      <c r="W300" s="1434"/>
      <c r="X300" s="1434"/>
      <c r="Y300" s="1434"/>
      <c r="Z300" s="1434"/>
      <c r="AA300" s="1434"/>
      <c r="AB300" s="1434"/>
      <c r="AC300" s="1434"/>
      <c r="AD300" s="1434"/>
      <c r="AE300" s="1434"/>
      <c r="AF300" s="1434"/>
      <c r="AG300" s="1434"/>
      <c r="AH300" s="1434"/>
      <c r="AI300" s="1434"/>
      <c r="AJ300" s="1434"/>
      <c r="AK300" s="1434"/>
      <c r="AL300" s="1434"/>
      <c r="AM300" s="1434"/>
      <c r="AN300" s="1434"/>
      <c r="AO300" s="1434"/>
      <c r="AP300" s="1434"/>
      <c r="AS300" s="1434"/>
      <c r="BG300" s="1434"/>
      <c r="BU300" s="1434"/>
    </row>
    <row r="301" spans="1:73">
      <c r="A301" s="1434"/>
      <c r="B301" s="1434"/>
      <c r="C301" s="1434"/>
      <c r="D301" s="1434"/>
      <c r="E301" s="1434"/>
      <c r="F301" s="1434"/>
      <c r="G301" s="1434"/>
      <c r="H301" s="1434"/>
      <c r="I301" s="1434"/>
      <c r="J301" s="1434"/>
      <c r="K301" s="1434"/>
      <c r="L301" s="1434"/>
      <c r="M301" s="1434"/>
      <c r="N301" s="1434"/>
      <c r="O301" s="1434"/>
      <c r="P301" s="1434"/>
      <c r="Q301" s="1434"/>
      <c r="R301" s="1434"/>
      <c r="S301" s="1434"/>
      <c r="T301" s="1434"/>
      <c r="U301" s="1434"/>
      <c r="V301" s="1434"/>
      <c r="W301" s="1434"/>
      <c r="X301" s="1434"/>
      <c r="Y301" s="1434"/>
      <c r="Z301" s="1434"/>
      <c r="AA301" s="1434"/>
      <c r="AB301" s="1434"/>
      <c r="AC301" s="1434"/>
      <c r="AD301" s="1434"/>
      <c r="AE301" s="1434"/>
      <c r="AF301" s="1434"/>
      <c r="AG301" s="1434"/>
      <c r="AH301" s="1434"/>
      <c r="AI301" s="1434"/>
      <c r="AJ301" s="1434"/>
      <c r="AK301" s="1434"/>
      <c r="AL301" s="1434"/>
      <c r="AM301" s="1434"/>
      <c r="AN301" s="1434"/>
      <c r="AO301" s="1434"/>
      <c r="AP301" s="1434"/>
      <c r="AS301" s="1434"/>
      <c r="BG301" s="1434"/>
      <c r="BU301" s="1434"/>
    </row>
    <row r="302" spans="1:73">
      <c r="A302" s="1434"/>
      <c r="B302" s="1434"/>
      <c r="C302" s="1434"/>
      <c r="D302" s="1434"/>
      <c r="E302" s="1434"/>
      <c r="F302" s="1434"/>
      <c r="G302" s="1434"/>
      <c r="H302" s="1434"/>
      <c r="I302" s="1434"/>
      <c r="J302" s="1434"/>
      <c r="K302" s="1434"/>
      <c r="L302" s="1434"/>
      <c r="M302" s="1434"/>
      <c r="N302" s="1434"/>
      <c r="O302" s="1434"/>
      <c r="P302" s="1434"/>
      <c r="Q302" s="1434"/>
      <c r="R302" s="1434"/>
      <c r="S302" s="1434"/>
      <c r="T302" s="1434"/>
      <c r="U302" s="1434"/>
      <c r="V302" s="1434"/>
      <c r="W302" s="1434"/>
      <c r="X302" s="1434"/>
      <c r="Y302" s="1434"/>
      <c r="Z302" s="1434"/>
      <c r="AA302" s="1434"/>
      <c r="AB302" s="1434"/>
      <c r="AC302" s="1434"/>
      <c r="AD302" s="1434"/>
      <c r="AE302" s="1434"/>
      <c r="AF302" s="1434"/>
      <c r="AG302" s="1434"/>
      <c r="AH302" s="1434"/>
      <c r="AI302" s="1434"/>
      <c r="AJ302" s="1434"/>
      <c r="AK302" s="1434"/>
      <c r="AL302" s="1434"/>
      <c r="AM302" s="1434"/>
      <c r="AN302" s="1434"/>
      <c r="AO302" s="1434"/>
      <c r="AP302" s="1434"/>
      <c r="AS302" s="1434"/>
      <c r="BG302" s="1434"/>
      <c r="BU302" s="1434"/>
    </row>
    <row r="303" spans="1:73">
      <c r="A303" s="1434"/>
      <c r="B303" s="1434"/>
      <c r="C303" s="1434"/>
      <c r="D303" s="1434"/>
      <c r="E303" s="1434"/>
      <c r="F303" s="1434"/>
      <c r="G303" s="1434"/>
      <c r="H303" s="1434"/>
      <c r="I303" s="1434"/>
      <c r="J303" s="1434"/>
      <c r="K303" s="1434"/>
      <c r="L303" s="1434"/>
      <c r="M303" s="1434"/>
      <c r="N303" s="1434"/>
      <c r="O303" s="1434"/>
      <c r="P303" s="1434"/>
      <c r="Q303" s="1434"/>
      <c r="R303" s="1434"/>
      <c r="S303" s="1434"/>
      <c r="T303" s="1434"/>
      <c r="U303" s="1434"/>
      <c r="V303" s="1434"/>
      <c r="W303" s="1434"/>
      <c r="X303" s="1434"/>
      <c r="Y303" s="1434"/>
      <c r="Z303" s="1434"/>
      <c r="AA303" s="1434"/>
      <c r="AB303" s="1434"/>
      <c r="AC303" s="1434"/>
      <c r="AD303" s="1434"/>
      <c r="AE303" s="1434"/>
      <c r="AF303" s="1434"/>
      <c r="AG303" s="1434"/>
      <c r="AH303" s="1434"/>
      <c r="AI303" s="1434"/>
      <c r="AJ303" s="1434"/>
      <c r="AK303" s="1434"/>
      <c r="AL303" s="1434"/>
      <c r="AM303" s="1434"/>
      <c r="AN303" s="1434"/>
      <c r="AO303" s="1434"/>
      <c r="AP303" s="1434"/>
      <c r="AS303" s="1434"/>
      <c r="BG303" s="1434"/>
      <c r="BU303" s="1434"/>
    </row>
    <row r="304" spans="1:73">
      <c r="A304" s="1434"/>
      <c r="B304" s="1434"/>
      <c r="C304" s="1434"/>
      <c r="D304" s="1434"/>
      <c r="E304" s="1434"/>
      <c r="F304" s="1434"/>
      <c r="G304" s="1434"/>
      <c r="H304" s="1434"/>
      <c r="I304" s="1434"/>
      <c r="J304" s="1434"/>
      <c r="K304" s="1434"/>
      <c r="L304" s="1434"/>
      <c r="M304" s="1434"/>
      <c r="N304" s="1434"/>
      <c r="O304" s="1434"/>
      <c r="P304" s="1434"/>
      <c r="Q304" s="1434"/>
      <c r="R304" s="1434"/>
      <c r="S304" s="1434"/>
      <c r="T304" s="1434"/>
      <c r="U304" s="1434"/>
      <c r="V304" s="1434"/>
      <c r="W304" s="1434"/>
      <c r="X304" s="1434"/>
      <c r="Y304" s="1434"/>
      <c r="Z304" s="1434"/>
      <c r="AA304" s="1434"/>
      <c r="AB304" s="1434"/>
      <c r="AC304" s="1434"/>
      <c r="AD304" s="1434"/>
      <c r="AE304" s="1434"/>
      <c r="AF304" s="1434"/>
      <c r="AG304" s="1434"/>
      <c r="AH304" s="1434"/>
      <c r="AI304" s="1434"/>
      <c r="AJ304" s="1434"/>
      <c r="AK304" s="1434"/>
      <c r="AL304" s="1434"/>
      <c r="AM304" s="1434"/>
      <c r="AN304" s="1434"/>
      <c r="AO304" s="1434"/>
      <c r="AP304" s="1434"/>
      <c r="AS304" s="1434"/>
      <c r="BG304" s="1434"/>
      <c r="BU304" s="1434"/>
    </row>
    <row r="305" spans="1:73">
      <c r="A305" s="1434"/>
      <c r="B305" s="1434"/>
      <c r="C305" s="1434"/>
      <c r="D305" s="1434"/>
      <c r="E305" s="1434"/>
      <c r="F305" s="1434"/>
      <c r="G305" s="1434"/>
      <c r="H305" s="1434"/>
      <c r="I305" s="1434"/>
      <c r="J305" s="1434"/>
      <c r="K305" s="1434"/>
      <c r="L305" s="1434"/>
      <c r="M305" s="1434"/>
      <c r="N305" s="1434"/>
      <c r="O305" s="1434"/>
      <c r="P305" s="1434"/>
      <c r="Q305" s="1434"/>
      <c r="R305" s="1434"/>
      <c r="S305" s="1434"/>
      <c r="T305" s="1434"/>
      <c r="U305" s="1434"/>
      <c r="V305" s="1434"/>
      <c r="W305" s="1434"/>
      <c r="X305" s="1434"/>
      <c r="Y305" s="1434"/>
      <c r="Z305" s="1434"/>
      <c r="AA305" s="1434"/>
      <c r="AB305" s="1434"/>
      <c r="AC305" s="1434"/>
      <c r="AD305" s="1434"/>
      <c r="AE305" s="1434"/>
      <c r="AF305" s="1434"/>
      <c r="AG305" s="1434"/>
      <c r="AH305" s="1434"/>
      <c r="AI305" s="1434"/>
      <c r="AJ305" s="1434"/>
      <c r="AK305" s="1434"/>
      <c r="AL305" s="1434"/>
      <c r="AM305" s="1434"/>
      <c r="AN305" s="1434"/>
      <c r="AO305" s="1434"/>
      <c r="AP305" s="1434"/>
      <c r="AS305" s="1434"/>
      <c r="BG305" s="1434"/>
      <c r="BU305" s="1434"/>
    </row>
    <row r="306" spans="1:73">
      <c r="A306" s="1434"/>
      <c r="B306" s="1434"/>
      <c r="C306" s="1434"/>
      <c r="D306" s="1434"/>
      <c r="E306" s="1434"/>
      <c r="F306" s="1434"/>
      <c r="G306" s="1434"/>
      <c r="H306" s="1434"/>
      <c r="I306" s="1434"/>
      <c r="J306" s="1434"/>
      <c r="K306" s="1434"/>
      <c r="L306" s="1434"/>
      <c r="M306" s="1434"/>
      <c r="N306" s="1434"/>
      <c r="O306" s="1434"/>
      <c r="P306" s="1434"/>
      <c r="Q306" s="1434"/>
      <c r="R306" s="1434"/>
      <c r="S306" s="1434"/>
      <c r="T306" s="1434"/>
      <c r="U306" s="1434"/>
      <c r="V306" s="1434"/>
      <c r="W306" s="1434"/>
      <c r="X306" s="1434"/>
      <c r="Y306" s="1434"/>
      <c r="Z306" s="1434"/>
      <c r="AA306" s="1434"/>
      <c r="AB306" s="1434"/>
      <c r="AC306" s="1434"/>
      <c r="AD306" s="1434"/>
      <c r="AE306" s="1434"/>
      <c r="AF306" s="1434"/>
      <c r="AG306" s="1434"/>
      <c r="AH306" s="1434"/>
      <c r="AI306" s="1434"/>
      <c r="AJ306" s="1434"/>
      <c r="AK306" s="1434"/>
      <c r="AL306" s="1434"/>
      <c r="AM306" s="1434"/>
      <c r="AN306" s="1434"/>
      <c r="AO306" s="1434"/>
      <c r="AP306" s="1434"/>
      <c r="AS306" s="1434"/>
      <c r="BG306" s="1434"/>
      <c r="BU306" s="1434"/>
    </row>
    <row r="307" spans="1:73">
      <c r="A307" s="1434"/>
      <c r="B307" s="1434"/>
      <c r="C307" s="1434"/>
      <c r="D307" s="1434"/>
      <c r="E307" s="1434"/>
      <c r="F307" s="1434"/>
      <c r="G307" s="1434"/>
      <c r="H307" s="1434"/>
      <c r="I307" s="1434"/>
      <c r="J307" s="1434"/>
      <c r="K307" s="1434"/>
      <c r="L307" s="1434"/>
      <c r="M307" s="1434"/>
      <c r="N307" s="1434"/>
      <c r="O307" s="1434"/>
      <c r="P307" s="1434"/>
      <c r="Q307" s="1434"/>
      <c r="R307" s="1434"/>
      <c r="S307" s="1434"/>
      <c r="T307" s="1434"/>
      <c r="U307" s="1434"/>
      <c r="V307" s="1434"/>
      <c r="W307" s="1434"/>
      <c r="X307" s="1434"/>
      <c r="Y307" s="1434"/>
      <c r="Z307" s="1434"/>
      <c r="AA307" s="1434"/>
      <c r="AB307" s="1434"/>
      <c r="AC307" s="1434"/>
      <c r="AD307" s="1434"/>
      <c r="AE307" s="1434"/>
      <c r="AF307" s="1434"/>
      <c r="AG307" s="1434"/>
      <c r="AH307" s="1434"/>
      <c r="AI307" s="1434"/>
      <c r="AJ307" s="1434"/>
      <c r="AK307" s="1434"/>
      <c r="AL307" s="1434"/>
      <c r="AM307" s="1434"/>
      <c r="AN307" s="1434"/>
      <c r="AO307" s="1434"/>
      <c r="AP307" s="1434"/>
      <c r="AS307" s="1434"/>
      <c r="BG307" s="1434"/>
      <c r="BU307" s="1434"/>
    </row>
    <row r="308" spans="1:73">
      <c r="A308" s="1434"/>
      <c r="B308" s="1434"/>
      <c r="C308" s="1434"/>
      <c r="D308" s="1434"/>
      <c r="E308" s="1434"/>
      <c r="F308" s="1434"/>
      <c r="G308" s="1434"/>
      <c r="H308" s="1434"/>
      <c r="I308" s="1434"/>
      <c r="J308" s="1434"/>
      <c r="K308" s="1434"/>
      <c r="L308" s="1434"/>
      <c r="M308" s="1434"/>
      <c r="N308" s="1434"/>
      <c r="O308" s="1434"/>
      <c r="P308" s="1434"/>
      <c r="Q308" s="1434"/>
      <c r="R308" s="1434"/>
      <c r="S308" s="1434"/>
      <c r="T308" s="1434"/>
      <c r="U308" s="1434"/>
      <c r="V308" s="1434"/>
      <c r="W308" s="1434"/>
      <c r="X308" s="1434"/>
      <c r="Y308" s="1434"/>
      <c r="Z308" s="1434"/>
      <c r="AA308" s="1434"/>
      <c r="AB308" s="1434"/>
      <c r="AC308" s="1434"/>
      <c r="AD308" s="1434"/>
      <c r="AE308" s="1434"/>
      <c r="AF308" s="1434"/>
      <c r="AG308" s="1434"/>
      <c r="AH308" s="1434"/>
      <c r="AI308" s="1434"/>
      <c r="AJ308" s="1434"/>
      <c r="AK308" s="1434"/>
      <c r="AL308" s="1434"/>
      <c r="AM308" s="1434"/>
      <c r="AN308" s="1434"/>
      <c r="AO308" s="1434"/>
      <c r="AP308" s="1434"/>
      <c r="AS308" s="1434"/>
      <c r="BG308" s="1434"/>
      <c r="BU308" s="1434"/>
    </row>
    <row r="309" spans="1:73">
      <c r="A309" s="1434"/>
      <c r="B309" s="1434"/>
      <c r="C309" s="1434"/>
      <c r="D309" s="1434"/>
      <c r="E309" s="1434"/>
      <c r="F309" s="1434"/>
      <c r="G309" s="1434"/>
      <c r="H309" s="1434"/>
      <c r="I309" s="1434"/>
      <c r="J309" s="1434"/>
      <c r="K309" s="1434"/>
      <c r="L309" s="1434"/>
      <c r="M309" s="1434"/>
      <c r="N309" s="1434"/>
      <c r="O309" s="1434"/>
      <c r="P309" s="1434"/>
      <c r="Q309" s="1434"/>
      <c r="R309" s="1434"/>
      <c r="S309" s="1434"/>
      <c r="T309" s="1434"/>
      <c r="U309" s="1434"/>
      <c r="V309" s="1434"/>
      <c r="W309" s="1434"/>
      <c r="X309" s="1434"/>
      <c r="Y309" s="1434"/>
      <c r="Z309" s="1434"/>
      <c r="AA309" s="1434"/>
      <c r="AB309" s="1434"/>
      <c r="AC309" s="1434"/>
      <c r="AD309" s="1434"/>
      <c r="AE309" s="1434"/>
      <c r="AF309" s="1434"/>
      <c r="AG309" s="1434"/>
      <c r="AH309" s="1434"/>
      <c r="AI309" s="1434"/>
      <c r="AJ309" s="1434"/>
      <c r="AK309" s="1434"/>
      <c r="AL309" s="1434"/>
      <c r="AM309" s="1434"/>
      <c r="AN309" s="1434"/>
      <c r="AO309" s="1434"/>
      <c r="AP309" s="1434"/>
      <c r="AS309" s="1434"/>
      <c r="BG309" s="1434"/>
      <c r="BU309" s="1434"/>
    </row>
    <row r="310" spans="1:73">
      <c r="A310" s="1434"/>
      <c r="B310" s="1434"/>
      <c r="C310" s="1434"/>
      <c r="D310" s="1434"/>
      <c r="E310" s="1434"/>
      <c r="F310" s="1434"/>
      <c r="G310" s="1434"/>
      <c r="H310" s="1434"/>
      <c r="I310" s="1434"/>
      <c r="J310" s="1434"/>
      <c r="K310" s="1434"/>
      <c r="L310" s="1434"/>
      <c r="M310" s="1434"/>
      <c r="N310" s="1434"/>
      <c r="O310" s="1434"/>
      <c r="P310" s="1434"/>
      <c r="Q310" s="1434"/>
      <c r="R310" s="1434"/>
      <c r="S310" s="1434"/>
      <c r="T310" s="1434"/>
      <c r="U310" s="1434"/>
      <c r="V310" s="1434"/>
      <c r="W310" s="1434"/>
      <c r="X310" s="1434"/>
      <c r="Y310" s="1434"/>
      <c r="Z310" s="1434"/>
      <c r="AA310" s="1434"/>
      <c r="AB310" s="1434"/>
      <c r="AC310" s="1434"/>
      <c r="AD310" s="1434"/>
      <c r="AE310" s="1434"/>
      <c r="AF310" s="1434"/>
      <c r="AG310" s="1434"/>
      <c r="AH310" s="1434"/>
      <c r="AI310" s="1434"/>
      <c r="AJ310" s="1434"/>
      <c r="AK310" s="1434"/>
      <c r="AL310" s="1434"/>
      <c r="AM310" s="1434"/>
      <c r="AN310" s="1434"/>
      <c r="AO310" s="1434"/>
      <c r="AP310" s="1434"/>
      <c r="AS310" s="1434"/>
      <c r="BG310" s="1434"/>
      <c r="BU310" s="1434"/>
    </row>
    <row r="311" spans="1:73">
      <c r="A311" s="1434"/>
      <c r="B311" s="1434"/>
      <c r="C311" s="1434"/>
      <c r="D311" s="1434"/>
      <c r="E311" s="1434"/>
      <c r="F311" s="1434"/>
      <c r="G311" s="1434"/>
      <c r="H311" s="1434"/>
      <c r="I311" s="1434"/>
      <c r="J311" s="1434"/>
      <c r="K311" s="1434"/>
      <c r="L311" s="1434"/>
      <c r="M311" s="1434"/>
      <c r="N311" s="1434"/>
      <c r="O311" s="1434"/>
      <c r="P311" s="1434"/>
      <c r="Q311" s="1434"/>
      <c r="R311" s="1434"/>
      <c r="S311" s="1434"/>
      <c r="T311" s="1434"/>
      <c r="U311" s="1434"/>
      <c r="V311" s="1434"/>
      <c r="W311" s="1434"/>
      <c r="X311" s="1434"/>
      <c r="Y311" s="1434"/>
      <c r="Z311" s="1434"/>
      <c r="AA311" s="1434"/>
      <c r="AB311" s="1434"/>
      <c r="AC311" s="1434"/>
      <c r="AD311" s="1434"/>
      <c r="AE311" s="1434"/>
      <c r="AF311" s="1434"/>
      <c r="AG311" s="1434"/>
      <c r="AH311" s="1434"/>
      <c r="AI311" s="1434"/>
      <c r="AJ311" s="1434"/>
      <c r="AK311" s="1434"/>
      <c r="AL311" s="1434"/>
      <c r="AM311" s="1434"/>
      <c r="AN311" s="1434"/>
      <c r="AO311" s="1434"/>
      <c r="AP311" s="1434"/>
      <c r="AS311" s="1434"/>
      <c r="BG311" s="1434"/>
      <c r="BU311" s="1434"/>
    </row>
    <row r="312" spans="1:73">
      <c r="A312" s="1434"/>
      <c r="B312" s="1434"/>
      <c r="C312" s="1434"/>
      <c r="D312" s="1434"/>
      <c r="E312" s="1434"/>
      <c r="F312" s="1434"/>
      <c r="G312" s="1434"/>
      <c r="H312" s="1434"/>
      <c r="I312" s="1434"/>
      <c r="J312" s="1434"/>
      <c r="K312" s="1434"/>
      <c r="L312" s="1434"/>
      <c r="M312" s="1434"/>
      <c r="N312" s="1434"/>
      <c r="O312" s="1434"/>
      <c r="P312" s="1434"/>
      <c r="Q312" s="1434"/>
      <c r="R312" s="1434"/>
      <c r="S312" s="1434"/>
      <c r="T312" s="1434"/>
      <c r="U312" s="1434"/>
      <c r="V312" s="1434"/>
      <c r="W312" s="1434"/>
      <c r="X312" s="1434"/>
      <c r="Y312" s="1434"/>
      <c r="Z312" s="1434"/>
      <c r="AA312" s="1434"/>
      <c r="AB312" s="1434"/>
      <c r="AC312" s="1434"/>
      <c r="AD312" s="1434"/>
      <c r="AE312" s="1434"/>
      <c r="AF312" s="1434"/>
      <c r="AG312" s="1434"/>
      <c r="AH312" s="1434"/>
      <c r="AI312" s="1434"/>
      <c r="AJ312" s="1434"/>
      <c r="AK312" s="1434"/>
      <c r="AL312" s="1434"/>
      <c r="AM312" s="1434"/>
      <c r="AN312" s="1434"/>
      <c r="AO312" s="1434"/>
      <c r="AP312" s="1434"/>
      <c r="AS312" s="1434"/>
      <c r="BG312" s="1434"/>
      <c r="BU312" s="1434"/>
    </row>
    <row r="313" spans="1:73">
      <c r="A313" s="1434"/>
      <c r="B313" s="1434"/>
      <c r="C313" s="1434"/>
      <c r="D313" s="1434"/>
      <c r="E313" s="1434"/>
      <c r="F313" s="1434"/>
      <c r="G313" s="1434"/>
      <c r="H313" s="1434"/>
      <c r="I313" s="1434"/>
      <c r="J313" s="1434"/>
      <c r="K313" s="1434"/>
      <c r="L313" s="1434"/>
      <c r="M313" s="1434"/>
      <c r="N313" s="1434"/>
      <c r="O313" s="1434"/>
      <c r="P313" s="1434"/>
      <c r="Q313" s="1434"/>
      <c r="R313" s="1434"/>
      <c r="S313" s="1434"/>
      <c r="T313" s="1434"/>
      <c r="U313" s="1434"/>
      <c r="V313" s="1434"/>
      <c r="W313" s="1434"/>
      <c r="X313" s="1434"/>
      <c r="Y313" s="1434"/>
      <c r="Z313" s="1434"/>
      <c r="AA313" s="1434"/>
      <c r="AB313" s="1434"/>
      <c r="AC313" s="1434"/>
      <c r="AD313" s="1434"/>
      <c r="AE313" s="1434"/>
      <c r="AF313" s="1434"/>
      <c r="AG313" s="1434"/>
      <c r="AH313" s="1434"/>
      <c r="AI313" s="1434"/>
      <c r="AJ313" s="1434"/>
      <c r="AK313" s="1434"/>
      <c r="AL313" s="1434"/>
      <c r="AM313" s="1434"/>
      <c r="AN313" s="1434"/>
      <c r="AO313" s="1434"/>
      <c r="AP313" s="1434"/>
      <c r="AS313" s="1434"/>
      <c r="BG313" s="1434"/>
      <c r="BU313" s="1434"/>
    </row>
    <row r="314" spans="1:73">
      <c r="A314" s="1434"/>
      <c r="B314" s="1434"/>
      <c r="C314" s="1434"/>
      <c r="D314" s="1434"/>
      <c r="E314" s="1434"/>
      <c r="F314" s="1434"/>
      <c r="G314" s="1434"/>
      <c r="H314" s="1434"/>
      <c r="I314" s="1434"/>
      <c r="J314" s="1434"/>
      <c r="K314" s="1434"/>
      <c r="L314" s="1434"/>
      <c r="M314" s="1434"/>
      <c r="N314" s="1434"/>
      <c r="O314" s="1434"/>
      <c r="P314" s="1434"/>
      <c r="Q314" s="1434"/>
      <c r="R314" s="1434"/>
      <c r="S314" s="1434"/>
      <c r="T314" s="1434"/>
      <c r="U314" s="1434"/>
      <c r="V314" s="1434"/>
      <c r="W314" s="1434"/>
      <c r="X314" s="1434"/>
      <c r="Y314" s="1434"/>
      <c r="Z314" s="1434"/>
      <c r="AA314" s="1434"/>
      <c r="AB314" s="1434"/>
      <c r="AC314" s="1434"/>
      <c r="AD314" s="1434"/>
      <c r="AE314" s="1434"/>
      <c r="AF314" s="1434"/>
      <c r="AG314" s="1434"/>
      <c r="AH314" s="1434"/>
      <c r="AI314" s="1434"/>
      <c r="AJ314" s="1434"/>
      <c r="AK314" s="1434"/>
      <c r="AL314" s="1434"/>
      <c r="AM314" s="1434"/>
      <c r="AN314" s="1434"/>
      <c r="AO314" s="1434"/>
      <c r="AP314" s="1434"/>
      <c r="AS314" s="1434"/>
      <c r="BG314" s="1434"/>
      <c r="BU314" s="1434"/>
    </row>
    <row r="315" spans="1:73">
      <c r="A315" s="1434"/>
      <c r="B315" s="1434"/>
      <c r="C315" s="1434"/>
      <c r="D315" s="1434"/>
      <c r="E315" s="1434"/>
      <c r="F315" s="1434"/>
      <c r="G315" s="1434"/>
      <c r="H315" s="1434"/>
      <c r="I315" s="1434"/>
      <c r="J315" s="1434"/>
      <c r="K315" s="1434"/>
      <c r="L315" s="1434"/>
      <c r="M315" s="1434"/>
      <c r="N315" s="1434"/>
      <c r="O315" s="1434"/>
      <c r="P315" s="1434"/>
      <c r="Q315" s="1434"/>
      <c r="R315" s="1434"/>
      <c r="S315" s="1434"/>
      <c r="T315" s="1434"/>
      <c r="U315" s="1434"/>
      <c r="V315" s="1434"/>
      <c r="W315" s="1434"/>
      <c r="X315" s="1434"/>
      <c r="Y315" s="1434"/>
      <c r="Z315" s="1434"/>
      <c r="AA315" s="1434"/>
      <c r="AB315" s="1434"/>
      <c r="AC315" s="1434"/>
      <c r="AD315" s="1434"/>
      <c r="AE315" s="1434"/>
      <c r="AF315" s="1434"/>
      <c r="AG315" s="1434"/>
      <c r="AH315" s="1434"/>
      <c r="AI315" s="1434"/>
      <c r="AJ315" s="1434"/>
      <c r="AK315" s="1434"/>
      <c r="AL315" s="1434"/>
      <c r="AM315" s="1434"/>
      <c r="AN315" s="1434"/>
      <c r="AO315" s="1434"/>
      <c r="AP315" s="1434"/>
      <c r="AS315" s="1434"/>
      <c r="BG315" s="1434"/>
      <c r="BU315" s="1434"/>
    </row>
    <row r="316" spans="1:73">
      <c r="A316" s="1434"/>
      <c r="B316" s="1434"/>
      <c r="C316" s="1434"/>
      <c r="D316" s="1434"/>
      <c r="E316" s="1434"/>
      <c r="F316" s="1434"/>
      <c r="G316" s="1434"/>
      <c r="H316" s="1434"/>
      <c r="I316" s="1434"/>
      <c r="J316" s="1434"/>
      <c r="K316" s="1434"/>
      <c r="L316" s="1434"/>
      <c r="M316" s="1434"/>
      <c r="N316" s="1434"/>
      <c r="O316" s="1434"/>
      <c r="P316" s="1434"/>
      <c r="Q316" s="1434"/>
      <c r="R316" s="1434"/>
      <c r="S316" s="1434"/>
      <c r="T316" s="1434"/>
      <c r="U316" s="1434"/>
      <c r="V316" s="1434"/>
      <c r="W316" s="1434"/>
      <c r="X316" s="1434"/>
      <c r="Y316" s="1434"/>
      <c r="Z316" s="1434"/>
      <c r="AA316" s="1434"/>
      <c r="AB316" s="1434"/>
      <c r="AC316" s="1434"/>
      <c r="AD316" s="1434"/>
      <c r="AE316" s="1434"/>
      <c r="AF316" s="1434"/>
      <c r="AG316" s="1434"/>
      <c r="AH316" s="1434"/>
      <c r="AI316" s="1434"/>
      <c r="AJ316" s="1434"/>
      <c r="AK316" s="1434"/>
      <c r="AL316" s="1434"/>
      <c r="AM316" s="1434"/>
      <c r="AN316" s="1434"/>
      <c r="AO316" s="1434"/>
      <c r="AP316" s="1434"/>
      <c r="AS316" s="1434"/>
      <c r="BG316" s="1434"/>
      <c r="BU316" s="1434"/>
    </row>
    <row r="317" spans="1:73">
      <c r="A317" s="1434"/>
      <c r="B317" s="1434"/>
      <c r="C317" s="1434"/>
      <c r="D317" s="1434"/>
      <c r="E317" s="1434"/>
      <c r="F317" s="1434"/>
      <c r="G317" s="1434"/>
      <c r="H317" s="1434"/>
      <c r="I317" s="1434"/>
      <c r="J317" s="1434"/>
      <c r="K317" s="1434"/>
      <c r="L317" s="1434"/>
      <c r="M317" s="1434"/>
      <c r="N317" s="1434"/>
      <c r="O317" s="1434"/>
      <c r="P317" s="1434"/>
      <c r="Q317" s="1434"/>
      <c r="R317" s="1434"/>
      <c r="S317" s="1434"/>
      <c r="T317" s="1434"/>
      <c r="U317" s="1434"/>
      <c r="V317" s="1434"/>
      <c r="W317" s="1434"/>
      <c r="X317" s="1434"/>
      <c r="Y317" s="1434"/>
      <c r="Z317" s="1434"/>
      <c r="AA317" s="1434"/>
      <c r="AB317" s="1434"/>
      <c r="AC317" s="1434"/>
      <c r="AD317" s="1434"/>
      <c r="AE317" s="1434"/>
      <c r="AF317" s="1434"/>
      <c r="AG317" s="1434"/>
      <c r="AH317" s="1434"/>
      <c r="AI317" s="1434"/>
      <c r="AJ317" s="1434"/>
      <c r="AK317" s="1434"/>
      <c r="AL317" s="1434"/>
      <c r="AM317" s="1434"/>
      <c r="AN317" s="1434"/>
      <c r="AO317" s="1434"/>
      <c r="AP317" s="1434"/>
      <c r="AS317" s="1434"/>
      <c r="BG317" s="1434"/>
      <c r="BU317" s="1434"/>
    </row>
    <row r="318" spans="1:73">
      <c r="A318" s="1434"/>
      <c r="B318" s="1434"/>
      <c r="C318" s="1434"/>
      <c r="D318" s="1434"/>
      <c r="E318" s="1434"/>
      <c r="F318" s="1434"/>
      <c r="G318" s="1434"/>
      <c r="H318" s="1434"/>
      <c r="I318" s="1434"/>
      <c r="J318" s="1434"/>
      <c r="K318" s="1434"/>
      <c r="L318" s="1434"/>
      <c r="M318" s="1434"/>
      <c r="N318" s="1434"/>
      <c r="O318" s="1434"/>
      <c r="P318" s="1434"/>
      <c r="Q318" s="1434"/>
      <c r="R318" s="1434"/>
      <c r="S318" s="1434"/>
      <c r="T318" s="1434"/>
      <c r="U318" s="1434"/>
      <c r="V318" s="1434"/>
      <c r="W318" s="1434"/>
      <c r="X318" s="1434"/>
      <c r="Y318" s="1434"/>
      <c r="Z318" s="1434"/>
      <c r="AA318" s="1434"/>
      <c r="AB318" s="1434"/>
      <c r="AC318" s="1434"/>
      <c r="AD318" s="1434"/>
      <c r="AE318" s="1434"/>
      <c r="AF318" s="1434"/>
      <c r="AG318" s="1434"/>
      <c r="AH318" s="1434"/>
      <c r="AI318" s="1434"/>
      <c r="AJ318" s="1434"/>
      <c r="AK318" s="1434"/>
      <c r="AL318" s="1434"/>
      <c r="AM318" s="1434"/>
      <c r="AN318" s="1434"/>
      <c r="AO318" s="1434"/>
      <c r="AP318" s="1434"/>
      <c r="AS318" s="1434"/>
      <c r="BG318" s="1434"/>
      <c r="BU318" s="1434"/>
    </row>
    <row r="319" spans="1:73">
      <c r="A319" s="1434"/>
      <c r="B319" s="1434"/>
      <c r="C319" s="1434"/>
      <c r="D319" s="1434"/>
      <c r="E319" s="1434"/>
      <c r="F319" s="1434"/>
      <c r="G319" s="1434"/>
      <c r="H319" s="1434"/>
      <c r="I319" s="1434"/>
      <c r="J319" s="1434"/>
      <c r="K319" s="1434"/>
      <c r="L319" s="1434"/>
      <c r="M319" s="1434"/>
      <c r="N319" s="1434"/>
      <c r="O319" s="1434"/>
      <c r="P319" s="1434"/>
      <c r="Q319" s="1434"/>
      <c r="R319" s="1434"/>
      <c r="S319" s="1434"/>
      <c r="T319" s="1434"/>
      <c r="U319" s="1434"/>
      <c r="V319" s="1434"/>
      <c r="W319" s="1434"/>
      <c r="X319" s="1434"/>
      <c r="Y319" s="1434"/>
      <c r="Z319" s="1434"/>
      <c r="AA319" s="1434"/>
      <c r="AB319" s="1434"/>
      <c r="AC319" s="1434"/>
      <c r="AD319" s="1434"/>
      <c r="AE319" s="1434"/>
      <c r="AF319" s="1434"/>
      <c r="AG319" s="1434"/>
      <c r="AH319" s="1434"/>
      <c r="AI319" s="1434"/>
      <c r="AJ319" s="1434"/>
      <c r="AK319" s="1434"/>
      <c r="AL319" s="1434"/>
      <c r="AM319" s="1434"/>
      <c r="AN319" s="1434"/>
      <c r="AO319" s="1434"/>
      <c r="AP319" s="1434"/>
      <c r="AS319" s="1434"/>
      <c r="BG319" s="1434"/>
      <c r="BU319" s="1434"/>
    </row>
    <row r="320" spans="1:73">
      <c r="A320" s="1434"/>
      <c r="B320" s="1434"/>
      <c r="C320" s="1434"/>
      <c r="D320" s="1434"/>
      <c r="E320" s="1434"/>
      <c r="F320" s="1434"/>
      <c r="G320" s="1434"/>
      <c r="H320" s="1434"/>
      <c r="I320" s="1434"/>
      <c r="J320" s="1434"/>
      <c r="K320" s="1434"/>
      <c r="L320" s="1434"/>
      <c r="M320" s="1434"/>
      <c r="N320" s="1434"/>
      <c r="O320" s="1434"/>
      <c r="P320" s="1434"/>
      <c r="Q320" s="1434"/>
      <c r="R320" s="1434"/>
      <c r="S320" s="1434"/>
      <c r="T320" s="1434"/>
      <c r="U320" s="1434"/>
      <c r="V320" s="1434"/>
      <c r="W320" s="1434"/>
      <c r="X320" s="1434"/>
      <c r="Y320" s="1434"/>
      <c r="Z320" s="1434"/>
      <c r="AA320" s="1434"/>
      <c r="AB320" s="1434"/>
      <c r="AC320" s="1434"/>
      <c r="AD320" s="1434"/>
      <c r="AE320" s="1434"/>
      <c r="AF320" s="1434"/>
      <c r="AG320" s="1434"/>
      <c r="AH320" s="1434"/>
      <c r="AI320" s="1434"/>
      <c r="AJ320" s="1434"/>
      <c r="AK320" s="1434"/>
      <c r="AL320" s="1434"/>
      <c r="AM320" s="1434"/>
      <c r="AN320" s="1434"/>
      <c r="AO320" s="1434"/>
      <c r="AP320" s="1434"/>
      <c r="AS320" s="1434"/>
      <c r="BG320" s="1434"/>
      <c r="BU320" s="1434"/>
    </row>
    <row r="321" spans="1:73">
      <c r="A321" s="1434"/>
      <c r="B321" s="1434"/>
      <c r="C321" s="1434"/>
      <c r="D321" s="1434"/>
      <c r="E321" s="1434"/>
      <c r="F321" s="1434"/>
      <c r="G321" s="1434"/>
      <c r="H321" s="1434"/>
      <c r="I321" s="1434"/>
      <c r="J321" s="1434"/>
      <c r="K321" s="1434"/>
      <c r="L321" s="1434"/>
      <c r="M321" s="1434"/>
      <c r="N321" s="1434"/>
      <c r="O321" s="1434"/>
      <c r="P321" s="1434"/>
      <c r="Q321" s="1434"/>
      <c r="R321" s="1434"/>
      <c r="S321" s="1434"/>
      <c r="T321" s="1434"/>
      <c r="U321" s="1434"/>
      <c r="V321" s="1434"/>
      <c r="W321" s="1434"/>
      <c r="X321" s="1434"/>
      <c r="Y321" s="1434"/>
      <c r="Z321" s="1434"/>
      <c r="AA321" s="1434"/>
      <c r="AB321" s="1434"/>
      <c r="AC321" s="1434"/>
      <c r="AD321" s="1434"/>
      <c r="AE321" s="1434"/>
      <c r="AF321" s="1434"/>
      <c r="AG321" s="1434"/>
      <c r="AH321" s="1434"/>
      <c r="AI321" s="1434"/>
      <c r="AJ321" s="1434"/>
      <c r="AK321" s="1434"/>
      <c r="AL321" s="1434"/>
      <c r="AM321" s="1434"/>
      <c r="AN321" s="1434"/>
      <c r="AO321" s="1434"/>
      <c r="AP321" s="1434"/>
      <c r="AS321" s="1434"/>
      <c r="BG321" s="1434"/>
      <c r="BU321" s="1434"/>
    </row>
    <row r="322" spans="1:73">
      <c r="A322" s="1434"/>
      <c r="B322" s="1434"/>
      <c r="C322" s="1434"/>
      <c r="D322" s="1434"/>
      <c r="E322" s="1434"/>
      <c r="F322" s="1434"/>
      <c r="G322" s="1434"/>
      <c r="H322" s="1434"/>
      <c r="I322" s="1434"/>
      <c r="J322" s="1434"/>
      <c r="K322" s="1434"/>
      <c r="L322" s="1434"/>
      <c r="M322" s="1434"/>
      <c r="N322" s="1434"/>
      <c r="O322" s="1434"/>
      <c r="P322" s="1434"/>
      <c r="Q322" s="1434"/>
      <c r="R322" s="1434"/>
      <c r="S322" s="1434"/>
      <c r="T322" s="1434"/>
      <c r="U322" s="1434"/>
      <c r="V322" s="1434"/>
      <c r="W322" s="1434"/>
      <c r="X322" s="1434"/>
      <c r="Y322" s="1434"/>
      <c r="Z322" s="1434"/>
      <c r="AA322" s="1434"/>
      <c r="AB322" s="1434"/>
      <c r="AC322" s="1434"/>
      <c r="AD322" s="1434"/>
      <c r="AE322" s="1434"/>
      <c r="AF322" s="1434"/>
      <c r="AG322" s="1434"/>
      <c r="AH322" s="1434"/>
      <c r="AI322" s="1434"/>
      <c r="AJ322" s="1434"/>
      <c r="AK322" s="1434"/>
      <c r="AL322" s="1434"/>
      <c r="AM322" s="1434"/>
      <c r="AN322" s="1434"/>
      <c r="AO322" s="1434"/>
      <c r="AP322" s="1434"/>
      <c r="AS322" s="1434"/>
      <c r="BG322" s="1434"/>
      <c r="BU322" s="1434"/>
    </row>
    <row r="323" spans="1:73">
      <c r="A323" s="1434"/>
      <c r="B323" s="1434"/>
      <c r="C323" s="1434"/>
      <c r="D323" s="1434"/>
      <c r="E323" s="1434"/>
      <c r="F323" s="1434"/>
      <c r="G323" s="1434"/>
      <c r="H323" s="1434"/>
      <c r="I323" s="1434"/>
      <c r="J323" s="1434"/>
      <c r="K323" s="1434"/>
      <c r="L323" s="1434"/>
      <c r="M323" s="1434"/>
      <c r="N323" s="1434"/>
      <c r="O323" s="1434"/>
      <c r="P323" s="1434"/>
      <c r="Q323" s="1434"/>
      <c r="R323" s="1434"/>
      <c r="S323" s="1434"/>
      <c r="T323" s="1434"/>
      <c r="U323" s="1434"/>
      <c r="V323" s="1434"/>
      <c r="W323" s="1434"/>
      <c r="X323" s="1434"/>
      <c r="Y323" s="1434"/>
      <c r="Z323" s="1434"/>
      <c r="AA323" s="1434"/>
      <c r="AB323" s="1434"/>
      <c r="AC323" s="1434"/>
      <c r="AD323" s="1434"/>
      <c r="AE323" s="1434"/>
      <c r="AF323" s="1434"/>
      <c r="AG323" s="1434"/>
      <c r="AH323" s="1434"/>
      <c r="AI323" s="1434"/>
      <c r="AJ323" s="1434"/>
      <c r="AK323" s="1434"/>
      <c r="AL323" s="1434"/>
      <c r="AM323" s="1434"/>
      <c r="AN323" s="1434"/>
      <c r="AO323" s="1434"/>
      <c r="AP323" s="1434"/>
      <c r="AS323" s="1434"/>
      <c r="BG323" s="1434"/>
      <c r="BU323" s="1434"/>
    </row>
    <row r="324" spans="1:73">
      <c r="A324" s="1434"/>
      <c r="B324" s="1434"/>
      <c r="C324" s="1434"/>
      <c r="D324" s="1434"/>
      <c r="E324" s="1434"/>
      <c r="F324" s="1434"/>
      <c r="G324" s="1434"/>
      <c r="H324" s="1434"/>
      <c r="I324" s="1434"/>
      <c r="J324" s="1434"/>
      <c r="K324" s="1434"/>
      <c r="L324" s="1434"/>
      <c r="M324" s="1434"/>
      <c r="N324" s="1434"/>
      <c r="O324" s="1434"/>
      <c r="P324" s="1434"/>
      <c r="Q324" s="1434"/>
      <c r="R324" s="1434"/>
      <c r="S324" s="1434"/>
      <c r="T324" s="1434"/>
      <c r="U324" s="1434"/>
      <c r="V324" s="1434"/>
      <c r="W324" s="1434"/>
      <c r="X324" s="1434"/>
      <c r="Y324" s="1434"/>
      <c r="Z324" s="1434"/>
      <c r="AA324" s="1434"/>
      <c r="AB324" s="1434"/>
      <c r="AC324" s="1434"/>
      <c r="AD324" s="1434"/>
      <c r="AE324" s="1434"/>
      <c r="AF324" s="1434"/>
      <c r="AG324" s="1434"/>
      <c r="AH324" s="1434"/>
      <c r="AI324" s="1434"/>
      <c r="AJ324" s="1434"/>
      <c r="AK324" s="1434"/>
      <c r="AL324" s="1434"/>
      <c r="AM324" s="1434"/>
      <c r="AN324" s="1434"/>
      <c r="AO324" s="1434"/>
      <c r="AP324" s="1434"/>
      <c r="AS324" s="1434"/>
      <c r="BG324" s="1434"/>
      <c r="BU324" s="1434"/>
    </row>
    <row r="325" spans="1:73">
      <c r="A325" s="1434"/>
      <c r="B325" s="1434"/>
      <c r="C325" s="1434"/>
      <c r="D325" s="1434"/>
      <c r="E325" s="1434"/>
      <c r="F325" s="1434"/>
      <c r="G325" s="1434"/>
      <c r="H325" s="1434"/>
      <c r="I325" s="1434"/>
      <c r="J325" s="1434"/>
      <c r="K325" s="1434"/>
      <c r="L325" s="1434"/>
      <c r="M325" s="1434"/>
      <c r="N325" s="1434"/>
      <c r="O325" s="1434"/>
      <c r="P325" s="1434"/>
      <c r="Q325" s="1434"/>
      <c r="R325" s="1434"/>
      <c r="S325" s="1434"/>
      <c r="T325" s="1434"/>
      <c r="U325" s="1434"/>
      <c r="V325" s="1434"/>
      <c r="W325" s="1434"/>
      <c r="X325" s="1434"/>
      <c r="Y325" s="1434"/>
      <c r="Z325" s="1434"/>
      <c r="AA325" s="1434"/>
      <c r="AB325" s="1434"/>
      <c r="AC325" s="1434"/>
      <c r="AD325" s="1434"/>
      <c r="AE325" s="1434"/>
      <c r="AF325" s="1434"/>
      <c r="AG325" s="1434"/>
      <c r="AH325" s="1434"/>
      <c r="AI325" s="1434"/>
      <c r="AJ325" s="1434"/>
      <c r="AK325" s="1434"/>
      <c r="AL325" s="1434"/>
      <c r="AM325" s="1434"/>
      <c r="AN325" s="1434"/>
      <c r="AO325" s="1434"/>
      <c r="AP325" s="1434"/>
      <c r="AS325" s="1434"/>
      <c r="BG325" s="1434"/>
      <c r="BU325" s="1434"/>
    </row>
    <row r="326" spans="1:73">
      <c r="A326" s="1434"/>
      <c r="B326" s="1434"/>
      <c r="C326" s="1434"/>
      <c r="D326" s="1434"/>
      <c r="E326" s="1434"/>
      <c r="F326" s="1434"/>
      <c r="G326" s="1434"/>
      <c r="H326" s="1434"/>
      <c r="I326" s="1434"/>
      <c r="J326" s="1434"/>
      <c r="K326" s="1434"/>
      <c r="L326" s="1434"/>
      <c r="M326" s="1434"/>
      <c r="N326" s="1434"/>
      <c r="O326" s="1434"/>
      <c r="P326" s="1434"/>
      <c r="Q326" s="1434"/>
      <c r="R326" s="1434"/>
      <c r="S326" s="1434"/>
      <c r="T326" s="1434"/>
      <c r="U326" s="1434"/>
      <c r="V326" s="1434"/>
      <c r="W326" s="1434"/>
      <c r="X326" s="1434"/>
      <c r="Y326" s="1434"/>
      <c r="Z326" s="1434"/>
      <c r="AA326" s="1434"/>
      <c r="AB326" s="1434"/>
      <c r="AC326" s="1434"/>
      <c r="AD326" s="1434"/>
      <c r="AE326" s="1434"/>
      <c r="AF326" s="1434"/>
      <c r="AG326" s="1434"/>
      <c r="AH326" s="1434"/>
      <c r="AI326" s="1434"/>
      <c r="AJ326" s="1434"/>
      <c r="AK326" s="1434"/>
      <c r="AL326" s="1434"/>
      <c r="AM326" s="1434"/>
      <c r="AN326" s="1434"/>
      <c r="AO326" s="1434"/>
      <c r="AP326" s="1434"/>
      <c r="AS326" s="1434"/>
      <c r="BG326" s="1434"/>
      <c r="BU326" s="1434"/>
    </row>
    <row r="327" spans="1:73">
      <c r="A327" s="1434"/>
      <c r="B327" s="1434"/>
      <c r="C327" s="1434"/>
      <c r="D327" s="1434"/>
      <c r="E327" s="1434"/>
      <c r="F327" s="1434"/>
      <c r="G327" s="1434"/>
      <c r="H327" s="1434"/>
      <c r="I327" s="1434"/>
      <c r="J327" s="1434"/>
      <c r="K327" s="1434"/>
      <c r="L327" s="1434"/>
      <c r="M327" s="1434"/>
      <c r="N327" s="1434"/>
      <c r="O327" s="1434"/>
      <c r="P327" s="1434"/>
      <c r="Q327" s="1434"/>
      <c r="R327" s="1434"/>
      <c r="S327" s="1434"/>
      <c r="T327" s="1434"/>
      <c r="U327" s="1434"/>
      <c r="V327" s="1434"/>
      <c r="W327" s="1434"/>
      <c r="X327" s="1434"/>
      <c r="Y327" s="1434"/>
      <c r="Z327" s="1434"/>
      <c r="AA327" s="1434"/>
      <c r="AB327" s="1434"/>
      <c r="AC327" s="1434"/>
      <c r="AD327" s="1434"/>
      <c r="AE327" s="1434"/>
      <c r="AF327" s="1434"/>
      <c r="AG327" s="1434"/>
      <c r="AH327" s="1434"/>
      <c r="AI327" s="1434"/>
      <c r="AJ327" s="1434"/>
      <c r="AK327" s="1434"/>
      <c r="AL327" s="1434"/>
      <c r="AM327" s="1434"/>
      <c r="AN327" s="1434"/>
      <c r="AO327" s="1434"/>
      <c r="AP327" s="1434"/>
      <c r="AS327" s="1434"/>
      <c r="BG327" s="1434"/>
      <c r="BU327" s="1434"/>
    </row>
    <row r="328" spans="1:73">
      <c r="A328" s="1434"/>
      <c r="B328" s="1434"/>
      <c r="C328" s="1434"/>
      <c r="D328" s="1434"/>
      <c r="E328" s="1434"/>
      <c r="F328" s="1434"/>
      <c r="G328" s="1434"/>
      <c r="H328" s="1434"/>
      <c r="I328" s="1434"/>
      <c r="J328" s="1434"/>
      <c r="K328" s="1434"/>
      <c r="L328" s="1434"/>
      <c r="M328" s="1434"/>
      <c r="N328" s="1434"/>
      <c r="O328" s="1434"/>
      <c r="P328" s="1434"/>
      <c r="Q328" s="1434"/>
      <c r="R328" s="1434"/>
      <c r="S328" s="1434"/>
      <c r="T328" s="1434"/>
      <c r="U328" s="1434"/>
      <c r="V328" s="1434"/>
      <c r="W328" s="1434"/>
      <c r="X328" s="1434"/>
      <c r="Y328" s="1434"/>
      <c r="Z328" s="1434"/>
      <c r="AA328" s="1434"/>
      <c r="AB328" s="1434"/>
      <c r="AC328" s="1434"/>
      <c r="AD328" s="1434"/>
      <c r="AE328" s="1434"/>
      <c r="AF328" s="1434"/>
      <c r="AG328" s="1434"/>
      <c r="AH328" s="1434"/>
      <c r="AI328" s="1434"/>
      <c r="AJ328" s="1434"/>
      <c r="AK328" s="1434"/>
      <c r="AL328" s="1434"/>
      <c r="AM328" s="1434"/>
      <c r="AN328" s="1434"/>
      <c r="AO328" s="1434"/>
      <c r="AP328" s="1434"/>
      <c r="AS328" s="1434"/>
      <c r="BG328" s="1434"/>
      <c r="BU328" s="1434"/>
    </row>
    <row r="329" spans="1:73">
      <c r="A329" s="1434"/>
      <c r="B329" s="1434"/>
      <c r="C329" s="1434"/>
      <c r="D329" s="1434"/>
      <c r="E329" s="1434"/>
      <c r="F329" s="1434"/>
      <c r="G329" s="1434"/>
      <c r="H329" s="1434"/>
      <c r="I329" s="1434"/>
      <c r="J329" s="1434"/>
      <c r="K329" s="1434"/>
      <c r="L329" s="1434"/>
      <c r="M329" s="1434"/>
      <c r="N329" s="1434"/>
      <c r="O329" s="1434"/>
      <c r="P329" s="1434"/>
      <c r="Q329" s="1434"/>
      <c r="R329" s="1434"/>
      <c r="S329" s="1434"/>
      <c r="T329" s="1434"/>
      <c r="U329" s="1434"/>
      <c r="V329" s="1434"/>
      <c r="W329" s="1434"/>
      <c r="X329" s="1434"/>
      <c r="Y329" s="1434"/>
      <c r="Z329" s="1434"/>
      <c r="AA329" s="1434"/>
      <c r="AB329" s="1434"/>
      <c r="AC329" s="1434"/>
      <c r="AD329" s="1434"/>
      <c r="AE329" s="1434"/>
      <c r="AF329" s="1434"/>
      <c r="AG329" s="1434"/>
      <c r="AH329" s="1434"/>
      <c r="AI329" s="1434"/>
      <c r="AJ329" s="1434"/>
      <c r="AK329" s="1434"/>
      <c r="AL329" s="1434"/>
      <c r="AM329" s="1434"/>
      <c r="AN329" s="1434"/>
      <c r="AO329" s="1434"/>
      <c r="AP329" s="1434"/>
      <c r="AS329" s="1434"/>
      <c r="BG329" s="1434"/>
      <c r="BU329" s="1434"/>
    </row>
    <row r="330" spans="1:73">
      <c r="A330" s="1434"/>
      <c r="B330" s="1434"/>
      <c r="C330" s="1434"/>
      <c r="D330" s="1434"/>
      <c r="E330" s="1434"/>
      <c r="F330" s="1434"/>
      <c r="G330" s="1434"/>
      <c r="H330" s="1434"/>
      <c r="I330" s="1434"/>
      <c r="J330" s="1434"/>
      <c r="K330" s="1434"/>
      <c r="L330" s="1434"/>
      <c r="M330" s="1434"/>
      <c r="N330" s="1434"/>
      <c r="O330" s="1434"/>
      <c r="P330" s="1434"/>
      <c r="Q330" s="1434"/>
      <c r="R330" s="1434"/>
      <c r="S330" s="1434"/>
      <c r="T330" s="1434"/>
      <c r="U330" s="1434"/>
      <c r="V330" s="1434"/>
      <c r="W330" s="1434"/>
      <c r="X330" s="1434"/>
      <c r="Y330" s="1434"/>
      <c r="Z330" s="1434"/>
      <c r="AA330" s="1434"/>
      <c r="AB330" s="1434"/>
      <c r="AC330" s="1434"/>
      <c r="AD330" s="1434"/>
      <c r="AE330" s="1434"/>
      <c r="AF330" s="1434"/>
      <c r="AG330" s="1434"/>
      <c r="AH330" s="1434"/>
      <c r="AI330" s="1434"/>
      <c r="AJ330" s="1434"/>
      <c r="AK330" s="1434"/>
      <c r="AL330" s="1434"/>
      <c r="AM330" s="1434"/>
      <c r="AN330" s="1434"/>
      <c r="AO330" s="1434"/>
      <c r="AP330" s="1434"/>
      <c r="AS330" s="1434"/>
      <c r="BG330" s="1434"/>
      <c r="BU330" s="1434"/>
    </row>
    <row r="331" spans="1:73">
      <c r="A331" s="1434"/>
      <c r="B331" s="1434"/>
      <c r="C331" s="1434"/>
      <c r="D331" s="1434"/>
      <c r="E331" s="1434"/>
      <c r="F331" s="1434"/>
      <c r="G331" s="1434"/>
      <c r="H331" s="1434"/>
      <c r="I331" s="1434"/>
      <c r="J331" s="1434"/>
      <c r="K331" s="1434"/>
      <c r="L331" s="1434"/>
      <c r="M331" s="1434"/>
      <c r="N331" s="1434"/>
      <c r="O331" s="1434"/>
      <c r="P331" s="1434"/>
      <c r="Q331" s="1434"/>
      <c r="R331" s="1434"/>
      <c r="S331" s="1434"/>
      <c r="T331" s="1434"/>
      <c r="U331" s="1434"/>
      <c r="V331" s="1434"/>
      <c r="W331" s="1434"/>
      <c r="X331" s="1434"/>
      <c r="Y331" s="1434"/>
      <c r="Z331" s="1434"/>
      <c r="AA331" s="1434"/>
      <c r="AB331" s="1434"/>
      <c r="AC331" s="1434"/>
      <c r="AD331" s="1434"/>
      <c r="AE331" s="1434"/>
      <c r="AF331" s="1434"/>
      <c r="AG331" s="1434"/>
      <c r="AH331" s="1434"/>
      <c r="AI331" s="1434"/>
      <c r="AJ331" s="1434"/>
      <c r="AK331" s="1434"/>
      <c r="AL331" s="1434"/>
      <c r="AM331" s="1434"/>
      <c r="AN331" s="1434"/>
      <c r="AO331" s="1434"/>
      <c r="AP331" s="1434"/>
      <c r="AS331" s="1434"/>
      <c r="BG331" s="1434"/>
      <c r="BU331" s="1434"/>
    </row>
    <row r="332" spans="1:73">
      <c r="A332" s="1434"/>
      <c r="B332" s="1434"/>
      <c r="C332" s="1434"/>
      <c r="D332" s="1434"/>
      <c r="E332" s="1434"/>
      <c r="F332" s="1434"/>
      <c r="G332" s="1434"/>
      <c r="H332" s="1434"/>
      <c r="I332" s="1434"/>
      <c r="J332" s="1434"/>
      <c r="K332" s="1434"/>
      <c r="L332" s="1434"/>
      <c r="M332" s="1434"/>
      <c r="N332" s="1434"/>
      <c r="O332" s="1434"/>
      <c r="P332" s="1434"/>
      <c r="Q332" s="1434"/>
      <c r="R332" s="1434"/>
      <c r="S332" s="1434"/>
      <c r="T332" s="1434"/>
      <c r="U332" s="1434"/>
      <c r="V332" s="1434"/>
      <c r="W332" s="1434"/>
      <c r="X332" s="1434"/>
      <c r="Y332" s="1434"/>
      <c r="Z332" s="1434"/>
      <c r="AA332" s="1434"/>
      <c r="AB332" s="1434"/>
      <c r="AC332" s="1434"/>
      <c r="AD332" s="1434"/>
      <c r="AE332" s="1434"/>
      <c r="AF332" s="1434"/>
      <c r="AG332" s="1434"/>
      <c r="AH332" s="1434"/>
      <c r="AI332" s="1434"/>
      <c r="AJ332" s="1434"/>
      <c r="AK332" s="1434"/>
      <c r="AL332" s="1434"/>
      <c r="AM332" s="1434"/>
      <c r="AN332" s="1434"/>
      <c r="AO332" s="1434"/>
      <c r="AP332" s="1434"/>
      <c r="AS332" s="1434"/>
      <c r="BG332" s="1434"/>
      <c r="BU332" s="1434"/>
    </row>
    <row r="333" spans="1:73">
      <c r="A333" s="1434"/>
      <c r="B333" s="1434"/>
      <c r="C333" s="1434"/>
      <c r="D333" s="1434"/>
      <c r="E333" s="1434"/>
      <c r="F333" s="1434"/>
      <c r="G333" s="1434"/>
      <c r="H333" s="1434"/>
      <c r="I333" s="1434"/>
      <c r="J333" s="1434"/>
      <c r="K333" s="1434"/>
      <c r="L333" s="1434"/>
      <c r="M333" s="1434"/>
      <c r="N333" s="1434"/>
      <c r="O333" s="1434"/>
      <c r="P333" s="1434"/>
      <c r="Q333" s="1434"/>
      <c r="R333" s="1434"/>
      <c r="S333" s="1434"/>
      <c r="T333" s="1434"/>
      <c r="U333" s="1434"/>
      <c r="V333" s="1434"/>
      <c r="W333" s="1434"/>
      <c r="X333" s="1434"/>
      <c r="Y333" s="1434"/>
      <c r="Z333" s="1434"/>
      <c r="AA333" s="1434"/>
      <c r="AB333" s="1434"/>
      <c r="AC333" s="1434"/>
      <c r="AD333" s="1434"/>
      <c r="AE333" s="1434"/>
      <c r="AF333" s="1434"/>
      <c r="AG333" s="1434"/>
      <c r="AH333" s="1434"/>
      <c r="AI333" s="1434"/>
      <c r="AJ333" s="1434"/>
      <c r="AK333" s="1434"/>
      <c r="AL333" s="1434"/>
      <c r="AM333" s="1434"/>
      <c r="AN333" s="1434"/>
      <c r="AO333" s="1434"/>
      <c r="AP333" s="1434"/>
      <c r="AS333" s="1434"/>
      <c r="BG333" s="1434"/>
      <c r="BU333" s="1434"/>
    </row>
    <row r="334" spans="1:73">
      <c r="A334" s="1434"/>
      <c r="B334" s="1434"/>
      <c r="C334" s="1434"/>
      <c r="D334" s="1434"/>
      <c r="E334" s="1434"/>
      <c r="F334" s="1434"/>
      <c r="G334" s="1434"/>
      <c r="H334" s="1434"/>
      <c r="I334" s="1434"/>
      <c r="J334" s="1434"/>
      <c r="K334" s="1434"/>
      <c r="L334" s="1434"/>
      <c r="M334" s="1434"/>
      <c r="N334" s="1434"/>
      <c r="O334" s="1434"/>
      <c r="P334" s="1434"/>
      <c r="Q334" s="1434"/>
      <c r="R334" s="1434"/>
      <c r="S334" s="1434"/>
      <c r="T334" s="1434"/>
      <c r="U334" s="1434"/>
      <c r="V334" s="1434"/>
      <c r="W334" s="1434"/>
      <c r="X334" s="1434"/>
      <c r="Y334" s="1434"/>
      <c r="Z334" s="1434"/>
      <c r="AA334" s="1434"/>
      <c r="AB334" s="1434"/>
      <c r="AC334" s="1434"/>
      <c r="AD334" s="1434"/>
      <c r="AE334" s="1434"/>
      <c r="AF334" s="1434"/>
      <c r="AG334" s="1434"/>
      <c r="AH334" s="1434"/>
      <c r="AI334" s="1434"/>
      <c r="AJ334" s="1434"/>
      <c r="AK334" s="1434"/>
      <c r="AL334" s="1434"/>
      <c r="AM334" s="1434"/>
      <c r="AN334" s="1434"/>
      <c r="AO334" s="1434"/>
      <c r="AP334" s="1434"/>
      <c r="AS334" s="1434"/>
      <c r="BG334" s="1434"/>
      <c r="BU334" s="1434"/>
    </row>
    <row r="335" spans="1:73">
      <c r="A335" s="1434"/>
      <c r="B335" s="1434"/>
      <c r="C335" s="1434"/>
      <c r="D335" s="1434"/>
      <c r="E335" s="1434"/>
      <c r="F335" s="1434"/>
      <c r="G335" s="1434"/>
      <c r="H335" s="1434"/>
      <c r="I335" s="1434"/>
      <c r="J335" s="1434"/>
      <c r="K335" s="1434"/>
      <c r="L335" s="1434"/>
      <c r="M335" s="1434"/>
      <c r="N335" s="1434"/>
      <c r="O335" s="1434"/>
      <c r="P335" s="1434"/>
      <c r="Q335" s="1434"/>
      <c r="R335" s="1434"/>
      <c r="S335" s="1434"/>
      <c r="T335" s="1434"/>
      <c r="U335" s="1434"/>
      <c r="V335" s="1434"/>
      <c r="W335" s="1434"/>
      <c r="X335" s="1434"/>
      <c r="Y335" s="1434"/>
      <c r="Z335" s="1434"/>
      <c r="AA335" s="1434"/>
      <c r="AB335" s="1434"/>
      <c r="AC335" s="1434"/>
      <c r="AD335" s="1434"/>
      <c r="AE335" s="1434"/>
      <c r="AF335" s="1434"/>
      <c r="AG335" s="1434"/>
      <c r="AH335" s="1434"/>
      <c r="AI335" s="1434"/>
      <c r="AJ335" s="1434"/>
      <c r="AK335" s="1434"/>
      <c r="AL335" s="1434"/>
      <c r="AM335" s="1434"/>
      <c r="AN335" s="1434"/>
      <c r="AO335" s="1434"/>
      <c r="AP335" s="1434"/>
      <c r="AS335" s="1434"/>
      <c r="BG335" s="1434"/>
      <c r="BU335" s="1434"/>
    </row>
    <row r="336" spans="1:73">
      <c r="A336" s="1434"/>
      <c r="B336" s="1434"/>
      <c r="C336" s="1434"/>
      <c r="D336" s="1434"/>
      <c r="E336" s="1434"/>
      <c r="F336" s="1434"/>
      <c r="G336" s="1434"/>
      <c r="H336" s="1434"/>
      <c r="I336" s="1434"/>
      <c r="J336" s="1434"/>
      <c r="K336" s="1434"/>
      <c r="L336" s="1434"/>
      <c r="M336" s="1434"/>
      <c r="N336" s="1434"/>
      <c r="O336" s="1434"/>
      <c r="P336" s="1434"/>
      <c r="Q336" s="1434"/>
      <c r="R336" s="1434"/>
      <c r="S336" s="1434"/>
      <c r="T336" s="1434"/>
      <c r="U336" s="1434"/>
      <c r="V336" s="1434"/>
      <c r="W336" s="1434"/>
      <c r="X336" s="1434"/>
      <c r="Y336" s="1434"/>
      <c r="Z336" s="1434"/>
      <c r="AA336" s="1434"/>
      <c r="AB336" s="1434"/>
      <c r="AC336" s="1434"/>
      <c r="AD336" s="1434"/>
      <c r="AE336" s="1434"/>
      <c r="AF336" s="1434"/>
      <c r="AG336" s="1434"/>
      <c r="AH336" s="1434"/>
      <c r="AI336" s="1434"/>
      <c r="AJ336" s="1434"/>
      <c r="AK336" s="1434"/>
      <c r="AL336" s="1434"/>
      <c r="AM336" s="1434"/>
      <c r="AN336" s="1434"/>
      <c r="AO336" s="1434"/>
      <c r="AP336" s="1434"/>
      <c r="AS336" s="1434"/>
      <c r="BG336" s="1434"/>
      <c r="BU336" s="1434"/>
    </row>
    <row r="337" spans="1:73">
      <c r="A337" s="1434"/>
      <c r="B337" s="1434"/>
      <c r="C337" s="1434"/>
      <c r="D337" s="1434"/>
      <c r="E337" s="1434"/>
      <c r="F337" s="1434"/>
      <c r="G337" s="1434"/>
      <c r="H337" s="1434"/>
      <c r="I337" s="1434"/>
      <c r="J337" s="1434"/>
      <c r="K337" s="1434"/>
      <c r="L337" s="1434"/>
      <c r="M337" s="1434"/>
      <c r="N337" s="1434"/>
      <c r="O337" s="1434"/>
      <c r="P337" s="1434"/>
      <c r="Q337" s="1434"/>
      <c r="R337" s="1434"/>
      <c r="S337" s="1434"/>
      <c r="T337" s="1434"/>
      <c r="U337" s="1434"/>
      <c r="V337" s="1434"/>
      <c r="W337" s="1434"/>
      <c r="X337" s="1434"/>
      <c r="Y337" s="1434"/>
      <c r="Z337" s="1434"/>
      <c r="AA337" s="1434"/>
      <c r="AB337" s="1434"/>
      <c r="AC337" s="1434"/>
      <c r="AD337" s="1434"/>
      <c r="AE337" s="1434"/>
      <c r="AF337" s="1434"/>
      <c r="AG337" s="1434"/>
      <c r="AH337" s="1434"/>
      <c r="AI337" s="1434"/>
      <c r="AJ337" s="1434"/>
      <c r="AK337" s="1434"/>
      <c r="AL337" s="1434"/>
      <c r="AM337" s="1434"/>
      <c r="AN337" s="1434"/>
      <c r="AO337" s="1434"/>
      <c r="AP337" s="1434"/>
      <c r="AS337" s="1434"/>
      <c r="BG337" s="1434"/>
      <c r="BU337" s="1434"/>
    </row>
    <row r="338" spans="1:73">
      <c r="A338" s="1434"/>
      <c r="B338" s="1434"/>
      <c r="C338" s="1434"/>
      <c r="D338" s="1434"/>
      <c r="E338" s="1434"/>
      <c r="F338" s="1434"/>
      <c r="G338" s="1434"/>
      <c r="H338" s="1434"/>
      <c r="I338" s="1434"/>
      <c r="J338" s="1434"/>
      <c r="K338" s="1434"/>
      <c r="L338" s="1434"/>
      <c r="M338" s="1434"/>
      <c r="N338" s="1434"/>
      <c r="O338" s="1434"/>
      <c r="P338" s="1434"/>
      <c r="Q338" s="1434"/>
      <c r="R338" s="1434"/>
      <c r="S338" s="1434"/>
      <c r="T338" s="1434"/>
      <c r="U338" s="1434"/>
      <c r="V338" s="1434"/>
      <c r="W338" s="1434"/>
      <c r="X338" s="1434"/>
      <c r="Y338" s="1434"/>
      <c r="Z338" s="1434"/>
      <c r="AA338" s="1434"/>
      <c r="AB338" s="1434"/>
      <c r="AC338" s="1434"/>
      <c r="AD338" s="1434"/>
      <c r="AE338" s="1434"/>
      <c r="AF338" s="1434"/>
      <c r="AG338" s="1434"/>
      <c r="AH338" s="1434"/>
      <c r="AI338" s="1434"/>
      <c r="AJ338" s="1434"/>
      <c r="AK338" s="1434"/>
      <c r="AL338" s="1434"/>
      <c r="AM338" s="1434"/>
      <c r="AN338" s="1434"/>
      <c r="AO338" s="1434"/>
      <c r="AP338" s="1434"/>
      <c r="AS338" s="1434"/>
      <c r="BG338" s="1434"/>
      <c r="BU338" s="1434"/>
    </row>
    <row r="339" spans="1:73">
      <c r="A339" s="1434"/>
      <c r="B339" s="1434"/>
      <c r="C339" s="1434"/>
      <c r="D339" s="1434"/>
      <c r="E339" s="1434"/>
      <c r="F339" s="1434"/>
      <c r="G339" s="1434"/>
      <c r="H339" s="1434"/>
      <c r="I339" s="1434"/>
      <c r="J339" s="1434"/>
      <c r="K339" s="1434"/>
      <c r="L339" s="1434"/>
      <c r="M339" s="1434"/>
      <c r="N339" s="1434"/>
      <c r="O339" s="1434"/>
      <c r="P339" s="1434"/>
      <c r="Q339" s="1434"/>
      <c r="R339" s="1434"/>
      <c r="S339" s="1434"/>
      <c r="T339" s="1434"/>
      <c r="U339" s="1434"/>
      <c r="V339" s="1434"/>
      <c r="W339" s="1434"/>
      <c r="X339" s="1434"/>
      <c r="Y339" s="1434"/>
      <c r="Z339" s="1434"/>
      <c r="AA339" s="1434"/>
      <c r="AB339" s="1434"/>
      <c r="AC339" s="1434"/>
      <c r="AD339" s="1434"/>
      <c r="AE339" s="1434"/>
      <c r="AF339" s="1434"/>
      <c r="AG339" s="1434"/>
      <c r="AH339" s="1434"/>
      <c r="AI339" s="1434"/>
      <c r="AJ339" s="1434"/>
      <c r="AK339" s="1434"/>
      <c r="AL339" s="1434"/>
      <c r="AM339" s="1434"/>
      <c r="AN339" s="1434"/>
      <c r="AO339" s="1434"/>
      <c r="AP339" s="1434"/>
      <c r="AS339" s="1434"/>
      <c r="BG339" s="1434"/>
      <c r="BU339" s="1434"/>
    </row>
    <row r="340" spans="1:73">
      <c r="A340" s="1434"/>
      <c r="B340" s="1434"/>
      <c r="C340" s="1434"/>
      <c r="D340" s="1434"/>
      <c r="E340" s="1434"/>
      <c r="F340" s="1434"/>
      <c r="G340" s="1434"/>
      <c r="H340" s="1434"/>
      <c r="I340" s="1434"/>
      <c r="J340" s="1434"/>
      <c r="K340" s="1434"/>
      <c r="L340" s="1434"/>
      <c r="M340" s="1434"/>
      <c r="N340" s="1434"/>
      <c r="O340" s="1434"/>
      <c r="P340" s="1434"/>
      <c r="Q340" s="1434"/>
      <c r="R340" s="1434"/>
      <c r="S340" s="1434"/>
      <c r="T340" s="1434"/>
      <c r="U340" s="1434"/>
      <c r="V340" s="1434"/>
      <c r="W340" s="1434"/>
      <c r="X340" s="1434"/>
      <c r="Y340" s="1434"/>
      <c r="Z340" s="1434"/>
      <c r="AA340" s="1434"/>
      <c r="AB340" s="1434"/>
      <c r="AC340" s="1434"/>
      <c r="AD340" s="1434"/>
      <c r="AE340" s="1434"/>
      <c r="AF340" s="1434"/>
      <c r="AG340" s="1434"/>
      <c r="AH340" s="1434"/>
      <c r="AI340" s="1434"/>
      <c r="AJ340" s="1434"/>
      <c r="AK340" s="1434"/>
      <c r="AL340" s="1434"/>
      <c r="AM340" s="1434"/>
      <c r="AN340" s="1434"/>
      <c r="AO340" s="1434"/>
      <c r="AP340" s="1434"/>
      <c r="AS340" s="1434"/>
      <c r="BG340" s="1434"/>
      <c r="BU340" s="1434"/>
    </row>
    <row r="341" spans="1:73">
      <c r="A341" s="1434"/>
      <c r="B341" s="1434"/>
      <c r="C341" s="1434"/>
      <c r="D341" s="1434"/>
      <c r="E341" s="1434"/>
      <c r="F341" s="1434"/>
      <c r="G341" s="1434"/>
      <c r="H341" s="1434"/>
      <c r="I341" s="1434"/>
      <c r="J341" s="1434"/>
      <c r="K341" s="1434"/>
      <c r="L341" s="1434"/>
      <c r="M341" s="1434"/>
      <c r="N341" s="1434"/>
      <c r="O341" s="1434"/>
      <c r="P341" s="1434"/>
      <c r="Q341" s="1434"/>
      <c r="R341" s="1434"/>
      <c r="S341" s="1434"/>
      <c r="T341" s="1434"/>
      <c r="U341" s="1434"/>
      <c r="V341" s="1434"/>
      <c r="W341" s="1434"/>
      <c r="X341" s="1434"/>
      <c r="Y341" s="1434"/>
      <c r="Z341" s="1434"/>
      <c r="AA341" s="1434"/>
      <c r="AB341" s="1434"/>
      <c r="AC341" s="1434"/>
      <c r="AD341" s="1434"/>
      <c r="AE341" s="1434"/>
      <c r="AF341" s="1434"/>
      <c r="AG341" s="1434"/>
      <c r="AH341" s="1434"/>
      <c r="AI341" s="1434"/>
      <c r="AJ341" s="1434"/>
      <c r="AK341" s="1434"/>
      <c r="AL341" s="1434"/>
      <c r="AM341" s="1434"/>
      <c r="AN341" s="1434"/>
      <c r="AO341" s="1434"/>
      <c r="AP341" s="1434"/>
      <c r="AS341" s="1434"/>
      <c r="BG341" s="1434"/>
      <c r="BU341" s="1434"/>
    </row>
    <row r="342" spans="1:73">
      <c r="A342" s="1434"/>
      <c r="B342" s="1434"/>
      <c r="C342" s="1434"/>
      <c r="D342" s="1434"/>
      <c r="E342" s="1434"/>
      <c r="F342" s="1434"/>
      <c r="G342" s="1434"/>
      <c r="H342" s="1434"/>
      <c r="I342" s="1434"/>
      <c r="J342" s="1434"/>
      <c r="K342" s="1434"/>
      <c r="L342" s="1434"/>
      <c r="M342" s="1434"/>
      <c r="N342" s="1434"/>
      <c r="O342" s="1434"/>
      <c r="P342" s="1434"/>
      <c r="Q342" s="1434"/>
      <c r="R342" s="1434"/>
      <c r="S342" s="1434"/>
      <c r="T342" s="1434"/>
      <c r="U342" s="1434"/>
      <c r="V342" s="1434"/>
      <c r="W342" s="1434"/>
      <c r="X342" s="1434"/>
      <c r="Y342" s="1434"/>
      <c r="Z342" s="1434"/>
      <c r="AA342" s="1434"/>
      <c r="AB342" s="1434"/>
      <c r="AC342" s="1434"/>
      <c r="AD342" s="1434"/>
      <c r="AE342" s="1434"/>
      <c r="AF342" s="1434"/>
      <c r="AG342" s="1434"/>
      <c r="AH342" s="1434"/>
      <c r="AI342" s="1434"/>
      <c r="AJ342" s="1434"/>
      <c r="AK342" s="1434"/>
      <c r="AL342" s="1434"/>
      <c r="AM342" s="1434"/>
      <c r="AN342" s="1434"/>
      <c r="AO342" s="1434"/>
      <c r="AP342" s="1434"/>
      <c r="AS342" s="1434"/>
      <c r="BG342" s="1434"/>
      <c r="BU342" s="1434"/>
    </row>
    <row r="343" spans="1:73">
      <c r="A343" s="1434"/>
      <c r="B343" s="1434"/>
      <c r="C343" s="1434"/>
      <c r="D343" s="1434"/>
      <c r="E343" s="1434"/>
      <c r="F343" s="1434"/>
      <c r="G343" s="1434"/>
      <c r="H343" s="1434"/>
      <c r="I343" s="1434"/>
      <c r="J343" s="1434"/>
      <c r="K343" s="1434"/>
      <c r="L343" s="1434"/>
      <c r="M343" s="1434"/>
      <c r="N343" s="1434"/>
      <c r="O343" s="1434"/>
      <c r="P343" s="1434"/>
      <c r="Q343" s="1434"/>
      <c r="R343" s="1434"/>
      <c r="S343" s="1434"/>
      <c r="T343" s="1434"/>
      <c r="U343" s="1434"/>
      <c r="V343" s="1434"/>
      <c r="W343" s="1434"/>
      <c r="X343" s="1434"/>
      <c r="Y343" s="1434"/>
      <c r="Z343" s="1434"/>
      <c r="AA343" s="1434"/>
      <c r="AB343" s="1434"/>
      <c r="AC343" s="1434"/>
      <c r="AD343" s="1434"/>
      <c r="AE343" s="1434"/>
      <c r="AF343" s="1434"/>
      <c r="AG343" s="1434"/>
      <c r="AH343" s="1434"/>
      <c r="AI343" s="1434"/>
      <c r="AJ343" s="1434"/>
      <c r="AK343" s="1434"/>
      <c r="AL343" s="1434"/>
      <c r="AM343" s="1434"/>
      <c r="AN343" s="1434"/>
      <c r="AO343" s="1434"/>
      <c r="AP343" s="1434"/>
      <c r="AS343" s="1434"/>
      <c r="BG343" s="1434"/>
      <c r="BU343" s="1434"/>
    </row>
    <row r="344" spans="1:73">
      <c r="A344" s="1434"/>
      <c r="B344" s="1434"/>
      <c r="C344" s="1434"/>
      <c r="D344" s="1434"/>
      <c r="E344" s="1434"/>
      <c r="F344" s="1434"/>
      <c r="G344" s="1434"/>
      <c r="H344" s="1434"/>
      <c r="I344" s="1434"/>
      <c r="J344" s="1434"/>
      <c r="K344" s="1434"/>
      <c r="L344" s="1434"/>
      <c r="M344" s="1434"/>
      <c r="N344" s="1434"/>
      <c r="O344" s="1434"/>
      <c r="P344" s="1434"/>
      <c r="Q344" s="1434"/>
      <c r="R344" s="1434"/>
      <c r="S344" s="1434"/>
      <c r="T344" s="1434"/>
      <c r="U344" s="1434"/>
      <c r="V344" s="1434"/>
      <c r="W344" s="1434"/>
      <c r="X344" s="1434"/>
      <c r="Y344" s="1434"/>
      <c r="Z344" s="1434"/>
      <c r="AA344" s="1434"/>
      <c r="AB344" s="1434"/>
      <c r="AC344" s="1434"/>
      <c r="AD344" s="1434"/>
      <c r="AE344" s="1434"/>
      <c r="AF344" s="1434"/>
      <c r="AG344" s="1434"/>
      <c r="AH344" s="1434"/>
      <c r="AI344" s="1434"/>
      <c r="AJ344" s="1434"/>
      <c r="AK344" s="1434"/>
      <c r="AL344" s="1434"/>
      <c r="AM344" s="1434"/>
      <c r="AN344" s="1434"/>
      <c r="AO344" s="1434"/>
      <c r="AP344" s="1434"/>
      <c r="AS344" s="1434"/>
      <c r="BG344" s="1434"/>
      <c r="BU344" s="1434"/>
    </row>
    <row r="345" spans="1:73">
      <c r="A345" s="1434"/>
      <c r="B345" s="1434"/>
      <c r="C345" s="1434"/>
      <c r="D345" s="1434"/>
      <c r="E345" s="1434"/>
      <c r="F345" s="1434"/>
      <c r="G345" s="1434"/>
      <c r="H345" s="1434"/>
      <c r="I345" s="1434"/>
      <c r="J345" s="1434"/>
      <c r="K345" s="1434"/>
      <c r="L345" s="1434"/>
      <c r="M345" s="1434"/>
      <c r="N345" s="1434"/>
      <c r="O345" s="1434"/>
      <c r="P345" s="1434"/>
      <c r="Q345" s="1434"/>
      <c r="R345" s="1434"/>
      <c r="S345" s="1434"/>
      <c r="T345" s="1434"/>
      <c r="U345" s="1434"/>
      <c r="V345" s="1434"/>
      <c r="W345" s="1434"/>
      <c r="X345" s="1434"/>
      <c r="Y345" s="1434"/>
      <c r="Z345" s="1434"/>
      <c r="AA345" s="1434"/>
      <c r="AB345" s="1434"/>
      <c r="AC345" s="1434"/>
      <c r="AD345" s="1434"/>
      <c r="AE345" s="1434"/>
      <c r="AF345" s="1434"/>
      <c r="AG345" s="1434"/>
      <c r="AH345" s="1434"/>
      <c r="AI345" s="1434"/>
      <c r="AJ345" s="1434"/>
      <c r="AK345" s="1434"/>
      <c r="AL345" s="1434"/>
      <c r="AM345" s="1434"/>
      <c r="AN345" s="1434"/>
      <c r="AO345" s="1434"/>
      <c r="AP345" s="1434"/>
      <c r="AS345" s="1434"/>
      <c r="BG345" s="1434"/>
      <c r="BU345" s="1434"/>
    </row>
    <row r="346" spans="1:73">
      <c r="A346" s="1434"/>
      <c r="B346" s="1434"/>
      <c r="C346" s="1434"/>
      <c r="D346" s="1434"/>
      <c r="E346" s="1434"/>
      <c r="F346" s="1434"/>
      <c r="G346" s="1434"/>
      <c r="H346" s="1434"/>
      <c r="I346" s="1434"/>
      <c r="J346" s="1434"/>
      <c r="K346" s="1434"/>
      <c r="L346" s="1434"/>
      <c r="M346" s="1434"/>
      <c r="N346" s="1434"/>
      <c r="O346" s="1434"/>
      <c r="P346" s="1434"/>
      <c r="Q346" s="1434"/>
      <c r="R346" s="1434"/>
      <c r="S346" s="1434"/>
      <c r="T346" s="1434"/>
      <c r="U346" s="1434"/>
      <c r="V346" s="1434"/>
      <c r="W346" s="1434"/>
      <c r="X346" s="1434"/>
      <c r="Y346" s="1434"/>
      <c r="Z346" s="1434"/>
      <c r="AA346" s="1434"/>
      <c r="AB346" s="1434"/>
      <c r="AC346" s="1434"/>
      <c r="AD346" s="1434"/>
      <c r="AE346" s="1434"/>
      <c r="AF346" s="1434"/>
      <c r="AG346" s="1434"/>
      <c r="AH346" s="1434"/>
      <c r="AI346" s="1434"/>
      <c r="AJ346" s="1434"/>
      <c r="AK346" s="1434"/>
      <c r="AL346" s="1434"/>
      <c r="AM346" s="1434"/>
      <c r="AN346" s="1434"/>
      <c r="AO346" s="1434"/>
      <c r="AP346" s="1434"/>
      <c r="AS346" s="1434"/>
      <c r="BG346" s="1434"/>
      <c r="BU346" s="1434"/>
    </row>
    <row r="347" spans="1:73">
      <c r="A347" s="1434"/>
      <c r="B347" s="1434"/>
      <c r="C347" s="1434"/>
      <c r="D347" s="1434"/>
      <c r="E347" s="1434"/>
      <c r="F347" s="1434"/>
      <c r="G347" s="1434"/>
      <c r="H347" s="1434"/>
      <c r="I347" s="1434"/>
      <c r="J347" s="1434"/>
      <c r="K347" s="1434"/>
      <c r="L347" s="1434"/>
      <c r="M347" s="1434"/>
      <c r="N347" s="1434"/>
      <c r="O347" s="1434"/>
      <c r="P347" s="1434"/>
      <c r="Q347" s="1434"/>
      <c r="R347" s="1434"/>
      <c r="S347" s="1434"/>
      <c r="T347" s="1434"/>
      <c r="U347" s="1434"/>
      <c r="V347" s="1434"/>
      <c r="W347" s="1434"/>
      <c r="X347" s="1434"/>
      <c r="Y347" s="1434"/>
      <c r="Z347" s="1434"/>
      <c r="AA347" s="1434"/>
      <c r="AB347" s="1434"/>
      <c r="AC347" s="1434"/>
      <c r="AD347" s="1434"/>
      <c r="AE347" s="1434"/>
      <c r="AF347" s="1434"/>
      <c r="AG347" s="1434"/>
      <c r="AH347" s="1434"/>
      <c r="AI347" s="1434"/>
      <c r="AJ347" s="1434"/>
      <c r="AK347" s="1434"/>
      <c r="AL347" s="1434"/>
      <c r="AM347" s="1434"/>
      <c r="AN347" s="1434"/>
      <c r="AO347" s="1434"/>
      <c r="AP347" s="1434"/>
      <c r="AS347" s="1434"/>
      <c r="BG347" s="1434"/>
      <c r="BU347" s="1434"/>
    </row>
    <row r="348" spans="1:73">
      <c r="A348" s="1434"/>
      <c r="B348" s="1434"/>
      <c r="C348" s="1434"/>
      <c r="D348" s="1434"/>
      <c r="E348" s="1434"/>
      <c r="F348" s="1434"/>
      <c r="G348" s="1434"/>
      <c r="H348" s="1434"/>
      <c r="I348" s="1434"/>
      <c r="J348" s="1434"/>
      <c r="K348" s="1434"/>
      <c r="L348" s="1434"/>
      <c r="M348" s="1434"/>
      <c r="N348" s="1434"/>
      <c r="O348" s="1434"/>
      <c r="P348" s="1434"/>
      <c r="Q348" s="1434"/>
      <c r="R348" s="1434"/>
      <c r="S348" s="1434"/>
      <c r="T348" s="1434"/>
      <c r="U348" s="1434"/>
      <c r="V348" s="1434"/>
      <c r="W348" s="1434"/>
      <c r="X348" s="1434"/>
      <c r="Y348" s="1434"/>
      <c r="Z348" s="1434"/>
      <c r="AA348" s="1434"/>
      <c r="AB348" s="1434"/>
      <c r="AC348" s="1434"/>
      <c r="AD348" s="1434"/>
      <c r="AE348" s="1434"/>
      <c r="AF348" s="1434"/>
      <c r="AG348" s="1434"/>
      <c r="AH348" s="1434"/>
      <c r="AI348" s="1434"/>
      <c r="AJ348" s="1434"/>
      <c r="AK348" s="1434"/>
      <c r="AL348" s="1434"/>
      <c r="AM348" s="1434"/>
      <c r="AN348" s="1434"/>
      <c r="AO348" s="1434"/>
      <c r="AP348" s="1434"/>
      <c r="AS348" s="1434"/>
      <c r="BG348" s="1434"/>
      <c r="BU348" s="1434"/>
    </row>
    <row r="349" spans="1:73">
      <c r="A349" s="1434"/>
      <c r="B349" s="1434"/>
      <c r="C349" s="1434"/>
      <c r="D349" s="1434"/>
      <c r="E349" s="1434"/>
      <c r="F349" s="1434"/>
      <c r="G349" s="1434"/>
      <c r="H349" s="1434"/>
      <c r="I349" s="1434"/>
      <c r="J349" s="1434"/>
      <c r="K349" s="1434"/>
      <c r="L349" s="1434"/>
      <c r="M349" s="1434"/>
      <c r="N349" s="1434"/>
      <c r="O349" s="1434"/>
      <c r="P349" s="1434"/>
      <c r="Q349" s="1434"/>
      <c r="R349" s="1434"/>
      <c r="S349" s="1434"/>
      <c r="T349" s="1434"/>
      <c r="U349" s="1434"/>
      <c r="V349" s="1434"/>
      <c r="W349" s="1434"/>
      <c r="X349" s="1434"/>
      <c r="Y349" s="1434"/>
      <c r="Z349" s="1434"/>
      <c r="AA349" s="1434"/>
      <c r="AB349" s="1434"/>
      <c r="AC349" s="1434"/>
      <c r="AD349" s="1434"/>
      <c r="AE349" s="1434"/>
      <c r="AF349" s="1434"/>
      <c r="AG349" s="1434"/>
      <c r="AH349" s="1434"/>
      <c r="AI349" s="1434"/>
      <c r="AJ349" s="1434"/>
      <c r="AK349" s="1434"/>
      <c r="AL349" s="1434"/>
      <c r="AM349" s="1434"/>
      <c r="AN349" s="1434"/>
      <c r="AO349" s="1434"/>
      <c r="AP349" s="1434"/>
      <c r="AS349" s="1434"/>
      <c r="BG349" s="1434"/>
      <c r="BU349" s="1434"/>
    </row>
    <row r="350" spans="1:73">
      <c r="A350" s="1434"/>
      <c r="B350" s="1434"/>
      <c r="C350" s="1434"/>
      <c r="D350" s="1434"/>
      <c r="E350" s="1434"/>
      <c r="F350" s="1434"/>
      <c r="G350" s="1434"/>
      <c r="H350" s="1434"/>
      <c r="I350" s="1434"/>
      <c r="J350" s="1434"/>
      <c r="K350" s="1434"/>
      <c r="L350" s="1434"/>
      <c r="M350" s="1434"/>
      <c r="N350" s="1434"/>
      <c r="O350" s="1434"/>
      <c r="P350" s="1434"/>
      <c r="Q350" s="1434"/>
      <c r="R350" s="1434"/>
      <c r="S350" s="1434"/>
      <c r="T350" s="1434"/>
      <c r="U350" s="1434"/>
      <c r="V350" s="1434"/>
      <c r="W350" s="1434"/>
      <c r="X350" s="1434"/>
      <c r="Y350" s="1434"/>
      <c r="Z350" s="1434"/>
      <c r="AA350" s="1434"/>
      <c r="AB350" s="1434"/>
      <c r="AC350" s="1434"/>
      <c r="AD350" s="1434"/>
      <c r="AE350" s="1434"/>
      <c r="AF350" s="1434"/>
      <c r="AG350" s="1434"/>
      <c r="AH350" s="1434"/>
      <c r="AI350" s="1434"/>
      <c r="AJ350" s="1434"/>
      <c r="AK350" s="1434"/>
      <c r="AL350" s="1434"/>
      <c r="AM350" s="1434"/>
      <c r="AN350" s="1434"/>
      <c r="AO350" s="1434"/>
      <c r="AP350" s="1434"/>
      <c r="AS350" s="1434"/>
      <c r="BG350" s="1434"/>
      <c r="BU350" s="1434"/>
    </row>
    <row r="351" spans="1:73">
      <c r="A351" s="1434"/>
      <c r="B351" s="1434"/>
      <c r="C351" s="1434"/>
      <c r="D351" s="1434"/>
      <c r="E351" s="1434"/>
      <c r="F351" s="1434"/>
      <c r="G351" s="1434"/>
      <c r="H351" s="1434"/>
      <c r="I351" s="1434"/>
      <c r="J351" s="1434"/>
      <c r="K351" s="1434"/>
      <c r="L351" s="1434"/>
      <c r="M351" s="1434"/>
      <c r="N351" s="1434"/>
      <c r="O351" s="1434"/>
      <c r="P351" s="1434"/>
      <c r="Q351" s="1434"/>
      <c r="R351" s="1434"/>
      <c r="S351" s="1434"/>
      <c r="T351" s="1434"/>
      <c r="U351" s="1434"/>
      <c r="V351" s="1434"/>
      <c r="W351" s="1434"/>
      <c r="X351" s="1434"/>
      <c r="Y351" s="1434"/>
      <c r="Z351" s="1434"/>
      <c r="AA351" s="1434"/>
      <c r="AB351" s="1434"/>
      <c r="AC351" s="1434"/>
      <c r="AD351" s="1434"/>
      <c r="AE351" s="1434"/>
      <c r="AF351" s="1434"/>
      <c r="AG351" s="1434"/>
      <c r="AH351" s="1434"/>
      <c r="AI351" s="1434"/>
      <c r="AJ351" s="1434"/>
      <c r="AK351" s="1434"/>
      <c r="AL351" s="1434"/>
      <c r="AM351" s="1434"/>
      <c r="AN351" s="1434"/>
      <c r="AO351" s="1434"/>
      <c r="AP351" s="1434"/>
      <c r="AS351" s="1434"/>
      <c r="BG351" s="1434"/>
      <c r="BU351" s="1434"/>
    </row>
    <row r="352" spans="1:73">
      <c r="A352" s="1434"/>
      <c r="B352" s="1434"/>
      <c r="C352" s="1434"/>
      <c r="D352" s="1434"/>
      <c r="E352" s="1434"/>
      <c r="F352" s="1434"/>
      <c r="G352" s="1434"/>
      <c r="H352" s="1434"/>
      <c r="I352" s="1434"/>
      <c r="J352" s="1434"/>
      <c r="K352" s="1434"/>
      <c r="L352" s="1434"/>
      <c r="M352" s="1434"/>
      <c r="N352" s="1434"/>
      <c r="O352" s="1434"/>
      <c r="P352" s="1434"/>
      <c r="Q352" s="1434"/>
      <c r="R352" s="1434"/>
      <c r="S352" s="1434"/>
      <c r="T352" s="1434"/>
      <c r="U352" s="1434"/>
      <c r="V352" s="1434"/>
      <c r="W352" s="1434"/>
      <c r="X352" s="1434"/>
      <c r="Y352" s="1434"/>
      <c r="Z352" s="1434"/>
      <c r="AA352" s="1434"/>
      <c r="AB352" s="1434"/>
      <c r="AC352" s="1434"/>
      <c r="AD352" s="1434"/>
      <c r="AE352" s="1434"/>
      <c r="AF352" s="1434"/>
      <c r="AG352" s="1434"/>
      <c r="AH352" s="1434"/>
      <c r="AI352" s="1434"/>
      <c r="AJ352" s="1434"/>
      <c r="AK352" s="1434"/>
      <c r="AL352" s="1434"/>
      <c r="AM352" s="1434"/>
      <c r="AN352" s="1434"/>
      <c r="AO352" s="1434"/>
      <c r="AP352" s="1434"/>
      <c r="AS352" s="1434"/>
      <c r="BG352" s="1434"/>
      <c r="BU352" s="1434"/>
    </row>
    <row r="353" spans="1:73">
      <c r="A353" s="1434"/>
      <c r="B353" s="1434"/>
      <c r="C353" s="1434"/>
      <c r="D353" s="1434"/>
      <c r="E353" s="1434"/>
      <c r="F353" s="1434"/>
      <c r="G353" s="1434"/>
      <c r="H353" s="1434"/>
      <c r="I353" s="1434"/>
      <c r="J353" s="1434"/>
      <c r="K353" s="1434"/>
      <c r="L353" s="1434"/>
      <c r="M353" s="1434"/>
      <c r="N353" s="1434"/>
      <c r="O353" s="1434"/>
      <c r="P353" s="1434"/>
      <c r="Q353" s="1434"/>
      <c r="R353" s="1434"/>
      <c r="S353" s="1434"/>
      <c r="T353" s="1434"/>
      <c r="U353" s="1434"/>
      <c r="V353" s="1434"/>
      <c r="W353" s="1434"/>
      <c r="X353" s="1434"/>
      <c r="Y353" s="1434"/>
      <c r="Z353" s="1434"/>
      <c r="AA353" s="1434"/>
      <c r="AB353" s="1434"/>
      <c r="AC353" s="1434"/>
      <c r="AD353" s="1434"/>
      <c r="AE353" s="1434"/>
      <c r="AF353" s="1434"/>
      <c r="AG353" s="1434"/>
      <c r="AH353" s="1434"/>
      <c r="AI353" s="1434"/>
      <c r="AJ353" s="1434"/>
      <c r="AK353" s="1434"/>
      <c r="AL353" s="1434"/>
      <c r="AM353" s="1434"/>
      <c r="AN353" s="1434"/>
      <c r="AO353" s="1434"/>
      <c r="AP353" s="1434"/>
      <c r="AS353" s="1434"/>
      <c r="BG353" s="1434"/>
      <c r="BU353" s="1434"/>
    </row>
    <row r="354" spans="1:73">
      <c r="A354" s="1434"/>
      <c r="B354" s="1434"/>
      <c r="C354" s="1434"/>
      <c r="D354" s="1434"/>
      <c r="E354" s="1434"/>
      <c r="F354" s="1434"/>
      <c r="G354" s="1434"/>
      <c r="H354" s="1434"/>
      <c r="I354" s="1434"/>
      <c r="J354" s="1434"/>
      <c r="K354" s="1434"/>
      <c r="L354" s="1434"/>
      <c r="M354" s="1434"/>
      <c r="N354" s="1434"/>
      <c r="O354" s="1434"/>
      <c r="P354" s="1434"/>
      <c r="Q354" s="1434"/>
      <c r="R354" s="1434"/>
      <c r="S354" s="1434"/>
      <c r="T354" s="1434"/>
      <c r="U354" s="1434"/>
      <c r="V354" s="1434"/>
      <c r="W354" s="1434"/>
      <c r="X354" s="1434"/>
      <c r="Y354" s="1434"/>
      <c r="Z354" s="1434"/>
      <c r="AA354" s="1434"/>
      <c r="AB354" s="1434"/>
      <c r="AC354" s="1434"/>
      <c r="AD354" s="1434"/>
      <c r="AE354" s="1434"/>
      <c r="AF354" s="1434"/>
      <c r="AG354" s="1434"/>
      <c r="AH354" s="1434"/>
      <c r="AI354" s="1434"/>
      <c r="AJ354" s="1434"/>
      <c r="AK354" s="1434"/>
      <c r="AL354" s="1434"/>
      <c r="AM354" s="1434"/>
      <c r="AN354" s="1434"/>
      <c r="AO354" s="1434"/>
      <c r="AP354" s="1434"/>
      <c r="AS354" s="1434"/>
      <c r="BG354" s="1434"/>
      <c r="BU354" s="1434"/>
    </row>
  </sheetData>
  <phoneticPr fontId="7" type="noConversion"/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C5F9-389A-4887-902B-80D7B9A01694}">
  <dimension ref="A1:BU354"/>
  <sheetViews>
    <sheetView showGridLines="0" zoomScale="115" zoomScaleNormal="115" workbookViewId="0">
      <pane xSplit="15" ySplit="4" topLeftCell="P110" activePane="bottomRight" state="frozen"/>
      <selection pane="topRight"/>
      <selection pane="bottomLeft"/>
      <selection pane="bottomRight" activeCell="BI230" sqref="BI230"/>
    </sheetView>
  </sheetViews>
  <sheetFormatPr defaultColWidth="0" defaultRowHeight="16.5" outlineLevelRow="1" outlineLevelCol="1"/>
  <cols>
    <col min="1" max="1" width="2.125" style="1438" customWidth="1"/>
    <col min="2" max="2" width="32.625" style="1438" customWidth="1"/>
    <col min="3" max="3" width="18" style="1438" customWidth="1"/>
    <col min="4" max="15" width="11" style="1438" hidden="1" customWidth="1" outlineLevel="1"/>
    <col min="16" max="16" width="11" style="1438" customWidth="1" collapsed="1"/>
    <col min="17" max="17" width="12.625" style="1438" hidden="1" customWidth="1" outlineLevel="1"/>
    <col min="18" max="18" width="8.125" style="1438" hidden="1" customWidth="1" outlineLevel="1"/>
    <col min="19" max="30" width="11" style="1438" hidden="1" customWidth="1" outlineLevel="1"/>
    <col min="31" max="31" width="11" style="1438" customWidth="1" collapsed="1"/>
    <col min="32" max="32" width="12.625" style="1438" hidden="1" customWidth="1" outlineLevel="1"/>
    <col min="33" max="42" width="11" style="1438" hidden="1" customWidth="1" outlineLevel="1"/>
    <col min="43" max="44" width="10.625" style="1438" hidden="1" customWidth="1" outlineLevel="1"/>
    <col min="45" max="45" width="11" style="1438" customWidth="1" collapsed="1"/>
    <col min="46" max="46" width="13.75" style="1438" hidden="1" customWidth="1" outlineLevel="1"/>
    <col min="47" max="58" width="10.625" style="1438" hidden="1" customWidth="1" outlineLevel="1"/>
    <col min="59" max="59" width="11" style="1438" customWidth="1" collapsed="1"/>
    <col min="60" max="60" width="12.75" style="1438" bestFit="1" customWidth="1"/>
    <col min="61" max="72" width="10.625" style="1438" customWidth="1" outlineLevel="1"/>
    <col min="73" max="73" width="11" style="1438" customWidth="1"/>
    <col min="74" max="620" width="8.125" style="1438" customWidth="1"/>
    <col min="621" max="16384" width="0" style="1438" hidden="1"/>
  </cols>
  <sheetData>
    <row r="1" spans="1:73" ht="15.75" customHeight="1">
      <c r="A1" s="1434"/>
      <c r="B1" s="1434"/>
      <c r="C1" s="1434"/>
      <c r="D1" s="1435"/>
      <c r="E1" s="1436" t="s">
        <v>464</v>
      </c>
      <c r="F1" s="1436">
        <v>43</v>
      </c>
      <c r="G1" s="1437">
        <v>52</v>
      </c>
      <c r="H1" s="1435">
        <v>61</v>
      </c>
      <c r="I1" s="1435">
        <v>72</v>
      </c>
      <c r="J1" s="1435">
        <v>78</v>
      </c>
      <c r="K1" s="1435">
        <v>95</v>
      </c>
      <c r="L1" s="1435">
        <v>105</v>
      </c>
      <c r="M1" s="1435">
        <v>129</v>
      </c>
      <c r="N1" s="1435">
        <v>133</v>
      </c>
      <c r="O1" s="1435">
        <v>135</v>
      </c>
      <c r="P1" s="1435"/>
      <c r="Q1" s="1434"/>
      <c r="R1" s="1434"/>
      <c r="S1" s="1435">
        <v>142</v>
      </c>
      <c r="T1" s="1435">
        <v>150</v>
      </c>
      <c r="U1" s="1435">
        <v>150</v>
      </c>
      <c r="V1" s="1435">
        <v>150</v>
      </c>
      <c r="W1" s="1435"/>
      <c r="X1" s="1435"/>
      <c r="Y1" s="1435"/>
      <c r="Z1" s="1435"/>
      <c r="AA1" s="1435"/>
      <c r="AB1" s="1435"/>
      <c r="AC1" s="1435"/>
      <c r="AD1" s="1435"/>
      <c r="AE1" s="1435"/>
      <c r="AF1" s="1434"/>
      <c r="AG1" s="1435"/>
      <c r="AH1" s="1435"/>
      <c r="AI1" s="1435"/>
      <c r="AJ1" s="1435"/>
      <c r="AK1" s="1435"/>
      <c r="AL1" s="1435"/>
      <c r="AM1" s="1435"/>
      <c r="AN1" s="1435"/>
      <c r="AO1" s="1435"/>
      <c r="AP1" s="1435"/>
      <c r="AS1" s="1435"/>
      <c r="BG1" s="1435"/>
      <c r="BU1" s="1435"/>
    </row>
    <row r="2" spans="1:73">
      <c r="A2" s="1434"/>
      <c r="B2" s="1439" t="s">
        <v>465</v>
      </c>
      <c r="C2" s="1439"/>
      <c r="E2" s="1434"/>
      <c r="F2" s="1440">
        <v>33</v>
      </c>
      <c r="G2" s="1435">
        <f t="shared" ref="G2:O2" si="0">G1-F1</f>
        <v>9</v>
      </c>
      <c r="H2" s="1435">
        <f t="shared" si="0"/>
        <v>9</v>
      </c>
      <c r="I2" s="1435">
        <f t="shared" si="0"/>
        <v>11</v>
      </c>
      <c r="J2" s="1435">
        <f t="shared" si="0"/>
        <v>6</v>
      </c>
      <c r="K2" s="1435">
        <f t="shared" si="0"/>
        <v>17</v>
      </c>
      <c r="L2" s="1435">
        <f t="shared" si="0"/>
        <v>10</v>
      </c>
      <c r="M2" s="1435">
        <f t="shared" si="0"/>
        <v>24</v>
      </c>
      <c r="N2" s="1435">
        <f t="shared" si="0"/>
        <v>4</v>
      </c>
      <c r="O2" s="1435">
        <f t="shared" si="0"/>
        <v>2</v>
      </c>
      <c r="P2" s="1435"/>
      <c r="Q2" s="1434"/>
      <c r="R2" s="1434"/>
      <c r="S2" s="1435">
        <f>S1-O1</f>
        <v>7</v>
      </c>
      <c r="T2" s="1435">
        <f>T1-S1</f>
        <v>8</v>
      </c>
      <c r="U2" s="1435"/>
      <c r="V2" s="1435"/>
      <c r="W2" s="1435"/>
      <c r="X2" s="1435"/>
      <c r="Y2" s="1435"/>
      <c r="Z2" s="1435"/>
      <c r="AA2" s="1435"/>
      <c r="AB2" s="1435"/>
      <c r="AC2" s="1435"/>
      <c r="AD2" s="1435"/>
      <c r="AE2" s="1435"/>
      <c r="AF2" s="1434"/>
      <c r="AG2" s="1435">
        <f>SUM(AG5:AI5)</f>
        <v>1085916</v>
      </c>
      <c r="AH2" s="1435"/>
      <c r="AI2" s="1435"/>
      <c r="AJ2" s="1435">
        <f>SUM(AJ5:AL5)</f>
        <v>1085916</v>
      </c>
      <c r="AK2" s="1435"/>
      <c r="AL2" s="1435"/>
      <c r="AM2" s="1435">
        <f>SUM(AM5:AO5)</f>
        <v>11085916</v>
      </c>
      <c r="AN2" s="1435"/>
      <c r="AO2" s="1435"/>
      <c r="AP2" s="1435">
        <f>SUM(AP5:AR5)</f>
        <v>12617145</v>
      </c>
      <c r="AS2" s="1435"/>
      <c r="BG2" s="1435"/>
      <c r="BU2" s="1435"/>
    </row>
    <row r="3" spans="1:73">
      <c r="A3" s="1434"/>
      <c r="B3" s="1434"/>
      <c r="C3" s="1434"/>
      <c r="D3" s="1441" t="s">
        <v>466</v>
      </c>
      <c r="E3" s="1442"/>
      <c r="F3" s="1442"/>
      <c r="G3" s="1442"/>
      <c r="H3" s="1442"/>
      <c r="I3" s="1442"/>
      <c r="J3" s="1442"/>
      <c r="K3" s="1442"/>
      <c r="L3" s="1442"/>
      <c r="M3" s="1442"/>
      <c r="N3" s="1442"/>
      <c r="O3" s="1442"/>
      <c r="P3" s="1442"/>
      <c r="Q3" s="1434"/>
      <c r="R3" s="1434"/>
      <c r="S3" s="1442"/>
      <c r="T3" s="1442"/>
      <c r="U3" s="1442"/>
      <c r="V3" s="1442"/>
      <c r="W3" s="1442" t="s">
        <v>467</v>
      </c>
      <c r="X3" s="1442"/>
      <c r="Y3" s="1442"/>
      <c r="Z3" s="1442"/>
      <c r="AA3" s="1442"/>
      <c r="AB3" s="1442"/>
      <c r="AC3" s="1442"/>
      <c r="AD3" s="1442"/>
      <c r="AE3" s="1442"/>
      <c r="AF3" s="1434"/>
      <c r="AG3" s="1442"/>
      <c r="AH3" s="1442"/>
      <c r="AI3" s="1442"/>
      <c r="AJ3" s="1442"/>
      <c r="AK3" s="1442"/>
      <c r="AL3" s="1442"/>
      <c r="AM3" s="1442"/>
      <c r="AN3" s="1442"/>
      <c r="AO3" s="1442"/>
      <c r="AP3" s="1442"/>
      <c r="AS3" s="1442"/>
      <c r="AX3" s="1436"/>
      <c r="AY3" s="1436"/>
      <c r="AZ3" s="1436"/>
      <c r="BA3" s="1436"/>
      <c r="BB3" s="1436"/>
      <c r="BC3" s="1436"/>
      <c r="BD3" s="1436"/>
      <c r="BE3" s="1436"/>
    </row>
    <row r="4" spans="1:73">
      <c r="A4" s="1434"/>
      <c r="B4" s="1443"/>
      <c r="C4" s="1443"/>
      <c r="D4" s="1444">
        <v>44592</v>
      </c>
      <c r="E4" s="1444">
        <f>EOMONTH(D4,1)</f>
        <v>44620</v>
      </c>
      <c r="F4" s="1444">
        <f>EOMONTH(E4,1)</f>
        <v>44651</v>
      </c>
      <c r="G4" s="1444">
        <f>EOMONTH(F4,1)</f>
        <v>44681</v>
      </c>
      <c r="H4" s="1444">
        <f>EOMONTH(G4,1)</f>
        <v>44712</v>
      </c>
      <c r="I4" s="1444">
        <f t="shared" ref="I4:N4" si="1">EOMONTH(H4,1)</f>
        <v>44742</v>
      </c>
      <c r="J4" s="1444">
        <f t="shared" si="1"/>
        <v>44773</v>
      </c>
      <c r="K4" s="1444">
        <f t="shared" si="1"/>
        <v>44804</v>
      </c>
      <c r="L4" s="1444">
        <f t="shared" si="1"/>
        <v>44834</v>
      </c>
      <c r="M4" s="1444">
        <f t="shared" si="1"/>
        <v>44865</v>
      </c>
      <c r="N4" s="1444">
        <f t="shared" si="1"/>
        <v>44895</v>
      </c>
      <c r="O4" s="1444">
        <f>EOMONTH(N4,1)</f>
        <v>44926</v>
      </c>
      <c r="P4" s="1445" t="s">
        <v>468</v>
      </c>
      <c r="Q4" s="1446" t="s">
        <v>26</v>
      </c>
      <c r="R4" s="1434"/>
      <c r="S4" s="1444">
        <f>EOMONTH(O4,1)</f>
        <v>44957</v>
      </c>
      <c r="T4" s="1444">
        <f t="shared" ref="T4:AD4" si="2">EOMONTH(S4,1)</f>
        <v>44985</v>
      </c>
      <c r="U4" s="1444">
        <f t="shared" si="2"/>
        <v>45016</v>
      </c>
      <c r="V4" s="1444">
        <f t="shared" si="2"/>
        <v>45046</v>
      </c>
      <c r="W4" s="1444">
        <f t="shared" si="2"/>
        <v>45077</v>
      </c>
      <c r="X4" s="1444">
        <f t="shared" si="2"/>
        <v>45107</v>
      </c>
      <c r="Y4" s="1444">
        <f t="shared" si="2"/>
        <v>45138</v>
      </c>
      <c r="Z4" s="1444">
        <f t="shared" si="2"/>
        <v>45169</v>
      </c>
      <c r="AA4" s="1444">
        <f t="shared" si="2"/>
        <v>45199</v>
      </c>
      <c r="AB4" s="1444">
        <f t="shared" si="2"/>
        <v>45230</v>
      </c>
      <c r="AC4" s="1444">
        <f t="shared" si="2"/>
        <v>45260</v>
      </c>
      <c r="AD4" s="1444">
        <f t="shared" si="2"/>
        <v>45291</v>
      </c>
      <c r="AE4" s="1445" t="s">
        <v>469</v>
      </c>
      <c r="AF4" s="1446" t="s">
        <v>26</v>
      </c>
      <c r="AG4" s="1444">
        <f>EOMONTH(AD4,1)</f>
        <v>45322</v>
      </c>
      <c r="AH4" s="1444">
        <f>EOMONTH(AG4,1)</f>
        <v>45351</v>
      </c>
      <c r="AI4" s="1444">
        <f>EOMONTH(AH4,1)</f>
        <v>45382</v>
      </c>
      <c r="AJ4" s="1444">
        <f>EOMONTH(AI4,1)</f>
        <v>45412</v>
      </c>
      <c r="AK4" s="1444">
        <f>EOMONTH(AJ4,1)</f>
        <v>45443</v>
      </c>
      <c r="AL4" s="1444">
        <f>EOMONTH(AK4,1)</f>
        <v>45473</v>
      </c>
      <c r="AM4" s="1444">
        <f t="shared" ref="AM4:AR4" si="3">EOMONTH(AL4,1)</f>
        <v>45504</v>
      </c>
      <c r="AN4" s="1444">
        <f t="shared" si="3"/>
        <v>45535</v>
      </c>
      <c r="AO4" s="1444">
        <f t="shared" si="3"/>
        <v>45565</v>
      </c>
      <c r="AP4" s="1444">
        <f t="shared" si="3"/>
        <v>45596</v>
      </c>
      <c r="AQ4" s="1444">
        <f t="shared" si="3"/>
        <v>45626</v>
      </c>
      <c r="AR4" s="1444">
        <f t="shared" si="3"/>
        <v>45657</v>
      </c>
      <c r="AS4" s="1445" t="s">
        <v>411</v>
      </c>
      <c r="AT4" s="1446" t="s">
        <v>26</v>
      </c>
      <c r="AU4" s="1444">
        <v>45658</v>
      </c>
      <c r="AV4" s="1444">
        <f t="shared" ref="AV4:BF4" si="4">EOMONTH(AU4,1)</f>
        <v>45716</v>
      </c>
      <c r="AW4" s="1444">
        <f t="shared" si="4"/>
        <v>45747</v>
      </c>
      <c r="AX4" s="1444">
        <f t="shared" si="4"/>
        <v>45777</v>
      </c>
      <c r="AY4" s="1444">
        <f t="shared" si="4"/>
        <v>45808</v>
      </c>
      <c r="AZ4" s="1444">
        <f t="shared" si="4"/>
        <v>45838</v>
      </c>
      <c r="BA4" s="1444">
        <f t="shared" si="4"/>
        <v>45869</v>
      </c>
      <c r="BB4" s="1444">
        <f t="shared" si="4"/>
        <v>45900</v>
      </c>
      <c r="BC4" s="1444">
        <f t="shared" si="4"/>
        <v>45930</v>
      </c>
      <c r="BD4" s="1444">
        <f t="shared" si="4"/>
        <v>45961</v>
      </c>
      <c r="BE4" s="1444">
        <f t="shared" si="4"/>
        <v>45991</v>
      </c>
      <c r="BF4" s="1447">
        <f t="shared" si="4"/>
        <v>46022</v>
      </c>
      <c r="BG4" s="1448" t="s">
        <v>306</v>
      </c>
      <c r="BI4" s="1449">
        <v>46023</v>
      </c>
      <c r="BJ4" s="1449">
        <f>EOMONTH(BI4,1)</f>
        <v>46081</v>
      </c>
      <c r="BK4" s="1449">
        <f t="shared" ref="BK4:BT4" si="5">EOMONTH(BJ4,1)</f>
        <v>46112</v>
      </c>
      <c r="BL4" s="1449">
        <f t="shared" si="5"/>
        <v>46142</v>
      </c>
      <c r="BM4" s="1449">
        <f t="shared" si="5"/>
        <v>46173</v>
      </c>
      <c r="BN4" s="1449">
        <f t="shared" si="5"/>
        <v>46203</v>
      </c>
      <c r="BO4" s="1449">
        <f t="shared" si="5"/>
        <v>46234</v>
      </c>
      <c r="BP4" s="1449">
        <f t="shared" si="5"/>
        <v>46265</v>
      </c>
      <c r="BQ4" s="1449">
        <f t="shared" si="5"/>
        <v>46295</v>
      </c>
      <c r="BR4" s="1449">
        <f t="shared" si="5"/>
        <v>46326</v>
      </c>
      <c r="BS4" s="1449">
        <f t="shared" si="5"/>
        <v>46356</v>
      </c>
      <c r="BT4" s="1449">
        <f t="shared" si="5"/>
        <v>46387</v>
      </c>
      <c r="BU4" s="1448" t="s">
        <v>470</v>
      </c>
    </row>
    <row r="5" spans="1:73">
      <c r="A5" s="1434"/>
      <c r="B5" s="1450" t="s">
        <v>471</v>
      </c>
      <c r="C5" s="1450"/>
      <c r="D5" s="1451">
        <f t="shared" ref="D5:O5" si="6">SUM(D6:D13)</f>
        <v>0</v>
      </c>
      <c r="E5" s="1451">
        <f t="shared" si="6"/>
        <v>0</v>
      </c>
      <c r="F5" s="1451">
        <f t="shared" si="6"/>
        <v>0</v>
      </c>
      <c r="G5" s="1451">
        <f t="shared" si="6"/>
        <v>0</v>
      </c>
      <c r="H5" s="1451">
        <f t="shared" si="6"/>
        <v>0</v>
      </c>
      <c r="I5" s="1451">
        <f t="shared" si="6"/>
        <v>0</v>
      </c>
      <c r="J5" s="1451">
        <f t="shared" si="6"/>
        <v>0</v>
      </c>
      <c r="K5" s="1451">
        <f t="shared" si="6"/>
        <v>0</v>
      </c>
      <c r="L5" s="1451">
        <f t="shared" si="6"/>
        <v>0</v>
      </c>
      <c r="M5" s="1451">
        <f t="shared" si="6"/>
        <v>0</v>
      </c>
      <c r="N5" s="1451">
        <f t="shared" si="6"/>
        <v>0</v>
      </c>
      <c r="O5" s="1451">
        <f t="shared" si="6"/>
        <v>176105556</v>
      </c>
      <c r="P5" s="1452">
        <f>SUM(D5:O5)</f>
        <v>176105556</v>
      </c>
      <c r="Q5" s="1434"/>
      <c r="R5" s="1434"/>
      <c r="S5" s="1451">
        <f>SUM(S6:S13)</f>
        <v>35221112</v>
      </c>
      <c r="T5" s="1451">
        <f>SUM(T6:T13)</f>
        <v>35221112</v>
      </c>
      <c r="U5" s="1451">
        <f t="shared" ref="U5:AD5" si="7">SUM(U6:U13)</f>
        <v>35221112</v>
      </c>
      <c r="V5" s="1451">
        <f t="shared" si="7"/>
        <v>35221112</v>
      </c>
      <c r="W5" s="1451">
        <f t="shared" si="7"/>
        <v>35221112</v>
      </c>
      <c r="X5" s="1451">
        <f t="shared" si="7"/>
        <v>37716962</v>
      </c>
      <c r="Y5" s="1451">
        <f t="shared" si="7"/>
        <v>35221112</v>
      </c>
      <c r="Z5" s="1451">
        <f t="shared" si="7"/>
        <v>36252107</v>
      </c>
      <c r="AA5" s="1451">
        <f t="shared" si="7"/>
        <v>-278511148</v>
      </c>
      <c r="AB5" s="1451">
        <f t="shared" si="7"/>
        <v>361972</v>
      </c>
      <c r="AC5" s="1451">
        <f t="shared" si="7"/>
        <v>361972</v>
      </c>
      <c r="AD5" s="1451">
        <f t="shared" si="7"/>
        <v>361972</v>
      </c>
      <c r="AE5" s="1452">
        <f t="shared" ref="AE5:AE48" si="8">SUM(S5:AD5)</f>
        <v>7870509</v>
      </c>
      <c r="AF5" s="1434"/>
      <c r="AG5" s="1451">
        <f t="shared" ref="AG5:AR5" si="9">SUM(AG6:AG13)</f>
        <v>361972</v>
      </c>
      <c r="AH5" s="1451">
        <f t="shared" si="9"/>
        <v>361972</v>
      </c>
      <c r="AI5" s="1451">
        <f t="shared" si="9"/>
        <v>361972</v>
      </c>
      <c r="AJ5" s="1451">
        <f t="shared" si="9"/>
        <v>361972</v>
      </c>
      <c r="AK5" s="1451">
        <f t="shared" si="9"/>
        <v>361972</v>
      </c>
      <c r="AL5" s="1451">
        <f t="shared" si="9"/>
        <v>361972</v>
      </c>
      <c r="AM5" s="1451">
        <f t="shared" si="9"/>
        <v>361972</v>
      </c>
      <c r="AN5" s="1451">
        <f t="shared" si="9"/>
        <v>361972</v>
      </c>
      <c r="AO5" s="1451">
        <f t="shared" si="9"/>
        <v>10361972</v>
      </c>
      <c r="AP5" s="1451">
        <f t="shared" si="9"/>
        <v>2361972</v>
      </c>
      <c r="AQ5" s="1451">
        <f t="shared" si="9"/>
        <v>361972</v>
      </c>
      <c r="AR5" s="1451">
        <f t="shared" si="9"/>
        <v>9893201</v>
      </c>
      <c r="AS5" s="1452">
        <f t="shared" ref="AS5:AS48" si="10">SUM(AG5:AR5)</f>
        <v>25874893</v>
      </c>
      <c r="AU5" s="1451">
        <f t="shared" ref="AU5:BF5" si="11">SUM(AU6:AU13)</f>
        <v>361972</v>
      </c>
      <c r="AV5" s="1451">
        <f t="shared" si="11"/>
        <v>1315875</v>
      </c>
      <c r="AW5" s="1451">
        <f t="shared" si="11"/>
        <v>1093665</v>
      </c>
      <c r="AX5" s="1451">
        <f t="shared" si="11"/>
        <v>743770</v>
      </c>
      <c r="AY5" s="1451">
        <f t="shared" si="11"/>
        <v>754704</v>
      </c>
      <c r="AZ5" s="1451">
        <f t="shared" si="11"/>
        <v>684095</v>
      </c>
      <c r="BA5" s="1451">
        <f t="shared" si="11"/>
        <v>701006</v>
      </c>
      <c r="BB5" s="1451">
        <f t="shared" si="11"/>
        <v>361080</v>
      </c>
      <c r="BC5" s="1451">
        <f t="shared" si="11"/>
        <v>359829</v>
      </c>
      <c r="BD5" s="1451">
        <f t="shared" si="11"/>
        <v>351799</v>
      </c>
      <c r="BE5" s="1451">
        <f t="shared" si="11"/>
        <v>370353</v>
      </c>
      <c r="BF5" s="1451">
        <f t="shared" si="11"/>
        <v>732324.5</v>
      </c>
      <c r="BG5" s="1453">
        <f t="shared" ref="BG5:BG48" si="12">SUM(AU5:BF5)</f>
        <v>7830472.5</v>
      </c>
      <c r="BH5" s="1436"/>
      <c r="BI5" s="1451">
        <f t="shared" ref="BI5:BT5" si="13">SUM(BI6:BI13)</f>
        <v>5492958</v>
      </c>
      <c r="BJ5" s="1451">
        <f t="shared" si="13"/>
        <v>5492958</v>
      </c>
      <c r="BK5" s="1451">
        <f t="shared" si="13"/>
        <v>5492958</v>
      </c>
      <c r="BL5" s="1451">
        <f t="shared" si="13"/>
        <v>5492958</v>
      </c>
      <c r="BM5" s="1451">
        <f t="shared" si="13"/>
        <v>5492958</v>
      </c>
      <c r="BN5" s="1451">
        <f t="shared" si="13"/>
        <v>5492958</v>
      </c>
      <c r="BO5" s="1451">
        <f t="shared" si="13"/>
        <v>5492958</v>
      </c>
      <c r="BP5" s="1451">
        <f t="shared" si="13"/>
        <v>5492958</v>
      </c>
      <c r="BQ5" s="1451">
        <f t="shared" si="13"/>
        <v>5492958</v>
      </c>
      <c r="BR5" s="1451">
        <f t="shared" si="13"/>
        <v>5492958</v>
      </c>
      <c r="BS5" s="1451">
        <f t="shared" si="13"/>
        <v>5492958</v>
      </c>
      <c r="BT5" s="1451">
        <f t="shared" si="13"/>
        <v>5492958</v>
      </c>
      <c r="BU5" s="1453">
        <f t="shared" ref="BU5:BU48" si="14">SUM(BI5:BT5)</f>
        <v>65915496</v>
      </c>
    </row>
    <row r="6" spans="1:73" hidden="1" outlineLevel="1">
      <c r="A6" s="1434"/>
      <c r="B6" s="1454" t="s">
        <v>472</v>
      </c>
      <c r="C6" s="1454"/>
      <c r="D6" s="1455"/>
      <c r="E6" s="1455"/>
      <c r="F6" s="1455"/>
      <c r="G6" s="1455"/>
      <c r="H6" s="1455"/>
      <c r="I6" s="1455"/>
      <c r="J6" s="1455"/>
      <c r="K6" s="1455"/>
      <c r="L6" s="1455"/>
      <c r="M6" s="1455">
        <v>0</v>
      </c>
      <c r="N6" s="1455"/>
      <c r="O6" s="1455"/>
      <c r="P6" s="1456">
        <f t="shared" ref="P6:P48" si="15">SUM(D6:O6)</f>
        <v>0</v>
      </c>
      <c r="Q6" s="1457"/>
      <c r="R6" s="1457"/>
      <c r="S6" s="1455"/>
      <c r="T6" s="1455"/>
      <c r="U6" s="1455"/>
      <c r="V6" s="1455"/>
      <c r="W6" s="1455"/>
      <c r="X6" s="1455"/>
      <c r="Y6" s="1455"/>
      <c r="Z6" s="1455"/>
      <c r="AA6" s="1455"/>
      <c r="AB6" s="1455"/>
      <c r="AC6" s="1455"/>
      <c r="AD6" s="1455"/>
      <c r="AE6" s="1456">
        <f t="shared" si="8"/>
        <v>0</v>
      </c>
      <c r="AF6" s="1457"/>
      <c r="AG6" s="1455"/>
      <c r="AH6" s="1455"/>
      <c r="AI6" s="1455"/>
      <c r="AJ6" s="1455"/>
      <c r="AK6" s="1455"/>
      <c r="AL6" s="1455"/>
      <c r="AM6" s="1455"/>
      <c r="AN6" s="1455"/>
      <c r="AO6" s="1455">
        <v>10000000</v>
      </c>
      <c r="AP6" s="1455">
        <v>2000000</v>
      </c>
      <c r="AQ6" s="1455"/>
      <c r="AR6" s="1455"/>
      <c r="AS6" s="1456">
        <f t="shared" si="10"/>
        <v>12000000</v>
      </c>
      <c r="AU6" s="1455"/>
      <c r="AV6" s="1455"/>
      <c r="AW6" s="1455"/>
      <c r="AX6" s="1455"/>
      <c r="AY6" s="1455"/>
      <c r="AZ6" s="1455"/>
      <c r="BA6" s="1455"/>
      <c r="BB6" s="1455"/>
      <c r="BC6" s="1455"/>
      <c r="BD6" s="1455"/>
      <c r="BE6" s="1455"/>
      <c r="BF6" s="1457"/>
      <c r="BG6" s="1458">
        <f t="shared" si="12"/>
        <v>0</v>
      </c>
      <c r="BI6" s="1457"/>
      <c r="BJ6" s="1457"/>
      <c r="BK6" s="1457"/>
      <c r="BL6" s="1457"/>
      <c r="BM6" s="1457"/>
      <c r="BN6" s="1457"/>
      <c r="BO6" s="1457"/>
      <c r="BP6" s="1457"/>
      <c r="BQ6" s="1457"/>
      <c r="BR6" s="1457"/>
      <c r="BS6" s="1457"/>
      <c r="BT6" s="1457"/>
      <c r="BU6" s="1458">
        <f t="shared" si="14"/>
        <v>0</v>
      </c>
    </row>
    <row r="7" spans="1:73" hidden="1" outlineLevel="1">
      <c r="A7" s="1434"/>
      <c r="B7" s="1454"/>
      <c r="C7" s="1454"/>
      <c r="D7" s="1455"/>
      <c r="E7" s="1455"/>
      <c r="F7" s="1455"/>
      <c r="G7" s="1455"/>
      <c r="H7" s="1455"/>
      <c r="I7" s="1455"/>
      <c r="J7" s="1455"/>
      <c r="K7" s="1455"/>
      <c r="L7" s="1455"/>
      <c r="M7" s="1455">
        <v>0</v>
      </c>
      <c r="N7" s="1455"/>
      <c r="O7" s="1455"/>
      <c r="P7" s="1456">
        <f t="shared" si="15"/>
        <v>0</v>
      </c>
      <c r="Q7" s="1457"/>
      <c r="R7" s="1457"/>
      <c r="S7" s="1455"/>
      <c r="T7" s="1455"/>
      <c r="U7" s="1455"/>
      <c r="V7" s="1455"/>
      <c r="W7" s="1455"/>
      <c r="X7" s="1455"/>
      <c r="Y7" s="1455"/>
      <c r="Z7" s="1455"/>
      <c r="AA7" s="1455"/>
      <c r="AB7" s="1455"/>
      <c r="AC7" s="1455"/>
      <c r="AD7" s="1455"/>
      <c r="AE7" s="1456">
        <f t="shared" si="8"/>
        <v>0</v>
      </c>
      <c r="AF7" s="1457"/>
      <c r="AG7" s="1455"/>
      <c r="AH7" s="1455"/>
      <c r="AI7" s="1455"/>
      <c r="AJ7" s="1455"/>
      <c r="AK7" s="1455"/>
      <c r="AL7" s="1455"/>
      <c r="AM7" s="1455"/>
      <c r="AN7" s="1455"/>
      <c r="AO7" s="1455"/>
      <c r="AP7" s="1455"/>
      <c r="AQ7" s="1455"/>
      <c r="AR7" s="1455"/>
      <c r="AS7" s="1456">
        <f t="shared" si="10"/>
        <v>0</v>
      </c>
      <c r="AU7" s="1455"/>
      <c r="AV7" s="1455"/>
      <c r="AW7" s="1455"/>
      <c r="AX7" s="1455"/>
      <c r="AY7" s="1455"/>
      <c r="AZ7" s="1455"/>
      <c r="BA7" s="1455"/>
      <c r="BB7" s="1455"/>
      <c r="BC7" s="1455"/>
      <c r="BD7" s="1455"/>
      <c r="BE7" s="1455"/>
      <c r="BF7" s="1457"/>
      <c r="BG7" s="1458">
        <f t="shared" si="12"/>
        <v>0</v>
      </c>
      <c r="BI7" s="1457"/>
      <c r="BJ7" s="1457"/>
      <c r="BK7" s="1457"/>
      <c r="BL7" s="1457"/>
      <c r="BM7" s="1457"/>
      <c r="BN7" s="1457"/>
      <c r="BO7" s="1457"/>
      <c r="BP7" s="1457"/>
      <c r="BQ7" s="1457"/>
      <c r="BR7" s="1457"/>
      <c r="BS7" s="1457"/>
      <c r="BT7" s="1457"/>
      <c r="BU7" s="1458">
        <f t="shared" si="14"/>
        <v>0</v>
      </c>
    </row>
    <row r="8" spans="1:73" hidden="1" outlineLevel="1">
      <c r="A8" s="1434"/>
      <c r="B8" s="1454"/>
      <c r="C8" s="1454"/>
      <c r="D8" s="1455"/>
      <c r="E8" s="1455"/>
      <c r="F8" s="1455"/>
      <c r="G8" s="1455"/>
      <c r="H8" s="1455"/>
      <c r="I8" s="1455"/>
      <c r="J8" s="1455"/>
      <c r="K8" s="1455"/>
      <c r="L8" s="1455"/>
      <c r="M8" s="1455">
        <v>0</v>
      </c>
      <c r="N8" s="1455"/>
      <c r="O8" s="1455"/>
      <c r="P8" s="1456">
        <f t="shared" si="15"/>
        <v>0</v>
      </c>
      <c r="Q8" s="1457"/>
      <c r="R8" s="1457"/>
      <c r="S8" s="1455"/>
      <c r="T8" s="1455"/>
      <c r="U8" s="1455"/>
      <c r="V8" s="1455"/>
      <c r="W8" s="1455"/>
      <c r="X8" s="1455"/>
      <c r="Y8" s="1455"/>
      <c r="Z8" s="1455"/>
      <c r="AA8" s="1455"/>
      <c r="AB8" s="1455"/>
      <c r="AC8" s="1455"/>
      <c r="AD8" s="1455"/>
      <c r="AE8" s="1456">
        <f t="shared" si="8"/>
        <v>0</v>
      </c>
      <c r="AF8" s="1457"/>
      <c r="AG8" s="1455"/>
      <c r="AH8" s="1455"/>
      <c r="AI8" s="1455"/>
      <c r="AJ8" s="1455"/>
      <c r="AK8" s="1455"/>
      <c r="AL8" s="1455"/>
      <c r="AM8" s="1455"/>
      <c r="AN8" s="1455"/>
      <c r="AO8" s="1455"/>
      <c r="AP8" s="1455"/>
      <c r="AQ8" s="1455"/>
      <c r="AR8" s="1455"/>
      <c r="AS8" s="1456">
        <f t="shared" si="10"/>
        <v>0</v>
      </c>
      <c r="AU8" s="1455"/>
      <c r="AV8" s="1455"/>
      <c r="AW8" s="1455"/>
      <c r="AX8" s="1455"/>
      <c r="AY8" s="1455"/>
      <c r="AZ8" s="1455"/>
      <c r="BA8" s="1455"/>
      <c r="BB8" s="1455"/>
      <c r="BC8" s="1455"/>
      <c r="BD8" s="1455"/>
      <c r="BE8" s="1455"/>
      <c r="BF8" s="1457"/>
      <c r="BG8" s="1458">
        <f t="shared" si="12"/>
        <v>0</v>
      </c>
      <c r="BI8" s="1457"/>
      <c r="BJ8" s="1457"/>
      <c r="BK8" s="1457"/>
      <c r="BL8" s="1457"/>
      <c r="BM8" s="1457"/>
      <c r="BN8" s="1457"/>
      <c r="BO8" s="1457"/>
      <c r="BP8" s="1457"/>
      <c r="BQ8" s="1457"/>
      <c r="BR8" s="1457"/>
      <c r="BS8" s="1457"/>
      <c r="BT8" s="1457"/>
      <c r="BU8" s="1458">
        <f t="shared" si="14"/>
        <v>0</v>
      </c>
    </row>
    <row r="9" spans="1:73" hidden="1" outlineLevel="1">
      <c r="A9" s="1434"/>
      <c r="B9" s="1454"/>
      <c r="C9" s="1454"/>
      <c r="D9" s="1455"/>
      <c r="E9" s="1455"/>
      <c r="F9" s="1455"/>
      <c r="G9" s="1455"/>
      <c r="H9" s="1455"/>
      <c r="I9" s="1455"/>
      <c r="J9" s="1455"/>
      <c r="K9" s="1455"/>
      <c r="L9" s="1455"/>
      <c r="M9" s="1455">
        <v>0</v>
      </c>
      <c r="N9" s="1455"/>
      <c r="O9" s="1455"/>
      <c r="P9" s="1456">
        <f t="shared" si="15"/>
        <v>0</v>
      </c>
      <c r="Q9" s="1457"/>
      <c r="R9" s="1457"/>
      <c r="S9" s="1455"/>
      <c r="T9" s="1455"/>
      <c r="U9" s="1455"/>
      <c r="V9" s="1455"/>
      <c r="W9" s="1455"/>
      <c r="X9" s="1455"/>
      <c r="Y9" s="1455"/>
      <c r="Z9" s="1455"/>
      <c r="AA9" s="1455"/>
      <c r="AB9" s="1455"/>
      <c r="AC9" s="1455"/>
      <c r="AD9" s="1455"/>
      <c r="AE9" s="1456">
        <f t="shared" si="8"/>
        <v>0</v>
      </c>
      <c r="AF9" s="1457"/>
      <c r="AG9" s="1455"/>
      <c r="AH9" s="1455"/>
      <c r="AI9" s="1455"/>
      <c r="AJ9" s="1455"/>
      <c r="AK9" s="1455"/>
      <c r="AL9" s="1455"/>
      <c r="AM9" s="1455"/>
      <c r="AN9" s="1455"/>
      <c r="AO9" s="1455"/>
      <c r="AP9" s="1455"/>
      <c r="AQ9" s="1455"/>
      <c r="AR9" s="1455"/>
      <c r="AS9" s="1456">
        <f t="shared" si="10"/>
        <v>0</v>
      </c>
      <c r="AU9" s="1455"/>
      <c r="AV9" s="1455"/>
      <c r="AW9" s="1455"/>
      <c r="AX9" s="1455"/>
      <c r="AY9" s="1455"/>
      <c r="AZ9" s="1455"/>
      <c r="BA9" s="1455"/>
      <c r="BB9" s="1455"/>
      <c r="BC9" s="1455"/>
      <c r="BD9" s="1455"/>
      <c r="BE9" s="1455"/>
      <c r="BF9" s="1457"/>
      <c r="BG9" s="1458">
        <f t="shared" si="12"/>
        <v>0</v>
      </c>
      <c r="BI9" s="1457"/>
      <c r="BJ9" s="1457"/>
      <c r="BK9" s="1457"/>
      <c r="BL9" s="1457"/>
      <c r="BM9" s="1457"/>
      <c r="BN9" s="1457"/>
      <c r="BO9" s="1457"/>
      <c r="BP9" s="1457"/>
      <c r="BQ9" s="1457"/>
      <c r="BR9" s="1457"/>
      <c r="BS9" s="1457"/>
      <c r="BT9" s="1457"/>
      <c r="BU9" s="1458">
        <f t="shared" si="14"/>
        <v>0</v>
      </c>
    </row>
    <row r="10" spans="1:73" hidden="1" outlineLevel="1">
      <c r="A10" s="1434"/>
      <c r="B10" s="1454"/>
      <c r="C10" s="1454"/>
      <c r="D10" s="1455"/>
      <c r="E10" s="1455"/>
      <c r="F10" s="1455"/>
      <c r="G10" s="1455"/>
      <c r="H10" s="1455"/>
      <c r="I10" s="1455"/>
      <c r="J10" s="1455"/>
      <c r="K10" s="1455"/>
      <c r="L10" s="1455"/>
      <c r="M10" s="1455">
        <v>0</v>
      </c>
      <c r="N10" s="1455"/>
      <c r="O10" s="1455"/>
      <c r="P10" s="1456">
        <f t="shared" si="15"/>
        <v>0</v>
      </c>
      <c r="Q10" s="1457"/>
      <c r="R10" s="1457"/>
      <c r="S10" s="1455"/>
      <c r="T10" s="1455"/>
      <c r="U10" s="1455"/>
      <c r="V10" s="1455"/>
      <c r="W10" s="1455"/>
      <c r="X10" s="1455"/>
      <c r="Y10" s="1455"/>
      <c r="Z10" s="1455"/>
      <c r="AA10" s="1455"/>
      <c r="AB10" s="1455"/>
      <c r="AC10" s="1455"/>
      <c r="AD10" s="1455"/>
      <c r="AE10" s="1456">
        <f t="shared" si="8"/>
        <v>0</v>
      </c>
      <c r="AF10" s="1457"/>
      <c r="AG10" s="1455"/>
      <c r="AH10" s="1455"/>
      <c r="AI10" s="1455"/>
      <c r="AJ10" s="1455"/>
      <c r="AK10" s="1455"/>
      <c r="AL10" s="1455"/>
      <c r="AM10" s="1455"/>
      <c r="AN10" s="1455"/>
      <c r="AO10" s="1455"/>
      <c r="AP10" s="1455"/>
      <c r="AQ10" s="1455"/>
      <c r="AR10" s="1455"/>
      <c r="AS10" s="1456">
        <f t="shared" si="10"/>
        <v>0</v>
      </c>
      <c r="AU10" s="1455"/>
      <c r="AV10" s="1455"/>
      <c r="AW10" s="1455"/>
      <c r="AX10" s="1455"/>
      <c r="AY10" s="1455"/>
      <c r="AZ10" s="1455"/>
      <c r="BA10" s="1455"/>
      <c r="BB10" s="1455"/>
      <c r="BC10" s="1455"/>
      <c r="BD10" s="1455"/>
      <c r="BE10" s="1455"/>
      <c r="BF10" s="1457"/>
      <c r="BG10" s="1458">
        <f t="shared" si="12"/>
        <v>0</v>
      </c>
      <c r="BI10" s="1457"/>
      <c r="BJ10" s="1457"/>
      <c r="BK10" s="1457"/>
      <c r="BL10" s="1457"/>
      <c r="BM10" s="1457"/>
      <c r="BN10" s="1457"/>
      <c r="BO10" s="1457"/>
      <c r="BP10" s="1457"/>
      <c r="BQ10" s="1457"/>
      <c r="BR10" s="1457"/>
      <c r="BS10" s="1457"/>
      <c r="BT10" s="1457"/>
      <c r="BU10" s="1458">
        <f t="shared" si="14"/>
        <v>0</v>
      </c>
    </row>
    <row r="11" spans="1:73" hidden="1" outlineLevel="1">
      <c r="A11" s="1434"/>
      <c r="B11" s="1454"/>
      <c r="C11" s="1454"/>
      <c r="D11" s="1455"/>
      <c r="E11" s="1455"/>
      <c r="F11" s="1455"/>
      <c r="G11" s="1455"/>
      <c r="H11" s="1455"/>
      <c r="I11" s="1455"/>
      <c r="J11" s="1455"/>
      <c r="K11" s="1455"/>
      <c r="L11" s="1455"/>
      <c r="M11" s="1455">
        <v>0</v>
      </c>
      <c r="N11" s="1455"/>
      <c r="O11" s="1455"/>
      <c r="P11" s="1456">
        <f t="shared" si="15"/>
        <v>0</v>
      </c>
      <c r="Q11" s="1457"/>
      <c r="R11" s="1457"/>
      <c r="S11" s="1455"/>
      <c r="T11" s="1455"/>
      <c r="U11" s="1455"/>
      <c r="V11" s="1455"/>
      <c r="W11" s="1455"/>
      <c r="X11" s="1455"/>
      <c r="Y11" s="1455"/>
      <c r="Z11" s="1455"/>
      <c r="AA11" s="1455"/>
      <c r="AB11" s="1455"/>
      <c r="AC11" s="1455"/>
      <c r="AD11" s="1455"/>
      <c r="AE11" s="1456">
        <f t="shared" si="8"/>
        <v>0</v>
      </c>
      <c r="AF11" s="1457"/>
      <c r="AG11" s="1455"/>
      <c r="AH11" s="1455"/>
      <c r="AI11" s="1455"/>
      <c r="AJ11" s="1455"/>
      <c r="AK11" s="1455"/>
      <c r="AL11" s="1455"/>
      <c r="AM11" s="1455"/>
      <c r="AN11" s="1455"/>
      <c r="AO11" s="1455"/>
      <c r="AP11" s="1455"/>
      <c r="AQ11" s="1455"/>
      <c r="AR11" s="1455"/>
      <c r="AS11" s="1456">
        <f t="shared" si="10"/>
        <v>0</v>
      </c>
      <c r="AU11" s="1455"/>
      <c r="AV11" s="1455"/>
      <c r="AW11" s="1455"/>
      <c r="AX11" s="1455"/>
      <c r="AY11" s="1455"/>
      <c r="AZ11" s="1455"/>
      <c r="BA11" s="1455"/>
      <c r="BB11" s="1455"/>
      <c r="BC11" s="1455"/>
      <c r="BD11" s="1455"/>
      <c r="BE11" s="1455"/>
      <c r="BF11" s="1457"/>
      <c r="BG11" s="1458">
        <f t="shared" si="12"/>
        <v>0</v>
      </c>
      <c r="BI11" s="1457"/>
      <c r="BJ11" s="1457"/>
      <c r="BK11" s="1457"/>
      <c r="BL11" s="1457"/>
      <c r="BM11" s="1457"/>
      <c r="BN11" s="1457"/>
      <c r="BO11" s="1457"/>
      <c r="BP11" s="1457"/>
      <c r="BQ11" s="1457"/>
      <c r="BR11" s="1457"/>
      <c r="BS11" s="1457"/>
      <c r="BT11" s="1457"/>
      <c r="BU11" s="1458">
        <f t="shared" si="14"/>
        <v>0</v>
      </c>
    </row>
    <row r="12" spans="1:73" hidden="1" outlineLevel="1">
      <c r="A12" s="1434"/>
      <c r="B12" s="1454" t="s">
        <v>473</v>
      </c>
      <c r="C12" s="1454"/>
      <c r="D12" s="1455"/>
      <c r="E12" s="1455"/>
      <c r="F12" s="1455"/>
      <c r="G12" s="1455"/>
      <c r="H12" s="1455"/>
      <c r="I12" s="1455"/>
      <c r="J12" s="1455"/>
      <c r="K12" s="1455"/>
      <c r="L12" s="1455"/>
      <c r="M12" s="1455">
        <v>0</v>
      </c>
      <c r="N12" s="1455"/>
      <c r="O12" s="1455">
        <v>176105556</v>
      </c>
      <c r="P12" s="1456">
        <f t="shared" si="15"/>
        <v>176105556</v>
      </c>
      <c r="Q12" s="1457"/>
      <c r="R12" s="1457"/>
      <c r="S12" s="1455">
        <v>35221112</v>
      </c>
      <c r="T12" s="1455">
        <v>35221112</v>
      </c>
      <c r="U12" s="1455">
        <v>35221112</v>
      </c>
      <c r="V12" s="1455">
        <v>35221112</v>
      </c>
      <c r="W12" s="1455">
        <v>35221112</v>
      </c>
      <c r="X12" s="1455">
        <v>37716962</v>
      </c>
      <c r="Y12" s="1455">
        <v>35221112</v>
      </c>
      <c r="Z12" s="1455">
        <v>36252107</v>
      </c>
      <c r="AA12" s="1459">
        <v>-278511148</v>
      </c>
      <c r="AB12" s="1455">
        <v>361972</v>
      </c>
      <c r="AC12" s="1455">
        <v>361972</v>
      </c>
      <c r="AD12" s="1455">
        <v>361972</v>
      </c>
      <c r="AE12" s="1456">
        <f t="shared" si="8"/>
        <v>7870509</v>
      </c>
      <c r="AF12" s="1459" t="s">
        <v>474</v>
      </c>
      <c r="AG12" s="1455">
        <v>361972</v>
      </c>
      <c r="AH12" s="1455">
        <v>361972</v>
      </c>
      <c r="AI12" s="1455">
        <f t="shared" ref="AI12:AO12" si="16">$AB12</f>
        <v>361972</v>
      </c>
      <c r="AJ12" s="1455">
        <f t="shared" si="16"/>
        <v>361972</v>
      </c>
      <c r="AK12" s="1455">
        <v>361972</v>
      </c>
      <c r="AL12" s="1455">
        <f t="shared" si="16"/>
        <v>361972</v>
      </c>
      <c r="AM12" s="1455">
        <f t="shared" si="16"/>
        <v>361972</v>
      </c>
      <c r="AN12" s="1455">
        <f t="shared" si="16"/>
        <v>361972</v>
      </c>
      <c r="AO12" s="1455">
        <f t="shared" si="16"/>
        <v>361972</v>
      </c>
      <c r="AP12" s="1455">
        <v>361972</v>
      </c>
      <c r="AQ12" s="1455">
        <f>$AB12</f>
        <v>361972</v>
      </c>
      <c r="AR12" s="1455">
        <v>9893201</v>
      </c>
      <c r="AS12" s="1456">
        <f t="shared" si="10"/>
        <v>13874893</v>
      </c>
      <c r="AU12" s="1455">
        <v>361972</v>
      </c>
      <c r="AV12" s="1455">
        <v>1315875</v>
      </c>
      <c r="AW12" s="1455">
        <v>1093665</v>
      </c>
      <c r="AX12" s="1455">
        <v>743770</v>
      </c>
      <c r="AY12" s="1455">
        <v>754704</v>
      </c>
      <c r="AZ12" s="1455">
        <v>684095</v>
      </c>
      <c r="BA12" s="1460">
        <v>701006</v>
      </c>
      <c r="BB12" s="1460">
        <v>361080</v>
      </c>
      <c r="BC12" s="1460">
        <v>359829</v>
      </c>
      <c r="BD12" s="1460">
        <v>351799</v>
      </c>
      <c r="BE12" s="1460">
        <f>7098148-SUM(AU12:BD12)</f>
        <v>370353</v>
      </c>
      <c r="BF12" s="1457">
        <f>361972+740705/2</f>
        <v>732324.5</v>
      </c>
      <c r="BG12" s="1458">
        <f t="shared" si="12"/>
        <v>7830472.5</v>
      </c>
      <c r="BI12" s="1459">
        <f>180986+361972+44000*1350/12</f>
        <v>5492958</v>
      </c>
      <c r="BJ12" s="1459">
        <f t="shared" ref="BJ12:BT12" si="17">542958+44000*1350/12</f>
        <v>5492958</v>
      </c>
      <c r="BK12" s="1459">
        <f t="shared" si="17"/>
        <v>5492958</v>
      </c>
      <c r="BL12" s="1459">
        <f t="shared" si="17"/>
        <v>5492958</v>
      </c>
      <c r="BM12" s="1459">
        <f t="shared" si="17"/>
        <v>5492958</v>
      </c>
      <c r="BN12" s="1459">
        <f t="shared" si="17"/>
        <v>5492958</v>
      </c>
      <c r="BO12" s="1459">
        <f t="shared" si="17"/>
        <v>5492958</v>
      </c>
      <c r="BP12" s="1459">
        <f t="shared" si="17"/>
        <v>5492958</v>
      </c>
      <c r="BQ12" s="1459">
        <f t="shared" si="17"/>
        <v>5492958</v>
      </c>
      <c r="BR12" s="1459">
        <f t="shared" si="17"/>
        <v>5492958</v>
      </c>
      <c r="BS12" s="1459">
        <f t="shared" si="17"/>
        <v>5492958</v>
      </c>
      <c r="BT12" s="1459">
        <f t="shared" si="17"/>
        <v>5492958</v>
      </c>
      <c r="BU12" s="1458">
        <f t="shared" si="14"/>
        <v>65915496</v>
      </c>
    </row>
    <row r="13" spans="1:73" hidden="1" outlineLevel="1">
      <c r="A13" s="1434"/>
      <c r="B13" s="1454" t="s">
        <v>475</v>
      </c>
      <c r="C13" s="1454"/>
      <c r="D13" s="1455"/>
      <c r="E13" s="1455"/>
      <c r="F13" s="1455"/>
      <c r="G13" s="1455"/>
      <c r="H13" s="1455"/>
      <c r="I13" s="1455"/>
      <c r="J13" s="1455"/>
      <c r="K13" s="1455"/>
      <c r="L13" s="1455"/>
      <c r="M13" s="1455">
        <v>0</v>
      </c>
      <c r="N13" s="1455"/>
      <c r="O13" s="1455"/>
      <c r="P13" s="1456">
        <f t="shared" si="15"/>
        <v>0</v>
      </c>
      <c r="Q13" s="1457"/>
      <c r="R13" s="1457"/>
      <c r="S13" s="1455"/>
      <c r="T13" s="1455"/>
      <c r="U13" s="1455"/>
      <c r="V13" s="1455"/>
      <c r="W13" s="1455"/>
      <c r="X13" s="1455"/>
      <c r="Y13" s="1455"/>
      <c r="Z13" s="1455"/>
      <c r="AA13" s="1455"/>
      <c r="AB13" s="1455"/>
      <c r="AC13" s="1455"/>
      <c r="AD13" s="1455"/>
      <c r="AE13" s="1456">
        <f t="shared" si="8"/>
        <v>0</v>
      </c>
      <c r="AF13" s="1457"/>
      <c r="AG13" s="1455"/>
      <c r="AH13" s="1455"/>
      <c r="AI13" s="1455"/>
      <c r="AJ13" s="1455"/>
      <c r="AK13" s="1455"/>
      <c r="AL13" s="1455"/>
      <c r="AM13" s="1455"/>
      <c r="AN13" s="1455"/>
      <c r="AO13" s="1455"/>
      <c r="AP13" s="1455"/>
      <c r="AQ13" s="1455"/>
      <c r="AR13" s="1455"/>
      <c r="AS13" s="1456">
        <f t="shared" si="10"/>
        <v>0</v>
      </c>
      <c r="AU13" s="1455"/>
      <c r="AV13" s="1455"/>
      <c r="AW13" s="1455"/>
      <c r="AX13" s="1455"/>
      <c r="AY13" s="1455"/>
      <c r="AZ13" s="1455"/>
      <c r="BA13" s="1455"/>
      <c r="BB13" s="1455"/>
      <c r="BC13" s="1455"/>
      <c r="BD13" s="1455"/>
      <c r="BE13" s="1455"/>
      <c r="BF13" s="1457"/>
      <c r="BG13" s="1458">
        <f t="shared" si="12"/>
        <v>0</v>
      </c>
      <c r="BI13" s="1457"/>
      <c r="BJ13" s="1457"/>
      <c r="BK13" s="1457"/>
      <c r="BL13" s="1457"/>
      <c r="BM13" s="1457"/>
      <c r="BN13" s="1457"/>
      <c r="BO13" s="1457"/>
      <c r="BP13" s="1457"/>
      <c r="BQ13" s="1457"/>
      <c r="BR13" s="1457"/>
      <c r="BS13" s="1457"/>
      <c r="BT13" s="1457"/>
      <c r="BU13" s="1458">
        <f t="shared" si="14"/>
        <v>0</v>
      </c>
    </row>
    <row r="14" spans="1:73" collapsed="1">
      <c r="A14" s="1434"/>
      <c r="B14" s="1450" t="s">
        <v>476</v>
      </c>
      <c r="C14" s="1450"/>
      <c r="D14" s="1451"/>
      <c r="E14" s="1451"/>
      <c r="F14" s="1451"/>
      <c r="G14" s="1451"/>
      <c r="H14" s="1451"/>
      <c r="I14" s="1451"/>
      <c r="J14" s="1451"/>
      <c r="K14" s="1451"/>
      <c r="L14" s="1451"/>
      <c r="M14" s="1451"/>
      <c r="N14" s="1451"/>
      <c r="O14" s="1451"/>
      <c r="P14" s="1452">
        <f t="shared" si="15"/>
        <v>0</v>
      </c>
      <c r="Q14" s="1434"/>
      <c r="R14" s="1434"/>
      <c r="S14" s="1451">
        <f>SUM(S15:S47)</f>
        <v>1205306305</v>
      </c>
      <c r="T14" s="1451">
        <f t="shared" ref="T14:AD14" si="18">SUM(T15:T47)</f>
        <v>1213900703</v>
      </c>
      <c r="U14" s="1451">
        <f t="shared" si="18"/>
        <v>1461529501</v>
      </c>
      <c r="V14" s="1451">
        <f t="shared" si="18"/>
        <v>1489040174</v>
      </c>
      <c r="W14" s="1451">
        <f t="shared" si="18"/>
        <v>1473063821</v>
      </c>
      <c r="X14" s="1451">
        <f t="shared" si="18"/>
        <v>1692606285</v>
      </c>
      <c r="Y14" s="1451">
        <f t="shared" si="18"/>
        <v>1452799796</v>
      </c>
      <c r="Z14" s="1451">
        <f t="shared" si="18"/>
        <v>1538812482</v>
      </c>
      <c r="AA14" s="1451">
        <f t="shared" si="18"/>
        <v>1510179279</v>
      </c>
      <c r="AB14" s="1451">
        <f t="shared" si="18"/>
        <v>1542737318</v>
      </c>
      <c r="AC14" s="1451">
        <f t="shared" si="18"/>
        <v>675323587</v>
      </c>
      <c r="AD14" s="1451">
        <f t="shared" si="18"/>
        <v>398816015</v>
      </c>
      <c r="AE14" s="1452">
        <f t="shared" si="8"/>
        <v>15654115266</v>
      </c>
      <c r="AF14" s="1434"/>
      <c r="AG14" s="1451">
        <f t="shared" ref="AG14:AR14" si="19">SUM(AG15:AG47)</f>
        <v>441110145</v>
      </c>
      <c r="AH14" s="1451">
        <f t="shared" si="19"/>
        <v>390276702</v>
      </c>
      <c r="AI14" s="1451">
        <f t="shared" si="19"/>
        <v>334070696</v>
      </c>
      <c r="AJ14" s="1451">
        <f t="shared" si="19"/>
        <v>348216115</v>
      </c>
      <c r="AK14" s="1451">
        <f t="shared" si="19"/>
        <v>331878420</v>
      </c>
      <c r="AL14" s="1451">
        <f t="shared" si="19"/>
        <v>310811158</v>
      </c>
      <c r="AM14" s="1451">
        <f t="shared" si="19"/>
        <v>196282937</v>
      </c>
      <c r="AN14" s="1451">
        <f t="shared" si="19"/>
        <v>262849186</v>
      </c>
      <c r="AO14" s="1451">
        <f t="shared" si="19"/>
        <v>67106727</v>
      </c>
      <c r="AP14" s="1451">
        <f t="shared" si="19"/>
        <v>110570664</v>
      </c>
      <c r="AQ14" s="1451">
        <f t="shared" si="19"/>
        <v>77885367</v>
      </c>
      <c r="AR14" s="1451">
        <f t="shared" si="19"/>
        <v>76517749</v>
      </c>
      <c r="AS14" s="1452">
        <f t="shared" si="10"/>
        <v>2947575866</v>
      </c>
      <c r="AU14" s="1451">
        <f t="shared" ref="AU14:BF14" si="20">SUM(AU15:AU47)</f>
        <v>69757688</v>
      </c>
      <c r="AV14" s="1451">
        <f t="shared" si="20"/>
        <v>67088772</v>
      </c>
      <c r="AW14" s="1451">
        <f t="shared" si="20"/>
        <v>70907612</v>
      </c>
      <c r="AX14" s="1451">
        <f t="shared" si="20"/>
        <v>70645766</v>
      </c>
      <c r="AY14" s="1451">
        <f t="shared" si="20"/>
        <v>65035514</v>
      </c>
      <c r="AZ14" s="1451">
        <f t="shared" si="20"/>
        <v>74552824</v>
      </c>
      <c r="BA14" s="1451">
        <f t="shared" si="20"/>
        <v>62701433</v>
      </c>
      <c r="BB14" s="1451">
        <f t="shared" si="20"/>
        <v>63174362</v>
      </c>
      <c r="BC14" s="1451">
        <f t="shared" si="20"/>
        <v>71513743</v>
      </c>
      <c r="BD14" s="1451">
        <f t="shared" si="20"/>
        <v>63201618</v>
      </c>
      <c r="BE14" s="1451">
        <f t="shared" si="20"/>
        <v>62262252</v>
      </c>
      <c r="BF14" s="1451">
        <f t="shared" si="20"/>
        <v>64045751.5</v>
      </c>
      <c r="BG14" s="1453">
        <f t="shared" si="12"/>
        <v>804887335.5</v>
      </c>
      <c r="BH14" s="1461"/>
      <c r="BI14" s="1451">
        <f t="shared" ref="BI14:BT14" si="21">SUM(BI15:BI47)</f>
        <v>65646258.18666666</v>
      </c>
      <c r="BJ14" s="1451">
        <f t="shared" si="21"/>
        <v>64260124.18666666</v>
      </c>
      <c r="BK14" s="1451">
        <f t="shared" si="21"/>
        <v>66464340.18666666</v>
      </c>
      <c r="BL14" s="1451">
        <f t="shared" si="21"/>
        <v>63980340.18666666</v>
      </c>
      <c r="BM14" s="1451">
        <f t="shared" si="21"/>
        <v>63781340.18666666</v>
      </c>
      <c r="BN14" s="1451">
        <f t="shared" si="21"/>
        <v>53755255.18666666</v>
      </c>
      <c r="BO14" s="1451">
        <f t="shared" si="21"/>
        <v>50605255.18666666</v>
      </c>
      <c r="BP14" s="1451">
        <f t="shared" si="21"/>
        <v>50605255.18666666</v>
      </c>
      <c r="BQ14" s="1451">
        <f t="shared" si="21"/>
        <v>53865255.18666666</v>
      </c>
      <c r="BR14" s="1451">
        <f t="shared" si="21"/>
        <v>50605255.18666666</v>
      </c>
      <c r="BS14" s="1451">
        <f t="shared" si="21"/>
        <v>50605255.18666666</v>
      </c>
      <c r="BT14" s="1451">
        <f t="shared" si="21"/>
        <v>52357755.18666666</v>
      </c>
      <c r="BU14" s="1453">
        <f t="shared" si="14"/>
        <v>686531689.23999977</v>
      </c>
    </row>
    <row r="15" spans="1:73" outlineLevel="1">
      <c r="A15" s="1434"/>
      <c r="B15" s="1454" t="s">
        <v>32</v>
      </c>
      <c r="C15" s="1454"/>
      <c r="D15" s="1457"/>
      <c r="E15" s="1457"/>
      <c r="F15" s="1457"/>
      <c r="G15" s="1457"/>
      <c r="H15" s="1457"/>
      <c r="I15" s="1457"/>
      <c r="J15" s="1457"/>
      <c r="K15" s="1457"/>
      <c r="L15" s="1457"/>
      <c r="M15" s="1457"/>
      <c r="N15" s="1457"/>
      <c r="O15" s="1457"/>
      <c r="P15" s="1456">
        <f t="shared" si="15"/>
        <v>0</v>
      </c>
      <c r="Q15" s="1462"/>
      <c r="R15" s="1434"/>
      <c r="S15" s="1455">
        <f t="shared" ref="S15:AD25" si="22">SUM(S54,S88)</f>
        <v>807151203</v>
      </c>
      <c r="T15" s="1455">
        <f t="shared" si="22"/>
        <v>844084225</v>
      </c>
      <c r="U15" s="1455">
        <f t="shared" si="22"/>
        <v>900260444</v>
      </c>
      <c r="V15" s="1455">
        <f t="shared" si="22"/>
        <v>913235653</v>
      </c>
      <c r="W15" s="1455">
        <f t="shared" si="22"/>
        <v>934580783</v>
      </c>
      <c r="X15" s="1455">
        <f t="shared" si="22"/>
        <v>917800682</v>
      </c>
      <c r="Y15" s="1455">
        <f t="shared" si="22"/>
        <v>893783361</v>
      </c>
      <c r="Z15" s="1455">
        <f t="shared" si="22"/>
        <v>962134146</v>
      </c>
      <c r="AA15" s="1455">
        <f t="shared" si="22"/>
        <v>808947862</v>
      </c>
      <c r="AB15" s="1455">
        <f t="shared" si="22"/>
        <v>520390885</v>
      </c>
      <c r="AC15" s="1455">
        <f t="shared" si="22"/>
        <v>463584101</v>
      </c>
      <c r="AD15" s="1455">
        <f t="shared" si="22"/>
        <v>119459980</v>
      </c>
      <c r="AE15" s="1456">
        <f t="shared" si="8"/>
        <v>9085413325</v>
      </c>
      <c r="AF15" s="1462"/>
      <c r="AG15" s="1455">
        <f t="shared" ref="AG15:AR25" si="23">SUM(AG54,AG88)</f>
        <v>219862894</v>
      </c>
      <c r="AH15" s="1455">
        <f t="shared" si="23"/>
        <v>213054394</v>
      </c>
      <c r="AI15" s="1455">
        <f t="shared" si="23"/>
        <v>164561255</v>
      </c>
      <c r="AJ15" s="1455">
        <f t="shared" si="23"/>
        <v>208362412</v>
      </c>
      <c r="AK15" s="1455">
        <f t="shared" si="23"/>
        <v>191040112</v>
      </c>
      <c r="AL15" s="1455">
        <f t="shared" si="23"/>
        <v>185722901</v>
      </c>
      <c r="AM15" s="1455">
        <f t="shared" si="23"/>
        <v>132666072</v>
      </c>
      <c r="AN15" s="1455">
        <f t="shared" si="23"/>
        <v>90461526</v>
      </c>
      <c r="AO15" s="1455">
        <f t="shared" si="23"/>
        <v>-10035289</v>
      </c>
      <c r="AP15" s="1455">
        <f t="shared" si="23"/>
        <v>39035205</v>
      </c>
      <c r="AQ15" s="1455">
        <f t="shared" si="23"/>
        <v>29901076</v>
      </c>
      <c r="AR15" s="1455">
        <f t="shared" si="23"/>
        <v>25322871</v>
      </c>
      <c r="AS15" s="1456">
        <f t="shared" si="10"/>
        <v>1489955429</v>
      </c>
      <c r="AT15" s="1457"/>
      <c r="AU15" s="1455">
        <f t="shared" ref="AU15:BF25" si="24">SUM(AU54,AU88)</f>
        <v>27757536</v>
      </c>
      <c r="AV15" s="1455">
        <f t="shared" si="24"/>
        <v>27470626</v>
      </c>
      <c r="AW15" s="1455">
        <f t="shared" si="24"/>
        <v>28531639</v>
      </c>
      <c r="AX15" s="1455">
        <f t="shared" si="24"/>
        <v>29073306</v>
      </c>
      <c r="AY15" s="1455">
        <f t="shared" si="24"/>
        <v>29073306</v>
      </c>
      <c r="AZ15" s="1455">
        <f t="shared" si="24"/>
        <v>29015359</v>
      </c>
      <c r="BA15" s="1455">
        <f t="shared" si="24"/>
        <v>28473306</v>
      </c>
      <c r="BB15" s="1455">
        <f t="shared" si="24"/>
        <v>28473306</v>
      </c>
      <c r="BC15" s="1455">
        <f t="shared" si="24"/>
        <v>29081828</v>
      </c>
      <c r="BD15" s="1455">
        <f t="shared" si="24"/>
        <v>28473306</v>
      </c>
      <c r="BE15" s="1455">
        <f t="shared" si="24"/>
        <v>28473306</v>
      </c>
      <c r="BF15" s="1457">
        <f t="shared" si="24"/>
        <v>28473306</v>
      </c>
      <c r="BG15" s="1458">
        <f t="shared" si="12"/>
        <v>342370130</v>
      </c>
      <c r="BH15" s="1463"/>
      <c r="BI15" s="1457">
        <f t="shared" ref="BI15:BT25" si="25">SUM(BI54,BI88)</f>
        <v>29042772.120000001</v>
      </c>
      <c r="BJ15" s="1457">
        <f t="shared" si="25"/>
        <v>29042772.120000001</v>
      </c>
      <c r="BK15" s="1457">
        <f t="shared" si="25"/>
        <v>29042772.120000001</v>
      </c>
      <c r="BL15" s="1457">
        <f t="shared" si="25"/>
        <v>29042772.120000001</v>
      </c>
      <c r="BM15" s="1457">
        <f t="shared" si="25"/>
        <v>29042772.120000001</v>
      </c>
      <c r="BN15" s="1457">
        <f t="shared" si="25"/>
        <v>29042772.120000001</v>
      </c>
      <c r="BO15" s="1457">
        <f t="shared" si="25"/>
        <v>29042772.120000001</v>
      </c>
      <c r="BP15" s="1457">
        <f t="shared" si="25"/>
        <v>29042772.120000001</v>
      </c>
      <c r="BQ15" s="1457">
        <f t="shared" si="25"/>
        <v>29042772.120000001</v>
      </c>
      <c r="BR15" s="1457">
        <f t="shared" si="25"/>
        <v>29042772.120000001</v>
      </c>
      <c r="BS15" s="1457">
        <f t="shared" si="25"/>
        <v>29042772.120000001</v>
      </c>
      <c r="BT15" s="1457">
        <f t="shared" si="25"/>
        <v>29042772.120000001</v>
      </c>
      <c r="BU15" s="1458">
        <f t="shared" si="14"/>
        <v>348513265.44</v>
      </c>
    </row>
    <row r="16" spans="1:73" outlineLevel="1">
      <c r="A16" s="1434"/>
      <c r="B16" s="1454" t="s">
        <v>33</v>
      </c>
      <c r="C16" s="1454"/>
      <c r="D16" s="1457"/>
      <c r="E16" s="1457"/>
      <c r="F16" s="1457"/>
      <c r="G16" s="1457"/>
      <c r="H16" s="1457"/>
      <c r="I16" s="1457"/>
      <c r="J16" s="1457"/>
      <c r="K16" s="1457"/>
      <c r="L16" s="1457"/>
      <c r="M16" s="1457"/>
      <c r="N16" s="1457"/>
      <c r="O16" s="1457"/>
      <c r="P16" s="1456">
        <f t="shared" si="15"/>
        <v>0</v>
      </c>
      <c r="Q16" s="1464"/>
      <c r="R16" s="1434"/>
      <c r="S16" s="1455">
        <f t="shared" si="22"/>
        <v>0</v>
      </c>
      <c r="T16" s="1455">
        <f t="shared" si="22"/>
        <v>0</v>
      </c>
      <c r="U16" s="1455">
        <f t="shared" si="22"/>
        <v>0</v>
      </c>
      <c r="V16" s="1455">
        <f t="shared" si="22"/>
        <v>0</v>
      </c>
      <c r="W16" s="1455">
        <f t="shared" si="22"/>
        <v>0</v>
      </c>
      <c r="X16" s="1455">
        <f t="shared" si="22"/>
        <v>0</v>
      </c>
      <c r="Y16" s="1455">
        <f t="shared" si="22"/>
        <v>0</v>
      </c>
      <c r="Z16" s="1455">
        <f t="shared" si="22"/>
        <v>0</v>
      </c>
      <c r="AA16" s="1455">
        <f t="shared" si="22"/>
        <v>0</v>
      </c>
      <c r="AB16" s="1455">
        <f t="shared" si="22"/>
        <v>0</v>
      </c>
      <c r="AC16" s="1455">
        <f t="shared" si="22"/>
        <v>0</v>
      </c>
      <c r="AD16" s="1455">
        <f t="shared" si="22"/>
        <v>0</v>
      </c>
      <c r="AE16" s="1456">
        <f t="shared" si="8"/>
        <v>0</v>
      </c>
      <c r="AF16" s="1464"/>
      <c r="AG16" s="1455">
        <f t="shared" si="23"/>
        <v>0</v>
      </c>
      <c r="AH16" s="1455">
        <f t="shared" si="23"/>
        <v>0</v>
      </c>
      <c r="AI16" s="1455">
        <f t="shared" si="23"/>
        <v>0</v>
      </c>
      <c r="AJ16" s="1455">
        <f t="shared" si="23"/>
        <v>0</v>
      </c>
      <c r="AK16" s="1455">
        <f t="shared" si="23"/>
        <v>0</v>
      </c>
      <c r="AL16" s="1455">
        <f t="shared" si="23"/>
        <v>0</v>
      </c>
      <c r="AM16" s="1455">
        <f t="shared" si="23"/>
        <v>0</v>
      </c>
      <c r="AN16" s="1455">
        <f t="shared" si="23"/>
        <v>0</v>
      </c>
      <c r="AO16" s="1455">
        <f t="shared" si="23"/>
        <v>0</v>
      </c>
      <c r="AP16" s="1455">
        <f t="shared" si="23"/>
        <v>0</v>
      </c>
      <c r="AQ16" s="1455">
        <f t="shared" si="23"/>
        <v>0</v>
      </c>
      <c r="AR16" s="1455">
        <f t="shared" si="23"/>
        <v>0</v>
      </c>
      <c r="AS16" s="1456">
        <f t="shared" si="10"/>
        <v>0</v>
      </c>
      <c r="AU16" s="1455">
        <f t="shared" si="24"/>
        <v>0</v>
      </c>
      <c r="AV16" s="1455">
        <f t="shared" si="24"/>
        <v>0</v>
      </c>
      <c r="AW16" s="1455">
        <f t="shared" si="24"/>
        <v>0</v>
      </c>
      <c r="AX16" s="1455">
        <f t="shared" si="24"/>
        <v>0</v>
      </c>
      <c r="AY16" s="1455">
        <f t="shared" si="24"/>
        <v>0</v>
      </c>
      <c r="AZ16" s="1455">
        <f t="shared" si="24"/>
        <v>0</v>
      </c>
      <c r="BA16" s="1455">
        <f t="shared" si="24"/>
        <v>0</v>
      </c>
      <c r="BB16" s="1455">
        <f t="shared" si="24"/>
        <v>0</v>
      </c>
      <c r="BC16" s="1455">
        <f t="shared" si="24"/>
        <v>0</v>
      </c>
      <c r="BD16" s="1455">
        <f t="shared" si="24"/>
        <v>0</v>
      </c>
      <c r="BE16" s="1455">
        <f t="shared" si="24"/>
        <v>0</v>
      </c>
      <c r="BF16" s="1457">
        <f t="shared" si="24"/>
        <v>0</v>
      </c>
      <c r="BG16" s="1458">
        <f t="shared" si="12"/>
        <v>0</v>
      </c>
      <c r="BH16" s="1463"/>
      <c r="BI16" s="1457">
        <f t="shared" si="25"/>
        <v>0</v>
      </c>
      <c r="BJ16" s="1457">
        <f t="shared" si="25"/>
        <v>0</v>
      </c>
      <c r="BK16" s="1457">
        <f t="shared" si="25"/>
        <v>0</v>
      </c>
      <c r="BL16" s="1457">
        <f t="shared" si="25"/>
        <v>0</v>
      </c>
      <c r="BM16" s="1457">
        <f t="shared" si="25"/>
        <v>0</v>
      </c>
      <c r="BN16" s="1457">
        <f t="shared" si="25"/>
        <v>0</v>
      </c>
      <c r="BO16" s="1457">
        <f t="shared" si="25"/>
        <v>0</v>
      </c>
      <c r="BP16" s="1457">
        <f t="shared" si="25"/>
        <v>0</v>
      </c>
      <c r="BQ16" s="1457">
        <f t="shared" si="25"/>
        <v>0</v>
      </c>
      <c r="BR16" s="1457">
        <f t="shared" si="25"/>
        <v>0</v>
      </c>
      <c r="BS16" s="1457">
        <f t="shared" si="25"/>
        <v>0</v>
      </c>
      <c r="BT16" s="1457">
        <f t="shared" si="25"/>
        <v>0</v>
      </c>
      <c r="BU16" s="1458">
        <f t="shared" si="14"/>
        <v>0</v>
      </c>
    </row>
    <row r="17" spans="1:73" outlineLevel="1">
      <c r="A17" s="1434"/>
      <c r="B17" s="1454" t="s">
        <v>477</v>
      </c>
      <c r="C17" s="1454"/>
      <c r="D17" s="1457"/>
      <c r="E17" s="1457"/>
      <c r="F17" s="1457"/>
      <c r="G17" s="1457"/>
      <c r="H17" s="1457"/>
      <c r="I17" s="1457"/>
      <c r="J17" s="1457"/>
      <c r="K17" s="1457"/>
      <c r="L17" s="1457"/>
      <c r="M17" s="1457"/>
      <c r="N17" s="1457"/>
      <c r="O17" s="1457"/>
      <c r="P17" s="1456">
        <f t="shared" si="15"/>
        <v>0</v>
      </c>
      <c r="Q17" s="1462"/>
      <c r="R17" s="1434"/>
      <c r="S17" s="1455">
        <f t="shared" si="22"/>
        <v>35383580</v>
      </c>
      <c r="T17" s="1455">
        <f t="shared" si="22"/>
        <v>27860440</v>
      </c>
      <c r="U17" s="1455">
        <f t="shared" si="22"/>
        <v>86588270</v>
      </c>
      <c r="V17" s="1455">
        <f t="shared" si="22"/>
        <v>65335430</v>
      </c>
      <c r="W17" s="1455">
        <f t="shared" si="22"/>
        <v>48966070</v>
      </c>
      <c r="X17" s="1455">
        <f t="shared" si="22"/>
        <v>93854360</v>
      </c>
      <c r="Y17" s="1455">
        <f t="shared" si="22"/>
        <v>61564360</v>
      </c>
      <c r="Z17" s="1455">
        <f t="shared" si="22"/>
        <v>7500000</v>
      </c>
      <c r="AA17" s="1455">
        <f t="shared" si="22"/>
        <v>213944080</v>
      </c>
      <c r="AB17" s="1455">
        <f t="shared" si="22"/>
        <v>919203780</v>
      </c>
      <c r="AC17" s="1455">
        <f t="shared" si="22"/>
        <v>58392980</v>
      </c>
      <c r="AD17" s="1455">
        <f t="shared" si="22"/>
        <v>80089500</v>
      </c>
      <c r="AE17" s="1456">
        <f t="shared" si="8"/>
        <v>1698682850</v>
      </c>
      <c r="AF17" s="1462"/>
      <c r="AG17" s="1455">
        <f t="shared" si="23"/>
        <v>20619210</v>
      </c>
      <c r="AH17" s="1455">
        <f t="shared" si="23"/>
        <v>22833750</v>
      </c>
      <c r="AI17" s="1455">
        <f t="shared" si="23"/>
        <v>60122180</v>
      </c>
      <c r="AJ17" s="1455">
        <f t="shared" si="23"/>
        <v>16649880</v>
      </c>
      <c r="AK17" s="1455">
        <f t="shared" si="23"/>
        <v>15578010</v>
      </c>
      <c r="AL17" s="1455">
        <f t="shared" si="23"/>
        <v>15059750</v>
      </c>
      <c r="AM17" s="1455">
        <f t="shared" si="23"/>
        <v>37850790</v>
      </c>
      <c r="AN17" s="1455">
        <f t="shared" si="23"/>
        <v>160390150</v>
      </c>
      <c r="AO17" s="1455">
        <f t="shared" si="23"/>
        <v>33432940</v>
      </c>
      <c r="AP17" s="1455">
        <f t="shared" si="23"/>
        <v>23736140</v>
      </c>
      <c r="AQ17" s="1455">
        <f t="shared" si="23"/>
        <v>2486120</v>
      </c>
      <c r="AR17" s="1455">
        <f t="shared" si="23"/>
        <v>2805600</v>
      </c>
      <c r="AS17" s="1456">
        <f t="shared" si="10"/>
        <v>411564520</v>
      </c>
      <c r="AU17" s="1455">
        <f t="shared" si="24"/>
        <v>2486120</v>
      </c>
      <c r="AV17" s="1455">
        <f t="shared" si="24"/>
        <v>2486120</v>
      </c>
      <c r="AW17" s="1455">
        <f t="shared" si="24"/>
        <v>2598620</v>
      </c>
      <c r="AX17" s="1455">
        <f t="shared" si="24"/>
        <v>2598620</v>
      </c>
      <c r="AY17" s="1455">
        <f t="shared" si="24"/>
        <v>2598620</v>
      </c>
      <c r="AZ17" s="1455">
        <f t="shared" si="24"/>
        <v>2598620</v>
      </c>
      <c r="BA17" s="1455">
        <f t="shared" si="24"/>
        <v>2598620</v>
      </c>
      <c r="BB17" s="1455">
        <f t="shared" si="24"/>
        <v>2598620</v>
      </c>
      <c r="BC17" s="1455">
        <f t="shared" si="24"/>
        <v>2598620</v>
      </c>
      <c r="BD17" s="1455">
        <f t="shared" si="24"/>
        <v>2598620</v>
      </c>
      <c r="BE17" s="1455">
        <f t="shared" si="24"/>
        <v>2598620</v>
      </c>
      <c r="BF17" s="1457">
        <f t="shared" si="24"/>
        <v>2598620</v>
      </c>
      <c r="BG17" s="1458">
        <f t="shared" si="12"/>
        <v>30958440</v>
      </c>
      <c r="BH17" s="1463"/>
      <c r="BI17" s="1457">
        <f t="shared" si="25"/>
        <v>2650592.4</v>
      </c>
      <c r="BJ17" s="1457">
        <f t="shared" si="25"/>
        <v>2650592.4</v>
      </c>
      <c r="BK17" s="1457">
        <f t="shared" si="25"/>
        <v>2650592.4</v>
      </c>
      <c r="BL17" s="1457">
        <f t="shared" si="25"/>
        <v>2650592.4</v>
      </c>
      <c r="BM17" s="1457">
        <f t="shared" si="25"/>
        <v>2650592.4</v>
      </c>
      <c r="BN17" s="1457">
        <f t="shared" si="25"/>
        <v>2650592.4</v>
      </c>
      <c r="BO17" s="1457">
        <f t="shared" si="25"/>
        <v>2650592.4</v>
      </c>
      <c r="BP17" s="1457">
        <f t="shared" si="25"/>
        <v>2650592.4</v>
      </c>
      <c r="BQ17" s="1457">
        <f t="shared" si="25"/>
        <v>2650592.4</v>
      </c>
      <c r="BR17" s="1457">
        <f t="shared" si="25"/>
        <v>2650592.4</v>
      </c>
      <c r="BS17" s="1457">
        <f t="shared" si="25"/>
        <v>2650592.4</v>
      </c>
      <c r="BT17" s="1457">
        <f t="shared" si="25"/>
        <v>2650592.4</v>
      </c>
      <c r="BU17" s="1458">
        <f t="shared" si="14"/>
        <v>31807108.799999993</v>
      </c>
    </row>
    <row r="18" spans="1:73" outlineLevel="1">
      <c r="A18" s="1434"/>
      <c r="B18" s="1454" t="s">
        <v>187</v>
      </c>
      <c r="C18" s="1454"/>
      <c r="D18" s="1457"/>
      <c r="E18" s="1457"/>
      <c r="F18" s="1457"/>
      <c r="G18" s="1457"/>
      <c r="H18" s="1457"/>
      <c r="I18" s="1457"/>
      <c r="J18" s="1457"/>
      <c r="K18" s="1457"/>
      <c r="L18" s="1457"/>
      <c r="M18" s="1457"/>
      <c r="N18" s="1457"/>
      <c r="O18" s="1457"/>
      <c r="P18" s="1456">
        <f t="shared" si="15"/>
        <v>0</v>
      </c>
      <c r="Q18" s="1462"/>
      <c r="R18" s="1434"/>
      <c r="S18" s="1455">
        <f t="shared" si="22"/>
        <v>151675687</v>
      </c>
      <c r="T18" s="1455">
        <f t="shared" si="22"/>
        <v>170819997</v>
      </c>
      <c r="U18" s="1455">
        <f t="shared" si="22"/>
        <v>171904115</v>
      </c>
      <c r="V18" s="1455">
        <f t="shared" si="22"/>
        <v>214105718</v>
      </c>
      <c r="W18" s="1455">
        <f t="shared" si="22"/>
        <v>168979041</v>
      </c>
      <c r="X18" s="1455">
        <f t="shared" si="22"/>
        <v>149147586</v>
      </c>
      <c r="Y18" s="1455">
        <f t="shared" si="22"/>
        <v>144577659</v>
      </c>
      <c r="Z18" s="1455">
        <f t="shared" si="22"/>
        <v>142910847</v>
      </c>
      <c r="AA18" s="1455">
        <f t="shared" si="22"/>
        <v>129130025</v>
      </c>
      <c r="AB18" s="1455">
        <f t="shared" si="22"/>
        <v>42754726</v>
      </c>
      <c r="AC18" s="1455">
        <f t="shared" si="22"/>
        <v>-74282943</v>
      </c>
      <c r="AD18" s="1455">
        <f t="shared" si="22"/>
        <v>52367605</v>
      </c>
      <c r="AE18" s="1456">
        <f t="shared" si="8"/>
        <v>1464090063</v>
      </c>
      <c r="AF18" s="1462"/>
      <c r="AG18" s="1455">
        <f t="shared" si="23"/>
        <v>53272610</v>
      </c>
      <c r="AH18" s="1455">
        <f t="shared" si="23"/>
        <v>37427868</v>
      </c>
      <c r="AI18" s="1455">
        <f t="shared" si="23"/>
        <v>26316451</v>
      </c>
      <c r="AJ18" s="1455">
        <f t="shared" si="23"/>
        <v>41991674</v>
      </c>
      <c r="AK18" s="1455">
        <f t="shared" si="23"/>
        <v>41684629</v>
      </c>
      <c r="AL18" s="1455">
        <f t="shared" si="23"/>
        <v>27799557</v>
      </c>
      <c r="AM18" s="1455">
        <f t="shared" si="23"/>
        <v>19669996</v>
      </c>
      <c r="AN18" s="1455">
        <f t="shared" si="23"/>
        <v>-36005983</v>
      </c>
      <c r="AO18" s="1455">
        <f t="shared" si="23"/>
        <v>-1282407</v>
      </c>
      <c r="AP18" s="1455">
        <f t="shared" si="23"/>
        <v>-1847609</v>
      </c>
      <c r="AQ18" s="1455">
        <f t="shared" si="23"/>
        <v>9730476</v>
      </c>
      <c r="AR18" s="1455">
        <f t="shared" si="23"/>
        <v>7785786</v>
      </c>
      <c r="AS18" s="1456">
        <f t="shared" si="10"/>
        <v>226543048</v>
      </c>
      <c r="AU18" s="1455">
        <f t="shared" si="24"/>
        <v>3267547</v>
      </c>
      <c r="AV18" s="1455">
        <f t="shared" si="24"/>
        <v>2859731</v>
      </c>
      <c r="AW18" s="1455">
        <f t="shared" si="24"/>
        <v>3635409</v>
      </c>
      <c r="AX18" s="1455">
        <f t="shared" si="24"/>
        <v>3699174</v>
      </c>
      <c r="AY18" s="1455">
        <f t="shared" si="24"/>
        <v>3080161</v>
      </c>
      <c r="AZ18" s="1455">
        <f t="shared" si="24"/>
        <v>6978046</v>
      </c>
      <c r="BA18" s="1455">
        <f t="shared" si="24"/>
        <v>2737012</v>
      </c>
      <c r="BB18" s="1455">
        <f t="shared" si="24"/>
        <v>2603214</v>
      </c>
      <c r="BC18" s="1455">
        <f t="shared" si="24"/>
        <v>3209784</v>
      </c>
      <c r="BD18" s="1455">
        <f t="shared" si="24"/>
        <v>4363434</v>
      </c>
      <c r="BE18" s="1455">
        <f t="shared" si="24"/>
        <v>3653510</v>
      </c>
      <c r="BF18" s="1457">
        <f t="shared" si="24"/>
        <v>3000000</v>
      </c>
      <c r="BG18" s="1458">
        <f t="shared" si="12"/>
        <v>43087022</v>
      </c>
      <c r="BH18" s="1463"/>
      <c r="BI18" s="1457">
        <f t="shared" si="25"/>
        <v>3000000</v>
      </c>
      <c r="BJ18" s="1457">
        <f t="shared" si="25"/>
        <v>3000000</v>
      </c>
      <c r="BK18" s="1457">
        <f t="shared" si="25"/>
        <v>3000000</v>
      </c>
      <c r="BL18" s="1457">
        <f t="shared" si="25"/>
        <v>3000000</v>
      </c>
      <c r="BM18" s="1457">
        <f t="shared" si="25"/>
        <v>3000000</v>
      </c>
      <c r="BN18" s="1457">
        <f t="shared" si="25"/>
        <v>3000000</v>
      </c>
      <c r="BO18" s="1457">
        <f t="shared" si="25"/>
        <v>3000000</v>
      </c>
      <c r="BP18" s="1457">
        <f t="shared" si="25"/>
        <v>3000000</v>
      </c>
      <c r="BQ18" s="1457">
        <f t="shared" si="25"/>
        <v>3000000</v>
      </c>
      <c r="BR18" s="1457">
        <f t="shared" si="25"/>
        <v>3000000</v>
      </c>
      <c r="BS18" s="1457">
        <f t="shared" si="25"/>
        <v>3000000</v>
      </c>
      <c r="BT18" s="1457">
        <f t="shared" si="25"/>
        <v>3000000</v>
      </c>
      <c r="BU18" s="1458">
        <f t="shared" si="14"/>
        <v>36000000</v>
      </c>
    </row>
    <row r="19" spans="1:73" s="1496" customFormat="1" outlineLevel="1">
      <c r="A19" s="1492"/>
      <c r="B19" s="1493" t="s">
        <v>478</v>
      </c>
      <c r="C19" s="1493"/>
      <c r="D19" s="1494"/>
      <c r="E19" s="1494"/>
      <c r="F19" s="1494"/>
      <c r="G19" s="1494"/>
      <c r="H19" s="1494"/>
      <c r="I19" s="1494"/>
      <c r="J19" s="1494"/>
      <c r="K19" s="1494"/>
      <c r="L19" s="1494"/>
      <c r="M19" s="1494"/>
      <c r="N19" s="1494"/>
      <c r="O19" s="1494"/>
      <c r="P19" s="1494">
        <f t="shared" si="15"/>
        <v>0</v>
      </c>
      <c r="Q19" s="1495"/>
      <c r="R19" s="1492"/>
      <c r="S19" s="1494">
        <f t="shared" si="22"/>
        <v>38068910</v>
      </c>
      <c r="T19" s="1494">
        <f t="shared" si="22"/>
        <v>38201025</v>
      </c>
      <c r="U19" s="1494">
        <f t="shared" si="22"/>
        <v>53412544</v>
      </c>
      <c r="V19" s="1494">
        <f t="shared" si="22"/>
        <v>57719556</v>
      </c>
      <c r="W19" s="1494">
        <f t="shared" si="22"/>
        <v>48847288</v>
      </c>
      <c r="X19" s="1494">
        <f t="shared" si="22"/>
        <v>44505262</v>
      </c>
      <c r="Y19" s="1494">
        <f t="shared" si="22"/>
        <v>41253178</v>
      </c>
      <c r="Z19" s="1494">
        <f t="shared" si="22"/>
        <v>41283178</v>
      </c>
      <c r="AA19" s="1494">
        <f t="shared" si="22"/>
        <v>41397842</v>
      </c>
      <c r="AB19" s="1494">
        <f t="shared" si="22"/>
        <v>41397842</v>
      </c>
      <c r="AC19" s="1494">
        <f t="shared" si="22"/>
        <v>11722939</v>
      </c>
      <c r="AD19" s="1494">
        <f t="shared" si="22"/>
        <v>15035863</v>
      </c>
      <c r="AE19" s="1494">
        <f t="shared" si="8"/>
        <v>472845427</v>
      </c>
      <c r="AF19" s="1495"/>
      <c r="AG19" s="1494">
        <f t="shared" si="23"/>
        <v>17185922</v>
      </c>
      <c r="AH19" s="1494">
        <f t="shared" si="23"/>
        <v>17511674</v>
      </c>
      <c r="AI19" s="1494">
        <f t="shared" si="23"/>
        <v>17348798</v>
      </c>
      <c r="AJ19" s="1494">
        <f t="shared" si="23"/>
        <v>17348798</v>
      </c>
      <c r="AK19" s="1494">
        <f t="shared" si="23"/>
        <v>17348798</v>
      </c>
      <c r="AL19" s="1494">
        <f t="shared" si="23"/>
        <v>17348798</v>
      </c>
      <c r="AM19" s="1494">
        <f t="shared" si="23"/>
        <v>16849294</v>
      </c>
      <c r="AN19" s="1494">
        <f t="shared" si="23"/>
        <v>15837912</v>
      </c>
      <c r="AO19" s="1494">
        <f t="shared" si="23"/>
        <v>15837912</v>
      </c>
      <c r="AP19" s="1494">
        <f t="shared" si="23"/>
        <v>5442880</v>
      </c>
      <c r="AQ19" s="1494">
        <f t="shared" si="23"/>
        <v>5438847</v>
      </c>
      <c r="AR19" s="1494">
        <f t="shared" si="23"/>
        <v>5490359</v>
      </c>
      <c r="AS19" s="1494">
        <f t="shared" si="10"/>
        <v>168989992</v>
      </c>
      <c r="AU19" s="1494">
        <f t="shared" si="24"/>
        <v>5438920</v>
      </c>
      <c r="AV19" s="1494">
        <f t="shared" si="24"/>
        <v>5438920</v>
      </c>
      <c r="AW19" s="1494">
        <f t="shared" si="24"/>
        <v>5438920</v>
      </c>
      <c r="AX19" s="1494">
        <f t="shared" si="24"/>
        <v>5438920</v>
      </c>
      <c r="AY19" s="1494">
        <f t="shared" si="24"/>
        <v>5438920</v>
      </c>
      <c r="AZ19" s="1494">
        <f t="shared" si="24"/>
        <v>5438920</v>
      </c>
      <c r="BA19" s="1494">
        <f t="shared" si="24"/>
        <v>5438920</v>
      </c>
      <c r="BB19" s="1494">
        <f t="shared" si="24"/>
        <v>5438920</v>
      </c>
      <c r="BC19" s="1494">
        <f t="shared" si="24"/>
        <v>5438920</v>
      </c>
      <c r="BD19" s="1494">
        <f t="shared" si="24"/>
        <v>5438920</v>
      </c>
      <c r="BE19" s="1494">
        <f t="shared" si="24"/>
        <v>5438920</v>
      </c>
      <c r="BF19" s="1494">
        <f t="shared" si="24"/>
        <v>5438920</v>
      </c>
      <c r="BG19" s="1494">
        <f t="shared" si="12"/>
        <v>65267040</v>
      </c>
      <c r="BH19" s="1497"/>
      <c r="BI19" s="1494">
        <f t="shared" si="25"/>
        <v>5438920</v>
      </c>
      <c r="BJ19" s="1494">
        <f t="shared" si="25"/>
        <v>5438920</v>
      </c>
      <c r="BK19" s="1494">
        <f t="shared" si="25"/>
        <v>5438920</v>
      </c>
      <c r="BL19" s="1494">
        <f t="shared" si="25"/>
        <v>5438920</v>
      </c>
      <c r="BM19" s="1494">
        <f t="shared" si="25"/>
        <v>5438920</v>
      </c>
      <c r="BN19" s="1494">
        <f t="shared" si="25"/>
        <v>5438920</v>
      </c>
      <c r="BO19" s="1494">
        <f t="shared" si="25"/>
        <v>5438920</v>
      </c>
      <c r="BP19" s="1494">
        <f t="shared" si="25"/>
        <v>5438920</v>
      </c>
      <c r="BQ19" s="1494">
        <f t="shared" si="25"/>
        <v>5438920</v>
      </c>
      <c r="BR19" s="1494">
        <f t="shared" si="25"/>
        <v>5438920</v>
      </c>
      <c r="BS19" s="1494">
        <f t="shared" si="25"/>
        <v>5438920</v>
      </c>
      <c r="BT19" s="1494">
        <f t="shared" si="25"/>
        <v>5438920</v>
      </c>
      <c r="BU19" s="1494">
        <f t="shared" si="14"/>
        <v>65267040</v>
      </c>
    </row>
    <row r="20" spans="1:73" outlineLevel="1">
      <c r="A20" s="1434"/>
      <c r="B20" s="1454" t="s">
        <v>479</v>
      </c>
      <c r="C20" s="1454"/>
      <c r="D20" s="1457"/>
      <c r="E20" s="1457"/>
      <c r="F20" s="1457"/>
      <c r="G20" s="1457"/>
      <c r="H20" s="1457"/>
      <c r="I20" s="1457"/>
      <c r="J20" s="1457"/>
      <c r="K20" s="1457"/>
      <c r="L20" s="1457"/>
      <c r="M20" s="1457"/>
      <c r="N20" s="1457"/>
      <c r="O20" s="1457"/>
      <c r="P20" s="1456">
        <f t="shared" si="15"/>
        <v>0</v>
      </c>
      <c r="Q20" s="1462"/>
      <c r="R20" s="1434"/>
      <c r="S20" s="1455">
        <f t="shared" si="22"/>
        <v>2113212</v>
      </c>
      <c r="T20" s="1455">
        <f t="shared" si="22"/>
        <v>2937030</v>
      </c>
      <c r="U20" s="1455">
        <f t="shared" si="22"/>
        <v>3236785</v>
      </c>
      <c r="V20" s="1455">
        <f t="shared" si="22"/>
        <v>2799850</v>
      </c>
      <c r="W20" s="1455">
        <f t="shared" si="22"/>
        <v>15524437</v>
      </c>
      <c r="X20" s="1455">
        <f t="shared" si="22"/>
        <v>5588388</v>
      </c>
      <c r="Y20" s="1455">
        <f t="shared" si="22"/>
        <v>11777991</v>
      </c>
      <c r="Z20" s="1455">
        <f t="shared" si="22"/>
        <v>6524492</v>
      </c>
      <c r="AA20" s="1455">
        <f t="shared" si="22"/>
        <v>4174372</v>
      </c>
      <c r="AB20" s="1455">
        <f t="shared" si="22"/>
        <v>1277380</v>
      </c>
      <c r="AC20" s="1455">
        <f t="shared" si="22"/>
        <v>2775773</v>
      </c>
      <c r="AD20" s="1455">
        <f t="shared" si="22"/>
        <v>776784</v>
      </c>
      <c r="AE20" s="1456">
        <f t="shared" si="8"/>
        <v>59506494</v>
      </c>
      <c r="AF20" s="1462"/>
      <c r="AG20" s="1455">
        <f t="shared" si="23"/>
        <v>340600</v>
      </c>
      <c r="AH20" s="1455">
        <f t="shared" si="23"/>
        <v>650047</v>
      </c>
      <c r="AI20" s="1455">
        <f t="shared" si="23"/>
        <v>684700</v>
      </c>
      <c r="AJ20" s="1455">
        <f t="shared" si="23"/>
        <v>1058480</v>
      </c>
      <c r="AK20" s="1455">
        <f t="shared" si="23"/>
        <v>1284497</v>
      </c>
      <c r="AL20" s="1455">
        <f t="shared" si="23"/>
        <v>621500</v>
      </c>
      <c r="AM20" s="1455">
        <f t="shared" si="23"/>
        <v>1018600</v>
      </c>
      <c r="AN20" s="1455">
        <f t="shared" si="23"/>
        <v>754700</v>
      </c>
      <c r="AO20" s="1455">
        <f t="shared" si="23"/>
        <v>768400</v>
      </c>
      <c r="AP20" s="1455">
        <f t="shared" si="23"/>
        <v>651800</v>
      </c>
      <c r="AQ20" s="1455">
        <f t="shared" si="23"/>
        <v>778740</v>
      </c>
      <c r="AR20" s="1455">
        <f t="shared" si="23"/>
        <v>718300</v>
      </c>
      <c r="AS20" s="1456">
        <f t="shared" si="10"/>
        <v>9330364</v>
      </c>
      <c r="AU20" s="1455">
        <f t="shared" si="24"/>
        <v>530800</v>
      </c>
      <c r="AV20" s="1455">
        <f t="shared" si="24"/>
        <v>744244</v>
      </c>
      <c r="AW20" s="1455">
        <f t="shared" si="24"/>
        <v>810056</v>
      </c>
      <c r="AX20" s="1455">
        <f t="shared" si="24"/>
        <v>526000</v>
      </c>
      <c r="AY20" s="1455">
        <f t="shared" si="24"/>
        <v>505700</v>
      </c>
      <c r="AZ20" s="1455">
        <f t="shared" si="24"/>
        <v>673400</v>
      </c>
      <c r="BA20" s="1455">
        <f t="shared" si="24"/>
        <v>664000</v>
      </c>
      <c r="BB20" s="1455">
        <f t="shared" si="24"/>
        <v>516528</v>
      </c>
      <c r="BC20" s="1455">
        <f t="shared" si="24"/>
        <v>840128</v>
      </c>
      <c r="BD20" s="1455">
        <f t="shared" si="24"/>
        <v>699000</v>
      </c>
      <c r="BE20" s="1455">
        <f t="shared" si="24"/>
        <v>1404286</v>
      </c>
      <c r="BF20" s="1457">
        <f t="shared" si="24"/>
        <v>664000</v>
      </c>
      <c r="BG20" s="1458">
        <f t="shared" si="12"/>
        <v>8578142</v>
      </c>
      <c r="BH20" s="1463"/>
      <c r="BI20" s="1457">
        <f t="shared" si="25"/>
        <v>645650.66666666663</v>
      </c>
      <c r="BJ20" s="1457">
        <f t="shared" si="25"/>
        <v>645650.66666666663</v>
      </c>
      <c r="BK20" s="1457">
        <f t="shared" si="25"/>
        <v>645650.66666666663</v>
      </c>
      <c r="BL20" s="1457">
        <f t="shared" si="25"/>
        <v>645650.66666666663</v>
      </c>
      <c r="BM20" s="1457">
        <f t="shared" si="25"/>
        <v>645650.66666666663</v>
      </c>
      <c r="BN20" s="1457">
        <f t="shared" si="25"/>
        <v>645650.66666666663</v>
      </c>
      <c r="BO20" s="1457">
        <f t="shared" si="25"/>
        <v>645650.66666666663</v>
      </c>
      <c r="BP20" s="1457">
        <f t="shared" si="25"/>
        <v>645650.66666666663</v>
      </c>
      <c r="BQ20" s="1457">
        <f t="shared" si="25"/>
        <v>645650.66666666663</v>
      </c>
      <c r="BR20" s="1457">
        <f t="shared" si="25"/>
        <v>645650.66666666663</v>
      </c>
      <c r="BS20" s="1457">
        <f t="shared" si="25"/>
        <v>645650.66666666663</v>
      </c>
      <c r="BT20" s="1457">
        <f t="shared" si="25"/>
        <v>645650.66666666663</v>
      </c>
      <c r="BU20" s="1458">
        <f t="shared" si="14"/>
        <v>7747808.0000000009</v>
      </c>
    </row>
    <row r="21" spans="1:73" outlineLevel="1">
      <c r="A21" s="1434"/>
      <c r="B21" s="1454" t="s">
        <v>480</v>
      </c>
      <c r="C21" s="1454"/>
      <c r="D21" s="1457"/>
      <c r="E21" s="1457"/>
      <c r="F21" s="1457"/>
      <c r="G21" s="1457"/>
      <c r="H21" s="1457"/>
      <c r="I21" s="1457"/>
      <c r="J21" s="1457"/>
      <c r="K21" s="1457"/>
      <c r="L21" s="1457"/>
      <c r="M21" s="1457"/>
      <c r="N21" s="1457"/>
      <c r="O21" s="1457"/>
      <c r="P21" s="1456">
        <f t="shared" si="15"/>
        <v>0</v>
      </c>
      <c r="Q21" s="1464"/>
      <c r="R21" s="1434"/>
      <c r="S21" s="1455">
        <f t="shared" si="22"/>
        <v>6214670</v>
      </c>
      <c r="T21" s="1455">
        <f t="shared" si="22"/>
        <v>4939300</v>
      </c>
      <c r="U21" s="1455">
        <f t="shared" si="22"/>
        <v>5722030</v>
      </c>
      <c r="V21" s="1455">
        <f t="shared" si="22"/>
        <v>6149250</v>
      </c>
      <c r="W21" s="1455">
        <f t="shared" si="22"/>
        <v>4254764</v>
      </c>
      <c r="X21" s="1455">
        <f t="shared" si="22"/>
        <v>5252930</v>
      </c>
      <c r="Y21" s="1455">
        <f t="shared" si="22"/>
        <v>6343700</v>
      </c>
      <c r="Z21" s="1455">
        <f t="shared" si="22"/>
        <v>4259840</v>
      </c>
      <c r="AA21" s="1455">
        <f t="shared" si="22"/>
        <v>6472656</v>
      </c>
      <c r="AB21" s="1455">
        <f t="shared" si="22"/>
        <v>3767840</v>
      </c>
      <c r="AC21" s="1455">
        <f t="shared" si="22"/>
        <v>1723520</v>
      </c>
      <c r="AD21" s="1455">
        <f t="shared" si="22"/>
        <v>2391252</v>
      </c>
      <c r="AE21" s="1456">
        <f t="shared" si="8"/>
        <v>57491752</v>
      </c>
      <c r="AF21" s="1464"/>
      <c r="AG21" s="1455">
        <f t="shared" si="23"/>
        <v>1537807</v>
      </c>
      <c r="AH21" s="1455">
        <f t="shared" si="23"/>
        <v>1798970</v>
      </c>
      <c r="AI21" s="1455">
        <f t="shared" si="23"/>
        <v>1104370</v>
      </c>
      <c r="AJ21" s="1455">
        <f t="shared" si="23"/>
        <v>2544400</v>
      </c>
      <c r="AK21" s="1455">
        <f t="shared" si="23"/>
        <v>1910200</v>
      </c>
      <c r="AL21" s="1455">
        <f t="shared" si="23"/>
        <v>3463500</v>
      </c>
      <c r="AM21" s="1455">
        <f t="shared" si="23"/>
        <v>1820100</v>
      </c>
      <c r="AN21" s="1455">
        <f t="shared" si="23"/>
        <v>3114700</v>
      </c>
      <c r="AO21" s="1455">
        <f t="shared" si="23"/>
        <v>2070050</v>
      </c>
      <c r="AP21" s="1455">
        <f t="shared" si="23"/>
        <v>899600</v>
      </c>
      <c r="AQ21" s="1455">
        <f t="shared" si="23"/>
        <v>1295955</v>
      </c>
      <c r="AR21" s="1455">
        <f t="shared" si="23"/>
        <v>2277300</v>
      </c>
      <c r="AS21" s="1456">
        <f t="shared" si="10"/>
        <v>23836952</v>
      </c>
      <c r="AU21" s="1455">
        <f t="shared" si="24"/>
        <v>1160500</v>
      </c>
      <c r="AV21" s="1455">
        <f t="shared" si="24"/>
        <v>1452800</v>
      </c>
      <c r="AW21" s="1455">
        <f t="shared" si="24"/>
        <v>1567700</v>
      </c>
      <c r="AX21" s="1455">
        <f t="shared" si="24"/>
        <v>757800</v>
      </c>
      <c r="AY21" s="1455">
        <f t="shared" si="24"/>
        <v>1378300</v>
      </c>
      <c r="AZ21" s="1455">
        <f t="shared" si="24"/>
        <v>1451900</v>
      </c>
      <c r="BA21" s="1455">
        <f t="shared" si="24"/>
        <v>1754700</v>
      </c>
      <c r="BB21" s="1455">
        <f t="shared" si="24"/>
        <v>4540600</v>
      </c>
      <c r="BC21" s="1455">
        <f t="shared" si="24"/>
        <v>4247600</v>
      </c>
      <c r="BD21" s="1455">
        <f t="shared" si="24"/>
        <v>3355500</v>
      </c>
      <c r="BE21" s="1455">
        <f t="shared" si="24"/>
        <v>1764752</v>
      </c>
      <c r="BF21" s="1457">
        <f t="shared" si="24"/>
        <v>1500000</v>
      </c>
      <c r="BG21" s="1458">
        <f t="shared" si="12"/>
        <v>24932152</v>
      </c>
      <c r="BH21" s="1463"/>
      <c r="BI21" s="1457">
        <f t="shared" si="25"/>
        <v>1500000</v>
      </c>
      <c r="BJ21" s="1457">
        <f t="shared" si="25"/>
        <v>1500000</v>
      </c>
      <c r="BK21" s="1457">
        <f t="shared" si="25"/>
        <v>1500000</v>
      </c>
      <c r="BL21" s="1457">
        <f t="shared" si="25"/>
        <v>1500000</v>
      </c>
      <c r="BM21" s="1457">
        <f t="shared" si="25"/>
        <v>1500000</v>
      </c>
      <c r="BN21" s="1457">
        <f t="shared" si="25"/>
        <v>1500000</v>
      </c>
      <c r="BO21" s="1457">
        <f t="shared" si="25"/>
        <v>1500000</v>
      </c>
      <c r="BP21" s="1457">
        <f t="shared" si="25"/>
        <v>1500000</v>
      </c>
      <c r="BQ21" s="1457">
        <f t="shared" si="25"/>
        <v>1500000</v>
      </c>
      <c r="BR21" s="1457">
        <f t="shared" si="25"/>
        <v>1500000</v>
      </c>
      <c r="BS21" s="1457">
        <f t="shared" si="25"/>
        <v>1500000</v>
      </c>
      <c r="BT21" s="1457">
        <f t="shared" si="25"/>
        <v>1500000</v>
      </c>
      <c r="BU21" s="1458">
        <f t="shared" si="14"/>
        <v>18000000</v>
      </c>
    </row>
    <row r="22" spans="1:73" outlineLevel="1">
      <c r="A22" s="1434"/>
      <c r="B22" s="1454" t="s">
        <v>481</v>
      </c>
      <c r="C22" s="1454"/>
      <c r="D22" s="1457"/>
      <c r="E22" s="1457"/>
      <c r="F22" s="1457"/>
      <c r="G22" s="1457"/>
      <c r="H22" s="1457"/>
      <c r="I22" s="1457"/>
      <c r="J22" s="1457"/>
      <c r="K22" s="1457"/>
      <c r="L22" s="1457"/>
      <c r="M22" s="1457"/>
      <c r="N22" s="1457"/>
      <c r="O22" s="1457"/>
      <c r="P22" s="1456">
        <f t="shared" si="15"/>
        <v>0</v>
      </c>
      <c r="Q22" s="1465"/>
      <c r="R22" s="1434"/>
      <c r="S22" s="1455">
        <f t="shared" si="22"/>
        <v>88370</v>
      </c>
      <c r="T22" s="1455">
        <f t="shared" si="22"/>
        <v>77320</v>
      </c>
      <c r="U22" s="1455">
        <f t="shared" si="22"/>
        <v>98960</v>
      </c>
      <c r="V22" s="1455">
        <f t="shared" si="22"/>
        <v>91250</v>
      </c>
      <c r="W22" s="1455">
        <f t="shared" si="22"/>
        <v>161670</v>
      </c>
      <c r="X22" s="1455">
        <f t="shared" si="22"/>
        <v>208680</v>
      </c>
      <c r="Y22" s="1455">
        <f t="shared" si="22"/>
        <v>187830</v>
      </c>
      <c r="Z22" s="1455">
        <f t="shared" si="22"/>
        <v>203190</v>
      </c>
      <c r="AA22" s="1455">
        <f t="shared" si="22"/>
        <v>365050</v>
      </c>
      <c r="AB22" s="1455">
        <f t="shared" si="22"/>
        <v>4953665</v>
      </c>
      <c r="AC22" s="1455">
        <f t="shared" si="22"/>
        <v>101383</v>
      </c>
      <c r="AD22" s="1455">
        <f t="shared" si="22"/>
        <v>140610</v>
      </c>
      <c r="AE22" s="1456">
        <f t="shared" si="8"/>
        <v>6677978</v>
      </c>
      <c r="AF22" s="1465"/>
      <c r="AG22" s="1455">
        <f t="shared" si="23"/>
        <v>149870</v>
      </c>
      <c r="AH22" s="1455">
        <f t="shared" si="23"/>
        <v>133110</v>
      </c>
      <c r="AI22" s="1455">
        <f t="shared" si="23"/>
        <v>170296</v>
      </c>
      <c r="AJ22" s="1455">
        <f t="shared" si="23"/>
        <v>194912</v>
      </c>
      <c r="AK22" s="1455">
        <f t="shared" si="23"/>
        <v>214253</v>
      </c>
      <c r="AL22" s="1455">
        <f t="shared" si="23"/>
        <v>188260</v>
      </c>
      <c r="AM22" s="1455">
        <f t="shared" si="23"/>
        <v>317640</v>
      </c>
      <c r="AN22" s="1455">
        <f t="shared" si="23"/>
        <v>221923</v>
      </c>
      <c r="AO22" s="1455">
        <f t="shared" si="23"/>
        <v>361803</v>
      </c>
      <c r="AP22" s="1455">
        <f t="shared" si="23"/>
        <v>255003</v>
      </c>
      <c r="AQ22" s="1455">
        <f t="shared" si="23"/>
        <v>176631</v>
      </c>
      <c r="AR22" s="1455">
        <f t="shared" si="23"/>
        <v>186804</v>
      </c>
      <c r="AS22" s="1456">
        <f t="shared" si="10"/>
        <v>2570505</v>
      </c>
      <c r="AU22" s="1455">
        <f t="shared" si="24"/>
        <v>204903</v>
      </c>
      <c r="AV22" s="1455">
        <f t="shared" si="24"/>
        <v>181453</v>
      </c>
      <c r="AW22" s="1455">
        <f t="shared" si="24"/>
        <v>181393</v>
      </c>
      <c r="AX22" s="1455">
        <f t="shared" si="24"/>
        <v>231153</v>
      </c>
      <c r="AY22" s="1455">
        <f t="shared" si="24"/>
        <v>1964498</v>
      </c>
      <c r="AZ22" s="1455">
        <f t="shared" si="24"/>
        <v>485854</v>
      </c>
      <c r="BA22" s="1455">
        <f t="shared" si="24"/>
        <v>580978</v>
      </c>
      <c r="BB22" s="1455">
        <f t="shared" si="24"/>
        <v>438553</v>
      </c>
      <c r="BC22" s="1455">
        <f t="shared" si="24"/>
        <v>225353</v>
      </c>
      <c r="BD22" s="1455">
        <f t="shared" si="24"/>
        <v>225053</v>
      </c>
      <c r="BE22" s="1455">
        <f t="shared" si="24"/>
        <v>225353</v>
      </c>
      <c r="BF22" s="1457">
        <f t="shared" si="24"/>
        <v>225353</v>
      </c>
      <c r="BG22" s="1458">
        <f t="shared" si="12"/>
        <v>5169897</v>
      </c>
      <c r="BH22" s="1463"/>
      <c r="BI22" s="1457">
        <f t="shared" si="25"/>
        <v>499348.66666666669</v>
      </c>
      <c r="BJ22" s="1457">
        <f t="shared" si="25"/>
        <v>499348.66666666669</v>
      </c>
      <c r="BK22" s="1457">
        <f t="shared" si="25"/>
        <v>499348.66666666669</v>
      </c>
      <c r="BL22" s="1457">
        <f t="shared" si="25"/>
        <v>499348.66666666669</v>
      </c>
      <c r="BM22" s="1457">
        <f t="shared" si="25"/>
        <v>499348.66666666669</v>
      </c>
      <c r="BN22" s="1457">
        <f t="shared" si="25"/>
        <v>499348.66666666669</v>
      </c>
      <c r="BO22" s="1457">
        <f t="shared" si="25"/>
        <v>499348.66666666669</v>
      </c>
      <c r="BP22" s="1457">
        <f t="shared" si="25"/>
        <v>499348.66666666669</v>
      </c>
      <c r="BQ22" s="1457">
        <f t="shared" si="25"/>
        <v>499348.66666666669</v>
      </c>
      <c r="BR22" s="1457">
        <f t="shared" si="25"/>
        <v>499348.66666666669</v>
      </c>
      <c r="BS22" s="1457">
        <f t="shared" si="25"/>
        <v>499348.66666666669</v>
      </c>
      <c r="BT22" s="1457">
        <f t="shared" si="25"/>
        <v>499348.66666666669</v>
      </c>
      <c r="BU22" s="1458">
        <f t="shared" si="14"/>
        <v>5992184.0000000009</v>
      </c>
    </row>
    <row r="23" spans="1:73" outlineLevel="1">
      <c r="A23" s="1434"/>
      <c r="B23" s="1454" t="s">
        <v>482</v>
      </c>
      <c r="C23" s="1454"/>
      <c r="D23" s="1457"/>
      <c r="E23" s="1457"/>
      <c r="F23" s="1457"/>
      <c r="G23" s="1457"/>
      <c r="H23" s="1457"/>
      <c r="I23" s="1457"/>
      <c r="J23" s="1457"/>
      <c r="K23" s="1457"/>
      <c r="L23" s="1457"/>
      <c r="M23" s="1457"/>
      <c r="N23" s="1457"/>
      <c r="O23" s="1457"/>
      <c r="P23" s="1456">
        <f t="shared" si="15"/>
        <v>0</v>
      </c>
      <c r="Q23" s="1464"/>
      <c r="R23" s="1434"/>
      <c r="S23" s="1455">
        <f t="shared" si="22"/>
        <v>0</v>
      </c>
      <c r="T23" s="1455">
        <f t="shared" si="22"/>
        <v>0</v>
      </c>
      <c r="U23" s="1455">
        <f t="shared" si="22"/>
        <v>0</v>
      </c>
      <c r="V23" s="1455">
        <f t="shared" si="22"/>
        <v>0</v>
      </c>
      <c r="W23" s="1455">
        <f t="shared" si="22"/>
        <v>0</v>
      </c>
      <c r="X23" s="1455">
        <f t="shared" si="22"/>
        <v>0</v>
      </c>
      <c r="Y23" s="1455">
        <f t="shared" si="22"/>
        <v>0</v>
      </c>
      <c r="Z23" s="1455">
        <f t="shared" si="22"/>
        <v>0</v>
      </c>
      <c r="AA23" s="1455">
        <f t="shared" si="22"/>
        <v>0</v>
      </c>
      <c r="AB23" s="1455">
        <f t="shared" si="22"/>
        <v>0</v>
      </c>
      <c r="AC23" s="1455">
        <f t="shared" si="22"/>
        <v>0</v>
      </c>
      <c r="AD23" s="1455">
        <f t="shared" si="22"/>
        <v>0</v>
      </c>
      <c r="AE23" s="1456">
        <f t="shared" si="8"/>
        <v>0</v>
      </c>
      <c r="AF23" s="1464"/>
      <c r="AG23" s="1455">
        <f t="shared" si="23"/>
        <v>0</v>
      </c>
      <c r="AH23" s="1455">
        <f t="shared" si="23"/>
        <v>0</v>
      </c>
      <c r="AI23" s="1455">
        <f t="shared" si="23"/>
        <v>0</v>
      </c>
      <c r="AJ23" s="1455">
        <f t="shared" si="23"/>
        <v>0</v>
      </c>
      <c r="AK23" s="1455">
        <f t="shared" si="23"/>
        <v>0</v>
      </c>
      <c r="AL23" s="1455">
        <f t="shared" si="23"/>
        <v>0</v>
      </c>
      <c r="AM23" s="1455">
        <f t="shared" si="23"/>
        <v>0</v>
      </c>
      <c r="AN23" s="1455">
        <f t="shared" si="23"/>
        <v>0</v>
      </c>
      <c r="AO23" s="1455">
        <f t="shared" si="23"/>
        <v>0</v>
      </c>
      <c r="AP23" s="1455">
        <f t="shared" si="23"/>
        <v>0</v>
      </c>
      <c r="AQ23" s="1455">
        <f t="shared" si="23"/>
        <v>0</v>
      </c>
      <c r="AR23" s="1455">
        <f t="shared" si="23"/>
        <v>0</v>
      </c>
      <c r="AS23" s="1456">
        <f t="shared" si="10"/>
        <v>0</v>
      </c>
      <c r="AU23" s="1455">
        <f t="shared" si="24"/>
        <v>0</v>
      </c>
      <c r="AV23" s="1455">
        <f t="shared" si="24"/>
        <v>0</v>
      </c>
      <c r="AW23" s="1455">
        <f t="shared" si="24"/>
        <v>0</v>
      </c>
      <c r="AX23" s="1455">
        <f t="shared" si="24"/>
        <v>0</v>
      </c>
      <c r="AY23" s="1455">
        <f t="shared" si="24"/>
        <v>0</v>
      </c>
      <c r="AZ23" s="1455">
        <f t="shared" si="24"/>
        <v>0</v>
      </c>
      <c r="BA23" s="1455">
        <f t="shared" si="24"/>
        <v>0</v>
      </c>
      <c r="BB23" s="1455">
        <f t="shared" si="24"/>
        <v>0</v>
      </c>
      <c r="BC23" s="1455">
        <f t="shared" si="24"/>
        <v>0</v>
      </c>
      <c r="BD23" s="1455">
        <f t="shared" si="24"/>
        <v>0</v>
      </c>
      <c r="BE23" s="1455">
        <f t="shared" si="24"/>
        <v>0</v>
      </c>
      <c r="BF23" s="1457">
        <f t="shared" si="24"/>
        <v>0</v>
      </c>
      <c r="BG23" s="1458">
        <f t="shared" si="12"/>
        <v>0</v>
      </c>
      <c r="BH23" s="1463"/>
      <c r="BI23" s="1457">
        <f t="shared" si="25"/>
        <v>0</v>
      </c>
      <c r="BJ23" s="1457">
        <f t="shared" si="25"/>
        <v>0</v>
      </c>
      <c r="BK23" s="1457">
        <f t="shared" si="25"/>
        <v>0</v>
      </c>
      <c r="BL23" s="1457">
        <f t="shared" si="25"/>
        <v>0</v>
      </c>
      <c r="BM23" s="1457">
        <f t="shared" si="25"/>
        <v>0</v>
      </c>
      <c r="BN23" s="1457">
        <f t="shared" si="25"/>
        <v>0</v>
      </c>
      <c r="BO23" s="1457">
        <f t="shared" si="25"/>
        <v>0</v>
      </c>
      <c r="BP23" s="1457">
        <f t="shared" si="25"/>
        <v>0</v>
      </c>
      <c r="BQ23" s="1457">
        <f t="shared" si="25"/>
        <v>0</v>
      </c>
      <c r="BR23" s="1457">
        <f t="shared" si="25"/>
        <v>0</v>
      </c>
      <c r="BS23" s="1457">
        <f t="shared" si="25"/>
        <v>0</v>
      </c>
      <c r="BT23" s="1457">
        <f t="shared" si="25"/>
        <v>0</v>
      </c>
      <c r="BU23" s="1458">
        <f t="shared" si="14"/>
        <v>0</v>
      </c>
    </row>
    <row r="24" spans="1:73" outlineLevel="1">
      <c r="A24" s="1434"/>
      <c r="B24" s="1454" t="s">
        <v>483</v>
      </c>
      <c r="C24" s="1454"/>
      <c r="D24" s="1457"/>
      <c r="E24" s="1457"/>
      <c r="F24" s="1457"/>
      <c r="G24" s="1457"/>
      <c r="H24" s="1457"/>
      <c r="I24" s="1457"/>
      <c r="J24" s="1457"/>
      <c r="K24" s="1457"/>
      <c r="L24" s="1457"/>
      <c r="M24" s="1457"/>
      <c r="N24" s="1457"/>
      <c r="O24" s="1457"/>
      <c r="P24" s="1456">
        <f t="shared" si="15"/>
        <v>0</v>
      </c>
      <c r="Q24" s="1464"/>
      <c r="R24" s="1434"/>
      <c r="S24" s="1455">
        <f t="shared" si="22"/>
        <v>4810190</v>
      </c>
      <c r="T24" s="1455">
        <f t="shared" si="22"/>
        <v>4163220</v>
      </c>
      <c r="U24" s="1455">
        <f t="shared" si="22"/>
        <v>4354840</v>
      </c>
      <c r="V24" s="1455">
        <f t="shared" si="22"/>
        <v>4558030</v>
      </c>
      <c r="W24" s="1455">
        <f t="shared" si="22"/>
        <v>4616510</v>
      </c>
      <c r="X24" s="1455">
        <f t="shared" si="22"/>
        <v>4534820</v>
      </c>
      <c r="Y24" s="1455">
        <f t="shared" si="22"/>
        <v>4460970</v>
      </c>
      <c r="Z24" s="1455">
        <f t="shared" si="22"/>
        <v>5759040</v>
      </c>
      <c r="AA24" s="1455">
        <f t="shared" si="22"/>
        <v>4246320</v>
      </c>
      <c r="AB24" s="1455">
        <f t="shared" si="22"/>
        <v>3127940</v>
      </c>
      <c r="AC24" s="1455">
        <f t="shared" si="22"/>
        <v>2913930</v>
      </c>
      <c r="AD24" s="1455">
        <f t="shared" si="22"/>
        <v>1264530</v>
      </c>
      <c r="AE24" s="1456">
        <f t="shared" si="8"/>
        <v>48810340</v>
      </c>
      <c r="AF24" s="1462"/>
      <c r="AG24" s="1455">
        <f t="shared" si="23"/>
        <v>28184000</v>
      </c>
      <c r="AH24" s="1455">
        <f t="shared" si="23"/>
        <v>1144480</v>
      </c>
      <c r="AI24" s="1455">
        <f t="shared" si="23"/>
        <v>1162010</v>
      </c>
      <c r="AJ24" s="1455">
        <f t="shared" si="23"/>
        <v>1107190</v>
      </c>
      <c r="AK24" s="1455">
        <f t="shared" si="23"/>
        <v>961790</v>
      </c>
      <c r="AL24" s="1455">
        <f t="shared" si="23"/>
        <v>925800</v>
      </c>
      <c r="AM24" s="1455">
        <f t="shared" si="23"/>
        <v>586130</v>
      </c>
      <c r="AN24" s="1455">
        <f t="shared" si="23"/>
        <v>886610</v>
      </c>
      <c r="AO24" s="1455">
        <f t="shared" si="23"/>
        <v>204000</v>
      </c>
      <c r="AP24" s="1455">
        <f t="shared" si="23"/>
        <v>307680</v>
      </c>
      <c r="AQ24" s="1455">
        <f t="shared" si="23"/>
        <v>139770</v>
      </c>
      <c r="AR24" s="1455">
        <f t="shared" si="23"/>
        <v>0</v>
      </c>
      <c r="AS24" s="1456">
        <f t="shared" si="10"/>
        <v>35609460</v>
      </c>
      <c r="AU24" s="1455">
        <f t="shared" si="24"/>
        <v>786740</v>
      </c>
      <c r="AV24" s="1455">
        <f t="shared" si="24"/>
        <v>0</v>
      </c>
      <c r="AW24" s="1455">
        <f t="shared" si="24"/>
        <v>192960</v>
      </c>
      <c r="AX24" s="1455">
        <f t="shared" si="24"/>
        <v>0</v>
      </c>
      <c r="AY24" s="1455">
        <f t="shared" si="24"/>
        <v>0</v>
      </c>
      <c r="AZ24" s="1455">
        <f t="shared" si="24"/>
        <v>0</v>
      </c>
      <c r="BA24" s="1455">
        <f t="shared" si="24"/>
        <v>48240</v>
      </c>
      <c r="BB24" s="1455">
        <f t="shared" si="24"/>
        <v>250000</v>
      </c>
      <c r="BC24" s="1455">
        <f t="shared" si="24"/>
        <v>100000</v>
      </c>
      <c r="BD24" s="1455">
        <f t="shared" si="24"/>
        <v>0</v>
      </c>
      <c r="BE24" s="1455">
        <f t="shared" si="24"/>
        <v>0</v>
      </c>
      <c r="BF24" s="1457">
        <f t="shared" si="24"/>
        <v>500000</v>
      </c>
      <c r="BG24" s="1458">
        <f t="shared" si="12"/>
        <v>1877940</v>
      </c>
      <c r="BH24" s="1463"/>
      <c r="BI24" s="1457">
        <f t="shared" si="25"/>
        <v>500000</v>
      </c>
      <c r="BJ24" s="1457">
        <f t="shared" si="25"/>
        <v>500000</v>
      </c>
      <c r="BK24" s="1457">
        <f t="shared" si="25"/>
        <v>500000</v>
      </c>
      <c r="BL24" s="1457">
        <f t="shared" si="25"/>
        <v>500000</v>
      </c>
      <c r="BM24" s="1457">
        <f t="shared" si="25"/>
        <v>500000</v>
      </c>
      <c r="BN24" s="1457">
        <f t="shared" si="25"/>
        <v>500000</v>
      </c>
      <c r="BO24" s="1457">
        <f t="shared" si="25"/>
        <v>500000</v>
      </c>
      <c r="BP24" s="1457">
        <f t="shared" si="25"/>
        <v>500000</v>
      </c>
      <c r="BQ24" s="1457">
        <f t="shared" si="25"/>
        <v>500000</v>
      </c>
      <c r="BR24" s="1457">
        <f t="shared" si="25"/>
        <v>500000</v>
      </c>
      <c r="BS24" s="1457">
        <f t="shared" si="25"/>
        <v>500000</v>
      </c>
      <c r="BT24" s="1457">
        <f t="shared" si="25"/>
        <v>500000</v>
      </c>
      <c r="BU24" s="1458">
        <f t="shared" si="14"/>
        <v>6000000</v>
      </c>
    </row>
    <row r="25" spans="1:73" outlineLevel="1">
      <c r="A25" s="1434"/>
      <c r="B25" s="1454" t="s">
        <v>341</v>
      </c>
      <c r="C25" s="1454"/>
      <c r="D25" s="1457"/>
      <c r="E25" s="1457"/>
      <c r="F25" s="1457"/>
      <c r="G25" s="1457"/>
      <c r="H25" s="1457"/>
      <c r="I25" s="1457"/>
      <c r="J25" s="1457"/>
      <c r="K25" s="1457"/>
      <c r="L25" s="1457"/>
      <c r="M25" s="1457"/>
      <c r="N25" s="1457"/>
      <c r="O25" s="1457"/>
      <c r="P25" s="1456">
        <f t="shared" si="15"/>
        <v>0</v>
      </c>
      <c r="Q25" s="1464"/>
      <c r="R25" s="1434"/>
      <c r="S25" s="1455">
        <f t="shared" si="22"/>
        <v>29131096</v>
      </c>
      <c r="T25" s="1455">
        <f t="shared" si="22"/>
        <v>17930851</v>
      </c>
      <c r="U25" s="1455">
        <f t="shared" si="22"/>
        <v>17243346</v>
      </c>
      <c r="V25" s="1455">
        <f t="shared" si="22"/>
        <v>17478118</v>
      </c>
      <c r="W25" s="1455">
        <f t="shared" si="22"/>
        <v>22670964</v>
      </c>
      <c r="X25" s="1455">
        <f t="shared" si="22"/>
        <v>18009022</v>
      </c>
      <c r="Y25" s="1455">
        <f t="shared" si="22"/>
        <v>34048396</v>
      </c>
      <c r="Z25" s="1455">
        <f t="shared" si="22"/>
        <v>52082336</v>
      </c>
      <c r="AA25" s="1455">
        <f t="shared" si="22"/>
        <v>30493889</v>
      </c>
      <c r="AB25" s="1455">
        <f t="shared" si="22"/>
        <v>9437261</v>
      </c>
      <c r="AC25" s="1455">
        <f t="shared" si="22"/>
        <v>110000</v>
      </c>
      <c r="AD25" s="1455">
        <f t="shared" si="22"/>
        <v>-246215279</v>
      </c>
      <c r="AE25" s="1456">
        <f t="shared" si="8"/>
        <v>2420000</v>
      </c>
      <c r="AF25" s="1462"/>
      <c r="AG25" s="1455">
        <f t="shared" si="23"/>
        <v>110000</v>
      </c>
      <c r="AH25" s="1455">
        <f t="shared" si="23"/>
        <v>110000</v>
      </c>
      <c r="AI25" s="1455">
        <f t="shared" si="23"/>
        <v>110000</v>
      </c>
      <c r="AJ25" s="1455">
        <f t="shared" si="23"/>
        <v>110000</v>
      </c>
      <c r="AK25" s="1455">
        <f t="shared" si="23"/>
        <v>110000</v>
      </c>
      <c r="AL25" s="1455">
        <f t="shared" si="23"/>
        <v>110000</v>
      </c>
      <c r="AM25" s="1455">
        <f t="shared" si="23"/>
        <v>110000</v>
      </c>
      <c r="AN25" s="1455">
        <f t="shared" si="23"/>
        <v>110000</v>
      </c>
      <c r="AO25" s="1455">
        <f t="shared" si="23"/>
        <v>110000</v>
      </c>
      <c r="AP25" s="1455">
        <f t="shared" si="23"/>
        <v>535680</v>
      </c>
      <c r="AQ25" s="1455">
        <f t="shared" si="23"/>
        <v>535680</v>
      </c>
      <c r="AR25" s="1455">
        <f t="shared" si="23"/>
        <v>535680</v>
      </c>
      <c r="AS25" s="1456">
        <f t="shared" si="10"/>
        <v>2597040</v>
      </c>
      <c r="AU25" s="1455">
        <f t="shared" si="24"/>
        <v>535680</v>
      </c>
      <c r="AV25" s="1455">
        <f t="shared" si="24"/>
        <v>535680</v>
      </c>
      <c r="AW25" s="1455">
        <f t="shared" si="24"/>
        <v>535680</v>
      </c>
      <c r="AX25" s="1455">
        <f t="shared" si="24"/>
        <v>535680</v>
      </c>
      <c r="AY25" s="1455">
        <f t="shared" si="24"/>
        <v>535680</v>
      </c>
      <c r="AZ25" s="1455">
        <f t="shared" si="24"/>
        <v>535680</v>
      </c>
      <c r="BA25" s="1455">
        <f t="shared" si="24"/>
        <v>535680</v>
      </c>
      <c r="BB25" s="1455">
        <f t="shared" si="24"/>
        <v>535680</v>
      </c>
      <c r="BC25" s="1455">
        <f t="shared" si="24"/>
        <v>535680</v>
      </c>
      <c r="BD25" s="1455">
        <f t="shared" si="24"/>
        <v>535680</v>
      </c>
      <c r="BE25" s="1455">
        <f t="shared" si="24"/>
        <v>535680</v>
      </c>
      <c r="BF25" s="1457">
        <f t="shared" si="24"/>
        <v>535680</v>
      </c>
      <c r="BG25" s="1458">
        <f t="shared" si="12"/>
        <v>6428160</v>
      </c>
      <c r="BH25" s="1463"/>
      <c r="BI25" s="1457">
        <f t="shared" si="25"/>
        <v>535680</v>
      </c>
      <c r="BJ25" s="1457">
        <f t="shared" si="25"/>
        <v>535680</v>
      </c>
      <c r="BK25" s="1457">
        <f t="shared" si="25"/>
        <v>535680</v>
      </c>
      <c r="BL25" s="1457">
        <f t="shared" si="25"/>
        <v>535680</v>
      </c>
      <c r="BM25" s="1457">
        <f t="shared" si="25"/>
        <v>535680</v>
      </c>
      <c r="BN25" s="1457">
        <f t="shared" si="25"/>
        <v>535680</v>
      </c>
      <c r="BO25" s="1457">
        <f t="shared" si="25"/>
        <v>535680</v>
      </c>
      <c r="BP25" s="1457">
        <f t="shared" si="25"/>
        <v>535680</v>
      </c>
      <c r="BQ25" s="1457">
        <f t="shared" si="25"/>
        <v>535680</v>
      </c>
      <c r="BR25" s="1457">
        <f t="shared" si="25"/>
        <v>535680</v>
      </c>
      <c r="BS25" s="1457">
        <f t="shared" si="25"/>
        <v>535680</v>
      </c>
      <c r="BT25" s="1457">
        <f t="shared" si="25"/>
        <v>535680</v>
      </c>
      <c r="BU25" s="1458">
        <f t="shared" si="14"/>
        <v>6428160</v>
      </c>
    </row>
    <row r="26" spans="1:73" outlineLevel="1">
      <c r="A26" s="1434"/>
      <c r="B26" s="1454" t="s">
        <v>484</v>
      </c>
      <c r="C26" s="1454"/>
      <c r="D26" s="1457"/>
      <c r="E26" s="1457"/>
      <c r="F26" s="1457"/>
      <c r="G26" s="1457"/>
      <c r="H26" s="1457"/>
      <c r="I26" s="1457"/>
      <c r="J26" s="1457"/>
      <c r="K26" s="1457"/>
      <c r="L26" s="1457"/>
      <c r="M26" s="1457"/>
      <c r="N26" s="1457"/>
      <c r="O26" s="1457"/>
      <c r="P26" s="1456">
        <f t="shared" si="15"/>
        <v>0</v>
      </c>
      <c r="Q26" s="1464"/>
      <c r="R26" s="1434"/>
      <c r="S26" s="1455">
        <f>SUM(S69,S99)</f>
        <v>0</v>
      </c>
      <c r="T26" s="1455">
        <f t="shared" ref="T26:AD26" si="26">SUM(T69,T99)</f>
        <v>0</v>
      </c>
      <c r="U26" s="1455">
        <f t="shared" si="26"/>
        <v>0</v>
      </c>
      <c r="V26" s="1455">
        <f t="shared" si="26"/>
        <v>0</v>
      </c>
      <c r="W26" s="1455">
        <f t="shared" si="26"/>
        <v>0</v>
      </c>
      <c r="X26" s="1455">
        <f t="shared" si="26"/>
        <v>0</v>
      </c>
      <c r="Y26" s="1455">
        <f t="shared" si="26"/>
        <v>0</v>
      </c>
      <c r="Z26" s="1455">
        <f t="shared" si="26"/>
        <v>0</v>
      </c>
      <c r="AA26" s="1455">
        <f t="shared" si="26"/>
        <v>0</v>
      </c>
      <c r="AB26" s="1455">
        <f t="shared" si="26"/>
        <v>0</v>
      </c>
      <c r="AC26" s="1455">
        <f t="shared" si="26"/>
        <v>0</v>
      </c>
      <c r="AD26" s="1455">
        <f t="shared" si="26"/>
        <v>0</v>
      </c>
      <c r="AE26" s="1456">
        <f t="shared" si="8"/>
        <v>0</v>
      </c>
      <c r="AF26" s="1464"/>
      <c r="AG26" s="1455">
        <f t="shared" ref="AG26:AR26" si="27">SUM(AG69,AG99)</f>
        <v>0</v>
      </c>
      <c r="AH26" s="1455">
        <f t="shared" si="27"/>
        <v>0</v>
      </c>
      <c r="AI26" s="1455">
        <f t="shared" si="27"/>
        <v>0</v>
      </c>
      <c r="AJ26" s="1455">
        <f t="shared" si="27"/>
        <v>0</v>
      </c>
      <c r="AK26" s="1455">
        <f t="shared" si="27"/>
        <v>0</v>
      </c>
      <c r="AL26" s="1455">
        <f t="shared" si="27"/>
        <v>0</v>
      </c>
      <c r="AM26" s="1455">
        <f t="shared" si="27"/>
        <v>0</v>
      </c>
      <c r="AN26" s="1455">
        <f t="shared" si="27"/>
        <v>0</v>
      </c>
      <c r="AO26" s="1455">
        <f t="shared" si="27"/>
        <v>0</v>
      </c>
      <c r="AP26" s="1455">
        <f t="shared" si="27"/>
        <v>0</v>
      </c>
      <c r="AQ26" s="1455">
        <f t="shared" si="27"/>
        <v>0</v>
      </c>
      <c r="AR26" s="1455">
        <f t="shared" si="27"/>
        <v>0</v>
      </c>
      <c r="AS26" s="1456">
        <f t="shared" si="10"/>
        <v>0</v>
      </c>
      <c r="AU26" s="1455">
        <f t="shared" ref="AU26:BF26" si="28">SUM(AU69,AU99)</f>
        <v>0</v>
      </c>
      <c r="AV26" s="1455">
        <f t="shared" si="28"/>
        <v>0</v>
      </c>
      <c r="AW26" s="1455">
        <f t="shared" si="28"/>
        <v>0</v>
      </c>
      <c r="AX26" s="1455">
        <f t="shared" si="28"/>
        <v>0</v>
      </c>
      <c r="AY26" s="1455">
        <f t="shared" si="28"/>
        <v>0</v>
      </c>
      <c r="AZ26" s="1455">
        <f t="shared" si="28"/>
        <v>0</v>
      </c>
      <c r="BA26" s="1455">
        <f t="shared" si="28"/>
        <v>0</v>
      </c>
      <c r="BB26" s="1455">
        <f t="shared" si="28"/>
        <v>0</v>
      </c>
      <c r="BC26" s="1455">
        <f t="shared" si="28"/>
        <v>0</v>
      </c>
      <c r="BD26" s="1455">
        <f t="shared" si="28"/>
        <v>0</v>
      </c>
      <c r="BE26" s="1455">
        <f t="shared" si="28"/>
        <v>0</v>
      </c>
      <c r="BF26" s="1457">
        <f t="shared" si="28"/>
        <v>0</v>
      </c>
      <c r="BG26" s="1458">
        <f t="shared" si="12"/>
        <v>0</v>
      </c>
      <c r="BH26" s="1463"/>
      <c r="BI26" s="1457">
        <f t="shared" ref="BI26:BT26" si="29">SUM(BI69,BI99)</f>
        <v>0</v>
      </c>
      <c r="BJ26" s="1457">
        <f t="shared" si="29"/>
        <v>0</v>
      </c>
      <c r="BK26" s="1457">
        <f t="shared" si="29"/>
        <v>0</v>
      </c>
      <c r="BL26" s="1457">
        <f t="shared" si="29"/>
        <v>0</v>
      </c>
      <c r="BM26" s="1457">
        <f t="shared" si="29"/>
        <v>0</v>
      </c>
      <c r="BN26" s="1457">
        <f t="shared" si="29"/>
        <v>0</v>
      </c>
      <c r="BO26" s="1457">
        <f t="shared" si="29"/>
        <v>0</v>
      </c>
      <c r="BP26" s="1457">
        <f t="shared" si="29"/>
        <v>0</v>
      </c>
      <c r="BQ26" s="1457">
        <f t="shared" si="29"/>
        <v>0</v>
      </c>
      <c r="BR26" s="1457">
        <f t="shared" si="29"/>
        <v>0</v>
      </c>
      <c r="BS26" s="1457">
        <f t="shared" si="29"/>
        <v>0</v>
      </c>
      <c r="BT26" s="1457">
        <f t="shared" si="29"/>
        <v>0</v>
      </c>
      <c r="BU26" s="1458">
        <f t="shared" si="14"/>
        <v>0</v>
      </c>
    </row>
    <row r="27" spans="1:73" outlineLevel="1">
      <c r="A27" s="1434"/>
      <c r="B27" s="1454" t="s">
        <v>485</v>
      </c>
      <c r="C27" s="1454"/>
      <c r="D27" s="1457"/>
      <c r="E27" s="1457"/>
      <c r="F27" s="1457"/>
      <c r="G27" s="1457"/>
      <c r="H27" s="1457"/>
      <c r="I27" s="1457"/>
      <c r="J27" s="1457"/>
      <c r="K27" s="1457"/>
      <c r="L27" s="1457"/>
      <c r="M27" s="1457"/>
      <c r="N27" s="1457"/>
      <c r="O27" s="1457"/>
      <c r="P27" s="1456">
        <f t="shared" si="15"/>
        <v>0</v>
      </c>
      <c r="Q27" s="1464"/>
      <c r="R27" s="1434"/>
      <c r="S27" s="1455">
        <f>SUM(S65,S100)</f>
        <v>0</v>
      </c>
      <c r="T27" s="1455">
        <f t="shared" ref="T27:AD30" si="30">SUM(T65,T100)</f>
        <v>0</v>
      </c>
      <c r="U27" s="1455">
        <f t="shared" si="30"/>
        <v>0</v>
      </c>
      <c r="V27" s="1455">
        <f t="shared" si="30"/>
        <v>0</v>
      </c>
      <c r="W27" s="1455">
        <f t="shared" si="30"/>
        <v>0</v>
      </c>
      <c r="X27" s="1455">
        <f t="shared" si="30"/>
        <v>0</v>
      </c>
      <c r="Y27" s="1455">
        <f t="shared" si="30"/>
        <v>0</v>
      </c>
      <c r="Z27" s="1455">
        <f t="shared" si="30"/>
        <v>0</v>
      </c>
      <c r="AA27" s="1455">
        <f t="shared" si="30"/>
        <v>0</v>
      </c>
      <c r="AB27" s="1455">
        <f t="shared" si="30"/>
        <v>0</v>
      </c>
      <c r="AC27" s="1455">
        <f t="shared" si="30"/>
        <v>0</v>
      </c>
      <c r="AD27" s="1455">
        <f t="shared" si="30"/>
        <v>0</v>
      </c>
      <c r="AE27" s="1456">
        <f t="shared" si="8"/>
        <v>0</v>
      </c>
      <c r="AF27" s="1464"/>
      <c r="AG27" s="1455">
        <f t="shared" ref="AG27:AR30" si="31">SUM(AG65,AG100)</f>
        <v>0</v>
      </c>
      <c r="AH27" s="1455">
        <f t="shared" si="31"/>
        <v>0</v>
      </c>
      <c r="AI27" s="1455">
        <f t="shared" si="31"/>
        <v>0</v>
      </c>
      <c r="AJ27" s="1455">
        <f t="shared" si="31"/>
        <v>0</v>
      </c>
      <c r="AK27" s="1455">
        <f t="shared" si="31"/>
        <v>0</v>
      </c>
      <c r="AL27" s="1455">
        <f t="shared" si="31"/>
        <v>0</v>
      </c>
      <c r="AM27" s="1455">
        <f t="shared" si="31"/>
        <v>0</v>
      </c>
      <c r="AN27" s="1455">
        <f t="shared" si="31"/>
        <v>0</v>
      </c>
      <c r="AO27" s="1455">
        <f t="shared" si="31"/>
        <v>0</v>
      </c>
      <c r="AP27" s="1455">
        <f t="shared" si="31"/>
        <v>0</v>
      </c>
      <c r="AQ27" s="1455">
        <f t="shared" si="31"/>
        <v>0</v>
      </c>
      <c r="AR27" s="1455">
        <f t="shared" si="31"/>
        <v>0</v>
      </c>
      <c r="AS27" s="1456">
        <f t="shared" si="10"/>
        <v>0</v>
      </c>
      <c r="AU27" s="1455">
        <f t="shared" ref="AU27:BF30" si="32">SUM(AU65,AU100)</f>
        <v>0</v>
      </c>
      <c r="AV27" s="1455">
        <f t="shared" si="32"/>
        <v>0</v>
      </c>
      <c r="AW27" s="1455">
        <f t="shared" si="32"/>
        <v>0</v>
      </c>
      <c r="AX27" s="1455">
        <f t="shared" si="32"/>
        <v>0</v>
      </c>
      <c r="AY27" s="1455">
        <f t="shared" si="32"/>
        <v>0</v>
      </c>
      <c r="AZ27" s="1455">
        <f t="shared" si="32"/>
        <v>0</v>
      </c>
      <c r="BA27" s="1455">
        <f t="shared" si="32"/>
        <v>0</v>
      </c>
      <c r="BB27" s="1455">
        <f t="shared" si="32"/>
        <v>0</v>
      </c>
      <c r="BC27" s="1455">
        <f t="shared" si="32"/>
        <v>0</v>
      </c>
      <c r="BD27" s="1455">
        <f t="shared" si="32"/>
        <v>0</v>
      </c>
      <c r="BE27" s="1455">
        <f t="shared" si="32"/>
        <v>0</v>
      </c>
      <c r="BF27" s="1457">
        <f t="shared" si="32"/>
        <v>0</v>
      </c>
      <c r="BG27" s="1458">
        <f t="shared" si="12"/>
        <v>0</v>
      </c>
      <c r="BH27" s="1463"/>
      <c r="BI27" s="1457">
        <f t="shared" ref="BI27:BT30" si="33">SUM(BI65,BI100)</f>
        <v>0</v>
      </c>
      <c r="BJ27" s="1457">
        <f t="shared" si="33"/>
        <v>0</v>
      </c>
      <c r="BK27" s="1457">
        <f t="shared" si="33"/>
        <v>0</v>
      </c>
      <c r="BL27" s="1457">
        <f t="shared" si="33"/>
        <v>0</v>
      </c>
      <c r="BM27" s="1457">
        <f t="shared" si="33"/>
        <v>0</v>
      </c>
      <c r="BN27" s="1457">
        <f t="shared" si="33"/>
        <v>0</v>
      </c>
      <c r="BO27" s="1457">
        <f t="shared" si="33"/>
        <v>0</v>
      </c>
      <c r="BP27" s="1457">
        <f t="shared" si="33"/>
        <v>0</v>
      </c>
      <c r="BQ27" s="1457">
        <f t="shared" si="33"/>
        <v>0</v>
      </c>
      <c r="BR27" s="1457">
        <f t="shared" si="33"/>
        <v>0</v>
      </c>
      <c r="BS27" s="1457">
        <f t="shared" si="33"/>
        <v>0</v>
      </c>
      <c r="BT27" s="1457">
        <f t="shared" si="33"/>
        <v>0</v>
      </c>
      <c r="BU27" s="1458">
        <f t="shared" si="14"/>
        <v>0</v>
      </c>
    </row>
    <row r="28" spans="1:73" outlineLevel="1">
      <c r="A28" s="1434"/>
      <c r="B28" s="1454" t="s">
        <v>486</v>
      </c>
      <c r="C28" s="1454"/>
      <c r="D28" s="1457"/>
      <c r="E28" s="1457"/>
      <c r="F28" s="1457"/>
      <c r="G28" s="1457"/>
      <c r="H28" s="1457"/>
      <c r="I28" s="1457"/>
      <c r="J28" s="1457"/>
      <c r="K28" s="1457"/>
      <c r="L28" s="1457"/>
      <c r="M28" s="1457"/>
      <c r="N28" s="1457"/>
      <c r="O28" s="1457"/>
      <c r="P28" s="1456">
        <f t="shared" si="15"/>
        <v>0</v>
      </c>
      <c r="Q28" s="1464"/>
      <c r="R28" s="1434"/>
      <c r="S28" s="1455">
        <f>SUM(S66,S101)</f>
        <v>1504754</v>
      </c>
      <c r="T28" s="1455">
        <f t="shared" si="30"/>
        <v>1359133</v>
      </c>
      <c r="U28" s="1455">
        <f t="shared" si="30"/>
        <v>1504754</v>
      </c>
      <c r="V28" s="1455">
        <f t="shared" si="30"/>
        <v>1456213</v>
      </c>
      <c r="W28" s="1455">
        <f t="shared" si="30"/>
        <v>2706254</v>
      </c>
      <c r="X28" s="1455">
        <f t="shared" si="30"/>
        <v>1456213</v>
      </c>
      <c r="Y28" s="1455">
        <f t="shared" si="30"/>
        <v>-653755</v>
      </c>
      <c r="Z28" s="1455">
        <f t="shared" si="30"/>
        <v>3401538</v>
      </c>
      <c r="AA28" s="1455">
        <f t="shared" si="30"/>
        <v>3182553</v>
      </c>
      <c r="AB28" s="1455">
        <f t="shared" si="30"/>
        <v>3288638</v>
      </c>
      <c r="AC28" s="1455">
        <f t="shared" si="30"/>
        <v>3182553</v>
      </c>
      <c r="AD28" s="1455">
        <f t="shared" si="30"/>
        <v>3288638</v>
      </c>
      <c r="AE28" s="1456">
        <f t="shared" si="8"/>
        <v>25677486</v>
      </c>
      <c r="AF28" s="1464"/>
      <c r="AG28" s="1455">
        <f t="shared" si="31"/>
        <v>3288638</v>
      </c>
      <c r="AH28" s="1455">
        <f t="shared" si="31"/>
        <v>3076468</v>
      </c>
      <c r="AI28" s="1455">
        <f t="shared" si="31"/>
        <v>3288638</v>
      </c>
      <c r="AJ28" s="1455">
        <f t="shared" si="31"/>
        <v>7661615</v>
      </c>
      <c r="AK28" s="1455">
        <f t="shared" si="31"/>
        <v>3380835</v>
      </c>
      <c r="AL28" s="1455">
        <f t="shared" si="31"/>
        <v>3281336</v>
      </c>
      <c r="AM28" s="1455">
        <f t="shared" si="31"/>
        <v>1030527</v>
      </c>
      <c r="AN28" s="1455">
        <f t="shared" si="31"/>
        <v>881532</v>
      </c>
      <c r="AO28" s="1455">
        <f t="shared" si="31"/>
        <v>853096</v>
      </c>
      <c r="AP28" s="1455">
        <f t="shared" si="31"/>
        <v>881532</v>
      </c>
      <c r="AQ28" s="1455">
        <f t="shared" si="31"/>
        <v>853096</v>
      </c>
      <c r="AR28" s="1455">
        <f t="shared" si="31"/>
        <v>917824</v>
      </c>
      <c r="AS28" s="1456">
        <f t="shared" si="10"/>
        <v>29395137</v>
      </c>
      <c r="AU28" s="1455">
        <f t="shared" si="32"/>
        <v>917826</v>
      </c>
      <c r="AV28" s="1455">
        <f t="shared" si="32"/>
        <v>829004</v>
      </c>
      <c r="AW28" s="1455">
        <f t="shared" si="32"/>
        <v>917826</v>
      </c>
      <c r="AX28" s="1455">
        <f t="shared" si="32"/>
        <v>888219</v>
      </c>
      <c r="AY28" s="1455">
        <f t="shared" si="32"/>
        <v>1805081</v>
      </c>
      <c r="AZ28" s="1455">
        <f t="shared" si="32"/>
        <v>2965866</v>
      </c>
      <c r="BA28" s="1455">
        <f t="shared" si="32"/>
        <v>36292</v>
      </c>
      <c r="BB28" s="1455">
        <f t="shared" si="32"/>
        <v>36292</v>
      </c>
      <c r="BC28" s="1455">
        <f t="shared" si="32"/>
        <v>35121</v>
      </c>
      <c r="BD28" s="1455">
        <f t="shared" si="32"/>
        <v>36292</v>
      </c>
      <c r="BE28" s="1455">
        <f t="shared" si="32"/>
        <v>36294</v>
      </c>
      <c r="BF28" s="1457">
        <f t="shared" si="32"/>
        <v>36294</v>
      </c>
      <c r="BG28" s="1458">
        <f t="shared" si="12"/>
        <v>8540407</v>
      </c>
      <c r="BH28" s="1463"/>
      <c r="BI28" s="1457">
        <f t="shared" si="33"/>
        <v>936836.33333333337</v>
      </c>
      <c r="BJ28" s="1457">
        <f t="shared" si="33"/>
        <v>936836.33333333337</v>
      </c>
      <c r="BK28" s="1457">
        <f t="shared" si="33"/>
        <v>936836.33333333337</v>
      </c>
      <c r="BL28" s="1457">
        <f t="shared" si="33"/>
        <v>936836.33333333337</v>
      </c>
      <c r="BM28" s="1457">
        <f t="shared" si="33"/>
        <v>936836.33333333337</v>
      </c>
      <c r="BN28" s="1457">
        <f t="shared" si="33"/>
        <v>936836.33333333337</v>
      </c>
      <c r="BO28" s="1457">
        <f t="shared" si="33"/>
        <v>936836.33333333337</v>
      </c>
      <c r="BP28" s="1457">
        <f t="shared" si="33"/>
        <v>936836.33333333337</v>
      </c>
      <c r="BQ28" s="1457">
        <f t="shared" si="33"/>
        <v>936836.33333333337</v>
      </c>
      <c r="BR28" s="1457">
        <f t="shared" si="33"/>
        <v>936836.33333333337</v>
      </c>
      <c r="BS28" s="1457">
        <f t="shared" si="33"/>
        <v>936836.33333333337</v>
      </c>
      <c r="BT28" s="1457">
        <f t="shared" si="33"/>
        <v>936836.33333333337</v>
      </c>
      <c r="BU28" s="1458">
        <f t="shared" si="14"/>
        <v>11242036.000000002</v>
      </c>
    </row>
    <row r="29" spans="1:73" outlineLevel="1">
      <c r="A29" s="1434"/>
      <c r="B29" s="1454" t="s">
        <v>487</v>
      </c>
      <c r="C29" s="1454"/>
      <c r="D29" s="1457"/>
      <c r="E29" s="1457"/>
      <c r="F29" s="1457"/>
      <c r="G29" s="1457"/>
      <c r="H29" s="1457"/>
      <c r="I29" s="1457"/>
      <c r="J29" s="1457"/>
      <c r="K29" s="1457"/>
      <c r="L29" s="1457"/>
      <c r="M29" s="1457"/>
      <c r="N29" s="1457"/>
      <c r="O29" s="1457"/>
      <c r="P29" s="1456">
        <f t="shared" si="15"/>
        <v>0</v>
      </c>
      <c r="Q29" s="1464"/>
      <c r="R29" s="1434"/>
      <c r="S29" s="1455">
        <f>SUM(S67,S102)</f>
        <v>0</v>
      </c>
      <c r="T29" s="1455">
        <f t="shared" si="30"/>
        <v>0</v>
      </c>
      <c r="U29" s="1455">
        <f t="shared" si="30"/>
        <v>0</v>
      </c>
      <c r="V29" s="1455">
        <f t="shared" si="30"/>
        <v>0</v>
      </c>
      <c r="W29" s="1455">
        <f t="shared" si="30"/>
        <v>0</v>
      </c>
      <c r="X29" s="1455">
        <f t="shared" si="30"/>
        <v>0</v>
      </c>
      <c r="Y29" s="1455">
        <f t="shared" si="30"/>
        <v>0</v>
      </c>
      <c r="Z29" s="1455">
        <f t="shared" si="30"/>
        <v>0</v>
      </c>
      <c r="AA29" s="1455">
        <f t="shared" si="30"/>
        <v>0</v>
      </c>
      <c r="AB29" s="1455">
        <f t="shared" si="30"/>
        <v>0</v>
      </c>
      <c r="AC29" s="1455">
        <f t="shared" si="30"/>
        <v>0</v>
      </c>
      <c r="AD29" s="1455">
        <f t="shared" si="30"/>
        <v>0</v>
      </c>
      <c r="AE29" s="1456">
        <f t="shared" si="8"/>
        <v>0</v>
      </c>
      <c r="AF29" s="1464"/>
      <c r="AG29" s="1455">
        <f t="shared" si="31"/>
        <v>0</v>
      </c>
      <c r="AH29" s="1455">
        <f t="shared" si="31"/>
        <v>0</v>
      </c>
      <c r="AI29" s="1455">
        <f t="shared" si="31"/>
        <v>0</v>
      </c>
      <c r="AJ29" s="1455">
        <f t="shared" si="31"/>
        <v>0</v>
      </c>
      <c r="AK29" s="1455">
        <f t="shared" si="31"/>
        <v>0</v>
      </c>
      <c r="AL29" s="1455">
        <f t="shared" si="31"/>
        <v>0</v>
      </c>
      <c r="AM29" s="1455">
        <f t="shared" si="31"/>
        <v>0</v>
      </c>
      <c r="AN29" s="1455">
        <f t="shared" si="31"/>
        <v>0</v>
      </c>
      <c r="AO29" s="1455">
        <f t="shared" si="31"/>
        <v>0</v>
      </c>
      <c r="AP29" s="1455">
        <f t="shared" si="31"/>
        <v>0</v>
      </c>
      <c r="AQ29" s="1455">
        <f t="shared" si="31"/>
        <v>0</v>
      </c>
      <c r="AR29" s="1455">
        <f t="shared" si="31"/>
        <v>0</v>
      </c>
      <c r="AS29" s="1456">
        <f t="shared" si="10"/>
        <v>0</v>
      </c>
      <c r="AU29" s="1455">
        <f t="shared" si="32"/>
        <v>0</v>
      </c>
      <c r="AV29" s="1455">
        <f t="shared" si="32"/>
        <v>0</v>
      </c>
      <c r="AW29" s="1455">
        <f t="shared" si="32"/>
        <v>0</v>
      </c>
      <c r="AX29" s="1455">
        <f t="shared" si="32"/>
        <v>0</v>
      </c>
      <c r="AY29" s="1455">
        <f t="shared" si="32"/>
        <v>0</v>
      </c>
      <c r="AZ29" s="1455">
        <f t="shared" si="32"/>
        <v>0</v>
      </c>
      <c r="BA29" s="1455">
        <f t="shared" si="32"/>
        <v>0</v>
      </c>
      <c r="BB29" s="1455">
        <f t="shared" si="32"/>
        <v>0</v>
      </c>
      <c r="BC29" s="1455">
        <f t="shared" si="32"/>
        <v>0</v>
      </c>
      <c r="BD29" s="1455">
        <f t="shared" si="32"/>
        <v>0</v>
      </c>
      <c r="BE29" s="1455">
        <f t="shared" si="32"/>
        <v>0</v>
      </c>
      <c r="BF29" s="1457">
        <f t="shared" si="32"/>
        <v>0</v>
      </c>
      <c r="BG29" s="1458">
        <f t="shared" si="12"/>
        <v>0</v>
      </c>
      <c r="BH29" s="1463"/>
      <c r="BI29" s="1457">
        <f t="shared" si="33"/>
        <v>0</v>
      </c>
      <c r="BJ29" s="1457">
        <f t="shared" si="33"/>
        <v>0</v>
      </c>
      <c r="BK29" s="1457">
        <f t="shared" si="33"/>
        <v>0</v>
      </c>
      <c r="BL29" s="1457">
        <f t="shared" si="33"/>
        <v>0</v>
      </c>
      <c r="BM29" s="1457">
        <f t="shared" si="33"/>
        <v>0</v>
      </c>
      <c r="BN29" s="1457">
        <f t="shared" si="33"/>
        <v>0</v>
      </c>
      <c r="BO29" s="1457">
        <f t="shared" si="33"/>
        <v>0</v>
      </c>
      <c r="BP29" s="1457">
        <f t="shared" si="33"/>
        <v>0</v>
      </c>
      <c r="BQ29" s="1457">
        <f t="shared" si="33"/>
        <v>0</v>
      </c>
      <c r="BR29" s="1457">
        <f t="shared" si="33"/>
        <v>0</v>
      </c>
      <c r="BS29" s="1457">
        <f t="shared" si="33"/>
        <v>0</v>
      </c>
      <c r="BT29" s="1457">
        <f t="shared" si="33"/>
        <v>0</v>
      </c>
      <c r="BU29" s="1458">
        <f t="shared" si="14"/>
        <v>0</v>
      </c>
    </row>
    <row r="30" spans="1:73" outlineLevel="1">
      <c r="A30" s="1434"/>
      <c r="B30" s="1454" t="s">
        <v>488</v>
      </c>
      <c r="C30" s="1454"/>
      <c r="D30" s="1457"/>
      <c r="E30" s="1457"/>
      <c r="F30" s="1457"/>
      <c r="G30" s="1457"/>
      <c r="H30" s="1457"/>
      <c r="I30" s="1457"/>
      <c r="J30" s="1457"/>
      <c r="K30" s="1457"/>
      <c r="L30" s="1457"/>
      <c r="M30" s="1457"/>
      <c r="N30" s="1457"/>
      <c r="O30" s="1457"/>
      <c r="P30" s="1456">
        <f t="shared" si="15"/>
        <v>0</v>
      </c>
      <c r="Q30" s="1464"/>
      <c r="R30" s="1434"/>
      <c r="S30" s="1455">
        <f>SUM(S68,S103)</f>
        <v>0</v>
      </c>
      <c r="T30" s="1455">
        <f t="shared" si="30"/>
        <v>0</v>
      </c>
      <c r="U30" s="1455">
        <f t="shared" si="30"/>
        <v>0</v>
      </c>
      <c r="V30" s="1455">
        <f t="shared" si="30"/>
        <v>0</v>
      </c>
      <c r="W30" s="1455">
        <f t="shared" si="30"/>
        <v>0</v>
      </c>
      <c r="X30" s="1455">
        <f t="shared" si="30"/>
        <v>0</v>
      </c>
      <c r="Y30" s="1455">
        <f t="shared" si="30"/>
        <v>0</v>
      </c>
      <c r="Z30" s="1455">
        <f t="shared" si="30"/>
        <v>0</v>
      </c>
      <c r="AA30" s="1455">
        <f t="shared" si="30"/>
        <v>0</v>
      </c>
      <c r="AB30" s="1455">
        <f t="shared" si="30"/>
        <v>0</v>
      </c>
      <c r="AC30" s="1455">
        <f t="shared" si="30"/>
        <v>0</v>
      </c>
      <c r="AD30" s="1455">
        <f t="shared" si="30"/>
        <v>0</v>
      </c>
      <c r="AE30" s="1456">
        <f t="shared" si="8"/>
        <v>0</v>
      </c>
      <c r="AF30" s="1464"/>
      <c r="AG30" s="1455">
        <f t="shared" si="31"/>
        <v>0</v>
      </c>
      <c r="AH30" s="1455">
        <f t="shared" si="31"/>
        <v>0</v>
      </c>
      <c r="AI30" s="1455">
        <f t="shared" si="31"/>
        <v>0</v>
      </c>
      <c r="AJ30" s="1455">
        <f t="shared" si="31"/>
        <v>0</v>
      </c>
      <c r="AK30" s="1455">
        <f t="shared" si="31"/>
        <v>0</v>
      </c>
      <c r="AL30" s="1455">
        <f t="shared" si="31"/>
        <v>0</v>
      </c>
      <c r="AM30" s="1455">
        <f t="shared" si="31"/>
        <v>0</v>
      </c>
      <c r="AN30" s="1455">
        <f t="shared" si="31"/>
        <v>0</v>
      </c>
      <c r="AO30" s="1455">
        <f t="shared" si="31"/>
        <v>0</v>
      </c>
      <c r="AP30" s="1455">
        <f t="shared" si="31"/>
        <v>0</v>
      </c>
      <c r="AQ30" s="1455">
        <f t="shared" si="31"/>
        <v>0</v>
      </c>
      <c r="AR30" s="1455">
        <f t="shared" si="31"/>
        <v>0</v>
      </c>
      <c r="AS30" s="1456">
        <f t="shared" si="10"/>
        <v>0</v>
      </c>
      <c r="AU30" s="1455">
        <f t="shared" si="32"/>
        <v>0</v>
      </c>
      <c r="AV30" s="1455">
        <f t="shared" si="32"/>
        <v>0</v>
      </c>
      <c r="AW30" s="1455">
        <f t="shared" si="32"/>
        <v>0</v>
      </c>
      <c r="AX30" s="1455">
        <f t="shared" si="32"/>
        <v>0</v>
      </c>
      <c r="AY30" s="1455">
        <f t="shared" si="32"/>
        <v>0</v>
      </c>
      <c r="AZ30" s="1455">
        <f t="shared" si="32"/>
        <v>0</v>
      </c>
      <c r="BA30" s="1455">
        <f t="shared" si="32"/>
        <v>0</v>
      </c>
      <c r="BB30" s="1455">
        <f t="shared" si="32"/>
        <v>0</v>
      </c>
      <c r="BC30" s="1455">
        <f t="shared" si="32"/>
        <v>0</v>
      </c>
      <c r="BD30" s="1455">
        <f t="shared" si="32"/>
        <v>0</v>
      </c>
      <c r="BE30" s="1455">
        <f t="shared" si="32"/>
        <v>0</v>
      </c>
      <c r="BF30" s="1457">
        <f t="shared" si="32"/>
        <v>0</v>
      </c>
      <c r="BG30" s="1458">
        <f t="shared" si="12"/>
        <v>0</v>
      </c>
      <c r="BH30" s="1463"/>
      <c r="BI30" s="1457">
        <f t="shared" si="33"/>
        <v>0</v>
      </c>
      <c r="BJ30" s="1457">
        <f t="shared" si="33"/>
        <v>0</v>
      </c>
      <c r="BK30" s="1457">
        <f t="shared" si="33"/>
        <v>0</v>
      </c>
      <c r="BL30" s="1457">
        <f t="shared" si="33"/>
        <v>0</v>
      </c>
      <c r="BM30" s="1457">
        <f t="shared" si="33"/>
        <v>0</v>
      </c>
      <c r="BN30" s="1457">
        <f t="shared" si="33"/>
        <v>0</v>
      </c>
      <c r="BO30" s="1457">
        <f t="shared" si="33"/>
        <v>0</v>
      </c>
      <c r="BP30" s="1457">
        <f t="shared" si="33"/>
        <v>0</v>
      </c>
      <c r="BQ30" s="1457">
        <f t="shared" si="33"/>
        <v>0</v>
      </c>
      <c r="BR30" s="1457">
        <f t="shared" si="33"/>
        <v>0</v>
      </c>
      <c r="BS30" s="1457">
        <f t="shared" si="33"/>
        <v>0</v>
      </c>
      <c r="BT30" s="1457">
        <f t="shared" si="33"/>
        <v>0</v>
      </c>
      <c r="BU30" s="1458">
        <f t="shared" si="14"/>
        <v>0</v>
      </c>
    </row>
    <row r="31" spans="1:73" outlineLevel="1">
      <c r="A31" s="1434"/>
      <c r="B31" s="1454" t="s">
        <v>489</v>
      </c>
      <c r="C31" s="1454"/>
      <c r="D31" s="1457"/>
      <c r="E31" s="1457"/>
      <c r="F31" s="1457"/>
      <c r="G31" s="1457"/>
      <c r="H31" s="1457"/>
      <c r="I31" s="1457"/>
      <c r="J31" s="1457"/>
      <c r="K31" s="1457"/>
      <c r="L31" s="1457"/>
      <c r="M31" s="1457"/>
      <c r="N31" s="1457"/>
      <c r="O31" s="1457"/>
      <c r="P31" s="1456">
        <f t="shared" si="15"/>
        <v>0</v>
      </c>
      <c r="Q31" s="1464"/>
      <c r="R31" s="1434"/>
      <c r="S31" s="1455">
        <f t="shared" ref="S31:AD35" si="34">SUM(S70,S104)</f>
        <v>1865354</v>
      </c>
      <c r="T31" s="1455">
        <f t="shared" si="34"/>
        <v>3542110</v>
      </c>
      <c r="U31" s="1455">
        <f t="shared" si="34"/>
        <v>2109250</v>
      </c>
      <c r="V31" s="1455">
        <f t="shared" si="34"/>
        <v>10616019</v>
      </c>
      <c r="W31" s="1455">
        <f t="shared" si="34"/>
        <v>591500</v>
      </c>
      <c r="X31" s="1455">
        <f t="shared" si="34"/>
        <v>630450</v>
      </c>
      <c r="Y31" s="1455">
        <f t="shared" si="34"/>
        <v>503200</v>
      </c>
      <c r="Z31" s="1455">
        <f t="shared" si="34"/>
        <v>899300</v>
      </c>
      <c r="AA31" s="1455">
        <f t="shared" si="34"/>
        <v>225250</v>
      </c>
      <c r="AB31" s="1455">
        <f t="shared" si="34"/>
        <v>583550</v>
      </c>
      <c r="AC31" s="1455">
        <f t="shared" si="34"/>
        <v>3300388</v>
      </c>
      <c r="AD31" s="1455">
        <f t="shared" si="34"/>
        <v>612492</v>
      </c>
      <c r="AE31" s="1456">
        <f t="shared" si="8"/>
        <v>25478863</v>
      </c>
      <c r="AF31" s="1464"/>
      <c r="AG31" s="1455">
        <f t="shared" ref="AG31:AR35" si="35">SUM(AG70,AG104)</f>
        <v>20400</v>
      </c>
      <c r="AH31" s="1455">
        <f t="shared" si="35"/>
        <v>76500</v>
      </c>
      <c r="AI31" s="1455">
        <f t="shared" si="35"/>
        <v>0</v>
      </c>
      <c r="AJ31" s="1455">
        <f t="shared" si="35"/>
        <v>298350</v>
      </c>
      <c r="AK31" s="1455">
        <f t="shared" si="35"/>
        <v>161500</v>
      </c>
      <c r="AL31" s="1455">
        <f t="shared" si="35"/>
        <v>272000</v>
      </c>
      <c r="AM31" s="1455">
        <f t="shared" si="35"/>
        <v>0</v>
      </c>
      <c r="AN31" s="1455">
        <f t="shared" si="35"/>
        <v>0</v>
      </c>
      <c r="AO31" s="1455">
        <f t="shared" si="35"/>
        <v>0</v>
      </c>
      <c r="AP31" s="1455">
        <f t="shared" si="35"/>
        <v>0</v>
      </c>
      <c r="AQ31" s="1455">
        <f t="shared" si="35"/>
        <v>8400</v>
      </c>
      <c r="AR31" s="1455">
        <f t="shared" si="35"/>
        <v>3000</v>
      </c>
      <c r="AS31" s="1456">
        <f t="shared" si="10"/>
        <v>840150</v>
      </c>
      <c r="AU31" s="1455">
        <f t="shared" ref="AU31:BF35" si="36">SUM(AU70,AU104)</f>
        <v>0</v>
      </c>
      <c r="AV31" s="1455">
        <f t="shared" si="36"/>
        <v>0</v>
      </c>
      <c r="AW31" s="1455">
        <f t="shared" si="36"/>
        <v>0</v>
      </c>
      <c r="AX31" s="1455">
        <f t="shared" si="36"/>
        <v>0</v>
      </c>
      <c r="AY31" s="1455">
        <f t="shared" si="36"/>
        <v>0</v>
      </c>
      <c r="AZ31" s="1455">
        <f t="shared" si="36"/>
        <v>0</v>
      </c>
      <c r="BA31" s="1455">
        <f t="shared" si="36"/>
        <v>290000</v>
      </c>
      <c r="BB31" s="1455">
        <f t="shared" si="36"/>
        <v>0</v>
      </c>
      <c r="BC31" s="1455">
        <f t="shared" si="36"/>
        <v>0</v>
      </c>
      <c r="BD31" s="1455">
        <f t="shared" si="36"/>
        <v>0</v>
      </c>
      <c r="BE31" s="1455">
        <f t="shared" si="36"/>
        <v>0</v>
      </c>
      <c r="BF31" s="1457">
        <f t="shared" si="36"/>
        <v>0</v>
      </c>
      <c r="BG31" s="1458">
        <f t="shared" si="12"/>
        <v>290000</v>
      </c>
      <c r="BH31" s="1463"/>
      <c r="BI31" s="1457">
        <f t="shared" ref="BI31:BT35" si="37">SUM(BI70,BI104)</f>
        <v>0</v>
      </c>
      <c r="BJ31" s="1457">
        <f t="shared" si="37"/>
        <v>0</v>
      </c>
      <c r="BK31" s="1457">
        <f t="shared" si="37"/>
        <v>0</v>
      </c>
      <c r="BL31" s="1457">
        <f t="shared" si="37"/>
        <v>0</v>
      </c>
      <c r="BM31" s="1457">
        <f t="shared" si="37"/>
        <v>0</v>
      </c>
      <c r="BN31" s="1457">
        <f t="shared" si="37"/>
        <v>0</v>
      </c>
      <c r="BO31" s="1457">
        <f t="shared" si="37"/>
        <v>0</v>
      </c>
      <c r="BP31" s="1457">
        <f t="shared" si="37"/>
        <v>0</v>
      </c>
      <c r="BQ31" s="1457">
        <f t="shared" si="37"/>
        <v>0</v>
      </c>
      <c r="BR31" s="1457">
        <f t="shared" si="37"/>
        <v>0</v>
      </c>
      <c r="BS31" s="1457">
        <f t="shared" si="37"/>
        <v>0</v>
      </c>
      <c r="BT31" s="1457">
        <f t="shared" si="37"/>
        <v>0</v>
      </c>
      <c r="BU31" s="1458">
        <f t="shared" si="14"/>
        <v>0</v>
      </c>
    </row>
    <row r="32" spans="1:73" outlineLevel="1">
      <c r="A32" s="1434"/>
      <c r="B32" s="1454" t="s">
        <v>490</v>
      </c>
      <c r="C32" s="1454"/>
      <c r="D32" s="1457"/>
      <c r="E32" s="1457"/>
      <c r="F32" s="1457"/>
      <c r="G32" s="1457"/>
      <c r="H32" s="1457"/>
      <c r="I32" s="1457"/>
      <c r="J32" s="1457"/>
      <c r="K32" s="1457"/>
      <c r="L32" s="1457"/>
      <c r="M32" s="1457"/>
      <c r="N32" s="1457"/>
      <c r="O32" s="1457"/>
      <c r="P32" s="1456">
        <f t="shared" si="15"/>
        <v>0</v>
      </c>
      <c r="Q32" s="1462"/>
      <c r="R32" s="1434"/>
      <c r="S32" s="1455">
        <f t="shared" si="34"/>
        <v>52300</v>
      </c>
      <c r="T32" s="1455">
        <f t="shared" si="34"/>
        <v>526600</v>
      </c>
      <c r="U32" s="1455">
        <f t="shared" si="34"/>
        <v>106200</v>
      </c>
      <c r="V32" s="1455">
        <f t="shared" si="34"/>
        <v>74700</v>
      </c>
      <c r="W32" s="1455">
        <f t="shared" si="34"/>
        <v>28600</v>
      </c>
      <c r="X32" s="1455">
        <f t="shared" si="34"/>
        <v>55180</v>
      </c>
      <c r="Y32" s="1455">
        <f t="shared" si="34"/>
        <v>24500</v>
      </c>
      <c r="Z32" s="1455">
        <f t="shared" si="34"/>
        <v>95400</v>
      </c>
      <c r="AA32" s="1455">
        <f t="shared" si="34"/>
        <v>0</v>
      </c>
      <c r="AB32" s="1455">
        <f t="shared" si="34"/>
        <v>61200</v>
      </c>
      <c r="AC32" s="1455">
        <f t="shared" si="34"/>
        <v>0</v>
      </c>
      <c r="AD32" s="1455">
        <f t="shared" si="34"/>
        <v>0</v>
      </c>
      <c r="AE32" s="1456">
        <f t="shared" si="8"/>
        <v>1024680</v>
      </c>
      <c r="AF32" s="1462"/>
      <c r="AG32" s="1455">
        <f t="shared" si="35"/>
        <v>0</v>
      </c>
      <c r="AH32" s="1455">
        <f t="shared" si="35"/>
        <v>0</v>
      </c>
      <c r="AI32" s="1455">
        <f t="shared" si="35"/>
        <v>0</v>
      </c>
      <c r="AJ32" s="1455">
        <f t="shared" si="35"/>
        <v>0</v>
      </c>
      <c r="AK32" s="1455">
        <f t="shared" si="35"/>
        <v>0</v>
      </c>
      <c r="AL32" s="1455">
        <f t="shared" si="35"/>
        <v>0</v>
      </c>
      <c r="AM32" s="1455">
        <f t="shared" si="35"/>
        <v>0</v>
      </c>
      <c r="AN32" s="1455">
        <f t="shared" si="35"/>
        <v>0</v>
      </c>
      <c r="AO32" s="1455">
        <f t="shared" si="35"/>
        <v>0</v>
      </c>
      <c r="AP32" s="1455">
        <f t="shared" si="35"/>
        <v>0</v>
      </c>
      <c r="AQ32" s="1455">
        <f t="shared" si="35"/>
        <v>0</v>
      </c>
      <c r="AR32" s="1455">
        <f t="shared" si="35"/>
        <v>0</v>
      </c>
      <c r="AS32" s="1456">
        <f t="shared" si="10"/>
        <v>0</v>
      </c>
      <c r="AU32" s="1455">
        <f t="shared" si="36"/>
        <v>0</v>
      </c>
      <c r="AV32" s="1455">
        <f t="shared" si="36"/>
        <v>0</v>
      </c>
      <c r="AW32" s="1455">
        <f t="shared" si="36"/>
        <v>0</v>
      </c>
      <c r="AX32" s="1455">
        <f t="shared" si="36"/>
        <v>0</v>
      </c>
      <c r="AY32" s="1455">
        <f t="shared" si="36"/>
        <v>0</v>
      </c>
      <c r="AZ32" s="1455">
        <f t="shared" si="36"/>
        <v>0</v>
      </c>
      <c r="BA32" s="1455">
        <f t="shared" si="36"/>
        <v>0</v>
      </c>
      <c r="BB32" s="1455">
        <f t="shared" si="36"/>
        <v>0</v>
      </c>
      <c r="BC32" s="1455">
        <f t="shared" si="36"/>
        <v>0</v>
      </c>
      <c r="BD32" s="1455">
        <f t="shared" si="36"/>
        <v>0</v>
      </c>
      <c r="BE32" s="1455">
        <f t="shared" si="36"/>
        <v>0</v>
      </c>
      <c r="BF32" s="1457">
        <f t="shared" si="36"/>
        <v>0</v>
      </c>
      <c r="BG32" s="1458">
        <f t="shared" si="12"/>
        <v>0</v>
      </c>
      <c r="BH32" s="1463"/>
      <c r="BI32" s="1457">
        <f t="shared" si="37"/>
        <v>0</v>
      </c>
      <c r="BJ32" s="1457">
        <f t="shared" si="37"/>
        <v>0</v>
      </c>
      <c r="BK32" s="1457">
        <f t="shared" si="37"/>
        <v>0</v>
      </c>
      <c r="BL32" s="1457">
        <f t="shared" si="37"/>
        <v>0</v>
      </c>
      <c r="BM32" s="1457">
        <f t="shared" si="37"/>
        <v>0</v>
      </c>
      <c r="BN32" s="1457">
        <f t="shared" si="37"/>
        <v>0</v>
      </c>
      <c r="BO32" s="1457">
        <f t="shared" si="37"/>
        <v>0</v>
      </c>
      <c r="BP32" s="1457">
        <f t="shared" si="37"/>
        <v>0</v>
      </c>
      <c r="BQ32" s="1457">
        <f t="shared" si="37"/>
        <v>0</v>
      </c>
      <c r="BR32" s="1457">
        <f t="shared" si="37"/>
        <v>0</v>
      </c>
      <c r="BS32" s="1457">
        <f t="shared" si="37"/>
        <v>0</v>
      </c>
      <c r="BT32" s="1457">
        <f t="shared" si="37"/>
        <v>0</v>
      </c>
      <c r="BU32" s="1458">
        <f t="shared" si="14"/>
        <v>0</v>
      </c>
    </row>
    <row r="33" spans="1:73" outlineLevel="1">
      <c r="A33" s="1434"/>
      <c r="B33" s="1454" t="s">
        <v>491</v>
      </c>
      <c r="C33" s="1454"/>
      <c r="D33" s="1457"/>
      <c r="E33" s="1457"/>
      <c r="F33" s="1457"/>
      <c r="G33" s="1457"/>
      <c r="H33" s="1457"/>
      <c r="I33" s="1457"/>
      <c r="J33" s="1457"/>
      <c r="K33" s="1457"/>
      <c r="L33" s="1457"/>
      <c r="M33" s="1457"/>
      <c r="N33" s="1457"/>
      <c r="O33" s="1457"/>
      <c r="P33" s="1456">
        <f t="shared" si="15"/>
        <v>0</v>
      </c>
      <c r="Q33" s="1464"/>
      <c r="R33" s="1434"/>
      <c r="S33" s="1455">
        <f t="shared" si="34"/>
        <v>0</v>
      </c>
      <c r="T33" s="1455">
        <f t="shared" si="34"/>
        <v>0</v>
      </c>
      <c r="U33" s="1455">
        <f t="shared" si="34"/>
        <v>0</v>
      </c>
      <c r="V33" s="1455">
        <f t="shared" si="34"/>
        <v>0</v>
      </c>
      <c r="W33" s="1455">
        <f t="shared" si="34"/>
        <v>0</v>
      </c>
      <c r="X33" s="1455">
        <f t="shared" si="34"/>
        <v>0</v>
      </c>
      <c r="Y33" s="1455">
        <f t="shared" si="34"/>
        <v>0</v>
      </c>
      <c r="Z33" s="1455">
        <f t="shared" si="34"/>
        <v>0</v>
      </c>
      <c r="AA33" s="1455">
        <f t="shared" si="34"/>
        <v>0</v>
      </c>
      <c r="AB33" s="1455">
        <f t="shared" si="34"/>
        <v>0</v>
      </c>
      <c r="AC33" s="1455">
        <f t="shared" si="34"/>
        <v>0</v>
      </c>
      <c r="AD33" s="1455">
        <f t="shared" si="34"/>
        <v>0</v>
      </c>
      <c r="AE33" s="1456">
        <f t="shared" si="8"/>
        <v>0</v>
      </c>
      <c r="AF33" s="1462"/>
      <c r="AG33" s="1455">
        <f t="shared" si="35"/>
        <v>0</v>
      </c>
      <c r="AH33" s="1455">
        <f t="shared" si="35"/>
        <v>0</v>
      </c>
      <c r="AI33" s="1455">
        <f t="shared" si="35"/>
        <v>0</v>
      </c>
      <c r="AJ33" s="1455">
        <f t="shared" si="35"/>
        <v>0</v>
      </c>
      <c r="AK33" s="1455">
        <f t="shared" si="35"/>
        <v>0</v>
      </c>
      <c r="AL33" s="1455">
        <f t="shared" si="35"/>
        <v>0</v>
      </c>
      <c r="AM33" s="1455">
        <f t="shared" si="35"/>
        <v>0</v>
      </c>
      <c r="AN33" s="1455">
        <f t="shared" si="35"/>
        <v>0</v>
      </c>
      <c r="AO33" s="1455">
        <f t="shared" si="35"/>
        <v>0</v>
      </c>
      <c r="AP33" s="1455">
        <f t="shared" si="35"/>
        <v>0</v>
      </c>
      <c r="AQ33" s="1455">
        <f t="shared" si="35"/>
        <v>0</v>
      </c>
      <c r="AR33" s="1455">
        <f t="shared" si="35"/>
        <v>0</v>
      </c>
      <c r="AS33" s="1456">
        <f t="shared" si="10"/>
        <v>0</v>
      </c>
      <c r="AU33" s="1455">
        <f t="shared" si="36"/>
        <v>0</v>
      </c>
      <c r="AV33" s="1455">
        <f t="shared" si="36"/>
        <v>0</v>
      </c>
      <c r="AW33" s="1455">
        <f t="shared" si="36"/>
        <v>0</v>
      </c>
      <c r="AX33" s="1455">
        <f t="shared" si="36"/>
        <v>0</v>
      </c>
      <c r="AY33" s="1455">
        <f t="shared" si="36"/>
        <v>0</v>
      </c>
      <c r="AZ33" s="1455">
        <f t="shared" si="36"/>
        <v>0</v>
      </c>
      <c r="BA33" s="1455">
        <f t="shared" si="36"/>
        <v>0</v>
      </c>
      <c r="BB33" s="1455">
        <f t="shared" si="36"/>
        <v>0</v>
      </c>
      <c r="BC33" s="1455">
        <f t="shared" si="36"/>
        <v>0</v>
      </c>
      <c r="BD33" s="1455">
        <f t="shared" si="36"/>
        <v>0</v>
      </c>
      <c r="BE33" s="1455">
        <f t="shared" si="36"/>
        <v>0</v>
      </c>
      <c r="BF33" s="1457">
        <f t="shared" si="36"/>
        <v>0</v>
      </c>
      <c r="BG33" s="1458">
        <f t="shared" si="12"/>
        <v>0</v>
      </c>
      <c r="BH33" s="1463"/>
      <c r="BI33" s="1457">
        <f t="shared" si="37"/>
        <v>0</v>
      </c>
      <c r="BJ33" s="1457">
        <f t="shared" si="37"/>
        <v>0</v>
      </c>
      <c r="BK33" s="1457">
        <f t="shared" si="37"/>
        <v>0</v>
      </c>
      <c r="BL33" s="1457">
        <f t="shared" si="37"/>
        <v>0</v>
      </c>
      <c r="BM33" s="1457">
        <f t="shared" si="37"/>
        <v>0</v>
      </c>
      <c r="BN33" s="1457">
        <f t="shared" si="37"/>
        <v>0</v>
      </c>
      <c r="BO33" s="1457">
        <f t="shared" si="37"/>
        <v>0</v>
      </c>
      <c r="BP33" s="1457">
        <f t="shared" si="37"/>
        <v>0</v>
      </c>
      <c r="BQ33" s="1457">
        <f t="shared" si="37"/>
        <v>0</v>
      </c>
      <c r="BR33" s="1457">
        <f t="shared" si="37"/>
        <v>0</v>
      </c>
      <c r="BS33" s="1457">
        <f t="shared" si="37"/>
        <v>0</v>
      </c>
      <c r="BT33" s="1457">
        <f t="shared" si="37"/>
        <v>0</v>
      </c>
      <c r="BU33" s="1458">
        <f t="shared" si="14"/>
        <v>0</v>
      </c>
    </row>
    <row r="34" spans="1:73" outlineLevel="1">
      <c r="A34" s="1434"/>
      <c r="B34" s="1454" t="s">
        <v>492</v>
      </c>
      <c r="C34" s="1454"/>
      <c r="D34" s="1457"/>
      <c r="E34" s="1457"/>
      <c r="F34" s="1457"/>
      <c r="G34" s="1457"/>
      <c r="H34" s="1457"/>
      <c r="I34" s="1457"/>
      <c r="J34" s="1457"/>
      <c r="K34" s="1457"/>
      <c r="L34" s="1457"/>
      <c r="M34" s="1457"/>
      <c r="N34" s="1457"/>
      <c r="O34" s="1457"/>
      <c r="P34" s="1456">
        <f t="shared" si="15"/>
        <v>0</v>
      </c>
      <c r="Q34" s="1462"/>
      <c r="R34" s="1434"/>
      <c r="S34" s="1455">
        <f t="shared" si="34"/>
        <v>14840617</v>
      </c>
      <c r="T34" s="1455">
        <f t="shared" si="34"/>
        <v>5113455</v>
      </c>
      <c r="U34" s="1455">
        <f t="shared" si="34"/>
        <v>20013559</v>
      </c>
      <c r="V34" s="1455">
        <f t="shared" si="34"/>
        <v>1079478</v>
      </c>
      <c r="W34" s="1455">
        <f t="shared" si="34"/>
        <v>2314877</v>
      </c>
      <c r="X34" s="1455">
        <f t="shared" si="34"/>
        <v>1885056</v>
      </c>
      <c r="Y34" s="1455">
        <f t="shared" si="34"/>
        <v>440612</v>
      </c>
      <c r="Z34" s="1455">
        <f t="shared" si="34"/>
        <v>740447</v>
      </c>
      <c r="AA34" s="1455">
        <f t="shared" si="34"/>
        <v>2230033</v>
      </c>
      <c r="AB34" s="1455">
        <f t="shared" si="34"/>
        <v>2497600</v>
      </c>
      <c r="AC34" s="1455">
        <f t="shared" si="34"/>
        <v>676224</v>
      </c>
      <c r="AD34" s="1455">
        <f t="shared" si="34"/>
        <v>6235481</v>
      </c>
      <c r="AE34" s="1456">
        <f t="shared" si="8"/>
        <v>58067439</v>
      </c>
      <c r="AF34" s="1462"/>
      <c r="AG34" s="1455">
        <f t="shared" si="35"/>
        <v>0</v>
      </c>
      <c r="AH34" s="1455">
        <f t="shared" si="35"/>
        <v>1697351</v>
      </c>
      <c r="AI34" s="1455">
        <f t="shared" si="35"/>
        <v>704582</v>
      </c>
      <c r="AJ34" s="1455">
        <f t="shared" si="35"/>
        <v>729500</v>
      </c>
      <c r="AK34" s="1455">
        <f t="shared" si="35"/>
        <v>495000</v>
      </c>
      <c r="AL34" s="1455">
        <f t="shared" si="35"/>
        <v>495000</v>
      </c>
      <c r="AM34" s="1455">
        <f t="shared" si="35"/>
        <v>50455</v>
      </c>
      <c r="AN34" s="1455">
        <f t="shared" si="35"/>
        <v>90865</v>
      </c>
      <c r="AO34" s="1455">
        <f t="shared" si="35"/>
        <v>0</v>
      </c>
      <c r="AP34" s="1455">
        <f t="shared" si="35"/>
        <v>793365</v>
      </c>
      <c r="AQ34" s="1455">
        <f t="shared" si="35"/>
        <v>0</v>
      </c>
      <c r="AR34" s="1455">
        <f t="shared" si="35"/>
        <v>0</v>
      </c>
      <c r="AS34" s="1456">
        <f t="shared" si="10"/>
        <v>5056118</v>
      </c>
      <c r="AU34" s="1455">
        <f t="shared" si="36"/>
        <v>90373</v>
      </c>
      <c r="AV34" s="1455">
        <f t="shared" si="36"/>
        <v>62728</v>
      </c>
      <c r="AW34" s="1455">
        <f t="shared" si="36"/>
        <v>62455</v>
      </c>
      <c r="AX34" s="1455">
        <f t="shared" si="36"/>
        <v>152700</v>
      </c>
      <c r="AY34" s="1455">
        <f t="shared" si="36"/>
        <v>36827</v>
      </c>
      <c r="AZ34" s="1455">
        <f t="shared" si="36"/>
        <v>0</v>
      </c>
      <c r="BA34" s="1455">
        <f t="shared" si="36"/>
        <v>0</v>
      </c>
      <c r="BB34" s="1455">
        <f t="shared" si="36"/>
        <v>0</v>
      </c>
      <c r="BC34" s="1455">
        <f t="shared" si="36"/>
        <v>0</v>
      </c>
      <c r="BD34" s="1455">
        <f t="shared" si="36"/>
        <v>0</v>
      </c>
      <c r="BE34" s="1455">
        <f t="shared" si="36"/>
        <v>1198700</v>
      </c>
      <c r="BF34" s="1457">
        <f t="shared" si="36"/>
        <v>0</v>
      </c>
      <c r="BG34" s="1458">
        <f t="shared" si="12"/>
        <v>1603783</v>
      </c>
      <c r="BH34" s="1463"/>
      <c r="BI34" s="1457">
        <f t="shared" si="37"/>
        <v>100000</v>
      </c>
      <c r="BJ34" s="1457">
        <f t="shared" si="37"/>
        <v>100000</v>
      </c>
      <c r="BK34" s="1457">
        <f t="shared" si="37"/>
        <v>100000</v>
      </c>
      <c r="BL34" s="1457">
        <f t="shared" si="37"/>
        <v>100000</v>
      </c>
      <c r="BM34" s="1457">
        <f t="shared" si="37"/>
        <v>100000</v>
      </c>
      <c r="BN34" s="1457">
        <f t="shared" si="37"/>
        <v>100000</v>
      </c>
      <c r="BO34" s="1457">
        <f t="shared" si="37"/>
        <v>100000</v>
      </c>
      <c r="BP34" s="1457">
        <f t="shared" si="37"/>
        <v>100000</v>
      </c>
      <c r="BQ34" s="1457">
        <f t="shared" si="37"/>
        <v>100000</v>
      </c>
      <c r="BR34" s="1457">
        <f t="shared" si="37"/>
        <v>100000</v>
      </c>
      <c r="BS34" s="1457">
        <f t="shared" si="37"/>
        <v>100000</v>
      </c>
      <c r="BT34" s="1457">
        <f t="shared" si="37"/>
        <v>100000</v>
      </c>
      <c r="BU34" s="1458">
        <f t="shared" si="14"/>
        <v>1200000</v>
      </c>
    </row>
    <row r="35" spans="1:73" outlineLevel="1">
      <c r="A35" s="1434"/>
      <c r="B35" s="1454" t="s">
        <v>291</v>
      </c>
      <c r="C35" s="1454"/>
      <c r="D35" s="1457"/>
      <c r="E35" s="1457"/>
      <c r="F35" s="1457"/>
      <c r="G35" s="1457"/>
      <c r="H35" s="1457"/>
      <c r="I35" s="1457"/>
      <c r="J35" s="1457"/>
      <c r="K35" s="1457"/>
      <c r="L35" s="1457"/>
      <c r="M35" s="1457"/>
      <c r="N35" s="1457"/>
      <c r="O35" s="1457"/>
      <c r="P35" s="1456">
        <f t="shared" si="15"/>
        <v>0</v>
      </c>
      <c r="Q35" s="1462"/>
      <c r="R35" s="1434"/>
      <c r="S35" s="1455">
        <f t="shared" si="34"/>
        <v>85587708</v>
      </c>
      <c r="T35" s="1455">
        <f t="shared" si="34"/>
        <v>74748311</v>
      </c>
      <c r="U35" s="1455">
        <f t="shared" si="34"/>
        <v>144374672</v>
      </c>
      <c r="V35" s="1455">
        <f t="shared" si="34"/>
        <v>88188595</v>
      </c>
      <c r="W35" s="1455">
        <f t="shared" si="34"/>
        <v>93197387</v>
      </c>
      <c r="X35" s="1455">
        <f t="shared" si="34"/>
        <v>136778336</v>
      </c>
      <c r="Y35" s="1455">
        <f t="shared" si="34"/>
        <v>86683175</v>
      </c>
      <c r="Z35" s="1455">
        <f t="shared" si="34"/>
        <v>105851921</v>
      </c>
      <c r="AA35" s="1455">
        <f t="shared" si="34"/>
        <v>137100248</v>
      </c>
      <c r="AB35" s="1455">
        <f t="shared" si="34"/>
        <v>105145005</v>
      </c>
      <c r="AC35" s="1455">
        <f t="shared" si="34"/>
        <v>74154752</v>
      </c>
      <c r="AD35" s="1455">
        <f t="shared" si="34"/>
        <v>347762082</v>
      </c>
      <c r="AE35" s="1456">
        <f t="shared" si="8"/>
        <v>1479572192</v>
      </c>
      <c r="AF35" s="1462"/>
      <c r="AG35" s="1455">
        <f t="shared" si="35"/>
        <v>66192979</v>
      </c>
      <c r="AH35" s="1455">
        <f t="shared" si="35"/>
        <v>61915511</v>
      </c>
      <c r="AI35" s="1455">
        <f t="shared" si="35"/>
        <v>40661919</v>
      </c>
      <c r="AJ35" s="1455">
        <f t="shared" si="35"/>
        <v>22112703</v>
      </c>
      <c r="AK35" s="1455">
        <f t="shared" si="35"/>
        <v>26935826</v>
      </c>
      <c r="AL35" s="1455">
        <f t="shared" si="35"/>
        <v>36714747</v>
      </c>
      <c r="AM35" s="1455">
        <f t="shared" si="35"/>
        <v>17410357</v>
      </c>
      <c r="AN35" s="1455">
        <f t="shared" si="35"/>
        <v>16040094</v>
      </c>
      <c r="AO35" s="1455">
        <f t="shared" si="35"/>
        <v>13492983</v>
      </c>
      <c r="AP35" s="1455">
        <f t="shared" si="35"/>
        <v>24767019</v>
      </c>
      <c r="AQ35" s="1455">
        <f t="shared" si="35"/>
        <v>13789048</v>
      </c>
      <c r="AR35" s="1455">
        <f t="shared" si="35"/>
        <v>16323048</v>
      </c>
      <c r="AS35" s="1456">
        <f t="shared" si="10"/>
        <v>356356234</v>
      </c>
      <c r="AU35" s="1455">
        <f>SUM(AU74,AU108)</f>
        <v>12297018</v>
      </c>
      <c r="AV35" s="1455">
        <f t="shared" si="36"/>
        <v>11971329</v>
      </c>
      <c r="AW35" s="1455">
        <f t="shared" si="36"/>
        <v>12151229</v>
      </c>
      <c r="AX35" s="1455">
        <f t="shared" si="36"/>
        <v>12869665</v>
      </c>
      <c r="AY35" s="1455">
        <f t="shared" si="36"/>
        <v>4334696</v>
      </c>
      <c r="AZ35" s="1455">
        <f t="shared" si="36"/>
        <v>10534650</v>
      </c>
      <c r="BA35" s="1455">
        <f t="shared" si="36"/>
        <v>5259960</v>
      </c>
      <c r="BB35" s="1455">
        <f t="shared" si="36"/>
        <v>3458924</v>
      </c>
      <c r="BC35" s="1455">
        <f t="shared" si="36"/>
        <v>11326180</v>
      </c>
      <c r="BD35" s="1455">
        <f t="shared" si="36"/>
        <v>3192088</v>
      </c>
      <c r="BE35" s="1455">
        <f t="shared" si="36"/>
        <v>3058302</v>
      </c>
      <c r="BF35" s="1457">
        <f t="shared" si="36"/>
        <v>6789853.5</v>
      </c>
      <c r="BG35" s="1458">
        <f t="shared" si="12"/>
        <v>97243894.5</v>
      </c>
      <c r="BH35" s="1463"/>
      <c r="BI35" s="1457">
        <f t="shared" si="37"/>
        <v>6512733</v>
      </c>
      <c r="BJ35" s="1457">
        <f t="shared" si="37"/>
        <v>5126599</v>
      </c>
      <c r="BK35" s="1457">
        <f t="shared" si="37"/>
        <v>7330815</v>
      </c>
      <c r="BL35" s="1457">
        <f t="shared" si="37"/>
        <v>4846815</v>
      </c>
      <c r="BM35" s="1457">
        <f t="shared" si="37"/>
        <v>4647815</v>
      </c>
      <c r="BN35" s="1457">
        <f t="shared" si="37"/>
        <v>7306815</v>
      </c>
      <c r="BO35" s="1457">
        <f t="shared" si="37"/>
        <v>4156815</v>
      </c>
      <c r="BP35" s="1457">
        <f t="shared" si="37"/>
        <v>4156815</v>
      </c>
      <c r="BQ35" s="1457">
        <f t="shared" si="37"/>
        <v>7416815</v>
      </c>
      <c r="BR35" s="1457">
        <f t="shared" si="37"/>
        <v>4156815</v>
      </c>
      <c r="BS35" s="1457">
        <f t="shared" si="37"/>
        <v>4156815</v>
      </c>
      <c r="BT35" s="1457">
        <f t="shared" si="37"/>
        <v>5909315</v>
      </c>
      <c r="BU35" s="1458">
        <f t="shared" si="14"/>
        <v>65724982</v>
      </c>
    </row>
    <row r="36" spans="1:73" outlineLevel="1">
      <c r="A36" s="1434"/>
      <c r="B36" s="1454" t="s">
        <v>493</v>
      </c>
      <c r="C36" s="1454"/>
      <c r="D36" s="1457"/>
      <c r="E36" s="1457"/>
      <c r="F36" s="1457"/>
      <c r="G36" s="1457"/>
      <c r="H36" s="1457"/>
      <c r="I36" s="1457"/>
      <c r="J36" s="1457"/>
      <c r="K36" s="1457"/>
      <c r="L36" s="1457"/>
      <c r="M36" s="1457"/>
      <c r="N36" s="1457"/>
      <c r="O36" s="1457"/>
      <c r="P36" s="1456">
        <f t="shared" si="15"/>
        <v>0</v>
      </c>
      <c r="Q36" s="1464"/>
      <c r="R36" s="1434"/>
      <c r="S36" s="1455">
        <f t="shared" ref="S36:AD36" si="38">SUM(S75,S110)</f>
        <v>0</v>
      </c>
      <c r="T36" s="1455">
        <f t="shared" si="38"/>
        <v>0</v>
      </c>
      <c r="U36" s="1455">
        <f t="shared" si="38"/>
        <v>0</v>
      </c>
      <c r="V36" s="1455">
        <f t="shared" si="38"/>
        <v>0</v>
      </c>
      <c r="W36" s="1455">
        <f t="shared" si="38"/>
        <v>0</v>
      </c>
      <c r="X36" s="1455">
        <f t="shared" si="38"/>
        <v>0</v>
      </c>
      <c r="Y36" s="1455">
        <f t="shared" si="38"/>
        <v>10000000</v>
      </c>
      <c r="Z36" s="1455">
        <f t="shared" si="38"/>
        <v>13114114</v>
      </c>
      <c r="AA36" s="1455">
        <f t="shared" si="38"/>
        <v>2000000</v>
      </c>
      <c r="AB36" s="1455">
        <f t="shared" si="38"/>
        <v>4821240</v>
      </c>
      <c r="AC36" s="1455">
        <f t="shared" si="38"/>
        <v>0</v>
      </c>
      <c r="AD36" s="1455">
        <f t="shared" si="38"/>
        <v>0</v>
      </c>
      <c r="AE36" s="1456">
        <f t="shared" si="8"/>
        <v>29935354</v>
      </c>
      <c r="AF36" s="1464"/>
      <c r="AG36" s="1455">
        <f t="shared" ref="AG36:AR36" si="39">SUM(AG75,AG110)</f>
        <v>0</v>
      </c>
      <c r="AH36" s="1455">
        <f t="shared" si="39"/>
        <v>0</v>
      </c>
      <c r="AI36" s="1455">
        <f t="shared" si="39"/>
        <v>0</v>
      </c>
      <c r="AJ36" s="1455">
        <f t="shared" si="39"/>
        <v>0</v>
      </c>
      <c r="AK36" s="1455">
        <f t="shared" si="39"/>
        <v>0</v>
      </c>
      <c r="AL36" s="1455">
        <f t="shared" si="39"/>
        <v>0</v>
      </c>
      <c r="AM36" s="1455">
        <f t="shared" si="39"/>
        <v>0</v>
      </c>
      <c r="AN36" s="1455">
        <f t="shared" si="39"/>
        <v>0</v>
      </c>
      <c r="AO36" s="1455">
        <f t="shared" si="39"/>
        <v>0</v>
      </c>
      <c r="AP36" s="1455">
        <f t="shared" si="39"/>
        <v>0</v>
      </c>
      <c r="AQ36" s="1455">
        <f t="shared" si="39"/>
        <v>0</v>
      </c>
      <c r="AR36" s="1455">
        <f t="shared" si="39"/>
        <v>0</v>
      </c>
      <c r="AS36" s="1456">
        <f t="shared" si="10"/>
        <v>0</v>
      </c>
      <c r="AU36" s="1455">
        <f t="shared" ref="AU36:BF36" si="40">SUM(AU75,AU110)</f>
        <v>0</v>
      </c>
      <c r="AV36" s="1455">
        <f t="shared" si="40"/>
        <v>0</v>
      </c>
      <c r="AW36" s="1455">
        <f t="shared" si="40"/>
        <v>0</v>
      </c>
      <c r="AX36" s="1455">
        <f t="shared" si="40"/>
        <v>0</v>
      </c>
      <c r="AY36" s="1455">
        <f t="shared" si="40"/>
        <v>0</v>
      </c>
      <c r="AZ36" s="1455">
        <f t="shared" si="40"/>
        <v>0</v>
      </c>
      <c r="BA36" s="1455">
        <f t="shared" si="40"/>
        <v>0</v>
      </c>
      <c r="BB36" s="1455">
        <f t="shared" si="40"/>
        <v>0</v>
      </c>
      <c r="BC36" s="1455">
        <f t="shared" si="40"/>
        <v>0</v>
      </c>
      <c r="BD36" s="1455">
        <f t="shared" si="40"/>
        <v>0</v>
      </c>
      <c r="BE36" s="1455">
        <f t="shared" si="40"/>
        <v>0</v>
      </c>
      <c r="BF36" s="1457">
        <f t="shared" si="40"/>
        <v>0</v>
      </c>
      <c r="BG36" s="1458">
        <f t="shared" si="12"/>
        <v>0</v>
      </c>
      <c r="BH36" s="1463"/>
      <c r="BI36" s="1457">
        <f t="shared" ref="BI36:BT36" si="41">SUM(BI75,BI110)</f>
        <v>0</v>
      </c>
      <c r="BJ36" s="1457">
        <f t="shared" si="41"/>
        <v>0</v>
      </c>
      <c r="BK36" s="1457">
        <f t="shared" si="41"/>
        <v>0</v>
      </c>
      <c r="BL36" s="1457">
        <f t="shared" si="41"/>
        <v>0</v>
      </c>
      <c r="BM36" s="1457">
        <f t="shared" si="41"/>
        <v>0</v>
      </c>
      <c r="BN36" s="1457">
        <f t="shared" si="41"/>
        <v>0</v>
      </c>
      <c r="BO36" s="1457">
        <f t="shared" si="41"/>
        <v>0</v>
      </c>
      <c r="BP36" s="1457">
        <f t="shared" si="41"/>
        <v>0</v>
      </c>
      <c r="BQ36" s="1457">
        <f t="shared" si="41"/>
        <v>0</v>
      </c>
      <c r="BR36" s="1457">
        <f t="shared" si="41"/>
        <v>0</v>
      </c>
      <c r="BS36" s="1457">
        <f t="shared" si="41"/>
        <v>0</v>
      </c>
      <c r="BT36" s="1457">
        <f t="shared" si="41"/>
        <v>0</v>
      </c>
      <c r="BU36" s="1458">
        <f t="shared" si="14"/>
        <v>0</v>
      </c>
    </row>
    <row r="37" spans="1:73" outlineLevel="1">
      <c r="A37" s="1434"/>
      <c r="B37" s="1454" t="s">
        <v>494</v>
      </c>
      <c r="C37" s="1454"/>
      <c r="D37" s="1457"/>
      <c r="E37" s="1457"/>
      <c r="F37" s="1457"/>
      <c r="G37" s="1457"/>
      <c r="H37" s="1457"/>
      <c r="I37" s="1457"/>
      <c r="J37" s="1457"/>
      <c r="K37" s="1457"/>
      <c r="L37" s="1457"/>
      <c r="M37" s="1457"/>
      <c r="N37" s="1457"/>
      <c r="O37" s="1457"/>
      <c r="P37" s="1456">
        <f t="shared" si="15"/>
        <v>0</v>
      </c>
      <c r="Q37" s="1464"/>
      <c r="R37" s="1434"/>
      <c r="S37" s="1455">
        <f t="shared" ref="S37:AD37" si="42">SUM(S76,S111)</f>
        <v>0</v>
      </c>
      <c r="T37" s="1455">
        <f t="shared" si="42"/>
        <v>0</v>
      </c>
      <c r="U37" s="1455">
        <f t="shared" si="42"/>
        <v>0</v>
      </c>
      <c r="V37" s="1455">
        <f t="shared" si="42"/>
        <v>0</v>
      </c>
      <c r="W37" s="1455">
        <f t="shared" si="42"/>
        <v>0</v>
      </c>
      <c r="X37" s="1455">
        <f t="shared" si="42"/>
        <v>0</v>
      </c>
      <c r="Y37" s="1455">
        <f t="shared" si="42"/>
        <v>331317</v>
      </c>
      <c r="Z37" s="1455">
        <f t="shared" si="42"/>
        <v>37608</v>
      </c>
      <c r="AA37" s="1455">
        <f t="shared" si="42"/>
        <v>47631</v>
      </c>
      <c r="AB37" s="1455">
        <f t="shared" si="42"/>
        <v>42403</v>
      </c>
      <c r="AC37" s="1455">
        <f t="shared" si="42"/>
        <v>0</v>
      </c>
      <c r="AD37" s="1455">
        <f t="shared" si="42"/>
        <v>30000</v>
      </c>
      <c r="AE37" s="1456">
        <f t="shared" si="8"/>
        <v>488959</v>
      </c>
      <c r="AF37" s="1464"/>
      <c r="AG37" s="1455">
        <f t="shared" ref="AG37:AR37" si="43">SUM(AG76,AG111)</f>
        <v>30000</v>
      </c>
      <c r="AH37" s="1455">
        <f t="shared" si="43"/>
        <v>30000</v>
      </c>
      <c r="AI37" s="1455">
        <f t="shared" si="43"/>
        <v>30000</v>
      </c>
      <c r="AJ37" s="1455">
        <f t="shared" si="43"/>
        <v>30000</v>
      </c>
      <c r="AK37" s="1455">
        <f t="shared" si="43"/>
        <v>2040000</v>
      </c>
      <c r="AL37" s="1455">
        <f t="shared" si="43"/>
        <v>0</v>
      </c>
      <c r="AM37" s="1455">
        <f t="shared" si="43"/>
        <v>0</v>
      </c>
      <c r="AN37" s="1455">
        <f t="shared" si="43"/>
        <v>0</v>
      </c>
      <c r="AO37" s="1455">
        <f t="shared" si="43"/>
        <v>0</v>
      </c>
      <c r="AP37" s="1455">
        <f t="shared" si="43"/>
        <v>0</v>
      </c>
      <c r="AQ37" s="1455">
        <f t="shared" si="43"/>
        <v>0</v>
      </c>
      <c r="AR37" s="1455">
        <f t="shared" si="43"/>
        <v>0</v>
      </c>
      <c r="AS37" s="1456">
        <f t="shared" si="10"/>
        <v>2160000</v>
      </c>
      <c r="AU37" s="1455">
        <f t="shared" ref="AU37:BF37" si="44">SUM(AU76,AU111)</f>
        <v>0</v>
      </c>
      <c r="AV37" s="1455">
        <f t="shared" si="44"/>
        <v>0</v>
      </c>
      <c r="AW37" s="1455">
        <f t="shared" si="44"/>
        <v>0</v>
      </c>
      <c r="AX37" s="1455">
        <f t="shared" si="44"/>
        <v>0</v>
      </c>
      <c r="AY37" s="1455">
        <f t="shared" si="44"/>
        <v>0</v>
      </c>
      <c r="AZ37" s="1455">
        <f t="shared" si="44"/>
        <v>0</v>
      </c>
      <c r="BA37" s="1455">
        <f t="shared" si="44"/>
        <v>0</v>
      </c>
      <c r="BB37" s="1455">
        <f t="shared" si="44"/>
        <v>0</v>
      </c>
      <c r="BC37" s="1455">
        <f t="shared" si="44"/>
        <v>0</v>
      </c>
      <c r="BD37" s="1455">
        <f t="shared" si="44"/>
        <v>0</v>
      </c>
      <c r="BE37" s="1455">
        <f t="shared" si="44"/>
        <v>0</v>
      </c>
      <c r="BF37" s="1457">
        <f t="shared" si="44"/>
        <v>0</v>
      </c>
      <c r="BG37" s="1458">
        <f t="shared" si="12"/>
        <v>0</v>
      </c>
      <c r="BH37" s="1463"/>
      <c r="BI37" s="1457">
        <f t="shared" ref="BI37:BT37" si="45">SUM(BI76,BI111)</f>
        <v>0</v>
      </c>
      <c r="BJ37" s="1457">
        <f t="shared" si="45"/>
        <v>0</v>
      </c>
      <c r="BK37" s="1457">
        <f t="shared" si="45"/>
        <v>0</v>
      </c>
      <c r="BL37" s="1457">
        <f t="shared" si="45"/>
        <v>0</v>
      </c>
      <c r="BM37" s="1457">
        <f t="shared" si="45"/>
        <v>0</v>
      </c>
      <c r="BN37" s="1457">
        <f t="shared" si="45"/>
        <v>0</v>
      </c>
      <c r="BO37" s="1457">
        <f t="shared" si="45"/>
        <v>0</v>
      </c>
      <c r="BP37" s="1457">
        <f t="shared" si="45"/>
        <v>0</v>
      </c>
      <c r="BQ37" s="1457">
        <f t="shared" si="45"/>
        <v>0</v>
      </c>
      <c r="BR37" s="1457">
        <f t="shared" si="45"/>
        <v>0</v>
      </c>
      <c r="BS37" s="1457">
        <f t="shared" si="45"/>
        <v>0</v>
      </c>
      <c r="BT37" s="1457">
        <f t="shared" si="45"/>
        <v>0</v>
      </c>
      <c r="BU37" s="1458">
        <f t="shared" si="14"/>
        <v>0</v>
      </c>
    </row>
    <row r="38" spans="1:73" outlineLevel="1">
      <c r="A38" s="1434"/>
      <c r="B38" s="1454" t="s">
        <v>495</v>
      </c>
      <c r="C38" s="1454"/>
      <c r="D38" s="1457"/>
      <c r="E38" s="1457"/>
      <c r="F38" s="1457"/>
      <c r="G38" s="1457"/>
      <c r="H38" s="1457"/>
      <c r="I38" s="1457"/>
      <c r="J38" s="1457"/>
      <c r="K38" s="1457"/>
      <c r="L38" s="1457"/>
      <c r="M38" s="1457"/>
      <c r="N38" s="1457"/>
      <c r="O38" s="1457"/>
      <c r="P38" s="1456">
        <f t="shared" si="15"/>
        <v>0</v>
      </c>
      <c r="Q38" s="1464"/>
      <c r="R38" s="1434"/>
      <c r="S38" s="1455">
        <f t="shared" ref="S38:AD38" si="46">SUM(S77,S112)</f>
        <v>3696321</v>
      </c>
      <c r="T38" s="1455">
        <f t="shared" si="46"/>
        <v>4135573</v>
      </c>
      <c r="U38" s="1455">
        <f t="shared" si="46"/>
        <v>5605487</v>
      </c>
      <c r="V38" s="1455">
        <f t="shared" si="46"/>
        <v>5891774</v>
      </c>
      <c r="W38" s="1455">
        <f t="shared" si="46"/>
        <v>4262330</v>
      </c>
      <c r="X38" s="1455">
        <f t="shared" si="46"/>
        <v>4813270</v>
      </c>
      <c r="Y38" s="1455">
        <f t="shared" si="46"/>
        <v>6023516</v>
      </c>
      <c r="Z38" s="1455">
        <f t="shared" si="46"/>
        <v>7224321</v>
      </c>
      <c r="AA38" s="1455">
        <f t="shared" si="46"/>
        <v>7214291</v>
      </c>
      <c r="AB38" s="1455">
        <f t="shared" si="46"/>
        <v>8286093</v>
      </c>
      <c r="AC38" s="1455">
        <f t="shared" si="46"/>
        <v>1591370</v>
      </c>
      <c r="AD38" s="1455">
        <f t="shared" si="46"/>
        <v>1918840</v>
      </c>
      <c r="AE38" s="1456">
        <f t="shared" si="8"/>
        <v>60663186</v>
      </c>
      <c r="AF38" s="1464"/>
      <c r="AG38" s="1455">
        <f t="shared" ref="AG38:AR38" si="47">SUM(AG77,AG112)</f>
        <v>2151167</v>
      </c>
      <c r="AH38" s="1455">
        <f t="shared" si="47"/>
        <v>2389923</v>
      </c>
      <c r="AI38" s="1455">
        <f t="shared" si="47"/>
        <v>1958770</v>
      </c>
      <c r="AJ38" s="1455">
        <f t="shared" si="47"/>
        <v>1825851</v>
      </c>
      <c r="AK38" s="1455">
        <f t="shared" si="47"/>
        <v>1712894</v>
      </c>
      <c r="AL38" s="1455">
        <f t="shared" si="47"/>
        <v>1842793</v>
      </c>
      <c r="AM38" s="1455">
        <f t="shared" si="47"/>
        <v>2154452</v>
      </c>
      <c r="AN38" s="1455">
        <f t="shared" si="47"/>
        <v>2018956</v>
      </c>
      <c r="AO38" s="1455">
        <f t="shared" si="47"/>
        <v>2128366</v>
      </c>
      <c r="AP38" s="1455">
        <f t="shared" si="47"/>
        <v>1128691</v>
      </c>
      <c r="AQ38" s="1455">
        <f t="shared" si="47"/>
        <v>300000</v>
      </c>
      <c r="AR38" s="1455">
        <f t="shared" si="47"/>
        <v>300000</v>
      </c>
      <c r="AS38" s="1456">
        <f t="shared" si="10"/>
        <v>19911863</v>
      </c>
      <c r="AU38" s="1455">
        <f t="shared" ref="AU38:BF38" si="48">SUM(AU77,AU112)</f>
        <v>300000</v>
      </c>
      <c r="AV38" s="1455">
        <f t="shared" si="48"/>
        <v>300000</v>
      </c>
      <c r="AW38" s="1455">
        <f t="shared" si="48"/>
        <v>300000</v>
      </c>
      <c r="AX38" s="1455">
        <f t="shared" si="48"/>
        <v>300000</v>
      </c>
      <c r="AY38" s="1455">
        <f t="shared" si="48"/>
        <v>300000</v>
      </c>
      <c r="AZ38" s="1455">
        <f t="shared" si="48"/>
        <v>300000</v>
      </c>
      <c r="BA38" s="1455">
        <f t="shared" si="48"/>
        <v>300000</v>
      </c>
      <c r="BB38" s="1455">
        <f t="shared" si="48"/>
        <v>300000</v>
      </c>
      <c r="BC38" s="1455">
        <f t="shared" si="48"/>
        <v>300000</v>
      </c>
      <c r="BD38" s="1455">
        <f t="shared" si="48"/>
        <v>300000</v>
      </c>
      <c r="BE38" s="1455">
        <f t="shared" si="48"/>
        <v>300000</v>
      </c>
      <c r="BF38" s="1457">
        <f t="shared" si="48"/>
        <v>300000</v>
      </c>
      <c r="BG38" s="1458">
        <f t="shared" si="12"/>
        <v>3600000</v>
      </c>
      <c r="BH38" s="1463"/>
      <c r="BI38" s="1457">
        <f t="shared" ref="BI38:BT38" si="49">SUM(BI77,BI112)</f>
        <v>300000</v>
      </c>
      <c r="BJ38" s="1457">
        <f t="shared" si="49"/>
        <v>300000</v>
      </c>
      <c r="BK38" s="1457">
        <f t="shared" si="49"/>
        <v>300000</v>
      </c>
      <c r="BL38" s="1457">
        <f t="shared" si="49"/>
        <v>300000</v>
      </c>
      <c r="BM38" s="1457">
        <f t="shared" si="49"/>
        <v>300000</v>
      </c>
      <c r="BN38" s="1457">
        <f t="shared" si="49"/>
        <v>300000</v>
      </c>
      <c r="BO38" s="1457">
        <f t="shared" si="49"/>
        <v>300000</v>
      </c>
      <c r="BP38" s="1457">
        <f t="shared" si="49"/>
        <v>300000</v>
      </c>
      <c r="BQ38" s="1457">
        <f t="shared" si="49"/>
        <v>300000</v>
      </c>
      <c r="BR38" s="1457">
        <f t="shared" si="49"/>
        <v>300000</v>
      </c>
      <c r="BS38" s="1457">
        <f t="shared" si="49"/>
        <v>300000</v>
      </c>
      <c r="BT38" s="1457">
        <f t="shared" si="49"/>
        <v>300000</v>
      </c>
      <c r="BU38" s="1458">
        <f t="shared" si="14"/>
        <v>3600000</v>
      </c>
    </row>
    <row r="39" spans="1:73" s="1496" customFormat="1" outlineLevel="1">
      <c r="A39" s="1492"/>
      <c r="B39" s="1493" t="s">
        <v>496</v>
      </c>
      <c r="C39" s="1493"/>
      <c r="D39" s="1494"/>
      <c r="E39" s="1494"/>
      <c r="F39" s="1494"/>
      <c r="G39" s="1494"/>
      <c r="H39" s="1494"/>
      <c r="I39" s="1494"/>
      <c r="J39" s="1494"/>
      <c r="K39" s="1494"/>
      <c r="L39" s="1494"/>
      <c r="M39" s="1494"/>
      <c r="N39" s="1494"/>
      <c r="O39" s="1494"/>
      <c r="P39" s="1494">
        <f t="shared" si="15"/>
        <v>0</v>
      </c>
      <c r="Q39" s="1495"/>
      <c r="R39" s="1492"/>
      <c r="S39" s="1494">
        <f t="shared" ref="S39:AD39" si="50">SUM(S78,S113)</f>
        <v>1216570</v>
      </c>
      <c r="T39" s="1494">
        <f t="shared" si="50"/>
        <v>1237533</v>
      </c>
      <c r="U39" s="1494">
        <f t="shared" si="50"/>
        <v>1237533</v>
      </c>
      <c r="V39" s="1494">
        <f t="shared" si="50"/>
        <v>1237533</v>
      </c>
      <c r="W39" s="1494">
        <f t="shared" si="50"/>
        <v>1344074</v>
      </c>
      <c r="X39" s="1494">
        <f t="shared" si="50"/>
        <v>1366828</v>
      </c>
      <c r="Y39" s="1494">
        <f t="shared" si="50"/>
        <v>1366827</v>
      </c>
      <c r="Z39" s="1494">
        <f t="shared" si="50"/>
        <v>1366827</v>
      </c>
      <c r="AA39" s="1494">
        <f t="shared" si="50"/>
        <v>1366827</v>
      </c>
      <c r="AB39" s="1494">
        <f t="shared" si="50"/>
        <v>1366827</v>
      </c>
      <c r="AC39" s="1494">
        <f t="shared" si="50"/>
        <v>1366827</v>
      </c>
      <c r="AD39" s="1494">
        <f t="shared" si="50"/>
        <v>1238608</v>
      </c>
      <c r="AE39" s="1494">
        <f t="shared" si="8"/>
        <v>15712814</v>
      </c>
      <c r="AF39" s="1495"/>
      <c r="AG39" s="1494">
        <f t="shared" ref="AG39:AR39" si="51">SUM(AG78,AG113)</f>
        <v>1234462</v>
      </c>
      <c r="AH39" s="1494">
        <f t="shared" si="51"/>
        <v>1234462</v>
      </c>
      <c r="AI39" s="1494">
        <f t="shared" si="51"/>
        <v>1426855</v>
      </c>
      <c r="AJ39" s="1494">
        <f t="shared" si="51"/>
        <v>1298593</v>
      </c>
      <c r="AK39" s="1494">
        <f t="shared" si="51"/>
        <v>1298593</v>
      </c>
      <c r="AL39" s="1494">
        <f t="shared" si="51"/>
        <v>1298593</v>
      </c>
      <c r="AM39" s="1494">
        <f t="shared" si="51"/>
        <v>1298593</v>
      </c>
      <c r="AN39" s="1494">
        <f t="shared" si="51"/>
        <v>1298593</v>
      </c>
      <c r="AO39" s="1494">
        <f t="shared" si="51"/>
        <v>1298593</v>
      </c>
      <c r="AP39" s="1494">
        <f t="shared" si="51"/>
        <v>1298593</v>
      </c>
      <c r="AQ39" s="1494">
        <f t="shared" si="51"/>
        <v>1298593</v>
      </c>
      <c r="AR39" s="1494">
        <f t="shared" si="51"/>
        <v>1166092</v>
      </c>
      <c r="AS39" s="1494">
        <f t="shared" si="10"/>
        <v>15450615</v>
      </c>
      <c r="AU39" s="1494">
        <f t="shared" ref="AU39:BF39" si="52">SUM(AU78,AU113)</f>
        <v>1298640</v>
      </c>
      <c r="AV39" s="1494">
        <f t="shared" si="52"/>
        <v>1298640</v>
      </c>
      <c r="AW39" s="1494">
        <f t="shared" si="52"/>
        <v>1298640</v>
      </c>
      <c r="AX39" s="1494">
        <f t="shared" si="52"/>
        <v>1298640</v>
      </c>
      <c r="AY39" s="1494">
        <f t="shared" si="52"/>
        <v>1298640</v>
      </c>
      <c r="AZ39" s="1494">
        <f t="shared" si="52"/>
        <v>1298640</v>
      </c>
      <c r="BA39" s="1494">
        <f t="shared" si="52"/>
        <v>1298640</v>
      </c>
      <c r="BB39" s="1494">
        <f t="shared" si="52"/>
        <v>1298640</v>
      </c>
      <c r="BC39" s="1494">
        <f t="shared" si="52"/>
        <v>1298640</v>
      </c>
      <c r="BD39" s="1494">
        <f t="shared" si="52"/>
        <v>1298640</v>
      </c>
      <c r="BE39" s="1494">
        <f t="shared" si="52"/>
        <v>1298640</v>
      </c>
      <c r="BF39" s="1494">
        <f t="shared" si="52"/>
        <v>1298640</v>
      </c>
      <c r="BG39" s="1494">
        <f t="shared" si="12"/>
        <v>15583680</v>
      </c>
      <c r="BH39" s="1497"/>
      <c r="BI39" s="1494">
        <f t="shared" ref="BI39:BT39" si="53">SUM(BI78,BI113)</f>
        <v>1298640</v>
      </c>
      <c r="BJ39" s="1494">
        <f t="shared" si="53"/>
        <v>1298640</v>
      </c>
      <c r="BK39" s="1494">
        <f t="shared" si="53"/>
        <v>1298640</v>
      </c>
      <c r="BL39" s="1494">
        <f t="shared" si="53"/>
        <v>1298640</v>
      </c>
      <c r="BM39" s="1494">
        <f t="shared" si="53"/>
        <v>1298640</v>
      </c>
      <c r="BN39" s="1494">
        <f t="shared" si="53"/>
        <v>1298640</v>
      </c>
      <c r="BO39" s="1494">
        <f t="shared" si="53"/>
        <v>1298640</v>
      </c>
      <c r="BP39" s="1494">
        <f t="shared" si="53"/>
        <v>1298640</v>
      </c>
      <c r="BQ39" s="1494">
        <f t="shared" si="53"/>
        <v>1298640</v>
      </c>
      <c r="BR39" s="1494">
        <f t="shared" si="53"/>
        <v>1298640</v>
      </c>
      <c r="BS39" s="1494">
        <f t="shared" si="53"/>
        <v>1298640</v>
      </c>
      <c r="BT39" s="1494">
        <f t="shared" si="53"/>
        <v>1298640</v>
      </c>
      <c r="BU39" s="1494">
        <f t="shared" si="14"/>
        <v>15583680</v>
      </c>
    </row>
    <row r="40" spans="1:73" outlineLevel="1">
      <c r="A40" s="1434"/>
      <c r="B40" s="1454" t="s">
        <v>497</v>
      </c>
      <c r="C40" s="1454"/>
      <c r="D40" s="1457"/>
      <c r="E40" s="1457"/>
      <c r="F40" s="1457"/>
      <c r="G40" s="1457"/>
      <c r="H40" s="1457"/>
      <c r="I40" s="1457"/>
      <c r="J40" s="1457"/>
      <c r="K40" s="1457"/>
      <c r="L40" s="1457"/>
      <c r="M40" s="1457"/>
      <c r="N40" s="1457"/>
      <c r="O40" s="1457"/>
      <c r="P40" s="1456">
        <f t="shared" si="15"/>
        <v>0</v>
      </c>
      <c r="Q40" s="1464"/>
      <c r="R40" s="1434"/>
      <c r="S40" s="1455">
        <f t="shared" ref="S40:AD40" si="54">SUM(S79,S114)</f>
        <v>0</v>
      </c>
      <c r="T40" s="1455">
        <f t="shared" si="54"/>
        <v>0</v>
      </c>
      <c r="U40" s="1455">
        <f t="shared" si="54"/>
        <v>0</v>
      </c>
      <c r="V40" s="1455">
        <f t="shared" si="54"/>
        <v>0</v>
      </c>
      <c r="W40" s="1455">
        <f t="shared" si="54"/>
        <v>0</v>
      </c>
      <c r="X40" s="1455">
        <f t="shared" si="54"/>
        <v>0</v>
      </c>
      <c r="Y40" s="1455">
        <f t="shared" si="54"/>
        <v>0</v>
      </c>
      <c r="Z40" s="1455">
        <f t="shared" si="54"/>
        <v>0</v>
      </c>
      <c r="AA40" s="1455">
        <f t="shared" si="54"/>
        <v>0</v>
      </c>
      <c r="AB40" s="1455">
        <f t="shared" si="54"/>
        <v>0</v>
      </c>
      <c r="AC40" s="1455">
        <f t="shared" si="54"/>
        <v>0</v>
      </c>
      <c r="AD40" s="1455">
        <f t="shared" si="54"/>
        <v>0</v>
      </c>
      <c r="AE40" s="1456">
        <f t="shared" si="8"/>
        <v>0</v>
      </c>
      <c r="AF40" s="1464"/>
      <c r="AG40" s="1455">
        <f t="shared" ref="AG40:AR40" si="55">SUM(AG79,AG114)</f>
        <v>0</v>
      </c>
      <c r="AH40" s="1455">
        <f t="shared" si="55"/>
        <v>0</v>
      </c>
      <c r="AI40" s="1455">
        <f t="shared" si="55"/>
        <v>0</v>
      </c>
      <c r="AJ40" s="1455">
        <f t="shared" si="55"/>
        <v>0</v>
      </c>
      <c r="AK40" s="1455">
        <f t="shared" si="55"/>
        <v>0</v>
      </c>
      <c r="AL40" s="1455">
        <f t="shared" si="55"/>
        <v>0</v>
      </c>
      <c r="AM40" s="1455">
        <f t="shared" si="55"/>
        <v>0</v>
      </c>
      <c r="AN40" s="1455">
        <f t="shared" si="55"/>
        <v>0</v>
      </c>
      <c r="AO40" s="1455">
        <f t="shared" si="55"/>
        <v>0</v>
      </c>
      <c r="AP40" s="1455">
        <f t="shared" si="55"/>
        <v>0</v>
      </c>
      <c r="AQ40" s="1455">
        <f t="shared" si="55"/>
        <v>0</v>
      </c>
      <c r="AR40" s="1455">
        <f t="shared" si="55"/>
        <v>0</v>
      </c>
      <c r="AS40" s="1456">
        <f t="shared" si="10"/>
        <v>0</v>
      </c>
      <c r="AU40" s="1455">
        <f t="shared" ref="AU40:BF40" si="56">SUM(AU79,AU114)</f>
        <v>0</v>
      </c>
      <c r="AV40" s="1455">
        <f t="shared" si="56"/>
        <v>0</v>
      </c>
      <c r="AW40" s="1455">
        <f t="shared" si="56"/>
        <v>0</v>
      </c>
      <c r="AX40" s="1455">
        <f t="shared" si="56"/>
        <v>0</v>
      </c>
      <c r="AY40" s="1455">
        <f t="shared" si="56"/>
        <v>0</v>
      </c>
      <c r="AZ40" s="1455">
        <f t="shared" si="56"/>
        <v>0</v>
      </c>
      <c r="BA40" s="1455">
        <f t="shared" si="56"/>
        <v>0</v>
      </c>
      <c r="BB40" s="1455">
        <f t="shared" si="56"/>
        <v>0</v>
      </c>
      <c r="BC40" s="1455">
        <f t="shared" si="56"/>
        <v>0</v>
      </c>
      <c r="BD40" s="1455">
        <f t="shared" si="56"/>
        <v>0</v>
      </c>
      <c r="BE40" s="1455">
        <f t="shared" si="56"/>
        <v>0</v>
      </c>
      <c r="BF40" s="1457">
        <f t="shared" si="56"/>
        <v>0</v>
      </c>
      <c r="BG40" s="1458">
        <f t="shared" si="12"/>
        <v>0</v>
      </c>
      <c r="BH40" s="1463"/>
      <c r="BI40" s="1457">
        <f t="shared" ref="BI40:BT40" si="57">SUM(BI79,BI114)</f>
        <v>0</v>
      </c>
      <c r="BJ40" s="1457">
        <f t="shared" si="57"/>
        <v>0</v>
      </c>
      <c r="BK40" s="1457">
        <f t="shared" si="57"/>
        <v>0</v>
      </c>
      <c r="BL40" s="1457">
        <f t="shared" si="57"/>
        <v>0</v>
      </c>
      <c r="BM40" s="1457">
        <f t="shared" si="57"/>
        <v>0</v>
      </c>
      <c r="BN40" s="1457">
        <f t="shared" si="57"/>
        <v>0</v>
      </c>
      <c r="BO40" s="1457">
        <f t="shared" si="57"/>
        <v>0</v>
      </c>
      <c r="BP40" s="1457">
        <f t="shared" si="57"/>
        <v>0</v>
      </c>
      <c r="BQ40" s="1457">
        <f t="shared" si="57"/>
        <v>0</v>
      </c>
      <c r="BR40" s="1457">
        <f t="shared" si="57"/>
        <v>0</v>
      </c>
      <c r="BS40" s="1457">
        <f t="shared" si="57"/>
        <v>0</v>
      </c>
      <c r="BT40" s="1457">
        <f t="shared" si="57"/>
        <v>0</v>
      </c>
      <c r="BU40" s="1458">
        <f t="shared" si="14"/>
        <v>0</v>
      </c>
    </row>
    <row r="41" spans="1:73" outlineLevel="1">
      <c r="A41" s="1434"/>
      <c r="B41" s="1454" t="s">
        <v>498</v>
      </c>
      <c r="C41" s="1454"/>
      <c r="D41" s="1457"/>
      <c r="E41" s="1457"/>
      <c r="F41" s="1457"/>
      <c r="G41" s="1457"/>
      <c r="H41" s="1457"/>
      <c r="I41" s="1457"/>
      <c r="J41" s="1457"/>
      <c r="K41" s="1457"/>
      <c r="L41" s="1457"/>
      <c r="M41" s="1457"/>
      <c r="N41" s="1457"/>
      <c r="O41" s="1457"/>
      <c r="P41" s="1456">
        <f t="shared" si="15"/>
        <v>0</v>
      </c>
      <c r="Q41" s="1464"/>
      <c r="R41" s="1434"/>
      <c r="S41" s="1455">
        <f t="shared" ref="S41:AD41" si="58">SUM(S80,S115)</f>
        <v>0</v>
      </c>
      <c r="T41" s="1455">
        <f t="shared" si="58"/>
        <v>0</v>
      </c>
      <c r="U41" s="1455">
        <f t="shared" si="58"/>
        <v>0</v>
      </c>
      <c r="V41" s="1455">
        <f t="shared" si="58"/>
        <v>0</v>
      </c>
      <c r="W41" s="1455">
        <f t="shared" si="58"/>
        <v>0</v>
      </c>
      <c r="X41" s="1455">
        <f t="shared" si="58"/>
        <v>0</v>
      </c>
      <c r="Y41" s="1455">
        <f t="shared" si="58"/>
        <v>0</v>
      </c>
      <c r="Z41" s="1455">
        <f t="shared" si="58"/>
        <v>0</v>
      </c>
      <c r="AA41" s="1455">
        <f t="shared" si="58"/>
        <v>0</v>
      </c>
      <c r="AB41" s="1455">
        <f t="shared" si="58"/>
        <v>0</v>
      </c>
      <c r="AC41" s="1455">
        <f t="shared" si="58"/>
        <v>0</v>
      </c>
      <c r="AD41" s="1455">
        <f t="shared" si="58"/>
        <v>0</v>
      </c>
      <c r="AE41" s="1456">
        <f t="shared" si="8"/>
        <v>0</v>
      </c>
      <c r="AF41" s="1464"/>
      <c r="AG41" s="1455">
        <f t="shared" ref="AG41:AR41" si="59">SUM(AG80,AG115)</f>
        <v>0</v>
      </c>
      <c r="AH41" s="1455">
        <f t="shared" si="59"/>
        <v>0</v>
      </c>
      <c r="AI41" s="1455">
        <f t="shared" si="59"/>
        <v>0</v>
      </c>
      <c r="AJ41" s="1455">
        <f t="shared" si="59"/>
        <v>0</v>
      </c>
      <c r="AK41" s="1455">
        <f t="shared" si="59"/>
        <v>0</v>
      </c>
      <c r="AL41" s="1455">
        <f t="shared" si="59"/>
        <v>0</v>
      </c>
      <c r="AM41" s="1455">
        <f t="shared" si="59"/>
        <v>0</v>
      </c>
      <c r="AN41" s="1455">
        <f t="shared" si="59"/>
        <v>0</v>
      </c>
      <c r="AO41" s="1455">
        <f t="shared" si="59"/>
        <v>0</v>
      </c>
      <c r="AP41" s="1455">
        <f t="shared" si="59"/>
        <v>0</v>
      </c>
      <c r="AQ41" s="1455">
        <f t="shared" si="59"/>
        <v>0</v>
      </c>
      <c r="AR41" s="1455">
        <f t="shared" si="59"/>
        <v>0</v>
      </c>
      <c r="AS41" s="1456">
        <f t="shared" si="10"/>
        <v>0</v>
      </c>
      <c r="AU41" s="1455">
        <f t="shared" ref="AU41:BF41" si="60">SUM(AU80,AU115)</f>
        <v>0</v>
      </c>
      <c r="AV41" s="1455">
        <f t="shared" si="60"/>
        <v>0</v>
      </c>
      <c r="AW41" s="1455">
        <f t="shared" si="60"/>
        <v>0</v>
      </c>
      <c r="AX41" s="1455">
        <f t="shared" si="60"/>
        <v>0</v>
      </c>
      <c r="AY41" s="1455">
        <f t="shared" si="60"/>
        <v>0</v>
      </c>
      <c r="AZ41" s="1455">
        <f t="shared" si="60"/>
        <v>0</v>
      </c>
      <c r="BA41" s="1455">
        <f t="shared" si="60"/>
        <v>0</v>
      </c>
      <c r="BB41" s="1455">
        <f t="shared" si="60"/>
        <v>0</v>
      </c>
      <c r="BC41" s="1455">
        <f t="shared" si="60"/>
        <v>0</v>
      </c>
      <c r="BD41" s="1455">
        <f t="shared" si="60"/>
        <v>0</v>
      </c>
      <c r="BE41" s="1455">
        <f t="shared" si="60"/>
        <v>0</v>
      </c>
      <c r="BF41" s="1457">
        <f t="shared" si="60"/>
        <v>0</v>
      </c>
      <c r="BG41" s="1458">
        <f t="shared" si="12"/>
        <v>0</v>
      </c>
      <c r="BH41" s="1463"/>
      <c r="BI41" s="1457">
        <f t="shared" ref="BI41:BT41" si="61">SUM(BI80,BI115)</f>
        <v>0</v>
      </c>
      <c r="BJ41" s="1457">
        <f t="shared" si="61"/>
        <v>0</v>
      </c>
      <c r="BK41" s="1457">
        <f t="shared" si="61"/>
        <v>0</v>
      </c>
      <c r="BL41" s="1457">
        <f t="shared" si="61"/>
        <v>0</v>
      </c>
      <c r="BM41" s="1457">
        <f t="shared" si="61"/>
        <v>0</v>
      </c>
      <c r="BN41" s="1457">
        <f t="shared" si="61"/>
        <v>0</v>
      </c>
      <c r="BO41" s="1457">
        <f t="shared" si="61"/>
        <v>0</v>
      </c>
      <c r="BP41" s="1457">
        <f t="shared" si="61"/>
        <v>0</v>
      </c>
      <c r="BQ41" s="1457">
        <f t="shared" si="61"/>
        <v>0</v>
      </c>
      <c r="BR41" s="1457">
        <f t="shared" si="61"/>
        <v>0</v>
      </c>
      <c r="BS41" s="1457">
        <f t="shared" si="61"/>
        <v>0</v>
      </c>
      <c r="BT41" s="1457">
        <f t="shared" si="61"/>
        <v>0</v>
      </c>
      <c r="BU41" s="1458">
        <f t="shared" si="14"/>
        <v>0</v>
      </c>
    </row>
    <row r="42" spans="1:73" outlineLevel="1">
      <c r="A42" s="1434"/>
      <c r="B42" s="1454" t="s">
        <v>499</v>
      </c>
      <c r="C42" s="1454"/>
      <c r="D42" s="1457"/>
      <c r="E42" s="1457"/>
      <c r="F42" s="1457"/>
      <c r="G42" s="1457"/>
      <c r="H42" s="1457"/>
      <c r="I42" s="1457"/>
      <c r="J42" s="1457"/>
      <c r="K42" s="1457"/>
      <c r="L42" s="1457"/>
      <c r="M42" s="1457"/>
      <c r="N42" s="1457"/>
      <c r="O42" s="1457"/>
      <c r="P42" s="1456">
        <f t="shared" si="15"/>
        <v>0</v>
      </c>
      <c r="Q42" s="1462"/>
      <c r="R42" s="1434"/>
      <c r="S42" s="1455">
        <f t="shared" ref="S42:AD42" si="62">SUM(S81,S116)</f>
        <v>20114400</v>
      </c>
      <c r="T42" s="1455">
        <f t="shared" si="62"/>
        <v>10606575</v>
      </c>
      <c r="U42" s="1455">
        <f t="shared" si="62"/>
        <v>41965350</v>
      </c>
      <c r="V42" s="1455">
        <f t="shared" si="62"/>
        <v>97289430</v>
      </c>
      <c r="W42" s="1455">
        <f t="shared" si="62"/>
        <v>118225910</v>
      </c>
      <c r="X42" s="1455">
        <f t="shared" si="62"/>
        <v>145532520</v>
      </c>
      <c r="Y42" s="1455">
        <f t="shared" si="62"/>
        <v>158381790</v>
      </c>
      <c r="Z42" s="1455">
        <f t="shared" si="62"/>
        <v>131844930</v>
      </c>
      <c r="AA42" s="1455">
        <f t="shared" si="62"/>
        <v>66119130</v>
      </c>
      <c r="AB42" s="1455">
        <f t="shared" si="62"/>
        <v>0</v>
      </c>
      <c r="AC42" s="1455">
        <f t="shared" si="62"/>
        <v>0</v>
      </c>
      <c r="AD42" s="1455">
        <f t="shared" si="62"/>
        <v>0</v>
      </c>
      <c r="AE42" s="1456">
        <f t="shared" si="8"/>
        <v>790080035</v>
      </c>
      <c r="AF42" s="1462"/>
      <c r="AG42" s="1455">
        <f t="shared" ref="AG42:AR42" si="63">SUM(AG81,AG116)</f>
        <v>0</v>
      </c>
      <c r="AH42" s="1455">
        <f t="shared" si="63"/>
        <v>0</v>
      </c>
      <c r="AI42" s="1455">
        <f t="shared" si="63"/>
        <v>0</v>
      </c>
      <c r="AJ42" s="1455">
        <f t="shared" si="63"/>
        <v>0</v>
      </c>
      <c r="AK42" s="1455">
        <f t="shared" si="63"/>
        <v>0</v>
      </c>
      <c r="AL42" s="1455">
        <f t="shared" si="63"/>
        <v>0</v>
      </c>
      <c r="AM42" s="1455">
        <f t="shared" si="63"/>
        <v>0</v>
      </c>
      <c r="AN42" s="1455">
        <f t="shared" si="63"/>
        <v>0</v>
      </c>
      <c r="AO42" s="1455">
        <f t="shared" si="63"/>
        <v>0</v>
      </c>
      <c r="AP42" s="1455">
        <f t="shared" si="63"/>
        <v>0</v>
      </c>
      <c r="AQ42" s="1455">
        <f t="shared" si="63"/>
        <v>0</v>
      </c>
      <c r="AR42" s="1455">
        <f t="shared" si="63"/>
        <v>0</v>
      </c>
      <c r="AS42" s="1456">
        <f t="shared" si="10"/>
        <v>0</v>
      </c>
      <c r="AU42" s="1455">
        <f t="shared" ref="AU42:BF42" si="64">SUM(AU81,AU116)</f>
        <v>0</v>
      </c>
      <c r="AV42" s="1455">
        <f t="shared" si="64"/>
        <v>0</v>
      </c>
      <c r="AW42" s="1455">
        <f t="shared" si="64"/>
        <v>0</v>
      </c>
      <c r="AX42" s="1455">
        <f t="shared" si="64"/>
        <v>0</v>
      </c>
      <c r="AY42" s="1455">
        <f t="shared" si="64"/>
        <v>0</v>
      </c>
      <c r="AZ42" s="1455">
        <f t="shared" si="64"/>
        <v>0</v>
      </c>
      <c r="BA42" s="1455">
        <f t="shared" si="64"/>
        <v>0</v>
      </c>
      <c r="BB42" s="1455">
        <f t="shared" si="64"/>
        <v>0</v>
      </c>
      <c r="BC42" s="1455">
        <f t="shared" si="64"/>
        <v>0</v>
      </c>
      <c r="BD42" s="1455">
        <f t="shared" si="64"/>
        <v>0</v>
      </c>
      <c r="BE42" s="1455">
        <f t="shared" si="64"/>
        <v>0</v>
      </c>
      <c r="BF42" s="1457">
        <f t="shared" si="64"/>
        <v>0</v>
      </c>
      <c r="BG42" s="1458">
        <f t="shared" si="12"/>
        <v>0</v>
      </c>
      <c r="BH42" s="1463"/>
      <c r="BI42" s="1457">
        <f t="shared" ref="BI42:BT42" si="65">SUM(BI81,BI116)</f>
        <v>0</v>
      </c>
      <c r="BJ42" s="1457">
        <f t="shared" si="65"/>
        <v>0</v>
      </c>
      <c r="BK42" s="1457">
        <f t="shared" si="65"/>
        <v>0</v>
      </c>
      <c r="BL42" s="1457">
        <f t="shared" si="65"/>
        <v>0</v>
      </c>
      <c r="BM42" s="1457">
        <f t="shared" si="65"/>
        <v>0</v>
      </c>
      <c r="BN42" s="1457">
        <f t="shared" si="65"/>
        <v>0</v>
      </c>
      <c r="BO42" s="1457">
        <f t="shared" si="65"/>
        <v>0</v>
      </c>
      <c r="BP42" s="1457">
        <f t="shared" si="65"/>
        <v>0</v>
      </c>
      <c r="BQ42" s="1457">
        <f t="shared" si="65"/>
        <v>0</v>
      </c>
      <c r="BR42" s="1457">
        <f t="shared" si="65"/>
        <v>0</v>
      </c>
      <c r="BS42" s="1457">
        <f t="shared" si="65"/>
        <v>0</v>
      </c>
      <c r="BT42" s="1457">
        <f t="shared" si="65"/>
        <v>0</v>
      </c>
      <c r="BU42" s="1458">
        <f t="shared" si="14"/>
        <v>0</v>
      </c>
    </row>
    <row r="43" spans="1:73" outlineLevel="1">
      <c r="A43" s="1434"/>
      <c r="B43" s="1454" t="s">
        <v>500</v>
      </c>
      <c r="C43" s="1454"/>
      <c r="D43" s="1457"/>
      <c r="E43" s="1457"/>
      <c r="F43" s="1457"/>
      <c r="G43" s="1457"/>
      <c r="H43" s="1457"/>
      <c r="I43" s="1457"/>
      <c r="J43" s="1457"/>
      <c r="K43" s="1457"/>
      <c r="L43" s="1457"/>
      <c r="M43" s="1457"/>
      <c r="N43" s="1457"/>
      <c r="O43" s="1457"/>
      <c r="P43" s="1456">
        <f t="shared" si="15"/>
        <v>0</v>
      </c>
      <c r="Q43" s="1464"/>
      <c r="R43" s="1434"/>
      <c r="S43" s="1455">
        <f>SUM(S117)</f>
        <v>0</v>
      </c>
      <c r="T43" s="1455">
        <f t="shared" ref="T43:AD45" si="66">SUM(T117)</f>
        <v>0</v>
      </c>
      <c r="U43" s="1455">
        <f t="shared" si="66"/>
        <v>0</v>
      </c>
      <c r="V43" s="1455">
        <f t="shared" si="66"/>
        <v>0</v>
      </c>
      <c r="W43" s="1455">
        <f t="shared" si="66"/>
        <v>0</v>
      </c>
      <c r="X43" s="1455">
        <f t="shared" si="66"/>
        <v>0</v>
      </c>
      <c r="Y43" s="1455">
        <f t="shared" si="66"/>
        <v>0</v>
      </c>
      <c r="Z43" s="1455">
        <f t="shared" si="66"/>
        <v>0</v>
      </c>
      <c r="AA43" s="1455">
        <f t="shared" si="66"/>
        <v>0</v>
      </c>
      <c r="AB43" s="1455">
        <f t="shared" si="66"/>
        <v>0</v>
      </c>
      <c r="AC43" s="1455">
        <f t="shared" si="66"/>
        <v>0</v>
      </c>
      <c r="AD43" s="1455">
        <f t="shared" si="66"/>
        <v>0</v>
      </c>
      <c r="AE43" s="1456">
        <f t="shared" si="8"/>
        <v>0</v>
      </c>
      <c r="AF43" s="1464"/>
      <c r="AG43" s="1455">
        <f t="shared" ref="AG43:AR45" si="67">SUM(AG117)</f>
        <v>0</v>
      </c>
      <c r="AH43" s="1455">
        <f t="shared" si="67"/>
        <v>0</v>
      </c>
      <c r="AI43" s="1455">
        <f t="shared" si="67"/>
        <v>0</v>
      </c>
      <c r="AJ43" s="1455">
        <f t="shared" si="67"/>
        <v>0</v>
      </c>
      <c r="AK43" s="1455">
        <f t="shared" si="67"/>
        <v>0</v>
      </c>
      <c r="AL43" s="1455">
        <f t="shared" si="67"/>
        <v>0</v>
      </c>
      <c r="AM43" s="1455">
        <f t="shared" si="67"/>
        <v>0</v>
      </c>
      <c r="AN43" s="1455">
        <f t="shared" si="67"/>
        <v>0</v>
      </c>
      <c r="AO43" s="1455">
        <f t="shared" si="67"/>
        <v>0</v>
      </c>
      <c r="AP43" s="1455">
        <f t="shared" si="67"/>
        <v>0</v>
      </c>
      <c r="AQ43" s="1455">
        <f t="shared" si="67"/>
        <v>0</v>
      </c>
      <c r="AR43" s="1455">
        <f t="shared" si="67"/>
        <v>0</v>
      </c>
      <c r="AS43" s="1456">
        <f t="shared" si="10"/>
        <v>0</v>
      </c>
      <c r="AU43" s="1455">
        <f t="shared" ref="AU43:BF45" si="68">SUM(AU117)</f>
        <v>0</v>
      </c>
      <c r="AV43" s="1455">
        <f t="shared" si="68"/>
        <v>0</v>
      </c>
      <c r="AW43" s="1455">
        <f t="shared" si="68"/>
        <v>0</v>
      </c>
      <c r="AX43" s="1455">
        <f t="shared" si="68"/>
        <v>0</v>
      </c>
      <c r="AY43" s="1455">
        <f t="shared" si="68"/>
        <v>0</v>
      </c>
      <c r="AZ43" s="1455">
        <f t="shared" si="68"/>
        <v>0</v>
      </c>
      <c r="BA43" s="1455">
        <f t="shared" si="68"/>
        <v>0</v>
      </c>
      <c r="BB43" s="1455">
        <f t="shared" si="68"/>
        <v>0</v>
      </c>
      <c r="BC43" s="1455">
        <f t="shared" si="68"/>
        <v>0</v>
      </c>
      <c r="BD43" s="1455">
        <f t="shared" si="68"/>
        <v>0</v>
      </c>
      <c r="BE43" s="1455">
        <f t="shared" si="68"/>
        <v>0</v>
      </c>
      <c r="BF43" s="1457">
        <f t="shared" si="68"/>
        <v>0</v>
      </c>
      <c r="BG43" s="1458">
        <f t="shared" si="12"/>
        <v>0</v>
      </c>
      <c r="BH43" s="1463"/>
      <c r="BI43" s="1457">
        <f t="shared" ref="BI43:BT45" si="69">SUM(BI117)</f>
        <v>0</v>
      </c>
      <c r="BJ43" s="1457">
        <f t="shared" si="69"/>
        <v>0</v>
      </c>
      <c r="BK43" s="1457">
        <f t="shared" si="69"/>
        <v>0</v>
      </c>
      <c r="BL43" s="1457">
        <f t="shared" si="69"/>
        <v>0</v>
      </c>
      <c r="BM43" s="1457">
        <f t="shared" si="69"/>
        <v>0</v>
      </c>
      <c r="BN43" s="1457">
        <f t="shared" si="69"/>
        <v>0</v>
      </c>
      <c r="BO43" s="1457">
        <f t="shared" si="69"/>
        <v>0</v>
      </c>
      <c r="BP43" s="1457">
        <f t="shared" si="69"/>
        <v>0</v>
      </c>
      <c r="BQ43" s="1457">
        <f t="shared" si="69"/>
        <v>0</v>
      </c>
      <c r="BR43" s="1457">
        <f t="shared" si="69"/>
        <v>0</v>
      </c>
      <c r="BS43" s="1457">
        <f t="shared" si="69"/>
        <v>0</v>
      </c>
      <c r="BT43" s="1457">
        <f t="shared" si="69"/>
        <v>0</v>
      </c>
      <c r="BU43" s="1458">
        <f t="shared" si="14"/>
        <v>0</v>
      </c>
    </row>
    <row r="44" spans="1:73" outlineLevel="1">
      <c r="A44" s="1434"/>
      <c r="B44" s="1454" t="s">
        <v>501</v>
      </c>
      <c r="C44" s="1454"/>
      <c r="D44" s="1457"/>
      <c r="E44" s="1457"/>
      <c r="F44" s="1457"/>
      <c r="G44" s="1457"/>
      <c r="H44" s="1457"/>
      <c r="I44" s="1457"/>
      <c r="J44" s="1457"/>
      <c r="K44" s="1457"/>
      <c r="L44" s="1457"/>
      <c r="M44" s="1457"/>
      <c r="N44" s="1457"/>
      <c r="O44" s="1457"/>
      <c r="P44" s="1456">
        <f t="shared" si="15"/>
        <v>0</v>
      </c>
      <c r="Q44" s="1464"/>
      <c r="R44" s="1434"/>
      <c r="S44" s="1455">
        <f>SUM(S118)</f>
        <v>0</v>
      </c>
      <c r="T44" s="1455">
        <f t="shared" si="66"/>
        <v>0</v>
      </c>
      <c r="U44" s="1455">
        <f t="shared" si="66"/>
        <v>0</v>
      </c>
      <c r="V44" s="1455">
        <f t="shared" si="66"/>
        <v>0</v>
      </c>
      <c r="W44" s="1455">
        <f t="shared" si="66"/>
        <v>0</v>
      </c>
      <c r="X44" s="1455">
        <f t="shared" si="66"/>
        <v>0</v>
      </c>
      <c r="Y44" s="1455">
        <f t="shared" si="66"/>
        <v>0</v>
      </c>
      <c r="Z44" s="1455">
        <f t="shared" si="66"/>
        <v>0</v>
      </c>
      <c r="AA44" s="1455">
        <f t="shared" si="66"/>
        <v>0</v>
      </c>
      <c r="AB44" s="1455">
        <f t="shared" si="66"/>
        <v>0</v>
      </c>
      <c r="AC44" s="1455">
        <f t="shared" si="66"/>
        <v>0</v>
      </c>
      <c r="AD44" s="1455">
        <f t="shared" si="66"/>
        <v>0</v>
      </c>
      <c r="AE44" s="1456">
        <f t="shared" si="8"/>
        <v>0</v>
      </c>
      <c r="AF44" s="1464"/>
      <c r="AG44" s="1455">
        <f t="shared" si="67"/>
        <v>0</v>
      </c>
      <c r="AH44" s="1455">
        <f t="shared" si="67"/>
        <v>0</v>
      </c>
      <c r="AI44" s="1455">
        <f t="shared" si="67"/>
        <v>0</v>
      </c>
      <c r="AJ44" s="1455">
        <f t="shared" si="67"/>
        <v>0</v>
      </c>
      <c r="AK44" s="1455">
        <f t="shared" si="67"/>
        <v>0</v>
      </c>
      <c r="AL44" s="1455">
        <f t="shared" si="67"/>
        <v>0</v>
      </c>
      <c r="AM44" s="1455">
        <f t="shared" si="67"/>
        <v>0</v>
      </c>
      <c r="AN44" s="1455">
        <f t="shared" si="67"/>
        <v>0</v>
      </c>
      <c r="AO44" s="1455">
        <f t="shared" si="67"/>
        <v>0</v>
      </c>
      <c r="AP44" s="1455">
        <f t="shared" si="67"/>
        <v>0</v>
      </c>
      <c r="AQ44" s="1455">
        <f t="shared" si="67"/>
        <v>0</v>
      </c>
      <c r="AR44" s="1455">
        <f t="shared" si="67"/>
        <v>0</v>
      </c>
      <c r="AS44" s="1456">
        <f t="shared" si="10"/>
        <v>0</v>
      </c>
      <c r="AU44" s="1455">
        <f t="shared" si="68"/>
        <v>0</v>
      </c>
      <c r="AV44" s="1455">
        <f t="shared" si="68"/>
        <v>0</v>
      </c>
      <c r="AW44" s="1455">
        <f t="shared" si="68"/>
        <v>0</v>
      </c>
      <c r="AX44" s="1455">
        <f t="shared" si="68"/>
        <v>0</v>
      </c>
      <c r="AY44" s="1455">
        <f t="shared" si="68"/>
        <v>0</v>
      </c>
      <c r="AZ44" s="1455">
        <f t="shared" si="68"/>
        <v>0</v>
      </c>
      <c r="BA44" s="1455">
        <f t="shared" si="68"/>
        <v>0</v>
      </c>
      <c r="BB44" s="1455">
        <f t="shared" si="68"/>
        <v>0</v>
      </c>
      <c r="BC44" s="1455">
        <f t="shared" si="68"/>
        <v>0</v>
      </c>
      <c r="BD44" s="1455">
        <f t="shared" si="68"/>
        <v>0</v>
      </c>
      <c r="BE44" s="1455">
        <f t="shared" si="68"/>
        <v>0</v>
      </c>
      <c r="BF44" s="1457">
        <f t="shared" si="68"/>
        <v>0</v>
      </c>
      <c r="BG44" s="1458">
        <f t="shared" si="12"/>
        <v>0</v>
      </c>
      <c r="BH44" s="1463"/>
      <c r="BI44" s="1457">
        <f t="shared" si="69"/>
        <v>0</v>
      </c>
      <c r="BJ44" s="1457">
        <f t="shared" si="69"/>
        <v>0</v>
      </c>
      <c r="BK44" s="1457">
        <f t="shared" si="69"/>
        <v>0</v>
      </c>
      <c r="BL44" s="1457">
        <f t="shared" si="69"/>
        <v>0</v>
      </c>
      <c r="BM44" s="1457">
        <f t="shared" si="69"/>
        <v>0</v>
      </c>
      <c r="BN44" s="1457">
        <f t="shared" si="69"/>
        <v>0</v>
      </c>
      <c r="BO44" s="1457">
        <f t="shared" si="69"/>
        <v>0</v>
      </c>
      <c r="BP44" s="1457">
        <f t="shared" si="69"/>
        <v>0</v>
      </c>
      <c r="BQ44" s="1457">
        <f t="shared" si="69"/>
        <v>0</v>
      </c>
      <c r="BR44" s="1457">
        <f t="shared" si="69"/>
        <v>0</v>
      </c>
      <c r="BS44" s="1457">
        <f t="shared" si="69"/>
        <v>0</v>
      </c>
      <c r="BT44" s="1457">
        <f t="shared" si="69"/>
        <v>0</v>
      </c>
      <c r="BU44" s="1458">
        <f t="shared" si="14"/>
        <v>0</v>
      </c>
    </row>
    <row r="45" spans="1:73" outlineLevel="1">
      <c r="A45" s="1434"/>
      <c r="B45" s="1454" t="s">
        <v>502</v>
      </c>
      <c r="C45" s="1454"/>
      <c r="D45" s="1457"/>
      <c r="E45" s="1457"/>
      <c r="F45" s="1457"/>
      <c r="G45" s="1457"/>
      <c r="H45" s="1457"/>
      <c r="I45" s="1457"/>
      <c r="J45" s="1457"/>
      <c r="K45" s="1457"/>
      <c r="L45" s="1457"/>
      <c r="M45" s="1457"/>
      <c r="N45" s="1457"/>
      <c r="O45" s="1457"/>
      <c r="P45" s="1456">
        <f t="shared" si="15"/>
        <v>0</v>
      </c>
      <c r="Q45" s="1464"/>
      <c r="R45" s="1434"/>
      <c r="S45" s="1455">
        <f>SUM(S119)</f>
        <v>0</v>
      </c>
      <c r="T45" s="1455">
        <f t="shared" si="66"/>
        <v>0</v>
      </c>
      <c r="U45" s="1455">
        <f t="shared" si="66"/>
        <v>0</v>
      </c>
      <c r="V45" s="1455">
        <f t="shared" si="66"/>
        <v>0</v>
      </c>
      <c r="W45" s="1455">
        <f t="shared" si="66"/>
        <v>0</v>
      </c>
      <c r="X45" s="1455">
        <f t="shared" si="66"/>
        <v>0</v>
      </c>
      <c r="Y45" s="1455">
        <f t="shared" si="66"/>
        <v>0</v>
      </c>
      <c r="Z45" s="1455">
        <f t="shared" si="66"/>
        <v>0</v>
      </c>
      <c r="AA45" s="1455">
        <f t="shared" si="66"/>
        <v>0</v>
      </c>
      <c r="AB45" s="1455">
        <f t="shared" si="66"/>
        <v>0</v>
      </c>
      <c r="AC45" s="1455">
        <f t="shared" si="66"/>
        <v>0</v>
      </c>
      <c r="AD45" s="1455">
        <f t="shared" si="66"/>
        <v>0</v>
      </c>
      <c r="AE45" s="1456">
        <f t="shared" si="8"/>
        <v>0</v>
      </c>
      <c r="AF45" s="1464"/>
      <c r="AG45" s="1455">
        <f t="shared" si="67"/>
        <v>0</v>
      </c>
      <c r="AH45" s="1455">
        <f t="shared" si="67"/>
        <v>0</v>
      </c>
      <c r="AI45" s="1455">
        <f t="shared" si="67"/>
        <v>0</v>
      </c>
      <c r="AJ45" s="1455">
        <f t="shared" si="67"/>
        <v>0</v>
      </c>
      <c r="AK45" s="1455">
        <f t="shared" si="67"/>
        <v>0</v>
      </c>
      <c r="AL45" s="1455">
        <f t="shared" si="67"/>
        <v>0</v>
      </c>
      <c r="AM45" s="1455">
        <f t="shared" si="67"/>
        <v>0</v>
      </c>
      <c r="AN45" s="1455">
        <f t="shared" si="67"/>
        <v>0</v>
      </c>
      <c r="AO45" s="1455">
        <f t="shared" si="67"/>
        <v>0</v>
      </c>
      <c r="AP45" s="1455">
        <f t="shared" si="67"/>
        <v>0</v>
      </c>
      <c r="AQ45" s="1455">
        <f t="shared" si="67"/>
        <v>0</v>
      </c>
      <c r="AR45" s="1455">
        <f t="shared" si="67"/>
        <v>0</v>
      </c>
      <c r="AS45" s="1456">
        <f t="shared" si="10"/>
        <v>0</v>
      </c>
      <c r="AU45" s="1455">
        <f t="shared" si="68"/>
        <v>0</v>
      </c>
      <c r="AV45" s="1455">
        <f t="shared" si="68"/>
        <v>0</v>
      </c>
      <c r="AW45" s="1455">
        <f t="shared" si="68"/>
        <v>0</v>
      </c>
      <c r="AX45" s="1455">
        <f t="shared" si="68"/>
        <v>0</v>
      </c>
      <c r="AY45" s="1455">
        <f t="shared" si="68"/>
        <v>0</v>
      </c>
      <c r="AZ45" s="1455">
        <f t="shared" si="68"/>
        <v>0</v>
      </c>
      <c r="BA45" s="1455">
        <f t="shared" si="68"/>
        <v>0</v>
      </c>
      <c r="BB45" s="1455">
        <f t="shared" si="68"/>
        <v>0</v>
      </c>
      <c r="BC45" s="1455">
        <f t="shared" si="68"/>
        <v>0</v>
      </c>
      <c r="BD45" s="1455">
        <f t="shared" si="68"/>
        <v>0</v>
      </c>
      <c r="BE45" s="1455">
        <f t="shared" si="68"/>
        <v>0</v>
      </c>
      <c r="BF45" s="1457">
        <f t="shared" si="68"/>
        <v>0</v>
      </c>
      <c r="BG45" s="1458">
        <f t="shared" si="12"/>
        <v>0</v>
      </c>
      <c r="BH45" s="1463"/>
      <c r="BI45" s="1457">
        <f t="shared" si="69"/>
        <v>0</v>
      </c>
      <c r="BJ45" s="1457">
        <f t="shared" si="69"/>
        <v>0</v>
      </c>
      <c r="BK45" s="1457">
        <f t="shared" si="69"/>
        <v>0</v>
      </c>
      <c r="BL45" s="1457">
        <f t="shared" si="69"/>
        <v>0</v>
      </c>
      <c r="BM45" s="1457">
        <f t="shared" si="69"/>
        <v>0</v>
      </c>
      <c r="BN45" s="1457">
        <f t="shared" si="69"/>
        <v>0</v>
      </c>
      <c r="BO45" s="1457">
        <f t="shared" si="69"/>
        <v>0</v>
      </c>
      <c r="BP45" s="1457">
        <f t="shared" si="69"/>
        <v>0</v>
      </c>
      <c r="BQ45" s="1457">
        <f t="shared" si="69"/>
        <v>0</v>
      </c>
      <c r="BR45" s="1457">
        <f t="shared" si="69"/>
        <v>0</v>
      </c>
      <c r="BS45" s="1457">
        <f t="shared" si="69"/>
        <v>0</v>
      </c>
      <c r="BT45" s="1457">
        <f t="shared" si="69"/>
        <v>0</v>
      </c>
      <c r="BU45" s="1458">
        <f t="shared" si="14"/>
        <v>0</v>
      </c>
    </row>
    <row r="46" spans="1:73" s="1496" customFormat="1" outlineLevel="1">
      <c r="A46" s="1492"/>
      <c r="B46" s="1493" t="s">
        <v>503</v>
      </c>
      <c r="C46" s="1493"/>
      <c r="D46" s="1494"/>
      <c r="E46" s="1494"/>
      <c r="F46" s="1494"/>
      <c r="G46" s="1494"/>
      <c r="H46" s="1494"/>
      <c r="I46" s="1494"/>
      <c r="J46" s="1494"/>
      <c r="K46" s="1494"/>
      <c r="L46" s="1494"/>
      <c r="M46" s="1494"/>
      <c r="N46" s="1494"/>
      <c r="O46" s="1494"/>
      <c r="P46" s="1494">
        <f t="shared" si="15"/>
        <v>0</v>
      </c>
      <c r="Q46" s="1495"/>
      <c r="R46" s="1492"/>
      <c r="S46" s="1494">
        <f t="shared" ref="S46:AD46" si="70">SUM(S84,S120)</f>
        <v>1791363</v>
      </c>
      <c r="T46" s="1494">
        <f t="shared" si="70"/>
        <v>1618005</v>
      </c>
      <c r="U46" s="1494">
        <f t="shared" si="70"/>
        <v>1791362</v>
      </c>
      <c r="V46" s="1494">
        <f t="shared" si="70"/>
        <v>1733577</v>
      </c>
      <c r="W46" s="1494">
        <f t="shared" si="70"/>
        <v>1791362</v>
      </c>
      <c r="X46" s="1494">
        <f t="shared" si="70"/>
        <v>161186702</v>
      </c>
      <c r="Y46" s="1494">
        <f t="shared" si="70"/>
        <v>-8298831</v>
      </c>
      <c r="Z46" s="1494">
        <f t="shared" si="70"/>
        <v>51579007</v>
      </c>
      <c r="AA46" s="1494">
        <f t="shared" si="70"/>
        <v>51521220</v>
      </c>
      <c r="AB46" s="1494">
        <f t="shared" si="70"/>
        <v>-129666557</v>
      </c>
      <c r="AC46" s="1494">
        <f t="shared" si="70"/>
        <v>124009790</v>
      </c>
      <c r="AD46" s="1494">
        <f t="shared" si="70"/>
        <v>12419029</v>
      </c>
      <c r="AE46" s="1494">
        <f t="shared" si="8"/>
        <v>271476029</v>
      </c>
      <c r="AF46" s="1495"/>
      <c r="AG46" s="1494">
        <f t="shared" ref="AG46:AR46" si="71">SUM(AG84,AG120)</f>
        <v>26929586</v>
      </c>
      <c r="AH46" s="1494">
        <f t="shared" si="71"/>
        <v>25192194</v>
      </c>
      <c r="AI46" s="1494">
        <f t="shared" si="71"/>
        <v>14419872</v>
      </c>
      <c r="AJ46" s="1494">
        <f t="shared" si="71"/>
        <v>24891757</v>
      </c>
      <c r="AK46" s="1494">
        <f t="shared" si="71"/>
        <v>25721483</v>
      </c>
      <c r="AL46" s="1494">
        <f t="shared" si="71"/>
        <v>15666623</v>
      </c>
      <c r="AM46" s="1494">
        <f t="shared" si="71"/>
        <v>-36550069</v>
      </c>
      <c r="AN46" s="1494">
        <f t="shared" si="71"/>
        <v>6747608</v>
      </c>
      <c r="AO46" s="1494">
        <f t="shared" si="71"/>
        <v>7866280</v>
      </c>
      <c r="AP46" s="1494">
        <f t="shared" si="71"/>
        <v>12685085</v>
      </c>
      <c r="AQ46" s="1494">
        <f t="shared" si="71"/>
        <v>11152935</v>
      </c>
      <c r="AR46" s="1494">
        <f t="shared" si="71"/>
        <v>12685085</v>
      </c>
      <c r="AS46" s="1494">
        <f t="shared" si="10"/>
        <v>147408439</v>
      </c>
      <c r="AU46" s="1494">
        <f t="shared" ref="AU46:BF46" si="72">SUM(AU84,AU120)</f>
        <v>12685085</v>
      </c>
      <c r="AV46" s="1494">
        <f t="shared" si="72"/>
        <v>11457497</v>
      </c>
      <c r="AW46" s="1494">
        <f t="shared" si="72"/>
        <v>12685085</v>
      </c>
      <c r="AX46" s="1494">
        <f t="shared" si="72"/>
        <v>12275889</v>
      </c>
      <c r="AY46" s="1494">
        <f t="shared" si="72"/>
        <v>12685085</v>
      </c>
      <c r="AZ46" s="1494">
        <f t="shared" si="72"/>
        <v>12275889</v>
      </c>
      <c r="BA46" s="1494">
        <f t="shared" si="72"/>
        <v>12685085</v>
      </c>
      <c r="BB46" s="1494">
        <f t="shared" si="72"/>
        <v>12685085</v>
      </c>
      <c r="BC46" s="1494">
        <f t="shared" si="72"/>
        <v>12275889</v>
      </c>
      <c r="BD46" s="1494">
        <f t="shared" si="72"/>
        <v>12685085</v>
      </c>
      <c r="BE46" s="1494">
        <f t="shared" si="72"/>
        <v>12275889</v>
      </c>
      <c r="BF46" s="1494">
        <f t="shared" si="72"/>
        <v>12685085</v>
      </c>
      <c r="BG46" s="1494">
        <f t="shared" si="12"/>
        <v>149356648</v>
      </c>
      <c r="BH46" s="1497"/>
      <c r="BI46" s="1494">
        <f t="shared" ref="BI46:BT46" si="73">SUM(BI84,BI120)</f>
        <v>12685085</v>
      </c>
      <c r="BJ46" s="1494">
        <f t="shared" si="73"/>
        <v>12685085</v>
      </c>
      <c r="BK46" s="1494">
        <f t="shared" si="73"/>
        <v>12685085</v>
      </c>
      <c r="BL46" s="1494">
        <f t="shared" si="73"/>
        <v>12685085</v>
      </c>
      <c r="BM46" s="1494">
        <f t="shared" si="73"/>
        <v>12685085</v>
      </c>
      <c r="BN46" s="1494">
        <f t="shared" si="73"/>
        <v>0</v>
      </c>
      <c r="BO46" s="1494">
        <f t="shared" si="73"/>
        <v>0</v>
      </c>
      <c r="BP46" s="1494">
        <f t="shared" si="73"/>
        <v>0</v>
      </c>
      <c r="BQ46" s="1494">
        <f t="shared" si="73"/>
        <v>0</v>
      </c>
      <c r="BR46" s="1494">
        <f t="shared" si="73"/>
        <v>0</v>
      </c>
      <c r="BS46" s="1494">
        <f t="shared" si="73"/>
        <v>0</v>
      </c>
      <c r="BT46" s="1494">
        <f t="shared" si="73"/>
        <v>0</v>
      </c>
      <c r="BU46" s="1494">
        <f t="shared" si="14"/>
        <v>63425425</v>
      </c>
    </row>
    <row r="47" spans="1:73" outlineLevel="1">
      <c r="A47" s="1434"/>
      <c r="B47" s="1454" t="s">
        <v>504</v>
      </c>
      <c r="C47" s="1454"/>
      <c r="D47" s="1457"/>
      <c r="E47" s="1457"/>
      <c r="F47" s="1457"/>
      <c r="G47" s="1457"/>
      <c r="H47" s="1457"/>
      <c r="I47" s="1457"/>
      <c r="J47" s="1457"/>
      <c r="K47" s="1457"/>
      <c r="L47" s="1457"/>
      <c r="M47" s="1457"/>
      <c r="N47" s="1457"/>
      <c r="O47" s="1457"/>
      <c r="P47" s="1456">
        <f t="shared" si="15"/>
        <v>0</v>
      </c>
      <c r="Q47" s="1464"/>
      <c r="R47" s="1434"/>
      <c r="S47" s="1455">
        <f t="shared" ref="S47:AD47" si="74">SUM(S85,S121)</f>
        <v>0</v>
      </c>
      <c r="T47" s="1455">
        <f t="shared" si="74"/>
        <v>0</v>
      </c>
      <c r="U47" s="1455">
        <f t="shared" si="74"/>
        <v>0</v>
      </c>
      <c r="V47" s="1455">
        <f t="shared" si="74"/>
        <v>0</v>
      </c>
      <c r="W47" s="1455">
        <f t="shared" si="74"/>
        <v>0</v>
      </c>
      <c r="X47" s="1455">
        <f t="shared" si="74"/>
        <v>0</v>
      </c>
      <c r="Y47" s="1455">
        <f t="shared" si="74"/>
        <v>0</v>
      </c>
      <c r="Z47" s="1455">
        <f t="shared" si="74"/>
        <v>0</v>
      </c>
      <c r="AA47" s="1455">
        <f t="shared" si="74"/>
        <v>0</v>
      </c>
      <c r="AB47" s="1455">
        <f t="shared" si="74"/>
        <v>0</v>
      </c>
      <c r="AC47" s="1455">
        <f t="shared" si="74"/>
        <v>0</v>
      </c>
      <c r="AD47" s="1455">
        <f t="shared" si="74"/>
        <v>0</v>
      </c>
      <c r="AE47" s="1456">
        <f t="shared" si="8"/>
        <v>0</v>
      </c>
      <c r="AF47" s="1464"/>
      <c r="AG47" s="1455">
        <f t="shared" ref="AG47:AR47" si="75">SUM(AG85,AG121)</f>
        <v>0</v>
      </c>
      <c r="AH47" s="1455">
        <f t="shared" si="75"/>
        <v>0</v>
      </c>
      <c r="AI47" s="1455">
        <f t="shared" si="75"/>
        <v>0</v>
      </c>
      <c r="AJ47" s="1455">
        <f t="shared" si="75"/>
        <v>0</v>
      </c>
      <c r="AK47" s="1455">
        <f t="shared" si="75"/>
        <v>0</v>
      </c>
      <c r="AL47" s="1455">
        <f t="shared" si="75"/>
        <v>0</v>
      </c>
      <c r="AM47" s="1455">
        <f t="shared" si="75"/>
        <v>0</v>
      </c>
      <c r="AN47" s="1455">
        <f t="shared" si="75"/>
        <v>0</v>
      </c>
      <c r="AO47" s="1455">
        <f t="shared" si="75"/>
        <v>0</v>
      </c>
      <c r="AP47" s="1455">
        <f t="shared" si="75"/>
        <v>0</v>
      </c>
      <c r="AQ47" s="1455">
        <f t="shared" si="75"/>
        <v>0</v>
      </c>
      <c r="AR47" s="1455">
        <f t="shared" si="75"/>
        <v>0</v>
      </c>
      <c r="AS47" s="1456">
        <f t="shared" si="10"/>
        <v>0</v>
      </c>
      <c r="AU47" s="1455">
        <f t="shared" ref="AU47:BF47" si="76">SUM(AU85,AU121)</f>
        <v>0</v>
      </c>
      <c r="AV47" s="1455">
        <f t="shared" si="76"/>
        <v>0</v>
      </c>
      <c r="AW47" s="1455">
        <f t="shared" si="76"/>
        <v>0</v>
      </c>
      <c r="AX47" s="1455">
        <f t="shared" si="76"/>
        <v>0</v>
      </c>
      <c r="AY47" s="1455">
        <f t="shared" si="76"/>
        <v>0</v>
      </c>
      <c r="AZ47" s="1455">
        <f t="shared" si="76"/>
        <v>0</v>
      </c>
      <c r="BA47" s="1455">
        <f t="shared" si="76"/>
        <v>0</v>
      </c>
      <c r="BB47" s="1455">
        <f t="shared" si="76"/>
        <v>0</v>
      </c>
      <c r="BC47" s="1455">
        <f t="shared" si="76"/>
        <v>0</v>
      </c>
      <c r="BD47" s="1455">
        <f t="shared" si="76"/>
        <v>0</v>
      </c>
      <c r="BE47" s="1455">
        <f t="shared" si="76"/>
        <v>0</v>
      </c>
      <c r="BF47" s="1457">
        <f t="shared" si="76"/>
        <v>0</v>
      </c>
      <c r="BG47" s="1458">
        <f t="shared" si="12"/>
        <v>0</v>
      </c>
      <c r="BH47" s="1463"/>
      <c r="BI47" s="1457">
        <f t="shared" ref="BI47:BT47" si="77">SUM(BI85,BI121)</f>
        <v>0</v>
      </c>
      <c r="BJ47" s="1457">
        <f t="shared" si="77"/>
        <v>0</v>
      </c>
      <c r="BK47" s="1457">
        <f t="shared" si="77"/>
        <v>0</v>
      </c>
      <c r="BL47" s="1457">
        <f t="shared" si="77"/>
        <v>0</v>
      </c>
      <c r="BM47" s="1457">
        <f t="shared" si="77"/>
        <v>0</v>
      </c>
      <c r="BN47" s="1457">
        <f t="shared" si="77"/>
        <v>0</v>
      </c>
      <c r="BO47" s="1457">
        <f t="shared" si="77"/>
        <v>0</v>
      </c>
      <c r="BP47" s="1457">
        <f t="shared" si="77"/>
        <v>0</v>
      </c>
      <c r="BQ47" s="1457">
        <f t="shared" si="77"/>
        <v>0</v>
      </c>
      <c r="BR47" s="1457">
        <f t="shared" si="77"/>
        <v>0</v>
      </c>
      <c r="BS47" s="1457">
        <f t="shared" si="77"/>
        <v>0</v>
      </c>
      <c r="BT47" s="1457">
        <f t="shared" si="77"/>
        <v>0</v>
      </c>
      <c r="BU47" s="1458">
        <f t="shared" si="14"/>
        <v>0</v>
      </c>
    </row>
    <row r="48" spans="1:73">
      <c r="A48" s="1434"/>
      <c r="B48" s="1450" t="s">
        <v>505</v>
      </c>
      <c r="C48" s="1450"/>
      <c r="D48" s="1451"/>
      <c r="E48" s="1451"/>
      <c r="F48" s="1451"/>
      <c r="G48" s="1451"/>
      <c r="H48" s="1451"/>
      <c r="I48" s="1451"/>
      <c r="J48" s="1451"/>
      <c r="K48" s="1451"/>
      <c r="L48" s="1451"/>
      <c r="M48" s="1451"/>
      <c r="N48" s="1451"/>
      <c r="O48" s="1451"/>
      <c r="P48" s="1452">
        <f t="shared" si="15"/>
        <v>0</v>
      </c>
      <c r="Q48" s="1434"/>
      <c r="R48" s="1434"/>
      <c r="S48" s="1451">
        <f>S5-S14</f>
        <v>-1170085193</v>
      </c>
      <c r="T48" s="1451">
        <f t="shared" ref="T48:AD48" si="78">T5-T14</f>
        <v>-1178679591</v>
      </c>
      <c r="U48" s="1451">
        <f t="shared" si="78"/>
        <v>-1426308389</v>
      </c>
      <c r="V48" s="1451">
        <f t="shared" si="78"/>
        <v>-1453819062</v>
      </c>
      <c r="W48" s="1451">
        <f t="shared" si="78"/>
        <v>-1437842709</v>
      </c>
      <c r="X48" s="1451">
        <f t="shared" si="78"/>
        <v>-1654889323</v>
      </c>
      <c r="Y48" s="1451">
        <f t="shared" si="78"/>
        <v>-1417578684</v>
      </c>
      <c r="Z48" s="1451">
        <f t="shared" si="78"/>
        <v>-1502560375</v>
      </c>
      <c r="AA48" s="1451">
        <f t="shared" si="78"/>
        <v>-1788690427</v>
      </c>
      <c r="AB48" s="1451">
        <f t="shared" si="78"/>
        <v>-1542375346</v>
      </c>
      <c r="AC48" s="1451">
        <f t="shared" si="78"/>
        <v>-674961615</v>
      </c>
      <c r="AD48" s="1451">
        <f t="shared" si="78"/>
        <v>-398454043</v>
      </c>
      <c r="AE48" s="1452">
        <f t="shared" si="8"/>
        <v>-15646244757</v>
      </c>
      <c r="AF48" s="1434"/>
      <c r="AG48" s="1451">
        <f t="shared" ref="AG48:AR48" si="79">AG5-AG14</f>
        <v>-440748173</v>
      </c>
      <c r="AH48" s="1451">
        <f t="shared" si="79"/>
        <v>-389914730</v>
      </c>
      <c r="AI48" s="1451">
        <f t="shared" si="79"/>
        <v>-333708724</v>
      </c>
      <c r="AJ48" s="1451">
        <f t="shared" si="79"/>
        <v>-347854143</v>
      </c>
      <c r="AK48" s="1451">
        <f t="shared" si="79"/>
        <v>-331516448</v>
      </c>
      <c r="AL48" s="1451">
        <f t="shared" si="79"/>
        <v>-310449186</v>
      </c>
      <c r="AM48" s="1451">
        <f t="shared" si="79"/>
        <v>-195920965</v>
      </c>
      <c r="AN48" s="1451">
        <f t="shared" si="79"/>
        <v>-262487214</v>
      </c>
      <c r="AO48" s="1451">
        <f t="shared" si="79"/>
        <v>-56744755</v>
      </c>
      <c r="AP48" s="1451">
        <f t="shared" si="79"/>
        <v>-108208692</v>
      </c>
      <c r="AQ48" s="1451">
        <f t="shared" si="79"/>
        <v>-77523395</v>
      </c>
      <c r="AR48" s="1451">
        <f t="shared" si="79"/>
        <v>-66624548</v>
      </c>
      <c r="AS48" s="1452">
        <f t="shared" si="10"/>
        <v>-2921700973</v>
      </c>
      <c r="AU48" s="1451">
        <f t="shared" ref="AU48:BF48" si="80">AU5-AU14</f>
        <v>-69395716</v>
      </c>
      <c r="AV48" s="1451">
        <f t="shared" si="80"/>
        <v>-65772897</v>
      </c>
      <c r="AW48" s="1451">
        <f t="shared" si="80"/>
        <v>-69813947</v>
      </c>
      <c r="AX48" s="1451">
        <f t="shared" si="80"/>
        <v>-69901996</v>
      </c>
      <c r="AY48" s="1451">
        <f t="shared" si="80"/>
        <v>-64280810</v>
      </c>
      <c r="AZ48" s="1451">
        <f t="shared" si="80"/>
        <v>-73868729</v>
      </c>
      <c r="BA48" s="1451">
        <f t="shared" si="80"/>
        <v>-62000427</v>
      </c>
      <c r="BB48" s="1451">
        <f t="shared" si="80"/>
        <v>-62813282</v>
      </c>
      <c r="BC48" s="1451">
        <f t="shared" si="80"/>
        <v>-71153914</v>
      </c>
      <c r="BD48" s="1451">
        <f t="shared" si="80"/>
        <v>-62849819</v>
      </c>
      <c r="BE48" s="1451">
        <f t="shared" si="80"/>
        <v>-61891899</v>
      </c>
      <c r="BF48" s="1451">
        <f t="shared" si="80"/>
        <v>-63313427</v>
      </c>
      <c r="BG48" s="1453">
        <f t="shared" si="12"/>
        <v>-797056863</v>
      </c>
      <c r="BH48" s="1436"/>
      <c r="BI48" s="1451">
        <f t="shared" ref="BI48:BT48" si="81">BI5-BI14</f>
        <v>-60153300.18666666</v>
      </c>
      <c r="BJ48" s="1451">
        <f t="shared" si="81"/>
        <v>-58767166.18666666</v>
      </c>
      <c r="BK48" s="1451">
        <f t="shared" si="81"/>
        <v>-60971382.18666666</v>
      </c>
      <c r="BL48" s="1451">
        <f t="shared" si="81"/>
        <v>-58487382.18666666</v>
      </c>
      <c r="BM48" s="1451">
        <f t="shared" si="81"/>
        <v>-58288382.18666666</v>
      </c>
      <c r="BN48" s="1451">
        <f t="shared" si="81"/>
        <v>-48262297.18666666</v>
      </c>
      <c r="BO48" s="1451">
        <f t="shared" si="81"/>
        <v>-45112297.18666666</v>
      </c>
      <c r="BP48" s="1451">
        <f t="shared" si="81"/>
        <v>-45112297.18666666</v>
      </c>
      <c r="BQ48" s="1451">
        <f t="shared" si="81"/>
        <v>-48372297.18666666</v>
      </c>
      <c r="BR48" s="1451">
        <f t="shared" si="81"/>
        <v>-45112297.18666666</v>
      </c>
      <c r="BS48" s="1451">
        <f t="shared" si="81"/>
        <v>-45112297.18666666</v>
      </c>
      <c r="BT48" s="1451">
        <f t="shared" si="81"/>
        <v>-46864797.18666666</v>
      </c>
      <c r="BU48" s="1453">
        <f t="shared" si="14"/>
        <v>-620616193.23999989</v>
      </c>
    </row>
    <row r="49" spans="1:73">
      <c r="A49" s="1434"/>
      <c r="B49" s="1454"/>
      <c r="C49" s="1454"/>
      <c r="D49" s="1457"/>
      <c r="E49" s="1457"/>
      <c r="F49" s="1457"/>
      <c r="G49" s="1457"/>
      <c r="H49" s="1457"/>
      <c r="I49" s="1457"/>
      <c r="J49" s="1457"/>
      <c r="K49" s="1457"/>
      <c r="L49" s="1457"/>
      <c r="M49" s="1457"/>
      <c r="N49" s="1457"/>
      <c r="O49" s="1457"/>
      <c r="P49" s="1457"/>
      <c r="Q49" s="1462"/>
      <c r="R49" s="1434"/>
      <c r="S49" s="1457"/>
      <c r="T49" s="1457"/>
      <c r="U49" s="1457"/>
      <c r="V49" s="1457"/>
      <c r="W49" s="1457"/>
      <c r="X49" s="1457"/>
      <c r="Y49" s="1457"/>
      <c r="Z49" s="1457"/>
      <c r="AA49" s="1457"/>
      <c r="AB49" s="1457"/>
      <c r="AC49" s="1457"/>
      <c r="AD49" s="1457"/>
      <c r="AE49" s="1457"/>
      <c r="AF49" s="1462"/>
      <c r="AG49" s="1457">
        <f>SUM(AG48:AI48)</f>
        <v>-1164371627</v>
      </c>
      <c r="AH49" s="1457"/>
      <c r="AI49" s="1457"/>
      <c r="AJ49" s="1457"/>
      <c r="AK49" s="1457"/>
      <c r="AL49" s="1457"/>
      <c r="AM49" s="1457"/>
      <c r="AN49" s="1457"/>
      <c r="AO49" s="1457"/>
      <c r="AP49" s="1457"/>
      <c r="AQ49" s="1457"/>
      <c r="AR49" s="1457"/>
      <c r="AS49" s="1457">
        <f>-2921700973-AS48</f>
        <v>0</v>
      </c>
      <c r="AU49" s="1457"/>
      <c r="AV49" s="1457"/>
      <c r="AW49" s="1457"/>
      <c r="AX49" s="1457"/>
      <c r="AY49" s="1457"/>
      <c r="AZ49" s="1457"/>
      <c r="BA49" s="1457"/>
      <c r="BB49" s="1457"/>
      <c r="BC49" s="1457"/>
      <c r="BD49" s="1457"/>
      <c r="BE49" s="1457"/>
      <c r="BF49" s="1457"/>
      <c r="BG49" s="1457"/>
      <c r="BI49" s="1457"/>
      <c r="BJ49" s="1457"/>
      <c r="BK49" s="1457"/>
      <c r="BL49" s="1457"/>
      <c r="BM49" s="1457"/>
      <c r="BN49" s="1457"/>
      <c r="BO49" s="1457"/>
      <c r="BP49" s="1457"/>
      <c r="BQ49" s="1457"/>
      <c r="BR49" s="1457"/>
      <c r="BS49" s="1457"/>
      <c r="BT49" s="1457"/>
      <c r="BU49" s="1457"/>
    </row>
    <row r="50" spans="1:73">
      <c r="A50" s="1434"/>
      <c r="B50" s="1466" t="s">
        <v>506</v>
      </c>
      <c r="C50" s="1466"/>
      <c r="D50" s="1457"/>
      <c r="E50" s="1457"/>
      <c r="F50" s="1457"/>
      <c r="G50" s="1457"/>
      <c r="H50" s="1457"/>
      <c r="I50" s="1457"/>
      <c r="J50" s="1457"/>
      <c r="K50" s="1457"/>
      <c r="L50" s="1457"/>
      <c r="M50" s="1457"/>
      <c r="N50" s="1457"/>
      <c r="O50" s="1457"/>
      <c r="P50" s="1457"/>
      <c r="Q50" s="1464"/>
      <c r="R50" s="1434"/>
      <c r="S50" s="1467">
        <f>SUM(S15:S47)-SUM(S54:S85,S88:S121)</f>
        <v>0</v>
      </c>
      <c r="T50" s="1467">
        <f t="shared" ref="T50:AD50" si="82">SUM(T15:T47)-SUM(T54:T85,T88:T121)</f>
        <v>0</v>
      </c>
      <c r="U50" s="1467">
        <f t="shared" si="82"/>
        <v>0</v>
      </c>
      <c r="V50" s="1467">
        <f t="shared" si="82"/>
        <v>0</v>
      </c>
      <c r="W50" s="1467">
        <f t="shared" si="82"/>
        <v>0</v>
      </c>
      <c r="X50" s="1467">
        <f t="shared" si="82"/>
        <v>0</v>
      </c>
      <c r="Y50" s="1467">
        <f t="shared" si="82"/>
        <v>0</v>
      </c>
      <c r="Z50" s="1467">
        <f t="shared" si="82"/>
        <v>0</v>
      </c>
      <c r="AA50" s="1467">
        <f t="shared" si="82"/>
        <v>0</v>
      </c>
      <c r="AB50" s="1467">
        <f t="shared" si="82"/>
        <v>0</v>
      </c>
      <c r="AC50" s="1467">
        <f t="shared" si="82"/>
        <v>0</v>
      </c>
      <c r="AD50" s="1467">
        <f t="shared" si="82"/>
        <v>0</v>
      </c>
      <c r="AE50" s="1457"/>
      <c r="AF50" s="1464"/>
      <c r="AG50" s="1467">
        <f t="shared" ref="AG50:AL50" si="83">SUM(AG15:AG47)-SUM(AG54:AG85,AG88:AG121)</f>
        <v>0</v>
      </c>
      <c r="AH50" s="1467">
        <f t="shared" si="83"/>
        <v>0</v>
      </c>
      <c r="AI50" s="1467">
        <f t="shared" si="83"/>
        <v>0</v>
      </c>
      <c r="AJ50" s="1467">
        <f t="shared" si="83"/>
        <v>0</v>
      </c>
      <c r="AK50" s="1467">
        <f t="shared" si="83"/>
        <v>0</v>
      </c>
      <c r="AL50" s="1467">
        <f t="shared" si="83"/>
        <v>0</v>
      </c>
      <c r="AM50" s="1467">
        <f t="shared" ref="AM50:AR50" si="84">SUM(AM15:AM47)-SUM(AM54:AM85,AM88:AM121)</f>
        <v>0</v>
      </c>
      <c r="AN50" s="1467">
        <f t="shared" si="84"/>
        <v>0</v>
      </c>
      <c r="AO50" s="1467">
        <f t="shared" si="84"/>
        <v>0</v>
      </c>
      <c r="AP50" s="1467">
        <f t="shared" si="84"/>
        <v>0</v>
      </c>
      <c r="AQ50" s="1467">
        <f t="shared" si="84"/>
        <v>0</v>
      </c>
      <c r="AR50" s="1467">
        <f t="shared" si="84"/>
        <v>0</v>
      </c>
      <c r="AS50" s="1457"/>
      <c r="AU50" s="1467">
        <f t="shared" ref="AU50:BF50" si="85">SUM(AU15:AU47)-SUM(AU54:AU85,AU88:AU121)</f>
        <v>0</v>
      </c>
      <c r="AV50" s="1467">
        <f t="shared" si="85"/>
        <v>0</v>
      </c>
      <c r="AW50" s="1467">
        <f t="shared" si="85"/>
        <v>0</v>
      </c>
      <c r="AX50" s="1467">
        <f t="shared" si="85"/>
        <v>0</v>
      </c>
      <c r="AY50" s="1467">
        <f t="shared" si="85"/>
        <v>0</v>
      </c>
      <c r="AZ50" s="1467">
        <f t="shared" si="85"/>
        <v>0</v>
      </c>
      <c r="BA50" s="1467">
        <f t="shared" si="85"/>
        <v>0</v>
      </c>
      <c r="BB50" s="1467">
        <f t="shared" si="85"/>
        <v>0</v>
      </c>
      <c r="BC50" s="1467">
        <f t="shared" si="85"/>
        <v>0</v>
      </c>
      <c r="BD50" s="1467">
        <f t="shared" si="85"/>
        <v>0</v>
      </c>
      <c r="BE50" s="1467">
        <f t="shared" si="85"/>
        <v>0</v>
      </c>
      <c r="BF50" s="1467">
        <f t="shared" si="85"/>
        <v>0</v>
      </c>
      <c r="BG50" s="1457"/>
      <c r="BI50" s="1467">
        <f t="shared" ref="BI50:BT50" si="86">SUM(BI15:BI47)-SUM(BI54:BI85,BI88:BI121)</f>
        <v>0</v>
      </c>
      <c r="BJ50" s="1467">
        <f t="shared" si="86"/>
        <v>0</v>
      </c>
      <c r="BK50" s="1467">
        <f t="shared" si="86"/>
        <v>0</v>
      </c>
      <c r="BL50" s="1467">
        <f t="shared" si="86"/>
        <v>0</v>
      </c>
      <c r="BM50" s="1467">
        <f t="shared" si="86"/>
        <v>0</v>
      </c>
      <c r="BN50" s="1467">
        <f t="shared" si="86"/>
        <v>0</v>
      </c>
      <c r="BO50" s="1467">
        <f t="shared" si="86"/>
        <v>0</v>
      </c>
      <c r="BP50" s="1467">
        <f t="shared" si="86"/>
        <v>0</v>
      </c>
      <c r="BQ50" s="1467">
        <f t="shared" si="86"/>
        <v>0</v>
      </c>
      <c r="BR50" s="1467">
        <f t="shared" si="86"/>
        <v>0</v>
      </c>
      <c r="BS50" s="1467">
        <f t="shared" si="86"/>
        <v>0</v>
      </c>
      <c r="BT50" s="1467">
        <f t="shared" si="86"/>
        <v>0</v>
      </c>
      <c r="BU50" s="1457"/>
    </row>
    <row r="51" spans="1:73">
      <c r="A51" s="1434"/>
      <c r="B51" s="1466" t="s">
        <v>506</v>
      </c>
      <c r="C51" s="1466"/>
      <c r="D51" s="1457"/>
      <c r="E51" s="1457"/>
      <c r="F51" s="1457"/>
      <c r="G51" s="1457"/>
      <c r="H51" s="1457"/>
      <c r="I51" s="1457"/>
      <c r="J51" s="1457"/>
      <c r="K51" s="1457"/>
      <c r="L51" s="1457"/>
      <c r="M51" s="1457"/>
      <c r="N51" s="1457"/>
      <c r="O51" s="1457"/>
      <c r="P51" s="1457"/>
      <c r="Q51" s="1464"/>
      <c r="R51" s="1434"/>
      <c r="S51" s="1467">
        <f>ROUND(S48-S122,0)</f>
        <v>0</v>
      </c>
      <c r="T51" s="1467">
        <f t="shared" ref="T51:AD51" si="87">ROUND(T48-T122,0)</f>
        <v>0</v>
      </c>
      <c r="U51" s="1467">
        <f t="shared" si="87"/>
        <v>0</v>
      </c>
      <c r="V51" s="1467">
        <f t="shared" si="87"/>
        <v>0</v>
      </c>
      <c r="W51" s="1467">
        <f t="shared" si="87"/>
        <v>0</v>
      </c>
      <c r="X51" s="1467">
        <f t="shared" si="87"/>
        <v>0</v>
      </c>
      <c r="Y51" s="1467">
        <f t="shared" si="87"/>
        <v>0</v>
      </c>
      <c r="Z51" s="1467">
        <f t="shared" si="87"/>
        <v>0</v>
      </c>
      <c r="AA51" s="1467">
        <f t="shared" si="87"/>
        <v>0</v>
      </c>
      <c r="AB51" s="1467">
        <f t="shared" si="87"/>
        <v>0</v>
      </c>
      <c r="AC51" s="1467">
        <f t="shared" si="87"/>
        <v>0</v>
      </c>
      <c r="AD51" s="1467">
        <f t="shared" si="87"/>
        <v>0</v>
      </c>
      <c r="AE51" s="1457"/>
      <c r="AF51" s="1464"/>
      <c r="AG51" s="1467">
        <f t="shared" ref="AG51:AR51" si="88">ROUND(AG48-AG122,0)</f>
        <v>0</v>
      </c>
      <c r="AH51" s="1467">
        <f t="shared" si="88"/>
        <v>0</v>
      </c>
      <c r="AI51" s="1467">
        <f t="shared" si="88"/>
        <v>0</v>
      </c>
      <c r="AJ51" s="1467">
        <f t="shared" si="88"/>
        <v>0</v>
      </c>
      <c r="AK51" s="1467">
        <f t="shared" si="88"/>
        <v>0</v>
      </c>
      <c r="AL51" s="1467">
        <f t="shared" si="88"/>
        <v>0</v>
      </c>
      <c r="AM51" s="1467">
        <f t="shared" si="88"/>
        <v>0</v>
      </c>
      <c r="AN51" s="1467">
        <f t="shared" si="88"/>
        <v>0</v>
      </c>
      <c r="AO51" s="1467">
        <f t="shared" si="88"/>
        <v>0</v>
      </c>
      <c r="AP51" s="1467">
        <f t="shared" si="88"/>
        <v>0</v>
      </c>
      <c r="AQ51" s="1467">
        <f t="shared" si="88"/>
        <v>0</v>
      </c>
      <c r="AR51" s="1467">
        <f t="shared" si="88"/>
        <v>0</v>
      </c>
      <c r="AS51" s="1457"/>
      <c r="AU51" s="1467">
        <f t="shared" ref="AU51:BF51" si="89">ROUND(AU48-AU122,0)</f>
        <v>0</v>
      </c>
      <c r="AV51" s="1467">
        <f t="shared" si="89"/>
        <v>0</v>
      </c>
      <c r="AW51" s="1467">
        <f t="shared" si="89"/>
        <v>0</v>
      </c>
      <c r="AX51" s="1467">
        <f t="shared" si="89"/>
        <v>0</v>
      </c>
      <c r="AY51" s="1467">
        <f t="shared" si="89"/>
        <v>0</v>
      </c>
      <c r="AZ51" s="1467">
        <f t="shared" si="89"/>
        <v>0</v>
      </c>
      <c r="BA51" s="1467">
        <f t="shared" si="89"/>
        <v>0</v>
      </c>
      <c r="BB51" s="1467">
        <f t="shared" si="89"/>
        <v>0</v>
      </c>
      <c r="BC51" s="1467">
        <f t="shared" si="89"/>
        <v>0</v>
      </c>
      <c r="BD51" s="1467">
        <f t="shared" si="89"/>
        <v>0</v>
      </c>
      <c r="BE51" s="1467">
        <f t="shared" si="89"/>
        <v>0</v>
      </c>
      <c r="BF51" s="1467">
        <f t="shared" si="89"/>
        <v>0</v>
      </c>
      <c r="BG51" s="1457"/>
      <c r="BI51" s="1467">
        <f t="shared" ref="BI51:BT51" si="90">ROUND(BI48-BI122,0)</f>
        <v>0</v>
      </c>
      <c r="BJ51" s="1467">
        <f t="shared" si="90"/>
        <v>0</v>
      </c>
      <c r="BK51" s="1467">
        <f t="shared" si="90"/>
        <v>0</v>
      </c>
      <c r="BL51" s="1467">
        <f t="shared" si="90"/>
        <v>0</v>
      </c>
      <c r="BM51" s="1467">
        <f t="shared" si="90"/>
        <v>0</v>
      </c>
      <c r="BN51" s="1467">
        <f t="shared" si="90"/>
        <v>0</v>
      </c>
      <c r="BO51" s="1467">
        <f t="shared" si="90"/>
        <v>0</v>
      </c>
      <c r="BP51" s="1467">
        <f t="shared" si="90"/>
        <v>0</v>
      </c>
      <c r="BQ51" s="1467">
        <f t="shared" si="90"/>
        <v>0</v>
      </c>
      <c r="BR51" s="1467">
        <f t="shared" si="90"/>
        <v>0</v>
      </c>
      <c r="BS51" s="1467">
        <f t="shared" si="90"/>
        <v>0</v>
      </c>
      <c r="BT51" s="1467">
        <f t="shared" si="90"/>
        <v>0</v>
      </c>
      <c r="BU51" s="1457"/>
    </row>
    <row r="52" spans="1:73">
      <c r="A52" s="1434"/>
      <c r="B52" s="1454"/>
      <c r="C52" s="1454"/>
      <c r="D52" s="1457"/>
      <c r="E52" s="1457"/>
      <c r="F52" s="1457"/>
      <c r="G52" s="1457"/>
      <c r="H52" s="1457"/>
      <c r="I52" s="1457"/>
      <c r="J52" s="1457"/>
      <c r="K52" s="1457"/>
      <c r="L52" s="1457"/>
      <c r="M52" s="1457"/>
      <c r="N52" s="1457"/>
      <c r="O52" s="1457"/>
      <c r="P52" s="1457"/>
      <c r="Q52" s="1462"/>
      <c r="R52" s="1434"/>
      <c r="S52" s="1457"/>
      <c r="T52" s="1457"/>
      <c r="U52" s="1457"/>
      <c r="V52" s="1457"/>
      <c r="W52" s="1457"/>
      <c r="X52" s="1457"/>
      <c r="Y52" s="1457"/>
      <c r="Z52" s="1457"/>
      <c r="AA52" s="1457"/>
      <c r="AB52" s="1457"/>
      <c r="AC52" s="1457"/>
      <c r="AD52" s="1457"/>
      <c r="AE52" s="1457"/>
      <c r="AF52" s="1462"/>
      <c r="AG52" s="1457"/>
      <c r="AH52" s="1457"/>
      <c r="AI52" s="1457"/>
      <c r="AJ52" s="1457"/>
      <c r="AK52" s="1457"/>
      <c r="AL52" s="1457"/>
      <c r="AM52" s="1457"/>
      <c r="AN52" s="1457"/>
      <c r="AO52" s="1457"/>
      <c r="AP52" s="1457"/>
      <c r="AQ52" s="1457"/>
      <c r="AR52" s="1457"/>
      <c r="AS52" s="1457"/>
      <c r="AU52" s="1457"/>
      <c r="AV52" s="1457"/>
      <c r="AW52" s="1457"/>
      <c r="AX52" s="1457"/>
      <c r="AY52" s="1457"/>
      <c r="AZ52" s="1457"/>
      <c r="BA52" s="1457"/>
      <c r="BB52" s="1457"/>
      <c r="BC52" s="1457"/>
      <c r="BD52" s="1457"/>
      <c r="BE52" s="1457"/>
      <c r="BF52" s="1457"/>
      <c r="BG52" s="1457"/>
      <c r="BI52" s="1457"/>
      <c r="BJ52" s="1457"/>
      <c r="BK52" s="1457"/>
      <c r="BL52" s="1457"/>
      <c r="BM52" s="1457"/>
      <c r="BN52" s="1457"/>
      <c r="BO52" s="1457"/>
      <c r="BP52" s="1457"/>
      <c r="BQ52" s="1457"/>
      <c r="BR52" s="1457"/>
      <c r="BS52" s="1457"/>
      <c r="BT52" s="1457"/>
      <c r="BU52" s="1457"/>
    </row>
    <row r="53" spans="1:73">
      <c r="A53" s="1468"/>
      <c r="B53" s="1469" t="s">
        <v>507</v>
      </c>
      <c r="C53" s="1469"/>
      <c r="D53" s="1451">
        <f t="shared" ref="D53:O53" si="91">SUM(D54:D84)</f>
        <v>0</v>
      </c>
      <c r="E53" s="1451">
        <f t="shared" si="91"/>
        <v>0</v>
      </c>
      <c r="F53" s="1451">
        <f t="shared" si="91"/>
        <v>0</v>
      </c>
      <c r="G53" s="1451">
        <f t="shared" si="91"/>
        <v>258797857</v>
      </c>
      <c r="H53" s="1451">
        <f t="shared" si="91"/>
        <v>426467798</v>
      </c>
      <c r="I53" s="1451">
        <f t="shared" si="91"/>
        <v>399695739</v>
      </c>
      <c r="J53" s="1451">
        <f t="shared" si="91"/>
        <v>508270896</v>
      </c>
      <c r="K53" s="1451">
        <f t="shared" si="91"/>
        <v>578741170</v>
      </c>
      <c r="L53" s="1451">
        <f t="shared" si="91"/>
        <v>648516920</v>
      </c>
      <c r="M53" s="1451">
        <f t="shared" si="91"/>
        <v>708038326</v>
      </c>
      <c r="N53" s="1451">
        <f t="shared" si="91"/>
        <v>814920208</v>
      </c>
      <c r="O53" s="1451">
        <f t="shared" si="91"/>
        <v>1236076708</v>
      </c>
      <c r="P53" s="1452">
        <f t="shared" ref="P53:P117" si="92">SUM(D53:O53)</f>
        <v>5579525622</v>
      </c>
      <c r="Q53" s="1434"/>
      <c r="R53" s="1434"/>
      <c r="S53" s="1451">
        <f>SUM(S54:S85)</f>
        <v>910796112</v>
      </c>
      <c r="T53" s="1451">
        <f>SUM(T54:T85)</f>
        <v>955855517</v>
      </c>
      <c r="U53" s="1451">
        <f t="shared" ref="U53:AC53" si="93">SUM(U54:U85)</f>
        <v>1028820004</v>
      </c>
      <c r="V53" s="1451">
        <f t="shared" si="93"/>
        <v>1136829065</v>
      </c>
      <c r="W53" s="1451">
        <f t="shared" si="93"/>
        <v>25602884</v>
      </c>
      <c r="X53" s="1451">
        <f t="shared" si="93"/>
        <v>23537713</v>
      </c>
      <c r="Y53" s="1451">
        <f t="shared" si="93"/>
        <v>25516706</v>
      </c>
      <c r="Z53" s="1451">
        <f t="shared" si="93"/>
        <v>25411538</v>
      </c>
      <c r="AA53" s="1451">
        <f t="shared" si="93"/>
        <v>25152124</v>
      </c>
      <c r="AB53" s="1451">
        <f t="shared" si="93"/>
        <v>57972412</v>
      </c>
      <c r="AC53" s="1451">
        <f t="shared" si="93"/>
        <v>56600092</v>
      </c>
      <c r="AD53" s="1451">
        <f>SUM(AD54:AD85)</f>
        <v>300784452</v>
      </c>
      <c r="AE53" s="1452">
        <f t="shared" ref="AE53:AE84" si="94">SUM(S53:AD53)</f>
        <v>4572878619</v>
      </c>
      <c r="AF53" s="1434"/>
      <c r="AG53" s="1451">
        <f t="shared" ref="AG53:AR53" si="95">SUM(AG54:AG85)</f>
        <v>54054509</v>
      </c>
      <c r="AH53" s="1451">
        <f t="shared" si="95"/>
        <v>43133489</v>
      </c>
      <c r="AI53" s="1451">
        <f t="shared" si="95"/>
        <v>15176317</v>
      </c>
      <c r="AJ53" s="1451">
        <f t="shared" si="95"/>
        <v>13032430</v>
      </c>
      <c r="AK53" s="1451">
        <f t="shared" si="95"/>
        <v>11440598</v>
      </c>
      <c r="AL53" s="1451">
        <f t="shared" si="95"/>
        <v>28226408</v>
      </c>
      <c r="AM53" s="1451">
        <f t="shared" si="95"/>
        <v>12320003</v>
      </c>
      <c r="AN53" s="1451">
        <f t="shared" si="95"/>
        <v>11696522</v>
      </c>
      <c r="AO53" s="1451">
        <f t="shared" si="95"/>
        <v>5190830</v>
      </c>
      <c r="AP53" s="1451">
        <f t="shared" si="95"/>
        <v>14969828</v>
      </c>
      <c r="AQ53" s="1451">
        <f t="shared" si="95"/>
        <v>9996953</v>
      </c>
      <c r="AR53" s="1451">
        <f t="shared" si="95"/>
        <v>10607679</v>
      </c>
      <c r="AS53" s="1452">
        <f t="shared" ref="AS53:AS117" si="96">SUM(AG53:AR53)</f>
        <v>229845566</v>
      </c>
      <c r="AU53" s="1451">
        <f t="shared" ref="AU53:BF53" si="97">SUM(AU54:AU85)</f>
        <v>4527645</v>
      </c>
      <c r="AV53" s="1451">
        <f t="shared" si="97"/>
        <v>3624366</v>
      </c>
      <c r="AW53" s="1451">
        <f t="shared" si="97"/>
        <v>4012692</v>
      </c>
      <c r="AX53" s="1451">
        <f t="shared" si="97"/>
        <v>3859005</v>
      </c>
      <c r="AY53" s="1451">
        <f t="shared" si="97"/>
        <v>3762136</v>
      </c>
      <c r="AZ53" s="1451">
        <f t="shared" si="97"/>
        <v>3640776</v>
      </c>
      <c r="BA53" s="1451">
        <f t="shared" si="97"/>
        <v>3012473</v>
      </c>
      <c r="BB53" s="1451">
        <f t="shared" si="97"/>
        <v>1822851</v>
      </c>
      <c r="BC53" s="1451">
        <f t="shared" si="97"/>
        <v>1436121</v>
      </c>
      <c r="BD53" s="1451">
        <f t="shared" si="97"/>
        <v>973732</v>
      </c>
      <c r="BE53" s="1451">
        <f t="shared" si="97"/>
        <v>774922</v>
      </c>
      <c r="BF53" s="1451">
        <f t="shared" si="97"/>
        <v>1436121</v>
      </c>
      <c r="BG53" s="1453">
        <f t="shared" ref="BG53:BG117" si="98">SUM(AU53:BF53)</f>
        <v>32882840</v>
      </c>
      <c r="BI53" s="1451">
        <f t="shared" ref="BI53:BT53" si="99">SUM(BI54:BI85)</f>
        <v>4173146</v>
      </c>
      <c r="BJ53" s="1451">
        <f t="shared" si="99"/>
        <v>2787012</v>
      </c>
      <c r="BK53" s="1451">
        <f t="shared" si="99"/>
        <v>1817228</v>
      </c>
      <c r="BL53" s="1451">
        <f t="shared" si="99"/>
        <v>2507228</v>
      </c>
      <c r="BM53" s="1451">
        <f t="shared" si="99"/>
        <v>2308228</v>
      </c>
      <c r="BN53" s="1451">
        <f t="shared" si="99"/>
        <v>1817228</v>
      </c>
      <c r="BO53" s="1451">
        <f t="shared" si="99"/>
        <v>1817228</v>
      </c>
      <c r="BP53" s="1451">
        <f t="shared" si="99"/>
        <v>1817228</v>
      </c>
      <c r="BQ53" s="1451">
        <f t="shared" si="99"/>
        <v>1927228</v>
      </c>
      <c r="BR53" s="1451">
        <f t="shared" si="99"/>
        <v>1817228</v>
      </c>
      <c r="BS53" s="1451">
        <f t="shared" si="99"/>
        <v>1817228</v>
      </c>
      <c r="BT53" s="1451">
        <f t="shared" si="99"/>
        <v>1882228</v>
      </c>
      <c r="BU53" s="1453">
        <f t="shared" ref="BU53:BU117" si="100">SUM(BI53:BT53)</f>
        <v>26488438</v>
      </c>
    </row>
    <row r="54" spans="1:73" outlineLevel="1">
      <c r="A54" s="1468"/>
      <c r="B54" s="1454" t="s">
        <v>32</v>
      </c>
      <c r="C54" s="1454" t="s">
        <v>508</v>
      </c>
      <c r="D54" s="1455"/>
      <c r="E54" s="1455"/>
      <c r="F54" s="1455"/>
      <c r="G54" s="1455">
        <v>214586220</v>
      </c>
      <c r="H54" s="1455">
        <v>302204590</v>
      </c>
      <c r="I54" s="1455">
        <v>323786520</v>
      </c>
      <c r="J54" s="1455">
        <v>367899980</v>
      </c>
      <c r="K54" s="1455">
        <v>423904370</v>
      </c>
      <c r="L54" s="1455">
        <v>505177050</v>
      </c>
      <c r="M54" s="1455">
        <v>512849850</v>
      </c>
      <c r="N54" s="1455">
        <v>638135820</v>
      </c>
      <c r="O54" s="1455">
        <v>865093415</v>
      </c>
      <c r="P54" s="1456">
        <f t="shared" si="92"/>
        <v>4153637815</v>
      </c>
      <c r="Q54" s="1462" t="s">
        <v>509</v>
      </c>
      <c r="R54" s="1434"/>
      <c r="S54" s="1455">
        <v>713344221</v>
      </c>
      <c r="T54" s="1455">
        <v>741941091</v>
      </c>
      <c r="U54" s="1455">
        <v>761886764</v>
      </c>
      <c r="V54" s="1455">
        <v>782590991</v>
      </c>
      <c r="W54" s="1470"/>
      <c r="X54" s="1470"/>
      <c r="Y54" s="1470"/>
      <c r="Z54" s="1470"/>
      <c r="AA54" s="1470"/>
      <c r="AB54" s="1470"/>
      <c r="AC54" s="1470"/>
      <c r="AD54" s="1470"/>
      <c r="AE54" s="1456">
        <f t="shared" si="94"/>
        <v>2999763067</v>
      </c>
      <c r="AF54" s="1462" t="s">
        <v>510</v>
      </c>
      <c r="AG54" s="1470"/>
      <c r="AH54" s="1470"/>
      <c r="AI54" s="1470">
        <v>0</v>
      </c>
      <c r="AJ54" s="1470">
        <v>0</v>
      </c>
      <c r="AK54" s="1470">
        <v>0</v>
      </c>
      <c r="AL54" s="1470">
        <v>0</v>
      </c>
      <c r="AM54" s="1470"/>
      <c r="AN54" s="1470"/>
      <c r="AO54" s="1470"/>
      <c r="AP54" s="1470"/>
      <c r="AQ54" s="1470"/>
      <c r="AR54" s="1470"/>
      <c r="AS54" s="1456">
        <f t="shared" si="96"/>
        <v>0</v>
      </c>
      <c r="AU54" s="1470"/>
      <c r="AV54" s="1470"/>
      <c r="AW54" s="1470"/>
      <c r="AX54" s="1470"/>
      <c r="AY54" s="1470"/>
      <c r="AZ54" s="1470"/>
      <c r="BA54" s="1470"/>
      <c r="BB54" s="1470"/>
      <c r="BC54" s="1470"/>
      <c r="BD54" s="1470"/>
      <c r="BE54" s="1470"/>
      <c r="BF54" s="1457"/>
      <c r="BG54" s="1458">
        <f t="shared" si="98"/>
        <v>0</v>
      </c>
      <c r="BI54" s="1457"/>
      <c r="BJ54" s="1457"/>
      <c r="BK54" s="1457"/>
      <c r="BL54" s="1457"/>
      <c r="BM54" s="1457"/>
      <c r="BN54" s="1457"/>
      <c r="BO54" s="1457"/>
      <c r="BP54" s="1457"/>
      <c r="BQ54" s="1457"/>
      <c r="BR54" s="1457"/>
      <c r="BS54" s="1457"/>
      <c r="BT54" s="1457"/>
      <c r="BU54" s="1458">
        <f t="shared" si="100"/>
        <v>0</v>
      </c>
    </row>
    <row r="55" spans="1:73" outlineLevel="1">
      <c r="A55" s="1468"/>
      <c r="B55" s="1454" t="s">
        <v>33</v>
      </c>
      <c r="C55" s="1454" t="s">
        <v>508</v>
      </c>
      <c r="D55" s="1455"/>
      <c r="E55" s="1455"/>
      <c r="F55" s="1455"/>
      <c r="G55" s="1455"/>
      <c r="H55" s="1455">
        <v>0</v>
      </c>
      <c r="I55" s="1455">
        <v>0</v>
      </c>
      <c r="J55" s="1455">
        <v>0</v>
      </c>
      <c r="K55" s="1455">
        <v>0</v>
      </c>
      <c r="L55" s="1455">
        <v>0</v>
      </c>
      <c r="M55" s="1455">
        <v>0</v>
      </c>
      <c r="N55" s="1455">
        <v>0</v>
      </c>
      <c r="O55" s="1455">
        <v>0</v>
      </c>
      <c r="P55" s="1456">
        <f t="shared" si="92"/>
        <v>0</v>
      </c>
      <c r="Q55" s="1464"/>
      <c r="R55" s="1434"/>
      <c r="S55" s="1455">
        <v>0</v>
      </c>
      <c r="T55" s="1455">
        <v>0</v>
      </c>
      <c r="U55" s="1455">
        <v>0</v>
      </c>
      <c r="V55" s="1455">
        <v>0</v>
      </c>
      <c r="W55" s="1470"/>
      <c r="X55" s="1470"/>
      <c r="Y55" s="1470"/>
      <c r="Z55" s="1470"/>
      <c r="AA55" s="1470"/>
      <c r="AB55" s="1470"/>
      <c r="AC55" s="1470"/>
      <c r="AD55" s="1470"/>
      <c r="AE55" s="1456">
        <f t="shared" si="94"/>
        <v>0</v>
      </c>
      <c r="AF55" s="1464"/>
      <c r="AG55" s="1470"/>
      <c r="AH55" s="1470"/>
      <c r="AI55" s="1470">
        <v>0</v>
      </c>
      <c r="AJ55" s="1470">
        <v>0</v>
      </c>
      <c r="AK55" s="1470">
        <v>0</v>
      </c>
      <c r="AL55" s="1470">
        <v>0</v>
      </c>
      <c r="AM55" s="1470"/>
      <c r="AN55" s="1470"/>
      <c r="AO55" s="1470"/>
      <c r="AP55" s="1470"/>
      <c r="AQ55" s="1470"/>
      <c r="AR55" s="1470"/>
      <c r="AS55" s="1456">
        <f t="shared" si="96"/>
        <v>0</v>
      </c>
      <c r="AU55" s="1470"/>
      <c r="AV55" s="1470"/>
      <c r="AW55" s="1470"/>
      <c r="AX55" s="1470"/>
      <c r="AY55" s="1470"/>
      <c r="AZ55" s="1470"/>
      <c r="BA55" s="1470"/>
      <c r="BB55" s="1470"/>
      <c r="BC55" s="1470"/>
      <c r="BD55" s="1470"/>
      <c r="BE55" s="1470"/>
      <c r="BF55" s="1457"/>
      <c r="BG55" s="1458">
        <f t="shared" si="98"/>
        <v>0</v>
      </c>
      <c r="BI55" s="1457"/>
      <c r="BJ55" s="1457"/>
      <c r="BK55" s="1457"/>
      <c r="BL55" s="1457"/>
      <c r="BM55" s="1457"/>
      <c r="BN55" s="1457"/>
      <c r="BO55" s="1457"/>
      <c r="BP55" s="1457"/>
      <c r="BQ55" s="1457"/>
      <c r="BR55" s="1457"/>
      <c r="BS55" s="1457"/>
      <c r="BT55" s="1457"/>
      <c r="BU55" s="1458">
        <f t="shared" si="100"/>
        <v>0</v>
      </c>
    </row>
    <row r="56" spans="1:73" outlineLevel="1">
      <c r="A56" s="1468"/>
      <c r="B56" s="1454" t="s">
        <v>477</v>
      </c>
      <c r="C56" s="1454" t="s">
        <v>508</v>
      </c>
      <c r="D56" s="1455"/>
      <c r="E56" s="1455"/>
      <c r="F56" s="1455"/>
      <c r="G56" s="1455">
        <v>9339680</v>
      </c>
      <c r="H56" s="1455">
        <v>17493400</v>
      </c>
      <c r="I56" s="1455">
        <v>17726530</v>
      </c>
      <c r="J56" s="1455">
        <v>11434728</v>
      </c>
      <c r="K56" s="1455">
        <v>26112050</v>
      </c>
      <c r="L56" s="1455">
        <v>17146350</v>
      </c>
      <c r="M56" s="1455">
        <v>25354180</v>
      </c>
      <c r="N56" s="1455">
        <v>22584420</v>
      </c>
      <c r="O56" s="1455">
        <v>41329390</v>
      </c>
      <c r="P56" s="1456">
        <f t="shared" si="92"/>
        <v>188520728</v>
      </c>
      <c r="Q56" s="1462" t="s">
        <v>511</v>
      </c>
      <c r="R56" s="1434"/>
      <c r="S56" s="1455">
        <v>32707880</v>
      </c>
      <c r="T56" s="1455">
        <v>25184740</v>
      </c>
      <c r="U56" s="1455">
        <v>53542530</v>
      </c>
      <c r="V56" s="1455">
        <v>45781770</v>
      </c>
      <c r="W56" s="1470"/>
      <c r="X56" s="1470"/>
      <c r="Y56" s="1470"/>
      <c r="Z56" s="1470"/>
      <c r="AA56" s="1470"/>
      <c r="AB56" s="1470"/>
      <c r="AC56" s="1470"/>
      <c r="AD56" s="1470"/>
      <c r="AE56" s="1456">
        <f t="shared" si="94"/>
        <v>157216920</v>
      </c>
      <c r="AF56" s="1462" t="s">
        <v>512</v>
      </c>
      <c r="AG56" s="1470"/>
      <c r="AH56" s="1470"/>
      <c r="AI56" s="1470">
        <v>0</v>
      </c>
      <c r="AJ56" s="1470">
        <v>0</v>
      </c>
      <c r="AK56" s="1470">
        <v>0</v>
      </c>
      <c r="AL56" s="1470">
        <v>0</v>
      </c>
      <c r="AM56" s="1470"/>
      <c r="AN56" s="1470"/>
      <c r="AO56" s="1470"/>
      <c r="AP56" s="1470"/>
      <c r="AQ56" s="1470"/>
      <c r="AR56" s="1470"/>
      <c r="AS56" s="1456">
        <f t="shared" si="96"/>
        <v>0</v>
      </c>
      <c r="AU56" s="1470"/>
      <c r="AV56" s="1470"/>
      <c r="AW56" s="1470"/>
      <c r="AX56" s="1470"/>
      <c r="AY56" s="1470"/>
      <c r="AZ56" s="1470"/>
      <c r="BA56" s="1470"/>
      <c r="BB56" s="1470"/>
      <c r="BC56" s="1470"/>
      <c r="BD56" s="1470"/>
      <c r="BE56" s="1470"/>
      <c r="BF56" s="1457"/>
      <c r="BG56" s="1458">
        <f t="shared" si="98"/>
        <v>0</v>
      </c>
      <c r="BI56" s="1457"/>
      <c r="BJ56" s="1457"/>
      <c r="BK56" s="1457"/>
      <c r="BL56" s="1457"/>
      <c r="BM56" s="1457"/>
      <c r="BN56" s="1457"/>
      <c r="BO56" s="1457"/>
      <c r="BP56" s="1457"/>
      <c r="BQ56" s="1457"/>
      <c r="BR56" s="1457"/>
      <c r="BS56" s="1457"/>
      <c r="BT56" s="1457"/>
      <c r="BU56" s="1458">
        <f t="shared" si="100"/>
        <v>0</v>
      </c>
    </row>
    <row r="57" spans="1:73" outlineLevel="1">
      <c r="A57" s="1468"/>
      <c r="B57" s="1454" t="s">
        <v>187</v>
      </c>
      <c r="C57" s="1454" t="s">
        <v>508</v>
      </c>
      <c r="D57" s="1455"/>
      <c r="E57" s="1455"/>
      <c r="F57" s="1455"/>
      <c r="G57" s="1455">
        <v>28925444</v>
      </c>
      <c r="H57" s="1455">
        <v>51555305</v>
      </c>
      <c r="I57" s="1455">
        <v>23163199</v>
      </c>
      <c r="J57" s="1455">
        <v>52240047</v>
      </c>
      <c r="K57" s="1455">
        <v>49483708</v>
      </c>
      <c r="L57" s="1455">
        <v>56660626</v>
      </c>
      <c r="M57" s="1455">
        <v>64689068</v>
      </c>
      <c r="N57" s="1455">
        <v>77545784</v>
      </c>
      <c r="O57" s="1455">
        <v>86419442</v>
      </c>
      <c r="P57" s="1456">
        <f t="shared" si="92"/>
        <v>490682623</v>
      </c>
      <c r="Q57" s="1462" t="s">
        <v>513</v>
      </c>
      <c r="R57" s="1434"/>
      <c r="S57" s="1455">
        <v>82480608</v>
      </c>
      <c r="T57" s="1455">
        <v>126557687</v>
      </c>
      <c r="U57" s="1455">
        <v>115896775</v>
      </c>
      <c r="V57" s="1455">
        <v>150814836</v>
      </c>
      <c r="W57" s="1470"/>
      <c r="X57" s="1470"/>
      <c r="Y57" s="1470"/>
      <c r="Z57" s="1470"/>
      <c r="AA57" s="1470"/>
      <c r="AB57" s="1470"/>
      <c r="AC57" s="1470"/>
      <c r="AD57" s="1470"/>
      <c r="AE57" s="1456">
        <f t="shared" si="94"/>
        <v>475749906</v>
      </c>
      <c r="AF57" s="1462" t="s">
        <v>514</v>
      </c>
      <c r="AG57" s="1470"/>
      <c r="AH57" s="1470"/>
      <c r="AI57" s="1470">
        <v>0</v>
      </c>
      <c r="AJ57" s="1470">
        <v>0</v>
      </c>
      <c r="AK57" s="1470">
        <v>0</v>
      </c>
      <c r="AL57" s="1470">
        <v>0</v>
      </c>
      <c r="AM57" s="1470"/>
      <c r="AN57" s="1470"/>
      <c r="AO57" s="1470"/>
      <c r="AP57" s="1470"/>
      <c r="AQ57" s="1470"/>
      <c r="AR57" s="1470"/>
      <c r="AS57" s="1456">
        <f t="shared" si="96"/>
        <v>0</v>
      </c>
      <c r="AU57" s="1470"/>
      <c r="AV57" s="1470"/>
      <c r="AW57" s="1470"/>
      <c r="AX57" s="1470"/>
      <c r="AY57" s="1470"/>
      <c r="AZ57" s="1470"/>
      <c r="BA57" s="1470"/>
      <c r="BB57" s="1470"/>
      <c r="BC57" s="1470"/>
      <c r="BD57" s="1470"/>
      <c r="BE57" s="1470"/>
      <c r="BF57" s="1457"/>
      <c r="BG57" s="1458">
        <f t="shared" si="98"/>
        <v>0</v>
      </c>
      <c r="BI57" s="1457"/>
      <c r="BJ57" s="1457"/>
      <c r="BK57" s="1457"/>
      <c r="BL57" s="1457"/>
      <c r="BM57" s="1457"/>
      <c r="BN57" s="1457"/>
      <c r="BO57" s="1457"/>
      <c r="BP57" s="1457"/>
      <c r="BQ57" s="1457"/>
      <c r="BR57" s="1457"/>
      <c r="BS57" s="1457"/>
      <c r="BT57" s="1457"/>
      <c r="BU57" s="1458">
        <f t="shared" si="100"/>
        <v>0</v>
      </c>
    </row>
    <row r="58" spans="1:73" s="1496" customFormat="1" outlineLevel="1">
      <c r="A58" s="1492"/>
      <c r="B58" s="1493" t="s">
        <v>478</v>
      </c>
      <c r="C58" s="1493" t="s">
        <v>8</v>
      </c>
      <c r="D58" s="1494"/>
      <c r="E58" s="1494"/>
      <c r="F58" s="1494"/>
      <c r="G58" s="1494"/>
      <c r="H58" s="1494">
        <v>7359114</v>
      </c>
      <c r="I58" s="1494">
        <v>22830345</v>
      </c>
      <c r="J58" s="1494">
        <v>17287302</v>
      </c>
      <c r="K58" s="1494">
        <v>5670801</v>
      </c>
      <c r="L58" s="1494">
        <v>5914284</v>
      </c>
      <c r="M58" s="1494">
        <v>4739400</v>
      </c>
      <c r="N58" s="1494">
        <v>4739400</v>
      </c>
      <c r="O58" s="1494">
        <v>4740057</v>
      </c>
      <c r="P58" s="1494">
        <f t="shared" si="92"/>
        <v>73280703</v>
      </c>
      <c r="Q58" s="1495"/>
      <c r="R58" s="1492"/>
      <c r="S58" s="1494">
        <v>4739400</v>
      </c>
      <c r="T58" s="1494">
        <v>4739400</v>
      </c>
      <c r="U58" s="1494">
        <v>4739400</v>
      </c>
      <c r="V58" s="1494">
        <v>4739400</v>
      </c>
      <c r="W58" s="1494"/>
      <c r="X58" s="1494"/>
      <c r="Y58" s="1494"/>
      <c r="Z58" s="1494"/>
      <c r="AA58" s="1494"/>
      <c r="AB58" s="1494"/>
      <c r="AC58" s="1494"/>
      <c r="AD58" s="1494"/>
      <c r="AE58" s="1494">
        <f t="shared" si="94"/>
        <v>18957600</v>
      </c>
      <c r="AF58" s="1495"/>
      <c r="AG58" s="1494"/>
      <c r="AH58" s="1494"/>
      <c r="AI58" s="1494">
        <v>0</v>
      </c>
      <c r="AJ58" s="1494">
        <v>0</v>
      </c>
      <c r="AK58" s="1494">
        <v>0</v>
      </c>
      <c r="AL58" s="1494">
        <v>0</v>
      </c>
      <c r="AM58" s="1494"/>
      <c r="AN58" s="1494"/>
      <c r="AO58" s="1494"/>
      <c r="AP58" s="1494"/>
      <c r="AQ58" s="1494"/>
      <c r="AR58" s="1494"/>
      <c r="AS58" s="1494">
        <f t="shared" si="96"/>
        <v>0</v>
      </c>
      <c r="AU58" s="1494"/>
      <c r="AV58" s="1494"/>
      <c r="AW58" s="1494"/>
      <c r="AX58" s="1494"/>
      <c r="AY58" s="1494"/>
      <c r="AZ58" s="1494"/>
      <c r="BA58" s="1494"/>
      <c r="BB58" s="1494"/>
      <c r="BC58" s="1494"/>
      <c r="BD58" s="1494"/>
      <c r="BE58" s="1494"/>
      <c r="BF58" s="1494"/>
      <c r="BG58" s="1494">
        <f t="shared" si="98"/>
        <v>0</v>
      </c>
      <c r="BI58" s="1494"/>
      <c r="BJ58" s="1494"/>
      <c r="BK58" s="1494"/>
      <c r="BL58" s="1494"/>
      <c r="BM58" s="1494"/>
      <c r="BN58" s="1494"/>
      <c r="BO58" s="1494"/>
      <c r="BP58" s="1494"/>
      <c r="BQ58" s="1494"/>
      <c r="BR58" s="1494"/>
      <c r="BS58" s="1494"/>
      <c r="BT58" s="1494"/>
      <c r="BU58" s="1494">
        <f t="shared" si="100"/>
        <v>0</v>
      </c>
    </row>
    <row r="59" spans="1:73" outlineLevel="1">
      <c r="A59" s="1468"/>
      <c r="B59" s="1454" t="s">
        <v>479</v>
      </c>
      <c r="C59" s="1454" t="s">
        <v>508</v>
      </c>
      <c r="D59" s="1455"/>
      <c r="E59" s="1455"/>
      <c r="F59" s="1455"/>
      <c r="G59" s="1455"/>
      <c r="H59" s="1455">
        <v>1309021</v>
      </c>
      <c r="I59" s="1455">
        <v>2591149</v>
      </c>
      <c r="J59" s="1455">
        <v>1685530</v>
      </c>
      <c r="K59" s="1455">
        <v>1072800</v>
      </c>
      <c r="L59" s="1455">
        <v>2799130</v>
      </c>
      <c r="M59" s="1455">
        <v>796500</v>
      </c>
      <c r="N59" s="1455">
        <v>1318060</v>
      </c>
      <c r="O59" s="1455">
        <v>1552060</v>
      </c>
      <c r="P59" s="1456">
        <f t="shared" si="92"/>
        <v>13124250</v>
      </c>
      <c r="Q59" s="1462" t="s">
        <v>511</v>
      </c>
      <c r="R59" s="1434"/>
      <c r="S59" s="1455">
        <v>499900</v>
      </c>
      <c r="T59" s="1455">
        <v>988520</v>
      </c>
      <c r="U59" s="1455">
        <v>1287300</v>
      </c>
      <c r="V59" s="1455">
        <v>1091840</v>
      </c>
      <c r="W59" s="1470"/>
      <c r="X59" s="1470"/>
      <c r="Y59" s="1470"/>
      <c r="Z59" s="1470"/>
      <c r="AA59" s="1470"/>
      <c r="AB59" s="1470"/>
      <c r="AC59" s="1470"/>
      <c r="AD59" s="1470"/>
      <c r="AE59" s="1456">
        <f t="shared" si="94"/>
        <v>3867560</v>
      </c>
      <c r="AF59" s="1462"/>
      <c r="AG59" s="1470"/>
      <c r="AH59" s="1470"/>
      <c r="AI59" s="1470">
        <v>0</v>
      </c>
      <c r="AJ59" s="1470">
        <v>0</v>
      </c>
      <c r="AK59" s="1470">
        <v>0</v>
      </c>
      <c r="AL59" s="1470">
        <v>0</v>
      </c>
      <c r="AM59" s="1470"/>
      <c r="AN59" s="1470"/>
      <c r="AO59" s="1470"/>
      <c r="AP59" s="1470"/>
      <c r="AQ59" s="1470"/>
      <c r="AR59" s="1470"/>
      <c r="AS59" s="1456">
        <f t="shared" si="96"/>
        <v>0</v>
      </c>
      <c r="AU59" s="1470"/>
      <c r="AV59" s="1470"/>
      <c r="AW59" s="1470"/>
      <c r="AX59" s="1470"/>
      <c r="AY59" s="1470"/>
      <c r="AZ59" s="1470"/>
      <c r="BA59" s="1470"/>
      <c r="BB59" s="1470"/>
      <c r="BC59" s="1470"/>
      <c r="BD59" s="1470"/>
      <c r="BE59" s="1470"/>
      <c r="BF59" s="1457"/>
      <c r="BG59" s="1458">
        <f t="shared" si="98"/>
        <v>0</v>
      </c>
      <c r="BI59" s="1457"/>
      <c r="BJ59" s="1457"/>
      <c r="BK59" s="1457"/>
      <c r="BL59" s="1457"/>
      <c r="BM59" s="1457"/>
      <c r="BN59" s="1457"/>
      <c r="BO59" s="1457"/>
      <c r="BP59" s="1457"/>
      <c r="BQ59" s="1457"/>
      <c r="BR59" s="1457"/>
      <c r="BS59" s="1457"/>
      <c r="BT59" s="1457"/>
      <c r="BU59" s="1458">
        <f t="shared" si="100"/>
        <v>0</v>
      </c>
    </row>
    <row r="60" spans="1:73" outlineLevel="1">
      <c r="A60" s="1468"/>
      <c r="B60" s="1454" t="s">
        <v>480</v>
      </c>
      <c r="C60" s="1454" t="s">
        <v>8</v>
      </c>
      <c r="D60" s="1455"/>
      <c r="E60" s="1455"/>
      <c r="F60" s="1455"/>
      <c r="G60" s="1455"/>
      <c r="H60" s="1455">
        <v>0</v>
      </c>
      <c r="I60" s="1455">
        <v>0</v>
      </c>
      <c r="J60" s="1455">
        <v>0</v>
      </c>
      <c r="K60" s="1455">
        <v>0</v>
      </c>
      <c r="L60" s="1455">
        <v>0</v>
      </c>
      <c r="M60" s="1455">
        <v>0</v>
      </c>
      <c r="N60" s="1455">
        <v>0</v>
      </c>
      <c r="O60" s="1455">
        <v>0</v>
      </c>
      <c r="P60" s="1456">
        <f t="shared" si="92"/>
        <v>0</v>
      </c>
      <c r="Q60" s="1464"/>
      <c r="R60" s="1434"/>
      <c r="S60" s="1455">
        <v>0</v>
      </c>
      <c r="T60" s="1455">
        <v>0</v>
      </c>
      <c r="U60" s="1455">
        <v>0</v>
      </c>
      <c r="V60" s="1455">
        <v>0</v>
      </c>
      <c r="W60" s="1470"/>
      <c r="X60" s="1470"/>
      <c r="Y60" s="1470"/>
      <c r="Z60" s="1470"/>
      <c r="AA60" s="1470"/>
      <c r="AB60" s="1470"/>
      <c r="AC60" s="1470"/>
      <c r="AD60" s="1470"/>
      <c r="AE60" s="1456">
        <f t="shared" si="94"/>
        <v>0</v>
      </c>
      <c r="AF60" s="1464"/>
      <c r="AG60" s="1470"/>
      <c r="AH60" s="1470"/>
      <c r="AI60" s="1470">
        <v>0</v>
      </c>
      <c r="AJ60" s="1470">
        <v>0</v>
      </c>
      <c r="AK60" s="1470">
        <v>0</v>
      </c>
      <c r="AL60" s="1470">
        <v>0</v>
      </c>
      <c r="AM60" s="1470"/>
      <c r="AN60" s="1470"/>
      <c r="AO60" s="1470"/>
      <c r="AP60" s="1470"/>
      <c r="AQ60" s="1470"/>
      <c r="AR60" s="1470"/>
      <c r="AS60" s="1456">
        <f t="shared" si="96"/>
        <v>0</v>
      </c>
      <c r="AU60" s="1470"/>
      <c r="AV60" s="1470"/>
      <c r="AW60" s="1470"/>
      <c r="AX60" s="1470"/>
      <c r="AY60" s="1470"/>
      <c r="AZ60" s="1470"/>
      <c r="BA60" s="1470"/>
      <c r="BB60" s="1470"/>
      <c r="BC60" s="1470"/>
      <c r="BD60" s="1470"/>
      <c r="BE60" s="1470"/>
      <c r="BF60" s="1457"/>
      <c r="BG60" s="1458">
        <f t="shared" si="98"/>
        <v>0</v>
      </c>
      <c r="BI60" s="1457"/>
      <c r="BJ60" s="1457"/>
      <c r="BK60" s="1457"/>
      <c r="BL60" s="1457"/>
      <c r="BM60" s="1457"/>
      <c r="BN60" s="1457"/>
      <c r="BO60" s="1457"/>
      <c r="BP60" s="1457"/>
      <c r="BQ60" s="1457"/>
      <c r="BR60" s="1457"/>
      <c r="BS60" s="1457"/>
      <c r="BT60" s="1457"/>
      <c r="BU60" s="1458">
        <f t="shared" si="100"/>
        <v>0</v>
      </c>
    </row>
    <row r="61" spans="1:73" outlineLevel="1">
      <c r="A61" s="1468"/>
      <c r="B61" s="1454" t="s">
        <v>481</v>
      </c>
      <c r="C61" s="1454" t="s">
        <v>8</v>
      </c>
      <c r="D61" s="1455"/>
      <c r="E61" s="1455"/>
      <c r="F61" s="1455"/>
      <c r="G61" s="1455"/>
      <c r="H61" s="1455">
        <v>100000</v>
      </c>
      <c r="I61" s="1455">
        <v>100000</v>
      </c>
      <c r="J61" s="1455">
        <v>100000</v>
      </c>
      <c r="K61" s="1455">
        <v>100000</v>
      </c>
      <c r="L61" s="1455">
        <v>135000</v>
      </c>
      <c r="M61" s="1455">
        <v>0</v>
      </c>
      <c r="N61" s="1455">
        <v>0</v>
      </c>
      <c r="O61" s="1455">
        <v>66800</v>
      </c>
      <c r="P61" s="1456">
        <f t="shared" si="92"/>
        <v>601800</v>
      </c>
      <c r="Q61" s="1465"/>
      <c r="R61" s="1434"/>
      <c r="S61" s="1455">
        <v>0</v>
      </c>
      <c r="T61" s="1455">
        <v>0</v>
      </c>
      <c r="U61" s="1455">
        <v>0</v>
      </c>
      <c r="V61" s="1455">
        <v>0</v>
      </c>
      <c r="W61" s="1470"/>
      <c r="X61" s="1470"/>
      <c r="Y61" s="1470"/>
      <c r="Z61" s="1470"/>
      <c r="AA61" s="1470"/>
      <c r="AB61" s="1470"/>
      <c r="AC61" s="1470"/>
      <c r="AD61" s="1470"/>
      <c r="AE61" s="1456">
        <f t="shared" si="94"/>
        <v>0</v>
      </c>
      <c r="AF61" s="1465"/>
      <c r="AG61" s="1470"/>
      <c r="AH61" s="1470"/>
      <c r="AI61" s="1470">
        <v>0</v>
      </c>
      <c r="AJ61" s="1470">
        <v>0</v>
      </c>
      <c r="AK61" s="1470">
        <v>0</v>
      </c>
      <c r="AL61" s="1470">
        <v>0</v>
      </c>
      <c r="AM61" s="1470"/>
      <c r="AN61" s="1470"/>
      <c r="AO61" s="1470"/>
      <c r="AP61" s="1470"/>
      <c r="AQ61" s="1470"/>
      <c r="AR61" s="1470"/>
      <c r="AS61" s="1456">
        <f t="shared" si="96"/>
        <v>0</v>
      </c>
      <c r="AU61" s="1470"/>
      <c r="AV61" s="1470"/>
      <c r="AW61" s="1470"/>
      <c r="AX61" s="1470"/>
      <c r="AY61" s="1470"/>
      <c r="AZ61" s="1470"/>
      <c r="BA61" s="1470"/>
      <c r="BB61" s="1470"/>
      <c r="BC61" s="1470"/>
      <c r="BD61" s="1470"/>
      <c r="BE61" s="1470"/>
      <c r="BF61" s="1457"/>
      <c r="BG61" s="1458">
        <f t="shared" si="98"/>
        <v>0</v>
      </c>
      <c r="BI61" s="1457"/>
      <c r="BJ61" s="1457"/>
      <c r="BK61" s="1457"/>
      <c r="BL61" s="1457"/>
      <c r="BM61" s="1457"/>
      <c r="BN61" s="1457"/>
      <c r="BO61" s="1457"/>
      <c r="BP61" s="1457"/>
      <c r="BQ61" s="1457"/>
      <c r="BR61" s="1457"/>
      <c r="BS61" s="1457"/>
      <c r="BT61" s="1457"/>
      <c r="BU61" s="1458">
        <f t="shared" si="100"/>
        <v>0</v>
      </c>
    </row>
    <row r="62" spans="1:73" outlineLevel="1">
      <c r="A62" s="1468"/>
      <c r="B62" s="1454" t="s">
        <v>482</v>
      </c>
      <c r="C62" s="1454" t="s">
        <v>8</v>
      </c>
      <c r="D62" s="1455"/>
      <c r="E62" s="1455"/>
      <c r="F62" s="1455"/>
      <c r="G62" s="1455"/>
      <c r="H62" s="1455">
        <v>0</v>
      </c>
      <c r="I62" s="1455">
        <v>0</v>
      </c>
      <c r="J62" s="1455">
        <v>0</v>
      </c>
      <c r="K62" s="1455">
        <v>0</v>
      </c>
      <c r="L62" s="1455">
        <v>0</v>
      </c>
      <c r="M62" s="1455">
        <v>0</v>
      </c>
      <c r="N62" s="1455">
        <v>0</v>
      </c>
      <c r="O62" s="1455">
        <v>0</v>
      </c>
      <c r="P62" s="1456">
        <f t="shared" si="92"/>
        <v>0</v>
      </c>
      <c r="Q62" s="1464"/>
      <c r="R62" s="1434"/>
      <c r="S62" s="1455">
        <v>0</v>
      </c>
      <c r="T62" s="1455">
        <v>0</v>
      </c>
      <c r="U62" s="1455">
        <v>0</v>
      </c>
      <c r="V62" s="1455">
        <v>0</v>
      </c>
      <c r="W62" s="1470"/>
      <c r="X62" s="1470"/>
      <c r="Y62" s="1470"/>
      <c r="Z62" s="1470"/>
      <c r="AA62" s="1470"/>
      <c r="AB62" s="1470"/>
      <c r="AC62" s="1470"/>
      <c r="AD62" s="1470"/>
      <c r="AE62" s="1456">
        <f t="shared" si="94"/>
        <v>0</v>
      </c>
      <c r="AF62" s="1464"/>
      <c r="AG62" s="1470"/>
      <c r="AH62" s="1470"/>
      <c r="AI62" s="1470">
        <v>0</v>
      </c>
      <c r="AJ62" s="1470">
        <v>0</v>
      </c>
      <c r="AK62" s="1470">
        <v>0</v>
      </c>
      <c r="AL62" s="1470">
        <v>0</v>
      </c>
      <c r="AM62" s="1470"/>
      <c r="AN62" s="1470"/>
      <c r="AO62" s="1470"/>
      <c r="AP62" s="1470"/>
      <c r="AQ62" s="1470"/>
      <c r="AR62" s="1470"/>
      <c r="AS62" s="1456">
        <f t="shared" si="96"/>
        <v>0</v>
      </c>
      <c r="AU62" s="1470"/>
      <c r="AV62" s="1470"/>
      <c r="AW62" s="1470"/>
      <c r="AX62" s="1470"/>
      <c r="AY62" s="1470"/>
      <c r="AZ62" s="1470"/>
      <c r="BA62" s="1470"/>
      <c r="BB62" s="1470"/>
      <c r="BC62" s="1470"/>
      <c r="BD62" s="1470"/>
      <c r="BE62" s="1470"/>
      <c r="BF62" s="1457"/>
      <c r="BG62" s="1458">
        <f t="shared" si="98"/>
        <v>0</v>
      </c>
      <c r="BI62" s="1457"/>
      <c r="BJ62" s="1457"/>
      <c r="BK62" s="1457"/>
      <c r="BL62" s="1457"/>
      <c r="BM62" s="1457"/>
      <c r="BN62" s="1457"/>
      <c r="BO62" s="1457"/>
      <c r="BP62" s="1457"/>
      <c r="BQ62" s="1457"/>
      <c r="BR62" s="1457"/>
      <c r="BS62" s="1457"/>
      <c r="BT62" s="1457"/>
      <c r="BU62" s="1458">
        <f t="shared" si="100"/>
        <v>0</v>
      </c>
    </row>
    <row r="63" spans="1:73" outlineLevel="1">
      <c r="A63" s="1468"/>
      <c r="B63" s="1454" t="s">
        <v>483</v>
      </c>
      <c r="C63" s="1454" t="s">
        <v>8</v>
      </c>
      <c r="D63" s="1455"/>
      <c r="E63" s="1455"/>
      <c r="F63" s="1455"/>
      <c r="G63" s="1455">
        <v>1429130</v>
      </c>
      <c r="H63" s="1455">
        <v>1893180</v>
      </c>
      <c r="I63" s="1455">
        <v>1963170</v>
      </c>
      <c r="J63" s="1455">
        <v>2308070</v>
      </c>
      <c r="K63" s="1455">
        <v>2627130</v>
      </c>
      <c r="L63" s="1455">
        <v>3086260</v>
      </c>
      <c r="M63" s="1455">
        <v>3197360</v>
      </c>
      <c r="N63" s="1455">
        <v>3908880</v>
      </c>
      <c r="O63" s="1455">
        <v>3927770</v>
      </c>
      <c r="P63" s="1456">
        <f t="shared" si="92"/>
        <v>24340950</v>
      </c>
      <c r="Q63" s="1464" t="s">
        <v>515</v>
      </c>
      <c r="R63" s="1434"/>
      <c r="S63" s="1455">
        <v>3996940</v>
      </c>
      <c r="T63" s="1455">
        <v>4163220</v>
      </c>
      <c r="U63" s="1455">
        <v>4354840</v>
      </c>
      <c r="V63" s="1455">
        <v>4509790</v>
      </c>
      <c r="W63" s="1470"/>
      <c r="X63" s="1470"/>
      <c r="Y63" s="1470"/>
      <c r="Z63" s="1470"/>
      <c r="AA63" s="1470"/>
      <c r="AB63" s="1470"/>
      <c r="AC63" s="1470"/>
      <c r="AD63" s="1470"/>
      <c r="AE63" s="1456">
        <f t="shared" si="94"/>
        <v>17024790</v>
      </c>
      <c r="AF63" s="1462" t="s">
        <v>516</v>
      </c>
      <c r="AG63" s="1470"/>
      <c r="AH63" s="1470"/>
      <c r="AI63" s="1470">
        <v>0</v>
      </c>
      <c r="AJ63" s="1470">
        <v>0</v>
      </c>
      <c r="AK63" s="1470">
        <v>0</v>
      </c>
      <c r="AL63" s="1470">
        <v>0</v>
      </c>
      <c r="AM63" s="1470"/>
      <c r="AN63" s="1470"/>
      <c r="AO63" s="1470"/>
      <c r="AP63" s="1470"/>
      <c r="AQ63" s="1470"/>
      <c r="AR63" s="1470"/>
      <c r="AS63" s="1456">
        <f t="shared" si="96"/>
        <v>0</v>
      </c>
      <c r="AU63" s="1470"/>
      <c r="AV63" s="1470"/>
      <c r="AW63" s="1470"/>
      <c r="AX63" s="1470"/>
      <c r="AY63" s="1470"/>
      <c r="AZ63" s="1470"/>
      <c r="BA63" s="1470"/>
      <c r="BB63" s="1470"/>
      <c r="BC63" s="1470"/>
      <c r="BD63" s="1470"/>
      <c r="BE63" s="1470"/>
      <c r="BF63" s="1457"/>
      <c r="BG63" s="1458">
        <f t="shared" si="98"/>
        <v>0</v>
      </c>
      <c r="BI63" s="1457"/>
      <c r="BJ63" s="1457"/>
      <c r="BK63" s="1457"/>
      <c r="BL63" s="1457"/>
      <c r="BM63" s="1457"/>
      <c r="BN63" s="1457"/>
      <c r="BO63" s="1457"/>
      <c r="BP63" s="1457"/>
      <c r="BQ63" s="1457"/>
      <c r="BR63" s="1457"/>
      <c r="BS63" s="1457"/>
      <c r="BT63" s="1457"/>
      <c r="BU63" s="1458">
        <f t="shared" si="100"/>
        <v>0</v>
      </c>
    </row>
    <row r="64" spans="1:73" outlineLevel="1">
      <c r="A64" s="1468"/>
      <c r="B64" s="1454" t="s">
        <v>341</v>
      </c>
      <c r="C64" s="1454" t="s">
        <v>8</v>
      </c>
      <c r="D64" s="1455"/>
      <c r="E64" s="1455"/>
      <c r="F64" s="1455"/>
      <c r="G64" s="1455"/>
      <c r="H64" s="1455">
        <v>2419094</v>
      </c>
      <c r="I64" s="1455">
        <v>2907717</v>
      </c>
      <c r="J64" s="1455">
        <v>3356127</v>
      </c>
      <c r="K64" s="1455">
        <v>9908613</v>
      </c>
      <c r="L64" s="1455">
        <v>17260346</v>
      </c>
      <c r="M64" s="1455">
        <v>26994171</v>
      </c>
      <c r="N64" s="1455">
        <v>30853200</v>
      </c>
      <c r="O64" s="1455">
        <v>30978790</v>
      </c>
      <c r="P64" s="1456">
        <f t="shared" si="92"/>
        <v>124678058</v>
      </c>
      <c r="Q64" s="1464" t="s">
        <v>515</v>
      </c>
      <c r="R64" s="1434"/>
      <c r="S64" s="1455">
        <v>28911096</v>
      </c>
      <c r="T64" s="1455">
        <v>17710851</v>
      </c>
      <c r="U64" s="1455">
        <v>17023346</v>
      </c>
      <c r="V64" s="1455">
        <v>17258118</v>
      </c>
      <c r="W64" s="1470"/>
      <c r="X64" s="1470"/>
      <c r="Y64" s="1470"/>
      <c r="Z64" s="1470"/>
      <c r="AA64" s="1470"/>
      <c r="AB64" s="1470"/>
      <c r="AC64" s="1470"/>
      <c r="AD64" s="1470"/>
      <c r="AE64" s="1456">
        <f t="shared" si="94"/>
        <v>80903411</v>
      </c>
      <c r="AF64" s="1462" t="s">
        <v>516</v>
      </c>
      <c r="AG64" s="1470"/>
      <c r="AH64" s="1470"/>
      <c r="AI64" s="1470">
        <v>0</v>
      </c>
      <c r="AJ64" s="1470">
        <v>0</v>
      </c>
      <c r="AK64" s="1470">
        <v>0</v>
      </c>
      <c r="AL64" s="1470">
        <v>0</v>
      </c>
      <c r="AM64" s="1470"/>
      <c r="AN64" s="1470"/>
      <c r="AO64" s="1470"/>
      <c r="AP64" s="1470"/>
      <c r="AQ64" s="1470"/>
      <c r="AR64" s="1470"/>
      <c r="AS64" s="1456">
        <f t="shared" si="96"/>
        <v>0</v>
      </c>
      <c r="AU64" s="1470"/>
      <c r="AV64" s="1470"/>
      <c r="AW64" s="1470"/>
      <c r="AX64" s="1470"/>
      <c r="AY64" s="1470"/>
      <c r="AZ64" s="1470"/>
      <c r="BA64" s="1470"/>
      <c r="BB64" s="1470"/>
      <c r="BC64" s="1470"/>
      <c r="BD64" s="1470"/>
      <c r="BE64" s="1470"/>
      <c r="BF64" s="1457"/>
      <c r="BG64" s="1458">
        <f t="shared" si="98"/>
        <v>0</v>
      </c>
      <c r="BI64" s="1457"/>
      <c r="BJ64" s="1457"/>
      <c r="BK64" s="1457"/>
      <c r="BL64" s="1457"/>
      <c r="BM64" s="1457"/>
      <c r="BN64" s="1457"/>
      <c r="BO64" s="1457"/>
      <c r="BP64" s="1457"/>
      <c r="BQ64" s="1457"/>
      <c r="BR64" s="1457"/>
      <c r="BS64" s="1457"/>
      <c r="BT64" s="1457"/>
      <c r="BU64" s="1458">
        <f t="shared" si="100"/>
        <v>0</v>
      </c>
    </row>
    <row r="65" spans="1:73" outlineLevel="1">
      <c r="A65" s="1468"/>
      <c r="B65" s="1454" t="s">
        <v>485</v>
      </c>
      <c r="C65" s="1454" t="s">
        <v>8</v>
      </c>
      <c r="D65" s="1455"/>
      <c r="E65" s="1455"/>
      <c r="F65" s="1455"/>
      <c r="G65" s="1455"/>
      <c r="H65" s="1455">
        <v>0</v>
      </c>
      <c r="I65" s="1455">
        <v>0</v>
      </c>
      <c r="J65" s="1455">
        <v>0</v>
      </c>
      <c r="K65" s="1455">
        <v>0</v>
      </c>
      <c r="L65" s="1455">
        <v>0</v>
      </c>
      <c r="M65" s="1455">
        <v>0</v>
      </c>
      <c r="N65" s="1455">
        <v>0</v>
      </c>
      <c r="O65" s="1455">
        <v>0</v>
      </c>
      <c r="P65" s="1456">
        <f t="shared" si="92"/>
        <v>0</v>
      </c>
      <c r="Q65" s="1464"/>
      <c r="R65" s="1434"/>
      <c r="S65" s="1455">
        <v>0</v>
      </c>
      <c r="T65" s="1455">
        <v>0</v>
      </c>
      <c r="U65" s="1455">
        <v>0</v>
      </c>
      <c r="V65" s="1455">
        <v>0</v>
      </c>
      <c r="W65" s="1470"/>
      <c r="X65" s="1470"/>
      <c r="Y65" s="1470"/>
      <c r="Z65" s="1470"/>
      <c r="AA65" s="1470"/>
      <c r="AB65" s="1470"/>
      <c r="AC65" s="1470"/>
      <c r="AD65" s="1470"/>
      <c r="AE65" s="1456">
        <f t="shared" si="94"/>
        <v>0</v>
      </c>
      <c r="AF65" s="1464"/>
      <c r="AG65" s="1470"/>
      <c r="AH65" s="1470"/>
      <c r="AI65" s="1470">
        <v>0</v>
      </c>
      <c r="AJ65" s="1470">
        <v>0</v>
      </c>
      <c r="AK65" s="1470">
        <v>0</v>
      </c>
      <c r="AL65" s="1470">
        <v>0</v>
      </c>
      <c r="AM65" s="1470"/>
      <c r="AN65" s="1470"/>
      <c r="AO65" s="1470"/>
      <c r="AP65" s="1470"/>
      <c r="AQ65" s="1470"/>
      <c r="AR65" s="1470"/>
      <c r="AS65" s="1456">
        <f t="shared" si="96"/>
        <v>0</v>
      </c>
      <c r="AU65" s="1470"/>
      <c r="AV65" s="1470"/>
      <c r="AW65" s="1470"/>
      <c r="AX65" s="1470"/>
      <c r="AY65" s="1470"/>
      <c r="AZ65" s="1470"/>
      <c r="BA65" s="1470"/>
      <c r="BB65" s="1470"/>
      <c r="BC65" s="1470"/>
      <c r="BD65" s="1470"/>
      <c r="BE65" s="1470"/>
      <c r="BF65" s="1457"/>
      <c r="BG65" s="1458">
        <f t="shared" si="98"/>
        <v>0</v>
      </c>
      <c r="BI65" s="1457"/>
      <c r="BJ65" s="1457"/>
      <c r="BK65" s="1457"/>
      <c r="BL65" s="1457"/>
      <c r="BM65" s="1457"/>
      <c r="BN65" s="1457"/>
      <c r="BO65" s="1457"/>
      <c r="BP65" s="1457"/>
      <c r="BQ65" s="1457"/>
      <c r="BR65" s="1457"/>
      <c r="BS65" s="1457"/>
      <c r="BT65" s="1457"/>
      <c r="BU65" s="1458">
        <f t="shared" si="100"/>
        <v>0</v>
      </c>
    </row>
    <row r="66" spans="1:73" outlineLevel="1">
      <c r="A66" s="1468"/>
      <c r="B66" s="1454" t="s">
        <v>486</v>
      </c>
      <c r="C66" s="1454" t="s">
        <v>8</v>
      </c>
      <c r="D66" s="1455"/>
      <c r="E66" s="1455"/>
      <c r="F66" s="1455"/>
      <c r="G66" s="1455"/>
      <c r="H66" s="1455">
        <v>1228440</v>
      </c>
      <c r="I66" s="1455">
        <v>0</v>
      </c>
      <c r="J66" s="1455">
        <v>0</v>
      </c>
      <c r="K66" s="1455">
        <v>0</v>
      </c>
      <c r="L66" s="1455">
        <v>0</v>
      </c>
      <c r="M66" s="1455">
        <v>0</v>
      </c>
      <c r="N66" s="1455">
        <v>0</v>
      </c>
      <c r="O66" s="1455">
        <v>0</v>
      </c>
      <c r="P66" s="1456">
        <f t="shared" si="92"/>
        <v>1228440</v>
      </c>
      <c r="Q66" s="1464"/>
      <c r="R66" s="1434"/>
      <c r="S66" s="1455">
        <v>0</v>
      </c>
      <c r="T66" s="1455">
        <v>0</v>
      </c>
      <c r="U66" s="1455">
        <v>0</v>
      </c>
      <c r="V66" s="1455">
        <v>0</v>
      </c>
      <c r="W66" s="1470"/>
      <c r="X66" s="1470"/>
      <c r="Y66" s="1470"/>
      <c r="Z66" s="1470"/>
      <c r="AA66" s="1470"/>
      <c r="AB66" s="1470"/>
      <c r="AC66" s="1470"/>
      <c r="AD66" s="1470"/>
      <c r="AE66" s="1456">
        <f t="shared" si="94"/>
        <v>0</v>
      </c>
      <c r="AF66" s="1464"/>
      <c r="AG66" s="1470"/>
      <c r="AH66" s="1470"/>
      <c r="AI66" s="1470">
        <v>0</v>
      </c>
      <c r="AJ66" s="1470">
        <v>0</v>
      </c>
      <c r="AK66" s="1470">
        <v>0</v>
      </c>
      <c r="AL66" s="1470">
        <v>0</v>
      </c>
      <c r="AM66" s="1470"/>
      <c r="AN66" s="1470"/>
      <c r="AO66" s="1470"/>
      <c r="AP66" s="1470"/>
      <c r="AQ66" s="1470"/>
      <c r="AR66" s="1470"/>
      <c r="AS66" s="1456">
        <f t="shared" si="96"/>
        <v>0</v>
      </c>
      <c r="AU66" s="1470"/>
      <c r="AV66" s="1470"/>
      <c r="AW66" s="1470"/>
      <c r="AX66" s="1470"/>
      <c r="AY66" s="1470"/>
      <c r="AZ66" s="1470"/>
      <c r="BA66" s="1470"/>
      <c r="BB66" s="1470"/>
      <c r="BC66" s="1470"/>
      <c r="BD66" s="1470"/>
      <c r="BE66" s="1470"/>
      <c r="BF66" s="1457"/>
      <c r="BG66" s="1458">
        <f t="shared" si="98"/>
        <v>0</v>
      </c>
      <c r="BI66" s="1457"/>
      <c r="BJ66" s="1457"/>
      <c r="BK66" s="1457"/>
      <c r="BL66" s="1457"/>
      <c r="BM66" s="1457"/>
      <c r="BN66" s="1457"/>
      <c r="BO66" s="1457"/>
      <c r="BP66" s="1457"/>
      <c r="BQ66" s="1457"/>
      <c r="BR66" s="1457"/>
      <c r="BS66" s="1457"/>
      <c r="BT66" s="1457"/>
      <c r="BU66" s="1458">
        <f t="shared" si="100"/>
        <v>0</v>
      </c>
    </row>
    <row r="67" spans="1:73" outlineLevel="1">
      <c r="A67" s="1468"/>
      <c r="B67" s="1454" t="s">
        <v>487</v>
      </c>
      <c r="C67" s="1454" t="s">
        <v>8</v>
      </c>
      <c r="D67" s="1455"/>
      <c r="E67" s="1455"/>
      <c r="F67" s="1455"/>
      <c r="G67" s="1455"/>
      <c r="H67" s="1455">
        <v>0</v>
      </c>
      <c r="I67" s="1455">
        <v>0</v>
      </c>
      <c r="J67" s="1455">
        <v>0</v>
      </c>
      <c r="K67" s="1455">
        <v>0</v>
      </c>
      <c r="L67" s="1455">
        <v>0</v>
      </c>
      <c r="M67" s="1455">
        <v>0</v>
      </c>
      <c r="N67" s="1455">
        <v>0</v>
      </c>
      <c r="O67" s="1455">
        <v>0</v>
      </c>
      <c r="P67" s="1456">
        <f t="shared" si="92"/>
        <v>0</v>
      </c>
      <c r="Q67" s="1464"/>
      <c r="R67" s="1434"/>
      <c r="S67" s="1455">
        <v>0</v>
      </c>
      <c r="T67" s="1455">
        <v>0</v>
      </c>
      <c r="U67" s="1455">
        <v>0</v>
      </c>
      <c r="V67" s="1455">
        <v>0</v>
      </c>
      <c r="W67" s="1470"/>
      <c r="X67" s="1470"/>
      <c r="Y67" s="1470"/>
      <c r="Z67" s="1470"/>
      <c r="AA67" s="1470"/>
      <c r="AB67" s="1470"/>
      <c r="AC67" s="1470"/>
      <c r="AD67" s="1470"/>
      <c r="AE67" s="1456">
        <f t="shared" si="94"/>
        <v>0</v>
      </c>
      <c r="AF67" s="1464"/>
      <c r="AG67" s="1470"/>
      <c r="AH67" s="1470"/>
      <c r="AI67" s="1470">
        <v>0</v>
      </c>
      <c r="AJ67" s="1470">
        <v>0</v>
      </c>
      <c r="AK67" s="1470">
        <v>0</v>
      </c>
      <c r="AL67" s="1470">
        <v>0</v>
      </c>
      <c r="AM67" s="1470"/>
      <c r="AN67" s="1470"/>
      <c r="AO67" s="1470"/>
      <c r="AP67" s="1470"/>
      <c r="AQ67" s="1470"/>
      <c r="AR67" s="1470"/>
      <c r="AS67" s="1456">
        <f t="shared" si="96"/>
        <v>0</v>
      </c>
      <c r="AU67" s="1470"/>
      <c r="AV67" s="1470"/>
      <c r="AW67" s="1470"/>
      <c r="AX67" s="1470"/>
      <c r="AY67" s="1470"/>
      <c r="AZ67" s="1470"/>
      <c r="BA67" s="1470"/>
      <c r="BB67" s="1470"/>
      <c r="BC67" s="1470"/>
      <c r="BD67" s="1470"/>
      <c r="BE67" s="1470"/>
      <c r="BF67" s="1457"/>
      <c r="BG67" s="1458">
        <f t="shared" si="98"/>
        <v>0</v>
      </c>
      <c r="BI67" s="1457"/>
      <c r="BJ67" s="1457"/>
      <c r="BK67" s="1457"/>
      <c r="BL67" s="1457"/>
      <c r="BM67" s="1457"/>
      <c r="BN67" s="1457"/>
      <c r="BO67" s="1457"/>
      <c r="BP67" s="1457"/>
      <c r="BQ67" s="1457"/>
      <c r="BR67" s="1457"/>
      <c r="BS67" s="1457"/>
      <c r="BT67" s="1457"/>
      <c r="BU67" s="1458">
        <f t="shared" si="100"/>
        <v>0</v>
      </c>
    </row>
    <row r="68" spans="1:73" outlineLevel="1">
      <c r="A68" s="1468"/>
      <c r="B68" s="1454" t="s">
        <v>488</v>
      </c>
      <c r="C68" s="1454" t="s">
        <v>8</v>
      </c>
      <c r="D68" s="1455"/>
      <c r="E68" s="1455"/>
      <c r="F68" s="1455"/>
      <c r="G68" s="1455"/>
      <c r="H68" s="1455">
        <v>0</v>
      </c>
      <c r="I68" s="1455">
        <v>0</v>
      </c>
      <c r="J68" s="1455">
        <v>0</v>
      </c>
      <c r="K68" s="1455">
        <v>0</v>
      </c>
      <c r="L68" s="1455">
        <v>0</v>
      </c>
      <c r="M68" s="1455">
        <v>0</v>
      </c>
      <c r="N68" s="1455">
        <v>0</v>
      </c>
      <c r="O68" s="1455">
        <v>0</v>
      </c>
      <c r="P68" s="1456">
        <f t="shared" si="92"/>
        <v>0</v>
      </c>
      <c r="Q68" s="1464"/>
      <c r="R68" s="1434"/>
      <c r="S68" s="1455">
        <v>0</v>
      </c>
      <c r="T68" s="1455">
        <v>0</v>
      </c>
      <c r="U68" s="1455">
        <v>0</v>
      </c>
      <c r="V68" s="1455">
        <v>0</v>
      </c>
      <c r="W68" s="1470"/>
      <c r="X68" s="1470"/>
      <c r="Y68" s="1470"/>
      <c r="Z68" s="1470"/>
      <c r="AA68" s="1470"/>
      <c r="AB68" s="1470"/>
      <c r="AC68" s="1470"/>
      <c r="AD68" s="1470"/>
      <c r="AE68" s="1456">
        <f t="shared" si="94"/>
        <v>0</v>
      </c>
      <c r="AF68" s="1464"/>
      <c r="AG68" s="1470"/>
      <c r="AH68" s="1470"/>
      <c r="AI68" s="1470">
        <v>0</v>
      </c>
      <c r="AJ68" s="1470">
        <v>0</v>
      </c>
      <c r="AK68" s="1470">
        <v>0</v>
      </c>
      <c r="AL68" s="1470">
        <v>0</v>
      </c>
      <c r="AM68" s="1470"/>
      <c r="AN68" s="1470"/>
      <c r="AO68" s="1470"/>
      <c r="AP68" s="1470"/>
      <c r="AQ68" s="1470"/>
      <c r="AR68" s="1470"/>
      <c r="AS68" s="1456">
        <f t="shared" si="96"/>
        <v>0</v>
      </c>
      <c r="AU68" s="1470"/>
      <c r="AV68" s="1470"/>
      <c r="AW68" s="1470"/>
      <c r="AX68" s="1470"/>
      <c r="AY68" s="1470"/>
      <c r="AZ68" s="1470"/>
      <c r="BA68" s="1470"/>
      <c r="BB68" s="1470"/>
      <c r="BC68" s="1470"/>
      <c r="BD68" s="1470"/>
      <c r="BE68" s="1470"/>
      <c r="BF68" s="1457"/>
      <c r="BG68" s="1458">
        <f t="shared" si="98"/>
        <v>0</v>
      </c>
      <c r="BI68" s="1457"/>
      <c r="BJ68" s="1457"/>
      <c r="BK68" s="1457"/>
      <c r="BL68" s="1457"/>
      <c r="BM68" s="1457"/>
      <c r="BN68" s="1457"/>
      <c r="BO68" s="1457"/>
      <c r="BP68" s="1457"/>
      <c r="BQ68" s="1457"/>
      <c r="BR68" s="1457"/>
      <c r="BS68" s="1457"/>
      <c r="BT68" s="1457"/>
      <c r="BU68" s="1458">
        <f t="shared" si="100"/>
        <v>0</v>
      </c>
    </row>
    <row r="69" spans="1:73" outlineLevel="1">
      <c r="A69" s="1468"/>
      <c r="B69" s="1454" t="s">
        <v>484</v>
      </c>
      <c r="C69" s="1454" t="s">
        <v>508</v>
      </c>
      <c r="D69" s="1455"/>
      <c r="E69" s="1455"/>
      <c r="F69" s="1455"/>
      <c r="G69" s="1455"/>
      <c r="H69" s="1455">
        <v>0</v>
      </c>
      <c r="I69" s="1455">
        <v>0</v>
      </c>
      <c r="J69" s="1455">
        <v>0</v>
      </c>
      <c r="K69" s="1455">
        <v>0</v>
      </c>
      <c r="L69" s="1455">
        <v>0</v>
      </c>
      <c r="M69" s="1455">
        <v>0</v>
      </c>
      <c r="N69" s="1455">
        <v>0</v>
      </c>
      <c r="O69" s="1455">
        <v>0</v>
      </c>
      <c r="P69" s="1456">
        <f t="shared" si="92"/>
        <v>0</v>
      </c>
      <c r="Q69" s="1464"/>
      <c r="R69" s="1434"/>
      <c r="S69" s="1455">
        <v>0</v>
      </c>
      <c r="T69" s="1455">
        <v>0</v>
      </c>
      <c r="U69" s="1455">
        <v>0</v>
      </c>
      <c r="V69" s="1455">
        <v>0</v>
      </c>
      <c r="W69" s="1470"/>
      <c r="X69" s="1470"/>
      <c r="Y69" s="1470"/>
      <c r="Z69" s="1470"/>
      <c r="AA69" s="1470"/>
      <c r="AB69" s="1470"/>
      <c r="AC69" s="1470"/>
      <c r="AD69" s="1470"/>
      <c r="AE69" s="1456">
        <f t="shared" si="94"/>
        <v>0</v>
      </c>
      <c r="AF69" s="1464"/>
      <c r="AG69" s="1470"/>
      <c r="AH69" s="1470"/>
      <c r="AI69" s="1470">
        <v>0</v>
      </c>
      <c r="AJ69" s="1470">
        <v>0</v>
      </c>
      <c r="AK69" s="1470">
        <v>0</v>
      </c>
      <c r="AL69" s="1470">
        <v>0</v>
      </c>
      <c r="AM69" s="1470"/>
      <c r="AN69" s="1470"/>
      <c r="AO69" s="1470"/>
      <c r="AP69" s="1470"/>
      <c r="AQ69" s="1470"/>
      <c r="AR69" s="1470"/>
      <c r="AS69" s="1456">
        <f t="shared" si="96"/>
        <v>0</v>
      </c>
      <c r="AU69" s="1470"/>
      <c r="AV69" s="1470"/>
      <c r="AW69" s="1470"/>
      <c r="AX69" s="1470"/>
      <c r="AY69" s="1470"/>
      <c r="AZ69" s="1470"/>
      <c r="BA69" s="1470"/>
      <c r="BB69" s="1470"/>
      <c r="BC69" s="1470"/>
      <c r="BD69" s="1470"/>
      <c r="BE69" s="1470"/>
      <c r="BF69" s="1457"/>
      <c r="BG69" s="1458">
        <f t="shared" si="98"/>
        <v>0</v>
      </c>
      <c r="BI69" s="1457"/>
      <c r="BJ69" s="1457"/>
      <c r="BK69" s="1457"/>
      <c r="BL69" s="1457"/>
      <c r="BM69" s="1457"/>
      <c r="BN69" s="1457"/>
      <c r="BO69" s="1457"/>
      <c r="BP69" s="1457"/>
      <c r="BQ69" s="1457"/>
      <c r="BR69" s="1457"/>
      <c r="BS69" s="1457"/>
      <c r="BT69" s="1457"/>
      <c r="BU69" s="1458">
        <f t="shared" si="100"/>
        <v>0</v>
      </c>
    </row>
    <row r="70" spans="1:73" outlineLevel="1">
      <c r="A70" s="1468"/>
      <c r="B70" s="1454" t="s">
        <v>489</v>
      </c>
      <c r="C70" s="1454" t="s">
        <v>508</v>
      </c>
      <c r="D70" s="1455"/>
      <c r="E70" s="1455"/>
      <c r="F70" s="1455"/>
      <c r="G70" s="1455"/>
      <c r="H70" s="1455">
        <v>400400</v>
      </c>
      <c r="I70" s="1455">
        <v>0</v>
      </c>
      <c r="J70" s="1455">
        <v>66000</v>
      </c>
      <c r="K70" s="1455">
        <v>0</v>
      </c>
      <c r="L70" s="1455">
        <v>500000</v>
      </c>
      <c r="M70" s="1455">
        <v>6011030</v>
      </c>
      <c r="N70" s="1455">
        <v>3988270</v>
      </c>
      <c r="O70" s="1455">
        <v>120000</v>
      </c>
      <c r="P70" s="1456">
        <f t="shared" si="92"/>
        <v>11085700</v>
      </c>
      <c r="Q70" s="1464"/>
      <c r="R70" s="1434"/>
      <c r="S70" s="1455">
        <v>0</v>
      </c>
      <c r="T70" s="1455">
        <v>1803010</v>
      </c>
      <c r="U70" s="1455">
        <v>1204000</v>
      </c>
      <c r="V70" s="1455">
        <v>7608342</v>
      </c>
      <c r="W70" s="1470"/>
      <c r="X70" s="1470"/>
      <c r="Y70" s="1470"/>
      <c r="Z70" s="1470"/>
      <c r="AA70" s="1470"/>
      <c r="AB70" s="1470"/>
      <c r="AC70" s="1470"/>
      <c r="AD70" s="1470"/>
      <c r="AE70" s="1456">
        <f t="shared" si="94"/>
        <v>10615352</v>
      </c>
      <c r="AF70" s="1464" t="s">
        <v>517</v>
      </c>
      <c r="AG70" s="1470"/>
      <c r="AH70" s="1470"/>
      <c r="AI70" s="1470">
        <v>0</v>
      </c>
      <c r="AJ70" s="1470">
        <v>0</v>
      </c>
      <c r="AK70" s="1470">
        <v>0</v>
      </c>
      <c r="AL70" s="1470">
        <v>0</v>
      </c>
      <c r="AM70" s="1470"/>
      <c r="AN70" s="1470"/>
      <c r="AO70" s="1470"/>
      <c r="AP70" s="1470"/>
      <c r="AQ70" s="1470"/>
      <c r="AR70" s="1470"/>
      <c r="AS70" s="1456">
        <f t="shared" si="96"/>
        <v>0</v>
      </c>
      <c r="AU70" s="1470"/>
      <c r="AV70" s="1470"/>
      <c r="AW70" s="1470"/>
      <c r="AX70" s="1470"/>
      <c r="AY70" s="1470"/>
      <c r="AZ70" s="1470"/>
      <c r="BA70" s="1470"/>
      <c r="BB70" s="1470"/>
      <c r="BC70" s="1470"/>
      <c r="BD70" s="1470"/>
      <c r="BE70" s="1470"/>
      <c r="BF70" s="1457"/>
      <c r="BG70" s="1458">
        <f t="shared" si="98"/>
        <v>0</v>
      </c>
      <c r="BI70" s="1457"/>
      <c r="BJ70" s="1457"/>
      <c r="BK70" s="1457"/>
      <c r="BL70" s="1457"/>
      <c r="BM70" s="1457"/>
      <c r="BN70" s="1457"/>
      <c r="BO70" s="1457"/>
      <c r="BP70" s="1457"/>
      <c r="BQ70" s="1457"/>
      <c r="BR70" s="1457"/>
      <c r="BS70" s="1457"/>
      <c r="BT70" s="1457"/>
      <c r="BU70" s="1458">
        <f t="shared" si="100"/>
        <v>0</v>
      </c>
    </row>
    <row r="71" spans="1:73" outlineLevel="1">
      <c r="A71" s="1468"/>
      <c r="B71" s="1454" t="s">
        <v>490</v>
      </c>
      <c r="C71" s="1454" t="s">
        <v>8</v>
      </c>
      <c r="D71" s="1455"/>
      <c r="E71" s="1455"/>
      <c r="F71" s="1455"/>
      <c r="G71" s="1455"/>
      <c r="H71" s="1455">
        <v>151200</v>
      </c>
      <c r="I71" s="1455">
        <v>1030050</v>
      </c>
      <c r="J71" s="1455">
        <v>209600</v>
      </c>
      <c r="K71" s="1455">
        <v>77850</v>
      </c>
      <c r="L71" s="1455">
        <v>300020</v>
      </c>
      <c r="M71" s="1455">
        <v>58500</v>
      </c>
      <c r="N71" s="1455">
        <v>459500</v>
      </c>
      <c r="O71" s="1455">
        <v>45900</v>
      </c>
      <c r="P71" s="1456">
        <f t="shared" si="92"/>
        <v>2332620</v>
      </c>
      <c r="Q71" s="1462" t="s">
        <v>511</v>
      </c>
      <c r="R71" s="1434"/>
      <c r="S71" s="1455">
        <v>22500</v>
      </c>
      <c r="T71" s="1455">
        <v>496800</v>
      </c>
      <c r="U71" s="1455">
        <v>78300</v>
      </c>
      <c r="V71" s="1455">
        <v>63000</v>
      </c>
      <c r="W71" s="1470"/>
      <c r="X71" s="1470"/>
      <c r="Y71" s="1470"/>
      <c r="Z71" s="1470"/>
      <c r="AA71" s="1470"/>
      <c r="AB71" s="1470"/>
      <c r="AC71" s="1470"/>
      <c r="AD71" s="1470"/>
      <c r="AE71" s="1456">
        <f t="shared" si="94"/>
        <v>660600</v>
      </c>
      <c r="AF71" s="1462" t="s">
        <v>518</v>
      </c>
      <c r="AG71" s="1470"/>
      <c r="AH71" s="1470"/>
      <c r="AI71" s="1470">
        <v>0</v>
      </c>
      <c r="AJ71" s="1470">
        <v>0</v>
      </c>
      <c r="AK71" s="1470">
        <v>0</v>
      </c>
      <c r="AL71" s="1470">
        <v>0</v>
      </c>
      <c r="AM71" s="1470"/>
      <c r="AN71" s="1470"/>
      <c r="AO71" s="1470"/>
      <c r="AP71" s="1470"/>
      <c r="AQ71" s="1470"/>
      <c r="AR71" s="1470"/>
      <c r="AS71" s="1456">
        <f t="shared" si="96"/>
        <v>0</v>
      </c>
      <c r="AU71" s="1470"/>
      <c r="AV71" s="1470"/>
      <c r="AW71" s="1470"/>
      <c r="AX71" s="1470"/>
      <c r="AY71" s="1470"/>
      <c r="AZ71" s="1470"/>
      <c r="BA71" s="1470"/>
      <c r="BB71" s="1470"/>
      <c r="BC71" s="1470"/>
      <c r="BD71" s="1470"/>
      <c r="BE71" s="1470"/>
      <c r="BF71" s="1457"/>
      <c r="BG71" s="1458">
        <f t="shared" si="98"/>
        <v>0</v>
      </c>
      <c r="BI71" s="1457"/>
      <c r="BJ71" s="1457"/>
      <c r="BK71" s="1457"/>
      <c r="BL71" s="1457"/>
      <c r="BM71" s="1457"/>
      <c r="BN71" s="1457"/>
      <c r="BO71" s="1457"/>
      <c r="BP71" s="1457"/>
      <c r="BQ71" s="1457"/>
      <c r="BR71" s="1457"/>
      <c r="BS71" s="1457"/>
      <c r="BT71" s="1457"/>
      <c r="BU71" s="1458">
        <f t="shared" si="100"/>
        <v>0</v>
      </c>
    </row>
    <row r="72" spans="1:73" outlineLevel="1">
      <c r="A72" s="1468"/>
      <c r="B72" s="1454" t="s">
        <v>491</v>
      </c>
      <c r="C72" s="1454" t="s">
        <v>8</v>
      </c>
      <c r="D72" s="1455"/>
      <c r="E72" s="1455"/>
      <c r="F72" s="1455"/>
      <c r="G72" s="1455"/>
      <c r="H72" s="1455">
        <v>0</v>
      </c>
      <c r="I72" s="1455">
        <v>0</v>
      </c>
      <c r="J72" s="1455">
        <v>0</v>
      </c>
      <c r="K72" s="1455">
        <v>0</v>
      </c>
      <c r="L72" s="1455">
        <v>0</v>
      </c>
      <c r="M72" s="1455">
        <v>0</v>
      </c>
      <c r="N72" s="1455">
        <v>0</v>
      </c>
      <c r="O72" s="1455">
        <v>0</v>
      </c>
      <c r="P72" s="1456">
        <f t="shared" si="92"/>
        <v>0</v>
      </c>
      <c r="Q72" s="1464"/>
      <c r="R72" s="1434"/>
      <c r="S72" s="1455">
        <v>0</v>
      </c>
      <c r="T72" s="1455">
        <v>0</v>
      </c>
      <c r="U72" s="1455">
        <v>0</v>
      </c>
      <c r="V72" s="1455">
        <v>0</v>
      </c>
      <c r="W72" s="1470"/>
      <c r="X72" s="1470"/>
      <c r="Y72" s="1470"/>
      <c r="Z72" s="1470"/>
      <c r="AA72" s="1470"/>
      <c r="AB72" s="1470"/>
      <c r="AC72" s="1470"/>
      <c r="AD72" s="1470"/>
      <c r="AE72" s="1456">
        <f t="shared" si="94"/>
        <v>0</v>
      </c>
      <c r="AF72" s="1462"/>
      <c r="AG72" s="1470"/>
      <c r="AH72" s="1470"/>
      <c r="AI72" s="1470">
        <v>0</v>
      </c>
      <c r="AJ72" s="1470">
        <v>0</v>
      </c>
      <c r="AK72" s="1470">
        <v>0</v>
      </c>
      <c r="AL72" s="1470">
        <v>0</v>
      </c>
      <c r="AM72" s="1470"/>
      <c r="AN72" s="1470"/>
      <c r="AO72" s="1470"/>
      <c r="AP72" s="1470"/>
      <c r="AQ72" s="1470"/>
      <c r="AR72" s="1470"/>
      <c r="AS72" s="1456">
        <f t="shared" si="96"/>
        <v>0</v>
      </c>
      <c r="AU72" s="1470"/>
      <c r="AV72" s="1470"/>
      <c r="AW72" s="1470"/>
      <c r="AX72" s="1470"/>
      <c r="AY72" s="1470"/>
      <c r="AZ72" s="1470"/>
      <c r="BA72" s="1470"/>
      <c r="BB72" s="1470"/>
      <c r="BC72" s="1470"/>
      <c r="BD72" s="1470"/>
      <c r="BE72" s="1470"/>
      <c r="BF72" s="1457"/>
      <c r="BG72" s="1458">
        <f t="shared" si="98"/>
        <v>0</v>
      </c>
      <c r="BI72" s="1457"/>
      <c r="BJ72" s="1457"/>
      <c r="BK72" s="1457"/>
      <c r="BL72" s="1457"/>
      <c r="BM72" s="1457"/>
      <c r="BN72" s="1457"/>
      <c r="BO72" s="1457"/>
      <c r="BP72" s="1457"/>
      <c r="BQ72" s="1457"/>
      <c r="BR72" s="1457"/>
      <c r="BS72" s="1457"/>
      <c r="BT72" s="1457"/>
      <c r="BU72" s="1458">
        <f t="shared" si="100"/>
        <v>0</v>
      </c>
    </row>
    <row r="73" spans="1:73" outlineLevel="1">
      <c r="A73" s="1468"/>
      <c r="B73" s="1454" t="s">
        <v>492</v>
      </c>
      <c r="C73" s="1454" t="s">
        <v>8</v>
      </c>
      <c r="D73" s="1455"/>
      <c r="E73" s="1455"/>
      <c r="F73" s="1455"/>
      <c r="G73" s="1455">
        <v>33343</v>
      </c>
      <c r="H73" s="1455">
        <v>26433600</v>
      </c>
      <c r="I73" s="1455">
        <v>-14070763</v>
      </c>
      <c r="J73" s="1455">
        <v>4903190</v>
      </c>
      <c r="K73" s="1455">
        <v>3655861</v>
      </c>
      <c r="L73" s="1455">
        <v>1695013</v>
      </c>
      <c r="M73" s="1455">
        <v>1290499</v>
      </c>
      <c r="N73" s="1455">
        <v>4201003</v>
      </c>
      <c r="O73" s="1455">
        <v>1180567</v>
      </c>
      <c r="P73" s="1456">
        <f t="shared" si="92"/>
        <v>29322313</v>
      </c>
      <c r="Q73" s="1462" t="s">
        <v>511</v>
      </c>
      <c r="R73" s="1434"/>
      <c r="S73" s="1455">
        <v>1741962</v>
      </c>
      <c r="T73" s="1455">
        <v>1122636</v>
      </c>
      <c r="U73" s="1455">
        <v>1649559</v>
      </c>
      <c r="V73" s="1455">
        <v>521578</v>
      </c>
      <c r="W73" s="1470"/>
      <c r="X73" s="1470"/>
      <c r="Y73" s="1470"/>
      <c r="Z73" s="1470"/>
      <c r="AA73" s="1470"/>
      <c r="AB73" s="1470"/>
      <c r="AC73" s="1470"/>
      <c r="AD73" s="1470"/>
      <c r="AE73" s="1456">
        <f t="shared" si="94"/>
        <v>5035735</v>
      </c>
      <c r="AF73" s="1462" t="s">
        <v>518</v>
      </c>
      <c r="AG73" s="1470"/>
      <c r="AH73" s="1470"/>
      <c r="AI73" s="1470">
        <v>0</v>
      </c>
      <c r="AJ73" s="1470">
        <v>0</v>
      </c>
      <c r="AK73" s="1470">
        <v>0</v>
      </c>
      <c r="AL73" s="1470">
        <v>0</v>
      </c>
      <c r="AM73" s="1470"/>
      <c r="AN73" s="1470"/>
      <c r="AO73" s="1470"/>
      <c r="AP73" s="1470"/>
      <c r="AQ73" s="1470"/>
      <c r="AR73" s="1470"/>
      <c r="AS73" s="1456">
        <f t="shared" si="96"/>
        <v>0</v>
      </c>
      <c r="AU73" s="1470"/>
      <c r="AV73" s="1470"/>
      <c r="AW73" s="1470"/>
      <c r="AX73" s="1470"/>
      <c r="AY73" s="1470"/>
      <c r="AZ73" s="1470"/>
      <c r="BA73" s="1470"/>
      <c r="BB73" s="1470"/>
      <c r="BC73" s="1470"/>
      <c r="BD73" s="1470"/>
      <c r="BE73" s="1470"/>
      <c r="BF73" s="1457"/>
      <c r="BG73" s="1458">
        <f t="shared" si="98"/>
        <v>0</v>
      </c>
      <c r="BI73" s="1457"/>
      <c r="BJ73" s="1457"/>
      <c r="BK73" s="1457"/>
      <c r="BL73" s="1457"/>
      <c r="BM73" s="1457"/>
      <c r="BN73" s="1457"/>
      <c r="BO73" s="1457"/>
      <c r="BP73" s="1457"/>
      <c r="BQ73" s="1457"/>
      <c r="BR73" s="1457"/>
      <c r="BS73" s="1457"/>
      <c r="BT73" s="1457"/>
      <c r="BU73" s="1458">
        <f t="shared" si="100"/>
        <v>0</v>
      </c>
    </row>
    <row r="74" spans="1:73" outlineLevel="1">
      <c r="A74" s="1468"/>
      <c r="B74" s="1454" t="s">
        <v>291</v>
      </c>
      <c r="C74" s="1454" t="s">
        <v>519</v>
      </c>
      <c r="D74" s="1455"/>
      <c r="E74" s="1455"/>
      <c r="F74" s="1455"/>
      <c r="G74" s="1455">
        <v>4450000</v>
      </c>
      <c r="H74" s="1455">
        <v>13866832</v>
      </c>
      <c r="I74" s="1455">
        <v>16878463</v>
      </c>
      <c r="J74" s="1455">
        <v>4687439</v>
      </c>
      <c r="K74" s="1455">
        <v>7038702</v>
      </c>
      <c r="L74" s="1455">
        <v>22199311</v>
      </c>
      <c r="M74" s="1455">
        <v>56027418</v>
      </c>
      <c r="N74" s="1455">
        <v>20859066</v>
      </c>
      <c r="O74" s="1455">
        <v>15109150</v>
      </c>
      <c r="P74" s="1456">
        <f t="shared" si="92"/>
        <v>161116381</v>
      </c>
      <c r="Q74" s="1462" t="s">
        <v>511</v>
      </c>
      <c r="R74" s="1434"/>
      <c r="S74" s="1455">
        <v>21020635</v>
      </c>
      <c r="T74" s="1455">
        <v>19303454</v>
      </c>
      <c r="U74" s="1455">
        <v>23954307</v>
      </c>
      <c r="V74" s="1455">
        <v>23322437</v>
      </c>
      <c r="W74" s="1471">
        <v>25602884</v>
      </c>
      <c r="X74" s="1471">
        <v>23537713</v>
      </c>
      <c r="Y74" s="1471">
        <v>25516706</v>
      </c>
      <c r="Z74" s="1471">
        <v>25411538</v>
      </c>
      <c r="AA74" s="1471">
        <v>25152124</v>
      </c>
      <c r="AB74" s="1471">
        <v>57972412</v>
      </c>
      <c r="AC74" s="1471">
        <v>56600092</v>
      </c>
      <c r="AD74" s="1471">
        <v>300784452</v>
      </c>
      <c r="AE74" s="1456">
        <f t="shared" si="94"/>
        <v>628178754</v>
      </c>
      <c r="AF74" s="1462" t="s">
        <v>520</v>
      </c>
      <c r="AG74" s="1471">
        <v>54054509</v>
      </c>
      <c r="AH74" s="1471">
        <v>43133489</v>
      </c>
      <c r="AI74" s="1471">
        <v>15176317</v>
      </c>
      <c r="AJ74" s="1471">
        <v>13032430</v>
      </c>
      <c r="AK74" s="1471">
        <f>136837343-SUM(AG74:AJ74)</f>
        <v>11440598</v>
      </c>
      <c r="AL74" s="1471">
        <f>165063751-SUM(AG74:AK74)</f>
        <v>28226408</v>
      </c>
      <c r="AM74" s="1471">
        <f>177383754-SUM(AG74:AL74)</f>
        <v>12320003</v>
      </c>
      <c r="AN74" s="1471">
        <f>189080276-SUM(AG74:AM74)</f>
        <v>11696522</v>
      </c>
      <c r="AO74" s="1471">
        <v>5190830</v>
      </c>
      <c r="AP74" s="1471">
        <f>209240934-SUM(AG74:AO74)</f>
        <v>14969828</v>
      </c>
      <c r="AQ74" s="1471">
        <v>9996953</v>
      </c>
      <c r="AR74" s="1471">
        <f>229845566-SUM(AG74:AQ74)</f>
        <v>10607679</v>
      </c>
      <c r="AS74" s="1456">
        <f t="shared" si="96"/>
        <v>229845566</v>
      </c>
      <c r="AT74" s="1438" t="s">
        <v>521</v>
      </c>
      <c r="AU74" s="1471">
        <v>4527645</v>
      </c>
      <c r="AV74" s="1471">
        <f>8152011-AU74</f>
        <v>3624366</v>
      </c>
      <c r="AW74" s="1471">
        <v>4012692</v>
      </c>
      <c r="AX74" s="1471">
        <v>3859005</v>
      </c>
      <c r="AY74" s="1471">
        <v>3762136</v>
      </c>
      <c r="AZ74" s="1471">
        <f>23426620-SUM(AU74:AY74)</f>
        <v>3640776</v>
      </c>
      <c r="BA74" s="1471">
        <v>3012473</v>
      </c>
      <c r="BB74" s="1471">
        <v>1822851</v>
      </c>
      <c r="BC74" s="1471">
        <v>1436121</v>
      </c>
      <c r="BD74" s="1471">
        <f>30671797-SUM(AU74:BC74)</f>
        <v>973732</v>
      </c>
      <c r="BE74" s="1471">
        <f>31446719-SUM(AU74:BD74)</f>
        <v>774922</v>
      </c>
      <c r="BF74" s="1457">
        <v>1436121</v>
      </c>
      <c r="BG74" s="1458">
        <f t="shared" si="98"/>
        <v>32882840</v>
      </c>
      <c r="BI74" s="1459">
        <f>1686884+669784+842746+973732</f>
        <v>4173146</v>
      </c>
      <c r="BJ74" s="1459">
        <f>300750+669784+842746+973732</f>
        <v>2787012</v>
      </c>
      <c r="BK74" s="1459">
        <f>750+842746+973732</f>
        <v>1817228</v>
      </c>
      <c r="BL74" s="1459">
        <f>690750+842746+973732</f>
        <v>2507228</v>
      </c>
      <c r="BM74" s="1459">
        <f>491750+842746+973732</f>
        <v>2308228</v>
      </c>
      <c r="BN74" s="1459">
        <f>750+842746+973732</f>
        <v>1817228</v>
      </c>
      <c r="BO74" s="1459">
        <f>750+842746+973732</f>
        <v>1817228</v>
      </c>
      <c r="BP74" s="1459">
        <f>750+842746+973732</f>
        <v>1817228</v>
      </c>
      <c r="BQ74" s="1459">
        <f>110750+842746+973732</f>
        <v>1927228</v>
      </c>
      <c r="BR74" s="1459">
        <f>750+842746+973732</f>
        <v>1817228</v>
      </c>
      <c r="BS74" s="1459">
        <f>750+842746+973732</f>
        <v>1817228</v>
      </c>
      <c r="BT74" s="1459">
        <f>65750+842746+973732</f>
        <v>1882228</v>
      </c>
      <c r="BU74" s="1458">
        <f t="shared" si="100"/>
        <v>26488438</v>
      </c>
    </row>
    <row r="75" spans="1:73" outlineLevel="1">
      <c r="A75" s="1468"/>
      <c r="B75" s="1454" t="s">
        <v>493</v>
      </c>
      <c r="C75" s="1454" t="s">
        <v>522</v>
      </c>
      <c r="D75" s="1455"/>
      <c r="E75" s="1455"/>
      <c r="F75" s="1455"/>
      <c r="G75" s="1455"/>
      <c r="H75" s="1455">
        <v>0</v>
      </c>
      <c r="I75" s="1455">
        <v>0</v>
      </c>
      <c r="J75" s="1455">
        <v>0</v>
      </c>
      <c r="K75" s="1455">
        <v>0</v>
      </c>
      <c r="L75" s="1455">
        <v>0</v>
      </c>
      <c r="M75" s="1455">
        <v>0</v>
      </c>
      <c r="N75" s="1455">
        <v>0</v>
      </c>
      <c r="O75" s="1455">
        <v>0</v>
      </c>
      <c r="P75" s="1456">
        <f t="shared" si="92"/>
        <v>0</v>
      </c>
      <c r="Q75" s="1464"/>
      <c r="R75" s="1434"/>
      <c r="S75" s="1455">
        <v>0</v>
      </c>
      <c r="T75" s="1455">
        <v>0</v>
      </c>
      <c r="U75" s="1455">
        <v>0</v>
      </c>
      <c r="V75" s="1455">
        <v>0</v>
      </c>
      <c r="W75" s="1470"/>
      <c r="X75" s="1470"/>
      <c r="Y75" s="1470"/>
      <c r="Z75" s="1470"/>
      <c r="AA75" s="1470"/>
      <c r="AB75" s="1470"/>
      <c r="AC75" s="1470"/>
      <c r="AD75" s="1470"/>
      <c r="AE75" s="1456">
        <f t="shared" si="94"/>
        <v>0</v>
      </c>
      <c r="AF75" s="1464"/>
      <c r="AG75" s="1470"/>
      <c r="AH75" s="1470"/>
      <c r="AI75" s="1470">
        <v>0</v>
      </c>
      <c r="AJ75" s="1470">
        <v>0</v>
      </c>
      <c r="AK75" s="1470">
        <v>0</v>
      </c>
      <c r="AL75" s="1470">
        <v>0</v>
      </c>
      <c r="AM75" s="1470"/>
      <c r="AN75" s="1470"/>
      <c r="AO75" s="1470"/>
      <c r="AP75" s="1470"/>
      <c r="AQ75" s="1470"/>
      <c r="AR75" s="1470"/>
      <c r="AS75" s="1456">
        <f t="shared" si="96"/>
        <v>0</v>
      </c>
      <c r="AU75" s="1470"/>
      <c r="AV75" s="1470"/>
      <c r="AW75" s="1470"/>
      <c r="AX75" s="1470"/>
      <c r="AY75" s="1470"/>
      <c r="AZ75" s="1470"/>
      <c r="BA75" s="1470"/>
      <c r="BB75" s="1470"/>
      <c r="BC75" s="1470"/>
      <c r="BD75" s="1470"/>
      <c r="BE75" s="1470"/>
      <c r="BF75" s="1457"/>
      <c r="BG75" s="1458">
        <f t="shared" si="98"/>
        <v>0</v>
      </c>
      <c r="BI75" s="1457"/>
      <c r="BJ75" s="1457"/>
      <c r="BK75" s="1457"/>
      <c r="BL75" s="1457"/>
      <c r="BM75" s="1457"/>
      <c r="BN75" s="1457"/>
      <c r="BO75" s="1457"/>
      <c r="BP75" s="1457"/>
      <c r="BQ75" s="1457"/>
      <c r="BR75" s="1457"/>
      <c r="BS75" s="1457"/>
      <c r="BT75" s="1457"/>
      <c r="BU75" s="1458">
        <f t="shared" si="100"/>
        <v>0</v>
      </c>
    </row>
    <row r="76" spans="1:73" outlineLevel="1">
      <c r="A76" s="1468"/>
      <c r="B76" s="1454" t="s">
        <v>494</v>
      </c>
      <c r="C76" s="1454" t="s">
        <v>522</v>
      </c>
      <c r="D76" s="1455"/>
      <c r="E76" s="1455"/>
      <c r="F76" s="1455"/>
      <c r="G76" s="1455"/>
      <c r="H76" s="1455">
        <v>0</v>
      </c>
      <c r="I76" s="1455">
        <v>0</v>
      </c>
      <c r="J76" s="1455">
        <v>0</v>
      </c>
      <c r="K76" s="1455">
        <v>0</v>
      </c>
      <c r="L76" s="1455">
        <v>0</v>
      </c>
      <c r="M76" s="1455">
        <v>0</v>
      </c>
      <c r="N76" s="1455">
        <v>0</v>
      </c>
      <c r="O76" s="1455">
        <v>0</v>
      </c>
      <c r="P76" s="1456">
        <f t="shared" si="92"/>
        <v>0</v>
      </c>
      <c r="Q76" s="1464"/>
      <c r="R76" s="1434"/>
      <c r="S76" s="1455">
        <v>0</v>
      </c>
      <c r="T76" s="1455">
        <v>0</v>
      </c>
      <c r="U76" s="1455">
        <v>0</v>
      </c>
      <c r="V76" s="1455">
        <v>0</v>
      </c>
      <c r="W76" s="1470"/>
      <c r="X76" s="1470"/>
      <c r="Y76" s="1470"/>
      <c r="Z76" s="1470"/>
      <c r="AA76" s="1470"/>
      <c r="AB76" s="1470"/>
      <c r="AC76" s="1470"/>
      <c r="AD76" s="1470"/>
      <c r="AE76" s="1456">
        <f t="shared" si="94"/>
        <v>0</v>
      </c>
      <c r="AF76" s="1464"/>
      <c r="AG76" s="1470"/>
      <c r="AH76" s="1470"/>
      <c r="AI76" s="1470">
        <v>0</v>
      </c>
      <c r="AJ76" s="1470">
        <v>0</v>
      </c>
      <c r="AK76" s="1470">
        <v>0</v>
      </c>
      <c r="AL76" s="1470">
        <v>0</v>
      </c>
      <c r="AM76" s="1470"/>
      <c r="AN76" s="1470"/>
      <c r="AO76" s="1470"/>
      <c r="AP76" s="1470"/>
      <c r="AQ76" s="1470"/>
      <c r="AR76" s="1470"/>
      <c r="AS76" s="1456">
        <f t="shared" si="96"/>
        <v>0</v>
      </c>
      <c r="AU76" s="1470"/>
      <c r="AV76" s="1470"/>
      <c r="AW76" s="1470"/>
      <c r="AX76" s="1470"/>
      <c r="AY76" s="1470"/>
      <c r="AZ76" s="1470"/>
      <c r="BA76" s="1470"/>
      <c r="BB76" s="1470"/>
      <c r="BC76" s="1470"/>
      <c r="BD76" s="1470"/>
      <c r="BE76" s="1470"/>
      <c r="BF76" s="1457"/>
      <c r="BG76" s="1458">
        <f t="shared" si="98"/>
        <v>0</v>
      </c>
      <c r="BI76" s="1457"/>
      <c r="BJ76" s="1457"/>
      <c r="BK76" s="1457"/>
      <c r="BL76" s="1457"/>
      <c r="BM76" s="1457"/>
      <c r="BN76" s="1457"/>
      <c r="BO76" s="1457"/>
      <c r="BP76" s="1457"/>
      <c r="BQ76" s="1457"/>
      <c r="BR76" s="1457"/>
      <c r="BS76" s="1457"/>
      <c r="BT76" s="1457"/>
      <c r="BU76" s="1458">
        <f t="shared" si="100"/>
        <v>0</v>
      </c>
    </row>
    <row r="77" spans="1:73" outlineLevel="1">
      <c r="A77" s="1468"/>
      <c r="B77" s="1454" t="s">
        <v>495</v>
      </c>
      <c r="C77" s="1454" t="s">
        <v>8</v>
      </c>
      <c r="D77" s="1455"/>
      <c r="E77" s="1455"/>
      <c r="F77" s="1455"/>
      <c r="G77" s="1455"/>
      <c r="H77" s="1455">
        <v>0</v>
      </c>
      <c r="I77" s="1455">
        <v>0</v>
      </c>
      <c r="J77" s="1455">
        <v>0</v>
      </c>
      <c r="K77" s="1455">
        <v>0</v>
      </c>
      <c r="L77" s="1455">
        <v>0</v>
      </c>
      <c r="M77" s="1455">
        <v>0</v>
      </c>
      <c r="N77" s="1455">
        <v>0</v>
      </c>
      <c r="O77" s="1455">
        <v>0</v>
      </c>
      <c r="P77" s="1456">
        <f t="shared" si="92"/>
        <v>0</v>
      </c>
      <c r="Q77" s="1464"/>
      <c r="R77" s="1434"/>
      <c r="S77" s="1455">
        <v>0</v>
      </c>
      <c r="T77" s="1455">
        <v>0</v>
      </c>
      <c r="U77" s="1455">
        <v>0</v>
      </c>
      <c r="V77" s="1455">
        <v>0</v>
      </c>
      <c r="W77" s="1470"/>
      <c r="X77" s="1470"/>
      <c r="Y77" s="1470"/>
      <c r="Z77" s="1470"/>
      <c r="AA77" s="1470"/>
      <c r="AB77" s="1470"/>
      <c r="AC77" s="1470"/>
      <c r="AD77" s="1470"/>
      <c r="AE77" s="1456">
        <f t="shared" si="94"/>
        <v>0</v>
      </c>
      <c r="AF77" s="1464"/>
      <c r="AG77" s="1470"/>
      <c r="AH77" s="1470"/>
      <c r="AI77" s="1470">
        <v>0</v>
      </c>
      <c r="AJ77" s="1470">
        <v>0</v>
      </c>
      <c r="AK77" s="1470">
        <v>0</v>
      </c>
      <c r="AL77" s="1470">
        <v>0</v>
      </c>
      <c r="AM77" s="1470"/>
      <c r="AN77" s="1470"/>
      <c r="AO77" s="1470"/>
      <c r="AP77" s="1470"/>
      <c r="AQ77" s="1470"/>
      <c r="AR77" s="1470"/>
      <c r="AS77" s="1456">
        <f t="shared" si="96"/>
        <v>0</v>
      </c>
      <c r="AU77" s="1470"/>
      <c r="AV77" s="1470"/>
      <c r="AW77" s="1470"/>
      <c r="AX77" s="1470"/>
      <c r="AY77" s="1470"/>
      <c r="AZ77" s="1470"/>
      <c r="BA77" s="1470"/>
      <c r="BB77" s="1470"/>
      <c r="BC77" s="1470"/>
      <c r="BD77" s="1470"/>
      <c r="BE77" s="1470"/>
      <c r="BF77" s="1457"/>
      <c r="BG77" s="1458">
        <f t="shared" si="98"/>
        <v>0</v>
      </c>
      <c r="BI77" s="1457"/>
      <c r="BJ77" s="1457"/>
      <c r="BK77" s="1457"/>
      <c r="BL77" s="1457"/>
      <c r="BM77" s="1457"/>
      <c r="BN77" s="1457"/>
      <c r="BO77" s="1457"/>
      <c r="BP77" s="1457"/>
      <c r="BQ77" s="1457"/>
      <c r="BR77" s="1457"/>
      <c r="BS77" s="1457"/>
      <c r="BT77" s="1457"/>
      <c r="BU77" s="1458">
        <f t="shared" si="100"/>
        <v>0</v>
      </c>
    </row>
    <row r="78" spans="1:73" outlineLevel="1">
      <c r="A78" s="1468"/>
      <c r="B78" s="1454" t="s">
        <v>496</v>
      </c>
      <c r="C78" s="1454" t="s">
        <v>8</v>
      </c>
      <c r="D78" s="1455"/>
      <c r="E78" s="1455"/>
      <c r="F78" s="1455"/>
      <c r="G78" s="1455">
        <v>34040</v>
      </c>
      <c r="H78" s="1455">
        <v>53622</v>
      </c>
      <c r="I78" s="1455">
        <v>789359</v>
      </c>
      <c r="J78" s="1455">
        <v>847098</v>
      </c>
      <c r="K78" s="1455">
        <v>1024905</v>
      </c>
      <c r="L78" s="1455">
        <v>1090530</v>
      </c>
      <c r="M78" s="1455">
        <v>1090530</v>
      </c>
      <c r="N78" s="1455">
        <v>1112405</v>
      </c>
      <c r="O78" s="1455">
        <v>1216767</v>
      </c>
      <c r="P78" s="1456">
        <f t="shared" si="92"/>
        <v>7259256</v>
      </c>
      <c r="Q78" s="1464"/>
      <c r="R78" s="1434"/>
      <c r="S78" s="1455">
        <v>1216570</v>
      </c>
      <c r="T78" s="1455">
        <v>1237533</v>
      </c>
      <c r="U78" s="1455">
        <v>1237533</v>
      </c>
      <c r="V78" s="1455">
        <v>1237533</v>
      </c>
      <c r="W78" s="1470"/>
      <c r="X78" s="1470"/>
      <c r="Y78" s="1470"/>
      <c r="Z78" s="1470"/>
      <c r="AA78" s="1470"/>
      <c r="AB78" s="1470"/>
      <c r="AC78" s="1470"/>
      <c r="AD78" s="1470"/>
      <c r="AE78" s="1456">
        <f t="shared" si="94"/>
        <v>4929169</v>
      </c>
      <c r="AF78" s="1464" t="s">
        <v>518</v>
      </c>
      <c r="AG78" s="1470"/>
      <c r="AH78" s="1470"/>
      <c r="AI78" s="1470">
        <v>0</v>
      </c>
      <c r="AJ78" s="1470">
        <v>0</v>
      </c>
      <c r="AK78" s="1470">
        <v>0</v>
      </c>
      <c r="AL78" s="1470">
        <v>0</v>
      </c>
      <c r="AM78" s="1470"/>
      <c r="AN78" s="1470"/>
      <c r="AO78" s="1470"/>
      <c r="AP78" s="1470"/>
      <c r="AQ78" s="1470"/>
      <c r="AR78" s="1470"/>
      <c r="AS78" s="1456">
        <f t="shared" si="96"/>
        <v>0</v>
      </c>
      <c r="AU78" s="1470"/>
      <c r="AV78" s="1470"/>
      <c r="AW78" s="1470"/>
      <c r="AX78" s="1470"/>
      <c r="AY78" s="1470"/>
      <c r="AZ78" s="1470"/>
      <c r="BA78" s="1470"/>
      <c r="BB78" s="1470"/>
      <c r="BC78" s="1470"/>
      <c r="BD78" s="1470"/>
      <c r="BE78" s="1470"/>
      <c r="BF78" s="1457"/>
      <c r="BG78" s="1458">
        <f t="shared" si="98"/>
        <v>0</v>
      </c>
      <c r="BI78" s="1457"/>
      <c r="BJ78" s="1457"/>
      <c r="BK78" s="1457"/>
      <c r="BL78" s="1457"/>
      <c r="BM78" s="1457"/>
      <c r="BN78" s="1457"/>
      <c r="BO78" s="1457"/>
      <c r="BP78" s="1457"/>
      <c r="BQ78" s="1457"/>
      <c r="BR78" s="1457"/>
      <c r="BS78" s="1457"/>
      <c r="BT78" s="1457"/>
      <c r="BU78" s="1458">
        <f t="shared" si="100"/>
        <v>0</v>
      </c>
    </row>
    <row r="79" spans="1:73" outlineLevel="1">
      <c r="A79" s="1468"/>
      <c r="B79" s="1454" t="s">
        <v>497</v>
      </c>
      <c r="C79" s="1454" t="s">
        <v>8</v>
      </c>
      <c r="D79" s="1455"/>
      <c r="E79" s="1455"/>
      <c r="F79" s="1455"/>
      <c r="G79" s="1455"/>
      <c r="H79" s="1455">
        <v>0</v>
      </c>
      <c r="I79" s="1455">
        <v>0</v>
      </c>
      <c r="J79" s="1455">
        <v>0</v>
      </c>
      <c r="K79" s="1455">
        <v>0</v>
      </c>
      <c r="L79" s="1455">
        <v>0</v>
      </c>
      <c r="M79" s="1455">
        <v>0</v>
      </c>
      <c r="N79" s="1455">
        <v>0</v>
      </c>
      <c r="O79" s="1455">
        <v>0</v>
      </c>
      <c r="P79" s="1456">
        <f t="shared" si="92"/>
        <v>0</v>
      </c>
      <c r="Q79" s="1464"/>
      <c r="R79" s="1434"/>
      <c r="S79" s="1455">
        <v>0</v>
      </c>
      <c r="T79" s="1455">
        <v>0</v>
      </c>
      <c r="U79" s="1455">
        <v>0</v>
      </c>
      <c r="V79" s="1455">
        <v>0</v>
      </c>
      <c r="W79" s="1470"/>
      <c r="X79" s="1470"/>
      <c r="Y79" s="1470"/>
      <c r="Z79" s="1470"/>
      <c r="AA79" s="1470"/>
      <c r="AB79" s="1470"/>
      <c r="AC79" s="1470"/>
      <c r="AD79" s="1470"/>
      <c r="AE79" s="1456">
        <f t="shared" si="94"/>
        <v>0</v>
      </c>
      <c r="AF79" s="1464"/>
      <c r="AG79" s="1470"/>
      <c r="AH79" s="1470"/>
      <c r="AI79" s="1470">
        <v>0</v>
      </c>
      <c r="AJ79" s="1470">
        <v>0</v>
      </c>
      <c r="AK79" s="1470">
        <v>0</v>
      </c>
      <c r="AL79" s="1470">
        <v>0</v>
      </c>
      <c r="AM79" s="1470"/>
      <c r="AN79" s="1470"/>
      <c r="AO79" s="1470"/>
      <c r="AP79" s="1470"/>
      <c r="AQ79" s="1470"/>
      <c r="AR79" s="1470"/>
      <c r="AS79" s="1456">
        <f t="shared" si="96"/>
        <v>0</v>
      </c>
      <c r="AU79" s="1470"/>
      <c r="AV79" s="1470"/>
      <c r="AW79" s="1470"/>
      <c r="AX79" s="1470"/>
      <c r="AY79" s="1470"/>
      <c r="AZ79" s="1470"/>
      <c r="BA79" s="1470"/>
      <c r="BB79" s="1470"/>
      <c r="BC79" s="1470"/>
      <c r="BD79" s="1470"/>
      <c r="BE79" s="1470"/>
      <c r="BF79" s="1457"/>
      <c r="BG79" s="1458">
        <f t="shared" si="98"/>
        <v>0</v>
      </c>
      <c r="BI79" s="1457"/>
      <c r="BJ79" s="1457"/>
      <c r="BK79" s="1457"/>
      <c r="BL79" s="1457"/>
      <c r="BM79" s="1457"/>
      <c r="BN79" s="1457"/>
      <c r="BO79" s="1457"/>
      <c r="BP79" s="1457"/>
      <c r="BQ79" s="1457"/>
      <c r="BR79" s="1457"/>
      <c r="BS79" s="1457"/>
      <c r="BT79" s="1457"/>
      <c r="BU79" s="1458">
        <f t="shared" si="100"/>
        <v>0</v>
      </c>
    </row>
    <row r="80" spans="1:73" outlineLevel="1">
      <c r="A80" s="1468"/>
      <c r="B80" s="1454" t="s">
        <v>498</v>
      </c>
      <c r="C80" s="1454" t="s">
        <v>8</v>
      </c>
      <c r="D80" s="1455"/>
      <c r="E80" s="1455"/>
      <c r="F80" s="1455"/>
      <c r="G80" s="1455"/>
      <c r="H80" s="1455">
        <v>0</v>
      </c>
      <c r="I80" s="1455">
        <v>0</v>
      </c>
      <c r="J80" s="1455">
        <v>0</v>
      </c>
      <c r="K80" s="1455">
        <v>0</v>
      </c>
      <c r="L80" s="1455">
        <v>0</v>
      </c>
      <c r="M80" s="1455">
        <v>0</v>
      </c>
      <c r="N80" s="1455">
        <v>0</v>
      </c>
      <c r="O80" s="1455">
        <v>0</v>
      </c>
      <c r="P80" s="1456">
        <f t="shared" si="92"/>
        <v>0</v>
      </c>
      <c r="Q80" s="1464"/>
      <c r="R80" s="1434"/>
      <c r="S80" s="1455">
        <v>0</v>
      </c>
      <c r="T80" s="1455">
        <v>0</v>
      </c>
      <c r="U80" s="1455">
        <v>0</v>
      </c>
      <c r="V80" s="1455">
        <v>0</v>
      </c>
      <c r="W80" s="1470"/>
      <c r="X80" s="1470"/>
      <c r="Y80" s="1470"/>
      <c r="Z80" s="1470"/>
      <c r="AA80" s="1470"/>
      <c r="AB80" s="1470"/>
      <c r="AC80" s="1470"/>
      <c r="AD80" s="1470"/>
      <c r="AE80" s="1456">
        <f t="shared" si="94"/>
        <v>0</v>
      </c>
      <c r="AF80" s="1464"/>
      <c r="AG80" s="1470"/>
      <c r="AH80" s="1470"/>
      <c r="AI80" s="1470">
        <v>0</v>
      </c>
      <c r="AJ80" s="1470">
        <v>0</v>
      </c>
      <c r="AK80" s="1470">
        <v>0</v>
      </c>
      <c r="AL80" s="1470">
        <v>0</v>
      </c>
      <c r="AM80" s="1470"/>
      <c r="AN80" s="1470"/>
      <c r="AO80" s="1470"/>
      <c r="AP80" s="1470"/>
      <c r="AQ80" s="1470"/>
      <c r="AR80" s="1470"/>
      <c r="AS80" s="1456">
        <f t="shared" si="96"/>
        <v>0</v>
      </c>
      <c r="AU80" s="1470"/>
      <c r="AV80" s="1470"/>
      <c r="AW80" s="1470"/>
      <c r="AX80" s="1470"/>
      <c r="AY80" s="1470"/>
      <c r="AZ80" s="1470"/>
      <c r="BA80" s="1470"/>
      <c r="BB80" s="1470"/>
      <c r="BC80" s="1470"/>
      <c r="BD80" s="1470"/>
      <c r="BE80" s="1470"/>
      <c r="BF80" s="1457"/>
      <c r="BG80" s="1458">
        <f t="shared" si="98"/>
        <v>0</v>
      </c>
      <c r="BI80" s="1457"/>
      <c r="BJ80" s="1457"/>
      <c r="BK80" s="1457"/>
      <c r="BL80" s="1457"/>
      <c r="BM80" s="1457"/>
      <c r="BN80" s="1457"/>
      <c r="BO80" s="1457"/>
      <c r="BP80" s="1457"/>
      <c r="BQ80" s="1457"/>
      <c r="BR80" s="1457"/>
      <c r="BS80" s="1457"/>
      <c r="BT80" s="1457"/>
      <c r="BU80" s="1458">
        <f t="shared" si="100"/>
        <v>0</v>
      </c>
    </row>
    <row r="81" spans="1:73" outlineLevel="1">
      <c r="A81" s="1468"/>
      <c r="B81" s="1454" t="s">
        <v>499</v>
      </c>
      <c r="C81" s="1454" t="s">
        <v>8</v>
      </c>
      <c r="D81" s="1455"/>
      <c r="E81" s="1455"/>
      <c r="F81" s="1455"/>
      <c r="G81" s="1455"/>
      <c r="H81" s="1455">
        <v>0</v>
      </c>
      <c r="I81" s="1455">
        <v>0</v>
      </c>
      <c r="J81" s="1455">
        <v>41245785</v>
      </c>
      <c r="K81" s="1455">
        <v>48064380</v>
      </c>
      <c r="L81" s="1455">
        <v>14553000</v>
      </c>
      <c r="M81" s="1455">
        <v>4939820</v>
      </c>
      <c r="N81" s="1455">
        <v>5214400</v>
      </c>
      <c r="O81" s="1455">
        <v>184296600</v>
      </c>
      <c r="P81" s="1456">
        <f t="shared" si="92"/>
        <v>298313985</v>
      </c>
      <c r="Q81" s="1462" t="s">
        <v>511</v>
      </c>
      <c r="R81" s="1434"/>
      <c r="S81" s="1455">
        <v>20114400</v>
      </c>
      <c r="T81" s="1455">
        <v>10606575</v>
      </c>
      <c r="U81" s="1455">
        <v>41965350</v>
      </c>
      <c r="V81" s="1455">
        <v>97289430</v>
      </c>
      <c r="W81" s="1470"/>
      <c r="X81" s="1470"/>
      <c r="Y81" s="1470"/>
      <c r="Z81" s="1470"/>
      <c r="AA81" s="1470"/>
      <c r="AB81" s="1470"/>
      <c r="AC81" s="1470"/>
      <c r="AD81" s="1470"/>
      <c r="AE81" s="1456">
        <f t="shared" si="94"/>
        <v>169975755</v>
      </c>
      <c r="AF81" s="1462" t="s">
        <v>523</v>
      </c>
      <c r="AG81" s="1470"/>
      <c r="AH81" s="1470"/>
      <c r="AI81" s="1470">
        <v>0</v>
      </c>
      <c r="AJ81" s="1470">
        <v>0</v>
      </c>
      <c r="AK81" s="1470">
        <v>0</v>
      </c>
      <c r="AL81" s="1470">
        <v>0</v>
      </c>
      <c r="AM81" s="1470"/>
      <c r="AN81" s="1470"/>
      <c r="AO81" s="1470"/>
      <c r="AP81" s="1470"/>
      <c r="AQ81" s="1470"/>
      <c r="AR81" s="1470"/>
      <c r="AS81" s="1456">
        <f t="shared" si="96"/>
        <v>0</v>
      </c>
      <c r="AU81" s="1470"/>
      <c r="AV81" s="1470"/>
      <c r="AW81" s="1470"/>
      <c r="AX81" s="1470"/>
      <c r="AY81" s="1470"/>
      <c r="AZ81" s="1470"/>
      <c r="BA81" s="1470"/>
      <c r="BB81" s="1470"/>
      <c r="BC81" s="1470"/>
      <c r="BD81" s="1470"/>
      <c r="BE81" s="1470"/>
      <c r="BF81" s="1457"/>
      <c r="BG81" s="1458">
        <f t="shared" si="98"/>
        <v>0</v>
      </c>
      <c r="BI81" s="1457"/>
      <c r="BJ81" s="1457"/>
      <c r="BK81" s="1457"/>
      <c r="BL81" s="1457"/>
      <c r="BM81" s="1457"/>
      <c r="BN81" s="1457"/>
      <c r="BO81" s="1457"/>
      <c r="BP81" s="1457"/>
      <c r="BQ81" s="1457"/>
      <c r="BR81" s="1457"/>
      <c r="BS81" s="1457"/>
      <c r="BT81" s="1457"/>
      <c r="BU81" s="1458">
        <f t="shared" si="100"/>
        <v>0</v>
      </c>
    </row>
    <row r="82" spans="1:73" outlineLevel="1">
      <c r="A82" s="1468"/>
      <c r="B82" s="1454" t="s">
        <v>524</v>
      </c>
      <c r="C82" s="1454" t="s">
        <v>8</v>
      </c>
      <c r="D82" s="1455"/>
      <c r="E82" s="1455"/>
      <c r="F82" s="1455"/>
      <c r="G82" s="1455"/>
      <c r="H82" s="1455">
        <v>0</v>
      </c>
      <c r="I82" s="1455">
        <v>0</v>
      </c>
      <c r="J82" s="1455">
        <v>0</v>
      </c>
      <c r="K82" s="1455">
        <v>0</v>
      </c>
      <c r="L82" s="1455">
        <v>0</v>
      </c>
      <c r="M82" s="1455">
        <v>0</v>
      </c>
      <c r="N82" s="1455">
        <v>0</v>
      </c>
      <c r="O82" s="1455">
        <v>0</v>
      </c>
      <c r="P82" s="1456">
        <f t="shared" si="92"/>
        <v>0</v>
      </c>
      <c r="Q82" s="1464"/>
      <c r="R82" s="1434"/>
      <c r="S82" s="1455">
        <v>0</v>
      </c>
      <c r="T82" s="1455">
        <v>0</v>
      </c>
      <c r="U82" s="1455">
        <v>0</v>
      </c>
      <c r="V82" s="1455">
        <v>0</v>
      </c>
      <c r="W82" s="1470"/>
      <c r="X82" s="1470"/>
      <c r="Y82" s="1470"/>
      <c r="Z82" s="1470"/>
      <c r="AA82" s="1470"/>
      <c r="AB82" s="1470"/>
      <c r="AC82" s="1470"/>
      <c r="AD82" s="1470"/>
      <c r="AE82" s="1456">
        <f t="shared" si="94"/>
        <v>0</v>
      </c>
      <c r="AF82" s="1464"/>
      <c r="AG82" s="1470"/>
      <c r="AH82" s="1470"/>
      <c r="AI82" s="1470">
        <v>0</v>
      </c>
      <c r="AJ82" s="1470">
        <v>0</v>
      </c>
      <c r="AK82" s="1470">
        <v>0</v>
      </c>
      <c r="AL82" s="1470">
        <v>0</v>
      </c>
      <c r="AM82" s="1470"/>
      <c r="AN82" s="1470"/>
      <c r="AO82" s="1470"/>
      <c r="AP82" s="1470"/>
      <c r="AQ82" s="1470"/>
      <c r="AR82" s="1470"/>
      <c r="AS82" s="1456">
        <f t="shared" si="96"/>
        <v>0</v>
      </c>
      <c r="AU82" s="1470"/>
      <c r="AV82" s="1470"/>
      <c r="AW82" s="1470"/>
      <c r="AX82" s="1470"/>
      <c r="AY82" s="1470"/>
      <c r="AZ82" s="1470"/>
      <c r="BA82" s="1470"/>
      <c r="BB82" s="1470"/>
      <c r="BC82" s="1470"/>
      <c r="BD82" s="1470"/>
      <c r="BE82" s="1470"/>
      <c r="BF82" s="1457"/>
      <c r="BG82" s="1458">
        <f t="shared" si="98"/>
        <v>0</v>
      </c>
      <c r="BI82" s="1457"/>
      <c r="BJ82" s="1457"/>
      <c r="BK82" s="1457"/>
      <c r="BL82" s="1457"/>
      <c r="BM82" s="1457"/>
      <c r="BN82" s="1457"/>
      <c r="BO82" s="1457"/>
      <c r="BP82" s="1457"/>
      <c r="BQ82" s="1457"/>
      <c r="BR82" s="1457"/>
      <c r="BS82" s="1457"/>
      <c r="BT82" s="1457"/>
      <c r="BU82" s="1458">
        <f t="shared" si="100"/>
        <v>0</v>
      </c>
    </row>
    <row r="83" spans="1:73" outlineLevel="1">
      <c r="A83" s="1468"/>
      <c r="B83" s="1454" t="s">
        <v>525</v>
      </c>
      <c r="C83" s="1454" t="s">
        <v>8</v>
      </c>
      <c r="D83" s="1455"/>
      <c r="E83" s="1455"/>
      <c r="F83" s="1455"/>
      <c r="G83" s="1455"/>
      <c r="H83" s="1455">
        <v>0</v>
      </c>
      <c r="I83" s="1455">
        <v>0</v>
      </c>
      <c r="J83" s="1455">
        <v>0</v>
      </c>
      <c r="K83" s="1455">
        <v>0</v>
      </c>
      <c r="L83" s="1455">
        <v>0</v>
      </c>
      <c r="M83" s="1455">
        <v>0</v>
      </c>
      <c r="N83" s="1455">
        <v>0</v>
      </c>
      <c r="O83" s="1455">
        <v>0</v>
      </c>
      <c r="P83" s="1456">
        <f t="shared" si="92"/>
        <v>0</v>
      </c>
      <c r="Q83" s="1464"/>
      <c r="R83" s="1434"/>
      <c r="S83" s="1455">
        <v>0</v>
      </c>
      <c r="T83" s="1455">
        <v>0</v>
      </c>
      <c r="U83" s="1455">
        <v>0</v>
      </c>
      <c r="V83" s="1455">
        <v>0</v>
      </c>
      <c r="W83" s="1470"/>
      <c r="X83" s="1470"/>
      <c r="Y83" s="1470"/>
      <c r="Z83" s="1470"/>
      <c r="AA83" s="1470"/>
      <c r="AB83" s="1470"/>
      <c r="AC83" s="1470"/>
      <c r="AD83" s="1470"/>
      <c r="AE83" s="1456">
        <f t="shared" si="94"/>
        <v>0</v>
      </c>
      <c r="AF83" s="1464"/>
      <c r="AG83" s="1470"/>
      <c r="AH83" s="1470"/>
      <c r="AI83" s="1470">
        <v>0</v>
      </c>
      <c r="AJ83" s="1470">
        <v>0</v>
      </c>
      <c r="AK83" s="1470">
        <v>0</v>
      </c>
      <c r="AL83" s="1470">
        <v>0</v>
      </c>
      <c r="AM83" s="1470"/>
      <c r="AN83" s="1470"/>
      <c r="AO83" s="1470"/>
      <c r="AP83" s="1470"/>
      <c r="AQ83" s="1470"/>
      <c r="AR83" s="1470"/>
      <c r="AS83" s="1456">
        <f t="shared" si="96"/>
        <v>0</v>
      </c>
      <c r="AU83" s="1470"/>
      <c r="AV83" s="1470"/>
      <c r="AW83" s="1470"/>
      <c r="AX83" s="1470"/>
      <c r="AY83" s="1470"/>
      <c r="AZ83" s="1470"/>
      <c r="BA83" s="1470"/>
      <c r="BB83" s="1470"/>
      <c r="BC83" s="1470"/>
      <c r="BD83" s="1470"/>
      <c r="BE83" s="1470"/>
      <c r="BF83" s="1457"/>
      <c r="BG83" s="1458">
        <f t="shared" si="98"/>
        <v>0</v>
      </c>
      <c r="BI83" s="1457"/>
      <c r="BJ83" s="1457"/>
      <c r="BK83" s="1457"/>
      <c r="BL83" s="1457"/>
      <c r="BM83" s="1457"/>
      <c r="BN83" s="1457"/>
      <c r="BO83" s="1457"/>
      <c r="BP83" s="1457"/>
      <c r="BQ83" s="1457"/>
      <c r="BR83" s="1457"/>
      <c r="BS83" s="1457"/>
      <c r="BT83" s="1457"/>
      <c r="BU83" s="1458">
        <f t="shared" si="100"/>
        <v>0</v>
      </c>
    </row>
    <row r="84" spans="1:73" outlineLevel="1">
      <c r="A84" s="1468"/>
      <c r="B84" s="1454" t="s">
        <v>503</v>
      </c>
      <c r="C84" s="1454" t="s">
        <v>8</v>
      </c>
      <c r="D84" s="1455"/>
      <c r="E84" s="1455"/>
      <c r="F84" s="1455"/>
      <c r="G84" s="1455"/>
      <c r="H84" s="1455">
        <v>0</v>
      </c>
      <c r="I84" s="1455">
        <v>0</v>
      </c>
      <c r="J84" s="1455">
        <v>0</v>
      </c>
      <c r="K84" s="1455">
        <v>0</v>
      </c>
      <c r="L84" s="1455">
        <v>0</v>
      </c>
      <c r="M84" s="1455">
        <v>0</v>
      </c>
      <c r="N84" s="1455">
        <v>0</v>
      </c>
      <c r="O84" s="1455">
        <v>0</v>
      </c>
      <c r="P84" s="1456">
        <f t="shared" si="92"/>
        <v>0</v>
      </c>
      <c r="Q84" s="1464"/>
      <c r="R84" s="1434"/>
      <c r="S84" s="1455">
        <v>0</v>
      </c>
      <c r="T84" s="1455">
        <v>0</v>
      </c>
      <c r="U84" s="1455">
        <v>0</v>
      </c>
      <c r="V84" s="1455">
        <v>0</v>
      </c>
      <c r="W84" s="1470"/>
      <c r="X84" s="1470"/>
      <c r="Y84" s="1470"/>
      <c r="Z84" s="1470"/>
      <c r="AA84" s="1470"/>
      <c r="AB84" s="1470"/>
      <c r="AC84" s="1470"/>
      <c r="AD84" s="1470"/>
      <c r="AE84" s="1456">
        <f t="shared" si="94"/>
        <v>0</v>
      </c>
      <c r="AF84" s="1464"/>
      <c r="AG84" s="1470"/>
      <c r="AH84" s="1470"/>
      <c r="AI84" s="1470">
        <v>0</v>
      </c>
      <c r="AJ84" s="1470">
        <v>0</v>
      </c>
      <c r="AK84" s="1470">
        <v>0</v>
      </c>
      <c r="AL84" s="1470">
        <v>0</v>
      </c>
      <c r="AM84" s="1470"/>
      <c r="AN84" s="1470"/>
      <c r="AO84" s="1470"/>
      <c r="AP84" s="1470"/>
      <c r="AQ84" s="1470"/>
      <c r="AR84" s="1470"/>
      <c r="AS84" s="1456">
        <f t="shared" si="96"/>
        <v>0</v>
      </c>
      <c r="AU84" s="1470"/>
      <c r="AV84" s="1470"/>
      <c r="AW84" s="1470"/>
      <c r="AX84" s="1470"/>
      <c r="AY84" s="1470"/>
      <c r="AZ84" s="1470"/>
      <c r="BA84" s="1470"/>
      <c r="BB84" s="1470"/>
      <c r="BC84" s="1470"/>
      <c r="BD84" s="1470"/>
      <c r="BE84" s="1470"/>
      <c r="BF84" s="1457"/>
      <c r="BG84" s="1458">
        <f t="shared" si="98"/>
        <v>0</v>
      </c>
      <c r="BI84" s="1457"/>
      <c r="BJ84" s="1457"/>
      <c r="BK84" s="1457"/>
      <c r="BL84" s="1457"/>
      <c r="BM84" s="1457"/>
      <c r="BN84" s="1457"/>
      <c r="BO84" s="1457"/>
      <c r="BP84" s="1457"/>
      <c r="BQ84" s="1457"/>
      <c r="BR84" s="1457"/>
      <c r="BS84" s="1457"/>
      <c r="BT84" s="1457"/>
      <c r="BU84" s="1458">
        <f t="shared" si="100"/>
        <v>0</v>
      </c>
    </row>
    <row r="85" spans="1:73" outlineLevel="1">
      <c r="A85" s="1468"/>
      <c r="B85" s="1454" t="s">
        <v>504</v>
      </c>
      <c r="C85" s="1454" t="s">
        <v>8</v>
      </c>
      <c r="D85" s="1455"/>
      <c r="E85" s="1455"/>
      <c r="F85" s="1455"/>
      <c r="G85" s="1455"/>
      <c r="H85" s="1455">
        <v>0</v>
      </c>
      <c r="I85" s="1455">
        <v>0</v>
      </c>
      <c r="J85" s="1455">
        <v>0</v>
      </c>
      <c r="K85" s="1455">
        <v>0</v>
      </c>
      <c r="L85" s="1455">
        <v>0</v>
      </c>
      <c r="M85" s="1455">
        <v>0</v>
      </c>
      <c r="N85" s="1455">
        <v>0</v>
      </c>
      <c r="O85" s="1455">
        <v>0</v>
      </c>
      <c r="P85" s="1456">
        <f t="shared" si="92"/>
        <v>0</v>
      </c>
      <c r="Q85" s="1464"/>
      <c r="R85" s="1434"/>
      <c r="S85" s="1455">
        <v>0</v>
      </c>
      <c r="T85" s="1455">
        <v>0</v>
      </c>
      <c r="U85" s="1455">
        <v>0</v>
      </c>
      <c r="V85" s="1455">
        <v>0</v>
      </c>
      <c r="W85" s="1470"/>
      <c r="X85" s="1470"/>
      <c r="Y85" s="1470"/>
      <c r="Z85" s="1470"/>
      <c r="AA85" s="1470"/>
      <c r="AB85" s="1470"/>
      <c r="AC85" s="1470"/>
      <c r="AD85" s="1470"/>
      <c r="AE85" s="1456">
        <f t="shared" ref="AE85:AE117" si="101">SUM(S85:AD85)</f>
        <v>0</v>
      </c>
      <c r="AF85" s="1464"/>
      <c r="AG85" s="1470"/>
      <c r="AH85" s="1470"/>
      <c r="AI85" s="1470">
        <v>0</v>
      </c>
      <c r="AJ85" s="1470">
        <v>0</v>
      </c>
      <c r="AK85" s="1470">
        <v>0</v>
      </c>
      <c r="AL85" s="1470">
        <v>0</v>
      </c>
      <c r="AM85" s="1470"/>
      <c r="AN85" s="1470"/>
      <c r="AO85" s="1470"/>
      <c r="AP85" s="1470"/>
      <c r="AQ85" s="1470"/>
      <c r="AR85" s="1470"/>
      <c r="AS85" s="1456">
        <f t="shared" si="96"/>
        <v>0</v>
      </c>
      <c r="AU85" s="1470"/>
      <c r="AV85" s="1470"/>
      <c r="AW85" s="1470"/>
      <c r="AX85" s="1470"/>
      <c r="AY85" s="1470"/>
      <c r="AZ85" s="1470"/>
      <c r="BA85" s="1470"/>
      <c r="BB85" s="1470"/>
      <c r="BC85" s="1470"/>
      <c r="BD85" s="1470"/>
      <c r="BE85" s="1470"/>
      <c r="BF85" s="1457"/>
      <c r="BG85" s="1458">
        <f t="shared" si="98"/>
        <v>0</v>
      </c>
      <c r="BI85" s="1457"/>
      <c r="BJ85" s="1457"/>
      <c r="BK85" s="1457"/>
      <c r="BL85" s="1457"/>
      <c r="BM85" s="1457"/>
      <c r="BN85" s="1457"/>
      <c r="BO85" s="1457"/>
      <c r="BP85" s="1457"/>
      <c r="BQ85" s="1457"/>
      <c r="BR85" s="1457"/>
      <c r="BS85" s="1457"/>
      <c r="BT85" s="1457"/>
      <c r="BU85" s="1458">
        <f t="shared" si="100"/>
        <v>0</v>
      </c>
    </row>
    <row r="86" spans="1:73">
      <c r="A86" s="1468"/>
      <c r="B86" s="1469" t="s">
        <v>526</v>
      </c>
      <c r="C86" s="1469"/>
      <c r="D86" s="1451">
        <f t="shared" ref="D86:O86" si="102">D5-D53</f>
        <v>0</v>
      </c>
      <c r="E86" s="1451">
        <f t="shared" si="102"/>
        <v>0</v>
      </c>
      <c r="F86" s="1451">
        <f t="shared" si="102"/>
        <v>0</v>
      </c>
      <c r="G86" s="1451">
        <f t="shared" si="102"/>
        <v>-258797857</v>
      </c>
      <c r="H86" s="1451">
        <f t="shared" si="102"/>
        <v>-426467798</v>
      </c>
      <c r="I86" s="1451">
        <f t="shared" si="102"/>
        <v>-399695739</v>
      </c>
      <c r="J86" s="1451">
        <f t="shared" si="102"/>
        <v>-508270896</v>
      </c>
      <c r="K86" s="1451">
        <f t="shared" si="102"/>
        <v>-578741170</v>
      </c>
      <c r="L86" s="1451">
        <f t="shared" si="102"/>
        <v>-648516920</v>
      </c>
      <c r="M86" s="1451">
        <f t="shared" si="102"/>
        <v>-708038326</v>
      </c>
      <c r="N86" s="1451">
        <f t="shared" si="102"/>
        <v>-814920208</v>
      </c>
      <c r="O86" s="1451">
        <f t="shared" si="102"/>
        <v>-1059971152</v>
      </c>
      <c r="P86" s="1452">
        <f t="shared" si="92"/>
        <v>-5403420066</v>
      </c>
      <c r="Q86" s="1464"/>
      <c r="R86" s="1434"/>
      <c r="S86" s="1451">
        <f t="shared" ref="S86:AD86" si="103">S5-S53</f>
        <v>-875575000</v>
      </c>
      <c r="T86" s="1451">
        <f t="shared" si="103"/>
        <v>-920634405</v>
      </c>
      <c r="U86" s="1451">
        <f t="shared" si="103"/>
        <v>-993598892</v>
      </c>
      <c r="V86" s="1451">
        <f t="shared" si="103"/>
        <v>-1101607953</v>
      </c>
      <c r="W86" s="1451">
        <f t="shared" si="103"/>
        <v>9618228</v>
      </c>
      <c r="X86" s="1451">
        <f t="shared" si="103"/>
        <v>14179249</v>
      </c>
      <c r="Y86" s="1451">
        <f t="shared" si="103"/>
        <v>9704406</v>
      </c>
      <c r="Z86" s="1451">
        <f t="shared" si="103"/>
        <v>10840569</v>
      </c>
      <c r="AA86" s="1451">
        <f t="shared" si="103"/>
        <v>-303663272</v>
      </c>
      <c r="AB86" s="1451">
        <f t="shared" si="103"/>
        <v>-57610440</v>
      </c>
      <c r="AC86" s="1451">
        <f t="shared" si="103"/>
        <v>-56238120</v>
      </c>
      <c r="AD86" s="1451">
        <f t="shared" si="103"/>
        <v>-300422480</v>
      </c>
      <c r="AE86" s="1452">
        <f t="shared" si="101"/>
        <v>-4565008110</v>
      </c>
      <c r="AF86" s="1464"/>
      <c r="AG86" s="1451">
        <f t="shared" ref="AG86:AR86" si="104">AG5-AG53</f>
        <v>-53692537</v>
      </c>
      <c r="AH86" s="1451">
        <f t="shared" si="104"/>
        <v>-42771517</v>
      </c>
      <c r="AI86" s="1451">
        <f t="shared" si="104"/>
        <v>-14814345</v>
      </c>
      <c r="AJ86" s="1451">
        <f t="shared" si="104"/>
        <v>-12670458</v>
      </c>
      <c r="AK86" s="1451">
        <f t="shared" si="104"/>
        <v>-11078626</v>
      </c>
      <c r="AL86" s="1451">
        <f t="shared" si="104"/>
        <v>-27864436</v>
      </c>
      <c r="AM86" s="1451">
        <f t="shared" si="104"/>
        <v>-11958031</v>
      </c>
      <c r="AN86" s="1451">
        <f t="shared" si="104"/>
        <v>-11334550</v>
      </c>
      <c r="AO86" s="1451">
        <f t="shared" si="104"/>
        <v>5171142</v>
      </c>
      <c r="AP86" s="1451">
        <f t="shared" si="104"/>
        <v>-12607856</v>
      </c>
      <c r="AQ86" s="1451">
        <f t="shared" si="104"/>
        <v>-9634981</v>
      </c>
      <c r="AR86" s="1451">
        <f t="shared" si="104"/>
        <v>-714478</v>
      </c>
      <c r="AS86" s="1452">
        <f t="shared" si="96"/>
        <v>-203970673</v>
      </c>
      <c r="AU86" s="1451">
        <f t="shared" ref="AU86:BF86" si="105">AU5-AU53</f>
        <v>-4165673</v>
      </c>
      <c r="AV86" s="1451">
        <f t="shared" si="105"/>
        <v>-2308491</v>
      </c>
      <c r="AW86" s="1451">
        <f t="shared" si="105"/>
        <v>-2919027</v>
      </c>
      <c r="AX86" s="1451">
        <f t="shared" si="105"/>
        <v>-3115235</v>
      </c>
      <c r="AY86" s="1451">
        <f t="shared" si="105"/>
        <v>-3007432</v>
      </c>
      <c r="AZ86" s="1451">
        <f t="shared" si="105"/>
        <v>-2956681</v>
      </c>
      <c r="BA86" s="1451">
        <f t="shared" si="105"/>
        <v>-2311467</v>
      </c>
      <c r="BB86" s="1451">
        <f t="shared" si="105"/>
        <v>-1461771</v>
      </c>
      <c r="BC86" s="1451">
        <f t="shared" si="105"/>
        <v>-1076292</v>
      </c>
      <c r="BD86" s="1451">
        <f t="shared" si="105"/>
        <v>-621933</v>
      </c>
      <c r="BE86" s="1451">
        <f t="shared" si="105"/>
        <v>-404569</v>
      </c>
      <c r="BF86" s="1451">
        <f t="shared" si="105"/>
        <v>-703796.5</v>
      </c>
      <c r="BG86" s="1453">
        <f t="shared" si="98"/>
        <v>-25052367.5</v>
      </c>
      <c r="BI86" s="1451">
        <f t="shared" ref="BI86:BT86" si="106">BI5-BI53</f>
        <v>1319812</v>
      </c>
      <c r="BJ86" s="1451">
        <f t="shared" si="106"/>
        <v>2705946</v>
      </c>
      <c r="BK86" s="1451">
        <f t="shared" si="106"/>
        <v>3675730</v>
      </c>
      <c r="BL86" s="1451">
        <f t="shared" si="106"/>
        <v>2985730</v>
      </c>
      <c r="BM86" s="1451">
        <f t="shared" si="106"/>
        <v>3184730</v>
      </c>
      <c r="BN86" s="1451">
        <f t="shared" si="106"/>
        <v>3675730</v>
      </c>
      <c r="BO86" s="1451">
        <f t="shared" si="106"/>
        <v>3675730</v>
      </c>
      <c r="BP86" s="1451">
        <f t="shared" si="106"/>
        <v>3675730</v>
      </c>
      <c r="BQ86" s="1451">
        <f t="shared" si="106"/>
        <v>3565730</v>
      </c>
      <c r="BR86" s="1451">
        <f t="shared" si="106"/>
        <v>3675730</v>
      </c>
      <c r="BS86" s="1451">
        <f t="shared" si="106"/>
        <v>3675730</v>
      </c>
      <c r="BT86" s="1451">
        <f t="shared" si="106"/>
        <v>3610730</v>
      </c>
      <c r="BU86" s="1453">
        <f t="shared" si="100"/>
        <v>39427058</v>
      </c>
    </row>
    <row r="87" spans="1:73">
      <c r="A87" s="1468"/>
      <c r="B87" s="1469" t="s">
        <v>527</v>
      </c>
      <c r="C87" s="1469"/>
      <c r="D87" s="1451">
        <f>SUM(D88:D120)</f>
        <v>0</v>
      </c>
      <c r="E87" s="1451">
        <f>SUM(E88:E120)</f>
        <v>0</v>
      </c>
      <c r="F87" s="1451">
        <f>SUM(F88:F120)</f>
        <v>0</v>
      </c>
      <c r="G87" s="1451">
        <f>SUM(G88:G120)</f>
        <v>157044912.54166669</v>
      </c>
      <c r="H87" s="1451">
        <f>SUM(H88:H120)</f>
        <v>93454044.458333328</v>
      </c>
      <c r="I87" s="1451">
        <f>SUM(I88:I121)</f>
        <v>196180003</v>
      </c>
      <c r="J87" s="1451">
        <f t="shared" ref="J87:O87" si="107">SUM(J88:J121)</f>
        <v>128280699</v>
      </c>
      <c r="K87" s="1451">
        <f t="shared" si="107"/>
        <v>366885083</v>
      </c>
      <c r="L87" s="1451">
        <f t="shared" si="107"/>
        <v>478459545</v>
      </c>
      <c r="M87" s="1451">
        <f t="shared" si="107"/>
        <v>382405750</v>
      </c>
      <c r="N87" s="1451">
        <f t="shared" si="107"/>
        <v>284158948</v>
      </c>
      <c r="O87" s="1451">
        <f t="shared" si="107"/>
        <v>421900486</v>
      </c>
      <c r="P87" s="1452">
        <f t="shared" si="92"/>
        <v>2508769471</v>
      </c>
      <c r="Q87" s="1464"/>
      <c r="R87" s="1434"/>
      <c r="S87" s="1451">
        <f>SUM(S88:S121)</f>
        <v>294510193</v>
      </c>
      <c r="T87" s="1451">
        <f>SUM(T88:T121)</f>
        <v>258045186</v>
      </c>
      <c r="U87" s="1451">
        <f t="shared" ref="U87:AD87" si="108">SUM(U88:U121)</f>
        <v>432709497</v>
      </c>
      <c r="V87" s="1451">
        <f t="shared" si="108"/>
        <v>352211109</v>
      </c>
      <c r="W87" s="1451">
        <f t="shared" si="108"/>
        <v>1447460937</v>
      </c>
      <c r="X87" s="1451">
        <f t="shared" si="108"/>
        <v>1669068572</v>
      </c>
      <c r="Y87" s="1451">
        <f t="shared" si="108"/>
        <v>1427283090</v>
      </c>
      <c r="Z87" s="1451">
        <f t="shared" si="108"/>
        <v>1513400944</v>
      </c>
      <c r="AA87" s="1451">
        <f t="shared" si="108"/>
        <v>1485027155</v>
      </c>
      <c r="AB87" s="1451">
        <f t="shared" si="108"/>
        <v>1484764906</v>
      </c>
      <c r="AC87" s="1451">
        <f t="shared" si="108"/>
        <v>618723495</v>
      </c>
      <c r="AD87" s="1451">
        <f t="shared" si="108"/>
        <v>98031563</v>
      </c>
      <c r="AE87" s="1452">
        <f t="shared" si="101"/>
        <v>11081236647</v>
      </c>
      <c r="AF87" s="1464"/>
      <c r="AG87" s="1451">
        <f t="shared" ref="AG87:AR87" si="109">SUM(AG88:AG121)</f>
        <v>387055636</v>
      </c>
      <c r="AH87" s="1451">
        <f t="shared" si="109"/>
        <v>347143213</v>
      </c>
      <c r="AI87" s="1451">
        <f t="shared" si="109"/>
        <v>318894379</v>
      </c>
      <c r="AJ87" s="1451">
        <f t="shared" si="109"/>
        <v>335183685</v>
      </c>
      <c r="AK87" s="1451">
        <f t="shared" si="109"/>
        <v>320437822</v>
      </c>
      <c r="AL87" s="1451">
        <f t="shared" si="109"/>
        <v>282584750</v>
      </c>
      <c r="AM87" s="1451">
        <f t="shared" si="109"/>
        <v>183962934</v>
      </c>
      <c r="AN87" s="1451">
        <f t="shared" si="109"/>
        <v>251152664</v>
      </c>
      <c r="AO87" s="1451">
        <f t="shared" si="109"/>
        <v>61915897</v>
      </c>
      <c r="AP87" s="1451">
        <f t="shared" si="109"/>
        <v>95600836</v>
      </c>
      <c r="AQ87" s="1451">
        <f t="shared" si="109"/>
        <v>67888414</v>
      </c>
      <c r="AR87" s="1451">
        <f t="shared" si="109"/>
        <v>65910070</v>
      </c>
      <c r="AS87" s="1452">
        <f t="shared" si="96"/>
        <v>2717730300</v>
      </c>
      <c r="AU87" s="1451">
        <f t="shared" ref="AU87:BF87" si="110">SUM(AU88:AU121)</f>
        <v>65230043</v>
      </c>
      <c r="AV87" s="1451">
        <f t="shared" si="110"/>
        <v>63464406</v>
      </c>
      <c r="AW87" s="1451">
        <f t="shared" si="110"/>
        <v>66894920</v>
      </c>
      <c r="AX87" s="1451">
        <f t="shared" si="110"/>
        <v>66786761</v>
      </c>
      <c r="AY87" s="1451">
        <f t="shared" si="110"/>
        <v>61273378</v>
      </c>
      <c r="AZ87" s="1451">
        <f t="shared" si="110"/>
        <v>70912048</v>
      </c>
      <c r="BA87" s="1451">
        <f t="shared" si="110"/>
        <v>59688960</v>
      </c>
      <c r="BB87" s="1451">
        <f t="shared" si="110"/>
        <v>61351511</v>
      </c>
      <c r="BC87" s="1451">
        <f t="shared" si="110"/>
        <v>70077622</v>
      </c>
      <c r="BD87" s="1451">
        <f t="shared" si="110"/>
        <v>62227886</v>
      </c>
      <c r="BE87" s="1451">
        <f t="shared" si="110"/>
        <v>61487330</v>
      </c>
      <c r="BF87" s="1451">
        <f t="shared" si="110"/>
        <v>62609630.5</v>
      </c>
      <c r="BG87" s="1453">
        <f t="shared" si="98"/>
        <v>772004495.5</v>
      </c>
      <c r="BI87" s="1451">
        <f t="shared" ref="BI87:BT87" si="111">SUM(BI88:BI121)</f>
        <v>61473112.18666666</v>
      </c>
      <c r="BJ87" s="1451">
        <f t="shared" si="111"/>
        <v>61473112.18666666</v>
      </c>
      <c r="BK87" s="1451">
        <f t="shared" si="111"/>
        <v>64647112.18666666</v>
      </c>
      <c r="BL87" s="1451">
        <f t="shared" si="111"/>
        <v>61473112.18666666</v>
      </c>
      <c r="BM87" s="1451">
        <f t="shared" si="111"/>
        <v>61473112.18666666</v>
      </c>
      <c r="BN87" s="1451">
        <f t="shared" si="111"/>
        <v>51938027.18666666</v>
      </c>
      <c r="BO87" s="1451">
        <f t="shared" si="111"/>
        <v>48788027.18666666</v>
      </c>
      <c r="BP87" s="1451">
        <f t="shared" si="111"/>
        <v>48788027.18666666</v>
      </c>
      <c r="BQ87" s="1451">
        <f t="shared" si="111"/>
        <v>51938027.18666666</v>
      </c>
      <c r="BR87" s="1451">
        <f t="shared" si="111"/>
        <v>48788027.18666666</v>
      </c>
      <c r="BS87" s="1451">
        <f t="shared" si="111"/>
        <v>48788027.18666666</v>
      </c>
      <c r="BT87" s="1451">
        <f t="shared" si="111"/>
        <v>50475527.18666666</v>
      </c>
      <c r="BU87" s="1453">
        <f t="shared" si="100"/>
        <v>660043251.23999977</v>
      </c>
    </row>
    <row r="88" spans="1:73" outlineLevel="1">
      <c r="A88" s="1468"/>
      <c r="B88" s="1454" t="s">
        <v>32</v>
      </c>
      <c r="C88" s="1454" t="s">
        <v>508</v>
      </c>
      <c r="D88" s="1455"/>
      <c r="E88" s="1455"/>
      <c r="F88" s="1455"/>
      <c r="G88" s="1455">
        <v>71740770</v>
      </c>
      <c r="H88" s="1455">
        <v>77231880</v>
      </c>
      <c r="I88" s="1455">
        <v>69649380</v>
      </c>
      <c r="J88" s="1455">
        <v>79227970</v>
      </c>
      <c r="K88" s="1455">
        <v>129360737</v>
      </c>
      <c r="L88" s="1455">
        <v>145677557</v>
      </c>
      <c r="M88" s="1455">
        <v>127722980</v>
      </c>
      <c r="N88" s="1455">
        <v>144741910</v>
      </c>
      <c r="O88" s="1455">
        <v>204976875</v>
      </c>
      <c r="P88" s="1456">
        <f t="shared" si="92"/>
        <v>1050330059</v>
      </c>
      <c r="Q88" s="1462" t="s">
        <v>509</v>
      </c>
      <c r="R88" s="1434"/>
      <c r="S88" s="1455">
        <v>93806982</v>
      </c>
      <c r="T88" s="1455">
        <v>102143134</v>
      </c>
      <c r="U88" s="1455">
        <v>138373680</v>
      </c>
      <c r="V88" s="1455">
        <v>130644662</v>
      </c>
      <c r="W88" s="1455">
        <v>934580783</v>
      </c>
      <c r="X88" s="1455">
        <v>917800682</v>
      </c>
      <c r="Y88" s="1455">
        <v>893783361</v>
      </c>
      <c r="Z88" s="1455">
        <v>962134146</v>
      </c>
      <c r="AA88" s="1455">
        <v>808947862</v>
      </c>
      <c r="AB88" s="1455">
        <v>520390885</v>
      </c>
      <c r="AC88" s="1455">
        <v>463584101</v>
      </c>
      <c r="AD88" s="1455">
        <v>119459980</v>
      </c>
      <c r="AE88" s="1456">
        <f t="shared" si="101"/>
        <v>6085650258</v>
      </c>
      <c r="AF88" s="1462" t="s">
        <v>528</v>
      </c>
      <c r="AG88" s="1455">
        <v>219862894</v>
      </c>
      <c r="AH88" s="1455">
        <v>213054394</v>
      </c>
      <c r="AI88" s="1455">
        <v>164561255</v>
      </c>
      <c r="AJ88" s="1455">
        <v>208362412</v>
      </c>
      <c r="AK88" s="1455">
        <v>191040112</v>
      </c>
      <c r="AL88" s="1455">
        <v>185722901</v>
      </c>
      <c r="AM88" s="1455">
        <v>132666072</v>
      </c>
      <c r="AN88" s="1455">
        <v>90461526</v>
      </c>
      <c r="AO88" s="1455">
        <v>-10035289</v>
      </c>
      <c r="AP88" s="1455">
        <v>39035205</v>
      </c>
      <c r="AQ88" s="1455">
        <v>29901076</v>
      </c>
      <c r="AR88" s="1455">
        <v>25322871</v>
      </c>
      <c r="AS88" s="1456">
        <f t="shared" si="96"/>
        <v>1489955429</v>
      </c>
      <c r="AT88" s="1438" t="s">
        <v>518</v>
      </c>
      <c r="AU88" s="1455">
        <f>27534240+223296</f>
        <v>27757536</v>
      </c>
      <c r="AV88" s="1455">
        <v>27470626</v>
      </c>
      <c r="AW88" s="1455">
        <v>28531639</v>
      </c>
      <c r="AX88" s="1455">
        <v>29073306</v>
      </c>
      <c r="AY88" s="1455">
        <v>29073306</v>
      </c>
      <c r="AZ88" s="1455">
        <v>29015359</v>
      </c>
      <c r="BA88" s="1455">
        <v>28473306</v>
      </c>
      <c r="BB88" s="1455">
        <v>28473306</v>
      </c>
      <c r="BC88" s="1455">
        <v>29081828</v>
      </c>
      <c r="BD88" s="1455">
        <v>28473306</v>
      </c>
      <c r="BE88" s="1455">
        <v>28473306</v>
      </c>
      <c r="BF88" s="1457">
        <f>BE88</f>
        <v>28473306</v>
      </c>
      <c r="BG88" s="1458">
        <f t="shared" si="98"/>
        <v>342370130</v>
      </c>
      <c r="BI88" s="1459">
        <f>BF88*1.02</f>
        <v>29042772.120000001</v>
      </c>
      <c r="BJ88" s="1459">
        <f>BI88</f>
        <v>29042772.120000001</v>
      </c>
      <c r="BK88" s="1459">
        <f t="shared" ref="BK88:BT88" si="112">BJ88</f>
        <v>29042772.120000001</v>
      </c>
      <c r="BL88" s="1459">
        <f t="shared" si="112"/>
        <v>29042772.120000001</v>
      </c>
      <c r="BM88" s="1459">
        <f t="shared" si="112"/>
        <v>29042772.120000001</v>
      </c>
      <c r="BN88" s="1459">
        <f t="shared" si="112"/>
        <v>29042772.120000001</v>
      </c>
      <c r="BO88" s="1459">
        <f t="shared" si="112"/>
        <v>29042772.120000001</v>
      </c>
      <c r="BP88" s="1459">
        <f t="shared" si="112"/>
        <v>29042772.120000001</v>
      </c>
      <c r="BQ88" s="1459">
        <f t="shared" si="112"/>
        <v>29042772.120000001</v>
      </c>
      <c r="BR88" s="1459">
        <f t="shared" si="112"/>
        <v>29042772.120000001</v>
      </c>
      <c r="BS88" s="1459">
        <f t="shared" si="112"/>
        <v>29042772.120000001</v>
      </c>
      <c r="BT88" s="1459">
        <f t="shared" si="112"/>
        <v>29042772.120000001</v>
      </c>
      <c r="BU88" s="1458">
        <f t="shared" si="100"/>
        <v>348513265.44</v>
      </c>
    </row>
    <row r="89" spans="1:73" outlineLevel="1">
      <c r="A89" s="1468"/>
      <c r="B89" s="1454" t="s">
        <v>33</v>
      </c>
      <c r="C89" s="1454" t="s">
        <v>508</v>
      </c>
      <c r="D89" s="1455"/>
      <c r="E89" s="1455"/>
      <c r="F89" s="1455"/>
      <c r="G89" s="1455"/>
      <c r="H89" s="1455">
        <v>0</v>
      </c>
      <c r="I89" s="1455">
        <v>0</v>
      </c>
      <c r="J89" s="1455">
        <v>0</v>
      </c>
      <c r="K89" s="1455">
        <v>0</v>
      </c>
      <c r="L89" s="1455">
        <v>0</v>
      </c>
      <c r="M89" s="1455">
        <v>0</v>
      </c>
      <c r="N89" s="1455">
        <v>0</v>
      </c>
      <c r="O89" s="1455">
        <v>0</v>
      </c>
      <c r="P89" s="1456">
        <f t="shared" si="92"/>
        <v>0</v>
      </c>
      <c r="Q89" s="1464"/>
      <c r="R89" s="1434"/>
      <c r="S89" s="1455">
        <v>0</v>
      </c>
      <c r="T89" s="1455">
        <v>0</v>
      </c>
      <c r="U89" s="1455">
        <v>0</v>
      </c>
      <c r="V89" s="1455">
        <v>0</v>
      </c>
      <c r="W89" s="1455">
        <v>0</v>
      </c>
      <c r="X89" s="1455">
        <v>0</v>
      </c>
      <c r="Y89" s="1455">
        <v>0</v>
      </c>
      <c r="Z89" s="1455">
        <v>0</v>
      </c>
      <c r="AA89" s="1455">
        <v>0</v>
      </c>
      <c r="AB89" s="1455">
        <v>0</v>
      </c>
      <c r="AC89" s="1455">
        <v>0</v>
      </c>
      <c r="AD89" s="1455">
        <v>0</v>
      </c>
      <c r="AE89" s="1456">
        <f t="shared" si="101"/>
        <v>0</v>
      </c>
      <c r="AF89" s="1464"/>
      <c r="AG89" s="1455">
        <v>0</v>
      </c>
      <c r="AH89" s="1455">
        <v>0</v>
      </c>
      <c r="AI89" s="1455">
        <v>0</v>
      </c>
      <c r="AJ89" s="1455">
        <v>0</v>
      </c>
      <c r="AK89" s="1455">
        <v>0</v>
      </c>
      <c r="AL89" s="1455">
        <v>0</v>
      </c>
      <c r="AM89" s="1455">
        <v>0</v>
      </c>
      <c r="AN89" s="1455">
        <v>0</v>
      </c>
      <c r="AO89" s="1455">
        <v>0</v>
      </c>
      <c r="AP89" s="1455">
        <v>0</v>
      </c>
      <c r="AQ89" s="1455"/>
      <c r="AR89" s="1455">
        <v>0</v>
      </c>
      <c r="AS89" s="1456">
        <f t="shared" si="96"/>
        <v>0</v>
      </c>
      <c r="AU89" s="1455"/>
      <c r="AV89" s="1455">
        <v>0</v>
      </c>
      <c r="AW89" s="1455">
        <v>0</v>
      </c>
      <c r="AX89" s="1455">
        <v>0</v>
      </c>
      <c r="AY89" s="1455">
        <v>0</v>
      </c>
      <c r="AZ89" s="1455">
        <v>0</v>
      </c>
      <c r="BA89" s="1455">
        <v>0</v>
      </c>
      <c r="BB89" s="1455">
        <v>0</v>
      </c>
      <c r="BC89" s="1455"/>
      <c r="BD89" s="1455">
        <v>0</v>
      </c>
      <c r="BE89" s="1455">
        <v>0</v>
      </c>
      <c r="BF89" s="1457"/>
      <c r="BG89" s="1458">
        <f t="shared" si="98"/>
        <v>0</v>
      </c>
      <c r="BI89" s="1459"/>
      <c r="BJ89" s="1459"/>
      <c r="BK89" s="1459"/>
      <c r="BL89" s="1459"/>
      <c r="BM89" s="1459"/>
      <c r="BN89" s="1459"/>
      <c r="BO89" s="1459"/>
      <c r="BP89" s="1459"/>
      <c r="BQ89" s="1459"/>
      <c r="BR89" s="1459"/>
      <c r="BS89" s="1459"/>
      <c r="BT89" s="1459"/>
      <c r="BU89" s="1458">
        <f t="shared" si="100"/>
        <v>0</v>
      </c>
    </row>
    <row r="90" spans="1:73" outlineLevel="1">
      <c r="A90" s="1468"/>
      <c r="B90" s="1454" t="s">
        <v>477</v>
      </c>
      <c r="C90" s="1454" t="s">
        <v>508</v>
      </c>
      <c r="D90" s="1455"/>
      <c r="E90" s="1455"/>
      <c r="F90" s="1455"/>
      <c r="G90" s="1455">
        <v>375700</v>
      </c>
      <c r="H90" s="1455">
        <v>375700</v>
      </c>
      <c r="I90" s="1455">
        <v>372600</v>
      </c>
      <c r="J90" s="1455">
        <v>375700</v>
      </c>
      <c r="K90" s="1455">
        <v>813200</v>
      </c>
      <c r="L90" s="1455">
        <v>833240</v>
      </c>
      <c r="M90" s="1455">
        <v>4649920</v>
      </c>
      <c r="N90" s="1455">
        <v>7606360</v>
      </c>
      <c r="O90" s="1455">
        <v>9424590</v>
      </c>
      <c r="P90" s="1456">
        <f t="shared" si="92"/>
        <v>24827010</v>
      </c>
      <c r="Q90" s="1462" t="s">
        <v>511</v>
      </c>
      <c r="R90" s="1434"/>
      <c r="S90" s="1455">
        <v>2675700</v>
      </c>
      <c r="T90" s="1455">
        <v>2675700</v>
      </c>
      <c r="U90" s="1455">
        <v>33045740</v>
      </c>
      <c r="V90" s="1455">
        <v>19553660</v>
      </c>
      <c r="W90" s="1455">
        <v>48966070</v>
      </c>
      <c r="X90" s="1455">
        <v>93854360</v>
      </c>
      <c r="Y90" s="1455">
        <v>61564360</v>
      </c>
      <c r="Z90" s="1455">
        <v>7500000</v>
      </c>
      <c r="AA90" s="1455">
        <v>213944080</v>
      </c>
      <c r="AB90" s="1455">
        <v>919203780</v>
      </c>
      <c r="AC90" s="1455">
        <v>58392980</v>
      </c>
      <c r="AD90" s="1455">
        <v>80089500</v>
      </c>
      <c r="AE90" s="1456">
        <f t="shared" si="101"/>
        <v>1541465930</v>
      </c>
      <c r="AF90" s="1462" t="s">
        <v>529</v>
      </c>
      <c r="AG90" s="1455">
        <v>20619210</v>
      </c>
      <c r="AH90" s="1455">
        <v>22833750</v>
      </c>
      <c r="AI90" s="1455">
        <v>60122180</v>
      </c>
      <c r="AJ90" s="1455">
        <v>16649880</v>
      </c>
      <c r="AK90" s="1455">
        <v>15578010</v>
      </c>
      <c r="AL90" s="1455">
        <v>15059750</v>
      </c>
      <c r="AM90" s="1455">
        <v>37850790</v>
      </c>
      <c r="AN90" s="1455">
        <v>160390150</v>
      </c>
      <c r="AO90" s="1455">
        <v>33432940</v>
      </c>
      <c r="AP90" s="1455">
        <v>23736140</v>
      </c>
      <c r="AQ90" s="1455">
        <v>2486120</v>
      </c>
      <c r="AR90" s="1455">
        <v>2805600</v>
      </c>
      <c r="AS90" s="1456">
        <f t="shared" si="96"/>
        <v>411564520</v>
      </c>
      <c r="AT90" s="1438" t="s">
        <v>518</v>
      </c>
      <c r="AU90" s="1455">
        <v>2486120</v>
      </c>
      <c r="AV90" s="1455">
        <v>2486120</v>
      </c>
      <c r="AW90" s="1455">
        <v>2598620</v>
      </c>
      <c r="AX90" s="1455">
        <v>2598620</v>
      </c>
      <c r="AY90" s="1455">
        <v>2598620</v>
      </c>
      <c r="AZ90" s="1455">
        <v>2598620</v>
      </c>
      <c r="BA90" s="1455">
        <v>2598620</v>
      </c>
      <c r="BB90" s="1455">
        <v>2598620</v>
      </c>
      <c r="BC90" s="1455">
        <v>2598620</v>
      </c>
      <c r="BD90" s="1455">
        <v>2598620</v>
      </c>
      <c r="BE90" s="1455">
        <v>2598620</v>
      </c>
      <c r="BF90" s="1457">
        <f>BE90</f>
        <v>2598620</v>
      </c>
      <c r="BG90" s="1458">
        <f t="shared" si="98"/>
        <v>30958440</v>
      </c>
      <c r="BI90" s="1459">
        <f>BF90*1.02</f>
        <v>2650592.4</v>
      </c>
      <c r="BJ90" s="1459">
        <f>BI90</f>
        <v>2650592.4</v>
      </c>
      <c r="BK90" s="1459">
        <f t="shared" ref="BK90:BT90" si="113">BJ90</f>
        <v>2650592.4</v>
      </c>
      <c r="BL90" s="1459">
        <f t="shared" si="113"/>
        <v>2650592.4</v>
      </c>
      <c r="BM90" s="1459">
        <f t="shared" si="113"/>
        <v>2650592.4</v>
      </c>
      <c r="BN90" s="1459">
        <f t="shared" si="113"/>
        <v>2650592.4</v>
      </c>
      <c r="BO90" s="1459">
        <f t="shared" si="113"/>
        <v>2650592.4</v>
      </c>
      <c r="BP90" s="1459">
        <f t="shared" si="113"/>
        <v>2650592.4</v>
      </c>
      <c r="BQ90" s="1459">
        <f t="shared" si="113"/>
        <v>2650592.4</v>
      </c>
      <c r="BR90" s="1459">
        <f t="shared" si="113"/>
        <v>2650592.4</v>
      </c>
      <c r="BS90" s="1459">
        <f t="shared" si="113"/>
        <v>2650592.4</v>
      </c>
      <c r="BT90" s="1459">
        <f t="shared" si="113"/>
        <v>2650592.4</v>
      </c>
      <c r="BU90" s="1458">
        <f t="shared" si="100"/>
        <v>31807108.799999993</v>
      </c>
    </row>
    <row r="91" spans="1:73" outlineLevel="1">
      <c r="A91" s="1468"/>
      <c r="B91" s="1454" t="s">
        <v>187</v>
      </c>
      <c r="C91" s="1454" t="s">
        <v>508</v>
      </c>
      <c r="D91" s="1455"/>
      <c r="E91" s="1455"/>
      <c r="F91" s="1455"/>
      <c r="G91" s="1455">
        <v>4560131</v>
      </c>
      <c r="H91" s="1455">
        <v>7996125</v>
      </c>
      <c r="I91" s="1455">
        <v>45266414</v>
      </c>
      <c r="J91" s="1455">
        <v>27887923</v>
      </c>
      <c r="K91" s="1455">
        <v>65306438</v>
      </c>
      <c r="L91" s="1455">
        <v>39937575</v>
      </c>
      <c r="M91" s="1455">
        <v>42017615</v>
      </c>
      <c r="N91" s="1455">
        <v>47502205</v>
      </c>
      <c r="O91" s="1455">
        <v>60623587</v>
      </c>
      <c r="P91" s="1456">
        <f t="shared" si="92"/>
        <v>341098013</v>
      </c>
      <c r="Q91" s="1462" t="s">
        <v>513</v>
      </c>
      <c r="R91" s="1434"/>
      <c r="S91" s="1455">
        <v>69195079</v>
      </c>
      <c r="T91" s="1455">
        <v>44262310</v>
      </c>
      <c r="U91" s="1455">
        <v>56007340</v>
      </c>
      <c r="V91" s="1455">
        <v>63290882</v>
      </c>
      <c r="W91" s="1455">
        <v>168979041</v>
      </c>
      <c r="X91" s="1455">
        <v>149147586</v>
      </c>
      <c r="Y91" s="1455">
        <v>144577659</v>
      </c>
      <c r="Z91" s="1455">
        <v>142910847</v>
      </c>
      <c r="AA91" s="1455">
        <v>129130025</v>
      </c>
      <c r="AB91" s="1455">
        <v>42754726</v>
      </c>
      <c r="AC91" s="1455">
        <v>-74282943</v>
      </c>
      <c r="AD91" s="1455">
        <v>52367605</v>
      </c>
      <c r="AE91" s="1456">
        <f t="shared" si="101"/>
        <v>988340157</v>
      </c>
      <c r="AF91" s="1462" t="s">
        <v>530</v>
      </c>
      <c r="AG91" s="1455">
        <v>53272610</v>
      </c>
      <c r="AH91" s="1455">
        <v>37427868</v>
      </c>
      <c r="AI91" s="1455">
        <v>26316451</v>
      </c>
      <c r="AJ91" s="1455">
        <v>41991674</v>
      </c>
      <c r="AK91" s="1455">
        <v>41684629</v>
      </c>
      <c r="AL91" s="1455">
        <v>27799557</v>
      </c>
      <c r="AM91" s="1455">
        <v>19669996</v>
      </c>
      <c r="AN91" s="1455">
        <v>-36005983</v>
      </c>
      <c r="AO91" s="1455">
        <v>-1282407</v>
      </c>
      <c r="AP91" s="1455">
        <v>-1847609</v>
      </c>
      <c r="AQ91" s="1455">
        <v>9730476</v>
      </c>
      <c r="AR91" s="1455">
        <v>7785786</v>
      </c>
      <c r="AS91" s="1456">
        <f t="shared" si="96"/>
        <v>226543048</v>
      </c>
      <c r="AT91" s="1438" t="s">
        <v>531</v>
      </c>
      <c r="AU91" s="1455">
        <v>3267547</v>
      </c>
      <c r="AV91" s="1455">
        <v>2859731</v>
      </c>
      <c r="AW91" s="1455">
        <v>3635409</v>
      </c>
      <c r="AX91" s="1455">
        <v>3699174</v>
      </c>
      <c r="AY91" s="1455">
        <v>3080161</v>
      </c>
      <c r="AZ91" s="1455">
        <v>6978046</v>
      </c>
      <c r="BA91" s="1455">
        <v>2737012</v>
      </c>
      <c r="BB91" s="1455">
        <v>2603214</v>
      </c>
      <c r="BC91" s="1455">
        <v>3209784</v>
      </c>
      <c r="BD91" s="1455">
        <v>4363434</v>
      </c>
      <c r="BE91" s="1455">
        <v>3653510</v>
      </c>
      <c r="BF91" s="1457">
        <v>3000000</v>
      </c>
      <c r="BG91" s="1458">
        <f t="shared" si="98"/>
        <v>43087022</v>
      </c>
      <c r="BH91" s="1438" t="s">
        <v>531</v>
      </c>
      <c r="BI91" s="1459">
        <v>3000000</v>
      </c>
      <c r="BJ91" s="1459">
        <v>3000000</v>
      </c>
      <c r="BK91" s="1459">
        <v>3000000</v>
      </c>
      <c r="BL91" s="1459">
        <v>3000000</v>
      </c>
      <c r="BM91" s="1459">
        <v>3000000</v>
      </c>
      <c r="BN91" s="1459">
        <v>3000000</v>
      </c>
      <c r="BO91" s="1459">
        <v>3000000</v>
      </c>
      <c r="BP91" s="1459">
        <v>3000000</v>
      </c>
      <c r="BQ91" s="1459">
        <v>3000000</v>
      </c>
      <c r="BR91" s="1459">
        <v>3000000</v>
      </c>
      <c r="BS91" s="1459">
        <v>3000000</v>
      </c>
      <c r="BT91" s="1459">
        <v>3000000</v>
      </c>
      <c r="BU91" s="1458">
        <f t="shared" si="100"/>
        <v>36000000</v>
      </c>
    </row>
    <row r="92" spans="1:73" s="1496" customFormat="1" outlineLevel="1">
      <c r="A92" s="1492"/>
      <c r="B92" s="1493" t="s">
        <v>478</v>
      </c>
      <c r="C92" s="1493" t="s">
        <v>8</v>
      </c>
      <c r="D92" s="1494"/>
      <c r="E92" s="1494"/>
      <c r="F92" s="1494"/>
      <c r="G92" s="1494">
        <v>5415866.541666666</v>
      </c>
      <c r="H92" s="1494">
        <v>-1943246.541666666</v>
      </c>
      <c r="I92" s="1494">
        <v>1987891</v>
      </c>
      <c r="J92" s="1494">
        <v>1907230</v>
      </c>
      <c r="K92" s="1494">
        <v>14213425</v>
      </c>
      <c r="L92" s="1494">
        <v>26143173</v>
      </c>
      <c r="M92" s="1494">
        <v>31818426</v>
      </c>
      <c r="N92" s="1494">
        <v>32822746</v>
      </c>
      <c r="O92" s="1494">
        <v>33596521</v>
      </c>
      <c r="P92" s="1494">
        <f t="shared" si="92"/>
        <v>145962032</v>
      </c>
      <c r="Q92" s="1498"/>
      <c r="R92" s="1492"/>
      <c r="S92" s="1494">
        <v>33329510</v>
      </c>
      <c r="T92" s="1494">
        <v>33461625</v>
      </c>
      <c r="U92" s="1494">
        <v>48673144</v>
      </c>
      <c r="V92" s="1494">
        <v>52980156</v>
      </c>
      <c r="W92" s="1494">
        <v>48847288</v>
      </c>
      <c r="X92" s="1494">
        <v>44505262</v>
      </c>
      <c r="Y92" s="1494">
        <v>41253178</v>
      </c>
      <c r="Z92" s="1494">
        <v>41283178</v>
      </c>
      <c r="AA92" s="1494">
        <v>41397842</v>
      </c>
      <c r="AB92" s="1494">
        <v>41397842</v>
      </c>
      <c r="AC92" s="1494">
        <v>11722939</v>
      </c>
      <c r="AD92" s="1494">
        <v>15035863</v>
      </c>
      <c r="AE92" s="1494">
        <f t="shared" si="101"/>
        <v>453887827</v>
      </c>
      <c r="AF92" s="1495" t="s">
        <v>518</v>
      </c>
      <c r="AG92" s="1494">
        <v>17185922</v>
      </c>
      <c r="AH92" s="1494">
        <v>17511674</v>
      </c>
      <c r="AI92" s="1494">
        <v>17348798</v>
      </c>
      <c r="AJ92" s="1494">
        <v>17348798</v>
      </c>
      <c r="AK92" s="1494">
        <v>17348798</v>
      </c>
      <c r="AL92" s="1494">
        <v>17348798</v>
      </c>
      <c r="AM92" s="1494">
        <v>16849294</v>
      </c>
      <c r="AN92" s="1494">
        <v>15837912</v>
      </c>
      <c r="AO92" s="1494">
        <v>15837912</v>
      </c>
      <c r="AP92" s="1494">
        <v>5442880</v>
      </c>
      <c r="AQ92" s="1494">
        <v>5438847</v>
      </c>
      <c r="AR92" s="1494">
        <v>5490359</v>
      </c>
      <c r="AS92" s="1494">
        <f t="shared" si="96"/>
        <v>168989992</v>
      </c>
      <c r="AT92" s="1496" t="s">
        <v>518</v>
      </c>
      <c r="AU92" s="1494">
        <f>2869713+2569207</f>
        <v>5438920</v>
      </c>
      <c r="AV92" s="1494">
        <v>5438920</v>
      </c>
      <c r="AW92" s="1494">
        <v>5438920</v>
      </c>
      <c r="AX92" s="1494">
        <v>5438920</v>
      </c>
      <c r="AY92" s="1494">
        <v>5438920</v>
      </c>
      <c r="AZ92" s="1494">
        <v>5438920</v>
      </c>
      <c r="BA92" s="1494">
        <v>5438920</v>
      </c>
      <c r="BB92" s="1494">
        <v>5438920</v>
      </c>
      <c r="BC92" s="1494">
        <v>5438920</v>
      </c>
      <c r="BD92" s="1494">
        <v>5438920</v>
      </c>
      <c r="BE92" s="1494">
        <v>5438920</v>
      </c>
      <c r="BF92" s="1494">
        <f>BE92</f>
        <v>5438920</v>
      </c>
      <c r="BG92" s="1494">
        <f t="shared" si="98"/>
        <v>65267040</v>
      </c>
      <c r="BI92" s="1494">
        <v>5438920</v>
      </c>
      <c r="BJ92" s="1494">
        <v>5438920</v>
      </c>
      <c r="BK92" s="1494">
        <v>5438920</v>
      </c>
      <c r="BL92" s="1494">
        <v>5438920</v>
      </c>
      <c r="BM92" s="1494">
        <v>5438920</v>
      </c>
      <c r="BN92" s="1494">
        <v>5438920</v>
      </c>
      <c r="BO92" s="1494">
        <v>5438920</v>
      </c>
      <c r="BP92" s="1494">
        <v>5438920</v>
      </c>
      <c r="BQ92" s="1494">
        <v>5438920</v>
      </c>
      <c r="BR92" s="1494">
        <v>5438920</v>
      </c>
      <c r="BS92" s="1494">
        <v>5438920</v>
      </c>
      <c r="BT92" s="1494">
        <v>5438920</v>
      </c>
      <c r="BU92" s="1494">
        <f t="shared" si="100"/>
        <v>65267040</v>
      </c>
    </row>
    <row r="93" spans="1:73" outlineLevel="1">
      <c r="A93" s="1468"/>
      <c r="B93" s="1454" t="s">
        <v>479</v>
      </c>
      <c r="C93" s="1454" t="s">
        <v>508</v>
      </c>
      <c r="D93" s="1455"/>
      <c r="E93" s="1455"/>
      <c r="F93" s="1455"/>
      <c r="G93" s="1455">
        <v>337150</v>
      </c>
      <c r="H93" s="1455">
        <v>784550</v>
      </c>
      <c r="I93" s="1455">
        <v>355740</v>
      </c>
      <c r="J93" s="1455">
        <v>1220575</v>
      </c>
      <c r="K93" s="1455">
        <v>1921130</v>
      </c>
      <c r="L93" s="1455">
        <v>1433300</v>
      </c>
      <c r="M93" s="1455">
        <v>2471040</v>
      </c>
      <c r="N93" s="1455">
        <v>1599270</v>
      </c>
      <c r="O93" s="1455">
        <v>1995090</v>
      </c>
      <c r="P93" s="1456">
        <f t="shared" si="92"/>
        <v>12117845</v>
      </c>
      <c r="Q93" s="1462" t="s">
        <v>511</v>
      </c>
      <c r="R93" s="1434"/>
      <c r="S93" s="1455">
        <v>1613312</v>
      </c>
      <c r="T93" s="1455">
        <v>1948510</v>
      </c>
      <c r="U93" s="1455">
        <v>1949485</v>
      </c>
      <c r="V93" s="1455">
        <v>1708010</v>
      </c>
      <c r="W93" s="1455">
        <v>15524437</v>
      </c>
      <c r="X93" s="1455">
        <v>5588388</v>
      </c>
      <c r="Y93" s="1455">
        <v>11777991</v>
      </c>
      <c r="Z93" s="1455">
        <v>6524492</v>
      </c>
      <c r="AA93" s="1455">
        <v>4174372</v>
      </c>
      <c r="AB93" s="1455">
        <v>1277380</v>
      </c>
      <c r="AC93" s="1455">
        <v>2775773</v>
      </c>
      <c r="AD93" s="1455">
        <v>776784</v>
      </c>
      <c r="AE93" s="1456">
        <f t="shared" si="101"/>
        <v>55638934</v>
      </c>
      <c r="AF93" s="1464" t="s">
        <v>532</v>
      </c>
      <c r="AG93" s="1455">
        <v>340600</v>
      </c>
      <c r="AH93" s="1455">
        <v>650047</v>
      </c>
      <c r="AI93" s="1455">
        <v>684700</v>
      </c>
      <c r="AJ93" s="1455">
        <v>1058480</v>
      </c>
      <c r="AK93" s="1455">
        <v>1284497</v>
      </c>
      <c r="AL93" s="1455">
        <v>621500</v>
      </c>
      <c r="AM93" s="1455">
        <v>1018600</v>
      </c>
      <c r="AN93" s="1455">
        <v>754700</v>
      </c>
      <c r="AO93" s="1455">
        <v>768400</v>
      </c>
      <c r="AP93" s="1455">
        <v>651800</v>
      </c>
      <c r="AQ93" s="1455">
        <v>778740</v>
      </c>
      <c r="AR93" s="1455">
        <v>718300</v>
      </c>
      <c r="AS93" s="1456">
        <f t="shared" si="96"/>
        <v>9330364</v>
      </c>
      <c r="AU93" s="1455">
        <v>530800</v>
      </c>
      <c r="AV93" s="1455">
        <v>744244</v>
      </c>
      <c r="AW93" s="1455">
        <v>810056</v>
      </c>
      <c r="AX93" s="1455">
        <v>526000</v>
      </c>
      <c r="AY93" s="1455">
        <v>505700</v>
      </c>
      <c r="AZ93" s="1455">
        <v>673400</v>
      </c>
      <c r="BA93" s="1455">
        <v>664000</v>
      </c>
      <c r="BB93" s="1455">
        <v>516528</v>
      </c>
      <c r="BC93" s="1455">
        <v>840128</v>
      </c>
      <c r="BD93" s="1455">
        <v>699000</v>
      </c>
      <c r="BE93" s="1455">
        <v>1404286</v>
      </c>
      <c r="BF93" s="1457">
        <v>664000</v>
      </c>
      <c r="BG93" s="1458">
        <f t="shared" si="98"/>
        <v>8578142</v>
      </c>
      <c r="BI93" s="1459">
        <f>AVERAGE(AU93:BC93)</f>
        <v>645650.66666666663</v>
      </c>
      <c r="BJ93" s="1459">
        <f>BI93</f>
        <v>645650.66666666663</v>
      </c>
      <c r="BK93" s="1459">
        <f t="shared" ref="BK93:BT93" si="114">BJ93</f>
        <v>645650.66666666663</v>
      </c>
      <c r="BL93" s="1459">
        <f t="shared" si="114"/>
        <v>645650.66666666663</v>
      </c>
      <c r="BM93" s="1459">
        <f t="shared" si="114"/>
        <v>645650.66666666663</v>
      </c>
      <c r="BN93" s="1459">
        <f t="shared" si="114"/>
        <v>645650.66666666663</v>
      </c>
      <c r="BO93" s="1459">
        <f t="shared" si="114"/>
        <v>645650.66666666663</v>
      </c>
      <c r="BP93" s="1459">
        <f t="shared" si="114"/>
        <v>645650.66666666663</v>
      </c>
      <c r="BQ93" s="1459">
        <f t="shared" si="114"/>
        <v>645650.66666666663</v>
      </c>
      <c r="BR93" s="1459">
        <f t="shared" si="114"/>
        <v>645650.66666666663</v>
      </c>
      <c r="BS93" s="1459">
        <f t="shared" si="114"/>
        <v>645650.66666666663</v>
      </c>
      <c r="BT93" s="1459">
        <f t="shared" si="114"/>
        <v>645650.66666666663</v>
      </c>
      <c r="BU93" s="1458">
        <f t="shared" si="100"/>
        <v>7747808.0000000009</v>
      </c>
    </row>
    <row r="94" spans="1:73" outlineLevel="1">
      <c r="A94" s="1468"/>
      <c r="B94" s="1454" t="s">
        <v>480</v>
      </c>
      <c r="C94" s="1454" t="s">
        <v>8</v>
      </c>
      <c r="D94" s="1455"/>
      <c r="E94" s="1455"/>
      <c r="F94" s="1455"/>
      <c r="G94" s="1455">
        <v>0</v>
      </c>
      <c r="H94" s="1455">
        <v>3937390</v>
      </c>
      <c r="I94" s="1455">
        <v>5129607</v>
      </c>
      <c r="J94" s="1455">
        <v>5189590</v>
      </c>
      <c r="K94" s="1455">
        <v>3749300</v>
      </c>
      <c r="L94" s="1455">
        <v>3261573</v>
      </c>
      <c r="M94" s="1455">
        <v>3752500</v>
      </c>
      <c r="N94" s="1455">
        <v>2866150</v>
      </c>
      <c r="O94" s="1455">
        <v>4692840</v>
      </c>
      <c r="P94" s="1456">
        <f t="shared" si="92"/>
        <v>32578950</v>
      </c>
      <c r="Q94" s="1462" t="s">
        <v>511</v>
      </c>
      <c r="R94" s="1434"/>
      <c r="S94" s="1455">
        <v>6214670</v>
      </c>
      <c r="T94" s="1455">
        <v>4939300</v>
      </c>
      <c r="U94" s="1455">
        <v>5722030</v>
      </c>
      <c r="V94" s="1455">
        <v>6149250</v>
      </c>
      <c r="W94" s="1455">
        <v>4254764</v>
      </c>
      <c r="X94" s="1455">
        <v>5252930</v>
      </c>
      <c r="Y94" s="1455">
        <v>6343700</v>
      </c>
      <c r="Z94" s="1455">
        <v>4259840</v>
      </c>
      <c r="AA94" s="1455">
        <v>6472656</v>
      </c>
      <c r="AB94" s="1455">
        <v>3767840</v>
      </c>
      <c r="AC94" s="1455">
        <v>1723520</v>
      </c>
      <c r="AD94" s="1455">
        <v>2391252</v>
      </c>
      <c r="AE94" s="1456">
        <f t="shared" si="101"/>
        <v>57491752</v>
      </c>
      <c r="AF94" s="1464" t="s">
        <v>532</v>
      </c>
      <c r="AG94" s="1455">
        <v>1537807</v>
      </c>
      <c r="AH94" s="1455">
        <v>1798970</v>
      </c>
      <c r="AI94" s="1455">
        <v>1104370</v>
      </c>
      <c r="AJ94" s="1455">
        <v>2544400</v>
      </c>
      <c r="AK94" s="1455">
        <v>1910200</v>
      </c>
      <c r="AL94" s="1455">
        <v>3463500</v>
      </c>
      <c r="AM94" s="1455">
        <v>1820100</v>
      </c>
      <c r="AN94" s="1455">
        <v>3114700</v>
      </c>
      <c r="AO94" s="1455">
        <v>2070050</v>
      </c>
      <c r="AP94" s="1455">
        <v>899600</v>
      </c>
      <c r="AQ94" s="1455">
        <v>1295955</v>
      </c>
      <c r="AR94" s="1455">
        <v>2277300</v>
      </c>
      <c r="AS94" s="1456">
        <f t="shared" si="96"/>
        <v>23836952</v>
      </c>
      <c r="AU94" s="1455">
        <v>1160500</v>
      </c>
      <c r="AV94" s="1455">
        <v>1452800</v>
      </c>
      <c r="AW94" s="1455">
        <v>1567700</v>
      </c>
      <c r="AX94" s="1455">
        <v>757800</v>
      </c>
      <c r="AY94" s="1455">
        <v>1378300</v>
      </c>
      <c r="AZ94" s="1455">
        <v>1451900</v>
      </c>
      <c r="BA94" s="1455">
        <v>1754700</v>
      </c>
      <c r="BB94" s="1455">
        <v>4540600</v>
      </c>
      <c r="BC94" s="1455">
        <v>4247600</v>
      </c>
      <c r="BD94" s="1455">
        <v>3355500</v>
      </c>
      <c r="BE94" s="1455">
        <v>1764752</v>
      </c>
      <c r="BF94" s="1457">
        <v>1500000</v>
      </c>
      <c r="BG94" s="1458">
        <f t="shared" si="98"/>
        <v>24932152</v>
      </c>
      <c r="BH94" s="1438" t="s">
        <v>533</v>
      </c>
      <c r="BI94" s="1459">
        <v>1500000</v>
      </c>
      <c r="BJ94" s="1459">
        <v>1500000</v>
      </c>
      <c r="BK94" s="1459">
        <v>1500000</v>
      </c>
      <c r="BL94" s="1459">
        <v>1500000</v>
      </c>
      <c r="BM94" s="1459">
        <v>1500000</v>
      </c>
      <c r="BN94" s="1459">
        <v>1500000</v>
      </c>
      <c r="BO94" s="1459">
        <v>1500000</v>
      </c>
      <c r="BP94" s="1459">
        <v>1500000</v>
      </c>
      <c r="BQ94" s="1459">
        <v>1500000</v>
      </c>
      <c r="BR94" s="1459">
        <v>1500000</v>
      </c>
      <c r="BS94" s="1459">
        <v>1500000</v>
      </c>
      <c r="BT94" s="1459">
        <v>1500000</v>
      </c>
      <c r="BU94" s="1458">
        <f t="shared" si="100"/>
        <v>18000000</v>
      </c>
    </row>
    <row r="95" spans="1:73" outlineLevel="1">
      <c r="A95" s="1468"/>
      <c r="B95" s="1454" t="s">
        <v>481</v>
      </c>
      <c r="C95" s="1454" t="s">
        <v>8</v>
      </c>
      <c r="D95" s="1455"/>
      <c r="E95" s="1455"/>
      <c r="F95" s="1455"/>
      <c r="G95" s="1455">
        <v>50150</v>
      </c>
      <c r="H95" s="1455">
        <v>54400</v>
      </c>
      <c r="I95" s="1455">
        <v>175100</v>
      </c>
      <c r="J95" s="1455">
        <v>77141</v>
      </c>
      <c r="K95" s="1455">
        <v>64600</v>
      </c>
      <c r="L95" s="1455">
        <v>11050</v>
      </c>
      <c r="M95" s="1455">
        <v>2100000</v>
      </c>
      <c r="N95" s="1455">
        <v>111050</v>
      </c>
      <c r="O95" s="1455">
        <v>82930</v>
      </c>
      <c r="P95" s="1456">
        <f t="shared" si="92"/>
        <v>2726421</v>
      </c>
      <c r="Q95" s="1462" t="s">
        <v>511</v>
      </c>
      <c r="R95" s="1434"/>
      <c r="S95" s="1455">
        <v>88370</v>
      </c>
      <c r="T95" s="1455">
        <v>77320</v>
      </c>
      <c r="U95" s="1455">
        <v>98960</v>
      </c>
      <c r="V95" s="1455">
        <v>91250</v>
      </c>
      <c r="W95" s="1455">
        <v>161670</v>
      </c>
      <c r="X95" s="1455">
        <v>208680</v>
      </c>
      <c r="Y95" s="1455">
        <v>187830</v>
      </c>
      <c r="Z95" s="1455">
        <v>203190</v>
      </c>
      <c r="AA95" s="1455">
        <v>365050</v>
      </c>
      <c r="AB95" s="1455">
        <v>4953665</v>
      </c>
      <c r="AC95" s="1455">
        <v>101383</v>
      </c>
      <c r="AD95" s="1455">
        <v>140610</v>
      </c>
      <c r="AE95" s="1456">
        <f t="shared" si="101"/>
        <v>6677978</v>
      </c>
      <c r="AF95" s="1464" t="s">
        <v>532</v>
      </c>
      <c r="AG95" s="1455">
        <v>149870</v>
      </c>
      <c r="AH95" s="1455">
        <v>133110</v>
      </c>
      <c r="AI95" s="1455">
        <v>170296</v>
      </c>
      <c r="AJ95" s="1455">
        <v>194912</v>
      </c>
      <c r="AK95" s="1455">
        <v>214253</v>
      </c>
      <c r="AL95" s="1455">
        <v>188260</v>
      </c>
      <c r="AM95" s="1455">
        <v>317640</v>
      </c>
      <c r="AN95" s="1455">
        <v>221923</v>
      </c>
      <c r="AO95" s="1455">
        <v>361803</v>
      </c>
      <c r="AP95" s="1455">
        <v>255003</v>
      </c>
      <c r="AQ95" s="1455">
        <v>176631</v>
      </c>
      <c r="AR95" s="1455">
        <f>174054+12750</f>
        <v>186804</v>
      </c>
      <c r="AS95" s="1456">
        <f t="shared" si="96"/>
        <v>2570505</v>
      </c>
      <c r="AU95" s="1455">
        <v>204903</v>
      </c>
      <c r="AV95" s="1455">
        <v>181453</v>
      </c>
      <c r="AW95" s="1455">
        <v>181393</v>
      </c>
      <c r="AX95" s="1455">
        <v>231153</v>
      </c>
      <c r="AY95" s="1455">
        <v>1964498</v>
      </c>
      <c r="AZ95" s="1455">
        <v>485854</v>
      </c>
      <c r="BA95" s="1455">
        <v>580978</v>
      </c>
      <c r="BB95" s="1455">
        <v>438553</v>
      </c>
      <c r="BC95" s="1455">
        <v>225353</v>
      </c>
      <c r="BD95" s="1455">
        <v>225053</v>
      </c>
      <c r="BE95" s="1455">
        <v>225353</v>
      </c>
      <c r="BF95" s="1457">
        <f>BE95</f>
        <v>225353</v>
      </c>
      <c r="BG95" s="1458">
        <f t="shared" si="98"/>
        <v>5169897</v>
      </c>
      <c r="BI95" s="1459">
        <f>AVERAGE(AU95:BC95)</f>
        <v>499348.66666666669</v>
      </c>
      <c r="BJ95" s="1459">
        <f>BI95</f>
        <v>499348.66666666669</v>
      </c>
      <c r="BK95" s="1459">
        <f t="shared" ref="BK95:BT95" si="115">BJ95</f>
        <v>499348.66666666669</v>
      </c>
      <c r="BL95" s="1459">
        <f t="shared" si="115"/>
        <v>499348.66666666669</v>
      </c>
      <c r="BM95" s="1459">
        <f t="shared" si="115"/>
        <v>499348.66666666669</v>
      </c>
      <c r="BN95" s="1459">
        <f t="shared" si="115"/>
        <v>499348.66666666669</v>
      </c>
      <c r="BO95" s="1459">
        <f t="shared" si="115"/>
        <v>499348.66666666669</v>
      </c>
      <c r="BP95" s="1459">
        <f t="shared" si="115"/>
        <v>499348.66666666669</v>
      </c>
      <c r="BQ95" s="1459">
        <f t="shared" si="115"/>
        <v>499348.66666666669</v>
      </c>
      <c r="BR95" s="1459">
        <f t="shared" si="115"/>
        <v>499348.66666666669</v>
      </c>
      <c r="BS95" s="1459">
        <f t="shared" si="115"/>
        <v>499348.66666666669</v>
      </c>
      <c r="BT95" s="1459">
        <f t="shared" si="115"/>
        <v>499348.66666666669</v>
      </c>
      <c r="BU95" s="1458">
        <f t="shared" si="100"/>
        <v>5992184.0000000009</v>
      </c>
    </row>
    <row r="96" spans="1:73" outlineLevel="1">
      <c r="A96" s="1468"/>
      <c r="B96" s="1454" t="s">
        <v>482</v>
      </c>
      <c r="C96" s="1454" t="s">
        <v>8</v>
      </c>
      <c r="D96" s="1455"/>
      <c r="E96" s="1455"/>
      <c r="F96" s="1455"/>
      <c r="G96" s="1455">
        <v>0</v>
      </c>
      <c r="H96" s="1455">
        <v>0</v>
      </c>
      <c r="I96" s="1455">
        <v>0</v>
      </c>
      <c r="J96" s="1455">
        <v>0</v>
      </c>
      <c r="K96" s="1455">
        <v>0</v>
      </c>
      <c r="L96" s="1455">
        <v>0</v>
      </c>
      <c r="M96" s="1455">
        <v>0</v>
      </c>
      <c r="N96" s="1455">
        <v>0</v>
      </c>
      <c r="O96" s="1455">
        <v>0</v>
      </c>
      <c r="P96" s="1456">
        <f t="shared" si="92"/>
        <v>0</v>
      </c>
      <c r="Q96" s="1464"/>
      <c r="R96" s="1434"/>
      <c r="S96" s="1455">
        <v>0</v>
      </c>
      <c r="T96" s="1455">
        <v>0</v>
      </c>
      <c r="U96" s="1455">
        <v>0</v>
      </c>
      <c r="V96" s="1455">
        <v>0</v>
      </c>
      <c r="W96" s="1455">
        <v>0</v>
      </c>
      <c r="X96" s="1455">
        <v>0</v>
      </c>
      <c r="Y96" s="1455">
        <v>0</v>
      </c>
      <c r="Z96" s="1455">
        <v>0</v>
      </c>
      <c r="AA96" s="1455">
        <v>0</v>
      </c>
      <c r="AB96" s="1455">
        <v>0</v>
      </c>
      <c r="AC96" s="1455">
        <v>0</v>
      </c>
      <c r="AD96" s="1455">
        <v>0</v>
      </c>
      <c r="AE96" s="1456">
        <f t="shared" si="101"/>
        <v>0</v>
      </c>
      <c r="AF96" s="1464"/>
      <c r="AG96" s="1455">
        <v>0</v>
      </c>
      <c r="AH96" s="1455">
        <v>0</v>
      </c>
      <c r="AI96" s="1455">
        <v>0</v>
      </c>
      <c r="AJ96" s="1455">
        <v>0</v>
      </c>
      <c r="AK96" s="1455">
        <v>0</v>
      </c>
      <c r="AL96" s="1455">
        <v>0</v>
      </c>
      <c r="AM96" s="1455">
        <v>0</v>
      </c>
      <c r="AN96" s="1455">
        <v>0</v>
      </c>
      <c r="AO96" s="1455">
        <v>0</v>
      </c>
      <c r="AP96" s="1455">
        <v>0</v>
      </c>
      <c r="AQ96" s="1455"/>
      <c r="AR96" s="1455">
        <v>0</v>
      </c>
      <c r="AS96" s="1456">
        <f t="shared" si="96"/>
        <v>0</v>
      </c>
      <c r="AU96" s="1455"/>
      <c r="AV96" s="1455">
        <v>0</v>
      </c>
      <c r="AW96" s="1455">
        <v>0</v>
      </c>
      <c r="AX96" s="1455">
        <v>0</v>
      </c>
      <c r="AY96" s="1455">
        <v>0</v>
      </c>
      <c r="AZ96" s="1455">
        <v>0</v>
      </c>
      <c r="BA96" s="1455">
        <v>0</v>
      </c>
      <c r="BB96" s="1455"/>
      <c r="BC96" s="1455"/>
      <c r="BD96" s="1455">
        <v>0</v>
      </c>
      <c r="BE96" s="1455">
        <v>0</v>
      </c>
      <c r="BF96" s="1457"/>
      <c r="BG96" s="1458">
        <f t="shared" si="98"/>
        <v>0</v>
      </c>
      <c r="BI96" s="1459"/>
      <c r="BJ96" s="1459"/>
      <c r="BK96" s="1459"/>
      <c r="BL96" s="1459"/>
      <c r="BM96" s="1459"/>
      <c r="BN96" s="1459"/>
      <c r="BO96" s="1459"/>
      <c r="BP96" s="1459"/>
      <c r="BQ96" s="1459"/>
      <c r="BR96" s="1459"/>
      <c r="BS96" s="1459"/>
      <c r="BT96" s="1459"/>
      <c r="BU96" s="1458">
        <f t="shared" si="100"/>
        <v>0</v>
      </c>
    </row>
    <row r="97" spans="1:73" outlineLevel="1">
      <c r="A97" s="1468"/>
      <c r="B97" s="1454" t="s">
        <v>483</v>
      </c>
      <c r="C97" s="1454" t="s">
        <v>8</v>
      </c>
      <c r="D97" s="1455"/>
      <c r="E97" s="1455"/>
      <c r="F97" s="1455"/>
      <c r="G97" s="1455">
        <v>72000000</v>
      </c>
      <c r="H97" s="1455">
        <v>0</v>
      </c>
      <c r="I97" s="1455">
        <v>126780</v>
      </c>
      <c r="J97" s="1455">
        <v>583750</v>
      </c>
      <c r="K97" s="1455">
        <v>0</v>
      </c>
      <c r="L97" s="1455">
        <v>0</v>
      </c>
      <c r="M97" s="1459">
        <v>0</v>
      </c>
      <c r="N97" s="1455">
        <v>0</v>
      </c>
      <c r="O97" s="1455">
        <v>434460</v>
      </c>
      <c r="P97" s="1456">
        <f t="shared" si="92"/>
        <v>73144990</v>
      </c>
      <c r="Q97" s="1462" t="s">
        <v>534</v>
      </c>
      <c r="R97" s="1434"/>
      <c r="S97" s="1455">
        <v>813250</v>
      </c>
      <c r="T97" s="1455">
        <v>0</v>
      </c>
      <c r="U97" s="1455">
        <v>0</v>
      </c>
      <c r="V97" s="1455">
        <v>48240</v>
      </c>
      <c r="W97" s="1455">
        <v>4616510</v>
      </c>
      <c r="X97" s="1455">
        <v>4534820</v>
      </c>
      <c r="Y97" s="1455">
        <v>4460970</v>
      </c>
      <c r="Z97" s="1455">
        <v>5759040</v>
      </c>
      <c r="AA97" s="1455">
        <v>4246320</v>
      </c>
      <c r="AB97" s="1455">
        <v>3127940</v>
      </c>
      <c r="AC97" s="1455">
        <v>2913930</v>
      </c>
      <c r="AD97" s="1455">
        <v>1264530</v>
      </c>
      <c r="AE97" s="1456">
        <f t="shared" si="101"/>
        <v>31785550</v>
      </c>
      <c r="AF97" s="1464" t="s">
        <v>532</v>
      </c>
      <c r="AG97" s="1455">
        <v>28184000</v>
      </c>
      <c r="AH97" s="1455">
        <v>1144480</v>
      </c>
      <c r="AI97" s="1455">
        <v>1162010</v>
      </c>
      <c r="AJ97" s="1455">
        <v>1107190</v>
      </c>
      <c r="AK97" s="1455">
        <v>961790</v>
      </c>
      <c r="AL97" s="1455">
        <v>925800</v>
      </c>
      <c r="AM97" s="1455">
        <v>586130</v>
      </c>
      <c r="AN97" s="1455">
        <v>886610</v>
      </c>
      <c r="AO97" s="1455">
        <v>204000</v>
      </c>
      <c r="AP97" s="1455">
        <v>307680</v>
      </c>
      <c r="AQ97" s="1455">
        <v>139770</v>
      </c>
      <c r="AR97" s="1455">
        <v>0</v>
      </c>
      <c r="AS97" s="1456">
        <f t="shared" si="96"/>
        <v>35609460</v>
      </c>
      <c r="AT97" s="1438" t="s">
        <v>535</v>
      </c>
      <c r="AU97" s="1455">
        <v>786740</v>
      </c>
      <c r="AV97" s="1455">
        <v>0</v>
      </c>
      <c r="AW97" s="1455">
        <v>192960</v>
      </c>
      <c r="AX97" s="1455">
        <v>0</v>
      </c>
      <c r="AY97" s="1455">
        <v>0</v>
      </c>
      <c r="AZ97" s="1455">
        <v>0</v>
      </c>
      <c r="BA97" s="1455">
        <v>48240</v>
      </c>
      <c r="BB97" s="1455">
        <v>250000</v>
      </c>
      <c r="BC97" s="1455">
        <v>100000</v>
      </c>
      <c r="BD97" s="1455">
        <v>0</v>
      </c>
      <c r="BE97" s="1455">
        <v>0</v>
      </c>
      <c r="BF97" s="1457">
        <v>500000</v>
      </c>
      <c r="BG97" s="1458">
        <f t="shared" si="98"/>
        <v>1877940</v>
      </c>
      <c r="BI97" s="1472">
        <f t="shared" ref="BI97:BT97" si="116">500000</f>
        <v>500000</v>
      </c>
      <c r="BJ97" s="1459">
        <f t="shared" si="116"/>
        <v>500000</v>
      </c>
      <c r="BK97" s="1459">
        <f t="shared" si="116"/>
        <v>500000</v>
      </c>
      <c r="BL97" s="1459">
        <f t="shared" si="116"/>
        <v>500000</v>
      </c>
      <c r="BM97" s="1459">
        <f t="shared" si="116"/>
        <v>500000</v>
      </c>
      <c r="BN97" s="1459">
        <f t="shared" si="116"/>
        <v>500000</v>
      </c>
      <c r="BO97" s="1459">
        <f t="shared" si="116"/>
        <v>500000</v>
      </c>
      <c r="BP97" s="1459">
        <f t="shared" si="116"/>
        <v>500000</v>
      </c>
      <c r="BQ97" s="1459">
        <f t="shared" si="116"/>
        <v>500000</v>
      </c>
      <c r="BR97" s="1459">
        <f t="shared" si="116"/>
        <v>500000</v>
      </c>
      <c r="BS97" s="1459">
        <f t="shared" si="116"/>
        <v>500000</v>
      </c>
      <c r="BT97" s="1459">
        <f t="shared" si="116"/>
        <v>500000</v>
      </c>
      <c r="BU97" s="1458">
        <f t="shared" si="100"/>
        <v>6000000</v>
      </c>
    </row>
    <row r="98" spans="1:73" outlineLevel="1">
      <c r="A98" s="1468"/>
      <c r="B98" s="1454" t="s">
        <v>341</v>
      </c>
      <c r="C98" s="1454" t="s">
        <v>8</v>
      </c>
      <c r="D98" s="1455"/>
      <c r="E98" s="1455"/>
      <c r="F98" s="1455"/>
      <c r="G98" s="1455">
        <v>0</v>
      </c>
      <c r="H98" s="1455">
        <v>0</v>
      </c>
      <c r="I98" s="1455">
        <v>120000</v>
      </c>
      <c r="J98" s="1455">
        <v>178000</v>
      </c>
      <c r="K98" s="1455">
        <v>0</v>
      </c>
      <c r="L98" s="1455">
        <v>0</v>
      </c>
      <c r="M98" s="1455">
        <v>0</v>
      </c>
      <c r="N98" s="1455">
        <v>220000</v>
      </c>
      <c r="O98" s="1455">
        <v>220000</v>
      </c>
      <c r="P98" s="1456">
        <f t="shared" si="92"/>
        <v>738000</v>
      </c>
      <c r="Q98" s="1462"/>
      <c r="R98" s="1434"/>
      <c r="S98" s="1455">
        <v>220000</v>
      </c>
      <c r="T98" s="1455">
        <v>220000</v>
      </c>
      <c r="U98" s="1455">
        <v>220000</v>
      </c>
      <c r="V98" s="1455">
        <v>220000</v>
      </c>
      <c r="W98" s="1455">
        <v>22670964</v>
      </c>
      <c r="X98" s="1455">
        <v>18009022</v>
      </c>
      <c r="Y98" s="1455">
        <v>34048396</v>
      </c>
      <c r="Z98" s="1455">
        <v>52082336</v>
      </c>
      <c r="AA98" s="1455">
        <v>30493889</v>
      </c>
      <c r="AB98" s="1455">
        <v>9437261</v>
      </c>
      <c r="AC98" s="1455">
        <v>110000</v>
      </c>
      <c r="AD98" s="1455">
        <v>-246215279</v>
      </c>
      <c r="AE98" s="1456">
        <f t="shared" si="101"/>
        <v>-78483411</v>
      </c>
      <c r="AF98" s="1464" t="s">
        <v>536</v>
      </c>
      <c r="AG98" s="1455">
        <v>110000</v>
      </c>
      <c r="AH98" s="1455">
        <v>110000</v>
      </c>
      <c r="AI98" s="1455">
        <v>110000</v>
      </c>
      <c r="AJ98" s="1455">
        <v>110000</v>
      </c>
      <c r="AK98" s="1455">
        <v>110000</v>
      </c>
      <c r="AL98" s="1455">
        <v>110000</v>
      </c>
      <c r="AM98" s="1455">
        <v>110000</v>
      </c>
      <c r="AN98" s="1455">
        <v>110000</v>
      </c>
      <c r="AO98" s="1455">
        <v>110000</v>
      </c>
      <c r="AP98" s="1455">
        <v>535680</v>
      </c>
      <c r="AQ98" s="1455">
        <v>535680</v>
      </c>
      <c r="AR98" s="1455">
        <v>535680</v>
      </c>
      <c r="AS98" s="1456">
        <f t="shared" si="96"/>
        <v>2597040</v>
      </c>
      <c r="AT98" s="1438" t="s">
        <v>518</v>
      </c>
      <c r="AU98" s="1455">
        <v>535680</v>
      </c>
      <c r="AV98" s="1455">
        <v>535680</v>
      </c>
      <c r="AW98" s="1455">
        <v>535680</v>
      </c>
      <c r="AX98" s="1455">
        <v>535680</v>
      </c>
      <c r="AY98" s="1455">
        <v>535680</v>
      </c>
      <c r="AZ98" s="1455">
        <v>535680</v>
      </c>
      <c r="BA98" s="1455">
        <v>535680</v>
      </c>
      <c r="BB98" s="1455">
        <v>535680</v>
      </c>
      <c r="BC98" s="1455">
        <v>535680</v>
      </c>
      <c r="BD98" s="1455">
        <v>535680</v>
      </c>
      <c r="BE98" s="1455">
        <v>535680</v>
      </c>
      <c r="BF98" s="1457">
        <f>BE98</f>
        <v>535680</v>
      </c>
      <c r="BG98" s="1458">
        <f t="shared" si="98"/>
        <v>6428160</v>
      </c>
      <c r="BI98" s="1459">
        <v>535680</v>
      </c>
      <c r="BJ98" s="1459">
        <v>535680</v>
      </c>
      <c r="BK98" s="1459">
        <v>535680</v>
      </c>
      <c r="BL98" s="1459">
        <v>535680</v>
      </c>
      <c r="BM98" s="1459">
        <v>535680</v>
      </c>
      <c r="BN98" s="1459">
        <v>535680</v>
      </c>
      <c r="BO98" s="1459">
        <v>535680</v>
      </c>
      <c r="BP98" s="1459">
        <v>535680</v>
      </c>
      <c r="BQ98" s="1459">
        <v>535680</v>
      </c>
      <c r="BR98" s="1459">
        <v>535680</v>
      </c>
      <c r="BS98" s="1459">
        <v>535680</v>
      </c>
      <c r="BT98" s="1459">
        <v>535680</v>
      </c>
      <c r="BU98" s="1458">
        <f t="shared" si="100"/>
        <v>6428160</v>
      </c>
    </row>
    <row r="99" spans="1:73" outlineLevel="1">
      <c r="A99" s="1468"/>
      <c r="B99" s="1454" t="s">
        <v>484</v>
      </c>
      <c r="C99" s="1454" t="s">
        <v>508</v>
      </c>
      <c r="D99" s="1455"/>
      <c r="E99" s="1455"/>
      <c r="F99" s="1455"/>
      <c r="G99" s="1455"/>
      <c r="H99" s="1455"/>
      <c r="I99" s="1455"/>
      <c r="J99" s="1455"/>
      <c r="K99" s="1455"/>
      <c r="L99" s="1455"/>
      <c r="M99" s="1455"/>
      <c r="N99" s="1455"/>
      <c r="O99" s="1455"/>
      <c r="P99" s="1456">
        <f t="shared" si="92"/>
        <v>0</v>
      </c>
      <c r="Q99" s="1462"/>
      <c r="R99" s="1434"/>
      <c r="S99" s="1455"/>
      <c r="T99" s="1455"/>
      <c r="U99" s="1455"/>
      <c r="V99" s="1455"/>
      <c r="W99" s="1455">
        <v>0</v>
      </c>
      <c r="X99" s="1455">
        <v>0</v>
      </c>
      <c r="Y99" s="1455">
        <v>0</v>
      </c>
      <c r="Z99" s="1455">
        <v>0</v>
      </c>
      <c r="AA99" s="1455">
        <v>0</v>
      </c>
      <c r="AB99" s="1455">
        <v>0</v>
      </c>
      <c r="AC99" s="1455">
        <v>0</v>
      </c>
      <c r="AD99" s="1455">
        <v>0</v>
      </c>
      <c r="AE99" s="1456">
        <f t="shared" si="101"/>
        <v>0</v>
      </c>
      <c r="AF99" s="1462"/>
      <c r="AG99" s="1455">
        <v>0</v>
      </c>
      <c r="AH99" s="1455">
        <v>0</v>
      </c>
      <c r="AI99" s="1455">
        <v>0</v>
      </c>
      <c r="AJ99" s="1455">
        <v>0</v>
      </c>
      <c r="AK99" s="1455">
        <v>0</v>
      </c>
      <c r="AL99" s="1455">
        <v>0</v>
      </c>
      <c r="AM99" s="1455">
        <v>0</v>
      </c>
      <c r="AN99" s="1455">
        <v>0</v>
      </c>
      <c r="AO99" s="1455">
        <v>0</v>
      </c>
      <c r="AP99" s="1455">
        <v>0</v>
      </c>
      <c r="AQ99" s="1455"/>
      <c r="AR99" s="1455">
        <v>0</v>
      </c>
      <c r="AS99" s="1456">
        <f t="shared" si="96"/>
        <v>0</v>
      </c>
      <c r="AU99" s="1455"/>
      <c r="AV99" s="1455">
        <v>0</v>
      </c>
      <c r="AW99" s="1455">
        <v>0</v>
      </c>
      <c r="AX99" s="1455">
        <v>0</v>
      </c>
      <c r="AY99" s="1455">
        <v>0</v>
      </c>
      <c r="AZ99" s="1455">
        <v>0</v>
      </c>
      <c r="BA99" s="1455">
        <v>0</v>
      </c>
      <c r="BB99" s="1455"/>
      <c r="BC99" s="1455"/>
      <c r="BD99" s="1455">
        <v>0</v>
      </c>
      <c r="BE99" s="1455">
        <v>0</v>
      </c>
      <c r="BF99" s="1457"/>
      <c r="BG99" s="1458">
        <f t="shared" si="98"/>
        <v>0</v>
      </c>
      <c r="BI99" s="1459"/>
      <c r="BJ99" s="1459"/>
      <c r="BK99" s="1459"/>
      <c r="BL99" s="1459"/>
      <c r="BM99" s="1459"/>
      <c r="BN99" s="1459"/>
      <c r="BO99" s="1459"/>
      <c r="BP99" s="1459"/>
      <c r="BQ99" s="1459"/>
      <c r="BR99" s="1459"/>
      <c r="BS99" s="1459"/>
      <c r="BT99" s="1459"/>
      <c r="BU99" s="1458">
        <f t="shared" si="100"/>
        <v>0</v>
      </c>
    </row>
    <row r="100" spans="1:73" outlineLevel="1">
      <c r="A100" s="1468"/>
      <c r="B100" s="1454" t="s">
        <v>485</v>
      </c>
      <c r="C100" s="1454" t="s">
        <v>8</v>
      </c>
      <c r="D100" s="1455"/>
      <c r="E100" s="1455"/>
      <c r="F100" s="1455"/>
      <c r="G100" s="1455">
        <v>0</v>
      </c>
      <c r="H100" s="1455">
        <v>0</v>
      </c>
      <c r="I100" s="1455">
        <v>0</v>
      </c>
      <c r="J100" s="1455">
        <v>0</v>
      </c>
      <c r="K100" s="1455">
        <v>0</v>
      </c>
      <c r="L100" s="1455">
        <v>0</v>
      </c>
      <c r="M100" s="1455">
        <v>0</v>
      </c>
      <c r="N100" s="1455">
        <v>0</v>
      </c>
      <c r="O100" s="1455">
        <v>0</v>
      </c>
      <c r="P100" s="1456">
        <f t="shared" si="92"/>
        <v>0</v>
      </c>
      <c r="Q100" s="1464"/>
      <c r="R100" s="1434"/>
      <c r="S100" s="1455">
        <v>0</v>
      </c>
      <c r="T100" s="1455">
        <v>0</v>
      </c>
      <c r="U100" s="1455">
        <v>0</v>
      </c>
      <c r="V100" s="1455">
        <v>0</v>
      </c>
      <c r="W100" s="1455">
        <v>0</v>
      </c>
      <c r="X100" s="1455">
        <v>0</v>
      </c>
      <c r="Y100" s="1455">
        <v>0</v>
      </c>
      <c r="Z100" s="1455">
        <v>0</v>
      </c>
      <c r="AA100" s="1455">
        <v>0</v>
      </c>
      <c r="AB100" s="1455">
        <v>0</v>
      </c>
      <c r="AC100" s="1455">
        <v>0</v>
      </c>
      <c r="AD100" s="1455">
        <v>0</v>
      </c>
      <c r="AE100" s="1456">
        <f t="shared" si="101"/>
        <v>0</v>
      </c>
      <c r="AF100" s="1464"/>
      <c r="AG100" s="1455">
        <v>0</v>
      </c>
      <c r="AH100" s="1455">
        <v>0</v>
      </c>
      <c r="AI100" s="1455">
        <v>0</v>
      </c>
      <c r="AJ100" s="1455">
        <v>0</v>
      </c>
      <c r="AK100" s="1455">
        <v>0</v>
      </c>
      <c r="AL100" s="1455">
        <v>0</v>
      </c>
      <c r="AM100" s="1455">
        <v>0</v>
      </c>
      <c r="AN100" s="1455">
        <v>0</v>
      </c>
      <c r="AO100" s="1455">
        <v>0</v>
      </c>
      <c r="AP100" s="1455">
        <v>0</v>
      </c>
      <c r="AQ100" s="1455"/>
      <c r="AR100" s="1455">
        <v>0</v>
      </c>
      <c r="AS100" s="1456">
        <f t="shared" si="96"/>
        <v>0</v>
      </c>
      <c r="AU100" s="1455"/>
      <c r="AV100" s="1455">
        <v>0</v>
      </c>
      <c r="AW100" s="1455">
        <v>0</v>
      </c>
      <c r="AX100" s="1455">
        <v>0</v>
      </c>
      <c r="AY100" s="1455">
        <v>0</v>
      </c>
      <c r="AZ100" s="1455">
        <v>0</v>
      </c>
      <c r="BA100" s="1455">
        <v>0</v>
      </c>
      <c r="BB100" s="1455"/>
      <c r="BC100" s="1455"/>
      <c r="BD100" s="1455">
        <v>0</v>
      </c>
      <c r="BE100" s="1455">
        <v>0</v>
      </c>
      <c r="BF100" s="1457"/>
      <c r="BG100" s="1458">
        <f t="shared" si="98"/>
        <v>0</v>
      </c>
      <c r="BI100" s="1459"/>
      <c r="BJ100" s="1459"/>
      <c r="BK100" s="1459"/>
      <c r="BL100" s="1459"/>
      <c r="BM100" s="1459"/>
      <c r="BN100" s="1459"/>
      <c r="BO100" s="1459"/>
      <c r="BP100" s="1459"/>
      <c r="BQ100" s="1459"/>
      <c r="BR100" s="1459"/>
      <c r="BS100" s="1459"/>
      <c r="BT100" s="1459"/>
      <c r="BU100" s="1458">
        <f t="shared" si="100"/>
        <v>0</v>
      </c>
    </row>
    <row r="101" spans="1:73" outlineLevel="1">
      <c r="A101" s="1468"/>
      <c r="B101" s="1454" t="s">
        <v>486</v>
      </c>
      <c r="C101" s="1454" t="s">
        <v>8</v>
      </c>
      <c r="D101" s="1455"/>
      <c r="E101" s="1455"/>
      <c r="F101" s="1455"/>
      <c r="G101" s="1455">
        <v>0</v>
      </c>
      <c r="H101" s="1455">
        <v>0</v>
      </c>
      <c r="I101" s="1455">
        <v>0</v>
      </c>
      <c r="J101" s="1455">
        <v>449904</v>
      </c>
      <c r="K101" s="1455">
        <v>1643154</v>
      </c>
      <c r="L101" s="1455">
        <v>1456213</v>
      </c>
      <c r="M101" s="1455">
        <v>1504754</v>
      </c>
      <c r="N101" s="1455">
        <v>1456213</v>
      </c>
      <c r="O101" s="1455">
        <v>1504754</v>
      </c>
      <c r="P101" s="1456">
        <f t="shared" si="92"/>
        <v>8014992</v>
      </c>
      <c r="Q101" s="1464" t="s">
        <v>515</v>
      </c>
      <c r="R101" s="1434"/>
      <c r="S101" s="1455">
        <v>1504754</v>
      </c>
      <c r="T101" s="1455">
        <v>1359133</v>
      </c>
      <c r="U101" s="1455">
        <v>1504754</v>
      </c>
      <c r="V101" s="1455">
        <v>1456213</v>
      </c>
      <c r="W101" s="1455">
        <v>2706254</v>
      </c>
      <c r="X101" s="1455">
        <v>1456213</v>
      </c>
      <c r="Y101" s="1455">
        <v>-653755</v>
      </c>
      <c r="Z101" s="1455">
        <v>3401538</v>
      </c>
      <c r="AA101" s="1455">
        <v>3182553</v>
      </c>
      <c r="AB101" s="1455">
        <v>3288638</v>
      </c>
      <c r="AC101" s="1455">
        <v>3182553</v>
      </c>
      <c r="AD101" s="1455">
        <v>3288638</v>
      </c>
      <c r="AE101" s="1456">
        <f t="shared" si="101"/>
        <v>25677486</v>
      </c>
      <c r="AF101" s="1464" t="s">
        <v>532</v>
      </c>
      <c r="AG101" s="1455">
        <v>3288638</v>
      </c>
      <c r="AH101" s="1455">
        <v>3076468</v>
      </c>
      <c r="AI101" s="1455">
        <v>3288638</v>
      </c>
      <c r="AJ101" s="1455">
        <v>7661615</v>
      </c>
      <c r="AK101" s="1455">
        <v>3380835</v>
      </c>
      <c r="AL101" s="1455">
        <v>3281336</v>
      </c>
      <c r="AM101" s="1455">
        <v>1030527</v>
      </c>
      <c r="AN101" s="1455">
        <v>881532</v>
      </c>
      <c r="AO101" s="1455">
        <v>853096</v>
      </c>
      <c r="AP101" s="1455">
        <v>881532</v>
      </c>
      <c r="AQ101" s="1455">
        <v>853096</v>
      </c>
      <c r="AR101" s="1455">
        <v>917824</v>
      </c>
      <c r="AS101" s="1456">
        <f t="shared" si="96"/>
        <v>29395137</v>
      </c>
      <c r="AU101" s="1455">
        <v>917826</v>
      </c>
      <c r="AV101" s="1455">
        <v>829004</v>
      </c>
      <c r="AW101" s="1455">
        <v>917826</v>
      </c>
      <c r="AX101" s="1455">
        <v>888219</v>
      </c>
      <c r="AY101" s="1455">
        <v>1805081</v>
      </c>
      <c r="AZ101" s="1455">
        <v>2965866</v>
      </c>
      <c r="BA101" s="1455">
        <v>36292</v>
      </c>
      <c r="BB101" s="1455">
        <v>36292</v>
      </c>
      <c r="BC101" s="1455">
        <v>35121</v>
      </c>
      <c r="BD101" s="1455">
        <v>36292</v>
      </c>
      <c r="BE101" s="1455">
        <v>36294</v>
      </c>
      <c r="BF101" s="1457">
        <f>BE101</f>
        <v>36294</v>
      </c>
      <c r="BG101" s="1458">
        <f t="shared" si="98"/>
        <v>8540407</v>
      </c>
      <c r="BI101" s="1459">
        <f>AVERAGE(AU101:BC101)</f>
        <v>936836.33333333337</v>
      </c>
      <c r="BJ101" s="1459">
        <f>BI101</f>
        <v>936836.33333333337</v>
      </c>
      <c r="BK101" s="1459">
        <f t="shared" ref="BK101:BT101" si="117">BJ101</f>
        <v>936836.33333333337</v>
      </c>
      <c r="BL101" s="1459">
        <f t="shared" si="117"/>
        <v>936836.33333333337</v>
      </c>
      <c r="BM101" s="1459">
        <f t="shared" si="117"/>
        <v>936836.33333333337</v>
      </c>
      <c r="BN101" s="1459">
        <f t="shared" si="117"/>
        <v>936836.33333333337</v>
      </c>
      <c r="BO101" s="1459">
        <f t="shared" si="117"/>
        <v>936836.33333333337</v>
      </c>
      <c r="BP101" s="1459">
        <f t="shared" si="117"/>
        <v>936836.33333333337</v>
      </c>
      <c r="BQ101" s="1459">
        <f t="shared" si="117"/>
        <v>936836.33333333337</v>
      </c>
      <c r="BR101" s="1459">
        <f t="shared" si="117"/>
        <v>936836.33333333337</v>
      </c>
      <c r="BS101" s="1459">
        <f t="shared" si="117"/>
        <v>936836.33333333337</v>
      </c>
      <c r="BT101" s="1459">
        <f t="shared" si="117"/>
        <v>936836.33333333337</v>
      </c>
      <c r="BU101" s="1458">
        <f t="shared" si="100"/>
        <v>11242036.000000002</v>
      </c>
    </row>
    <row r="102" spans="1:73" outlineLevel="1">
      <c r="A102" s="1468"/>
      <c r="B102" s="1454" t="s">
        <v>487</v>
      </c>
      <c r="C102" s="1454" t="s">
        <v>8</v>
      </c>
      <c r="D102" s="1455"/>
      <c r="E102" s="1455"/>
      <c r="F102" s="1455"/>
      <c r="G102" s="1455">
        <v>0</v>
      </c>
      <c r="H102" s="1455">
        <v>0</v>
      </c>
      <c r="I102" s="1455">
        <v>0</v>
      </c>
      <c r="J102" s="1455">
        <v>0</v>
      </c>
      <c r="K102" s="1455">
        <v>0</v>
      </c>
      <c r="L102" s="1455">
        <v>0</v>
      </c>
      <c r="M102" s="1455">
        <v>0</v>
      </c>
      <c r="N102" s="1455">
        <v>0</v>
      </c>
      <c r="O102" s="1455">
        <v>0</v>
      </c>
      <c r="P102" s="1456">
        <f t="shared" si="92"/>
        <v>0</v>
      </c>
      <c r="Q102" s="1464"/>
      <c r="R102" s="1434"/>
      <c r="S102" s="1455">
        <v>0</v>
      </c>
      <c r="T102" s="1455">
        <v>0</v>
      </c>
      <c r="U102" s="1455">
        <v>0</v>
      </c>
      <c r="V102" s="1455">
        <v>0</v>
      </c>
      <c r="W102" s="1455">
        <v>0</v>
      </c>
      <c r="X102" s="1455">
        <v>0</v>
      </c>
      <c r="Y102" s="1455">
        <v>0</v>
      </c>
      <c r="Z102" s="1455">
        <v>0</v>
      </c>
      <c r="AA102" s="1455">
        <v>0</v>
      </c>
      <c r="AB102" s="1455">
        <v>0</v>
      </c>
      <c r="AC102" s="1455">
        <v>0</v>
      </c>
      <c r="AD102" s="1455">
        <v>0</v>
      </c>
      <c r="AE102" s="1456">
        <f t="shared" si="101"/>
        <v>0</v>
      </c>
      <c r="AF102" s="1464"/>
      <c r="AG102" s="1455">
        <v>0</v>
      </c>
      <c r="AH102" s="1455">
        <v>0</v>
      </c>
      <c r="AI102" s="1455">
        <v>0</v>
      </c>
      <c r="AJ102" s="1455">
        <v>0</v>
      </c>
      <c r="AK102" s="1455">
        <v>0</v>
      </c>
      <c r="AL102" s="1455">
        <v>0</v>
      </c>
      <c r="AM102" s="1455">
        <v>0</v>
      </c>
      <c r="AN102" s="1455">
        <v>0</v>
      </c>
      <c r="AO102" s="1455">
        <v>0</v>
      </c>
      <c r="AP102" s="1455">
        <v>0</v>
      </c>
      <c r="AQ102" s="1455"/>
      <c r="AR102" s="1455">
        <v>0</v>
      </c>
      <c r="AS102" s="1456">
        <f t="shared" si="96"/>
        <v>0</v>
      </c>
      <c r="AU102" s="1455"/>
      <c r="AV102" s="1455">
        <v>0</v>
      </c>
      <c r="AW102" s="1455">
        <v>0</v>
      </c>
      <c r="AX102" s="1455">
        <v>0</v>
      </c>
      <c r="AY102" s="1455">
        <v>0</v>
      </c>
      <c r="AZ102" s="1455">
        <v>0</v>
      </c>
      <c r="BA102" s="1455">
        <v>0</v>
      </c>
      <c r="BB102" s="1455"/>
      <c r="BC102" s="1455"/>
      <c r="BD102" s="1455">
        <v>0</v>
      </c>
      <c r="BE102" s="1455">
        <v>0</v>
      </c>
      <c r="BF102" s="1457"/>
      <c r="BG102" s="1458">
        <f t="shared" si="98"/>
        <v>0</v>
      </c>
      <c r="BI102" s="1459"/>
      <c r="BJ102" s="1459"/>
      <c r="BK102" s="1459"/>
      <c r="BL102" s="1459"/>
      <c r="BM102" s="1459"/>
      <c r="BN102" s="1459"/>
      <c r="BO102" s="1459"/>
      <c r="BP102" s="1459"/>
      <c r="BQ102" s="1459"/>
      <c r="BR102" s="1459"/>
      <c r="BS102" s="1459"/>
      <c r="BT102" s="1459"/>
      <c r="BU102" s="1458">
        <f t="shared" si="100"/>
        <v>0</v>
      </c>
    </row>
    <row r="103" spans="1:73" outlineLevel="1">
      <c r="A103" s="1468"/>
      <c r="B103" s="1454" t="s">
        <v>488</v>
      </c>
      <c r="C103" s="1454" t="s">
        <v>8</v>
      </c>
      <c r="D103" s="1455"/>
      <c r="E103" s="1455"/>
      <c r="F103" s="1455"/>
      <c r="G103" s="1455">
        <v>0</v>
      </c>
      <c r="H103" s="1455">
        <v>0</v>
      </c>
      <c r="I103" s="1455">
        <v>0</v>
      </c>
      <c r="J103" s="1455">
        <v>0</v>
      </c>
      <c r="K103" s="1455">
        <v>0</v>
      </c>
      <c r="L103" s="1455">
        <v>0</v>
      </c>
      <c r="M103" s="1455">
        <v>0</v>
      </c>
      <c r="N103" s="1455">
        <v>0</v>
      </c>
      <c r="O103" s="1455">
        <v>0</v>
      </c>
      <c r="P103" s="1456">
        <f t="shared" si="92"/>
        <v>0</v>
      </c>
      <c r="Q103" s="1464"/>
      <c r="R103" s="1434"/>
      <c r="S103" s="1455">
        <v>0</v>
      </c>
      <c r="T103" s="1455">
        <v>0</v>
      </c>
      <c r="U103" s="1455">
        <v>0</v>
      </c>
      <c r="V103" s="1455">
        <v>0</v>
      </c>
      <c r="W103" s="1455">
        <v>0</v>
      </c>
      <c r="X103" s="1455">
        <v>0</v>
      </c>
      <c r="Y103" s="1455">
        <v>0</v>
      </c>
      <c r="Z103" s="1455">
        <v>0</v>
      </c>
      <c r="AA103" s="1455">
        <v>0</v>
      </c>
      <c r="AB103" s="1455">
        <v>0</v>
      </c>
      <c r="AC103" s="1455">
        <v>0</v>
      </c>
      <c r="AD103" s="1455">
        <v>0</v>
      </c>
      <c r="AE103" s="1456">
        <f t="shared" si="101"/>
        <v>0</v>
      </c>
      <c r="AF103" s="1464"/>
      <c r="AG103" s="1455">
        <v>0</v>
      </c>
      <c r="AH103" s="1455">
        <v>0</v>
      </c>
      <c r="AI103" s="1455">
        <v>0</v>
      </c>
      <c r="AJ103" s="1455">
        <v>0</v>
      </c>
      <c r="AK103" s="1455">
        <v>0</v>
      </c>
      <c r="AL103" s="1455">
        <v>0</v>
      </c>
      <c r="AM103" s="1455">
        <v>0</v>
      </c>
      <c r="AN103" s="1455">
        <v>0</v>
      </c>
      <c r="AO103" s="1455">
        <v>0</v>
      </c>
      <c r="AP103" s="1455">
        <v>0</v>
      </c>
      <c r="AQ103" s="1455"/>
      <c r="AR103" s="1455">
        <v>0</v>
      </c>
      <c r="AS103" s="1456">
        <f t="shared" si="96"/>
        <v>0</v>
      </c>
      <c r="AU103" s="1455"/>
      <c r="AV103" s="1455">
        <v>0</v>
      </c>
      <c r="AW103" s="1455">
        <v>0</v>
      </c>
      <c r="AX103" s="1455">
        <v>0</v>
      </c>
      <c r="AY103" s="1455">
        <v>0</v>
      </c>
      <c r="AZ103" s="1455">
        <v>0</v>
      </c>
      <c r="BA103" s="1455">
        <v>0</v>
      </c>
      <c r="BB103" s="1455"/>
      <c r="BC103" s="1455"/>
      <c r="BD103" s="1455">
        <v>0</v>
      </c>
      <c r="BE103" s="1455">
        <v>0</v>
      </c>
      <c r="BF103" s="1457"/>
      <c r="BG103" s="1458">
        <f t="shared" si="98"/>
        <v>0</v>
      </c>
      <c r="BI103" s="1459"/>
      <c r="BJ103" s="1459"/>
      <c r="BK103" s="1459"/>
      <c r="BL103" s="1459"/>
      <c r="BM103" s="1459"/>
      <c r="BN103" s="1459"/>
      <c r="BO103" s="1459"/>
      <c r="BP103" s="1459"/>
      <c r="BQ103" s="1459"/>
      <c r="BR103" s="1459"/>
      <c r="BS103" s="1459"/>
      <c r="BT103" s="1459"/>
      <c r="BU103" s="1458">
        <f t="shared" si="100"/>
        <v>0</v>
      </c>
    </row>
    <row r="104" spans="1:73" outlineLevel="1">
      <c r="A104" s="1468"/>
      <c r="B104" s="1454" t="s">
        <v>489</v>
      </c>
      <c r="C104" s="1454" t="s">
        <v>508</v>
      </c>
      <c r="D104" s="1455"/>
      <c r="E104" s="1455"/>
      <c r="F104" s="1455"/>
      <c r="G104" s="1455">
        <v>0</v>
      </c>
      <c r="H104" s="1455">
        <v>130000</v>
      </c>
      <c r="I104" s="1455">
        <v>120000</v>
      </c>
      <c r="J104" s="1455">
        <v>150000</v>
      </c>
      <c r="K104" s="1455">
        <v>397000</v>
      </c>
      <c r="L104" s="1455">
        <v>549000</v>
      </c>
      <c r="M104" s="1455">
        <v>748793</v>
      </c>
      <c r="N104" s="1455">
        <v>223637</v>
      </c>
      <c r="O104" s="1455">
        <v>1132500</v>
      </c>
      <c r="P104" s="1456">
        <f t="shared" si="92"/>
        <v>3450930</v>
      </c>
      <c r="Q104" s="1462" t="s">
        <v>511</v>
      </c>
      <c r="R104" s="1434"/>
      <c r="S104" s="1455">
        <v>1865354</v>
      </c>
      <c r="T104" s="1455">
        <v>1739100</v>
      </c>
      <c r="U104" s="1455">
        <v>905250</v>
      </c>
      <c r="V104" s="1455">
        <v>3007677</v>
      </c>
      <c r="W104" s="1455">
        <v>591500</v>
      </c>
      <c r="X104" s="1455">
        <v>630450</v>
      </c>
      <c r="Y104" s="1455">
        <v>503200</v>
      </c>
      <c r="Z104" s="1455">
        <v>899300</v>
      </c>
      <c r="AA104" s="1455">
        <v>225250</v>
      </c>
      <c r="AB104" s="1455">
        <v>583550</v>
      </c>
      <c r="AC104" s="1455">
        <v>3300388</v>
      </c>
      <c r="AD104" s="1455">
        <v>612492</v>
      </c>
      <c r="AE104" s="1456">
        <f t="shared" si="101"/>
        <v>14863511</v>
      </c>
      <c r="AF104" s="1464" t="s">
        <v>532</v>
      </c>
      <c r="AG104" s="1455">
        <v>20400</v>
      </c>
      <c r="AH104" s="1455">
        <v>76500</v>
      </c>
      <c r="AI104" s="1455">
        <v>0</v>
      </c>
      <c r="AJ104" s="1455">
        <v>298350</v>
      </c>
      <c r="AK104" s="1455">
        <v>161500</v>
      </c>
      <c r="AL104" s="1455">
        <v>272000</v>
      </c>
      <c r="AM104" s="1455">
        <v>0</v>
      </c>
      <c r="AN104" s="1455">
        <v>0</v>
      </c>
      <c r="AO104" s="1455">
        <v>0</v>
      </c>
      <c r="AP104" s="1455">
        <v>0</v>
      </c>
      <c r="AQ104" s="1455">
        <v>8400</v>
      </c>
      <c r="AR104" s="1455">
        <v>3000</v>
      </c>
      <c r="AS104" s="1456">
        <f t="shared" si="96"/>
        <v>840150</v>
      </c>
      <c r="AU104" s="1455"/>
      <c r="AV104" s="1455">
        <v>0</v>
      </c>
      <c r="AW104" s="1455">
        <v>0</v>
      </c>
      <c r="AX104" s="1455">
        <v>0</v>
      </c>
      <c r="AY104" s="1455">
        <v>0</v>
      </c>
      <c r="AZ104" s="1455">
        <v>0</v>
      </c>
      <c r="BA104" s="1455">
        <v>290000</v>
      </c>
      <c r="BB104" s="1455"/>
      <c r="BC104" s="1455">
        <v>0</v>
      </c>
      <c r="BD104" s="1455">
        <v>0</v>
      </c>
      <c r="BE104" s="1455">
        <v>0</v>
      </c>
      <c r="BF104" s="1457"/>
      <c r="BG104" s="1458">
        <f t="shared" si="98"/>
        <v>290000</v>
      </c>
      <c r="BI104" s="1459"/>
      <c r="BJ104" s="1459"/>
      <c r="BK104" s="1459"/>
      <c r="BL104" s="1459"/>
      <c r="BM104" s="1459"/>
      <c r="BN104" s="1459"/>
      <c r="BO104" s="1459"/>
      <c r="BP104" s="1459"/>
      <c r="BQ104" s="1459"/>
      <c r="BR104" s="1459"/>
      <c r="BS104" s="1459"/>
      <c r="BT104" s="1459"/>
      <c r="BU104" s="1458">
        <f t="shared" si="100"/>
        <v>0</v>
      </c>
    </row>
    <row r="105" spans="1:73" outlineLevel="1">
      <c r="A105" s="1468"/>
      <c r="B105" s="1454" t="s">
        <v>490</v>
      </c>
      <c r="C105" s="1454" t="s">
        <v>8</v>
      </c>
      <c r="D105" s="1455"/>
      <c r="E105" s="1455"/>
      <c r="F105" s="1455"/>
      <c r="G105" s="1455">
        <v>0</v>
      </c>
      <c r="H105" s="1455">
        <v>19950</v>
      </c>
      <c r="I105" s="1455">
        <v>0</v>
      </c>
      <c r="J105" s="1455">
        <v>34460</v>
      </c>
      <c r="K105" s="1455">
        <v>30780</v>
      </c>
      <c r="L105" s="1455">
        <v>13500</v>
      </c>
      <c r="M105" s="1455">
        <v>11000</v>
      </c>
      <c r="N105" s="1455">
        <v>32240</v>
      </c>
      <c r="O105" s="1455">
        <v>22000</v>
      </c>
      <c r="P105" s="1456">
        <f t="shared" si="92"/>
        <v>163930</v>
      </c>
      <c r="Q105" s="1464"/>
      <c r="R105" s="1434"/>
      <c r="S105" s="1455">
        <v>29800</v>
      </c>
      <c r="T105" s="1455">
        <v>29800</v>
      </c>
      <c r="U105" s="1455">
        <v>27900</v>
      </c>
      <c r="V105" s="1455">
        <v>11700</v>
      </c>
      <c r="W105" s="1455">
        <v>28600</v>
      </c>
      <c r="X105" s="1455">
        <v>55180</v>
      </c>
      <c r="Y105" s="1455">
        <v>24500</v>
      </c>
      <c r="Z105" s="1455">
        <v>95400</v>
      </c>
      <c r="AA105" s="1455">
        <v>0</v>
      </c>
      <c r="AB105" s="1455">
        <v>61200</v>
      </c>
      <c r="AC105" s="1455">
        <v>0</v>
      </c>
      <c r="AD105" s="1455">
        <v>0</v>
      </c>
      <c r="AE105" s="1456">
        <f t="shared" si="101"/>
        <v>364080</v>
      </c>
      <c r="AF105" s="1464"/>
      <c r="AG105" s="1455">
        <v>0</v>
      </c>
      <c r="AH105" s="1455">
        <v>0</v>
      </c>
      <c r="AI105" s="1455">
        <v>0</v>
      </c>
      <c r="AJ105" s="1455">
        <v>0</v>
      </c>
      <c r="AK105" s="1455">
        <v>0</v>
      </c>
      <c r="AL105" s="1455">
        <v>0</v>
      </c>
      <c r="AM105" s="1455">
        <v>0</v>
      </c>
      <c r="AN105" s="1455">
        <v>0</v>
      </c>
      <c r="AO105" s="1455">
        <v>0</v>
      </c>
      <c r="AP105" s="1455">
        <v>0</v>
      </c>
      <c r="AQ105" s="1455"/>
      <c r="AR105" s="1455">
        <v>0</v>
      </c>
      <c r="AS105" s="1456">
        <f t="shared" si="96"/>
        <v>0</v>
      </c>
      <c r="AU105" s="1455"/>
      <c r="AV105" s="1455">
        <v>0</v>
      </c>
      <c r="AW105" s="1455">
        <v>0</v>
      </c>
      <c r="AX105" s="1455">
        <v>0</v>
      </c>
      <c r="AY105" s="1455">
        <v>0</v>
      </c>
      <c r="AZ105" s="1455">
        <v>0</v>
      </c>
      <c r="BA105" s="1455">
        <v>0</v>
      </c>
      <c r="BB105" s="1455"/>
      <c r="BC105" s="1455"/>
      <c r="BD105" s="1455">
        <v>0</v>
      </c>
      <c r="BE105" s="1455">
        <v>0</v>
      </c>
      <c r="BF105" s="1457"/>
      <c r="BG105" s="1458">
        <f t="shared" si="98"/>
        <v>0</v>
      </c>
      <c r="BI105" s="1459"/>
      <c r="BJ105" s="1459"/>
      <c r="BK105" s="1459"/>
      <c r="BL105" s="1459"/>
      <c r="BM105" s="1459"/>
      <c r="BN105" s="1459"/>
      <c r="BO105" s="1459"/>
      <c r="BP105" s="1459"/>
      <c r="BQ105" s="1459"/>
      <c r="BR105" s="1459"/>
      <c r="BS105" s="1459"/>
      <c r="BT105" s="1459"/>
      <c r="BU105" s="1458">
        <f t="shared" si="100"/>
        <v>0</v>
      </c>
    </row>
    <row r="106" spans="1:73" outlineLevel="1">
      <c r="A106" s="1468"/>
      <c r="B106" s="1454" t="s">
        <v>491</v>
      </c>
      <c r="C106" s="1454" t="s">
        <v>8</v>
      </c>
      <c r="D106" s="1455"/>
      <c r="E106" s="1455"/>
      <c r="F106" s="1455"/>
      <c r="G106" s="1455">
        <v>0</v>
      </c>
      <c r="H106" s="1455">
        <v>0</v>
      </c>
      <c r="I106" s="1455">
        <v>0</v>
      </c>
      <c r="J106" s="1455">
        <v>0</v>
      </c>
      <c r="K106" s="1455">
        <v>0</v>
      </c>
      <c r="L106" s="1455">
        <v>0</v>
      </c>
      <c r="M106" s="1455">
        <v>0</v>
      </c>
      <c r="N106" s="1455">
        <v>0</v>
      </c>
      <c r="O106" s="1455">
        <v>0</v>
      </c>
      <c r="P106" s="1456">
        <f t="shared" si="92"/>
        <v>0</v>
      </c>
      <c r="Q106" s="1462"/>
      <c r="R106" s="1434"/>
      <c r="S106" s="1455">
        <v>0</v>
      </c>
      <c r="T106" s="1455">
        <v>0</v>
      </c>
      <c r="U106" s="1455">
        <v>0</v>
      </c>
      <c r="V106" s="1455">
        <v>0</v>
      </c>
      <c r="W106" s="1455">
        <v>0</v>
      </c>
      <c r="X106" s="1455">
        <v>0</v>
      </c>
      <c r="Y106" s="1455">
        <v>0</v>
      </c>
      <c r="Z106" s="1455">
        <v>0</v>
      </c>
      <c r="AA106" s="1455">
        <v>0</v>
      </c>
      <c r="AB106" s="1455">
        <v>0</v>
      </c>
      <c r="AC106" s="1455">
        <v>0</v>
      </c>
      <c r="AD106" s="1455">
        <v>0</v>
      </c>
      <c r="AE106" s="1456">
        <f t="shared" si="101"/>
        <v>0</v>
      </c>
      <c r="AF106" s="1462"/>
      <c r="AG106" s="1455">
        <v>0</v>
      </c>
      <c r="AH106" s="1455">
        <v>0</v>
      </c>
      <c r="AI106" s="1455">
        <v>0</v>
      </c>
      <c r="AJ106" s="1455">
        <v>0</v>
      </c>
      <c r="AK106" s="1455">
        <v>0</v>
      </c>
      <c r="AL106" s="1455">
        <v>0</v>
      </c>
      <c r="AM106" s="1455">
        <v>0</v>
      </c>
      <c r="AN106" s="1455">
        <v>0</v>
      </c>
      <c r="AO106" s="1455">
        <v>0</v>
      </c>
      <c r="AP106" s="1455">
        <v>0</v>
      </c>
      <c r="AQ106" s="1455"/>
      <c r="AR106" s="1455">
        <v>0</v>
      </c>
      <c r="AS106" s="1456">
        <f t="shared" si="96"/>
        <v>0</v>
      </c>
      <c r="AU106" s="1455"/>
      <c r="AV106" s="1455">
        <v>0</v>
      </c>
      <c r="AW106" s="1455">
        <v>0</v>
      </c>
      <c r="AX106" s="1455">
        <v>0</v>
      </c>
      <c r="AY106" s="1455">
        <v>0</v>
      </c>
      <c r="AZ106" s="1455">
        <v>0</v>
      </c>
      <c r="BA106" s="1455">
        <v>0</v>
      </c>
      <c r="BB106" s="1455"/>
      <c r="BC106" s="1455"/>
      <c r="BD106" s="1455">
        <v>0</v>
      </c>
      <c r="BE106" s="1455">
        <v>0</v>
      </c>
      <c r="BF106" s="1457"/>
      <c r="BG106" s="1458">
        <f t="shared" si="98"/>
        <v>0</v>
      </c>
      <c r="BI106" s="1459"/>
      <c r="BJ106" s="1459"/>
      <c r="BK106" s="1459"/>
      <c r="BL106" s="1459"/>
      <c r="BM106" s="1459"/>
      <c r="BN106" s="1459"/>
      <c r="BO106" s="1459"/>
      <c r="BP106" s="1459"/>
      <c r="BQ106" s="1459"/>
      <c r="BR106" s="1459"/>
      <c r="BS106" s="1459"/>
      <c r="BT106" s="1459"/>
      <c r="BU106" s="1458">
        <f t="shared" si="100"/>
        <v>0</v>
      </c>
    </row>
    <row r="107" spans="1:73" outlineLevel="1">
      <c r="A107" s="1468"/>
      <c r="B107" s="1454" t="s">
        <v>492</v>
      </c>
      <c r="C107" s="1454" t="s">
        <v>8</v>
      </c>
      <c r="D107" s="1455"/>
      <c r="E107" s="1455"/>
      <c r="F107" s="1455"/>
      <c r="G107" s="1455">
        <v>0</v>
      </c>
      <c r="H107" s="1455">
        <v>3640000</v>
      </c>
      <c r="I107" s="1455">
        <v>2184345</v>
      </c>
      <c r="J107" s="1455">
        <v>450000</v>
      </c>
      <c r="K107" s="1455">
        <v>32184459</v>
      </c>
      <c r="L107" s="1455">
        <v>6315228</v>
      </c>
      <c r="M107" s="1455">
        <v>73387655</v>
      </c>
      <c r="N107" s="1455">
        <v>38818999</v>
      </c>
      <c r="O107" s="1455">
        <v>623911</v>
      </c>
      <c r="P107" s="1456">
        <f t="shared" si="92"/>
        <v>157604597</v>
      </c>
      <c r="Q107" s="1462" t="s">
        <v>511</v>
      </c>
      <c r="R107" s="1434"/>
      <c r="S107" s="1455">
        <v>13098655</v>
      </c>
      <c r="T107" s="1455">
        <v>3990819</v>
      </c>
      <c r="U107" s="1455">
        <v>18364000</v>
      </c>
      <c r="V107" s="1455">
        <v>557900</v>
      </c>
      <c r="W107" s="1455">
        <v>2314877</v>
      </c>
      <c r="X107" s="1455">
        <v>1885056</v>
      </c>
      <c r="Y107" s="1455">
        <v>440612</v>
      </c>
      <c r="Z107" s="1455">
        <v>740447</v>
      </c>
      <c r="AA107" s="1455">
        <v>2230033</v>
      </c>
      <c r="AB107" s="1455">
        <v>2497600</v>
      </c>
      <c r="AC107" s="1455">
        <v>676224</v>
      </c>
      <c r="AD107" s="1455">
        <v>6235481</v>
      </c>
      <c r="AE107" s="1456">
        <f t="shared" si="101"/>
        <v>53031704</v>
      </c>
      <c r="AF107" s="1464" t="s">
        <v>532</v>
      </c>
      <c r="AG107" s="1455">
        <v>0</v>
      </c>
      <c r="AH107" s="1455">
        <v>1697351</v>
      </c>
      <c r="AI107" s="1455">
        <v>704582</v>
      </c>
      <c r="AJ107" s="1455">
        <v>729500</v>
      </c>
      <c r="AK107" s="1455">
        <v>495000</v>
      </c>
      <c r="AL107" s="1455">
        <v>495000</v>
      </c>
      <c r="AM107" s="1455">
        <v>50455</v>
      </c>
      <c r="AN107" s="1455">
        <v>90865</v>
      </c>
      <c r="AO107" s="1455">
        <v>0</v>
      </c>
      <c r="AP107" s="1455">
        <v>793365</v>
      </c>
      <c r="AQ107" s="1455"/>
      <c r="AR107" s="1455">
        <v>0</v>
      </c>
      <c r="AS107" s="1456">
        <f t="shared" si="96"/>
        <v>5056118</v>
      </c>
      <c r="AU107" s="1455">
        <v>90373</v>
      </c>
      <c r="AV107" s="1455">
        <v>62728</v>
      </c>
      <c r="AW107" s="1455">
        <v>62455</v>
      </c>
      <c r="AX107" s="1455">
        <v>152700</v>
      </c>
      <c r="AY107" s="1455">
        <v>36827</v>
      </c>
      <c r="AZ107" s="1455">
        <v>0</v>
      </c>
      <c r="BA107" s="1455">
        <v>0</v>
      </c>
      <c r="BB107" s="1455"/>
      <c r="BC107" s="1455">
        <v>0</v>
      </c>
      <c r="BD107" s="1455">
        <v>0</v>
      </c>
      <c r="BE107" s="1455">
        <v>1198700</v>
      </c>
      <c r="BF107" s="1457">
        <v>0</v>
      </c>
      <c r="BG107" s="1458">
        <f t="shared" si="98"/>
        <v>1603783</v>
      </c>
      <c r="BH107" s="1438" t="s">
        <v>537</v>
      </c>
      <c r="BI107" s="1459">
        <v>100000</v>
      </c>
      <c r="BJ107" s="1459">
        <v>100000</v>
      </c>
      <c r="BK107" s="1459">
        <v>100000</v>
      </c>
      <c r="BL107" s="1459">
        <v>100000</v>
      </c>
      <c r="BM107" s="1459">
        <v>100000</v>
      </c>
      <c r="BN107" s="1459">
        <v>100000</v>
      </c>
      <c r="BO107" s="1459">
        <v>100000</v>
      </c>
      <c r="BP107" s="1459">
        <v>100000</v>
      </c>
      <c r="BQ107" s="1459">
        <v>100000</v>
      </c>
      <c r="BR107" s="1459">
        <v>100000</v>
      </c>
      <c r="BS107" s="1459">
        <v>100000</v>
      </c>
      <c r="BT107" s="1459">
        <v>100000</v>
      </c>
      <c r="BU107" s="1458">
        <f t="shared" si="100"/>
        <v>1200000</v>
      </c>
    </row>
    <row r="108" spans="1:73" outlineLevel="1">
      <c r="A108" s="1468"/>
      <c r="B108" s="1454" t="s">
        <v>291</v>
      </c>
      <c r="C108" s="1454" t="s">
        <v>291</v>
      </c>
      <c r="D108" s="1455"/>
      <c r="E108" s="1455"/>
      <c r="F108" s="1455"/>
      <c r="G108" s="1455">
        <v>2114000</v>
      </c>
      <c r="H108" s="1455">
        <v>282037</v>
      </c>
      <c r="I108" s="1455">
        <v>30057615</v>
      </c>
      <c r="J108" s="1455">
        <v>7168065</v>
      </c>
      <c r="K108" s="1455">
        <v>153685820</v>
      </c>
      <c r="L108" s="1455">
        <v>99545528</v>
      </c>
      <c r="M108" s="1459">
        <v>88411934</v>
      </c>
      <c r="N108" s="1455">
        <v>1725760</v>
      </c>
      <c r="O108" s="1455">
        <v>97634385</v>
      </c>
      <c r="P108" s="1456">
        <f t="shared" si="92"/>
        <v>480625144</v>
      </c>
      <c r="Q108" s="1462" t="s">
        <v>538</v>
      </c>
      <c r="R108" s="1434"/>
      <c r="S108" s="1455">
        <v>64567073</v>
      </c>
      <c r="T108" s="1455">
        <v>55444857</v>
      </c>
      <c r="U108" s="1455">
        <v>120420365</v>
      </c>
      <c r="V108" s="1455">
        <v>64866158</v>
      </c>
      <c r="W108" s="1471">
        <f>93197387-W74</f>
        <v>67594503</v>
      </c>
      <c r="X108" s="1471">
        <f>136778336-X74</f>
        <v>113240623</v>
      </c>
      <c r="Y108" s="1471">
        <f>86683175-Y74</f>
        <v>61166469</v>
      </c>
      <c r="Z108" s="1471">
        <f>105851921-Z74</f>
        <v>80440383</v>
      </c>
      <c r="AA108" s="1471">
        <f>137100248-AA74</f>
        <v>111948124</v>
      </c>
      <c r="AB108" s="1471">
        <f>105145005-AB74</f>
        <v>47172593</v>
      </c>
      <c r="AC108" s="1471">
        <f>74154752-AC74</f>
        <v>17554660</v>
      </c>
      <c r="AD108" s="1471">
        <f>347762082-AD74</f>
        <v>46977630</v>
      </c>
      <c r="AE108" s="1456">
        <f t="shared" si="101"/>
        <v>851393438</v>
      </c>
      <c r="AF108" s="1464" t="s">
        <v>532</v>
      </c>
      <c r="AG108" s="1471">
        <f>66192979-AG74</f>
        <v>12138470</v>
      </c>
      <c r="AH108" s="1471">
        <f>61915511-AH74</f>
        <v>18782022</v>
      </c>
      <c r="AI108" s="1471">
        <f>40661919-AI74</f>
        <v>25485602</v>
      </c>
      <c r="AJ108" s="1471">
        <v>9080273</v>
      </c>
      <c r="AK108" s="1471">
        <v>15495228</v>
      </c>
      <c r="AL108" s="1471">
        <v>8488339</v>
      </c>
      <c r="AM108" s="1471">
        <f>17410357-AM74</f>
        <v>5090354</v>
      </c>
      <c r="AN108" s="1471">
        <f>16040094-AN74</f>
        <v>4343572</v>
      </c>
      <c r="AO108" s="1471">
        <v>8302153</v>
      </c>
      <c r="AP108" s="1471">
        <v>9797191</v>
      </c>
      <c r="AQ108" s="1471">
        <v>3792095</v>
      </c>
      <c r="AR108" s="1471">
        <v>5715369</v>
      </c>
      <c r="AS108" s="1456">
        <f t="shared" si="96"/>
        <v>126510668</v>
      </c>
      <c r="AT108" s="1438" t="s">
        <v>539</v>
      </c>
      <c r="AU108" s="1455">
        <v>7769373</v>
      </c>
      <c r="AV108" s="1455">
        <f>11971329-3624366</f>
        <v>8346963</v>
      </c>
      <c r="AW108" s="1455">
        <v>8138537</v>
      </c>
      <c r="AX108" s="1455">
        <v>9010660</v>
      </c>
      <c r="AY108" s="1455">
        <v>572560</v>
      </c>
      <c r="AZ108" s="1455">
        <f>10534650-3640776</f>
        <v>6893874</v>
      </c>
      <c r="BA108" s="1455">
        <v>2247487</v>
      </c>
      <c r="BB108" s="1455">
        <v>1636073</v>
      </c>
      <c r="BC108" s="1455">
        <v>9890059</v>
      </c>
      <c r="BD108" s="1455">
        <v>2218356</v>
      </c>
      <c r="BE108" s="1455">
        <v>2283380</v>
      </c>
      <c r="BF108" s="1457">
        <f>BE108+2700000+740705/2</f>
        <v>5353732.5</v>
      </c>
      <c r="BG108" s="1458">
        <f t="shared" si="98"/>
        <v>64361054.5</v>
      </c>
      <c r="BH108" s="1491">
        <f>44000*1350-9000*1350</f>
        <v>47250000</v>
      </c>
      <c r="BI108" s="1472">
        <f>1327087+9000*1350/12</f>
        <v>2339587</v>
      </c>
      <c r="BJ108" s="1459">
        <f>1327087+9000*1350/12</f>
        <v>2339587</v>
      </c>
      <c r="BK108" s="1459">
        <f>4501087+9000*1350/12</f>
        <v>5513587</v>
      </c>
      <c r="BL108" s="1459">
        <f>1327087+9000*1350/12</f>
        <v>2339587</v>
      </c>
      <c r="BM108" s="1459">
        <f>1327087+9000*1350/12</f>
        <v>2339587</v>
      </c>
      <c r="BN108" s="1459">
        <f>4477087+9000*1350/12</f>
        <v>5489587</v>
      </c>
      <c r="BO108" s="1459">
        <f>1327087+9000*1350/12</f>
        <v>2339587</v>
      </c>
      <c r="BP108" s="1459">
        <f>1327087+9000*1350/12</f>
        <v>2339587</v>
      </c>
      <c r="BQ108" s="1459">
        <f>4477087+9000*1350/12</f>
        <v>5489587</v>
      </c>
      <c r="BR108" s="1459">
        <f>1327087+9000*1350/12</f>
        <v>2339587</v>
      </c>
      <c r="BS108" s="1459">
        <f>1327087+9000*1350/12</f>
        <v>2339587</v>
      </c>
      <c r="BT108" s="1459">
        <f>4027087</f>
        <v>4027087</v>
      </c>
      <c r="BU108" s="1458">
        <f t="shared" si="100"/>
        <v>39236544</v>
      </c>
    </row>
    <row r="109" spans="1:73" outlineLevel="1">
      <c r="A109" s="1468"/>
      <c r="B109" s="1454"/>
      <c r="C109" s="1454"/>
      <c r="D109" s="1455"/>
      <c r="E109" s="1455"/>
      <c r="F109" s="1455"/>
      <c r="G109" s="1455"/>
      <c r="H109" s="1455"/>
      <c r="I109" s="1455"/>
      <c r="J109" s="1455"/>
      <c r="K109" s="1455"/>
      <c r="L109" s="1455"/>
      <c r="M109" s="1459"/>
      <c r="N109" s="1455"/>
      <c r="O109" s="1455"/>
      <c r="P109" s="1456"/>
      <c r="Q109" s="1462"/>
      <c r="R109" s="1434"/>
      <c r="S109" s="1455"/>
      <c r="T109" s="1455"/>
      <c r="U109" s="1455"/>
      <c r="V109" s="1455"/>
      <c r="W109" s="1471"/>
      <c r="X109" s="1471"/>
      <c r="Y109" s="1471"/>
      <c r="Z109" s="1471"/>
      <c r="AA109" s="1471"/>
      <c r="AB109" s="1471"/>
      <c r="AC109" s="1471"/>
      <c r="AD109" s="1471"/>
      <c r="AE109" s="1456"/>
      <c r="AF109" s="1464"/>
      <c r="AG109" s="1471"/>
      <c r="AH109" s="1471"/>
      <c r="AI109" s="1471"/>
      <c r="AJ109" s="1471"/>
      <c r="AK109" s="1471"/>
      <c r="AL109" s="1471"/>
      <c r="AM109" s="1471"/>
      <c r="AN109" s="1471"/>
      <c r="AO109" s="1471"/>
      <c r="AP109" s="1471"/>
      <c r="AQ109" s="1471"/>
      <c r="AR109" s="1471"/>
      <c r="AS109" s="1456"/>
      <c r="AU109" s="1455"/>
      <c r="AV109" s="1455"/>
      <c r="AW109" s="1455"/>
      <c r="AX109" s="1455"/>
      <c r="AY109" s="1455"/>
      <c r="AZ109" s="1455"/>
      <c r="BA109" s="1455"/>
      <c r="BB109" s="1455"/>
      <c r="BC109" s="1455"/>
      <c r="BD109" s="1455"/>
      <c r="BE109" s="1455"/>
      <c r="BF109" s="1457"/>
      <c r="BG109" s="1458"/>
      <c r="BI109" s="1472"/>
      <c r="BJ109" s="1459"/>
      <c r="BK109" s="1459"/>
      <c r="BL109" s="1459"/>
      <c r="BM109" s="1459"/>
      <c r="BN109" s="1459"/>
      <c r="BO109" s="1459"/>
      <c r="BP109" s="1459"/>
      <c r="BQ109" s="1459"/>
      <c r="BR109" s="1459"/>
      <c r="BS109" s="1459"/>
      <c r="BT109" s="1459"/>
      <c r="BU109" s="1458"/>
    </row>
    <row r="110" spans="1:73" outlineLevel="1">
      <c r="A110" s="1468"/>
      <c r="B110" s="1454" t="s">
        <v>493</v>
      </c>
      <c r="C110" s="1454" t="s">
        <v>522</v>
      </c>
      <c r="D110" s="1455"/>
      <c r="E110" s="1455"/>
      <c r="F110" s="1455"/>
      <c r="G110" s="1455">
        <v>0</v>
      </c>
      <c r="H110" s="1455">
        <v>0</v>
      </c>
      <c r="I110" s="1455">
        <v>0</v>
      </c>
      <c r="J110" s="1455">
        <v>0</v>
      </c>
      <c r="K110" s="1455">
        <v>0</v>
      </c>
      <c r="L110" s="1455">
        <v>0</v>
      </c>
      <c r="M110" s="1455">
        <v>0</v>
      </c>
      <c r="N110" s="1455">
        <v>0</v>
      </c>
      <c r="O110" s="1455">
        <v>0</v>
      </c>
      <c r="P110" s="1456">
        <f t="shared" si="92"/>
        <v>0</v>
      </c>
      <c r="Q110" s="1464"/>
      <c r="R110" s="1434"/>
      <c r="S110" s="1455">
        <v>0</v>
      </c>
      <c r="T110" s="1455">
        <v>0</v>
      </c>
      <c r="U110" s="1455">
        <v>0</v>
      </c>
      <c r="V110" s="1455">
        <v>0</v>
      </c>
      <c r="W110" s="1455">
        <v>0</v>
      </c>
      <c r="X110" s="1455">
        <v>0</v>
      </c>
      <c r="Y110" s="1455">
        <v>10000000</v>
      </c>
      <c r="Z110" s="1455">
        <v>13114114</v>
      </c>
      <c r="AA110" s="1455">
        <v>2000000</v>
      </c>
      <c r="AB110" s="1455">
        <v>4821240</v>
      </c>
      <c r="AC110" s="1455">
        <v>0</v>
      </c>
      <c r="AD110" s="1455">
        <v>0</v>
      </c>
      <c r="AE110" s="1456">
        <f t="shared" si="101"/>
        <v>29935354</v>
      </c>
      <c r="AF110" s="1464" t="s">
        <v>540</v>
      </c>
      <c r="AG110" s="1455">
        <v>0</v>
      </c>
      <c r="AH110" s="1455">
        <v>0</v>
      </c>
      <c r="AI110" s="1455">
        <v>0</v>
      </c>
      <c r="AJ110" s="1455">
        <v>0</v>
      </c>
      <c r="AK110" s="1455">
        <v>0</v>
      </c>
      <c r="AL110" s="1455">
        <v>0</v>
      </c>
      <c r="AM110" s="1455">
        <v>0</v>
      </c>
      <c r="AN110" s="1455">
        <v>0</v>
      </c>
      <c r="AO110" s="1455">
        <v>0</v>
      </c>
      <c r="AP110" s="1455">
        <v>0</v>
      </c>
      <c r="AQ110" s="1455"/>
      <c r="AR110" s="1455">
        <v>0</v>
      </c>
      <c r="AS110" s="1456">
        <f t="shared" si="96"/>
        <v>0</v>
      </c>
      <c r="AU110" s="1455"/>
      <c r="AV110" s="1455">
        <v>0</v>
      </c>
      <c r="AW110" s="1455">
        <v>0</v>
      </c>
      <c r="AX110" s="1455">
        <v>0</v>
      </c>
      <c r="AY110" s="1455">
        <v>0</v>
      </c>
      <c r="AZ110" s="1455">
        <v>0</v>
      </c>
      <c r="BA110" s="1455">
        <v>0</v>
      </c>
      <c r="BB110" s="1455"/>
      <c r="BC110" s="1455"/>
      <c r="BD110" s="1455">
        <v>0</v>
      </c>
      <c r="BE110" s="1455">
        <v>0</v>
      </c>
      <c r="BF110" s="1457"/>
      <c r="BG110" s="1458">
        <f t="shared" si="98"/>
        <v>0</v>
      </c>
      <c r="BI110" s="1459"/>
      <c r="BJ110" s="1459"/>
      <c r="BK110" s="1459"/>
      <c r="BL110" s="1459"/>
      <c r="BM110" s="1459"/>
      <c r="BN110" s="1459"/>
      <c r="BO110" s="1459"/>
      <c r="BP110" s="1459"/>
      <c r="BQ110" s="1459"/>
      <c r="BR110" s="1459"/>
      <c r="BS110" s="1459"/>
      <c r="BT110" s="1459"/>
      <c r="BU110" s="1458">
        <f t="shared" si="100"/>
        <v>0</v>
      </c>
    </row>
    <row r="111" spans="1:73" outlineLevel="1">
      <c r="A111" s="1468"/>
      <c r="B111" s="1454" t="s">
        <v>494</v>
      </c>
      <c r="C111" s="1454" t="s">
        <v>522</v>
      </c>
      <c r="D111" s="1455"/>
      <c r="E111" s="1455"/>
      <c r="F111" s="1455"/>
      <c r="G111" s="1455">
        <v>0</v>
      </c>
      <c r="H111" s="1455">
        <v>0</v>
      </c>
      <c r="I111" s="1455">
        <v>0</v>
      </c>
      <c r="J111" s="1455">
        <v>0</v>
      </c>
      <c r="K111" s="1455">
        <v>0</v>
      </c>
      <c r="L111" s="1455">
        <v>0</v>
      </c>
      <c r="M111" s="1455">
        <v>0</v>
      </c>
      <c r="N111" s="1455">
        <v>0</v>
      </c>
      <c r="O111" s="1455">
        <v>0</v>
      </c>
      <c r="P111" s="1456">
        <f t="shared" si="92"/>
        <v>0</v>
      </c>
      <c r="Q111" s="1464"/>
      <c r="R111" s="1434"/>
      <c r="S111" s="1455">
        <v>0</v>
      </c>
      <c r="T111" s="1455">
        <v>0</v>
      </c>
      <c r="U111" s="1455">
        <v>0</v>
      </c>
      <c r="V111" s="1455">
        <v>0</v>
      </c>
      <c r="W111" s="1455">
        <v>0</v>
      </c>
      <c r="X111" s="1455">
        <v>0</v>
      </c>
      <c r="Y111" s="1455">
        <v>331317</v>
      </c>
      <c r="Z111" s="1455">
        <v>37608</v>
      </c>
      <c r="AA111" s="1455">
        <v>47631</v>
      </c>
      <c r="AB111" s="1455">
        <v>42403</v>
      </c>
      <c r="AC111" s="1455">
        <v>0</v>
      </c>
      <c r="AD111" s="1455">
        <v>30000</v>
      </c>
      <c r="AE111" s="1456">
        <f t="shared" si="101"/>
        <v>488959</v>
      </c>
      <c r="AF111" s="1464" t="s">
        <v>540</v>
      </c>
      <c r="AG111" s="1455">
        <v>30000</v>
      </c>
      <c r="AH111" s="1455">
        <v>30000</v>
      </c>
      <c r="AI111" s="1455">
        <v>30000</v>
      </c>
      <c r="AJ111" s="1455">
        <v>30000</v>
      </c>
      <c r="AK111" s="1455">
        <v>2040000</v>
      </c>
      <c r="AL111" s="1455">
        <v>0</v>
      </c>
      <c r="AM111" s="1455">
        <v>0</v>
      </c>
      <c r="AN111" s="1455">
        <v>0</v>
      </c>
      <c r="AO111" s="1455">
        <v>0</v>
      </c>
      <c r="AP111" s="1455">
        <v>0</v>
      </c>
      <c r="AQ111" s="1455"/>
      <c r="AR111" s="1455">
        <v>0</v>
      </c>
      <c r="AS111" s="1456">
        <f t="shared" si="96"/>
        <v>2160000</v>
      </c>
      <c r="AU111" s="1455"/>
      <c r="AV111" s="1455">
        <v>0</v>
      </c>
      <c r="AW111" s="1455">
        <v>0</v>
      </c>
      <c r="AX111" s="1455">
        <v>0</v>
      </c>
      <c r="AY111" s="1455">
        <v>0</v>
      </c>
      <c r="AZ111" s="1455">
        <v>0</v>
      </c>
      <c r="BA111" s="1455">
        <v>0</v>
      </c>
      <c r="BB111" s="1455"/>
      <c r="BC111" s="1455"/>
      <c r="BD111" s="1455">
        <v>0</v>
      </c>
      <c r="BE111" s="1455">
        <v>0</v>
      </c>
      <c r="BF111" s="1457"/>
      <c r="BG111" s="1458">
        <f t="shared" si="98"/>
        <v>0</v>
      </c>
      <c r="BI111" s="1459"/>
      <c r="BJ111" s="1459"/>
      <c r="BK111" s="1459"/>
      <c r="BL111" s="1459"/>
      <c r="BM111" s="1459"/>
      <c r="BN111" s="1459"/>
      <c r="BO111" s="1459"/>
      <c r="BP111" s="1459"/>
      <c r="BQ111" s="1459"/>
      <c r="BR111" s="1459"/>
      <c r="BS111" s="1459"/>
      <c r="BT111" s="1459"/>
      <c r="BU111" s="1458">
        <f t="shared" si="100"/>
        <v>0</v>
      </c>
    </row>
    <row r="112" spans="1:73" outlineLevel="1">
      <c r="A112" s="1468"/>
      <c r="B112" s="1454" t="s">
        <v>495</v>
      </c>
      <c r="C112" s="1454" t="s">
        <v>8</v>
      </c>
      <c r="D112" s="1455"/>
      <c r="E112" s="1455"/>
      <c r="F112" s="1455"/>
      <c r="G112" s="1455">
        <v>451145</v>
      </c>
      <c r="H112" s="1455">
        <v>945259</v>
      </c>
      <c r="I112" s="1455">
        <v>1051199</v>
      </c>
      <c r="J112" s="1455">
        <v>1184527</v>
      </c>
      <c r="K112" s="1455">
        <v>1307010</v>
      </c>
      <c r="L112" s="1455">
        <v>1549031</v>
      </c>
      <c r="M112" s="1455">
        <v>2017771</v>
      </c>
      <c r="N112" s="1455">
        <v>2698831</v>
      </c>
      <c r="O112" s="1455">
        <v>3144681</v>
      </c>
      <c r="P112" s="1456">
        <f t="shared" si="92"/>
        <v>14349454</v>
      </c>
      <c r="Q112" s="1462" t="s">
        <v>511</v>
      </c>
      <c r="R112" s="1434"/>
      <c r="S112" s="1455">
        <v>3696321</v>
      </c>
      <c r="T112" s="1455">
        <v>4135573</v>
      </c>
      <c r="U112" s="1455">
        <v>5605487</v>
      </c>
      <c r="V112" s="1455">
        <v>5891774</v>
      </c>
      <c r="W112" s="1455">
        <v>4262330</v>
      </c>
      <c r="X112" s="1455">
        <v>4813270</v>
      </c>
      <c r="Y112" s="1455">
        <v>6023516</v>
      </c>
      <c r="Z112" s="1455">
        <v>7224321</v>
      </c>
      <c r="AA112" s="1455">
        <v>7214291</v>
      </c>
      <c r="AB112" s="1455">
        <v>8286093</v>
      </c>
      <c r="AC112" s="1455">
        <v>1591370</v>
      </c>
      <c r="AD112" s="1455">
        <v>1918840</v>
      </c>
      <c r="AE112" s="1456">
        <f t="shared" si="101"/>
        <v>60663186</v>
      </c>
      <c r="AF112" s="1464" t="s">
        <v>518</v>
      </c>
      <c r="AG112" s="1455">
        <v>2151167</v>
      </c>
      <c r="AH112" s="1455">
        <v>2389923</v>
      </c>
      <c r="AI112" s="1455">
        <v>1958770</v>
      </c>
      <c r="AJ112" s="1455">
        <v>1825851</v>
      </c>
      <c r="AK112" s="1455">
        <v>1712894</v>
      </c>
      <c r="AL112" s="1455">
        <v>1842793</v>
      </c>
      <c r="AM112" s="1455">
        <v>2154452</v>
      </c>
      <c r="AN112" s="1455">
        <v>2018956</v>
      </c>
      <c r="AO112" s="1455">
        <v>2128366</v>
      </c>
      <c r="AP112" s="1455">
        <v>1128691</v>
      </c>
      <c r="AQ112" s="1455">
        <v>300000</v>
      </c>
      <c r="AR112" s="1455">
        <v>300000</v>
      </c>
      <c r="AS112" s="1456">
        <f t="shared" si="96"/>
        <v>19911863</v>
      </c>
      <c r="AU112" s="1455">
        <v>300000</v>
      </c>
      <c r="AV112" s="1455">
        <v>300000</v>
      </c>
      <c r="AW112" s="1455">
        <v>300000</v>
      </c>
      <c r="AX112" s="1455">
        <v>300000</v>
      </c>
      <c r="AY112" s="1455">
        <v>300000</v>
      </c>
      <c r="AZ112" s="1455">
        <v>300000</v>
      </c>
      <c r="BA112" s="1455">
        <v>300000</v>
      </c>
      <c r="BB112" s="1455">
        <v>300000</v>
      </c>
      <c r="BC112" s="1455">
        <v>300000</v>
      </c>
      <c r="BD112" s="1455">
        <v>300000</v>
      </c>
      <c r="BE112" s="1455">
        <v>300000</v>
      </c>
      <c r="BF112" s="1457">
        <v>300000</v>
      </c>
      <c r="BG112" s="1458">
        <f t="shared" si="98"/>
        <v>3600000</v>
      </c>
      <c r="BI112" s="1459">
        <v>300000</v>
      </c>
      <c r="BJ112" s="1459">
        <v>300000</v>
      </c>
      <c r="BK112" s="1459">
        <v>300000</v>
      </c>
      <c r="BL112" s="1459">
        <v>300000</v>
      </c>
      <c r="BM112" s="1459">
        <v>300000</v>
      </c>
      <c r="BN112" s="1459">
        <v>300000</v>
      </c>
      <c r="BO112" s="1459">
        <v>300000</v>
      </c>
      <c r="BP112" s="1459">
        <v>300000</v>
      </c>
      <c r="BQ112" s="1459">
        <v>300000</v>
      </c>
      <c r="BR112" s="1459">
        <v>300000</v>
      </c>
      <c r="BS112" s="1459">
        <v>300000</v>
      </c>
      <c r="BT112" s="1459">
        <v>300000</v>
      </c>
      <c r="BU112" s="1458">
        <f t="shared" si="100"/>
        <v>3600000</v>
      </c>
    </row>
    <row r="113" spans="1:73" s="1496" customFormat="1" outlineLevel="1">
      <c r="A113" s="1492"/>
      <c r="B113" s="1493" t="s">
        <v>496</v>
      </c>
      <c r="C113" s="1493" t="s">
        <v>8</v>
      </c>
      <c r="D113" s="1494"/>
      <c r="E113" s="1494"/>
      <c r="F113" s="1494"/>
      <c r="G113" s="1494"/>
      <c r="H113" s="1494">
        <v>0</v>
      </c>
      <c r="I113" s="1494">
        <v>39583332</v>
      </c>
      <c r="J113" s="1494">
        <v>0</v>
      </c>
      <c r="K113" s="1494">
        <v>-39583332</v>
      </c>
      <c r="L113" s="1494">
        <v>0</v>
      </c>
      <c r="M113" s="1494">
        <v>0</v>
      </c>
      <c r="N113" s="1494">
        <v>0</v>
      </c>
      <c r="O113" s="1494">
        <v>0</v>
      </c>
      <c r="P113" s="1494">
        <f t="shared" si="92"/>
        <v>0</v>
      </c>
      <c r="Q113" s="1495"/>
      <c r="R113" s="1492"/>
      <c r="S113" s="1494">
        <v>0</v>
      </c>
      <c r="T113" s="1494">
        <v>0</v>
      </c>
      <c r="U113" s="1494">
        <v>0</v>
      </c>
      <c r="V113" s="1494">
        <v>0</v>
      </c>
      <c r="W113" s="1494">
        <v>1344074</v>
      </c>
      <c r="X113" s="1494">
        <v>1366828</v>
      </c>
      <c r="Y113" s="1494">
        <v>1366827</v>
      </c>
      <c r="Z113" s="1494">
        <v>1366827</v>
      </c>
      <c r="AA113" s="1494">
        <v>1366827</v>
      </c>
      <c r="AB113" s="1494">
        <v>1366827</v>
      </c>
      <c r="AC113" s="1494">
        <v>1366827</v>
      </c>
      <c r="AD113" s="1494">
        <v>1238608</v>
      </c>
      <c r="AE113" s="1494">
        <f t="shared" si="101"/>
        <v>10783645</v>
      </c>
      <c r="AF113" s="1495" t="s">
        <v>532</v>
      </c>
      <c r="AG113" s="1494">
        <v>1234462</v>
      </c>
      <c r="AH113" s="1494">
        <v>1234462</v>
      </c>
      <c r="AI113" s="1494">
        <v>1426855</v>
      </c>
      <c r="AJ113" s="1494">
        <v>1298593</v>
      </c>
      <c r="AK113" s="1494">
        <v>1298593</v>
      </c>
      <c r="AL113" s="1494">
        <v>1298593</v>
      </c>
      <c r="AM113" s="1494">
        <v>1298593</v>
      </c>
      <c r="AN113" s="1494">
        <v>1298593</v>
      </c>
      <c r="AO113" s="1494">
        <v>1298593</v>
      </c>
      <c r="AP113" s="1494">
        <v>1298593</v>
      </c>
      <c r="AQ113" s="1494">
        <v>1298593</v>
      </c>
      <c r="AR113" s="1494">
        <v>1166092</v>
      </c>
      <c r="AS113" s="1494">
        <f t="shared" si="96"/>
        <v>15450615</v>
      </c>
      <c r="AT113" s="1496" t="s">
        <v>518</v>
      </c>
      <c r="AU113" s="1494">
        <f>190584+1108056</f>
        <v>1298640</v>
      </c>
      <c r="AV113" s="1494">
        <v>1298640</v>
      </c>
      <c r="AW113" s="1494">
        <v>1298640</v>
      </c>
      <c r="AX113" s="1494">
        <v>1298640</v>
      </c>
      <c r="AY113" s="1494">
        <v>1298640</v>
      </c>
      <c r="AZ113" s="1494">
        <v>1298640</v>
      </c>
      <c r="BA113" s="1494">
        <v>1298640</v>
      </c>
      <c r="BB113" s="1494">
        <v>1298640</v>
      </c>
      <c r="BC113" s="1494">
        <v>1298640</v>
      </c>
      <c r="BD113" s="1494">
        <v>1298640</v>
      </c>
      <c r="BE113" s="1494">
        <v>1298640</v>
      </c>
      <c r="BF113" s="1494">
        <f>BE113</f>
        <v>1298640</v>
      </c>
      <c r="BG113" s="1494">
        <f t="shared" si="98"/>
        <v>15583680</v>
      </c>
      <c r="BI113" s="1494">
        <v>1298640</v>
      </c>
      <c r="BJ113" s="1494">
        <v>1298640</v>
      </c>
      <c r="BK113" s="1494">
        <v>1298640</v>
      </c>
      <c r="BL113" s="1494">
        <v>1298640</v>
      </c>
      <c r="BM113" s="1494">
        <v>1298640</v>
      </c>
      <c r="BN113" s="1494">
        <v>1298640</v>
      </c>
      <c r="BO113" s="1494">
        <v>1298640</v>
      </c>
      <c r="BP113" s="1494">
        <v>1298640</v>
      </c>
      <c r="BQ113" s="1494">
        <v>1298640</v>
      </c>
      <c r="BR113" s="1494">
        <v>1298640</v>
      </c>
      <c r="BS113" s="1494">
        <v>1298640</v>
      </c>
      <c r="BT113" s="1494">
        <v>1298640</v>
      </c>
      <c r="BU113" s="1494">
        <f t="shared" si="100"/>
        <v>15583680</v>
      </c>
    </row>
    <row r="114" spans="1:73" outlineLevel="1">
      <c r="A114" s="1468"/>
      <c r="B114" s="1454" t="s">
        <v>497</v>
      </c>
      <c r="C114" s="1454" t="s">
        <v>8</v>
      </c>
      <c r="D114" s="1455"/>
      <c r="E114" s="1455"/>
      <c r="F114" s="1455"/>
      <c r="G114" s="1455"/>
      <c r="H114" s="1455">
        <v>0</v>
      </c>
      <c r="I114" s="1455">
        <v>0</v>
      </c>
      <c r="J114" s="1455">
        <v>0</v>
      </c>
      <c r="K114" s="1455">
        <v>0</v>
      </c>
      <c r="L114" s="1455">
        <v>0</v>
      </c>
      <c r="M114" s="1455">
        <v>0</v>
      </c>
      <c r="N114" s="1455">
        <v>0</v>
      </c>
      <c r="O114" s="1455">
        <v>0</v>
      </c>
      <c r="P114" s="1456">
        <f t="shared" si="92"/>
        <v>0</v>
      </c>
      <c r="Q114" s="1464"/>
      <c r="R114" s="1434"/>
      <c r="S114" s="1455">
        <v>0</v>
      </c>
      <c r="T114" s="1455">
        <v>0</v>
      </c>
      <c r="U114" s="1455">
        <v>0</v>
      </c>
      <c r="V114" s="1455">
        <v>0</v>
      </c>
      <c r="W114" s="1455">
        <v>0</v>
      </c>
      <c r="X114" s="1455">
        <v>0</v>
      </c>
      <c r="Y114" s="1455">
        <v>0</v>
      </c>
      <c r="Z114" s="1455">
        <v>0</v>
      </c>
      <c r="AA114" s="1455">
        <v>0</v>
      </c>
      <c r="AB114" s="1455">
        <v>0</v>
      </c>
      <c r="AC114" s="1455">
        <v>0</v>
      </c>
      <c r="AD114" s="1455">
        <v>0</v>
      </c>
      <c r="AE114" s="1456">
        <f t="shared" si="101"/>
        <v>0</v>
      </c>
      <c r="AF114" s="1464"/>
      <c r="AG114" s="1455">
        <v>0</v>
      </c>
      <c r="AH114" s="1455">
        <v>0</v>
      </c>
      <c r="AI114" s="1455">
        <v>0</v>
      </c>
      <c r="AJ114" s="1455">
        <v>0</v>
      </c>
      <c r="AK114" s="1455">
        <v>0</v>
      </c>
      <c r="AL114" s="1455">
        <v>0</v>
      </c>
      <c r="AM114" s="1455">
        <v>0</v>
      </c>
      <c r="AN114" s="1455">
        <v>0</v>
      </c>
      <c r="AO114" s="1455">
        <v>0</v>
      </c>
      <c r="AP114" s="1455">
        <v>0</v>
      </c>
      <c r="AQ114" s="1455"/>
      <c r="AR114" s="1455">
        <v>0</v>
      </c>
      <c r="AS114" s="1456">
        <f t="shared" si="96"/>
        <v>0</v>
      </c>
      <c r="AU114" s="1455"/>
      <c r="AV114" s="1455">
        <v>0</v>
      </c>
      <c r="AW114" s="1455">
        <v>0</v>
      </c>
      <c r="AX114" s="1455">
        <v>0</v>
      </c>
      <c r="AY114" s="1455">
        <v>0</v>
      </c>
      <c r="AZ114" s="1455">
        <v>0</v>
      </c>
      <c r="BA114" s="1455">
        <v>0</v>
      </c>
      <c r="BB114" s="1455"/>
      <c r="BC114" s="1455"/>
      <c r="BD114" s="1455">
        <v>0</v>
      </c>
      <c r="BE114" s="1455">
        <v>0</v>
      </c>
      <c r="BF114" s="1457"/>
      <c r="BG114" s="1458">
        <f t="shared" si="98"/>
        <v>0</v>
      </c>
      <c r="BI114" s="1459"/>
      <c r="BJ114" s="1459"/>
      <c r="BK114" s="1459"/>
      <c r="BL114" s="1459"/>
      <c r="BM114" s="1459"/>
      <c r="BN114" s="1459"/>
      <c r="BO114" s="1459"/>
      <c r="BP114" s="1459"/>
      <c r="BQ114" s="1459"/>
      <c r="BR114" s="1459"/>
      <c r="BS114" s="1459"/>
      <c r="BT114" s="1459"/>
      <c r="BU114" s="1458">
        <f t="shared" si="100"/>
        <v>0</v>
      </c>
    </row>
    <row r="115" spans="1:73" outlineLevel="1">
      <c r="A115" s="1468"/>
      <c r="B115" s="1454" t="s">
        <v>498</v>
      </c>
      <c r="C115" s="1454" t="s">
        <v>8</v>
      </c>
      <c r="D115" s="1455"/>
      <c r="E115" s="1455"/>
      <c r="F115" s="1455"/>
      <c r="G115" s="1455"/>
      <c r="H115" s="1455">
        <v>0</v>
      </c>
      <c r="I115" s="1455">
        <v>0</v>
      </c>
      <c r="J115" s="1455">
        <v>0</v>
      </c>
      <c r="K115" s="1455">
        <v>0</v>
      </c>
      <c r="L115" s="1455">
        <v>0</v>
      </c>
      <c r="M115" s="1455">
        <v>0</v>
      </c>
      <c r="N115" s="1455">
        <v>0</v>
      </c>
      <c r="O115" s="1455">
        <v>0</v>
      </c>
      <c r="P115" s="1456">
        <f t="shared" si="92"/>
        <v>0</v>
      </c>
      <c r="Q115" s="1464"/>
      <c r="R115" s="1434"/>
      <c r="S115" s="1455">
        <v>0</v>
      </c>
      <c r="T115" s="1455">
        <v>0</v>
      </c>
      <c r="U115" s="1455">
        <v>0</v>
      </c>
      <c r="V115" s="1455">
        <v>0</v>
      </c>
      <c r="W115" s="1455">
        <v>0</v>
      </c>
      <c r="X115" s="1455">
        <v>0</v>
      </c>
      <c r="Y115" s="1455">
        <v>0</v>
      </c>
      <c r="Z115" s="1455">
        <v>0</v>
      </c>
      <c r="AA115" s="1455">
        <v>0</v>
      </c>
      <c r="AB115" s="1455">
        <v>0</v>
      </c>
      <c r="AC115" s="1455">
        <v>0</v>
      </c>
      <c r="AD115" s="1455">
        <v>0</v>
      </c>
      <c r="AE115" s="1456">
        <f t="shared" si="101"/>
        <v>0</v>
      </c>
      <c r="AF115" s="1464"/>
      <c r="AG115" s="1455">
        <v>0</v>
      </c>
      <c r="AH115" s="1455">
        <v>0</v>
      </c>
      <c r="AI115" s="1455">
        <v>0</v>
      </c>
      <c r="AJ115" s="1455">
        <v>0</v>
      </c>
      <c r="AK115" s="1455">
        <v>0</v>
      </c>
      <c r="AL115" s="1455">
        <v>0</v>
      </c>
      <c r="AM115" s="1455">
        <v>0</v>
      </c>
      <c r="AN115" s="1455">
        <v>0</v>
      </c>
      <c r="AO115" s="1455">
        <v>0</v>
      </c>
      <c r="AP115" s="1455">
        <v>0</v>
      </c>
      <c r="AQ115" s="1455"/>
      <c r="AR115" s="1455">
        <v>0</v>
      </c>
      <c r="AS115" s="1456">
        <f t="shared" si="96"/>
        <v>0</v>
      </c>
      <c r="AU115" s="1455"/>
      <c r="AV115" s="1455">
        <v>0</v>
      </c>
      <c r="AW115" s="1455">
        <v>0</v>
      </c>
      <c r="AX115" s="1455">
        <v>0</v>
      </c>
      <c r="AY115" s="1455">
        <v>0</v>
      </c>
      <c r="AZ115" s="1455">
        <v>0</v>
      </c>
      <c r="BA115" s="1455">
        <v>0</v>
      </c>
      <c r="BB115" s="1455"/>
      <c r="BC115" s="1455"/>
      <c r="BD115" s="1455">
        <v>0</v>
      </c>
      <c r="BE115" s="1455">
        <v>0</v>
      </c>
      <c r="BF115" s="1457"/>
      <c r="BG115" s="1458">
        <f t="shared" si="98"/>
        <v>0</v>
      </c>
      <c r="BI115" s="1459"/>
      <c r="BJ115" s="1459"/>
      <c r="BK115" s="1459"/>
      <c r="BL115" s="1459"/>
      <c r="BM115" s="1459"/>
      <c r="BN115" s="1459"/>
      <c r="BO115" s="1459"/>
      <c r="BP115" s="1459"/>
      <c r="BQ115" s="1459"/>
      <c r="BR115" s="1459"/>
      <c r="BS115" s="1459"/>
      <c r="BT115" s="1459"/>
      <c r="BU115" s="1458">
        <f t="shared" si="100"/>
        <v>0</v>
      </c>
    </row>
    <row r="116" spans="1:73" outlineLevel="1">
      <c r="A116" s="1468"/>
      <c r="B116" s="1454" t="s">
        <v>499</v>
      </c>
      <c r="C116" s="1454" t="s">
        <v>8</v>
      </c>
      <c r="D116" s="1455"/>
      <c r="E116" s="1455"/>
      <c r="F116" s="1455"/>
      <c r="G116" s="1455"/>
      <c r="H116" s="1455">
        <v>0</v>
      </c>
      <c r="I116" s="1455">
        <v>0</v>
      </c>
      <c r="J116" s="1455">
        <v>0</v>
      </c>
      <c r="K116" s="1455">
        <v>0</v>
      </c>
      <c r="L116" s="1455">
        <v>150000000</v>
      </c>
      <c r="M116" s="1455">
        <v>0</v>
      </c>
      <c r="N116" s="1455">
        <v>0</v>
      </c>
      <c r="O116" s="1455">
        <v>0</v>
      </c>
      <c r="P116" s="1456">
        <f t="shared" si="92"/>
        <v>150000000</v>
      </c>
      <c r="Q116" s="1464"/>
      <c r="R116" s="1434"/>
      <c r="S116" s="1455">
        <v>0</v>
      </c>
      <c r="T116" s="1455">
        <v>0</v>
      </c>
      <c r="U116" s="1455">
        <v>0</v>
      </c>
      <c r="V116" s="1455">
        <v>0</v>
      </c>
      <c r="W116" s="1455">
        <v>118225910</v>
      </c>
      <c r="X116" s="1455">
        <v>145532520</v>
      </c>
      <c r="Y116" s="1455">
        <v>158381790</v>
      </c>
      <c r="Z116" s="1455">
        <v>131844930</v>
      </c>
      <c r="AA116" s="1455">
        <v>66119130</v>
      </c>
      <c r="AB116" s="1455">
        <v>0</v>
      </c>
      <c r="AC116" s="1455">
        <v>0</v>
      </c>
      <c r="AD116" s="1455">
        <v>0</v>
      </c>
      <c r="AE116" s="1456">
        <f t="shared" si="101"/>
        <v>620104280</v>
      </c>
      <c r="AF116" s="1464" t="s">
        <v>541</v>
      </c>
      <c r="AG116" s="1455">
        <v>0</v>
      </c>
      <c r="AH116" s="1455">
        <v>0</v>
      </c>
      <c r="AI116" s="1455">
        <v>0</v>
      </c>
      <c r="AJ116" s="1455">
        <v>0</v>
      </c>
      <c r="AK116" s="1455">
        <v>0</v>
      </c>
      <c r="AL116" s="1455">
        <v>0</v>
      </c>
      <c r="AM116" s="1455">
        <v>0</v>
      </c>
      <c r="AN116" s="1455">
        <v>0</v>
      </c>
      <c r="AO116" s="1455">
        <v>0</v>
      </c>
      <c r="AP116" s="1455">
        <v>0</v>
      </c>
      <c r="AQ116" s="1455"/>
      <c r="AR116" s="1455">
        <v>0</v>
      </c>
      <c r="AS116" s="1456">
        <f t="shared" si="96"/>
        <v>0</v>
      </c>
      <c r="AU116" s="1455"/>
      <c r="AV116" s="1455">
        <v>0</v>
      </c>
      <c r="AW116" s="1455">
        <v>0</v>
      </c>
      <c r="AX116" s="1455">
        <v>0</v>
      </c>
      <c r="AY116" s="1455">
        <v>0</v>
      </c>
      <c r="AZ116" s="1455">
        <v>0</v>
      </c>
      <c r="BA116" s="1455">
        <v>0</v>
      </c>
      <c r="BB116" s="1455"/>
      <c r="BC116" s="1455"/>
      <c r="BD116" s="1455">
        <v>0</v>
      </c>
      <c r="BE116" s="1455">
        <v>0</v>
      </c>
      <c r="BF116" s="1457"/>
      <c r="BG116" s="1458">
        <f t="shared" si="98"/>
        <v>0</v>
      </c>
      <c r="BI116" s="1459"/>
      <c r="BJ116" s="1459"/>
      <c r="BK116" s="1459"/>
      <c r="BL116" s="1459"/>
      <c r="BM116" s="1459"/>
      <c r="BN116" s="1459"/>
      <c r="BO116" s="1459"/>
      <c r="BP116" s="1459"/>
      <c r="BQ116" s="1459"/>
      <c r="BR116" s="1459"/>
      <c r="BS116" s="1459"/>
      <c r="BT116" s="1459"/>
      <c r="BU116" s="1458">
        <f t="shared" si="100"/>
        <v>0</v>
      </c>
    </row>
    <row r="117" spans="1:73" outlineLevel="1">
      <c r="A117" s="1468"/>
      <c r="B117" s="1454" t="s">
        <v>500</v>
      </c>
      <c r="C117" s="1454" t="s">
        <v>8</v>
      </c>
      <c r="D117" s="1455"/>
      <c r="E117" s="1455"/>
      <c r="F117" s="1455"/>
      <c r="G117" s="1455"/>
      <c r="H117" s="1455">
        <v>0</v>
      </c>
      <c r="I117" s="1455">
        <v>0</v>
      </c>
      <c r="J117" s="1455">
        <v>0</v>
      </c>
      <c r="K117" s="1455">
        <v>0</v>
      </c>
      <c r="L117" s="1455">
        <v>0</v>
      </c>
      <c r="M117" s="1455">
        <v>0</v>
      </c>
      <c r="N117" s="1455">
        <v>0</v>
      </c>
      <c r="O117" s="1455">
        <v>0</v>
      </c>
      <c r="P117" s="1456">
        <f t="shared" si="92"/>
        <v>0</v>
      </c>
      <c r="Q117" s="1464"/>
      <c r="R117" s="1434"/>
      <c r="S117" s="1455">
        <v>0</v>
      </c>
      <c r="T117" s="1455">
        <v>0</v>
      </c>
      <c r="U117" s="1455">
        <v>0</v>
      </c>
      <c r="V117" s="1455">
        <v>0</v>
      </c>
      <c r="W117" s="1455">
        <v>0</v>
      </c>
      <c r="X117" s="1455">
        <v>0</v>
      </c>
      <c r="Y117" s="1455">
        <v>0</v>
      </c>
      <c r="Z117" s="1455">
        <v>0</v>
      </c>
      <c r="AA117" s="1455">
        <v>0</v>
      </c>
      <c r="AB117" s="1455">
        <v>0</v>
      </c>
      <c r="AC117" s="1455">
        <v>0</v>
      </c>
      <c r="AD117" s="1455">
        <v>0</v>
      </c>
      <c r="AE117" s="1456">
        <f t="shared" si="101"/>
        <v>0</v>
      </c>
      <c r="AF117" s="1464"/>
      <c r="AG117" s="1455">
        <v>0</v>
      </c>
      <c r="AH117" s="1455">
        <v>0</v>
      </c>
      <c r="AI117" s="1455">
        <v>0</v>
      </c>
      <c r="AJ117" s="1455">
        <v>0</v>
      </c>
      <c r="AK117" s="1455">
        <v>0</v>
      </c>
      <c r="AL117" s="1455">
        <v>0</v>
      </c>
      <c r="AM117" s="1455">
        <v>0</v>
      </c>
      <c r="AN117" s="1455">
        <v>0</v>
      </c>
      <c r="AO117" s="1455">
        <v>0</v>
      </c>
      <c r="AP117" s="1455">
        <v>0</v>
      </c>
      <c r="AQ117" s="1455"/>
      <c r="AR117" s="1455">
        <v>0</v>
      </c>
      <c r="AS117" s="1456">
        <f t="shared" si="96"/>
        <v>0</v>
      </c>
      <c r="AU117" s="1455"/>
      <c r="AV117" s="1455">
        <v>0</v>
      </c>
      <c r="AW117" s="1455">
        <v>0</v>
      </c>
      <c r="AX117" s="1455">
        <v>0</v>
      </c>
      <c r="AY117" s="1455">
        <v>0</v>
      </c>
      <c r="AZ117" s="1455">
        <v>0</v>
      </c>
      <c r="BA117" s="1455">
        <v>0</v>
      </c>
      <c r="BB117" s="1455"/>
      <c r="BC117" s="1455"/>
      <c r="BD117" s="1455">
        <v>0</v>
      </c>
      <c r="BE117" s="1455">
        <v>0</v>
      </c>
      <c r="BF117" s="1457"/>
      <c r="BG117" s="1458">
        <f t="shared" si="98"/>
        <v>0</v>
      </c>
      <c r="BI117" s="1459"/>
      <c r="BJ117" s="1459"/>
      <c r="BK117" s="1459"/>
      <c r="BL117" s="1459"/>
      <c r="BM117" s="1459"/>
      <c r="BN117" s="1459"/>
      <c r="BO117" s="1459"/>
      <c r="BP117" s="1459"/>
      <c r="BQ117" s="1459"/>
      <c r="BR117" s="1459"/>
      <c r="BS117" s="1459"/>
      <c r="BT117" s="1459"/>
      <c r="BU117" s="1458">
        <f t="shared" si="100"/>
        <v>0</v>
      </c>
    </row>
    <row r="118" spans="1:73" outlineLevel="1">
      <c r="A118" s="1468"/>
      <c r="B118" s="1454" t="s">
        <v>501</v>
      </c>
      <c r="C118" s="1454" t="s">
        <v>8</v>
      </c>
      <c r="D118" s="1455"/>
      <c r="E118" s="1455"/>
      <c r="F118" s="1455"/>
      <c r="G118" s="1455"/>
      <c r="H118" s="1455">
        <v>0</v>
      </c>
      <c r="I118" s="1455">
        <v>0</v>
      </c>
      <c r="J118" s="1455">
        <v>0</v>
      </c>
      <c r="K118" s="1455">
        <v>0</v>
      </c>
      <c r="L118" s="1455">
        <v>0</v>
      </c>
      <c r="M118" s="1455">
        <v>0</v>
      </c>
      <c r="N118" s="1455">
        <v>0</v>
      </c>
      <c r="O118" s="1455">
        <v>0</v>
      </c>
      <c r="P118" s="1456">
        <f t="shared" ref="P118:P183" si="118">SUM(D118:O118)</f>
        <v>0</v>
      </c>
      <c r="Q118" s="1464"/>
      <c r="R118" s="1434"/>
      <c r="S118" s="1455">
        <v>0</v>
      </c>
      <c r="T118" s="1455">
        <v>0</v>
      </c>
      <c r="U118" s="1455">
        <v>0</v>
      </c>
      <c r="V118" s="1455">
        <v>0</v>
      </c>
      <c r="W118" s="1455">
        <v>0</v>
      </c>
      <c r="X118" s="1455">
        <v>0</v>
      </c>
      <c r="Y118" s="1455">
        <v>0</v>
      </c>
      <c r="Z118" s="1455">
        <v>0</v>
      </c>
      <c r="AA118" s="1455">
        <v>0</v>
      </c>
      <c r="AB118" s="1455">
        <v>0</v>
      </c>
      <c r="AC118" s="1455">
        <v>0</v>
      </c>
      <c r="AD118" s="1455">
        <v>0</v>
      </c>
      <c r="AE118" s="1456">
        <f>SUM(S118:AD118)</f>
        <v>0</v>
      </c>
      <c r="AF118" s="1464"/>
      <c r="AG118" s="1455">
        <v>0</v>
      </c>
      <c r="AH118" s="1455">
        <v>0</v>
      </c>
      <c r="AI118" s="1455">
        <v>0</v>
      </c>
      <c r="AJ118" s="1455">
        <v>0</v>
      </c>
      <c r="AK118" s="1455">
        <v>0</v>
      </c>
      <c r="AL118" s="1455">
        <v>0</v>
      </c>
      <c r="AM118" s="1455">
        <v>0</v>
      </c>
      <c r="AN118" s="1455">
        <v>0</v>
      </c>
      <c r="AO118" s="1455">
        <v>0</v>
      </c>
      <c r="AP118" s="1455">
        <v>0</v>
      </c>
      <c r="AQ118" s="1455"/>
      <c r="AR118" s="1455">
        <v>0</v>
      </c>
      <c r="AS118" s="1456">
        <f>SUM(AG118:AR118)</f>
        <v>0</v>
      </c>
      <c r="AU118" s="1455"/>
      <c r="AV118" s="1455">
        <v>0</v>
      </c>
      <c r="AW118" s="1455">
        <v>0</v>
      </c>
      <c r="AX118" s="1455">
        <v>0</v>
      </c>
      <c r="AY118" s="1455">
        <v>0</v>
      </c>
      <c r="AZ118" s="1455">
        <v>0</v>
      </c>
      <c r="BA118" s="1455">
        <v>0</v>
      </c>
      <c r="BB118" s="1455"/>
      <c r="BC118" s="1455"/>
      <c r="BD118" s="1455">
        <v>0</v>
      </c>
      <c r="BE118" s="1455">
        <v>0</v>
      </c>
      <c r="BF118" s="1457"/>
      <c r="BG118" s="1458">
        <f>SUM(AU118:BF118)</f>
        <v>0</v>
      </c>
      <c r="BI118" s="1459"/>
      <c r="BJ118" s="1459"/>
      <c r="BK118" s="1459"/>
      <c r="BL118" s="1459"/>
      <c r="BM118" s="1459"/>
      <c r="BN118" s="1459"/>
      <c r="BO118" s="1459"/>
      <c r="BP118" s="1459"/>
      <c r="BQ118" s="1459"/>
      <c r="BR118" s="1459"/>
      <c r="BS118" s="1459"/>
      <c r="BT118" s="1459"/>
      <c r="BU118" s="1458">
        <f>SUM(BI118:BT118)</f>
        <v>0</v>
      </c>
    </row>
    <row r="119" spans="1:73" outlineLevel="1">
      <c r="A119" s="1468"/>
      <c r="B119" s="1454" t="s">
        <v>502</v>
      </c>
      <c r="C119" s="1454" t="s">
        <v>8</v>
      </c>
      <c r="D119" s="1455"/>
      <c r="E119" s="1455"/>
      <c r="F119" s="1455"/>
      <c r="G119" s="1455"/>
      <c r="H119" s="1455">
        <v>0</v>
      </c>
      <c r="I119" s="1455">
        <v>0</v>
      </c>
      <c r="J119" s="1455">
        <v>0</v>
      </c>
      <c r="K119" s="1455">
        <v>0</v>
      </c>
      <c r="L119" s="1455">
        <v>0</v>
      </c>
      <c r="M119" s="1455">
        <v>0</v>
      </c>
      <c r="N119" s="1455">
        <v>0</v>
      </c>
      <c r="O119" s="1455">
        <v>0</v>
      </c>
      <c r="P119" s="1456">
        <f t="shared" si="118"/>
        <v>0</v>
      </c>
      <c r="Q119" s="1464"/>
      <c r="R119" s="1434"/>
      <c r="S119" s="1455">
        <v>0</v>
      </c>
      <c r="T119" s="1455">
        <v>0</v>
      </c>
      <c r="U119" s="1455">
        <v>0</v>
      </c>
      <c r="V119" s="1455">
        <v>0</v>
      </c>
      <c r="W119" s="1455">
        <v>0</v>
      </c>
      <c r="X119" s="1455">
        <v>0</v>
      </c>
      <c r="Y119" s="1455">
        <v>0</v>
      </c>
      <c r="Z119" s="1455">
        <v>0</v>
      </c>
      <c r="AA119" s="1455">
        <v>0</v>
      </c>
      <c r="AB119" s="1455">
        <v>0</v>
      </c>
      <c r="AC119" s="1455">
        <v>0</v>
      </c>
      <c r="AD119" s="1455">
        <v>0</v>
      </c>
      <c r="AE119" s="1456">
        <f>SUM(S119:AD119)</f>
        <v>0</v>
      </c>
      <c r="AF119" s="1464"/>
      <c r="AG119" s="1455">
        <v>0</v>
      </c>
      <c r="AH119" s="1455">
        <v>0</v>
      </c>
      <c r="AI119" s="1455">
        <v>0</v>
      </c>
      <c r="AJ119" s="1455">
        <v>0</v>
      </c>
      <c r="AK119" s="1455">
        <v>0</v>
      </c>
      <c r="AL119" s="1455">
        <v>0</v>
      </c>
      <c r="AM119" s="1455">
        <v>0</v>
      </c>
      <c r="AN119" s="1455">
        <v>0</v>
      </c>
      <c r="AO119" s="1455">
        <v>0</v>
      </c>
      <c r="AP119" s="1455">
        <v>0</v>
      </c>
      <c r="AQ119" s="1455"/>
      <c r="AR119" s="1455">
        <v>0</v>
      </c>
      <c r="AS119" s="1456">
        <f>SUM(AG119:AR119)</f>
        <v>0</v>
      </c>
      <c r="AU119" s="1455"/>
      <c r="AV119" s="1455">
        <v>0</v>
      </c>
      <c r="AW119" s="1455">
        <v>0</v>
      </c>
      <c r="AX119" s="1455">
        <v>0</v>
      </c>
      <c r="AY119" s="1455">
        <v>0</v>
      </c>
      <c r="AZ119" s="1455">
        <v>0</v>
      </c>
      <c r="BA119" s="1455">
        <v>0</v>
      </c>
      <c r="BB119" s="1455"/>
      <c r="BC119" s="1455"/>
      <c r="BD119" s="1455">
        <v>0</v>
      </c>
      <c r="BE119" s="1455">
        <v>0</v>
      </c>
      <c r="BF119" s="1457"/>
      <c r="BG119" s="1458">
        <f>SUM(AU119:BF119)</f>
        <v>0</v>
      </c>
      <c r="BI119" s="1459"/>
      <c r="BJ119" s="1459"/>
      <c r="BK119" s="1459"/>
      <c r="BL119" s="1459"/>
      <c r="BM119" s="1459"/>
      <c r="BN119" s="1459"/>
      <c r="BO119" s="1459"/>
      <c r="BP119" s="1459"/>
      <c r="BQ119" s="1459"/>
      <c r="BR119" s="1459"/>
      <c r="BS119" s="1459"/>
      <c r="BT119" s="1459"/>
      <c r="BU119" s="1458">
        <f>SUM(BI119:BT119)</f>
        <v>0</v>
      </c>
    </row>
    <row r="120" spans="1:73" s="1496" customFormat="1" outlineLevel="1">
      <c r="A120" s="1492"/>
      <c r="B120" s="1493" t="s">
        <v>503</v>
      </c>
      <c r="C120" s="1493" t="s">
        <v>8</v>
      </c>
      <c r="D120" s="1494"/>
      <c r="E120" s="1494"/>
      <c r="F120" s="1494"/>
      <c r="G120" s="1494"/>
      <c r="H120" s="1494">
        <v>0</v>
      </c>
      <c r="I120" s="1494">
        <v>0</v>
      </c>
      <c r="J120" s="1494">
        <v>2195864</v>
      </c>
      <c r="K120" s="1494">
        <v>1791362</v>
      </c>
      <c r="L120" s="1494">
        <v>1733577</v>
      </c>
      <c r="M120" s="1494">
        <v>1791362</v>
      </c>
      <c r="N120" s="1494">
        <v>1733577</v>
      </c>
      <c r="O120" s="1494">
        <v>1791362</v>
      </c>
      <c r="P120" s="1494">
        <f t="shared" si="118"/>
        <v>11037104</v>
      </c>
      <c r="Q120" s="1495"/>
      <c r="R120" s="1492"/>
      <c r="S120" s="1494">
        <v>1791363</v>
      </c>
      <c r="T120" s="1494">
        <v>1618005</v>
      </c>
      <c r="U120" s="1494">
        <v>1791362</v>
      </c>
      <c r="V120" s="1494">
        <v>1733577</v>
      </c>
      <c r="W120" s="1494">
        <v>1791362</v>
      </c>
      <c r="X120" s="1494">
        <v>161186702</v>
      </c>
      <c r="Y120" s="1494">
        <v>-8298831</v>
      </c>
      <c r="Z120" s="1494">
        <v>51579007</v>
      </c>
      <c r="AA120" s="1494">
        <v>51521220</v>
      </c>
      <c r="AB120" s="1494">
        <v>-129666557</v>
      </c>
      <c r="AC120" s="1494">
        <v>124009790</v>
      </c>
      <c r="AD120" s="1494">
        <v>12419029</v>
      </c>
      <c r="AE120" s="1494">
        <f>SUM(S120:AD120)</f>
        <v>271476029</v>
      </c>
      <c r="AF120" s="1499" t="s">
        <v>542</v>
      </c>
      <c r="AG120" s="1494">
        <v>26929586</v>
      </c>
      <c r="AH120" s="1494">
        <v>25192194</v>
      </c>
      <c r="AI120" s="1494">
        <v>14419872</v>
      </c>
      <c r="AJ120" s="1494">
        <v>24891757</v>
      </c>
      <c r="AK120" s="1494">
        <v>25721483</v>
      </c>
      <c r="AL120" s="1494">
        <v>15666623</v>
      </c>
      <c r="AM120" s="1494">
        <v>-36550069</v>
      </c>
      <c r="AN120" s="1494">
        <v>6747608</v>
      </c>
      <c r="AO120" s="1494">
        <v>7866280</v>
      </c>
      <c r="AP120" s="1494">
        <v>12685085</v>
      </c>
      <c r="AQ120" s="1494">
        <v>11152935</v>
      </c>
      <c r="AR120" s="1494">
        <v>12685085</v>
      </c>
      <c r="AS120" s="1494">
        <f>SUM(AG120:AR120)</f>
        <v>147408439</v>
      </c>
      <c r="AU120" s="1494">
        <v>12685085</v>
      </c>
      <c r="AV120" s="1494">
        <v>11457497</v>
      </c>
      <c r="AW120" s="1494">
        <v>12685085</v>
      </c>
      <c r="AX120" s="1494">
        <v>12275889</v>
      </c>
      <c r="AY120" s="1494">
        <v>12685085</v>
      </c>
      <c r="AZ120" s="1494">
        <v>12275889</v>
      </c>
      <c r="BA120" s="1494">
        <v>12685085</v>
      </c>
      <c r="BB120" s="1494">
        <v>12685085</v>
      </c>
      <c r="BC120" s="1494">
        <v>12275889</v>
      </c>
      <c r="BD120" s="1494">
        <v>12685085</v>
      </c>
      <c r="BE120" s="1494">
        <v>12275889</v>
      </c>
      <c r="BF120" s="1494">
        <v>12685085</v>
      </c>
      <c r="BG120" s="1494">
        <f>SUM(AU120:BF120)</f>
        <v>149356648</v>
      </c>
      <c r="BI120" s="1494">
        <f>BF120</f>
        <v>12685085</v>
      </c>
      <c r="BJ120" s="1494">
        <v>12685085</v>
      </c>
      <c r="BK120" s="1494">
        <v>12685085</v>
      </c>
      <c r="BL120" s="1494">
        <v>12685085</v>
      </c>
      <c r="BM120" s="1494">
        <v>12685085</v>
      </c>
      <c r="BN120" s="1494"/>
      <c r="BO120" s="1494"/>
      <c r="BP120" s="1494"/>
      <c r="BQ120" s="1494"/>
      <c r="BR120" s="1494"/>
      <c r="BS120" s="1494"/>
      <c r="BT120" s="1494"/>
      <c r="BU120" s="1494">
        <f>SUM(BI120:BT120)</f>
        <v>63425425</v>
      </c>
    </row>
    <row r="121" spans="1:73" outlineLevel="1">
      <c r="A121" s="1468"/>
      <c r="B121" s="1454" t="s">
        <v>504</v>
      </c>
      <c r="C121" s="1454" t="s">
        <v>8</v>
      </c>
      <c r="D121" s="1455"/>
      <c r="E121" s="1455"/>
      <c r="F121" s="1455"/>
      <c r="G121" s="1455"/>
      <c r="H121" s="1455"/>
      <c r="I121" s="1455"/>
      <c r="J121" s="1455">
        <v>0</v>
      </c>
      <c r="K121" s="1455">
        <v>0</v>
      </c>
      <c r="L121" s="1455">
        <v>0</v>
      </c>
      <c r="M121" s="1455">
        <v>0</v>
      </c>
      <c r="N121" s="1455">
        <v>0</v>
      </c>
      <c r="O121" s="1455">
        <v>0</v>
      </c>
      <c r="P121" s="1456">
        <f t="shared" si="118"/>
        <v>0</v>
      </c>
      <c r="Q121" s="1434"/>
      <c r="R121" s="1434"/>
      <c r="S121" s="1455">
        <v>0</v>
      </c>
      <c r="T121" s="1455">
        <v>0</v>
      </c>
      <c r="U121" s="1455">
        <v>0</v>
      </c>
      <c r="V121" s="1455">
        <v>0</v>
      </c>
      <c r="W121" s="1455">
        <v>0</v>
      </c>
      <c r="X121" s="1455">
        <v>0</v>
      </c>
      <c r="Y121" s="1455">
        <v>0</v>
      </c>
      <c r="Z121" s="1455">
        <v>0</v>
      </c>
      <c r="AA121" s="1455">
        <v>0</v>
      </c>
      <c r="AB121" s="1455">
        <v>0</v>
      </c>
      <c r="AC121" s="1455">
        <v>0</v>
      </c>
      <c r="AD121" s="1455">
        <v>0</v>
      </c>
      <c r="AE121" s="1456">
        <f>SUM(S121:AD121)</f>
        <v>0</v>
      </c>
      <c r="AF121" s="1474"/>
      <c r="AG121" s="1455">
        <v>0</v>
      </c>
      <c r="AH121" s="1455">
        <v>0</v>
      </c>
      <c r="AI121" s="1455">
        <v>0</v>
      </c>
      <c r="AJ121" s="1455">
        <v>0</v>
      </c>
      <c r="AK121" s="1455">
        <v>0</v>
      </c>
      <c r="AL121" s="1455">
        <v>0</v>
      </c>
      <c r="AM121" s="1455">
        <v>0</v>
      </c>
      <c r="AN121" s="1455">
        <v>0</v>
      </c>
      <c r="AO121" s="1455">
        <v>0</v>
      </c>
      <c r="AP121" s="1455">
        <v>0</v>
      </c>
      <c r="AQ121" s="1455"/>
      <c r="AR121" s="1455">
        <v>0</v>
      </c>
      <c r="AS121" s="1456">
        <f>SUM(AG121:AR121)</f>
        <v>0</v>
      </c>
      <c r="AU121" s="1455"/>
      <c r="AV121" s="1455">
        <v>0</v>
      </c>
      <c r="AW121" s="1455">
        <v>0</v>
      </c>
      <c r="AX121" s="1455">
        <v>0</v>
      </c>
      <c r="AY121" s="1455">
        <v>0</v>
      </c>
      <c r="AZ121" s="1455">
        <v>0</v>
      </c>
      <c r="BA121" s="1455">
        <v>0</v>
      </c>
      <c r="BB121" s="1455"/>
      <c r="BC121" s="1455"/>
      <c r="BD121" s="1455">
        <v>0</v>
      </c>
      <c r="BE121" s="1455">
        <v>0</v>
      </c>
      <c r="BF121" s="1457"/>
      <c r="BG121" s="1458">
        <f>SUM(AU121:BF121)</f>
        <v>0</v>
      </c>
      <c r="BI121" s="1459"/>
      <c r="BJ121" s="1459"/>
      <c r="BK121" s="1459"/>
      <c r="BL121" s="1459"/>
      <c r="BM121" s="1459"/>
      <c r="BN121" s="1459"/>
      <c r="BO121" s="1459"/>
      <c r="BP121" s="1459"/>
      <c r="BQ121" s="1459"/>
      <c r="BR121" s="1459"/>
      <c r="BS121" s="1459"/>
      <c r="BT121" s="1459"/>
      <c r="BU121" s="1458">
        <f>SUM(BI121:BT121)</f>
        <v>0</v>
      </c>
    </row>
    <row r="122" spans="1:73">
      <c r="A122" s="1468"/>
      <c r="B122" s="1469" t="s">
        <v>505</v>
      </c>
      <c r="C122" s="1469"/>
      <c r="D122" s="1451">
        <f t="shared" ref="D122:O122" si="119">D86-D87</f>
        <v>0</v>
      </c>
      <c r="E122" s="1451">
        <f t="shared" si="119"/>
        <v>0</v>
      </c>
      <c r="F122" s="1451">
        <f t="shared" si="119"/>
        <v>0</v>
      </c>
      <c r="G122" s="1451">
        <f t="shared" si="119"/>
        <v>-415842769.54166669</v>
      </c>
      <c r="H122" s="1451">
        <f t="shared" si="119"/>
        <v>-519921842.45833331</v>
      </c>
      <c r="I122" s="1451">
        <f t="shared" si="119"/>
        <v>-595875742</v>
      </c>
      <c r="J122" s="1451">
        <f t="shared" si="119"/>
        <v>-636551595</v>
      </c>
      <c r="K122" s="1451">
        <f t="shared" si="119"/>
        <v>-945626253</v>
      </c>
      <c r="L122" s="1451">
        <f t="shared" si="119"/>
        <v>-1126976465</v>
      </c>
      <c r="M122" s="1451">
        <f t="shared" si="119"/>
        <v>-1090444076</v>
      </c>
      <c r="N122" s="1451">
        <f t="shared" si="119"/>
        <v>-1099079156</v>
      </c>
      <c r="O122" s="1451">
        <f t="shared" si="119"/>
        <v>-1481871638</v>
      </c>
      <c r="P122" s="1452">
        <f t="shared" si="118"/>
        <v>-7912189537</v>
      </c>
      <c r="Q122" s="1434"/>
      <c r="R122" s="1434"/>
      <c r="S122" s="1451">
        <f t="shared" ref="S122:AD122" si="120">S86-S87</f>
        <v>-1170085193</v>
      </c>
      <c r="T122" s="1451">
        <f t="shared" si="120"/>
        <v>-1178679591</v>
      </c>
      <c r="U122" s="1451">
        <f t="shared" si="120"/>
        <v>-1426308389</v>
      </c>
      <c r="V122" s="1451">
        <f t="shared" si="120"/>
        <v>-1453819062</v>
      </c>
      <c r="W122" s="1451">
        <f t="shared" si="120"/>
        <v>-1437842709</v>
      </c>
      <c r="X122" s="1451">
        <f t="shared" si="120"/>
        <v>-1654889323</v>
      </c>
      <c r="Y122" s="1451">
        <f t="shared" si="120"/>
        <v>-1417578684</v>
      </c>
      <c r="Z122" s="1451">
        <f t="shared" si="120"/>
        <v>-1502560375</v>
      </c>
      <c r="AA122" s="1451">
        <f t="shared" si="120"/>
        <v>-1788690427</v>
      </c>
      <c r="AB122" s="1451">
        <f t="shared" si="120"/>
        <v>-1542375346</v>
      </c>
      <c r="AC122" s="1451">
        <f t="shared" si="120"/>
        <v>-674961615</v>
      </c>
      <c r="AD122" s="1451">
        <f t="shared" si="120"/>
        <v>-398454043</v>
      </c>
      <c r="AE122" s="1452">
        <f>SUM(S122:AD122)</f>
        <v>-15646244757</v>
      </c>
      <c r="AF122" s="1475"/>
      <c r="AG122" s="1451">
        <f t="shared" ref="AG122:AR122" si="121">AG86-AG87</f>
        <v>-440748173</v>
      </c>
      <c r="AH122" s="1451">
        <f t="shared" si="121"/>
        <v>-389914730</v>
      </c>
      <c r="AI122" s="1451">
        <f t="shared" si="121"/>
        <v>-333708724</v>
      </c>
      <c r="AJ122" s="1451">
        <f t="shared" si="121"/>
        <v>-347854143</v>
      </c>
      <c r="AK122" s="1451">
        <f t="shared" si="121"/>
        <v>-331516448</v>
      </c>
      <c r="AL122" s="1451">
        <f t="shared" si="121"/>
        <v>-310449186</v>
      </c>
      <c r="AM122" s="1451">
        <f t="shared" si="121"/>
        <v>-195920965</v>
      </c>
      <c r="AN122" s="1451">
        <f t="shared" si="121"/>
        <v>-262487214</v>
      </c>
      <c r="AO122" s="1451">
        <f t="shared" si="121"/>
        <v>-56744755</v>
      </c>
      <c r="AP122" s="1451">
        <f t="shared" si="121"/>
        <v>-108208692</v>
      </c>
      <c r="AQ122" s="1451">
        <f t="shared" si="121"/>
        <v>-77523395</v>
      </c>
      <c r="AR122" s="1451">
        <f t="shared" si="121"/>
        <v>-66624548</v>
      </c>
      <c r="AS122" s="1452">
        <f>SUM(AG122:AR122)</f>
        <v>-2921700973</v>
      </c>
      <c r="AU122" s="1451">
        <f t="shared" ref="AU122:BF122" si="122">AU86-AU87</f>
        <v>-69395716</v>
      </c>
      <c r="AV122" s="1451">
        <f t="shared" si="122"/>
        <v>-65772897</v>
      </c>
      <c r="AW122" s="1451">
        <f t="shared" si="122"/>
        <v>-69813947</v>
      </c>
      <c r="AX122" s="1451">
        <f t="shared" si="122"/>
        <v>-69901996</v>
      </c>
      <c r="AY122" s="1451">
        <f t="shared" si="122"/>
        <v>-64280810</v>
      </c>
      <c r="AZ122" s="1451">
        <f t="shared" si="122"/>
        <v>-73868729</v>
      </c>
      <c r="BA122" s="1451">
        <f t="shared" si="122"/>
        <v>-62000427</v>
      </c>
      <c r="BB122" s="1451">
        <f t="shared" si="122"/>
        <v>-62813282</v>
      </c>
      <c r="BC122" s="1451">
        <f t="shared" si="122"/>
        <v>-71153914</v>
      </c>
      <c r="BD122" s="1451">
        <f t="shared" si="122"/>
        <v>-62849819</v>
      </c>
      <c r="BE122" s="1451">
        <f t="shared" si="122"/>
        <v>-61891899</v>
      </c>
      <c r="BF122" s="1451">
        <f t="shared" si="122"/>
        <v>-63313427</v>
      </c>
      <c r="BG122" s="1453">
        <f>SUM(AU122:BF122)</f>
        <v>-797056863</v>
      </c>
      <c r="BI122" s="1451">
        <f t="shared" ref="BI122:BT122" si="123">BI86-BI87</f>
        <v>-60153300.18666666</v>
      </c>
      <c r="BJ122" s="1451">
        <f t="shared" si="123"/>
        <v>-58767166.18666666</v>
      </c>
      <c r="BK122" s="1451">
        <f t="shared" si="123"/>
        <v>-60971382.18666666</v>
      </c>
      <c r="BL122" s="1451">
        <f t="shared" si="123"/>
        <v>-58487382.18666666</v>
      </c>
      <c r="BM122" s="1451">
        <f t="shared" si="123"/>
        <v>-58288382.18666666</v>
      </c>
      <c r="BN122" s="1451">
        <f t="shared" si="123"/>
        <v>-48262297.18666666</v>
      </c>
      <c r="BO122" s="1451">
        <f t="shared" si="123"/>
        <v>-45112297.18666666</v>
      </c>
      <c r="BP122" s="1451">
        <f t="shared" si="123"/>
        <v>-45112297.18666666</v>
      </c>
      <c r="BQ122" s="1451">
        <f t="shared" si="123"/>
        <v>-48372297.18666666</v>
      </c>
      <c r="BR122" s="1451">
        <f t="shared" si="123"/>
        <v>-45112297.18666666</v>
      </c>
      <c r="BS122" s="1451">
        <f t="shared" si="123"/>
        <v>-45112297.18666666</v>
      </c>
      <c r="BT122" s="1451">
        <f t="shared" si="123"/>
        <v>-46864797.18666666</v>
      </c>
      <c r="BU122" s="1453">
        <f>SUM(BI122:BT122)</f>
        <v>-620616193.23999989</v>
      </c>
    </row>
    <row r="123" spans="1:73">
      <c r="A123" s="1434"/>
      <c r="B123" s="1434"/>
      <c r="C123" s="1434"/>
      <c r="D123" s="1435"/>
      <c r="E123" s="1435"/>
      <c r="F123" s="1435"/>
      <c r="G123" s="1434"/>
      <c r="H123" s="1434"/>
      <c r="I123" s="1435">
        <v>0</v>
      </c>
      <c r="J123" s="1435">
        <v>0</v>
      </c>
      <c r="K123" s="1435">
        <v>0</v>
      </c>
      <c r="L123" s="1435"/>
      <c r="M123" s="1435"/>
      <c r="N123" s="1435"/>
      <c r="O123" s="1435"/>
      <c r="P123" s="1435"/>
      <c r="Q123" s="1434"/>
      <c r="R123" s="1434"/>
      <c r="S123" s="1435"/>
      <c r="T123" s="1435"/>
      <c r="U123" s="1435"/>
      <c r="V123" s="1435"/>
      <c r="W123" s="1435"/>
      <c r="X123" s="1435"/>
      <c r="Y123" s="1435"/>
      <c r="Z123" s="1435"/>
      <c r="AA123" s="1435"/>
      <c r="AB123" s="1435"/>
      <c r="AC123" s="1435"/>
      <c r="AD123" s="1435"/>
      <c r="AE123" s="1435"/>
      <c r="AF123" s="1434"/>
      <c r="AG123" s="1435"/>
      <c r="AH123" s="1435"/>
      <c r="AI123" s="1435"/>
      <c r="AJ123" s="1435"/>
      <c r="AK123" s="1435"/>
      <c r="AL123" s="1435"/>
      <c r="AM123" s="1435"/>
      <c r="AN123" s="1435"/>
      <c r="AO123" s="1435"/>
      <c r="AP123" s="1435"/>
      <c r="AQ123" s="1434"/>
      <c r="AR123" s="1434"/>
      <c r="AS123" s="1435"/>
      <c r="AU123" s="1434"/>
      <c r="AV123" s="1434"/>
      <c r="AW123" s="1434"/>
      <c r="AX123" s="1434"/>
      <c r="AY123" s="1434"/>
      <c r="AZ123" s="1434"/>
      <c r="BA123" s="1434"/>
      <c r="BB123" s="1434"/>
      <c r="BC123" s="1434"/>
      <c r="BD123" s="1434"/>
      <c r="BE123" s="1434"/>
      <c r="BF123" s="1434"/>
      <c r="BG123" s="1435"/>
      <c r="BI123" s="1434"/>
      <c r="BJ123" s="1434"/>
      <c r="BK123" s="1434"/>
      <c r="BL123" s="1434"/>
      <c r="BM123" s="1434"/>
      <c r="BN123" s="1434"/>
      <c r="BO123" s="1434"/>
      <c r="BP123" s="1434"/>
      <c r="BQ123" s="1434"/>
      <c r="BR123" s="1434"/>
      <c r="BS123" s="1434"/>
      <c r="BT123" s="1434"/>
      <c r="BU123" s="1435"/>
    </row>
    <row r="124" spans="1:73">
      <c r="A124" s="1434"/>
      <c r="B124" s="1476" t="s">
        <v>543</v>
      </c>
      <c r="C124" s="1434" t="s">
        <v>544</v>
      </c>
      <c r="D124" s="1477">
        <f t="shared" ref="D124:O124" si="124">SUM(D125:D140)</f>
        <v>0</v>
      </c>
      <c r="E124" s="1477">
        <f t="shared" si="124"/>
        <v>0</v>
      </c>
      <c r="F124" s="1477">
        <f t="shared" si="124"/>
        <v>0</v>
      </c>
      <c r="G124" s="1477">
        <f t="shared" si="124"/>
        <v>0</v>
      </c>
      <c r="H124" s="1477">
        <f t="shared" si="124"/>
        <v>0</v>
      </c>
      <c r="I124" s="1477">
        <f t="shared" si="124"/>
        <v>23885618</v>
      </c>
      <c r="J124" s="1477">
        <f t="shared" si="124"/>
        <v>0</v>
      </c>
      <c r="K124" s="1477">
        <f t="shared" si="124"/>
        <v>0</v>
      </c>
      <c r="L124" s="1477">
        <f t="shared" si="124"/>
        <v>39353981</v>
      </c>
      <c r="M124" s="1477">
        <f t="shared" si="124"/>
        <v>0</v>
      </c>
      <c r="N124" s="1477">
        <f t="shared" si="124"/>
        <v>0</v>
      </c>
      <c r="O124" s="1477">
        <f t="shared" si="124"/>
        <v>58740405</v>
      </c>
      <c r="P124" s="1452">
        <f t="shared" si="118"/>
        <v>121980004</v>
      </c>
      <c r="Q124" s="1434"/>
      <c r="R124" s="1434"/>
      <c r="S124" s="1477">
        <f>SUM(S125:S140)</f>
        <v>0</v>
      </c>
      <c r="T124" s="1477">
        <f>SUM(T125:T140)</f>
        <v>0</v>
      </c>
      <c r="U124" s="1477">
        <f t="shared" ref="U124:AD124" si="125">SUM(U125:U140)</f>
        <v>131216902</v>
      </c>
      <c r="V124" s="1477">
        <f t="shared" si="125"/>
        <v>0</v>
      </c>
      <c r="W124" s="1477">
        <f t="shared" si="125"/>
        <v>0</v>
      </c>
      <c r="X124" s="1477">
        <f t="shared" si="125"/>
        <v>113512386</v>
      </c>
      <c r="Y124" s="1477">
        <f t="shared" si="125"/>
        <v>21193973</v>
      </c>
      <c r="Z124" s="1477">
        <f t="shared" si="125"/>
        <v>0</v>
      </c>
      <c r="AA124" s="1477">
        <f t="shared" si="125"/>
        <v>59134642</v>
      </c>
      <c r="AB124" s="1477">
        <f t="shared" si="125"/>
        <v>10993425</v>
      </c>
      <c r="AC124" s="1477">
        <f t="shared" si="125"/>
        <v>0</v>
      </c>
      <c r="AD124" s="1477">
        <f t="shared" si="125"/>
        <v>34045394</v>
      </c>
      <c r="AE124" s="1452">
        <f t="shared" ref="AE124:AE156" si="126">SUM(S124:AD124)</f>
        <v>370096722</v>
      </c>
      <c r="AF124" s="1434"/>
      <c r="AG124" s="1477">
        <f t="shared" ref="AG124:AR124" si="127">SUM(AG125:AG140)</f>
        <v>0</v>
      </c>
      <c r="AH124" s="1477">
        <f t="shared" si="127"/>
        <v>0</v>
      </c>
      <c r="AI124" s="1477">
        <f t="shared" si="127"/>
        <v>41084439</v>
      </c>
      <c r="AJ124" s="1477">
        <f t="shared" si="127"/>
        <v>0</v>
      </c>
      <c r="AK124" s="1477">
        <f t="shared" si="127"/>
        <v>12708904</v>
      </c>
      <c r="AL124" s="1477">
        <f t="shared" si="127"/>
        <v>24942814</v>
      </c>
      <c r="AM124" s="1477">
        <f t="shared" si="127"/>
        <v>0</v>
      </c>
      <c r="AN124" s="1477">
        <f t="shared" si="127"/>
        <v>13407533</v>
      </c>
      <c r="AO124" s="1477">
        <f t="shared" si="127"/>
        <v>18349354</v>
      </c>
      <c r="AP124" s="1477">
        <f t="shared" si="127"/>
        <v>0</v>
      </c>
      <c r="AQ124" s="1477">
        <f t="shared" si="127"/>
        <v>1009685</v>
      </c>
      <c r="AR124" s="1477">
        <f t="shared" si="127"/>
        <v>31873021</v>
      </c>
      <c r="AS124" s="1452">
        <f t="shared" ref="AS124:AS156" si="128">SUM(AG124:AR124)</f>
        <v>143375750</v>
      </c>
      <c r="AU124" s="1477">
        <f xml:space="preserve"> SUM(AU125:AU140)</f>
        <v>0</v>
      </c>
      <c r="AV124" s="1477">
        <f t="shared" ref="AV124:BF124" si="129" xml:space="preserve"> SUM(AV125:AV140)</f>
        <v>0</v>
      </c>
      <c r="AW124" s="1477">
        <f t="shared" si="129"/>
        <v>36398713</v>
      </c>
      <c r="AX124" s="1477">
        <f t="shared" si="129"/>
        <v>0</v>
      </c>
      <c r="AY124" s="1477">
        <f t="shared" si="129"/>
        <v>0</v>
      </c>
      <c r="AZ124" s="1477">
        <f t="shared" si="129"/>
        <v>34236060</v>
      </c>
      <c r="BA124" s="1477">
        <f t="shared" si="129"/>
        <v>0</v>
      </c>
      <c r="BB124" s="1477">
        <f t="shared" si="129"/>
        <v>0</v>
      </c>
      <c r="BC124" s="1477">
        <f t="shared" si="129"/>
        <v>25002724</v>
      </c>
      <c r="BD124" s="1477">
        <f t="shared" si="129"/>
        <v>0</v>
      </c>
      <c r="BE124" s="1477">
        <f t="shared" si="129"/>
        <v>0</v>
      </c>
      <c r="BF124" s="1477">
        <f t="shared" si="129"/>
        <v>90960015</v>
      </c>
      <c r="BG124" s="1453">
        <f t="shared" ref="BG124:BG156" si="130">SUM(AU124:BF124)</f>
        <v>186597512</v>
      </c>
      <c r="BI124" s="1477"/>
      <c r="BJ124" s="1477"/>
      <c r="BK124" s="1477"/>
      <c r="BL124" s="1477"/>
      <c r="BM124" s="1477"/>
      <c r="BN124" s="1477"/>
      <c r="BO124" s="1477"/>
      <c r="BP124" s="1477"/>
      <c r="BQ124" s="1477"/>
      <c r="BR124" s="1477"/>
      <c r="BS124" s="1477"/>
      <c r="BT124" s="1477"/>
      <c r="BU124" s="1453">
        <f t="shared" ref="BU124:BU156" si="131">SUM(BI124:BT124)</f>
        <v>0</v>
      </c>
    </row>
    <row r="125" spans="1:73" outlineLevel="1">
      <c r="A125" s="1434"/>
      <c r="B125" s="1478" t="s">
        <v>18</v>
      </c>
      <c r="C125" s="1434"/>
      <c r="D125" s="1455"/>
      <c r="E125" s="1455"/>
      <c r="F125" s="1455"/>
      <c r="G125" s="1455"/>
      <c r="H125" s="1455"/>
      <c r="I125" s="1455">
        <v>23885618</v>
      </c>
      <c r="J125" s="1455">
        <v>0</v>
      </c>
      <c r="K125" s="1455">
        <v>0</v>
      </c>
      <c r="L125" s="1455">
        <v>39353981</v>
      </c>
      <c r="M125" s="1455">
        <v>0</v>
      </c>
      <c r="N125" s="1455">
        <v>0</v>
      </c>
      <c r="O125" s="1455">
        <v>58740405</v>
      </c>
      <c r="P125" s="1456">
        <f t="shared" si="118"/>
        <v>121980004</v>
      </c>
      <c r="Q125" s="1434"/>
      <c r="R125" s="1434"/>
      <c r="S125" s="1455">
        <v>0</v>
      </c>
      <c r="T125" s="1455">
        <v>0</v>
      </c>
      <c r="U125" s="1455">
        <v>131216902</v>
      </c>
      <c r="V125" s="1455">
        <v>0</v>
      </c>
      <c r="W125" s="1455">
        <v>0</v>
      </c>
      <c r="X125" s="1455">
        <v>113512386</v>
      </c>
      <c r="Y125" s="1455">
        <v>21193973</v>
      </c>
      <c r="Z125" s="1455">
        <v>0</v>
      </c>
      <c r="AA125" s="1455">
        <v>59134642</v>
      </c>
      <c r="AB125" s="1455">
        <v>10993425</v>
      </c>
      <c r="AC125" s="1455">
        <v>0</v>
      </c>
      <c r="AD125" s="1455">
        <v>34045394</v>
      </c>
      <c r="AE125" s="1456">
        <f t="shared" si="126"/>
        <v>370096722</v>
      </c>
      <c r="AF125" s="1434"/>
      <c r="AG125" s="1455">
        <v>0</v>
      </c>
      <c r="AH125" s="1455">
        <v>0</v>
      </c>
      <c r="AI125" s="1455">
        <v>41084439</v>
      </c>
      <c r="AJ125" s="1455">
        <v>0</v>
      </c>
      <c r="AK125" s="1455">
        <v>12708904</v>
      </c>
      <c r="AL125" s="1455">
        <f>78736157-SUM(AG125:AK125)</f>
        <v>24942814</v>
      </c>
      <c r="AM125" s="1455">
        <v>0</v>
      </c>
      <c r="AN125" s="1455">
        <v>13407533</v>
      </c>
      <c r="AO125" s="1455">
        <v>7467234</v>
      </c>
      <c r="AP125" s="1455">
        <v>0</v>
      </c>
      <c r="AQ125" s="1455">
        <v>1009685</v>
      </c>
      <c r="AR125" s="1457">
        <v>3392011</v>
      </c>
      <c r="AS125" s="1456">
        <f t="shared" si="128"/>
        <v>104012620</v>
      </c>
      <c r="AT125" s="1436">
        <f>SUM(AG125:AP125)</f>
        <v>99610924</v>
      </c>
      <c r="AU125" s="1457"/>
      <c r="AV125" s="1457"/>
      <c r="AW125" s="1457">
        <v>6150684</v>
      </c>
      <c r="AX125" s="1457"/>
      <c r="AY125" s="1457"/>
      <c r="AZ125" s="1457">
        <v>5919388</v>
      </c>
      <c r="BA125" s="1457"/>
      <c r="BB125" s="1457"/>
      <c r="BC125" s="1457">
        <v>3965784</v>
      </c>
      <c r="BD125" s="1457"/>
      <c r="BE125" s="1457"/>
      <c r="BF125" s="1457">
        <v>2082195</v>
      </c>
      <c r="BG125" s="1458">
        <f t="shared" si="130"/>
        <v>18118051</v>
      </c>
      <c r="BI125" s="1457"/>
      <c r="BJ125" s="1457"/>
      <c r="BK125" s="1457"/>
      <c r="BL125" s="1457"/>
      <c r="BM125" s="1457"/>
      <c r="BN125" s="1457"/>
      <c r="BO125" s="1457"/>
      <c r="BP125" s="1457"/>
      <c r="BQ125" s="1457"/>
      <c r="BR125" s="1457"/>
      <c r="BS125" s="1457"/>
      <c r="BT125" s="1457"/>
      <c r="BU125" s="1458">
        <f t="shared" si="131"/>
        <v>0</v>
      </c>
    </row>
    <row r="126" spans="1:73" outlineLevel="1">
      <c r="A126" s="1434"/>
      <c r="B126" s="1478" t="s">
        <v>545</v>
      </c>
      <c r="C126" s="1434"/>
      <c r="D126" s="1455"/>
      <c r="E126" s="1455"/>
      <c r="F126" s="1455"/>
      <c r="G126" s="1455"/>
      <c r="H126" s="1455"/>
      <c r="I126" s="1455"/>
      <c r="J126" s="1455">
        <v>0</v>
      </c>
      <c r="K126" s="1455">
        <v>0</v>
      </c>
      <c r="L126" s="1455">
        <v>0</v>
      </c>
      <c r="M126" s="1455">
        <v>0</v>
      </c>
      <c r="N126" s="1455">
        <v>0</v>
      </c>
      <c r="O126" s="1455">
        <v>0</v>
      </c>
      <c r="P126" s="1456">
        <f t="shared" si="118"/>
        <v>0</v>
      </c>
      <c r="Q126" s="1434"/>
      <c r="R126" s="1434"/>
      <c r="S126" s="1455">
        <v>0</v>
      </c>
      <c r="T126" s="1455">
        <v>0</v>
      </c>
      <c r="U126" s="1455">
        <v>0</v>
      </c>
      <c r="V126" s="1455">
        <v>0</v>
      </c>
      <c r="W126" s="1455">
        <v>0</v>
      </c>
      <c r="X126" s="1455">
        <v>0</v>
      </c>
      <c r="Y126" s="1455">
        <v>0</v>
      </c>
      <c r="Z126" s="1455">
        <v>0</v>
      </c>
      <c r="AA126" s="1455">
        <v>0</v>
      </c>
      <c r="AB126" s="1455">
        <v>0</v>
      </c>
      <c r="AC126" s="1455">
        <v>0</v>
      </c>
      <c r="AD126" s="1455">
        <v>0</v>
      </c>
      <c r="AE126" s="1456">
        <f t="shared" si="126"/>
        <v>0</v>
      </c>
      <c r="AF126" s="1434"/>
      <c r="AG126" s="1455">
        <v>0</v>
      </c>
      <c r="AH126" s="1455">
        <v>0</v>
      </c>
      <c r="AI126" s="1455">
        <v>0</v>
      </c>
      <c r="AJ126" s="1455">
        <v>0</v>
      </c>
      <c r="AK126" s="1455">
        <v>0</v>
      </c>
      <c r="AL126" s="1455"/>
      <c r="AM126" s="1455">
        <v>0</v>
      </c>
      <c r="AN126" s="1455">
        <v>0</v>
      </c>
      <c r="AO126" s="1455"/>
      <c r="AP126" s="1455">
        <v>0</v>
      </c>
      <c r="AQ126" s="1455">
        <v>0</v>
      </c>
      <c r="AR126" s="1457">
        <v>35509256</v>
      </c>
      <c r="AS126" s="1456">
        <f t="shared" si="128"/>
        <v>35509256</v>
      </c>
      <c r="AT126" s="1436">
        <f t="shared" ref="AT126:AT190" si="132">SUM(AG126:AP126)</f>
        <v>0</v>
      </c>
      <c r="AU126" s="1457"/>
      <c r="AV126" s="1457"/>
      <c r="AW126" s="1457"/>
      <c r="AX126" s="1457"/>
      <c r="AY126" s="1457"/>
      <c r="AZ126" s="1457"/>
      <c r="BA126" s="1457"/>
      <c r="BB126" s="1457"/>
      <c r="BC126" s="1457"/>
      <c r="BD126" s="1457"/>
      <c r="BE126" s="1457"/>
      <c r="BF126" s="1457"/>
      <c r="BG126" s="1458">
        <f t="shared" si="130"/>
        <v>0</v>
      </c>
      <c r="BI126" s="1457"/>
      <c r="BJ126" s="1457"/>
      <c r="BK126" s="1457"/>
      <c r="BL126" s="1457"/>
      <c r="BM126" s="1457"/>
      <c r="BN126" s="1457"/>
      <c r="BO126" s="1457"/>
      <c r="BP126" s="1457"/>
      <c r="BQ126" s="1457"/>
      <c r="BR126" s="1457"/>
      <c r="BS126" s="1457"/>
      <c r="BT126" s="1457"/>
      <c r="BU126" s="1458">
        <f t="shared" si="131"/>
        <v>0</v>
      </c>
    </row>
    <row r="127" spans="1:73" outlineLevel="1">
      <c r="A127" s="1434"/>
      <c r="B127" s="1478" t="s">
        <v>546</v>
      </c>
      <c r="C127" s="1434"/>
      <c r="D127" s="1455"/>
      <c r="E127" s="1455"/>
      <c r="F127" s="1455"/>
      <c r="G127" s="1455"/>
      <c r="H127" s="1455"/>
      <c r="I127" s="1455"/>
      <c r="J127" s="1455">
        <v>0</v>
      </c>
      <c r="K127" s="1455">
        <v>0</v>
      </c>
      <c r="L127" s="1455">
        <v>0</v>
      </c>
      <c r="M127" s="1455">
        <v>0</v>
      </c>
      <c r="N127" s="1455">
        <v>0</v>
      </c>
      <c r="O127" s="1455">
        <v>0</v>
      </c>
      <c r="P127" s="1456">
        <f t="shared" si="118"/>
        <v>0</v>
      </c>
      <c r="Q127" s="1434"/>
      <c r="R127" s="1434"/>
      <c r="S127" s="1455">
        <v>0</v>
      </c>
      <c r="T127" s="1455">
        <v>0</v>
      </c>
      <c r="U127" s="1455">
        <v>0</v>
      </c>
      <c r="V127" s="1455">
        <v>0</v>
      </c>
      <c r="W127" s="1455">
        <v>0</v>
      </c>
      <c r="X127" s="1455">
        <v>0</v>
      </c>
      <c r="Y127" s="1455">
        <v>0</v>
      </c>
      <c r="Z127" s="1455">
        <v>0</v>
      </c>
      <c r="AA127" s="1455">
        <v>0</v>
      </c>
      <c r="AB127" s="1455">
        <v>0</v>
      </c>
      <c r="AC127" s="1455">
        <v>0</v>
      </c>
      <c r="AD127" s="1455">
        <v>0</v>
      </c>
      <c r="AE127" s="1456">
        <f t="shared" si="126"/>
        <v>0</v>
      </c>
      <c r="AF127" s="1434"/>
      <c r="AG127" s="1455">
        <v>0</v>
      </c>
      <c r="AH127" s="1455">
        <v>0</v>
      </c>
      <c r="AI127" s="1455">
        <v>0</v>
      </c>
      <c r="AJ127" s="1455">
        <v>0</v>
      </c>
      <c r="AK127" s="1455">
        <v>0</v>
      </c>
      <c r="AL127" s="1455"/>
      <c r="AM127" s="1455">
        <v>0</v>
      </c>
      <c r="AN127" s="1455">
        <v>0</v>
      </c>
      <c r="AO127" s="1455"/>
      <c r="AP127" s="1455">
        <v>0</v>
      </c>
      <c r="AQ127" s="1455">
        <v>0</v>
      </c>
      <c r="AR127" s="1457">
        <v>0</v>
      </c>
      <c r="AS127" s="1456">
        <f t="shared" si="128"/>
        <v>0</v>
      </c>
      <c r="AT127" s="1436">
        <f t="shared" si="132"/>
        <v>0</v>
      </c>
      <c r="AU127" s="1457"/>
      <c r="AV127" s="1457"/>
      <c r="AW127" s="1457"/>
      <c r="AX127" s="1457"/>
      <c r="AY127" s="1457"/>
      <c r="AZ127" s="1457"/>
      <c r="BA127" s="1457"/>
      <c r="BB127" s="1457"/>
      <c r="BC127" s="1457"/>
      <c r="BD127" s="1457"/>
      <c r="BE127" s="1457"/>
      <c r="BF127" s="1457"/>
      <c r="BG127" s="1458">
        <f t="shared" si="130"/>
        <v>0</v>
      </c>
      <c r="BI127" s="1457"/>
      <c r="BJ127" s="1457"/>
      <c r="BK127" s="1457"/>
      <c r="BL127" s="1457"/>
      <c r="BM127" s="1457"/>
      <c r="BN127" s="1457"/>
      <c r="BO127" s="1457"/>
      <c r="BP127" s="1457"/>
      <c r="BQ127" s="1457"/>
      <c r="BR127" s="1457"/>
      <c r="BS127" s="1457"/>
      <c r="BT127" s="1457"/>
      <c r="BU127" s="1458">
        <f t="shared" si="131"/>
        <v>0</v>
      </c>
    </row>
    <row r="128" spans="1:73" outlineLevel="1">
      <c r="A128" s="1434"/>
      <c r="B128" s="1478" t="s">
        <v>547</v>
      </c>
      <c r="C128" s="1434"/>
      <c r="D128" s="1455"/>
      <c r="E128" s="1455"/>
      <c r="F128" s="1455"/>
      <c r="G128" s="1455"/>
      <c r="H128" s="1455"/>
      <c r="I128" s="1455"/>
      <c r="J128" s="1455"/>
      <c r="K128" s="1455"/>
      <c r="L128" s="1455">
        <v>0</v>
      </c>
      <c r="M128" s="1455">
        <v>0</v>
      </c>
      <c r="N128" s="1455">
        <v>0</v>
      </c>
      <c r="O128" s="1455">
        <v>0</v>
      </c>
      <c r="P128" s="1456">
        <f t="shared" si="118"/>
        <v>0</v>
      </c>
      <c r="Q128" s="1434"/>
      <c r="R128" s="1434"/>
      <c r="S128" s="1455">
        <v>0</v>
      </c>
      <c r="T128" s="1455">
        <v>0</v>
      </c>
      <c r="U128" s="1455">
        <v>0</v>
      </c>
      <c r="V128" s="1455">
        <v>0</v>
      </c>
      <c r="W128" s="1455">
        <v>0</v>
      </c>
      <c r="X128" s="1455">
        <v>0</v>
      </c>
      <c r="Y128" s="1455">
        <v>0</v>
      </c>
      <c r="Z128" s="1455">
        <v>0</v>
      </c>
      <c r="AA128" s="1455">
        <v>0</v>
      </c>
      <c r="AB128" s="1455">
        <v>0</v>
      </c>
      <c r="AC128" s="1455">
        <v>0</v>
      </c>
      <c r="AD128" s="1455">
        <v>0</v>
      </c>
      <c r="AE128" s="1456">
        <f t="shared" si="126"/>
        <v>0</v>
      </c>
      <c r="AF128" s="1434"/>
      <c r="AG128" s="1455">
        <v>0</v>
      </c>
      <c r="AH128" s="1455">
        <v>0</v>
      </c>
      <c r="AI128" s="1455">
        <v>0</v>
      </c>
      <c r="AJ128" s="1455">
        <v>0</v>
      </c>
      <c r="AK128" s="1455">
        <v>0</v>
      </c>
      <c r="AL128" s="1455"/>
      <c r="AM128" s="1455">
        <v>0</v>
      </c>
      <c r="AN128" s="1455">
        <v>0</v>
      </c>
      <c r="AO128" s="1455">
        <v>10882120</v>
      </c>
      <c r="AP128" s="1455">
        <v>0</v>
      </c>
      <c r="AQ128" s="1455">
        <v>0</v>
      </c>
      <c r="AR128" s="1457">
        <v>-7028246</v>
      </c>
      <c r="AS128" s="1456">
        <f t="shared" si="128"/>
        <v>3853874</v>
      </c>
      <c r="AT128" s="1436">
        <f t="shared" si="132"/>
        <v>10882120</v>
      </c>
      <c r="AU128" s="1457"/>
      <c r="AV128" s="1457"/>
      <c r="AW128" s="1457"/>
      <c r="AX128" s="1457"/>
      <c r="AY128" s="1457"/>
      <c r="AZ128" s="1457"/>
      <c r="BA128" s="1457"/>
      <c r="BB128" s="1457"/>
      <c r="BC128" s="1457"/>
      <c r="BD128" s="1457"/>
      <c r="BE128" s="1457"/>
      <c r="BF128" s="1457"/>
      <c r="BG128" s="1458">
        <f t="shared" si="130"/>
        <v>0</v>
      </c>
      <c r="BI128" s="1457"/>
      <c r="BJ128" s="1457"/>
      <c r="BK128" s="1457"/>
      <c r="BL128" s="1457"/>
      <c r="BM128" s="1457"/>
      <c r="BN128" s="1457"/>
      <c r="BO128" s="1457"/>
      <c r="BP128" s="1457"/>
      <c r="BQ128" s="1457"/>
      <c r="BR128" s="1457"/>
      <c r="BS128" s="1457"/>
      <c r="BT128" s="1457"/>
      <c r="BU128" s="1458">
        <f t="shared" si="131"/>
        <v>0</v>
      </c>
    </row>
    <row r="129" spans="1:73" outlineLevel="1">
      <c r="A129" s="1434"/>
      <c r="B129" s="1478" t="s">
        <v>548</v>
      </c>
      <c r="C129" s="1434"/>
      <c r="D129" s="1455"/>
      <c r="E129" s="1455"/>
      <c r="F129" s="1455"/>
      <c r="G129" s="1455"/>
      <c r="H129" s="1455"/>
      <c r="I129" s="1455"/>
      <c r="J129" s="1455">
        <v>0</v>
      </c>
      <c r="K129" s="1455">
        <v>0</v>
      </c>
      <c r="L129" s="1455">
        <v>0</v>
      </c>
      <c r="M129" s="1455">
        <v>0</v>
      </c>
      <c r="N129" s="1455">
        <v>0</v>
      </c>
      <c r="O129" s="1455">
        <v>0</v>
      </c>
      <c r="P129" s="1456">
        <f t="shared" si="118"/>
        <v>0</v>
      </c>
      <c r="Q129" s="1434"/>
      <c r="R129" s="1434"/>
      <c r="S129" s="1455">
        <v>0</v>
      </c>
      <c r="T129" s="1455">
        <v>0</v>
      </c>
      <c r="U129" s="1455">
        <v>0</v>
      </c>
      <c r="V129" s="1455">
        <v>0</v>
      </c>
      <c r="W129" s="1455">
        <v>0</v>
      </c>
      <c r="X129" s="1455">
        <v>0</v>
      </c>
      <c r="Y129" s="1455">
        <v>0</v>
      </c>
      <c r="Z129" s="1455">
        <v>0</v>
      </c>
      <c r="AA129" s="1455">
        <v>0</v>
      </c>
      <c r="AB129" s="1455">
        <v>0</v>
      </c>
      <c r="AC129" s="1455">
        <v>0</v>
      </c>
      <c r="AD129" s="1455">
        <v>0</v>
      </c>
      <c r="AE129" s="1456">
        <f t="shared" si="126"/>
        <v>0</v>
      </c>
      <c r="AF129" s="1434"/>
      <c r="AG129" s="1455">
        <v>0</v>
      </c>
      <c r="AH129" s="1455">
        <v>0</v>
      </c>
      <c r="AI129" s="1455">
        <v>0</v>
      </c>
      <c r="AJ129" s="1455">
        <v>0</v>
      </c>
      <c r="AK129" s="1455">
        <v>0</v>
      </c>
      <c r="AL129" s="1455"/>
      <c r="AM129" s="1455">
        <v>0</v>
      </c>
      <c r="AN129" s="1455">
        <v>0</v>
      </c>
      <c r="AO129" s="1455"/>
      <c r="AP129" s="1455">
        <v>0</v>
      </c>
      <c r="AQ129" s="1455">
        <v>0</v>
      </c>
      <c r="AR129" s="1457">
        <v>0</v>
      </c>
      <c r="AS129" s="1456">
        <f t="shared" si="128"/>
        <v>0</v>
      </c>
      <c r="AT129" s="1436">
        <f t="shared" si="132"/>
        <v>0</v>
      </c>
      <c r="AU129" s="1457"/>
      <c r="AV129" s="1457"/>
      <c r="AW129" s="1457"/>
      <c r="AX129" s="1457"/>
      <c r="AY129" s="1457"/>
      <c r="AZ129" s="1457"/>
      <c r="BA129" s="1457"/>
      <c r="BB129" s="1457"/>
      <c r="BC129" s="1457"/>
      <c r="BD129" s="1457"/>
      <c r="BE129" s="1457"/>
      <c r="BF129" s="1457"/>
      <c r="BG129" s="1458">
        <f t="shared" si="130"/>
        <v>0</v>
      </c>
      <c r="BI129" s="1457"/>
      <c r="BJ129" s="1457"/>
      <c r="BK129" s="1457"/>
      <c r="BL129" s="1457"/>
      <c r="BM129" s="1457"/>
      <c r="BN129" s="1457"/>
      <c r="BO129" s="1457"/>
      <c r="BP129" s="1457"/>
      <c r="BQ129" s="1457"/>
      <c r="BR129" s="1457"/>
      <c r="BS129" s="1457"/>
      <c r="BT129" s="1457"/>
      <c r="BU129" s="1458">
        <f t="shared" si="131"/>
        <v>0</v>
      </c>
    </row>
    <row r="130" spans="1:73" outlineLevel="1">
      <c r="A130" s="1434"/>
      <c r="B130" s="1478" t="s">
        <v>549</v>
      </c>
      <c r="C130" s="1434"/>
      <c r="D130" s="1455"/>
      <c r="E130" s="1455"/>
      <c r="F130" s="1455"/>
      <c r="G130" s="1455"/>
      <c r="H130" s="1455"/>
      <c r="I130" s="1455"/>
      <c r="J130" s="1455">
        <v>0</v>
      </c>
      <c r="K130" s="1455">
        <v>0</v>
      </c>
      <c r="L130" s="1455">
        <v>0</v>
      </c>
      <c r="M130" s="1455">
        <v>0</v>
      </c>
      <c r="N130" s="1455">
        <v>0</v>
      </c>
      <c r="O130" s="1455">
        <v>0</v>
      </c>
      <c r="P130" s="1456">
        <f t="shared" si="118"/>
        <v>0</v>
      </c>
      <c r="Q130" s="1434"/>
      <c r="R130" s="1434"/>
      <c r="S130" s="1455">
        <v>0</v>
      </c>
      <c r="T130" s="1455">
        <v>0</v>
      </c>
      <c r="U130" s="1455">
        <v>0</v>
      </c>
      <c r="V130" s="1455">
        <v>0</v>
      </c>
      <c r="W130" s="1455">
        <v>0</v>
      </c>
      <c r="X130" s="1455">
        <v>0</v>
      </c>
      <c r="Y130" s="1455">
        <v>0</v>
      </c>
      <c r="Z130" s="1455">
        <v>0</v>
      </c>
      <c r="AA130" s="1455">
        <v>0</v>
      </c>
      <c r="AB130" s="1455">
        <v>0</v>
      </c>
      <c r="AC130" s="1455">
        <v>0</v>
      </c>
      <c r="AD130" s="1455">
        <v>0</v>
      </c>
      <c r="AE130" s="1456">
        <f t="shared" si="126"/>
        <v>0</v>
      </c>
      <c r="AF130" s="1434"/>
      <c r="AG130" s="1455">
        <v>0</v>
      </c>
      <c r="AH130" s="1455">
        <v>0</v>
      </c>
      <c r="AI130" s="1455">
        <v>0</v>
      </c>
      <c r="AJ130" s="1455">
        <v>0</v>
      </c>
      <c r="AK130" s="1455">
        <v>0</v>
      </c>
      <c r="AL130" s="1455"/>
      <c r="AM130" s="1455">
        <v>0</v>
      </c>
      <c r="AN130" s="1455">
        <v>0</v>
      </c>
      <c r="AO130" s="1455"/>
      <c r="AP130" s="1455">
        <v>0</v>
      </c>
      <c r="AQ130" s="1455">
        <v>0</v>
      </c>
      <c r="AR130" s="1457">
        <v>0</v>
      </c>
      <c r="AS130" s="1456">
        <f t="shared" si="128"/>
        <v>0</v>
      </c>
      <c r="AT130" s="1436">
        <f t="shared" si="132"/>
        <v>0</v>
      </c>
      <c r="AU130" s="1457"/>
      <c r="AV130" s="1457"/>
      <c r="AW130" s="1457">
        <v>30248029</v>
      </c>
      <c r="AX130" s="1457"/>
      <c r="AY130" s="1457"/>
      <c r="AZ130" s="1457">
        <v>28316672</v>
      </c>
      <c r="BA130" s="1457"/>
      <c r="BB130" s="1457"/>
      <c r="BC130" s="1457">
        <v>21036940</v>
      </c>
      <c r="BD130" s="1457"/>
      <c r="BE130" s="1457"/>
      <c r="BF130" s="1457">
        <v>88877820</v>
      </c>
      <c r="BG130" s="1458">
        <f t="shared" si="130"/>
        <v>168479461</v>
      </c>
      <c r="BI130" s="1457"/>
      <c r="BJ130" s="1457"/>
      <c r="BK130" s="1457"/>
      <c r="BL130" s="1457"/>
      <c r="BM130" s="1457"/>
      <c r="BN130" s="1457"/>
      <c r="BO130" s="1457"/>
      <c r="BP130" s="1457"/>
      <c r="BQ130" s="1457"/>
      <c r="BR130" s="1457"/>
      <c r="BS130" s="1457"/>
      <c r="BT130" s="1457"/>
      <c r="BU130" s="1458">
        <f t="shared" si="131"/>
        <v>0</v>
      </c>
    </row>
    <row r="131" spans="1:73" outlineLevel="1">
      <c r="A131" s="1434"/>
      <c r="B131" s="1478" t="s">
        <v>550</v>
      </c>
      <c r="C131" s="1434"/>
      <c r="D131" s="1455"/>
      <c r="E131" s="1455"/>
      <c r="F131" s="1455"/>
      <c r="G131" s="1455"/>
      <c r="H131" s="1455"/>
      <c r="I131" s="1455"/>
      <c r="J131" s="1455">
        <v>0</v>
      </c>
      <c r="K131" s="1455">
        <v>0</v>
      </c>
      <c r="L131" s="1455">
        <v>0</v>
      </c>
      <c r="M131" s="1455">
        <v>0</v>
      </c>
      <c r="N131" s="1455">
        <v>0</v>
      </c>
      <c r="O131" s="1455">
        <v>0</v>
      </c>
      <c r="P131" s="1456">
        <f t="shared" si="118"/>
        <v>0</v>
      </c>
      <c r="Q131" s="1434"/>
      <c r="R131" s="1434"/>
      <c r="S131" s="1455">
        <v>0</v>
      </c>
      <c r="T131" s="1455">
        <v>0</v>
      </c>
      <c r="U131" s="1455">
        <v>0</v>
      </c>
      <c r="V131" s="1455">
        <v>0</v>
      </c>
      <c r="W131" s="1455">
        <v>0</v>
      </c>
      <c r="X131" s="1455">
        <v>0</v>
      </c>
      <c r="Y131" s="1455">
        <v>0</v>
      </c>
      <c r="Z131" s="1455">
        <v>0</v>
      </c>
      <c r="AA131" s="1455">
        <v>0</v>
      </c>
      <c r="AB131" s="1455">
        <v>0</v>
      </c>
      <c r="AC131" s="1455">
        <v>0</v>
      </c>
      <c r="AD131" s="1455">
        <v>0</v>
      </c>
      <c r="AE131" s="1456">
        <f t="shared" si="126"/>
        <v>0</v>
      </c>
      <c r="AF131" s="1434"/>
      <c r="AG131" s="1455">
        <v>0</v>
      </c>
      <c r="AH131" s="1455">
        <v>0</v>
      </c>
      <c r="AI131" s="1455">
        <v>0</v>
      </c>
      <c r="AJ131" s="1455">
        <v>0</v>
      </c>
      <c r="AK131" s="1455">
        <v>0</v>
      </c>
      <c r="AL131" s="1455"/>
      <c r="AM131" s="1455">
        <v>0</v>
      </c>
      <c r="AN131" s="1455">
        <v>0</v>
      </c>
      <c r="AO131" s="1455"/>
      <c r="AP131" s="1455">
        <v>0</v>
      </c>
      <c r="AQ131" s="1455">
        <v>0</v>
      </c>
      <c r="AR131" s="1457">
        <v>0</v>
      </c>
      <c r="AS131" s="1456">
        <f t="shared" si="128"/>
        <v>0</v>
      </c>
      <c r="AT131" s="1436">
        <f t="shared" si="132"/>
        <v>0</v>
      </c>
      <c r="AU131" s="1457"/>
      <c r="AV131" s="1457"/>
      <c r="AW131" s="1457"/>
      <c r="AX131" s="1457"/>
      <c r="AY131" s="1457"/>
      <c r="AZ131" s="1457"/>
      <c r="BA131" s="1457"/>
      <c r="BB131" s="1457"/>
      <c r="BC131" s="1457"/>
      <c r="BD131" s="1457"/>
      <c r="BE131" s="1457"/>
      <c r="BF131" s="1457"/>
      <c r="BG131" s="1458">
        <f t="shared" si="130"/>
        <v>0</v>
      </c>
      <c r="BI131" s="1457"/>
      <c r="BJ131" s="1457"/>
      <c r="BK131" s="1457"/>
      <c r="BL131" s="1457"/>
      <c r="BM131" s="1457"/>
      <c r="BN131" s="1457"/>
      <c r="BO131" s="1457"/>
      <c r="BP131" s="1457"/>
      <c r="BQ131" s="1457"/>
      <c r="BR131" s="1457"/>
      <c r="BS131" s="1457"/>
      <c r="BT131" s="1457"/>
      <c r="BU131" s="1458">
        <f t="shared" si="131"/>
        <v>0</v>
      </c>
    </row>
    <row r="132" spans="1:73" outlineLevel="1">
      <c r="A132" s="1434"/>
      <c r="B132" s="1478" t="s">
        <v>551</v>
      </c>
      <c r="C132" s="1434"/>
      <c r="D132" s="1455"/>
      <c r="E132" s="1455"/>
      <c r="F132" s="1455"/>
      <c r="G132" s="1455"/>
      <c r="H132" s="1455"/>
      <c r="I132" s="1455"/>
      <c r="J132" s="1455">
        <v>0</v>
      </c>
      <c r="K132" s="1455">
        <v>0</v>
      </c>
      <c r="L132" s="1455">
        <v>0</v>
      </c>
      <c r="M132" s="1455">
        <v>0</v>
      </c>
      <c r="N132" s="1455">
        <v>0</v>
      </c>
      <c r="O132" s="1455">
        <v>0</v>
      </c>
      <c r="P132" s="1456">
        <f t="shared" si="118"/>
        <v>0</v>
      </c>
      <c r="Q132" s="1434"/>
      <c r="R132" s="1434"/>
      <c r="S132" s="1455">
        <v>0</v>
      </c>
      <c r="T132" s="1455">
        <v>0</v>
      </c>
      <c r="U132" s="1455">
        <v>0</v>
      </c>
      <c r="V132" s="1455">
        <v>0</v>
      </c>
      <c r="W132" s="1455">
        <v>0</v>
      </c>
      <c r="X132" s="1455">
        <v>0</v>
      </c>
      <c r="Y132" s="1455">
        <v>0</v>
      </c>
      <c r="Z132" s="1455">
        <v>0</v>
      </c>
      <c r="AA132" s="1455">
        <v>0</v>
      </c>
      <c r="AB132" s="1455">
        <v>0</v>
      </c>
      <c r="AC132" s="1455">
        <v>0</v>
      </c>
      <c r="AD132" s="1455">
        <v>0</v>
      </c>
      <c r="AE132" s="1456">
        <f t="shared" si="126"/>
        <v>0</v>
      </c>
      <c r="AF132" s="1434"/>
      <c r="AG132" s="1455">
        <v>0</v>
      </c>
      <c r="AH132" s="1455">
        <v>0</v>
      </c>
      <c r="AI132" s="1455">
        <v>0</v>
      </c>
      <c r="AJ132" s="1455">
        <v>0</v>
      </c>
      <c r="AK132" s="1455">
        <v>0</v>
      </c>
      <c r="AL132" s="1455"/>
      <c r="AM132" s="1455">
        <v>0</v>
      </c>
      <c r="AN132" s="1455">
        <v>0</v>
      </c>
      <c r="AO132" s="1455"/>
      <c r="AP132" s="1455">
        <v>0</v>
      </c>
      <c r="AQ132" s="1455">
        <v>0</v>
      </c>
      <c r="AR132" s="1457">
        <v>0</v>
      </c>
      <c r="AS132" s="1456">
        <f t="shared" si="128"/>
        <v>0</v>
      </c>
      <c r="AT132" s="1436">
        <f t="shared" si="132"/>
        <v>0</v>
      </c>
      <c r="AU132" s="1457"/>
      <c r="AV132" s="1457"/>
      <c r="AW132" s="1457"/>
      <c r="AX132" s="1457"/>
      <c r="AY132" s="1457"/>
      <c r="AZ132" s="1457"/>
      <c r="BA132" s="1457"/>
      <c r="BB132" s="1457"/>
      <c r="BC132" s="1457"/>
      <c r="BD132" s="1457"/>
      <c r="BE132" s="1457"/>
      <c r="BF132" s="1457"/>
      <c r="BG132" s="1458">
        <f t="shared" si="130"/>
        <v>0</v>
      </c>
      <c r="BI132" s="1457"/>
      <c r="BJ132" s="1457"/>
      <c r="BK132" s="1457"/>
      <c r="BL132" s="1457"/>
      <c r="BM132" s="1457"/>
      <c r="BN132" s="1457"/>
      <c r="BO132" s="1457"/>
      <c r="BP132" s="1457"/>
      <c r="BQ132" s="1457"/>
      <c r="BR132" s="1457"/>
      <c r="BS132" s="1457"/>
      <c r="BT132" s="1457"/>
      <c r="BU132" s="1458">
        <f t="shared" si="131"/>
        <v>0</v>
      </c>
    </row>
    <row r="133" spans="1:73" outlineLevel="1">
      <c r="A133" s="1434"/>
      <c r="B133" s="1478" t="s">
        <v>552</v>
      </c>
      <c r="C133" s="1434"/>
      <c r="D133" s="1455"/>
      <c r="E133" s="1455"/>
      <c r="F133" s="1455"/>
      <c r="G133" s="1455"/>
      <c r="H133" s="1455"/>
      <c r="I133" s="1455"/>
      <c r="J133" s="1455">
        <v>0</v>
      </c>
      <c r="K133" s="1455">
        <v>0</v>
      </c>
      <c r="L133" s="1455">
        <v>0</v>
      </c>
      <c r="M133" s="1455">
        <v>0</v>
      </c>
      <c r="N133" s="1455">
        <v>0</v>
      </c>
      <c r="O133" s="1455">
        <v>0</v>
      </c>
      <c r="P133" s="1456">
        <f t="shared" si="118"/>
        <v>0</v>
      </c>
      <c r="Q133" s="1434"/>
      <c r="R133" s="1434"/>
      <c r="S133" s="1455">
        <v>0</v>
      </c>
      <c r="T133" s="1455">
        <v>0</v>
      </c>
      <c r="U133" s="1455">
        <v>0</v>
      </c>
      <c r="V133" s="1455">
        <v>0</v>
      </c>
      <c r="W133" s="1455">
        <v>0</v>
      </c>
      <c r="X133" s="1455">
        <v>0</v>
      </c>
      <c r="Y133" s="1455">
        <v>0</v>
      </c>
      <c r="Z133" s="1455">
        <v>0</v>
      </c>
      <c r="AA133" s="1455">
        <v>0</v>
      </c>
      <c r="AB133" s="1455">
        <v>0</v>
      </c>
      <c r="AC133" s="1455">
        <v>0</v>
      </c>
      <c r="AD133" s="1455">
        <v>0</v>
      </c>
      <c r="AE133" s="1456">
        <f t="shared" si="126"/>
        <v>0</v>
      </c>
      <c r="AF133" s="1434"/>
      <c r="AG133" s="1455">
        <v>0</v>
      </c>
      <c r="AH133" s="1455">
        <v>0</v>
      </c>
      <c r="AI133" s="1455">
        <v>0</v>
      </c>
      <c r="AJ133" s="1455">
        <v>0</v>
      </c>
      <c r="AK133" s="1455">
        <v>0</v>
      </c>
      <c r="AL133" s="1455"/>
      <c r="AM133" s="1455">
        <v>0</v>
      </c>
      <c r="AN133" s="1455">
        <v>0</v>
      </c>
      <c r="AO133" s="1455"/>
      <c r="AP133" s="1455">
        <v>0</v>
      </c>
      <c r="AQ133" s="1455">
        <v>0</v>
      </c>
      <c r="AR133" s="1457">
        <v>0</v>
      </c>
      <c r="AS133" s="1456">
        <f t="shared" si="128"/>
        <v>0</v>
      </c>
      <c r="AT133" s="1436">
        <f t="shared" si="132"/>
        <v>0</v>
      </c>
      <c r="AU133" s="1457"/>
      <c r="AV133" s="1457"/>
      <c r="AW133" s="1457"/>
      <c r="AX133" s="1457"/>
      <c r="AY133" s="1457"/>
      <c r="AZ133" s="1457"/>
      <c r="BA133" s="1457"/>
      <c r="BB133" s="1457"/>
      <c r="BC133" s="1457"/>
      <c r="BD133" s="1457"/>
      <c r="BE133" s="1457"/>
      <c r="BF133" s="1457"/>
      <c r="BG133" s="1458">
        <f t="shared" si="130"/>
        <v>0</v>
      </c>
      <c r="BI133" s="1457"/>
      <c r="BJ133" s="1457"/>
      <c r="BK133" s="1457"/>
      <c r="BL133" s="1457"/>
      <c r="BM133" s="1457"/>
      <c r="BN133" s="1457"/>
      <c r="BO133" s="1457"/>
      <c r="BP133" s="1457"/>
      <c r="BQ133" s="1457"/>
      <c r="BR133" s="1457"/>
      <c r="BS133" s="1457"/>
      <c r="BT133" s="1457"/>
      <c r="BU133" s="1458">
        <f t="shared" si="131"/>
        <v>0</v>
      </c>
    </row>
    <row r="134" spans="1:73" outlineLevel="1">
      <c r="A134" s="1434"/>
      <c r="B134" s="1478" t="s">
        <v>553</v>
      </c>
      <c r="C134" s="1434"/>
      <c r="D134" s="1455"/>
      <c r="E134" s="1455"/>
      <c r="F134" s="1455"/>
      <c r="G134" s="1455"/>
      <c r="H134" s="1455"/>
      <c r="I134" s="1455"/>
      <c r="J134" s="1455"/>
      <c r="K134" s="1455"/>
      <c r="L134" s="1455"/>
      <c r="M134" s="1455"/>
      <c r="N134" s="1455"/>
      <c r="O134" s="1455"/>
      <c r="P134" s="1456">
        <f t="shared" si="118"/>
        <v>0</v>
      </c>
      <c r="Q134" s="1434"/>
      <c r="R134" s="1434"/>
      <c r="S134" s="1455">
        <v>0</v>
      </c>
      <c r="T134" s="1455">
        <v>0</v>
      </c>
      <c r="U134" s="1455">
        <v>0</v>
      </c>
      <c r="V134" s="1455">
        <v>0</v>
      </c>
      <c r="W134" s="1455">
        <v>0</v>
      </c>
      <c r="X134" s="1455">
        <v>0</v>
      </c>
      <c r="Y134" s="1455">
        <v>0</v>
      </c>
      <c r="Z134" s="1455">
        <v>0</v>
      </c>
      <c r="AA134" s="1455">
        <v>0</v>
      </c>
      <c r="AB134" s="1455">
        <v>0</v>
      </c>
      <c r="AC134" s="1455">
        <v>0</v>
      </c>
      <c r="AD134" s="1455">
        <v>0</v>
      </c>
      <c r="AE134" s="1456">
        <f t="shared" si="126"/>
        <v>0</v>
      </c>
      <c r="AF134" s="1434"/>
      <c r="AG134" s="1455">
        <v>0</v>
      </c>
      <c r="AH134" s="1455">
        <v>0</v>
      </c>
      <c r="AI134" s="1455">
        <v>0</v>
      </c>
      <c r="AJ134" s="1455">
        <v>0</v>
      </c>
      <c r="AK134" s="1455">
        <v>0</v>
      </c>
      <c r="AL134" s="1455"/>
      <c r="AM134" s="1455">
        <v>0</v>
      </c>
      <c r="AN134" s="1455">
        <v>0</v>
      </c>
      <c r="AO134" s="1455"/>
      <c r="AP134" s="1455">
        <v>0</v>
      </c>
      <c r="AQ134" s="1455">
        <v>0</v>
      </c>
      <c r="AR134" s="1457">
        <v>0</v>
      </c>
      <c r="AS134" s="1456">
        <f t="shared" si="128"/>
        <v>0</v>
      </c>
      <c r="AT134" s="1436">
        <f t="shared" si="132"/>
        <v>0</v>
      </c>
      <c r="AU134" s="1457"/>
      <c r="AV134" s="1457"/>
      <c r="AW134" s="1457"/>
      <c r="AX134" s="1457"/>
      <c r="AY134" s="1457"/>
      <c r="AZ134" s="1457"/>
      <c r="BA134" s="1457"/>
      <c r="BB134" s="1457"/>
      <c r="BC134" s="1457"/>
      <c r="BD134" s="1457"/>
      <c r="BE134" s="1457"/>
      <c r="BF134" s="1457"/>
      <c r="BG134" s="1458">
        <f t="shared" si="130"/>
        <v>0</v>
      </c>
      <c r="BI134" s="1457"/>
      <c r="BJ134" s="1457"/>
      <c r="BK134" s="1457"/>
      <c r="BL134" s="1457"/>
      <c r="BM134" s="1457"/>
      <c r="BN134" s="1457"/>
      <c r="BO134" s="1457"/>
      <c r="BP134" s="1457"/>
      <c r="BQ134" s="1457"/>
      <c r="BR134" s="1457"/>
      <c r="BS134" s="1457"/>
      <c r="BT134" s="1457"/>
      <c r="BU134" s="1458">
        <f t="shared" si="131"/>
        <v>0</v>
      </c>
    </row>
    <row r="135" spans="1:73" outlineLevel="1">
      <c r="A135" s="1434"/>
      <c r="B135" s="1478" t="s">
        <v>554</v>
      </c>
      <c r="C135" s="1434"/>
      <c r="D135" s="1455"/>
      <c r="E135" s="1455"/>
      <c r="F135" s="1455"/>
      <c r="G135" s="1455"/>
      <c r="H135" s="1455"/>
      <c r="I135" s="1455"/>
      <c r="J135" s="1455">
        <v>0</v>
      </c>
      <c r="K135" s="1455">
        <v>0</v>
      </c>
      <c r="L135" s="1455">
        <v>0</v>
      </c>
      <c r="M135" s="1455">
        <v>0</v>
      </c>
      <c r="N135" s="1455">
        <v>0</v>
      </c>
      <c r="O135" s="1455">
        <v>0</v>
      </c>
      <c r="P135" s="1456">
        <f t="shared" si="118"/>
        <v>0</v>
      </c>
      <c r="Q135" s="1434"/>
      <c r="R135" s="1434"/>
      <c r="S135" s="1455">
        <v>0</v>
      </c>
      <c r="T135" s="1455">
        <v>0</v>
      </c>
      <c r="U135" s="1455">
        <v>0</v>
      </c>
      <c r="V135" s="1455">
        <v>0</v>
      </c>
      <c r="W135" s="1455">
        <v>0</v>
      </c>
      <c r="X135" s="1455">
        <v>0</v>
      </c>
      <c r="Y135" s="1455">
        <v>0</v>
      </c>
      <c r="Z135" s="1455">
        <v>0</v>
      </c>
      <c r="AA135" s="1455">
        <v>0</v>
      </c>
      <c r="AB135" s="1455">
        <v>0</v>
      </c>
      <c r="AC135" s="1455">
        <v>0</v>
      </c>
      <c r="AD135" s="1455">
        <v>0</v>
      </c>
      <c r="AE135" s="1456">
        <f t="shared" si="126"/>
        <v>0</v>
      </c>
      <c r="AF135" s="1434"/>
      <c r="AG135" s="1455">
        <v>0</v>
      </c>
      <c r="AH135" s="1455">
        <v>0</v>
      </c>
      <c r="AI135" s="1455">
        <v>0</v>
      </c>
      <c r="AJ135" s="1455">
        <v>0</v>
      </c>
      <c r="AK135" s="1455">
        <v>0</v>
      </c>
      <c r="AL135" s="1455"/>
      <c r="AM135" s="1455">
        <v>0</v>
      </c>
      <c r="AN135" s="1455">
        <v>0</v>
      </c>
      <c r="AO135" s="1455"/>
      <c r="AP135" s="1455">
        <v>0</v>
      </c>
      <c r="AQ135" s="1455">
        <v>0</v>
      </c>
      <c r="AR135" s="1457">
        <v>0</v>
      </c>
      <c r="AS135" s="1456">
        <f t="shared" si="128"/>
        <v>0</v>
      </c>
      <c r="AT135" s="1436">
        <f t="shared" si="132"/>
        <v>0</v>
      </c>
      <c r="AU135" s="1457"/>
      <c r="AV135" s="1457"/>
      <c r="AW135" s="1457"/>
      <c r="AX135" s="1457"/>
      <c r="AY135" s="1457"/>
      <c r="AZ135" s="1457"/>
      <c r="BA135" s="1457"/>
      <c r="BB135" s="1457"/>
      <c r="BC135" s="1457"/>
      <c r="BD135" s="1457"/>
      <c r="BE135" s="1457"/>
      <c r="BF135" s="1457"/>
      <c r="BG135" s="1458">
        <f t="shared" si="130"/>
        <v>0</v>
      </c>
      <c r="BI135" s="1457"/>
      <c r="BJ135" s="1457"/>
      <c r="BK135" s="1457"/>
      <c r="BL135" s="1457"/>
      <c r="BM135" s="1457"/>
      <c r="BN135" s="1457"/>
      <c r="BO135" s="1457"/>
      <c r="BP135" s="1457"/>
      <c r="BQ135" s="1457"/>
      <c r="BR135" s="1457"/>
      <c r="BS135" s="1457"/>
      <c r="BT135" s="1457"/>
      <c r="BU135" s="1458">
        <f t="shared" si="131"/>
        <v>0</v>
      </c>
    </row>
    <row r="136" spans="1:73" outlineLevel="1">
      <c r="A136" s="1434"/>
      <c r="B136" s="1478" t="s">
        <v>555</v>
      </c>
      <c r="C136" s="1434"/>
      <c r="D136" s="1455"/>
      <c r="E136" s="1455"/>
      <c r="F136" s="1455"/>
      <c r="G136" s="1455"/>
      <c r="H136" s="1455"/>
      <c r="I136" s="1455"/>
      <c r="J136" s="1455">
        <v>0</v>
      </c>
      <c r="K136" s="1455">
        <v>0</v>
      </c>
      <c r="L136" s="1455">
        <v>0</v>
      </c>
      <c r="M136" s="1455">
        <v>0</v>
      </c>
      <c r="N136" s="1455">
        <v>0</v>
      </c>
      <c r="O136" s="1455">
        <v>0</v>
      </c>
      <c r="P136" s="1456">
        <f t="shared" si="118"/>
        <v>0</v>
      </c>
      <c r="Q136" s="1434"/>
      <c r="R136" s="1434"/>
      <c r="S136" s="1455">
        <v>0</v>
      </c>
      <c r="T136" s="1455">
        <v>0</v>
      </c>
      <c r="U136" s="1455">
        <v>0</v>
      </c>
      <c r="V136" s="1455">
        <v>0</v>
      </c>
      <c r="W136" s="1455">
        <v>0</v>
      </c>
      <c r="X136" s="1455">
        <v>0</v>
      </c>
      <c r="Y136" s="1455">
        <v>0</v>
      </c>
      <c r="Z136" s="1455">
        <v>0</v>
      </c>
      <c r="AA136" s="1455">
        <v>0</v>
      </c>
      <c r="AB136" s="1455">
        <v>0</v>
      </c>
      <c r="AC136" s="1455">
        <v>0</v>
      </c>
      <c r="AD136" s="1455">
        <v>0</v>
      </c>
      <c r="AE136" s="1456">
        <f t="shared" si="126"/>
        <v>0</v>
      </c>
      <c r="AF136" s="1434"/>
      <c r="AG136" s="1455">
        <v>0</v>
      </c>
      <c r="AH136" s="1455">
        <v>0</v>
      </c>
      <c r="AI136" s="1455">
        <v>0</v>
      </c>
      <c r="AJ136" s="1455">
        <v>0</v>
      </c>
      <c r="AK136" s="1455">
        <v>0</v>
      </c>
      <c r="AL136" s="1455"/>
      <c r="AM136" s="1455">
        <v>0</v>
      </c>
      <c r="AN136" s="1455">
        <v>0</v>
      </c>
      <c r="AO136" s="1455"/>
      <c r="AP136" s="1455">
        <v>0</v>
      </c>
      <c r="AQ136" s="1455">
        <v>0</v>
      </c>
      <c r="AR136" s="1457">
        <v>0</v>
      </c>
      <c r="AS136" s="1456">
        <f t="shared" si="128"/>
        <v>0</v>
      </c>
      <c r="AT136" s="1436">
        <f t="shared" si="132"/>
        <v>0</v>
      </c>
      <c r="AU136" s="1457"/>
      <c r="AV136" s="1457"/>
      <c r="AW136" s="1457"/>
      <c r="AX136" s="1457"/>
      <c r="AY136" s="1457"/>
      <c r="AZ136" s="1457"/>
      <c r="BA136" s="1457"/>
      <c r="BB136" s="1457"/>
      <c r="BC136" s="1457"/>
      <c r="BD136" s="1457"/>
      <c r="BE136" s="1457"/>
      <c r="BF136" s="1457"/>
      <c r="BG136" s="1458">
        <f t="shared" si="130"/>
        <v>0</v>
      </c>
      <c r="BI136" s="1457"/>
      <c r="BJ136" s="1457"/>
      <c r="BK136" s="1457"/>
      <c r="BL136" s="1457"/>
      <c r="BM136" s="1457"/>
      <c r="BN136" s="1457"/>
      <c r="BO136" s="1457"/>
      <c r="BP136" s="1457"/>
      <c r="BQ136" s="1457"/>
      <c r="BR136" s="1457"/>
      <c r="BS136" s="1457"/>
      <c r="BT136" s="1457"/>
      <c r="BU136" s="1458">
        <f t="shared" si="131"/>
        <v>0</v>
      </c>
    </row>
    <row r="137" spans="1:73" outlineLevel="1">
      <c r="A137" s="1434"/>
      <c r="B137" s="1478" t="s">
        <v>556</v>
      </c>
      <c r="C137" s="1434"/>
      <c r="D137" s="1455"/>
      <c r="E137" s="1455"/>
      <c r="F137" s="1455"/>
      <c r="G137" s="1455"/>
      <c r="H137" s="1455"/>
      <c r="I137" s="1455"/>
      <c r="J137" s="1455"/>
      <c r="K137" s="1455"/>
      <c r="L137" s="1455"/>
      <c r="M137" s="1455"/>
      <c r="N137" s="1455"/>
      <c r="O137" s="1455"/>
      <c r="P137" s="1456">
        <f t="shared" si="118"/>
        <v>0</v>
      </c>
      <c r="Q137" s="1434"/>
      <c r="R137" s="1434"/>
      <c r="S137" s="1455">
        <v>0</v>
      </c>
      <c r="T137" s="1455">
        <v>0</v>
      </c>
      <c r="U137" s="1455">
        <v>0</v>
      </c>
      <c r="V137" s="1455">
        <v>0</v>
      </c>
      <c r="W137" s="1455">
        <v>0</v>
      </c>
      <c r="X137" s="1455">
        <v>0</v>
      </c>
      <c r="Y137" s="1455">
        <v>0</v>
      </c>
      <c r="Z137" s="1455">
        <v>0</v>
      </c>
      <c r="AA137" s="1455">
        <v>0</v>
      </c>
      <c r="AB137" s="1455">
        <v>0</v>
      </c>
      <c r="AC137" s="1455">
        <v>0</v>
      </c>
      <c r="AD137" s="1455">
        <v>0</v>
      </c>
      <c r="AE137" s="1456">
        <f t="shared" si="126"/>
        <v>0</v>
      </c>
      <c r="AF137" s="1434"/>
      <c r="AG137" s="1455">
        <v>0</v>
      </c>
      <c r="AH137" s="1455">
        <v>0</v>
      </c>
      <c r="AI137" s="1455">
        <v>0</v>
      </c>
      <c r="AJ137" s="1455">
        <v>0</v>
      </c>
      <c r="AK137" s="1455">
        <v>0</v>
      </c>
      <c r="AL137" s="1455"/>
      <c r="AM137" s="1455">
        <v>0</v>
      </c>
      <c r="AN137" s="1455">
        <v>0</v>
      </c>
      <c r="AO137" s="1455"/>
      <c r="AP137" s="1455">
        <v>0</v>
      </c>
      <c r="AQ137" s="1455">
        <v>0</v>
      </c>
      <c r="AR137" s="1457">
        <v>0</v>
      </c>
      <c r="AS137" s="1456">
        <f t="shared" si="128"/>
        <v>0</v>
      </c>
      <c r="AT137" s="1436">
        <f t="shared" si="132"/>
        <v>0</v>
      </c>
      <c r="AU137" s="1457"/>
      <c r="AV137" s="1457"/>
      <c r="AW137" s="1457"/>
      <c r="AX137" s="1457"/>
      <c r="AY137" s="1457"/>
      <c r="AZ137" s="1457"/>
      <c r="BA137" s="1457"/>
      <c r="BB137" s="1457"/>
      <c r="BC137" s="1457"/>
      <c r="BD137" s="1457"/>
      <c r="BE137" s="1457"/>
      <c r="BF137" s="1457"/>
      <c r="BG137" s="1458">
        <f t="shared" si="130"/>
        <v>0</v>
      </c>
      <c r="BI137" s="1457"/>
      <c r="BJ137" s="1457"/>
      <c r="BK137" s="1457"/>
      <c r="BL137" s="1457"/>
      <c r="BM137" s="1457"/>
      <c r="BN137" s="1457"/>
      <c r="BO137" s="1457"/>
      <c r="BP137" s="1457"/>
      <c r="BQ137" s="1457"/>
      <c r="BR137" s="1457"/>
      <c r="BS137" s="1457"/>
      <c r="BT137" s="1457"/>
      <c r="BU137" s="1458">
        <f t="shared" si="131"/>
        <v>0</v>
      </c>
    </row>
    <row r="138" spans="1:73" outlineLevel="1">
      <c r="A138" s="1434"/>
      <c r="B138" s="1478" t="s">
        <v>557</v>
      </c>
      <c r="C138" s="1434"/>
      <c r="D138" s="1455"/>
      <c r="E138" s="1455"/>
      <c r="F138" s="1455"/>
      <c r="G138" s="1455"/>
      <c r="H138" s="1455"/>
      <c r="I138" s="1455"/>
      <c r="J138" s="1455">
        <v>0</v>
      </c>
      <c r="K138" s="1455">
        <v>0</v>
      </c>
      <c r="L138" s="1455">
        <v>0</v>
      </c>
      <c r="M138" s="1455">
        <v>0</v>
      </c>
      <c r="N138" s="1455">
        <v>0</v>
      </c>
      <c r="O138" s="1455">
        <v>0</v>
      </c>
      <c r="P138" s="1456">
        <f t="shared" si="118"/>
        <v>0</v>
      </c>
      <c r="Q138" s="1434"/>
      <c r="R138" s="1434"/>
      <c r="S138" s="1455">
        <v>0</v>
      </c>
      <c r="T138" s="1455">
        <v>0</v>
      </c>
      <c r="U138" s="1455">
        <v>0</v>
      </c>
      <c r="V138" s="1455">
        <v>0</v>
      </c>
      <c r="W138" s="1455">
        <v>0</v>
      </c>
      <c r="X138" s="1455">
        <v>0</v>
      </c>
      <c r="Y138" s="1455">
        <v>0</v>
      </c>
      <c r="Z138" s="1455">
        <v>0</v>
      </c>
      <c r="AA138" s="1455">
        <v>0</v>
      </c>
      <c r="AB138" s="1455">
        <v>0</v>
      </c>
      <c r="AC138" s="1455">
        <v>0</v>
      </c>
      <c r="AD138" s="1455">
        <v>0</v>
      </c>
      <c r="AE138" s="1456">
        <f t="shared" si="126"/>
        <v>0</v>
      </c>
      <c r="AF138" s="1434"/>
      <c r="AG138" s="1455">
        <v>0</v>
      </c>
      <c r="AH138" s="1455">
        <v>0</v>
      </c>
      <c r="AI138" s="1455">
        <v>0</v>
      </c>
      <c r="AJ138" s="1455">
        <v>0</v>
      </c>
      <c r="AK138" s="1455">
        <v>0</v>
      </c>
      <c r="AL138" s="1455"/>
      <c r="AM138" s="1455">
        <v>0</v>
      </c>
      <c r="AN138" s="1455">
        <v>0</v>
      </c>
      <c r="AO138" s="1455"/>
      <c r="AP138" s="1455">
        <v>0</v>
      </c>
      <c r="AQ138" s="1455">
        <v>0</v>
      </c>
      <c r="AR138" s="1457">
        <v>0</v>
      </c>
      <c r="AS138" s="1456">
        <f t="shared" si="128"/>
        <v>0</v>
      </c>
      <c r="AT138" s="1436">
        <f t="shared" si="132"/>
        <v>0</v>
      </c>
      <c r="AU138" s="1457"/>
      <c r="AV138" s="1457"/>
      <c r="AW138" s="1457"/>
      <c r="AX138" s="1457"/>
      <c r="AY138" s="1457"/>
      <c r="AZ138" s="1457"/>
      <c r="BA138" s="1457"/>
      <c r="BB138" s="1457"/>
      <c r="BC138" s="1457"/>
      <c r="BD138" s="1457"/>
      <c r="BE138" s="1457"/>
      <c r="BF138" s="1457"/>
      <c r="BG138" s="1458">
        <f t="shared" si="130"/>
        <v>0</v>
      </c>
      <c r="BI138" s="1457"/>
      <c r="BJ138" s="1457"/>
      <c r="BK138" s="1457"/>
      <c r="BL138" s="1457"/>
      <c r="BM138" s="1457"/>
      <c r="BN138" s="1457"/>
      <c r="BO138" s="1457"/>
      <c r="BP138" s="1457"/>
      <c r="BQ138" s="1457"/>
      <c r="BR138" s="1457"/>
      <c r="BS138" s="1457"/>
      <c r="BT138" s="1457"/>
      <c r="BU138" s="1458">
        <f t="shared" si="131"/>
        <v>0</v>
      </c>
    </row>
    <row r="139" spans="1:73" outlineLevel="1">
      <c r="A139" s="1434"/>
      <c r="B139" s="1478" t="s">
        <v>558</v>
      </c>
      <c r="C139" s="1434"/>
      <c r="D139" s="1455"/>
      <c r="E139" s="1455"/>
      <c r="F139" s="1455"/>
      <c r="G139" s="1455"/>
      <c r="H139" s="1455"/>
      <c r="I139" s="1455"/>
      <c r="J139" s="1455">
        <v>0</v>
      </c>
      <c r="K139" s="1455">
        <v>0</v>
      </c>
      <c r="L139" s="1455">
        <v>0</v>
      </c>
      <c r="M139" s="1455">
        <v>0</v>
      </c>
      <c r="N139" s="1455">
        <v>0</v>
      </c>
      <c r="O139" s="1455">
        <v>0</v>
      </c>
      <c r="P139" s="1456">
        <f t="shared" si="118"/>
        <v>0</v>
      </c>
      <c r="Q139" s="1434"/>
      <c r="R139" s="1434"/>
      <c r="S139" s="1455">
        <v>0</v>
      </c>
      <c r="T139" s="1455">
        <v>0</v>
      </c>
      <c r="U139" s="1455">
        <v>0</v>
      </c>
      <c r="V139" s="1455">
        <v>0</v>
      </c>
      <c r="W139" s="1455">
        <v>0</v>
      </c>
      <c r="X139" s="1455">
        <v>0</v>
      </c>
      <c r="Y139" s="1455">
        <v>0</v>
      </c>
      <c r="Z139" s="1455">
        <v>0</v>
      </c>
      <c r="AA139" s="1455">
        <v>0</v>
      </c>
      <c r="AB139" s="1455">
        <v>0</v>
      </c>
      <c r="AC139" s="1455">
        <v>0</v>
      </c>
      <c r="AD139" s="1455">
        <v>0</v>
      </c>
      <c r="AE139" s="1456">
        <f t="shared" si="126"/>
        <v>0</v>
      </c>
      <c r="AF139" s="1434"/>
      <c r="AG139" s="1455">
        <v>0</v>
      </c>
      <c r="AH139" s="1455">
        <v>0</v>
      </c>
      <c r="AI139" s="1455">
        <v>0</v>
      </c>
      <c r="AJ139" s="1455">
        <v>0</v>
      </c>
      <c r="AK139" s="1455">
        <v>0</v>
      </c>
      <c r="AL139" s="1455"/>
      <c r="AM139" s="1455">
        <v>0</v>
      </c>
      <c r="AN139" s="1455">
        <v>0</v>
      </c>
      <c r="AO139" s="1455"/>
      <c r="AP139" s="1455">
        <v>0</v>
      </c>
      <c r="AQ139" s="1455">
        <v>0</v>
      </c>
      <c r="AR139" s="1457">
        <v>0</v>
      </c>
      <c r="AS139" s="1456">
        <f t="shared" si="128"/>
        <v>0</v>
      </c>
      <c r="AT139" s="1436">
        <f t="shared" si="132"/>
        <v>0</v>
      </c>
      <c r="AU139" s="1457"/>
      <c r="AV139" s="1457"/>
      <c r="AW139" s="1457"/>
      <c r="AX139" s="1457"/>
      <c r="AY139" s="1457"/>
      <c r="AZ139" s="1457"/>
      <c r="BA139" s="1457"/>
      <c r="BB139" s="1457"/>
      <c r="BC139" s="1457"/>
      <c r="BD139" s="1457"/>
      <c r="BE139" s="1457"/>
      <c r="BF139" s="1457"/>
      <c r="BG139" s="1458">
        <f t="shared" si="130"/>
        <v>0</v>
      </c>
      <c r="BI139" s="1457"/>
      <c r="BJ139" s="1457"/>
      <c r="BK139" s="1457"/>
      <c r="BL139" s="1457"/>
      <c r="BM139" s="1457"/>
      <c r="BN139" s="1457"/>
      <c r="BO139" s="1457"/>
      <c r="BP139" s="1457"/>
      <c r="BQ139" s="1457"/>
      <c r="BR139" s="1457"/>
      <c r="BS139" s="1457"/>
      <c r="BT139" s="1457"/>
      <c r="BU139" s="1458">
        <f t="shared" si="131"/>
        <v>0</v>
      </c>
    </row>
    <row r="140" spans="1:73" outlineLevel="1">
      <c r="A140" s="1434"/>
      <c r="B140" s="1478" t="s">
        <v>559</v>
      </c>
      <c r="C140" s="1434"/>
      <c r="D140" s="1455"/>
      <c r="E140" s="1455"/>
      <c r="F140" s="1455"/>
      <c r="G140" s="1455"/>
      <c r="H140" s="1455"/>
      <c r="I140" s="1455"/>
      <c r="J140" s="1455">
        <v>0</v>
      </c>
      <c r="K140" s="1455">
        <v>0</v>
      </c>
      <c r="L140" s="1455">
        <v>0</v>
      </c>
      <c r="M140" s="1455">
        <v>0</v>
      </c>
      <c r="N140" s="1455">
        <v>0</v>
      </c>
      <c r="O140" s="1455">
        <v>0</v>
      </c>
      <c r="P140" s="1456">
        <f t="shared" si="118"/>
        <v>0</v>
      </c>
      <c r="Q140" s="1434"/>
      <c r="R140" s="1434"/>
      <c r="S140" s="1455">
        <v>0</v>
      </c>
      <c r="T140" s="1455">
        <v>0</v>
      </c>
      <c r="U140" s="1455">
        <v>0</v>
      </c>
      <c r="V140" s="1455">
        <v>0</v>
      </c>
      <c r="W140" s="1455">
        <v>0</v>
      </c>
      <c r="X140" s="1455">
        <v>0</v>
      </c>
      <c r="Y140" s="1455">
        <v>0</v>
      </c>
      <c r="Z140" s="1455">
        <v>0</v>
      </c>
      <c r="AA140" s="1455">
        <v>0</v>
      </c>
      <c r="AB140" s="1455">
        <v>0</v>
      </c>
      <c r="AC140" s="1455">
        <v>0</v>
      </c>
      <c r="AD140" s="1455">
        <v>0</v>
      </c>
      <c r="AE140" s="1456">
        <f t="shared" si="126"/>
        <v>0</v>
      </c>
      <c r="AF140" s="1434"/>
      <c r="AG140" s="1455">
        <v>0</v>
      </c>
      <c r="AH140" s="1455">
        <v>0</v>
      </c>
      <c r="AI140" s="1455">
        <v>0</v>
      </c>
      <c r="AJ140" s="1455">
        <v>0</v>
      </c>
      <c r="AK140" s="1455">
        <v>0</v>
      </c>
      <c r="AL140" s="1455"/>
      <c r="AM140" s="1455">
        <v>0</v>
      </c>
      <c r="AN140" s="1455">
        <v>0</v>
      </c>
      <c r="AO140" s="1455"/>
      <c r="AP140" s="1455">
        <v>0</v>
      </c>
      <c r="AQ140" s="1455">
        <v>0</v>
      </c>
      <c r="AR140" s="1457">
        <v>0</v>
      </c>
      <c r="AS140" s="1456">
        <f t="shared" si="128"/>
        <v>0</v>
      </c>
      <c r="AT140" s="1436">
        <f t="shared" si="132"/>
        <v>0</v>
      </c>
      <c r="AU140" s="1457"/>
      <c r="AV140" s="1457"/>
      <c r="AW140" s="1457"/>
      <c r="AX140" s="1457"/>
      <c r="AY140" s="1457"/>
      <c r="AZ140" s="1457"/>
      <c r="BA140" s="1457"/>
      <c r="BB140" s="1457"/>
      <c r="BC140" s="1457"/>
      <c r="BD140" s="1457"/>
      <c r="BE140" s="1457"/>
      <c r="BF140" s="1457"/>
      <c r="BG140" s="1458">
        <f t="shared" si="130"/>
        <v>0</v>
      </c>
      <c r="BI140" s="1457"/>
      <c r="BJ140" s="1457"/>
      <c r="BK140" s="1457"/>
      <c r="BL140" s="1457"/>
      <c r="BM140" s="1457"/>
      <c r="BN140" s="1457"/>
      <c r="BO140" s="1457"/>
      <c r="BP140" s="1457"/>
      <c r="BQ140" s="1457"/>
      <c r="BR140" s="1457"/>
      <c r="BS140" s="1457"/>
      <c r="BT140" s="1457"/>
      <c r="BU140" s="1458">
        <f t="shared" si="131"/>
        <v>0</v>
      </c>
    </row>
    <row r="141" spans="1:73">
      <c r="A141" s="1434"/>
      <c r="B141" s="1476" t="s">
        <v>560</v>
      </c>
      <c r="C141" s="1434" t="s">
        <v>561</v>
      </c>
      <c r="D141" s="1477">
        <f t="shared" ref="D141:O141" si="133">SUM(D142:D158)</f>
        <v>0</v>
      </c>
      <c r="E141" s="1477">
        <f t="shared" si="133"/>
        <v>0</v>
      </c>
      <c r="F141" s="1477">
        <f t="shared" si="133"/>
        <v>0</v>
      </c>
      <c r="G141" s="1477">
        <f t="shared" si="133"/>
        <v>244180.62279559008</v>
      </c>
      <c r="H141" s="1477">
        <f t="shared" si="133"/>
        <v>234326.37720440992</v>
      </c>
      <c r="I141" s="1477">
        <f t="shared" si="133"/>
        <v>837020</v>
      </c>
      <c r="J141" s="1477">
        <f t="shared" si="133"/>
        <v>802518</v>
      </c>
      <c r="K141" s="1477">
        <f t="shared" si="133"/>
        <v>767909</v>
      </c>
      <c r="L141" s="1477">
        <f t="shared" si="133"/>
        <v>1632828</v>
      </c>
      <c r="M141" s="1477">
        <f t="shared" si="133"/>
        <v>2025854</v>
      </c>
      <c r="N141" s="1477">
        <f t="shared" si="133"/>
        <v>1947594</v>
      </c>
      <c r="O141" s="1477">
        <f t="shared" si="133"/>
        <v>1881361</v>
      </c>
      <c r="P141" s="1452">
        <f t="shared" si="118"/>
        <v>10373591</v>
      </c>
      <c r="Q141" s="1434"/>
      <c r="R141" s="1434"/>
      <c r="S141" s="1477">
        <f t="shared" ref="S141:AD141" si="134">SUM(S142:S158)</f>
        <v>1879740</v>
      </c>
      <c r="T141" s="1477">
        <f t="shared" si="134"/>
        <v>1810199</v>
      </c>
      <c r="U141" s="1477">
        <f t="shared" si="134"/>
        <v>3441733</v>
      </c>
      <c r="V141" s="1477">
        <f t="shared" si="134"/>
        <v>3379014</v>
      </c>
      <c r="W141" s="1477">
        <f t="shared" si="134"/>
        <v>2374823</v>
      </c>
      <c r="X141" s="1477">
        <f t="shared" si="134"/>
        <v>5224297</v>
      </c>
      <c r="Y141" s="1477">
        <f t="shared" si="134"/>
        <v>5131821</v>
      </c>
      <c r="Z141" s="1477">
        <f t="shared" si="134"/>
        <v>5038941</v>
      </c>
      <c r="AA141" s="1477">
        <f t="shared" si="134"/>
        <v>4945654</v>
      </c>
      <c r="AB141" s="1477">
        <f t="shared" si="134"/>
        <v>4851961</v>
      </c>
      <c r="AC141" s="1477">
        <f t="shared" si="134"/>
        <v>1379260</v>
      </c>
      <c r="AD141" s="1477">
        <f t="shared" si="134"/>
        <v>1352075</v>
      </c>
      <c r="AE141" s="1452">
        <f t="shared" si="126"/>
        <v>40809518</v>
      </c>
      <c r="AF141" s="1434"/>
      <c r="AG141" s="1477">
        <f t="shared" ref="AG141:AR141" si="135">SUM(AG142:AG158)</f>
        <v>1324761</v>
      </c>
      <c r="AH141" s="1477">
        <f t="shared" si="135"/>
        <v>1297319</v>
      </c>
      <c r="AI141" s="1477">
        <f t="shared" si="135"/>
        <v>1269749</v>
      </c>
      <c r="AJ141" s="1477">
        <f t="shared" si="135"/>
        <v>1242048</v>
      </c>
      <c r="AK141" s="1477">
        <f t="shared" si="135"/>
        <v>1214217</v>
      </c>
      <c r="AL141" s="1477">
        <f t="shared" si="135"/>
        <v>1186257</v>
      </c>
      <c r="AM141" s="1477">
        <f t="shared" si="135"/>
        <v>1158164</v>
      </c>
      <c r="AN141" s="1477">
        <f t="shared" si="135"/>
        <v>1129939</v>
      </c>
      <c r="AO141" s="1477">
        <f>SUM(AO142:AO158)</f>
        <v>1101583</v>
      </c>
      <c r="AP141" s="1477">
        <f t="shared" si="135"/>
        <v>0</v>
      </c>
      <c r="AQ141" s="1477">
        <f t="shared" si="135"/>
        <v>0</v>
      </c>
      <c r="AR141" s="1477">
        <f t="shared" si="135"/>
        <v>0</v>
      </c>
      <c r="AS141" s="1452">
        <f t="shared" si="128"/>
        <v>10924037</v>
      </c>
      <c r="AT141" s="1436">
        <f t="shared" si="132"/>
        <v>10924037</v>
      </c>
      <c r="AU141" s="1477">
        <v>0</v>
      </c>
      <c r="AV141" s="1477">
        <v>0</v>
      </c>
      <c r="AW141" s="1477"/>
      <c r="AX141" s="1477"/>
      <c r="AY141" s="1477"/>
      <c r="AZ141" s="1477"/>
      <c r="BA141" s="1477"/>
      <c r="BB141" s="1477"/>
      <c r="BC141" s="1477"/>
      <c r="BD141" s="1477"/>
      <c r="BE141" s="1477"/>
      <c r="BF141" s="1477"/>
      <c r="BG141" s="1453">
        <f t="shared" si="130"/>
        <v>0</v>
      </c>
      <c r="BI141" s="1477"/>
      <c r="BJ141" s="1477"/>
      <c r="BK141" s="1477"/>
      <c r="BL141" s="1477"/>
      <c r="BM141" s="1477"/>
      <c r="BN141" s="1477"/>
      <c r="BO141" s="1477"/>
      <c r="BP141" s="1477"/>
      <c r="BQ141" s="1477"/>
      <c r="BR141" s="1477"/>
      <c r="BS141" s="1477"/>
      <c r="BT141" s="1477"/>
      <c r="BU141" s="1453">
        <f t="shared" si="131"/>
        <v>0</v>
      </c>
    </row>
    <row r="142" spans="1:73" hidden="1" outlineLevel="1">
      <c r="A142" s="1434"/>
      <c r="B142" s="1478" t="s">
        <v>562</v>
      </c>
      <c r="C142" s="1434"/>
      <c r="D142" s="1455"/>
      <c r="E142" s="1455"/>
      <c r="F142" s="1455"/>
      <c r="G142" s="1455">
        <v>244180.62279559008</v>
      </c>
      <c r="H142" s="1455">
        <v>234326.37720440992</v>
      </c>
      <c r="I142" s="1455">
        <v>837020</v>
      </c>
      <c r="J142" s="1455">
        <v>802518</v>
      </c>
      <c r="K142" s="1455">
        <v>767909</v>
      </c>
      <c r="L142" s="1455">
        <v>1632828</v>
      </c>
      <c r="M142" s="1455">
        <v>2025854</v>
      </c>
      <c r="N142" s="1455">
        <v>1947594</v>
      </c>
      <c r="O142" s="1455">
        <v>1881361</v>
      </c>
      <c r="P142" s="1456">
        <f t="shared" si="118"/>
        <v>10373591</v>
      </c>
      <c r="Q142" s="1434"/>
      <c r="R142" s="1434"/>
      <c r="S142" s="1455">
        <v>1879740</v>
      </c>
      <c r="T142" s="1455">
        <v>1810199</v>
      </c>
      <c r="U142" s="1455">
        <v>3441733</v>
      </c>
      <c r="V142" s="1455">
        <v>3379014</v>
      </c>
      <c r="W142" s="1455">
        <v>2374823</v>
      </c>
      <c r="X142" s="1455">
        <v>5224297</v>
      </c>
      <c r="Y142" s="1455">
        <v>5131821</v>
      </c>
      <c r="Z142" s="1455">
        <v>5038941</v>
      </c>
      <c r="AA142" s="1455">
        <v>4945654</v>
      </c>
      <c r="AB142" s="1455">
        <v>4851961</v>
      </c>
      <c r="AC142" s="1455">
        <v>1379260</v>
      </c>
      <c r="AD142" s="1455">
        <v>1352075</v>
      </c>
      <c r="AE142" s="1456">
        <f t="shared" si="126"/>
        <v>40809518</v>
      </c>
      <c r="AF142" s="1434"/>
      <c r="AG142" s="1455">
        <v>1324761</v>
      </c>
      <c r="AH142" s="1455">
        <v>1297319</v>
      </c>
      <c r="AI142" s="1455">
        <v>1269749</v>
      </c>
      <c r="AJ142" s="1455">
        <v>1242048</v>
      </c>
      <c r="AK142" s="1455">
        <v>1214217</v>
      </c>
      <c r="AL142" s="1455">
        <f>7534351-SUM(AG142:AK142)</f>
        <v>1186257</v>
      </c>
      <c r="AM142" s="1455">
        <v>1158164</v>
      </c>
      <c r="AN142" s="1455">
        <v>1129939</v>
      </c>
      <c r="AO142" s="1455">
        <v>1101583</v>
      </c>
      <c r="AP142" s="1455">
        <v>0</v>
      </c>
      <c r="AQ142" s="1455">
        <v>0</v>
      </c>
      <c r="AR142" s="1457">
        <v>0</v>
      </c>
      <c r="AS142" s="1456">
        <f t="shared" si="128"/>
        <v>10924037</v>
      </c>
      <c r="AT142" s="1436">
        <f t="shared" si="132"/>
        <v>10924037</v>
      </c>
      <c r="AU142" s="1457"/>
      <c r="AV142" s="1457"/>
      <c r="AW142" s="1457"/>
      <c r="AX142" s="1457"/>
      <c r="AY142" s="1457"/>
      <c r="AZ142" s="1457"/>
      <c r="BA142" s="1457"/>
      <c r="BB142" s="1457"/>
      <c r="BC142" s="1457"/>
      <c r="BD142" s="1457"/>
      <c r="BE142" s="1457"/>
      <c r="BF142" s="1457"/>
      <c r="BG142" s="1458">
        <f t="shared" si="130"/>
        <v>0</v>
      </c>
      <c r="BI142" s="1457"/>
      <c r="BJ142" s="1457"/>
      <c r="BK142" s="1457"/>
      <c r="BL142" s="1457"/>
      <c r="BM142" s="1457"/>
      <c r="BN142" s="1457"/>
      <c r="BO142" s="1457"/>
      <c r="BP142" s="1457"/>
      <c r="BQ142" s="1457"/>
      <c r="BR142" s="1457"/>
      <c r="BS142" s="1457"/>
      <c r="BT142" s="1457"/>
      <c r="BU142" s="1458">
        <f t="shared" si="131"/>
        <v>0</v>
      </c>
    </row>
    <row r="143" spans="1:73" hidden="1" outlineLevel="1">
      <c r="A143" s="1434"/>
      <c r="B143" s="1478" t="s">
        <v>563</v>
      </c>
      <c r="C143" s="1434"/>
      <c r="D143" s="1455"/>
      <c r="E143" s="1455"/>
      <c r="F143" s="1455"/>
      <c r="G143" s="1455"/>
      <c r="H143" s="1455"/>
      <c r="I143" s="1455">
        <v>0</v>
      </c>
      <c r="J143" s="1455">
        <v>0</v>
      </c>
      <c r="K143" s="1455">
        <v>0</v>
      </c>
      <c r="L143" s="1455">
        <v>0</v>
      </c>
      <c r="M143" s="1455">
        <v>0</v>
      </c>
      <c r="N143" s="1455">
        <v>0</v>
      </c>
      <c r="O143" s="1455">
        <v>0</v>
      </c>
      <c r="P143" s="1456">
        <f t="shared" si="118"/>
        <v>0</v>
      </c>
      <c r="Q143" s="1434"/>
      <c r="R143" s="1434"/>
      <c r="S143" s="1455">
        <v>0</v>
      </c>
      <c r="T143" s="1455">
        <v>0</v>
      </c>
      <c r="U143" s="1455">
        <v>0</v>
      </c>
      <c r="V143" s="1455">
        <v>0</v>
      </c>
      <c r="W143" s="1455">
        <v>0</v>
      </c>
      <c r="X143" s="1455">
        <v>0</v>
      </c>
      <c r="Y143" s="1455">
        <v>0</v>
      </c>
      <c r="Z143" s="1455">
        <v>0</v>
      </c>
      <c r="AA143" s="1455">
        <v>0</v>
      </c>
      <c r="AB143" s="1455">
        <v>0</v>
      </c>
      <c r="AC143" s="1455">
        <v>0</v>
      </c>
      <c r="AD143" s="1455">
        <v>0</v>
      </c>
      <c r="AE143" s="1456">
        <f t="shared" si="126"/>
        <v>0</v>
      </c>
      <c r="AF143" s="1434"/>
      <c r="AG143" s="1455">
        <v>0</v>
      </c>
      <c r="AH143" s="1455">
        <v>0</v>
      </c>
      <c r="AI143" s="1455">
        <v>0</v>
      </c>
      <c r="AJ143" s="1455">
        <v>0</v>
      </c>
      <c r="AK143" s="1455">
        <v>0</v>
      </c>
      <c r="AL143" s="1455"/>
      <c r="AM143" s="1455">
        <v>0</v>
      </c>
      <c r="AN143" s="1455">
        <v>0</v>
      </c>
      <c r="AO143" s="1455"/>
      <c r="AP143" s="1455">
        <v>0</v>
      </c>
      <c r="AQ143" s="1455">
        <v>0</v>
      </c>
      <c r="AR143" s="1457">
        <v>0</v>
      </c>
      <c r="AS143" s="1456">
        <f t="shared" si="128"/>
        <v>0</v>
      </c>
      <c r="AT143" s="1436">
        <f t="shared" si="132"/>
        <v>0</v>
      </c>
      <c r="AU143" s="1457"/>
      <c r="AV143" s="1457"/>
      <c r="AW143" s="1457"/>
      <c r="AX143" s="1457"/>
      <c r="AY143" s="1457"/>
      <c r="AZ143" s="1457"/>
      <c r="BA143" s="1457"/>
      <c r="BB143" s="1457"/>
      <c r="BC143" s="1457"/>
      <c r="BD143" s="1457"/>
      <c r="BE143" s="1457"/>
      <c r="BF143" s="1457"/>
      <c r="BG143" s="1458">
        <f t="shared" si="130"/>
        <v>0</v>
      </c>
      <c r="BI143" s="1457"/>
      <c r="BJ143" s="1457"/>
      <c r="BK143" s="1457"/>
      <c r="BL143" s="1457"/>
      <c r="BM143" s="1457"/>
      <c r="BN143" s="1457"/>
      <c r="BO143" s="1457"/>
      <c r="BP143" s="1457"/>
      <c r="BQ143" s="1457"/>
      <c r="BR143" s="1457"/>
      <c r="BS143" s="1457"/>
      <c r="BT143" s="1457"/>
      <c r="BU143" s="1458">
        <f t="shared" si="131"/>
        <v>0</v>
      </c>
    </row>
    <row r="144" spans="1:73" hidden="1" outlineLevel="1">
      <c r="A144" s="1434"/>
      <c r="B144" s="1478" t="s">
        <v>564</v>
      </c>
      <c r="C144" s="1434"/>
      <c r="D144" s="1455"/>
      <c r="E144" s="1455"/>
      <c r="F144" s="1455"/>
      <c r="G144" s="1455"/>
      <c r="H144" s="1455"/>
      <c r="I144" s="1455">
        <v>0</v>
      </c>
      <c r="J144" s="1455">
        <v>0</v>
      </c>
      <c r="K144" s="1455">
        <v>0</v>
      </c>
      <c r="L144" s="1455">
        <v>0</v>
      </c>
      <c r="M144" s="1455">
        <v>0</v>
      </c>
      <c r="N144" s="1455">
        <v>0</v>
      </c>
      <c r="O144" s="1455">
        <v>0</v>
      </c>
      <c r="P144" s="1456">
        <f t="shared" si="118"/>
        <v>0</v>
      </c>
      <c r="Q144" s="1434"/>
      <c r="R144" s="1434"/>
      <c r="S144" s="1455">
        <v>0</v>
      </c>
      <c r="T144" s="1455">
        <v>0</v>
      </c>
      <c r="U144" s="1455">
        <v>0</v>
      </c>
      <c r="V144" s="1455">
        <v>0</v>
      </c>
      <c r="W144" s="1455">
        <v>0</v>
      </c>
      <c r="X144" s="1455">
        <v>0</v>
      </c>
      <c r="Y144" s="1455">
        <v>0</v>
      </c>
      <c r="Z144" s="1455">
        <v>0</v>
      </c>
      <c r="AA144" s="1455">
        <v>0</v>
      </c>
      <c r="AB144" s="1455">
        <v>0</v>
      </c>
      <c r="AC144" s="1455">
        <v>0</v>
      </c>
      <c r="AD144" s="1455">
        <v>0</v>
      </c>
      <c r="AE144" s="1456">
        <f t="shared" si="126"/>
        <v>0</v>
      </c>
      <c r="AF144" s="1434"/>
      <c r="AG144" s="1455">
        <v>0</v>
      </c>
      <c r="AH144" s="1455">
        <v>0</v>
      </c>
      <c r="AI144" s="1455">
        <v>0</v>
      </c>
      <c r="AJ144" s="1455">
        <v>0</v>
      </c>
      <c r="AK144" s="1455">
        <v>0</v>
      </c>
      <c r="AL144" s="1455"/>
      <c r="AM144" s="1455">
        <v>0</v>
      </c>
      <c r="AN144" s="1455">
        <v>0</v>
      </c>
      <c r="AO144" s="1455"/>
      <c r="AP144" s="1455">
        <v>0</v>
      </c>
      <c r="AQ144" s="1455">
        <v>0</v>
      </c>
      <c r="AR144" s="1457">
        <v>0</v>
      </c>
      <c r="AS144" s="1456">
        <f t="shared" si="128"/>
        <v>0</v>
      </c>
      <c r="AT144" s="1436">
        <f t="shared" si="132"/>
        <v>0</v>
      </c>
      <c r="AU144" s="1457"/>
      <c r="AV144" s="1457"/>
      <c r="AW144" s="1457"/>
      <c r="AX144" s="1457"/>
      <c r="AY144" s="1457"/>
      <c r="AZ144" s="1457"/>
      <c r="BA144" s="1457"/>
      <c r="BB144" s="1457"/>
      <c r="BC144" s="1457"/>
      <c r="BD144" s="1457"/>
      <c r="BE144" s="1457"/>
      <c r="BF144" s="1457"/>
      <c r="BG144" s="1458">
        <f t="shared" si="130"/>
        <v>0</v>
      </c>
      <c r="BI144" s="1457"/>
      <c r="BJ144" s="1457"/>
      <c r="BK144" s="1457"/>
      <c r="BL144" s="1457"/>
      <c r="BM144" s="1457"/>
      <c r="BN144" s="1457"/>
      <c r="BO144" s="1457"/>
      <c r="BP144" s="1457"/>
      <c r="BQ144" s="1457"/>
      <c r="BR144" s="1457"/>
      <c r="BS144" s="1457"/>
      <c r="BT144" s="1457"/>
      <c r="BU144" s="1458">
        <f t="shared" si="131"/>
        <v>0</v>
      </c>
    </row>
    <row r="145" spans="1:73" hidden="1" outlineLevel="1">
      <c r="A145" s="1434"/>
      <c r="B145" s="1478" t="s">
        <v>565</v>
      </c>
      <c r="C145" s="1434"/>
      <c r="D145" s="1455"/>
      <c r="E145" s="1455"/>
      <c r="F145" s="1455"/>
      <c r="G145" s="1455"/>
      <c r="H145" s="1455"/>
      <c r="I145" s="1455">
        <v>0</v>
      </c>
      <c r="J145" s="1455">
        <v>0</v>
      </c>
      <c r="K145" s="1455">
        <v>0</v>
      </c>
      <c r="L145" s="1455">
        <v>0</v>
      </c>
      <c r="M145" s="1455">
        <v>0</v>
      </c>
      <c r="N145" s="1455">
        <v>0</v>
      </c>
      <c r="O145" s="1455">
        <v>0</v>
      </c>
      <c r="P145" s="1456">
        <f t="shared" si="118"/>
        <v>0</v>
      </c>
      <c r="Q145" s="1434"/>
      <c r="R145" s="1434"/>
      <c r="S145" s="1455">
        <v>0</v>
      </c>
      <c r="T145" s="1455">
        <v>0</v>
      </c>
      <c r="U145" s="1455">
        <v>0</v>
      </c>
      <c r="V145" s="1455">
        <v>0</v>
      </c>
      <c r="W145" s="1455">
        <v>0</v>
      </c>
      <c r="X145" s="1455">
        <v>0</v>
      </c>
      <c r="Y145" s="1455">
        <v>0</v>
      </c>
      <c r="Z145" s="1455">
        <v>0</v>
      </c>
      <c r="AA145" s="1455">
        <v>0</v>
      </c>
      <c r="AB145" s="1455">
        <v>0</v>
      </c>
      <c r="AC145" s="1455">
        <v>0</v>
      </c>
      <c r="AD145" s="1455">
        <v>0</v>
      </c>
      <c r="AE145" s="1456">
        <f t="shared" si="126"/>
        <v>0</v>
      </c>
      <c r="AF145" s="1434"/>
      <c r="AG145" s="1455">
        <v>0</v>
      </c>
      <c r="AH145" s="1455">
        <v>0</v>
      </c>
      <c r="AI145" s="1455">
        <v>0</v>
      </c>
      <c r="AJ145" s="1455">
        <v>0</v>
      </c>
      <c r="AK145" s="1455">
        <v>0</v>
      </c>
      <c r="AL145" s="1455"/>
      <c r="AM145" s="1455">
        <v>0</v>
      </c>
      <c r="AN145" s="1455">
        <v>0</v>
      </c>
      <c r="AO145" s="1455"/>
      <c r="AP145" s="1455">
        <v>0</v>
      </c>
      <c r="AQ145" s="1455">
        <v>0</v>
      </c>
      <c r="AR145" s="1457">
        <v>0</v>
      </c>
      <c r="AS145" s="1456">
        <f t="shared" si="128"/>
        <v>0</v>
      </c>
      <c r="AT145" s="1436">
        <f t="shared" si="132"/>
        <v>0</v>
      </c>
      <c r="AU145" s="1457"/>
      <c r="AV145" s="1457"/>
      <c r="AW145" s="1457"/>
      <c r="AX145" s="1457"/>
      <c r="AY145" s="1457"/>
      <c r="AZ145" s="1457"/>
      <c r="BA145" s="1457"/>
      <c r="BB145" s="1457"/>
      <c r="BC145" s="1457"/>
      <c r="BD145" s="1457"/>
      <c r="BE145" s="1457"/>
      <c r="BF145" s="1457"/>
      <c r="BG145" s="1458">
        <f t="shared" si="130"/>
        <v>0</v>
      </c>
      <c r="BI145" s="1457"/>
      <c r="BJ145" s="1457"/>
      <c r="BK145" s="1457"/>
      <c r="BL145" s="1457"/>
      <c r="BM145" s="1457"/>
      <c r="BN145" s="1457"/>
      <c r="BO145" s="1457"/>
      <c r="BP145" s="1457"/>
      <c r="BQ145" s="1457"/>
      <c r="BR145" s="1457"/>
      <c r="BS145" s="1457"/>
      <c r="BT145" s="1457"/>
      <c r="BU145" s="1458">
        <f t="shared" si="131"/>
        <v>0</v>
      </c>
    </row>
    <row r="146" spans="1:73" hidden="1" outlineLevel="1">
      <c r="A146" s="1434"/>
      <c r="B146" s="1478" t="s">
        <v>566</v>
      </c>
      <c r="C146" s="1434"/>
      <c r="D146" s="1455"/>
      <c r="E146" s="1455"/>
      <c r="F146" s="1455"/>
      <c r="G146" s="1455"/>
      <c r="H146" s="1455"/>
      <c r="I146" s="1455">
        <v>0</v>
      </c>
      <c r="J146" s="1455">
        <v>0</v>
      </c>
      <c r="K146" s="1455">
        <v>0</v>
      </c>
      <c r="L146" s="1455">
        <v>0</v>
      </c>
      <c r="M146" s="1455">
        <v>0</v>
      </c>
      <c r="N146" s="1455">
        <v>0</v>
      </c>
      <c r="O146" s="1455">
        <v>0</v>
      </c>
      <c r="P146" s="1456">
        <f t="shared" si="118"/>
        <v>0</v>
      </c>
      <c r="Q146" s="1434"/>
      <c r="R146" s="1434"/>
      <c r="S146" s="1455">
        <v>0</v>
      </c>
      <c r="T146" s="1455">
        <v>0</v>
      </c>
      <c r="U146" s="1455">
        <v>0</v>
      </c>
      <c r="V146" s="1455">
        <v>0</v>
      </c>
      <c r="W146" s="1455">
        <v>0</v>
      </c>
      <c r="X146" s="1455">
        <v>0</v>
      </c>
      <c r="Y146" s="1455">
        <v>0</v>
      </c>
      <c r="Z146" s="1455">
        <v>0</v>
      </c>
      <c r="AA146" s="1455">
        <v>0</v>
      </c>
      <c r="AB146" s="1455">
        <v>0</v>
      </c>
      <c r="AC146" s="1455">
        <v>0</v>
      </c>
      <c r="AD146" s="1455">
        <v>0</v>
      </c>
      <c r="AE146" s="1456">
        <f t="shared" si="126"/>
        <v>0</v>
      </c>
      <c r="AF146" s="1434"/>
      <c r="AG146" s="1455">
        <v>0</v>
      </c>
      <c r="AH146" s="1455">
        <v>0</v>
      </c>
      <c r="AI146" s="1455">
        <v>0</v>
      </c>
      <c r="AJ146" s="1455">
        <v>0</v>
      </c>
      <c r="AK146" s="1455">
        <v>0</v>
      </c>
      <c r="AL146" s="1455"/>
      <c r="AM146" s="1455">
        <v>0</v>
      </c>
      <c r="AN146" s="1455">
        <v>0</v>
      </c>
      <c r="AO146" s="1455"/>
      <c r="AP146" s="1455">
        <v>0</v>
      </c>
      <c r="AQ146" s="1455">
        <v>0</v>
      </c>
      <c r="AR146" s="1457">
        <v>0</v>
      </c>
      <c r="AS146" s="1456">
        <f t="shared" si="128"/>
        <v>0</v>
      </c>
      <c r="AT146" s="1436">
        <f t="shared" si="132"/>
        <v>0</v>
      </c>
      <c r="AU146" s="1457"/>
      <c r="AV146" s="1457"/>
      <c r="AW146" s="1457"/>
      <c r="AX146" s="1457"/>
      <c r="AY146" s="1457"/>
      <c r="AZ146" s="1457"/>
      <c r="BA146" s="1457"/>
      <c r="BB146" s="1457"/>
      <c r="BC146" s="1457"/>
      <c r="BD146" s="1457"/>
      <c r="BE146" s="1457"/>
      <c r="BF146" s="1457"/>
      <c r="BG146" s="1458">
        <f t="shared" si="130"/>
        <v>0</v>
      </c>
      <c r="BI146" s="1457"/>
      <c r="BJ146" s="1457"/>
      <c r="BK146" s="1457"/>
      <c r="BL146" s="1457"/>
      <c r="BM146" s="1457"/>
      <c r="BN146" s="1457"/>
      <c r="BO146" s="1457"/>
      <c r="BP146" s="1457"/>
      <c r="BQ146" s="1457"/>
      <c r="BR146" s="1457"/>
      <c r="BS146" s="1457"/>
      <c r="BT146" s="1457"/>
      <c r="BU146" s="1458">
        <f t="shared" si="131"/>
        <v>0</v>
      </c>
    </row>
    <row r="147" spans="1:73" hidden="1" outlineLevel="1">
      <c r="A147" s="1434"/>
      <c r="B147" s="1478" t="s">
        <v>567</v>
      </c>
      <c r="C147" s="1434"/>
      <c r="D147" s="1455"/>
      <c r="E147" s="1455"/>
      <c r="F147" s="1455"/>
      <c r="G147" s="1455"/>
      <c r="H147" s="1455"/>
      <c r="I147" s="1455">
        <v>0</v>
      </c>
      <c r="J147" s="1455">
        <v>0</v>
      </c>
      <c r="K147" s="1455">
        <v>0</v>
      </c>
      <c r="L147" s="1455">
        <v>0</v>
      </c>
      <c r="M147" s="1455">
        <v>0</v>
      </c>
      <c r="N147" s="1455">
        <v>0</v>
      </c>
      <c r="O147" s="1455">
        <v>0</v>
      </c>
      <c r="P147" s="1456">
        <f t="shared" si="118"/>
        <v>0</v>
      </c>
      <c r="Q147" s="1434"/>
      <c r="R147" s="1434"/>
      <c r="S147" s="1455">
        <v>0</v>
      </c>
      <c r="T147" s="1455">
        <v>0</v>
      </c>
      <c r="U147" s="1455">
        <v>0</v>
      </c>
      <c r="V147" s="1455">
        <v>0</v>
      </c>
      <c r="W147" s="1455">
        <v>0</v>
      </c>
      <c r="X147" s="1455">
        <v>0</v>
      </c>
      <c r="Y147" s="1455">
        <v>0</v>
      </c>
      <c r="Z147" s="1455">
        <v>0</v>
      </c>
      <c r="AA147" s="1455">
        <v>0</v>
      </c>
      <c r="AB147" s="1455">
        <v>0</v>
      </c>
      <c r="AC147" s="1455">
        <v>0</v>
      </c>
      <c r="AD147" s="1455">
        <v>0</v>
      </c>
      <c r="AE147" s="1456">
        <f t="shared" si="126"/>
        <v>0</v>
      </c>
      <c r="AF147" s="1434"/>
      <c r="AG147" s="1455">
        <v>0</v>
      </c>
      <c r="AH147" s="1455">
        <v>0</v>
      </c>
      <c r="AI147" s="1455">
        <v>0</v>
      </c>
      <c r="AJ147" s="1455">
        <v>0</v>
      </c>
      <c r="AK147" s="1455">
        <v>0</v>
      </c>
      <c r="AL147" s="1455"/>
      <c r="AM147" s="1455">
        <v>0</v>
      </c>
      <c r="AN147" s="1455">
        <v>0</v>
      </c>
      <c r="AO147" s="1455"/>
      <c r="AP147" s="1455">
        <v>0</v>
      </c>
      <c r="AQ147" s="1455">
        <v>0</v>
      </c>
      <c r="AR147" s="1457">
        <v>0</v>
      </c>
      <c r="AS147" s="1456">
        <f t="shared" si="128"/>
        <v>0</v>
      </c>
      <c r="AT147" s="1436">
        <f t="shared" si="132"/>
        <v>0</v>
      </c>
      <c r="AU147" s="1457"/>
      <c r="AV147" s="1457"/>
      <c r="AW147" s="1457"/>
      <c r="AX147" s="1457"/>
      <c r="AY147" s="1457"/>
      <c r="AZ147" s="1457"/>
      <c r="BA147" s="1457"/>
      <c r="BB147" s="1457"/>
      <c r="BC147" s="1457"/>
      <c r="BD147" s="1457"/>
      <c r="BE147" s="1457"/>
      <c r="BF147" s="1457"/>
      <c r="BG147" s="1458">
        <f t="shared" si="130"/>
        <v>0</v>
      </c>
      <c r="BI147" s="1457"/>
      <c r="BJ147" s="1457"/>
      <c r="BK147" s="1457"/>
      <c r="BL147" s="1457"/>
      <c r="BM147" s="1457"/>
      <c r="BN147" s="1457"/>
      <c r="BO147" s="1457"/>
      <c r="BP147" s="1457"/>
      <c r="BQ147" s="1457"/>
      <c r="BR147" s="1457"/>
      <c r="BS147" s="1457"/>
      <c r="BT147" s="1457"/>
      <c r="BU147" s="1458">
        <f t="shared" si="131"/>
        <v>0</v>
      </c>
    </row>
    <row r="148" spans="1:73" hidden="1" outlineLevel="1">
      <c r="A148" s="1434"/>
      <c r="B148" s="1479" t="s">
        <v>568</v>
      </c>
      <c r="C148" s="1434"/>
      <c r="D148" s="1455"/>
      <c r="E148" s="1455"/>
      <c r="F148" s="1455"/>
      <c r="G148" s="1455"/>
      <c r="H148" s="1455"/>
      <c r="I148" s="1455"/>
      <c r="J148" s="1455"/>
      <c r="K148" s="1455"/>
      <c r="L148" s="1455"/>
      <c r="M148" s="1455"/>
      <c r="N148" s="1455"/>
      <c r="O148" s="1455"/>
      <c r="P148" s="1456"/>
      <c r="Q148" s="1434"/>
      <c r="R148" s="1434"/>
      <c r="S148" s="1455"/>
      <c r="T148" s="1455"/>
      <c r="U148" s="1455"/>
      <c r="V148" s="1455"/>
      <c r="W148" s="1455"/>
      <c r="X148" s="1455"/>
      <c r="Y148" s="1455"/>
      <c r="Z148" s="1455"/>
      <c r="AA148" s="1455"/>
      <c r="AB148" s="1455"/>
      <c r="AC148" s="1455"/>
      <c r="AD148" s="1455"/>
      <c r="AE148" s="1456"/>
      <c r="AF148" s="1434"/>
      <c r="AG148" s="1455"/>
      <c r="AH148" s="1455"/>
      <c r="AI148" s="1455"/>
      <c r="AJ148" s="1455"/>
      <c r="AK148" s="1455"/>
      <c r="AL148" s="1455"/>
      <c r="AM148" s="1455"/>
      <c r="AN148" s="1455"/>
      <c r="AO148" s="1455"/>
      <c r="AP148" s="1455"/>
      <c r="AQ148" s="1455"/>
      <c r="AR148" s="1457"/>
      <c r="AS148" s="1456"/>
      <c r="AT148" s="1436"/>
      <c r="AU148" s="1457"/>
      <c r="AV148" s="1457"/>
      <c r="AW148" s="1457"/>
      <c r="AX148" s="1457"/>
      <c r="AY148" s="1457"/>
      <c r="AZ148" s="1457"/>
      <c r="BA148" s="1457"/>
      <c r="BB148" s="1457"/>
      <c r="BC148" s="1457"/>
      <c r="BD148" s="1457"/>
      <c r="BE148" s="1457"/>
      <c r="BF148" s="1457"/>
      <c r="BG148" s="1458"/>
      <c r="BI148" s="1457"/>
      <c r="BJ148" s="1457"/>
      <c r="BK148" s="1457"/>
      <c r="BL148" s="1457"/>
      <c r="BM148" s="1457"/>
      <c r="BN148" s="1457"/>
      <c r="BO148" s="1457"/>
      <c r="BP148" s="1457"/>
      <c r="BQ148" s="1457"/>
      <c r="BR148" s="1457"/>
      <c r="BS148" s="1457"/>
      <c r="BT148" s="1457"/>
      <c r="BU148" s="1458"/>
    </row>
    <row r="149" spans="1:73" hidden="1" outlineLevel="1">
      <c r="A149" s="1434"/>
      <c r="B149" s="1478" t="s">
        <v>569</v>
      </c>
      <c r="C149" s="1434"/>
      <c r="D149" s="1455"/>
      <c r="E149" s="1455"/>
      <c r="F149" s="1455"/>
      <c r="G149" s="1455"/>
      <c r="H149" s="1455"/>
      <c r="I149" s="1455">
        <v>0</v>
      </c>
      <c r="J149" s="1455">
        <v>0</v>
      </c>
      <c r="K149" s="1455">
        <v>0</v>
      </c>
      <c r="L149" s="1455">
        <v>0</v>
      </c>
      <c r="M149" s="1455">
        <v>0</v>
      </c>
      <c r="N149" s="1455">
        <v>0</v>
      </c>
      <c r="O149" s="1455">
        <v>0</v>
      </c>
      <c r="P149" s="1456">
        <f t="shared" si="118"/>
        <v>0</v>
      </c>
      <c r="Q149" s="1434"/>
      <c r="R149" s="1434"/>
      <c r="S149" s="1455">
        <v>0</v>
      </c>
      <c r="T149" s="1455">
        <v>0</v>
      </c>
      <c r="U149" s="1455">
        <v>0</v>
      </c>
      <c r="V149" s="1455">
        <v>0</v>
      </c>
      <c r="W149" s="1455">
        <v>0</v>
      </c>
      <c r="X149" s="1455">
        <v>0</v>
      </c>
      <c r="Y149" s="1455">
        <v>0</v>
      </c>
      <c r="Z149" s="1455">
        <v>0</v>
      </c>
      <c r="AA149" s="1455">
        <v>0</v>
      </c>
      <c r="AB149" s="1455">
        <v>0</v>
      </c>
      <c r="AC149" s="1455">
        <v>0</v>
      </c>
      <c r="AD149" s="1455">
        <v>0</v>
      </c>
      <c r="AE149" s="1456">
        <f t="shared" si="126"/>
        <v>0</v>
      </c>
      <c r="AF149" s="1434"/>
      <c r="AG149" s="1455">
        <v>0</v>
      </c>
      <c r="AH149" s="1455">
        <v>0</v>
      </c>
      <c r="AI149" s="1455">
        <v>0</v>
      </c>
      <c r="AJ149" s="1455">
        <v>0</v>
      </c>
      <c r="AK149" s="1455">
        <v>0</v>
      </c>
      <c r="AL149" s="1455"/>
      <c r="AM149" s="1455">
        <v>0</v>
      </c>
      <c r="AN149" s="1455">
        <v>0</v>
      </c>
      <c r="AO149" s="1455"/>
      <c r="AP149" s="1455">
        <v>0</v>
      </c>
      <c r="AQ149" s="1455">
        <v>0</v>
      </c>
      <c r="AR149" s="1457">
        <v>0</v>
      </c>
      <c r="AS149" s="1456">
        <f t="shared" si="128"/>
        <v>0</v>
      </c>
      <c r="AT149" s="1436">
        <f t="shared" si="132"/>
        <v>0</v>
      </c>
      <c r="AU149" s="1457"/>
      <c r="AV149" s="1457"/>
      <c r="AW149" s="1457"/>
      <c r="AX149" s="1457"/>
      <c r="AY149" s="1457"/>
      <c r="AZ149" s="1457"/>
      <c r="BA149" s="1457"/>
      <c r="BB149" s="1457"/>
      <c r="BC149" s="1457"/>
      <c r="BD149" s="1457"/>
      <c r="BE149" s="1457"/>
      <c r="BF149" s="1457"/>
      <c r="BG149" s="1458">
        <f t="shared" si="130"/>
        <v>0</v>
      </c>
      <c r="BI149" s="1457"/>
      <c r="BJ149" s="1457"/>
      <c r="BK149" s="1457"/>
      <c r="BL149" s="1457"/>
      <c r="BM149" s="1457"/>
      <c r="BN149" s="1457"/>
      <c r="BO149" s="1457"/>
      <c r="BP149" s="1457"/>
      <c r="BQ149" s="1457"/>
      <c r="BR149" s="1457"/>
      <c r="BS149" s="1457"/>
      <c r="BT149" s="1457"/>
      <c r="BU149" s="1458">
        <f t="shared" si="131"/>
        <v>0</v>
      </c>
    </row>
    <row r="150" spans="1:73" hidden="1" outlineLevel="1">
      <c r="A150" s="1434"/>
      <c r="B150" s="1478" t="s">
        <v>570</v>
      </c>
      <c r="C150" s="1434"/>
      <c r="D150" s="1455"/>
      <c r="E150" s="1455"/>
      <c r="F150" s="1455"/>
      <c r="G150" s="1455"/>
      <c r="H150" s="1455"/>
      <c r="I150" s="1455"/>
      <c r="J150" s="1455"/>
      <c r="K150" s="1455"/>
      <c r="L150" s="1455"/>
      <c r="M150" s="1455"/>
      <c r="N150" s="1455"/>
      <c r="O150" s="1455"/>
      <c r="P150" s="1456"/>
      <c r="Q150" s="1434"/>
      <c r="R150" s="1434"/>
      <c r="S150" s="1455"/>
      <c r="T150" s="1455"/>
      <c r="U150" s="1455"/>
      <c r="V150" s="1455"/>
      <c r="W150" s="1455"/>
      <c r="X150" s="1455"/>
      <c r="Y150" s="1455"/>
      <c r="Z150" s="1455"/>
      <c r="AA150" s="1455"/>
      <c r="AB150" s="1455"/>
      <c r="AC150" s="1455"/>
      <c r="AD150" s="1455"/>
      <c r="AE150" s="1456">
        <f t="shared" si="126"/>
        <v>0</v>
      </c>
      <c r="AF150" s="1434"/>
      <c r="AG150" s="1455">
        <v>0</v>
      </c>
      <c r="AH150" s="1455">
        <v>0</v>
      </c>
      <c r="AI150" s="1455">
        <v>0</v>
      </c>
      <c r="AJ150" s="1455">
        <v>0</v>
      </c>
      <c r="AK150" s="1455">
        <v>0</v>
      </c>
      <c r="AL150" s="1455"/>
      <c r="AM150" s="1455">
        <v>0</v>
      </c>
      <c r="AN150" s="1455">
        <v>0</v>
      </c>
      <c r="AO150" s="1455"/>
      <c r="AP150" s="1455">
        <v>0</v>
      </c>
      <c r="AQ150" s="1455">
        <v>0</v>
      </c>
      <c r="AR150" s="1457">
        <v>0</v>
      </c>
      <c r="AS150" s="1456">
        <f t="shared" si="128"/>
        <v>0</v>
      </c>
      <c r="AT150" s="1436">
        <f t="shared" si="132"/>
        <v>0</v>
      </c>
      <c r="AU150" s="1457"/>
      <c r="AV150" s="1457"/>
      <c r="AW150" s="1457"/>
      <c r="AX150" s="1457"/>
      <c r="AY150" s="1457"/>
      <c r="AZ150" s="1457"/>
      <c r="BA150" s="1457"/>
      <c r="BB150" s="1457"/>
      <c r="BC150" s="1457"/>
      <c r="BD150" s="1457"/>
      <c r="BE150" s="1457"/>
      <c r="BF150" s="1457"/>
      <c r="BG150" s="1458">
        <f t="shared" si="130"/>
        <v>0</v>
      </c>
      <c r="BI150" s="1457"/>
      <c r="BJ150" s="1457"/>
      <c r="BK150" s="1457"/>
      <c r="BL150" s="1457"/>
      <c r="BM150" s="1457"/>
      <c r="BN150" s="1457"/>
      <c r="BO150" s="1457"/>
      <c r="BP150" s="1457"/>
      <c r="BQ150" s="1457"/>
      <c r="BR150" s="1457"/>
      <c r="BS150" s="1457"/>
      <c r="BT150" s="1457"/>
      <c r="BU150" s="1458">
        <f t="shared" si="131"/>
        <v>0</v>
      </c>
    </row>
    <row r="151" spans="1:73" hidden="1" outlineLevel="1">
      <c r="A151" s="1434"/>
      <c r="B151" s="1478" t="s">
        <v>571</v>
      </c>
      <c r="C151" s="1434"/>
      <c r="D151" s="1455"/>
      <c r="E151" s="1455"/>
      <c r="F151" s="1455"/>
      <c r="G151" s="1455"/>
      <c r="H151" s="1455"/>
      <c r="I151" s="1455">
        <v>0</v>
      </c>
      <c r="J151" s="1455">
        <v>0</v>
      </c>
      <c r="K151" s="1455">
        <v>0</v>
      </c>
      <c r="L151" s="1455">
        <v>0</v>
      </c>
      <c r="M151" s="1455">
        <v>0</v>
      </c>
      <c r="N151" s="1455">
        <v>0</v>
      </c>
      <c r="O151" s="1455">
        <v>0</v>
      </c>
      <c r="P151" s="1456">
        <f t="shared" si="118"/>
        <v>0</v>
      </c>
      <c r="Q151" s="1434"/>
      <c r="R151" s="1434"/>
      <c r="S151" s="1455">
        <v>0</v>
      </c>
      <c r="T151" s="1455">
        <v>0</v>
      </c>
      <c r="U151" s="1455">
        <v>0</v>
      </c>
      <c r="V151" s="1455">
        <v>0</v>
      </c>
      <c r="W151" s="1455">
        <v>0</v>
      </c>
      <c r="X151" s="1455">
        <v>0</v>
      </c>
      <c r="Y151" s="1455">
        <v>0</v>
      </c>
      <c r="Z151" s="1455">
        <v>0</v>
      </c>
      <c r="AA151" s="1455">
        <v>0</v>
      </c>
      <c r="AB151" s="1455">
        <v>0</v>
      </c>
      <c r="AC151" s="1455">
        <v>0</v>
      </c>
      <c r="AD151" s="1455">
        <v>0</v>
      </c>
      <c r="AE151" s="1456">
        <f t="shared" si="126"/>
        <v>0</v>
      </c>
      <c r="AF151" s="1434"/>
      <c r="AG151" s="1455">
        <v>0</v>
      </c>
      <c r="AH151" s="1455">
        <v>0</v>
      </c>
      <c r="AI151" s="1455">
        <v>0</v>
      </c>
      <c r="AJ151" s="1455">
        <v>0</v>
      </c>
      <c r="AK151" s="1455">
        <v>0</v>
      </c>
      <c r="AL151" s="1455"/>
      <c r="AM151" s="1455">
        <v>0</v>
      </c>
      <c r="AN151" s="1455">
        <v>0</v>
      </c>
      <c r="AO151" s="1455"/>
      <c r="AP151" s="1455">
        <v>0</v>
      </c>
      <c r="AQ151" s="1455">
        <v>0</v>
      </c>
      <c r="AR151" s="1457">
        <v>0</v>
      </c>
      <c r="AS151" s="1456">
        <f t="shared" si="128"/>
        <v>0</v>
      </c>
      <c r="AT151" s="1436">
        <f t="shared" si="132"/>
        <v>0</v>
      </c>
      <c r="AU151" s="1457"/>
      <c r="AV151" s="1457"/>
      <c r="AW151" s="1457"/>
      <c r="AX151" s="1457"/>
      <c r="AY151" s="1457"/>
      <c r="AZ151" s="1457"/>
      <c r="BA151" s="1457"/>
      <c r="BB151" s="1457"/>
      <c r="BC151" s="1457"/>
      <c r="BD151" s="1457"/>
      <c r="BE151" s="1457"/>
      <c r="BF151" s="1457"/>
      <c r="BG151" s="1458">
        <f t="shared" si="130"/>
        <v>0</v>
      </c>
      <c r="BI151" s="1457"/>
      <c r="BJ151" s="1457"/>
      <c r="BK151" s="1457"/>
      <c r="BL151" s="1457"/>
      <c r="BM151" s="1457"/>
      <c r="BN151" s="1457"/>
      <c r="BO151" s="1457"/>
      <c r="BP151" s="1457"/>
      <c r="BQ151" s="1457"/>
      <c r="BR151" s="1457"/>
      <c r="BS151" s="1457"/>
      <c r="BT151" s="1457"/>
      <c r="BU151" s="1458">
        <f t="shared" si="131"/>
        <v>0</v>
      </c>
    </row>
    <row r="152" spans="1:73" hidden="1" outlineLevel="1">
      <c r="A152" s="1434"/>
      <c r="B152" s="1478" t="s">
        <v>572</v>
      </c>
      <c r="C152" s="1434"/>
      <c r="D152" s="1455"/>
      <c r="E152" s="1455"/>
      <c r="F152" s="1455"/>
      <c r="G152" s="1455"/>
      <c r="H152" s="1455"/>
      <c r="I152" s="1455"/>
      <c r="J152" s="1455"/>
      <c r="K152" s="1455"/>
      <c r="L152" s="1455"/>
      <c r="M152" s="1455"/>
      <c r="N152" s="1455"/>
      <c r="O152" s="1455">
        <v>0</v>
      </c>
      <c r="P152" s="1456">
        <f t="shared" si="118"/>
        <v>0</v>
      </c>
      <c r="Q152" s="1434"/>
      <c r="R152" s="1434"/>
      <c r="S152" s="1455">
        <v>0</v>
      </c>
      <c r="T152" s="1455">
        <v>0</v>
      </c>
      <c r="U152" s="1455">
        <v>0</v>
      </c>
      <c r="V152" s="1455">
        <v>0</v>
      </c>
      <c r="W152" s="1455">
        <v>0</v>
      </c>
      <c r="X152" s="1455">
        <v>0</v>
      </c>
      <c r="Y152" s="1455">
        <v>0</v>
      </c>
      <c r="Z152" s="1455">
        <v>0</v>
      </c>
      <c r="AA152" s="1455">
        <v>0</v>
      </c>
      <c r="AB152" s="1455">
        <v>0</v>
      </c>
      <c r="AC152" s="1455">
        <v>0</v>
      </c>
      <c r="AD152" s="1455">
        <v>0</v>
      </c>
      <c r="AE152" s="1456">
        <f t="shared" si="126"/>
        <v>0</v>
      </c>
      <c r="AF152" s="1434"/>
      <c r="AG152" s="1455">
        <v>0</v>
      </c>
      <c r="AH152" s="1455">
        <v>0</v>
      </c>
      <c r="AI152" s="1455">
        <v>0</v>
      </c>
      <c r="AJ152" s="1455">
        <v>0</v>
      </c>
      <c r="AK152" s="1455">
        <v>0</v>
      </c>
      <c r="AL152" s="1455"/>
      <c r="AM152" s="1455">
        <v>0</v>
      </c>
      <c r="AN152" s="1455">
        <v>0</v>
      </c>
      <c r="AO152" s="1455"/>
      <c r="AP152" s="1455">
        <v>0</v>
      </c>
      <c r="AQ152" s="1455">
        <v>0</v>
      </c>
      <c r="AR152" s="1457">
        <v>0</v>
      </c>
      <c r="AS152" s="1456">
        <f t="shared" si="128"/>
        <v>0</v>
      </c>
      <c r="AT152" s="1436">
        <f t="shared" si="132"/>
        <v>0</v>
      </c>
      <c r="AU152" s="1457"/>
      <c r="AV152" s="1457"/>
      <c r="AW152" s="1457"/>
      <c r="AX152" s="1457"/>
      <c r="AY152" s="1457"/>
      <c r="AZ152" s="1457"/>
      <c r="BA152" s="1457"/>
      <c r="BB152" s="1457"/>
      <c r="BC152" s="1457"/>
      <c r="BD152" s="1457"/>
      <c r="BE152" s="1457"/>
      <c r="BF152" s="1457"/>
      <c r="BG152" s="1458">
        <f t="shared" si="130"/>
        <v>0</v>
      </c>
      <c r="BI152" s="1457"/>
      <c r="BJ152" s="1457"/>
      <c r="BK152" s="1457"/>
      <c r="BL152" s="1457"/>
      <c r="BM152" s="1457"/>
      <c r="BN152" s="1457"/>
      <c r="BO152" s="1457"/>
      <c r="BP152" s="1457"/>
      <c r="BQ152" s="1457"/>
      <c r="BR152" s="1457"/>
      <c r="BS152" s="1457"/>
      <c r="BT152" s="1457"/>
      <c r="BU152" s="1458">
        <f t="shared" si="131"/>
        <v>0</v>
      </c>
    </row>
    <row r="153" spans="1:73" hidden="1" outlineLevel="1">
      <c r="A153" s="1434"/>
      <c r="B153" s="1478" t="s">
        <v>573</v>
      </c>
      <c r="C153" s="1434"/>
      <c r="D153" s="1455"/>
      <c r="E153" s="1455"/>
      <c r="F153" s="1455"/>
      <c r="G153" s="1455"/>
      <c r="H153" s="1455"/>
      <c r="I153" s="1455"/>
      <c r="J153" s="1455"/>
      <c r="K153" s="1455"/>
      <c r="L153" s="1455">
        <v>0</v>
      </c>
      <c r="M153" s="1455">
        <v>0</v>
      </c>
      <c r="N153" s="1455">
        <v>0</v>
      </c>
      <c r="O153" s="1455">
        <v>0</v>
      </c>
      <c r="P153" s="1456">
        <f t="shared" si="118"/>
        <v>0</v>
      </c>
      <c r="Q153" s="1434"/>
      <c r="R153" s="1434"/>
      <c r="S153" s="1455">
        <v>0</v>
      </c>
      <c r="T153" s="1455">
        <v>0</v>
      </c>
      <c r="U153" s="1455">
        <v>0</v>
      </c>
      <c r="V153" s="1455">
        <v>0</v>
      </c>
      <c r="W153" s="1455">
        <v>0</v>
      </c>
      <c r="X153" s="1455">
        <v>0</v>
      </c>
      <c r="Y153" s="1455">
        <v>0</v>
      </c>
      <c r="Z153" s="1455">
        <v>0</v>
      </c>
      <c r="AA153" s="1455">
        <v>0</v>
      </c>
      <c r="AB153" s="1455">
        <v>0</v>
      </c>
      <c r="AC153" s="1455">
        <v>0</v>
      </c>
      <c r="AD153" s="1455">
        <v>0</v>
      </c>
      <c r="AE153" s="1456">
        <f t="shared" si="126"/>
        <v>0</v>
      </c>
      <c r="AF153" s="1434"/>
      <c r="AG153" s="1455">
        <v>0</v>
      </c>
      <c r="AH153" s="1455">
        <v>0</v>
      </c>
      <c r="AI153" s="1455">
        <v>0</v>
      </c>
      <c r="AJ153" s="1455">
        <v>0</v>
      </c>
      <c r="AK153" s="1455">
        <v>0</v>
      </c>
      <c r="AL153" s="1455"/>
      <c r="AM153" s="1455">
        <v>0</v>
      </c>
      <c r="AN153" s="1455">
        <v>0</v>
      </c>
      <c r="AO153" s="1455"/>
      <c r="AP153" s="1455">
        <v>0</v>
      </c>
      <c r="AQ153" s="1455">
        <v>0</v>
      </c>
      <c r="AR153" s="1457">
        <v>0</v>
      </c>
      <c r="AS153" s="1456">
        <f t="shared" si="128"/>
        <v>0</v>
      </c>
      <c r="AT153" s="1436">
        <f t="shared" si="132"/>
        <v>0</v>
      </c>
      <c r="AU153" s="1457"/>
      <c r="AV153" s="1457"/>
      <c r="AW153" s="1457"/>
      <c r="AX153" s="1457"/>
      <c r="AY153" s="1457"/>
      <c r="AZ153" s="1457"/>
      <c r="BA153" s="1457"/>
      <c r="BB153" s="1457"/>
      <c r="BC153" s="1457"/>
      <c r="BD153" s="1457"/>
      <c r="BE153" s="1457"/>
      <c r="BF153" s="1457"/>
      <c r="BG153" s="1458">
        <f t="shared" si="130"/>
        <v>0</v>
      </c>
      <c r="BI153" s="1457"/>
      <c r="BJ153" s="1457"/>
      <c r="BK153" s="1457"/>
      <c r="BL153" s="1457"/>
      <c r="BM153" s="1457"/>
      <c r="BN153" s="1457"/>
      <c r="BO153" s="1457"/>
      <c r="BP153" s="1457"/>
      <c r="BQ153" s="1457"/>
      <c r="BR153" s="1457"/>
      <c r="BS153" s="1457"/>
      <c r="BT153" s="1457"/>
      <c r="BU153" s="1458">
        <f t="shared" si="131"/>
        <v>0</v>
      </c>
    </row>
    <row r="154" spans="1:73" hidden="1" outlineLevel="1">
      <c r="A154" s="1434"/>
      <c r="B154" s="1478" t="s">
        <v>574</v>
      </c>
      <c r="C154" s="1434"/>
      <c r="D154" s="1455"/>
      <c r="E154" s="1455"/>
      <c r="F154" s="1455"/>
      <c r="G154" s="1455"/>
      <c r="H154" s="1455"/>
      <c r="I154" s="1455">
        <v>0</v>
      </c>
      <c r="J154" s="1455">
        <v>0</v>
      </c>
      <c r="K154" s="1455">
        <v>0</v>
      </c>
      <c r="L154" s="1455">
        <v>0</v>
      </c>
      <c r="M154" s="1455">
        <v>0</v>
      </c>
      <c r="N154" s="1455">
        <v>0</v>
      </c>
      <c r="O154" s="1455">
        <v>0</v>
      </c>
      <c r="P154" s="1456">
        <f t="shared" si="118"/>
        <v>0</v>
      </c>
      <c r="Q154" s="1434"/>
      <c r="R154" s="1434"/>
      <c r="S154" s="1455">
        <v>0</v>
      </c>
      <c r="T154" s="1455">
        <v>0</v>
      </c>
      <c r="U154" s="1455">
        <v>0</v>
      </c>
      <c r="V154" s="1455">
        <v>0</v>
      </c>
      <c r="W154" s="1455">
        <v>0</v>
      </c>
      <c r="X154" s="1455">
        <v>0</v>
      </c>
      <c r="Y154" s="1455">
        <v>0</v>
      </c>
      <c r="Z154" s="1455">
        <v>0</v>
      </c>
      <c r="AA154" s="1455">
        <v>0</v>
      </c>
      <c r="AB154" s="1455">
        <v>0</v>
      </c>
      <c r="AC154" s="1455">
        <v>0</v>
      </c>
      <c r="AD154" s="1455">
        <v>0</v>
      </c>
      <c r="AE154" s="1456">
        <f t="shared" si="126"/>
        <v>0</v>
      </c>
      <c r="AF154" s="1434"/>
      <c r="AG154" s="1455">
        <v>0</v>
      </c>
      <c r="AH154" s="1455">
        <v>0</v>
      </c>
      <c r="AI154" s="1455">
        <v>0</v>
      </c>
      <c r="AJ154" s="1455">
        <v>0</v>
      </c>
      <c r="AK154" s="1455">
        <v>0</v>
      </c>
      <c r="AL154" s="1455"/>
      <c r="AM154" s="1455">
        <v>0</v>
      </c>
      <c r="AN154" s="1455">
        <v>0</v>
      </c>
      <c r="AO154" s="1455"/>
      <c r="AP154" s="1455">
        <v>0</v>
      </c>
      <c r="AQ154" s="1455">
        <v>0</v>
      </c>
      <c r="AR154" s="1457">
        <v>0</v>
      </c>
      <c r="AS154" s="1456">
        <f t="shared" si="128"/>
        <v>0</v>
      </c>
      <c r="AT154" s="1436">
        <f t="shared" si="132"/>
        <v>0</v>
      </c>
      <c r="AU154" s="1457"/>
      <c r="AV154" s="1457"/>
      <c r="AW154" s="1457"/>
      <c r="AX154" s="1457"/>
      <c r="AY154" s="1457"/>
      <c r="AZ154" s="1457"/>
      <c r="BA154" s="1457"/>
      <c r="BB154" s="1457"/>
      <c r="BC154" s="1457"/>
      <c r="BD154" s="1457"/>
      <c r="BE154" s="1457"/>
      <c r="BF154" s="1457"/>
      <c r="BG154" s="1458">
        <f t="shared" si="130"/>
        <v>0</v>
      </c>
      <c r="BI154" s="1457"/>
      <c r="BJ154" s="1457"/>
      <c r="BK154" s="1457"/>
      <c r="BL154" s="1457"/>
      <c r="BM154" s="1457"/>
      <c r="BN154" s="1457"/>
      <c r="BO154" s="1457"/>
      <c r="BP154" s="1457"/>
      <c r="BQ154" s="1457"/>
      <c r="BR154" s="1457"/>
      <c r="BS154" s="1457"/>
      <c r="BT154" s="1457"/>
      <c r="BU154" s="1458">
        <f t="shared" si="131"/>
        <v>0</v>
      </c>
    </row>
    <row r="155" spans="1:73" hidden="1" outlineLevel="1">
      <c r="A155" s="1434"/>
      <c r="B155" s="1478" t="s">
        <v>575</v>
      </c>
      <c r="C155" s="1434"/>
      <c r="D155" s="1455"/>
      <c r="E155" s="1455"/>
      <c r="F155" s="1455"/>
      <c r="G155" s="1455"/>
      <c r="H155" s="1455"/>
      <c r="I155" s="1455">
        <v>0</v>
      </c>
      <c r="J155" s="1455">
        <v>0</v>
      </c>
      <c r="K155" s="1455">
        <v>0</v>
      </c>
      <c r="L155" s="1455">
        <v>0</v>
      </c>
      <c r="M155" s="1455">
        <v>0</v>
      </c>
      <c r="N155" s="1455">
        <v>0</v>
      </c>
      <c r="O155" s="1455">
        <v>0</v>
      </c>
      <c r="P155" s="1456">
        <f t="shared" si="118"/>
        <v>0</v>
      </c>
      <c r="Q155" s="1434"/>
      <c r="R155" s="1434"/>
      <c r="S155" s="1455">
        <v>0</v>
      </c>
      <c r="T155" s="1455">
        <v>0</v>
      </c>
      <c r="U155" s="1455">
        <v>0</v>
      </c>
      <c r="V155" s="1455">
        <v>0</v>
      </c>
      <c r="W155" s="1455">
        <v>0</v>
      </c>
      <c r="X155" s="1455">
        <v>0</v>
      </c>
      <c r="Y155" s="1455">
        <v>0</v>
      </c>
      <c r="Z155" s="1455">
        <v>0</v>
      </c>
      <c r="AA155" s="1455">
        <v>0</v>
      </c>
      <c r="AB155" s="1455">
        <v>0</v>
      </c>
      <c r="AC155" s="1455">
        <v>0</v>
      </c>
      <c r="AD155" s="1455">
        <v>0</v>
      </c>
      <c r="AE155" s="1456">
        <f t="shared" si="126"/>
        <v>0</v>
      </c>
      <c r="AF155" s="1434"/>
      <c r="AG155" s="1455">
        <v>0</v>
      </c>
      <c r="AH155" s="1455">
        <v>0</v>
      </c>
      <c r="AI155" s="1455">
        <v>0</v>
      </c>
      <c r="AJ155" s="1455">
        <v>0</v>
      </c>
      <c r="AK155" s="1455">
        <v>0</v>
      </c>
      <c r="AL155" s="1455"/>
      <c r="AM155" s="1455">
        <v>0</v>
      </c>
      <c r="AN155" s="1455">
        <v>0</v>
      </c>
      <c r="AO155" s="1455"/>
      <c r="AP155" s="1455">
        <v>0</v>
      </c>
      <c r="AQ155" s="1455">
        <v>0</v>
      </c>
      <c r="AR155" s="1457">
        <v>0</v>
      </c>
      <c r="AS155" s="1456">
        <f t="shared" si="128"/>
        <v>0</v>
      </c>
      <c r="AT155" s="1436">
        <f t="shared" si="132"/>
        <v>0</v>
      </c>
      <c r="AU155" s="1457"/>
      <c r="AV155" s="1457"/>
      <c r="AW155" s="1457"/>
      <c r="AX155" s="1457"/>
      <c r="AY155" s="1457"/>
      <c r="AZ155" s="1457"/>
      <c r="BA155" s="1457"/>
      <c r="BB155" s="1457"/>
      <c r="BC155" s="1457"/>
      <c r="BD155" s="1457"/>
      <c r="BE155" s="1457"/>
      <c r="BF155" s="1457"/>
      <c r="BG155" s="1458">
        <f t="shared" si="130"/>
        <v>0</v>
      </c>
      <c r="BI155" s="1457"/>
      <c r="BJ155" s="1457"/>
      <c r="BK155" s="1457"/>
      <c r="BL155" s="1457"/>
      <c r="BM155" s="1457"/>
      <c r="BN155" s="1457"/>
      <c r="BO155" s="1457"/>
      <c r="BP155" s="1457"/>
      <c r="BQ155" s="1457"/>
      <c r="BR155" s="1457"/>
      <c r="BS155" s="1457"/>
      <c r="BT155" s="1457"/>
      <c r="BU155" s="1458">
        <f t="shared" si="131"/>
        <v>0</v>
      </c>
    </row>
    <row r="156" spans="1:73" hidden="1" outlineLevel="1">
      <c r="A156" s="1434"/>
      <c r="B156" s="1478" t="s">
        <v>576</v>
      </c>
      <c r="C156" s="1434"/>
      <c r="D156" s="1455"/>
      <c r="E156" s="1455"/>
      <c r="F156" s="1455"/>
      <c r="G156" s="1455"/>
      <c r="H156" s="1455"/>
      <c r="I156" s="1455">
        <v>0</v>
      </c>
      <c r="J156" s="1455">
        <v>0</v>
      </c>
      <c r="K156" s="1455">
        <v>0</v>
      </c>
      <c r="L156" s="1455">
        <v>0</v>
      </c>
      <c r="M156" s="1455">
        <v>0</v>
      </c>
      <c r="N156" s="1455">
        <v>0</v>
      </c>
      <c r="O156" s="1455">
        <v>0</v>
      </c>
      <c r="P156" s="1456">
        <f t="shared" si="118"/>
        <v>0</v>
      </c>
      <c r="Q156" s="1434"/>
      <c r="R156" s="1434"/>
      <c r="S156" s="1455">
        <v>0</v>
      </c>
      <c r="T156" s="1455">
        <v>0</v>
      </c>
      <c r="U156" s="1455">
        <v>0</v>
      </c>
      <c r="V156" s="1455">
        <v>0</v>
      </c>
      <c r="W156" s="1455">
        <v>0</v>
      </c>
      <c r="X156" s="1455">
        <v>0</v>
      </c>
      <c r="Y156" s="1455">
        <v>0</v>
      </c>
      <c r="Z156" s="1455">
        <v>0</v>
      </c>
      <c r="AA156" s="1455">
        <v>0</v>
      </c>
      <c r="AB156" s="1455">
        <v>0</v>
      </c>
      <c r="AC156" s="1455">
        <v>0</v>
      </c>
      <c r="AD156" s="1455">
        <v>0</v>
      </c>
      <c r="AE156" s="1456">
        <f t="shared" si="126"/>
        <v>0</v>
      </c>
      <c r="AF156" s="1434"/>
      <c r="AG156" s="1455">
        <v>0</v>
      </c>
      <c r="AH156" s="1455">
        <v>0</v>
      </c>
      <c r="AI156" s="1455">
        <v>0</v>
      </c>
      <c r="AJ156" s="1455">
        <v>0</v>
      </c>
      <c r="AK156" s="1455">
        <v>0</v>
      </c>
      <c r="AL156" s="1455"/>
      <c r="AM156" s="1455">
        <v>0</v>
      </c>
      <c r="AN156" s="1455">
        <v>0</v>
      </c>
      <c r="AO156" s="1455"/>
      <c r="AP156" s="1455">
        <v>0</v>
      </c>
      <c r="AQ156" s="1455">
        <v>0</v>
      </c>
      <c r="AR156" s="1457">
        <v>0</v>
      </c>
      <c r="AS156" s="1456">
        <f t="shared" si="128"/>
        <v>0</v>
      </c>
      <c r="AT156" s="1436">
        <f t="shared" si="132"/>
        <v>0</v>
      </c>
      <c r="AU156" s="1457"/>
      <c r="AV156" s="1457"/>
      <c r="AW156" s="1457"/>
      <c r="AX156" s="1457"/>
      <c r="AY156" s="1457"/>
      <c r="AZ156" s="1457"/>
      <c r="BA156" s="1457"/>
      <c r="BB156" s="1457"/>
      <c r="BC156" s="1457"/>
      <c r="BD156" s="1457"/>
      <c r="BE156" s="1457"/>
      <c r="BF156" s="1457"/>
      <c r="BG156" s="1458">
        <f t="shared" si="130"/>
        <v>0</v>
      </c>
      <c r="BI156" s="1457"/>
      <c r="BJ156" s="1457"/>
      <c r="BK156" s="1457"/>
      <c r="BL156" s="1457"/>
      <c r="BM156" s="1457"/>
      <c r="BN156" s="1457"/>
      <c r="BO156" s="1457"/>
      <c r="BP156" s="1457"/>
      <c r="BQ156" s="1457"/>
      <c r="BR156" s="1457"/>
      <c r="BS156" s="1457"/>
      <c r="BT156" s="1457"/>
      <c r="BU156" s="1458">
        <f t="shared" si="131"/>
        <v>0</v>
      </c>
    </row>
    <row r="157" spans="1:73" hidden="1" outlineLevel="1">
      <c r="A157" s="1434"/>
      <c r="B157" s="1478" t="s">
        <v>577</v>
      </c>
      <c r="C157" s="1434"/>
      <c r="D157" s="1455"/>
      <c r="E157" s="1455"/>
      <c r="F157" s="1455"/>
      <c r="G157" s="1455"/>
      <c r="H157" s="1455"/>
      <c r="I157" s="1455">
        <v>0</v>
      </c>
      <c r="J157" s="1455">
        <v>0</v>
      </c>
      <c r="K157" s="1455">
        <v>0</v>
      </c>
      <c r="L157" s="1455">
        <v>0</v>
      </c>
      <c r="M157" s="1455">
        <v>0</v>
      </c>
      <c r="N157" s="1455">
        <v>0</v>
      </c>
      <c r="O157" s="1455">
        <v>0</v>
      </c>
      <c r="P157" s="1456">
        <f t="shared" si="118"/>
        <v>0</v>
      </c>
      <c r="Q157" s="1434"/>
      <c r="R157" s="1434"/>
      <c r="S157" s="1455">
        <v>0</v>
      </c>
      <c r="T157" s="1455">
        <v>0</v>
      </c>
      <c r="U157" s="1455">
        <v>0</v>
      </c>
      <c r="V157" s="1455">
        <v>0</v>
      </c>
      <c r="W157" s="1455">
        <v>0</v>
      </c>
      <c r="X157" s="1455">
        <v>0</v>
      </c>
      <c r="Y157" s="1455">
        <v>0</v>
      </c>
      <c r="Z157" s="1455">
        <v>0</v>
      </c>
      <c r="AA157" s="1455">
        <v>0</v>
      </c>
      <c r="AB157" s="1455">
        <v>0</v>
      </c>
      <c r="AC157" s="1455">
        <v>0</v>
      </c>
      <c r="AD157" s="1455">
        <v>0</v>
      </c>
      <c r="AE157" s="1456">
        <f t="shared" ref="AE157:AE220" si="136">SUM(S157:AD157)</f>
        <v>0</v>
      </c>
      <c r="AF157" s="1434"/>
      <c r="AG157" s="1455">
        <v>0</v>
      </c>
      <c r="AH157" s="1455">
        <v>0</v>
      </c>
      <c r="AI157" s="1455">
        <v>0</v>
      </c>
      <c r="AJ157" s="1455">
        <v>0</v>
      </c>
      <c r="AK157" s="1455">
        <v>0</v>
      </c>
      <c r="AL157" s="1455"/>
      <c r="AM157" s="1455">
        <v>0</v>
      </c>
      <c r="AN157" s="1455">
        <v>0</v>
      </c>
      <c r="AO157" s="1455"/>
      <c r="AP157" s="1455">
        <v>0</v>
      </c>
      <c r="AQ157" s="1455">
        <v>0</v>
      </c>
      <c r="AR157" s="1457">
        <v>0</v>
      </c>
      <c r="AS157" s="1456">
        <f t="shared" ref="AS157:AS220" si="137">SUM(AG157:AR157)</f>
        <v>0</v>
      </c>
      <c r="AT157" s="1436">
        <f t="shared" si="132"/>
        <v>0</v>
      </c>
      <c r="AU157" s="1457"/>
      <c r="AV157" s="1457"/>
      <c r="AW157" s="1457"/>
      <c r="AX157" s="1457"/>
      <c r="AY157" s="1457"/>
      <c r="AZ157" s="1457"/>
      <c r="BA157" s="1457"/>
      <c r="BB157" s="1457"/>
      <c r="BC157" s="1457"/>
      <c r="BD157" s="1457"/>
      <c r="BE157" s="1457"/>
      <c r="BF157" s="1457"/>
      <c r="BG157" s="1458">
        <f t="shared" ref="BG157:BG220" si="138">SUM(AU157:BF157)</f>
        <v>0</v>
      </c>
      <c r="BI157" s="1457"/>
      <c r="BJ157" s="1457"/>
      <c r="BK157" s="1457"/>
      <c r="BL157" s="1457"/>
      <c r="BM157" s="1457"/>
      <c r="BN157" s="1457"/>
      <c r="BO157" s="1457"/>
      <c r="BP157" s="1457"/>
      <c r="BQ157" s="1457"/>
      <c r="BR157" s="1457"/>
      <c r="BS157" s="1457"/>
      <c r="BT157" s="1457"/>
      <c r="BU157" s="1458">
        <f t="shared" ref="BU157:BU220" si="139">SUM(BI157:BT157)</f>
        <v>0</v>
      </c>
    </row>
    <row r="158" spans="1:73" hidden="1" outlineLevel="1">
      <c r="A158" s="1434"/>
      <c r="B158" s="1478" t="s">
        <v>578</v>
      </c>
      <c r="C158" s="1434"/>
      <c r="D158" s="1455"/>
      <c r="E158" s="1455"/>
      <c r="F158" s="1455"/>
      <c r="G158" s="1455"/>
      <c r="H158" s="1455"/>
      <c r="I158" s="1455">
        <v>0</v>
      </c>
      <c r="J158" s="1455">
        <v>0</v>
      </c>
      <c r="K158" s="1455">
        <v>0</v>
      </c>
      <c r="L158" s="1455">
        <v>0</v>
      </c>
      <c r="M158" s="1455">
        <v>0</v>
      </c>
      <c r="N158" s="1455">
        <v>0</v>
      </c>
      <c r="O158" s="1455">
        <v>0</v>
      </c>
      <c r="P158" s="1456">
        <f t="shared" si="118"/>
        <v>0</v>
      </c>
      <c r="Q158" s="1434"/>
      <c r="R158" s="1434"/>
      <c r="S158" s="1455">
        <v>0</v>
      </c>
      <c r="T158" s="1455">
        <v>0</v>
      </c>
      <c r="U158" s="1455">
        <v>0</v>
      </c>
      <c r="V158" s="1455">
        <v>0</v>
      </c>
      <c r="W158" s="1455">
        <v>0</v>
      </c>
      <c r="X158" s="1455">
        <v>0</v>
      </c>
      <c r="Y158" s="1455">
        <v>0</v>
      </c>
      <c r="Z158" s="1455">
        <v>0</v>
      </c>
      <c r="AA158" s="1455">
        <v>0</v>
      </c>
      <c r="AB158" s="1455">
        <v>0</v>
      </c>
      <c r="AC158" s="1455">
        <v>0</v>
      </c>
      <c r="AD158" s="1455">
        <v>0</v>
      </c>
      <c r="AE158" s="1456">
        <f t="shared" si="136"/>
        <v>0</v>
      </c>
      <c r="AF158" s="1434"/>
      <c r="AG158" s="1455">
        <v>0</v>
      </c>
      <c r="AH158" s="1455">
        <v>0</v>
      </c>
      <c r="AI158" s="1455">
        <v>0</v>
      </c>
      <c r="AJ158" s="1455">
        <v>0</v>
      </c>
      <c r="AK158" s="1455">
        <v>0</v>
      </c>
      <c r="AL158" s="1455"/>
      <c r="AM158" s="1455">
        <v>0</v>
      </c>
      <c r="AN158" s="1455">
        <v>0</v>
      </c>
      <c r="AO158" s="1455"/>
      <c r="AP158" s="1455">
        <v>0</v>
      </c>
      <c r="AQ158" s="1455">
        <v>0</v>
      </c>
      <c r="AR158" s="1457">
        <v>0</v>
      </c>
      <c r="AS158" s="1456">
        <f t="shared" si="137"/>
        <v>0</v>
      </c>
      <c r="AT158" s="1436">
        <f t="shared" si="132"/>
        <v>0</v>
      </c>
      <c r="AU158" s="1457"/>
      <c r="AV158" s="1457"/>
      <c r="AW158" s="1457"/>
      <c r="AX158" s="1457"/>
      <c r="AY158" s="1457"/>
      <c r="AZ158" s="1457"/>
      <c r="BA158" s="1457"/>
      <c r="BB158" s="1457"/>
      <c r="BC158" s="1457"/>
      <c r="BD158" s="1457"/>
      <c r="BE158" s="1457"/>
      <c r="BF158" s="1457"/>
      <c r="BG158" s="1458">
        <f t="shared" si="138"/>
        <v>0</v>
      </c>
      <c r="BI158" s="1457"/>
      <c r="BJ158" s="1457"/>
      <c r="BK158" s="1457"/>
      <c r="BL158" s="1457"/>
      <c r="BM158" s="1457"/>
      <c r="BN158" s="1457"/>
      <c r="BO158" s="1457"/>
      <c r="BP158" s="1457"/>
      <c r="BQ158" s="1457"/>
      <c r="BR158" s="1457"/>
      <c r="BS158" s="1457"/>
      <c r="BT158" s="1457"/>
      <c r="BU158" s="1458">
        <f t="shared" si="139"/>
        <v>0</v>
      </c>
    </row>
    <row r="159" spans="1:73" collapsed="1">
      <c r="A159" s="1434"/>
      <c r="B159" s="1476" t="s">
        <v>579</v>
      </c>
      <c r="C159" s="1434" t="s">
        <v>580</v>
      </c>
      <c r="D159" s="1477">
        <f>-SUM(D160:D163)</f>
        <v>0</v>
      </c>
      <c r="E159" s="1477">
        <f t="shared" ref="E159:O159" si="140">-SUM(E160:E163)</f>
        <v>0</v>
      </c>
      <c r="F159" s="1477">
        <f t="shared" si="140"/>
        <v>0</v>
      </c>
      <c r="G159" s="1477">
        <f t="shared" si="140"/>
        <v>0</v>
      </c>
      <c r="H159" s="1477">
        <f t="shared" si="140"/>
        <v>0</v>
      </c>
      <c r="I159" s="1477">
        <f t="shared" si="140"/>
        <v>0</v>
      </c>
      <c r="J159" s="1477">
        <f t="shared" si="140"/>
        <v>0</v>
      </c>
      <c r="K159" s="1477">
        <f t="shared" si="140"/>
        <v>0</v>
      </c>
      <c r="L159" s="1477">
        <f t="shared" si="140"/>
        <v>0</v>
      </c>
      <c r="M159" s="1477">
        <f t="shared" si="140"/>
        <v>0</v>
      </c>
      <c r="N159" s="1477">
        <f t="shared" si="140"/>
        <v>0</v>
      </c>
      <c r="O159" s="1477">
        <f t="shared" si="140"/>
        <v>0</v>
      </c>
      <c r="P159" s="1452">
        <f t="shared" si="118"/>
        <v>0</v>
      </c>
      <c r="Q159" s="1434"/>
      <c r="R159" s="1434"/>
      <c r="S159" s="1477">
        <f>-SUM(S160:S163)</f>
        <v>0</v>
      </c>
      <c r="T159" s="1477">
        <f>-SUM(T160:T163)</f>
        <v>0</v>
      </c>
      <c r="U159" s="1477">
        <f t="shared" ref="U159:AD159" si="141">-SUM(U160:U163)</f>
        <v>0</v>
      </c>
      <c r="V159" s="1477">
        <f t="shared" si="141"/>
        <v>0</v>
      </c>
      <c r="W159" s="1477">
        <f t="shared" si="141"/>
        <v>0</v>
      </c>
      <c r="X159" s="1477">
        <f t="shared" si="141"/>
        <v>0</v>
      </c>
      <c r="Y159" s="1477">
        <f t="shared" si="141"/>
        <v>0</v>
      </c>
      <c r="Z159" s="1477">
        <f t="shared" si="141"/>
        <v>0</v>
      </c>
      <c r="AA159" s="1477">
        <f t="shared" si="141"/>
        <v>0</v>
      </c>
      <c r="AB159" s="1477">
        <f t="shared" si="141"/>
        <v>0</v>
      </c>
      <c r="AC159" s="1477">
        <f t="shared" si="141"/>
        <v>0</v>
      </c>
      <c r="AD159" s="1477">
        <f t="shared" si="141"/>
        <v>0</v>
      </c>
      <c r="AE159" s="1452">
        <f t="shared" si="136"/>
        <v>0</v>
      </c>
      <c r="AF159" s="1434"/>
      <c r="AG159" s="1477">
        <f>-SUM(AG160:AG163)</f>
        <v>0</v>
      </c>
      <c r="AH159" s="1477">
        <f>-SUM(AH160:AH163)</f>
        <v>0</v>
      </c>
      <c r="AI159" s="1477">
        <f>-SUM(AI160:AI163)</f>
        <v>0</v>
      </c>
      <c r="AJ159" s="1477">
        <f>-SUM(AJ160:AJ163)</f>
        <v>0</v>
      </c>
      <c r="AK159" s="1477">
        <f>-SUM(AK160:AK163)</f>
        <v>0</v>
      </c>
      <c r="AL159" s="1477">
        <v>0</v>
      </c>
      <c r="AM159" s="1477">
        <f t="shared" ref="AM159:AR159" si="142">-SUM(AM160:AM163)</f>
        <v>0</v>
      </c>
      <c r="AN159" s="1477">
        <f t="shared" si="142"/>
        <v>0</v>
      </c>
      <c r="AO159" s="1477">
        <f>-SUM(AO160:AO163)</f>
        <v>0</v>
      </c>
      <c r="AP159" s="1477">
        <f t="shared" si="142"/>
        <v>0</v>
      </c>
      <c r="AQ159" s="1477">
        <f t="shared" si="142"/>
        <v>0</v>
      </c>
      <c r="AR159" s="1477">
        <f t="shared" si="142"/>
        <v>0</v>
      </c>
      <c r="AS159" s="1452">
        <f t="shared" si="137"/>
        <v>0</v>
      </c>
      <c r="AT159" s="1436">
        <f t="shared" si="132"/>
        <v>0</v>
      </c>
      <c r="AU159" s="1477">
        <v>0</v>
      </c>
      <c r="AV159" s="1477">
        <v>0</v>
      </c>
      <c r="AW159" s="1477"/>
      <c r="AX159" s="1477"/>
      <c r="AY159" s="1477"/>
      <c r="AZ159" s="1477"/>
      <c r="BA159" s="1477"/>
      <c r="BB159" s="1477"/>
      <c r="BC159" s="1477"/>
      <c r="BD159" s="1477"/>
      <c r="BE159" s="1477"/>
      <c r="BF159" s="1477"/>
      <c r="BG159" s="1453">
        <f t="shared" si="138"/>
        <v>0</v>
      </c>
      <c r="BI159" s="1477"/>
      <c r="BJ159" s="1477"/>
      <c r="BK159" s="1477"/>
      <c r="BL159" s="1477"/>
      <c r="BM159" s="1477"/>
      <c r="BN159" s="1477"/>
      <c r="BO159" s="1477"/>
      <c r="BP159" s="1477"/>
      <c r="BQ159" s="1477"/>
      <c r="BR159" s="1477"/>
      <c r="BS159" s="1477"/>
      <c r="BT159" s="1477"/>
      <c r="BU159" s="1453">
        <f t="shared" si="139"/>
        <v>0</v>
      </c>
    </row>
    <row r="160" spans="1:73" hidden="1" outlineLevel="1">
      <c r="A160" s="1434"/>
      <c r="B160" s="1478" t="s">
        <v>581</v>
      </c>
      <c r="C160" s="1434"/>
      <c r="D160" s="1455"/>
      <c r="E160" s="1455"/>
      <c r="F160" s="1455"/>
      <c r="G160" s="1455"/>
      <c r="H160" s="1455"/>
      <c r="I160" s="1455">
        <v>0</v>
      </c>
      <c r="J160" s="1455">
        <v>0</v>
      </c>
      <c r="K160" s="1455">
        <v>0</v>
      </c>
      <c r="L160" s="1455">
        <v>0</v>
      </c>
      <c r="M160" s="1455">
        <v>0</v>
      </c>
      <c r="N160" s="1455">
        <v>0</v>
      </c>
      <c r="O160" s="1455">
        <v>0</v>
      </c>
      <c r="P160" s="1456">
        <f t="shared" si="118"/>
        <v>0</v>
      </c>
      <c r="Q160" s="1434"/>
      <c r="R160" s="1434"/>
      <c r="S160" s="1455">
        <v>0</v>
      </c>
      <c r="T160" s="1455">
        <v>0</v>
      </c>
      <c r="U160" s="1455">
        <v>0</v>
      </c>
      <c r="V160" s="1455">
        <v>0</v>
      </c>
      <c r="W160" s="1455">
        <v>0</v>
      </c>
      <c r="X160" s="1455">
        <v>0</v>
      </c>
      <c r="Y160" s="1455">
        <v>0</v>
      </c>
      <c r="Z160" s="1455">
        <v>0</v>
      </c>
      <c r="AA160" s="1455">
        <v>0</v>
      </c>
      <c r="AB160" s="1455">
        <v>0</v>
      </c>
      <c r="AC160" s="1455">
        <v>0</v>
      </c>
      <c r="AD160" s="1455">
        <v>0</v>
      </c>
      <c r="AE160" s="1456">
        <f t="shared" si="136"/>
        <v>0</v>
      </c>
      <c r="AF160" s="1434"/>
      <c r="AG160" s="1455">
        <v>0</v>
      </c>
      <c r="AH160" s="1455">
        <v>0</v>
      </c>
      <c r="AI160" s="1455">
        <v>0</v>
      </c>
      <c r="AJ160" s="1455">
        <v>0</v>
      </c>
      <c r="AK160" s="1455">
        <v>0</v>
      </c>
      <c r="AL160" s="1455"/>
      <c r="AM160" s="1455">
        <v>0</v>
      </c>
      <c r="AN160" s="1455">
        <v>0</v>
      </c>
      <c r="AO160" s="1455"/>
      <c r="AP160" s="1455">
        <v>0</v>
      </c>
      <c r="AQ160" s="1455">
        <v>0</v>
      </c>
      <c r="AR160" s="1457">
        <v>0</v>
      </c>
      <c r="AS160" s="1456">
        <f t="shared" si="137"/>
        <v>0</v>
      </c>
      <c r="AT160" s="1436">
        <f t="shared" si="132"/>
        <v>0</v>
      </c>
      <c r="AU160" s="1457"/>
      <c r="AV160" s="1457"/>
      <c r="AW160" s="1457"/>
      <c r="AX160" s="1457"/>
      <c r="AY160" s="1457"/>
      <c r="AZ160" s="1457"/>
      <c r="BA160" s="1457"/>
      <c r="BB160" s="1457"/>
      <c r="BC160" s="1457"/>
      <c r="BD160" s="1457"/>
      <c r="BE160" s="1457"/>
      <c r="BF160" s="1457"/>
      <c r="BG160" s="1458">
        <f t="shared" si="138"/>
        <v>0</v>
      </c>
      <c r="BI160" s="1457"/>
      <c r="BJ160" s="1457"/>
      <c r="BK160" s="1457"/>
      <c r="BL160" s="1457"/>
      <c r="BM160" s="1457"/>
      <c r="BN160" s="1457"/>
      <c r="BO160" s="1457"/>
      <c r="BP160" s="1457"/>
      <c r="BQ160" s="1457"/>
      <c r="BR160" s="1457"/>
      <c r="BS160" s="1457"/>
      <c r="BT160" s="1457"/>
      <c r="BU160" s="1458">
        <f t="shared" si="139"/>
        <v>0</v>
      </c>
    </row>
    <row r="161" spans="1:73" hidden="1" outlineLevel="1">
      <c r="A161" s="1434"/>
      <c r="B161" s="1478" t="s">
        <v>582</v>
      </c>
      <c r="C161" s="1434"/>
      <c r="D161" s="1455"/>
      <c r="E161" s="1455"/>
      <c r="F161" s="1455"/>
      <c r="G161" s="1455"/>
      <c r="H161" s="1455"/>
      <c r="I161" s="1455">
        <v>0</v>
      </c>
      <c r="J161" s="1455">
        <v>0</v>
      </c>
      <c r="K161" s="1455">
        <v>0</v>
      </c>
      <c r="L161" s="1455">
        <v>0</v>
      </c>
      <c r="M161" s="1455">
        <v>0</v>
      </c>
      <c r="N161" s="1455">
        <v>0</v>
      </c>
      <c r="O161" s="1455">
        <v>0</v>
      </c>
      <c r="P161" s="1456">
        <f t="shared" si="118"/>
        <v>0</v>
      </c>
      <c r="Q161" s="1434"/>
      <c r="R161" s="1434"/>
      <c r="S161" s="1455">
        <v>0</v>
      </c>
      <c r="T161" s="1455">
        <v>0</v>
      </c>
      <c r="U161" s="1455">
        <v>0</v>
      </c>
      <c r="V161" s="1455">
        <v>0</v>
      </c>
      <c r="W161" s="1455">
        <v>0</v>
      </c>
      <c r="X161" s="1455">
        <v>0</v>
      </c>
      <c r="Y161" s="1455">
        <v>0</v>
      </c>
      <c r="Z161" s="1455">
        <v>0</v>
      </c>
      <c r="AA161" s="1455">
        <v>0</v>
      </c>
      <c r="AB161" s="1455">
        <v>0</v>
      </c>
      <c r="AC161" s="1455">
        <v>0</v>
      </c>
      <c r="AD161" s="1455">
        <v>0</v>
      </c>
      <c r="AE161" s="1456">
        <f t="shared" si="136"/>
        <v>0</v>
      </c>
      <c r="AF161" s="1434"/>
      <c r="AG161" s="1455">
        <v>0</v>
      </c>
      <c r="AH161" s="1455">
        <v>0</v>
      </c>
      <c r="AI161" s="1455">
        <v>0</v>
      </c>
      <c r="AJ161" s="1455">
        <v>0</v>
      </c>
      <c r="AK161" s="1455">
        <v>0</v>
      </c>
      <c r="AL161" s="1455"/>
      <c r="AM161" s="1455">
        <v>0</v>
      </c>
      <c r="AN161" s="1455">
        <v>0</v>
      </c>
      <c r="AO161" s="1455"/>
      <c r="AP161" s="1455">
        <v>0</v>
      </c>
      <c r="AQ161" s="1455">
        <v>0</v>
      </c>
      <c r="AR161" s="1457">
        <v>0</v>
      </c>
      <c r="AS161" s="1456">
        <f t="shared" si="137"/>
        <v>0</v>
      </c>
      <c r="AT161" s="1436">
        <f t="shared" si="132"/>
        <v>0</v>
      </c>
      <c r="AU161" s="1457"/>
      <c r="AV161" s="1457"/>
      <c r="AW161" s="1457"/>
      <c r="AX161" s="1457"/>
      <c r="AY161" s="1457"/>
      <c r="AZ161" s="1457"/>
      <c r="BA161" s="1457"/>
      <c r="BB161" s="1457"/>
      <c r="BC161" s="1457"/>
      <c r="BD161" s="1457"/>
      <c r="BE161" s="1457"/>
      <c r="BF161" s="1457"/>
      <c r="BG161" s="1458">
        <f t="shared" si="138"/>
        <v>0</v>
      </c>
      <c r="BI161" s="1457"/>
      <c r="BJ161" s="1457"/>
      <c r="BK161" s="1457"/>
      <c r="BL161" s="1457"/>
      <c r="BM161" s="1457"/>
      <c r="BN161" s="1457"/>
      <c r="BO161" s="1457"/>
      <c r="BP161" s="1457"/>
      <c r="BQ161" s="1457"/>
      <c r="BR161" s="1457"/>
      <c r="BS161" s="1457"/>
      <c r="BT161" s="1457"/>
      <c r="BU161" s="1458">
        <f t="shared" si="139"/>
        <v>0</v>
      </c>
    </row>
    <row r="162" spans="1:73" hidden="1" outlineLevel="1">
      <c r="A162" s="1434"/>
      <c r="B162" s="1478" t="s">
        <v>583</v>
      </c>
      <c r="C162" s="1434"/>
      <c r="D162" s="1455"/>
      <c r="E162" s="1455"/>
      <c r="F162" s="1455"/>
      <c r="G162" s="1455"/>
      <c r="H162" s="1455"/>
      <c r="I162" s="1455">
        <v>0</v>
      </c>
      <c r="J162" s="1455">
        <v>0</v>
      </c>
      <c r="K162" s="1455">
        <v>0</v>
      </c>
      <c r="L162" s="1455">
        <v>0</v>
      </c>
      <c r="M162" s="1455">
        <v>0</v>
      </c>
      <c r="N162" s="1455">
        <v>0</v>
      </c>
      <c r="O162" s="1455">
        <v>0</v>
      </c>
      <c r="P162" s="1456">
        <f t="shared" si="118"/>
        <v>0</v>
      </c>
      <c r="Q162" s="1434"/>
      <c r="R162" s="1434"/>
      <c r="S162" s="1455">
        <v>0</v>
      </c>
      <c r="T162" s="1455">
        <v>0</v>
      </c>
      <c r="U162" s="1455">
        <v>0</v>
      </c>
      <c r="V162" s="1455">
        <v>0</v>
      </c>
      <c r="W162" s="1455">
        <v>0</v>
      </c>
      <c r="X162" s="1455">
        <v>0</v>
      </c>
      <c r="Y162" s="1455">
        <v>0</v>
      </c>
      <c r="Z162" s="1455">
        <v>0</v>
      </c>
      <c r="AA162" s="1455">
        <v>0</v>
      </c>
      <c r="AB162" s="1455">
        <v>0</v>
      </c>
      <c r="AC162" s="1455">
        <v>0</v>
      </c>
      <c r="AD162" s="1455">
        <v>0</v>
      </c>
      <c r="AE162" s="1456">
        <f t="shared" si="136"/>
        <v>0</v>
      </c>
      <c r="AF162" s="1434"/>
      <c r="AG162" s="1455">
        <v>0</v>
      </c>
      <c r="AH162" s="1455">
        <v>0</v>
      </c>
      <c r="AI162" s="1455">
        <v>0</v>
      </c>
      <c r="AJ162" s="1455">
        <v>0</v>
      </c>
      <c r="AK162" s="1455">
        <v>0</v>
      </c>
      <c r="AL162" s="1455"/>
      <c r="AM162" s="1455">
        <v>0</v>
      </c>
      <c r="AN162" s="1455">
        <v>0</v>
      </c>
      <c r="AO162" s="1455"/>
      <c r="AP162" s="1455">
        <v>0</v>
      </c>
      <c r="AQ162" s="1455">
        <v>0</v>
      </c>
      <c r="AR162" s="1457">
        <v>0</v>
      </c>
      <c r="AS162" s="1456">
        <f t="shared" si="137"/>
        <v>0</v>
      </c>
      <c r="AT162" s="1436">
        <f t="shared" si="132"/>
        <v>0</v>
      </c>
      <c r="AU162" s="1457"/>
      <c r="AV162" s="1457"/>
      <c r="AW162" s="1457"/>
      <c r="AX162" s="1457"/>
      <c r="AY162" s="1457"/>
      <c r="AZ162" s="1457"/>
      <c r="BA162" s="1457"/>
      <c r="BB162" s="1457"/>
      <c r="BC162" s="1457"/>
      <c r="BD162" s="1457"/>
      <c r="BE162" s="1457"/>
      <c r="BF162" s="1457"/>
      <c r="BG162" s="1458">
        <f t="shared" si="138"/>
        <v>0</v>
      </c>
      <c r="BI162" s="1457"/>
      <c r="BJ162" s="1457"/>
      <c r="BK162" s="1457"/>
      <c r="BL162" s="1457"/>
      <c r="BM162" s="1457"/>
      <c r="BN162" s="1457"/>
      <c r="BO162" s="1457"/>
      <c r="BP162" s="1457"/>
      <c r="BQ162" s="1457"/>
      <c r="BR162" s="1457"/>
      <c r="BS162" s="1457"/>
      <c r="BT162" s="1457"/>
      <c r="BU162" s="1458">
        <f t="shared" si="139"/>
        <v>0</v>
      </c>
    </row>
    <row r="163" spans="1:73" hidden="1" outlineLevel="1">
      <c r="A163" s="1434"/>
      <c r="B163" s="1478" t="s">
        <v>584</v>
      </c>
      <c r="C163" s="1434"/>
      <c r="D163" s="1455"/>
      <c r="E163" s="1455"/>
      <c r="F163" s="1455"/>
      <c r="G163" s="1455"/>
      <c r="H163" s="1455"/>
      <c r="I163" s="1455">
        <v>0</v>
      </c>
      <c r="J163" s="1455">
        <v>0</v>
      </c>
      <c r="K163" s="1455">
        <v>0</v>
      </c>
      <c r="L163" s="1455">
        <v>0</v>
      </c>
      <c r="M163" s="1455">
        <v>0</v>
      </c>
      <c r="N163" s="1455">
        <v>0</v>
      </c>
      <c r="O163" s="1455">
        <v>0</v>
      </c>
      <c r="P163" s="1456">
        <f t="shared" si="118"/>
        <v>0</v>
      </c>
      <c r="Q163" s="1434"/>
      <c r="R163" s="1434"/>
      <c r="S163" s="1455">
        <v>0</v>
      </c>
      <c r="T163" s="1455">
        <v>0</v>
      </c>
      <c r="U163" s="1455">
        <v>0</v>
      </c>
      <c r="V163" s="1455">
        <v>0</v>
      </c>
      <c r="W163" s="1455">
        <v>0</v>
      </c>
      <c r="X163" s="1455">
        <v>0</v>
      </c>
      <c r="Y163" s="1455">
        <v>0</v>
      </c>
      <c r="Z163" s="1455">
        <v>0</v>
      </c>
      <c r="AA163" s="1455">
        <v>0</v>
      </c>
      <c r="AB163" s="1455">
        <v>0</v>
      </c>
      <c r="AC163" s="1455">
        <v>0</v>
      </c>
      <c r="AD163" s="1455">
        <v>0</v>
      </c>
      <c r="AE163" s="1456">
        <f t="shared" si="136"/>
        <v>0</v>
      </c>
      <c r="AF163" s="1434"/>
      <c r="AG163" s="1455">
        <v>0</v>
      </c>
      <c r="AH163" s="1455">
        <v>0</v>
      </c>
      <c r="AI163" s="1455">
        <v>0</v>
      </c>
      <c r="AJ163" s="1455">
        <v>0</v>
      </c>
      <c r="AK163" s="1455">
        <v>0</v>
      </c>
      <c r="AL163" s="1455"/>
      <c r="AM163" s="1455">
        <v>0</v>
      </c>
      <c r="AN163" s="1455">
        <v>0</v>
      </c>
      <c r="AO163" s="1455"/>
      <c r="AP163" s="1455">
        <v>0</v>
      </c>
      <c r="AQ163" s="1455">
        <v>0</v>
      </c>
      <c r="AR163" s="1457">
        <v>0</v>
      </c>
      <c r="AS163" s="1456">
        <f t="shared" si="137"/>
        <v>0</v>
      </c>
      <c r="AT163" s="1436">
        <f t="shared" si="132"/>
        <v>0</v>
      </c>
      <c r="AU163" s="1457"/>
      <c r="AV163" s="1457"/>
      <c r="AW163" s="1457"/>
      <c r="AX163" s="1457"/>
      <c r="AY163" s="1457"/>
      <c r="AZ163" s="1457"/>
      <c r="BA163" s="1457"/>
      <c r="BB163" s="1457"/>
      <c r="BC163" s="1457"/>
      <c r="BD163" s="1457"/>
      <c r="BE163" s="1457"/>
      <c r="BF163" s="1457"/>
      <c r="BG163" s="1458">
        <f t="shared" si="138"/>
        <v>0</v>
      </c>
      <c r="BI163" s="1457"/>
      <c r="BJ163" s="1457"/>
      <c r="BK163" s="1457"/>
      <c r="BL163" s="1457"/>
      <c r="BM163" s="1457"/>
      <c r="BN163" s="1457"/>
      <c r="BO163" s="1457"/>
      <c r="BP163" s="1457"/>
      <c r="BQ163" s="1457"/>
      <c r="BR163" s="1457"/>
      <c r="BS163" s="1457"/>
      <c r="BT163" s="1457"/>
      <c r="BU163" s="1458">
        <f t="shared" si="139"/>
        <v>0</v>
      </c>
    </row>
    <row r="164" spans="1:73" collapsed="1">
      <c r="A164" s="1434"/>
      <c r="B164" s="1476" t="s">
        <v>585</v>
      </c>
      <c r="C164" s="1434" t="s">
        <v>586</v>
      </c>
      <c r="D164" s="1477">
        <f t="shared" ref="D164:O164" si="143">SUM(D165:D191)</f>
        <v>0</v>
      </c>
      <c r="E164" s="1477">
        <f t="shared" si="143"/>
        <v>0</v>
      </c>
      <c r="F164" s="1477">
        <f t="shared" si="143"/>
        <v>0</v>
      </c>
      <c r="G164" s="1477">
        <f t="shared" si="143"/>
        <v>200</v>
      </c>
      <c r="H164" s="1477">
        <f t="shared" si="143"/>
        <v>710</v>
      </c>
      <c r="I164" s="1477">
        <f t="shared" si="143"/>
        <v>700</v>
      </c>
      <c r="J164" s="1477">
        <f t="shared" si="143"/>
        <v>760</v>
      </c>
      <c r="K164" s="1477">
        <f t="shared" si="143"/>
        <v>821806</v>
      </c>
      <c r="L164" s="1477">
        <f t="shared" si="143"/>
        <v>1050</v>
      </c>
      <c r="M164" s="1477">
        <f t="shared" si="143"/>
        <v>1710</v>
      </c>
      <c r="N164" s="1477">
        <f t="shared" si="143"/>
        <v>714</v>
      </c>
      <c r="O164" s="1477">
        <f t="shared" si="143"/>
        <v>700</v>
      </c>
      <c r="P164" s="1452">
        <f t="shared" si="118"/>
        <v>828350</v>
      </c>
      <c r="Q164" s="1434"/>
      <c r="R164" s="1434"/>
      <c r="S164" s="1477">
        <f t="shared" ref="S164:AD164" si="144">SUM(S165:S191)</f>
        <v>700</v>
      </c>
      <c r="T164" s="1477">
        <f t="shared" si="144"/>
        <v>700</v>
      </c>
      <c r="U164" s="1477">
        <f t="shared" si="144"/>
        <v>700</v>
      </c>
      <c r="V164" s="1477">
        <f t="shared" si="144"/>
        <v>700</v>
      </c>
      <c r="W164" s="1477">
        <f t="shared" si="144"/>
        <v>34623418</v>
      </c>
      <c r="X164" s="1477">
        <f t="shared" si="144"/>
        <v>13320</v>
      </c>
      <c r="Y164" s="1477">
        <f t="shared" si="144"/>
        <v>33900</v>
      </c>
      <c r="Z164" s="1477">
        <f t="shared" si="144"/>
        <v>697180</v>
      </c>
      <c r="AA164" s="1477">
        <f t="shared" si="144"/>
        <v>12147819</v>
      </c>
      <c r="AB164" s="1477">
        <f t="shared" si="144"/>
        <v>32111</v>
      </c>
      <c r="AC164" s="1477">
        <f t="shared" si="144"/>
        <v>85874039</v>
      </c>
      <c r="AD164" s="1477">
        <f t="shared" si="144"/>
        <v>6208232</v>
      </c>
      <c r="AE164" s="1452">
        <f t="shared" si="136"/>
        <v>139632819</v>
      </c>
      <c r="AF164" s="1434"/>
      <c r="AG164" s="1477">
        <f t="shared" ref="AG164:AR164" si="145">SUM(AG165:AG191)</f>
        <v>707</v>
      </c>
      <c r="AH164" s="1477">
        <f t="shared" si="145"/>
        <v>706</v>
      </c>
      <c r="AI164" s="1477">
        <f t="shared" si="145"/>
        <v>4612530</v>
      </c>
      <c r="AJ164" s="1477">
        <f t="shared" si="145"/>
        <v>707</v>
      </c>
      <c r="AK164" s="1477">
        <f t="shared" si="145"/>
        <v>78924</v>
      </c>
      <c r="AL164" s="1477">
        <f t="shared" si="145"/>
        <v>9909791</v>
      </c>
      <c r="AM164" s="1477">
        <f t="shared" si="145"/>
        <v>7626427</v>
      </c>
      <c r="AN164" s="1477">
        <f t="shared" si="145"/>
        <v>2280742</v>
      </c>
      <c r="AO164" s="1477">
        <f>SUM(AO165:AO191)</f>
        <v>700</v>
      </c>
      <c r="AP164" s="1477">
        <f t="shared" si="145"/>
        <v>23413262</v>
      </c>
      <c r="AQ164" s="1477">
        <f t="shared" si="145"/>
        <v>700</v>
      </c>
      <c r="AR164" s="1477">
        <f t="shared" si="145"/>
        <v>74810756</v>
      </c>
      <c r="AS164" s="1452">
        <f t="shared" si="137"/>
        <v>122735952</v>
      </c>
      <c r="AT164" s="1436">
        <f t="shared" si="132"/>
        <v>47924496</v>
      </c>
      <c r="AU164" s="1477">
        <v>707</v>
      </c>
      <c r="AV164" s="1477">
        <v>700</v>
      </c>
      <c r="AW164" s="1477">
        <v>700</v>
      </c>
      <c r="AX164" s="1477">
        <v>700</v>
      </c>
      <c r="AY164" s="1477">
        <v>4296572</v>
      </c>
      <c r="AZ164" s="1477">
        <v>820</v>
      </c>
      <c r="BA164" s="1477">
        <v>700</v>
      </c>
      <c r="BB164" s="1477">
        <v>10700</v>
      </c>
      <c r="BC164" s="1477">
        <v>700</v>
      </c>
      <c r="BD164" s="1477">
        <v>2187640</v>
      </c>
      <c r="BE164" s="1477">
        <v>700</v>
      </c>
      <c r="BF164" s="1477">
        <v>700</v>
      </c>
      <c r="BG164" s="1453">
        <f t="shared" si="138"/>
        <v>6501339</v>
      </c>
      <c r="BI164" s="1477"/>
      <c r="BJ164" s="1477"/>
      <c r="BK164" s="1477"/>
      <c r="BL164" s="1477"/>
      <c r="BM164" s="1477"/>
      <c r="BN164" s="1477"/>
      <c r="BO164" s="1477"/>
      <c r="BP164" s="1477"/>
      <c r="BQ164" s="1477"/>
      <c r="BR164" s="1477"/>
      <c r="BS164" s="1477"/>
      <c r="BT164" s="1477"/>
      <c r="BU164" s="1453">
        <f t="shared" si="139"/>
        <v>0</v>
      </c>
    </row>
    <row r="165" spans="1:73" hidden="1" outlineLevel="1">
      <c r="A165" s="1434"/>
      <c r="B165" s="1478" t="s">
        <v>587</v>
      </c>
      <c r="C165" s="1434"/>
      <c r="D165" s="1455"/>
      <c r="E165" s="1455"/>
      <c r="F165" s="1455"/>
      <c r="G165" s="1455"/>
      <c r="H165" s="1455"/>
      <c r="I165" s="1455">
        <v>0</v>
      </c>
      <c r="J165" s="1455">
        <v>0</v>
      </c>
      <c r="K165" s="1455">
        <v>821100</v>
      </c>
      <c r="L165" s="1455">
        <v>0</v>
      </c>
      <c r="M165" s="1455">
        <v>0</v>
      </c>
      <c r="N165" s="1455">
        <v>0</v>
      </c>
      <c r="O165" s="1455">
        <v>0</v>
      </c>
      <c r="P165" s="1456">
        <f t="shared" si="118"/>
        <v>821100</v>
      </c>
      <c r="Q165" s="1434"/>
      <c r="R165" s="1434"/>
      <c r="S165" s="1455">
        <v>0</v>
      </c>
      <c r="T165" s="1455">
        <v>0</v>
      </c>
      <c r="U165" s="1455">
        <v>0</v>
      </c>
      <c r="V165" s="1455">
        <v>0</v>
      </c>
      <c r="W165" s="1455">
        <v>0</v>
      </c>
      <c r="X165" s="1455">
        <v>0</v>
      </c>
      <c r="Y165" s="1455">
        <v>33200</v>
      </c>
      <c r="Z165" s="1455">
        <v>0</v>
      </c>
      <c r="AA165" s="1455">
        <v>0</v>
      </c>
      <c r="AB165" s="1455">
        <v>28028</v>
      </c>
      <c r="AC165" s="1455">
        <v>120524</v>
      </c>
      <c r="AD165" s="1455">
        <v>177552</v>
      </c>
      <c r="AE165" s="1456">
        <f t="shared" si="136"/>
        <v>359304</v>
      </c>
      <c r="AF165" s="1434"/>
      <c r="AG165" s="1455">
        <v>0</v>
      </c>
      <c r="AH165" s="1455">
        <v>0</v>
      </c>
      <c r="AI165" s="1455">
        <v>0</v>
      </c>
      <c r="AJ165" s="1455">
        <v>0</v>
      </c>
      <c r="AK165" s="1455">
        <v>0</v>
      </c>
      <c r="AL165" s="1455"/>
      <c r="AM165" s="1455">
        <v>0</v>
      </c>
      <c r="AN165" s="1455">
        <v>0</v>
      </c>
      <c r="AO165" s="1455"/>
      <c r="AP165" s="1455">
        <v>0</v>
      </c>
      <c r="AQ165" s="1455">
        <v>0</v>
      </c>
      <c r="AR165" s="1457">
        <v>0</v>
      </c>
      <c r="AS165" s="1456">
        <f t="shared" si="137"/>
        <v>0</v>
      </c>
      <c r="AT165" s="1436">
        <f t="shared" si="132"/>
        <v>0</v>
      </c>
      <c r="AU165" s="1457"/>
      <c r="AV165" s="1457"/>
      <c r="AW165" s="1457"/>
      <c r="AX165" s="1457"/>
      <c r="AY165" s="1457"/>
      <c r="AZ165" s="1457"/>
      <c r="BA165" s="1457"/>
      <c r="BB165" s="1457"/>
      <c r="BC165" s="1457"/>
      <c r="BD165" s="1457"/>
      <c r="BE165" s="1457"/>
      <c r="BF165" s="1457"/>
      <c r="BG165" s="1458">
        <f t="shared" si="138"/>
        <v>0</v>
      </c>
      <c r="BI165" s="1457"/>
      <c r="BJ165" s="1457"/>
      <c r="BK165" s="1457"/>
      <c r="BL165" s="1457"/>
      <c r="BM165" s="1457"/>
      <c r="BN165" s="1457"/>
      <c r="BO165" s="1457"/>
      <c r="BP165" s="1457"/>
      <c r="BQ165" s="1457"/>
      <c r="BR165" s="1457"/>
      <c r="BS165" s="1457"/>
      <c r="BT165" s="1457"/>
      <c r="BU165" s="1458">
        <f t="shared" si="139"/>
        <v>0</v>
      </c>
    </row>
    <row r="166" spans="1:73" hidden="1" outlineLevel="1">
      <c r="A166" s="1434"/>
      <c r="B166" s="1478" t="s">
        <v>588</v>
      </c>
      <c r="C166" s="1434"/>
      <c r="D166" s="1455"/>
      <c r="E166" s="1455"/>
      <c r="F166" s="1455"/>
      <c r="G166" s="1455"/>
      <c r="H166" s="1455"/>
      <c r="I166" s="1455">
        <v>0</v>
      </c>
      <c r="J166" s="1455">
        <v>0</v>
      </c>
      <c r="K166" s="1455">
        <v>0</v>
      </c>
      <c r="L166" s="1455">
        <v>0</v>
      </c>
      <c r="M166" s="1455">
        <v>0</v>
      </c>
      <c r="N166" s="1455">
        <v>0</v>
      </c>
      <c r="O166" s="1455">
        <v>0</v>
      </c>
      <c r="P166" s="1456">
        <f t="shared" si="118"/>
        <v>0</v>
      </c>
      <c r="Q166" s="1434"/>
      <c r="R166" s="1434"/>
      <c r="S166" s="1455">
        <v>0</v>
      </c>
      <c r="T166" s="1455">
        <v>0</v>
      </c>
      <c r="U166" s="1455">
        <v>0</v>
      </c>
      <c r="V166" s="1455">
        <v>0</v>
      </c>
      <c r="W166" s="1455">
        <v>0</v>
      </c>
      <c r="X166" s="1455">
        <v>0</v>
      </c>
      <c r="Y166" s="1455">
        <v>0</v>
      </c>
      <c r="Z166" s="1455">
        <v>0</v>
      </c>
      <c r="AA166" s="1455">
        <v>0</v>
      </c>
      <c r="AB166" s="1455">
        <v>0</v>
      </c>
      <c r="AC166" s="1455">
        <v>0</v>
      </c>
      <c r="AD166" s="1455">
        <v>0</v>
      </c>
      <c r="AE166" s="1456">
        <f t="shared" si="136"/>
        <v>0</v>
      </c>
      <c r="AF166" s="1434"/>
      <c r="AG166" s="1455">
        <v>0</v>
      </c>
      <c r="AH166" s="1455">
        <v>0</v>
      </c>
      <c r="AI166" s="1455">
        <v>0</v>
      </c>
      <c r="AJ166" s="1455">
        <v>0</v>
      </c>
      <c r="AK166" s="1455">
        <v>0</v>
      </c>
      <c r="AL166" s="1455"/>
      <c r="AM166" s="1455">
        <v>0</v>
      </c>
      <c r="AN166" s="1455">
        <v>0</v>
      </c>
      <c r="AO166" s="1455"/>
      <c r="AP166" s="1455">
        <v>0</v>
      </c>
      <c r="AQ166" s="1455">
        <v>0</v>
      </c>
      <c r="AR166" s="1457">
        <v>0</v>
      </c>
      <c r="AS166" s="1456">
        <f t="shared" si="137"/>
        <v>0</v>
      </c>
      <c r="AT166" s="1436">
        <f t="shared" si="132"/>
        <v>0</v>
      </c>
      <c r="AU166" s="1457"/>
      <c r="AV166" s="1457"/>
      <c r="AW166" s="1457"/>
      <c r="AX166" s="1457"/>
      <c r="AY166" s="1457"/>
      <c r="AZ166" s="1457"/>
      <c r="BA166" s="1457"/>
      <c r="BB166" s="1457"/>
      <c r="BC166" s="1457"/>
      <c r="BD166" s="1457"/>
      <c r="BE166" s="1457"/>
      <c r="BF166" s="1457"/>
      <c r="BG166" s="1458">
        <f t="shared" si="138"/>
        <v>0</v>
      </c>
      <c r="BI166" s="1457"/>
      <c r="BJ166" s="1457"/>
      <c r="BK166" s="1457"/>
      <c r="BL166" s="1457"/>
      <c r="BM166" s="1457"/>
      <c r="BN166" s="1457"/>
      <c r="BO166" s="1457"/>
      <c r="BP166" s="1457"/>
      <c r="BQ166" s="1457"/>
      <c r="BR166" s="1457"/>
      <c r="BS166" s="1457"/>
      <c r="BT166" s="1457"/>
      <c r="BU166" s="1458">
        <f t="shared" si="139"/>
        <v>0</v>
      </c>
    </row>
    <row r="167" spans="1:73" hidden="1" outlineLevel="1">
      <c r="A167" s="1434"/>
      <c r="B167" s="1478" t="s">
        <v>589</v>
      </c>
      <c r="C167" s="1434"/>
      <c r="D167" s="1455"/>
      <c r="E167" s="1455"/>
      <c r="F167" s="1455"/>
      <c r="G167" s="1455"/>
      <c r="H167" s="1455"/>
      <c r="I167" s="1455"/>
      <c r="J167" s="1455"/>
      <c r="K167" s="1455"/>
      <c r="L167" s="1455"/>
      <c r="M167" s="1455"/>
      <c r="N167" s="1455"/>
      <c r="O167" s="1455"/>
      <c r="P167" s="1456"/>
      <c r="Q167" s="1434"/>
      <c r="R167" s="1434"/>
      <c r="S167" s="1455"/>
      <c r="T167" s="1455"/>
      <c r="U167" s="1455"/>
      <c r="V167" s="1455"/>
      <c r="W167" s="1455"/>
      <c r="X167" s="1455"/>
      <c r="Y167" s="1455"/>
      <c r="Z167" s="1455"/>
      <c r="AA167" s="1455"/>
      <c r="AB167" s="1455"/>
      <c r="AC167" s="1455"/>
      <c r="AD167" s="1455"/>
      <c r="AE167" s="1456"/>
      <c r="AF167" s="1434"/>
      <c r="AG167" s="1455"/>
      <c r="AH167" s="1455"/>
      <c r="AI167" s="1455"/>
      <c r="AJ167" s="1455"/>
      <c r="AK167" s="1455"/>
      <c r="AL167" s="1455"/>
      <c r="AM167" s="1455"/>
      <c r="AN167" s="1455">
        <v>1267960</v>
      </c>
      <c r="AO167" s="1455"/>
      <c r="AP167" s="1455">
        <v>0</v>
      </c>
      <c r="AQ167" s="1455">
        <v>0</v>
      </c>
      <c r="AR167" s="1457">
        <v>0</v>
      </c>
      <c r="AS167" s="1456">
        <f t="shared" si="137"/>
        <v>1267960</v>
      </c>
      <c r="AT167" s="1436">
        <f t="shared" si="132"/>
        <v>1267960</v>
      </c>
      <c r="AU167" s="1457"/>
      <c r="AV167" s="1457"/>
      <c r="AW167" s="1457"/>
      <c r="AX167" s="1457"/>
      <c r="AY167" s="1457"/>
      <c r="AZ167" s="1457"/>
      <c r="BA167" s="1457"/>
      <c r="BB167" s="1457"/>
      <c r="BC167" s="1457"/>
      <c r="BD167" s="1457"/>
      <c r="BE167" s="1457"/>
      <c r="BF167" s="1457"/>
      <c r="BG167" s="1458"/>
      <c r="BI167" s="1457"/>
      <c r="BJ167" s="1457"/>
      <c r="BK167" s="1457"/>
      <c r="BL167" s="1457"/>
      <c r="BM167" s="1457"/>
      <c r="BN167" s="1457"/>
      <c r="BO167" s="1457"/>
      <c r="BP167" s="1457"/>
      <c r="BQ167" s="1457"/>
      <c r="BR167" s="1457"/>
      <c r="BS167" s="1457"/>
      <c r="BT167" s="1457"/>
      <c r="BU167" s="1458"/>
    </row>
    <row r="168" spans="1:73" hidden="1" outlineLevel="1">
      <c r="A168" s="1434"/>
      <c r="B168" s="1478" t="s">
        <v>590</v>
      </c>
      <c r="C168" s="1434"/>
      <c r="D168" s="1455"/>
      <c r="E168" s="1455"/>
      <c r="F168" s="1455"/>
      <c r="G168" s="1455"/>
      <c r="H168" s="1455"/>
      <c r="I168" s="1455">
        <v>0</v>
      </c>
      <c r="J168" s="1455">
        <v>0</v>
      </c>
      <c r="K168" s="1455">
        <v>0</v>
      </c>
      <c r="L168" s="1455">
        <v>0</v>
      </c>
      <c r="M168" s="1455">
        <v>0</v>
      </c>
      <c r="N168" s="1455">
        <v>0</v>
      </c>
      <c r="O168" s="1455">
        <v>0</v>
      </c>
      <c r="P168" s="1456">
        <f t="shared" si="118"/>
        <v>0</v>
      </c>
      <c r="Q168" s="1434"/>
      <c r="R168" s="1434"/>
      <c r="S168" s="1455">
        <v>0</v>
      </c>
      <c r="T168" s="1455">
        <v>0</v>
      </c>
      <c r="U168" s="1455">
        <v>0</v>
      </c>
      <c r="V168" s="1455">
        <v>0</v>
      </c>
      <c r="W168" s="1455">
        <v>0</v>
      </c>
      <c r="X168" s="1455">
        <v>0</v>
      </c>
      <c r="Y168" s="1455">
        <v>0</v>
      </c>
      <c r="Z168" s="1455">
        <v>0</v>
      </c>
      <c r="AA168" s="1455">
        <v>0</v>
      </c>
      <c r="AB168" s="1455">
        <v>0</v>
      </c>
      <c r="AC168" s="1455">
        <v>0</v>
      </c>
      <c r="AD168" s="1455">
        <v>0</v>
      </c>
      <c r="AE168" s="1456">
        <f t="shared" si="136"/>
        <v>0</v>
      </c>
      <c r="AF168" s="1434"/>
      <c r="AG168" s="1455">
        <v>0</v>
      </c>
      <c r="AH168" s="1455">
        <v>0</v>
      </c>
      <c r="AI168" s="1455">
        <v>0</v>
      </c>
      <c r="AJ168" s="1455">
        <v>0</v>
      </c>
      <c r="AK168" s="1455">
        <v>0</v>
      </c>
      <c r="AL168" s="1455"/>
      <c r="AM168" s="1455">
        <v>0</v>
      </c>
      <c r="AN168" s="1455">
        <v>0</v>
      </c>
      <c r="AO168" s="1455"/>
      <c r="AP168" s="1455">
        <v>0</v>
      </c>
      <c r="AQ168" s="1455">
        <v>0</v>
      </c>
      <c r="AR168" s="1457">
        <v>0</v>
      </c>
      <c r="AS168" s="1456">
        <f t="shared" si="137"/>
        <v>0</v>
      </c>
      <c r="AT168" s="1436">
        <f t="shared" si="132"/>
        <v>0</v>
      </c>
      <c r="AU168" s="1457"/>
      <c r="AV168" s="1457"/>
      <c r="AW168" s="1457"/>
      <c r="AX168" s="1457"/>
      <c r="AY168" s="1457"/>
      <c r="AZ168" s="1457"/>
      <c r="BA168" s="1457"/>
      <c r="BB168" s="1457"/>
      <c r="BC168" s="1457"/>
      <c r="BD168" s="1457"/>
      <c r="BE168" s="1457"/>
      <c r="BF168" s="1457"/>
      <c r="BG168" s="1458">
        <f t="shared" si="138"/>
        <v>0</v>
      </c>
      <c r="BI168" s="1457"/>
      <c r="BJ168" s="1457"/>
      <c r="BK168" s="1457"/>
      <c r="BL168" s="1457"/>
      <c r="BM168" s="1457"/>
      <c r="BN168" s="1457"/>
      <c r="BO168" s="1457"/>
      <c r="BP168" s="1457"/>
      <c r="BQ168" s="1457"/>
      <c r="BR168" s="1457"/>
      <c r="BS168" s="1457"/>
      <c r="BT168" s="1457"/>
      <c r="BU168" s="1458">
        <f t="shared" si="139"/>
        <v>0</v>
      </c>
    </row>
    <row r="169" spans="1:73" hidden="1" outlineLevel="1">
      <c r="A169" s="1434"/>
      <c r="B169" s="1478" t="s">
        <v>591</v>
      </c>
      <c r="C169" s="1434"/>
      <c r="D169" s="1455"/>
      <c r="E169" s="1455"/>
      <c r="F169" s="1455"/>
      <c r="G169" s="1455"/>
      <c r="H169" s="1455"/>
      <c r="I169" s="1455">
        <v>0</v>
      </c>
      <c r="J169" s="1455">
        <v>0</v>
      </c>
      <c r="K169" s="1455">
        <v>0</v>
      </c>
      <c r="L169" s="1455">
        <v>0</v>
      </c>
      <c r="M169" s="1455">
        <v>0</v>
      </c>
      <c r="N169" s="1455">
        <v>0</v>
      </c>
      <c r="O169" s="1455">
        <v>0</v>
      </c>
      <c r="P169" s="1456">
        <f t="shared" si="118"/>
        <v>0</v>
      </c>
      <c r="Q169" s="1434"/>
      <c r="R169" s="1434"/>
      <c r="S169" s="1455">
        <v>0</v>
      </c>
      <c r="T169" s="1455">
        <v>0</v>
      </c>
      <c r="U169" s="1455">
        <v>0</v>
      </c>
      <c r="V169" s="1455">
        <v>0</v>
      </c>
      <c r="W169" s="1455">
        <v>0</v>
      </c>
      <c r="X169" s="1455">
        <v>0</v>
      </c>
      <c r="Y169" s="1455">
        <v>0</v>
      </c>
      <c r="Z169" s="1455">
        <v>0</v>
      </c>
      <c r="AA169" s="1455">
        <v>0</v>
      </c>
      <c r="AB169" s="1455">
        <v>0</v>
      </c>
      <c r="AC169" s="1455">
        <v>0</v>
      </c>
      <c r="AD169" s="1455">
        <v>0</v>
      </c>
      <c r="AE169" s="1456">
        <f t="shared" si="136"/>
        <v>0</v>
      </c>
      <c r="AF169" s="1434"/>
      <c r="AG169" s="1455">
        <v>0</v>
      </c>
      <c r="AH169" s="1455">
        <v>0</v>
      </c>
      <c r="AI169" s="1455">
        <v>0</v>
      </c>
      <c r="AJ169" s="1455">
        <v>0</v>
      </c>
      <c r="AK169" s="1455">
        <v>0</v>
      </c>
      <c r="AL169" s="1455"/>
      <c r="AM169" s="1455">
        <v>0</v>
      </c>
      <c r="AN169" s="1455">
        <v>0</v>
      </c>
      <c r="AO169" s="1455"/>
      <c r="AP169" s="1455">
        <v>0</v>
      </c>
      <c r="AQ169" s="1455">
        <v>0</v>
      </c>
      <c r="AR169" s="1457">
        <v>0</v>
      </c>
      <c r="AS169" s="1456">
        <f t="shared" si="137"/>
        <v>0</v>
      </c>
      <c r="AT169" s="1436">
        <f t="shared" si="132"/>
        <v>0</v>
      </c>
      <c r="AU169" s="1457"/>
      <c r="AV169" s="1457"/>
      <c r="AW169" s="1457"/>
      <c r="AX169" s="1457"/>
      <c r="AY169" s="1457"/>
      <c r="AZ169" s="1457"/>
      <c r="BA169" s="1457"/>
      <c r="BB169" s="1457"/>
      <c r="BC169" s="1457"/>
      <c r="BD169" s="1457"/>
      <c r="BE169" s="1457"/>
      <c r="BF169" s="1457"/>
      <c r="BG169" s="1458">
        <f t="shared" si="138"/>
        <v>0</v>
      </c>
      <c r="BI169" s="1457"/>
      <c r="BJ169" s="1457"/>
      <c r="BK169" s="1457"/>
      <c r="BL169" s="1457"/>
      <c r="BM169" s="1457"/>
      <c r="BN169" s="1457"/>
      <c r="BO169" s="1457"/>
      <c r="BP169" s="1457"/>
      <c r="BQ169" s="1457"/>
      <c r="BR169" s="1457"/>
      <c r="BS169" s="1457"/>
      <c r="BT169" s="1457"/>
      <c r="BU169" s="1458">
        <f t="shared" si="139"/>
        <v>0</v>
      </c>
    </row>
    <row r="170" spans="1:73" hidden="1" outlineLevel="1">
      <c r="A170" s="1434"/>
      <c r="B170" s="1478" t="s">
        <v>592</v>
      </c>
      <c r="C170" s="1434"/>
      <c r="D170" s="1455"/>
      <c r="E170" s="1455"/>
      <c r="F170" s="1455"/>
      <c r="G170" s="1455"/>
      <c r="H170" s="1455"/>
      <c r="I170" s="1455">
        <v>0</v>
      </c>
      <c r="J170" s="1455">
        <v>0</v>
      </c>
      <c r="K170" s="1455">
        <v>0</v>
      </c>
      <c r="L170" s="1455">
        <v>0</v>
      </c>
      <c r="M170" s="1455">
        <v>0</v>
      </c>
      <c r="N170" s="1455">
        <v>0</v>
      </c>
      <c r="O170" s="1455">
        <v>0</v>
      </c>
      <c r="P170" s="1456">
        <f t="shared" si="118"/>
        <v>0</v>
      </c>
      <c r="Q170" s="1434"/>
      <c r="R170" s="1434"/>
      <c r="S170" s="1455">
        <v>0</v>
      </c>
      <c r="T170" s="1455">
        <v>0</v>
      </c>
      <c r="U170" s="1455">
        <v>0</v>
      </c>
      <c r="V170" s="1455">
        <v>0</v>
      </c>
      <c r="W170" s="1455">
        <v>0</v>
      </c>
      <c r="X170" s="1455">
        <v>0</v>
      </c>
      <c r="Y170" s="1455">
        <v>0</v>
      </c>
      <c r="Z170" s="1455">
        <v>0</v>
      </c>
      <c r="AA170" s="1455">
        <v>0</v>
      </c>
      <c r="AB170" s="1455">
        <v>0</v>
      </c>
      <c r="AC170" s="1455">
        <v>0</v>
      </c>
      <c r="AD170" s="1455">
        <v>0</v>
      </c>
      <c r="AE170" s="1456">
        <f t="shared" si="136"/>
        <v>0</v>
      </c>
      <c r="AF170" s="1434"/>
      <c r="AG170" s="1455">
        <v>0</v>
      </c>
      <c r="AH170" s="1455">
        <v>0</v>
      </c>
      <c r="AI170" s="1455">
        <v>0</v>
      </c>
      <c r="AJ170" s="1455">
        <v>0</v>
      </c>
      <c r="AK170" s="1455">
        <v>0</v>
      </c>
      <c r="AL170" s="1455"/>
      <c r="AM170" s="1455">
        <v>0</v>
      </c>
      <c r="AN170" s="1455">
        <v>0</v>
      </c>
      <c r="AO170" s="1455"/>
      <c r="AP170" s="1455">
        <v>0</v>
      </c>
      <c r="AQ170" s="1455">
        <v>0</v>
      </c>
      <c r="AR170" s="1457">
        <v>0</v>
      </c>
      <c r="AS170" s="1456">
        <f t="shared" si="137"/>
        <v>0</v>
      </c>
      <c r="AT170" s="1436">
        <f t="shared" si="132"/>
        <v>0</v>
      </c>
      <c r="AU170" s="1457"/>
      <c r="AV170" s="1457"/>
      <c r="AW170" s="1457"/>
      <c r="AX170" s="1457"/>
      <c r="AY170" s="1457"/>
      <c r="AZ170" s="1457"/>
      <c r="BA170" s="1457"/>
      <c r="BB170" s="1457"/>
      <c r="BC170" s="1457"/>
      <c r="BD170" s="1457"/>
      <c r="BE170" s="1457"/>
      <c r="BF170" s="1457"/>
      <c r="BG170" s="1458">
        <f t="shared" si="138"/>
        <v>0</v>
      </c>
      <c r="BI170" s="1457"/>
      <c r="BJ170" s="1457"/>
      <c r="BK170" s="1457"/>
      <c r="BL170" s="1457"/>
      <c r="BM170" s="1457"/>
      <c r="BN170" s="1457"/>
      <c r="BO170" s="1457"/>
      <c r="BP170" s="1457"/>
      <c r="BQ170" s="1457"/>
      <c r="BR170" s="1457"/>
      <c r="BS170" s="1457"/>
      <c r="BT170" s="1457"/>
      <c r="BU170" s="1458">
        <f t="shared" si="139"/>
        <v>0</v>
      </c>
    </row>
    <row r="171" spans="1:73" hidden="1" outlineLevel="1">
      <c r="A171" s="1434"/>
      <c r="B171" s="1478" t="s">
        <v>593</v>
      </c>
      <c r="C171" s="1434"/>
      <c r="D171" s="1455"/>
      <c r="E171" s="1455"/>
      <c r="F171" s="1455"/>
      <c r="G171" s="1455"/>
      <c r="H171" s="1455"/>
      <c r="I171" s="1455">
        <v>0</v>
      </c>
      <c r="J171" s="1455">
        <v>0</v>
      </c>
      <c r="K171" s="1455">
        <v>0</v>
      </c>
      <c r="L171" s="1455">
        <v>0</v>
      </c>
      <c r="M171" s="1455">
        <v>0</v>
      </c>
      <c r="N171" s="1455">
        <v>0</v>
      </c>
      <c r="O171" s="1455">
        <v>0</v>
      </c>
      <c r="P171" s="1456">
        <f t="shared" si="118"/>
        <v>0</v>
      </c>
      <c r="Q171" s="1434"/>
      <c r="R171" s="1434"/>
      <c r="S171" s="1455">
        <v>0</v>
      </c>
      <c r="T171" s="1455">
        <v>0</v>
      </c>
      <c r="U171" s="1455">
        <v>0</v>
      </c>
      <c r="V171" s="1455">
        <v>0</v>
      </c>
      <c r="W171" s="1455">
        <v>0</v>
      </c>
      <c r="X171" s="1455">
        <v>0</v>
      </c>
      <c r="Y171" s="1455">
        <v>0</v>
      </c>
      <c r="Z171" s="1455">
        <v>0</v>
      </c>
      <c r="AA171" s="1455">
        <v>0</v>
      </c>
      <c r="AB171" s="1455">
        <v>0</v>
      </c>
      <c r="AC171" s="1455">
        <v>0</v>
      </c>
      <c r="AD171" s="1455">
        <v>0</v>
      </c>
      <c r="AE171" s="1456">
        <f t="shared" si="136"/>
        <v>0</v>
      </c>
      <c r="AF171" s="1434"/>
      <c r="AG171" s="1455">
        <v>0</v>
      </c>
      <c r="AH171" s="1455">
        <v>0</v>
      </c>
      <c r="AI171" s="1455">
        <v>0</v>
      </c>
      <c r="AJ171" s="1455">
        <v>0</v>
      </c>
      <c r="AK171" s="1455">
        <v>0</v>
      </c>
      <c r="AL171" s="1455"/>
      <c r="AM171" s="1455">
        <v>0</v>
      </c>
      <c r="AN171" s="1455">
        <v>0</v>
      </c>
      <c r="AO171" s="1455"/>
      <c r="AP171" s="1455">
        <v>0</v>
      </c>
      <c r="AQ171" s="1455">
        <v>0</v>
      </c>
      <c r="AR171" s="1457">
        <v>0</v>
      </c>
      <c r="AS171" s="1456">
        <f t="shared" si="137"/>
        <v>0</v>
      </c>
      <c r="AT171" s="1436">
        <f t="shared" si="132"/>
        <v>0</v>
      </c>
      <c r="AU171" s="1457"/>
      <c r="AV171" s="1457"/>
      <c r="AW171" s="1457"/>
      <c r="AX171" s="1457"/>
      <c r="AY171" s="1457"/>
      <c r="AZ171" s="1457"/>
      <c r="BA171" s="1457"/>
      <c r="BB171" s="1457"/>
      <c r="BC171" s="1457"/>
      <c r="BD171" s="1457"/>
      <c r="BE171" s="1457"/>
      <c r="BF171" s="1457"/>
      <c r="BG171" s="1458">
        <f t="shared" si="138"/>
        <v>0</v>
      </c>
      <c r="BI171" s="1457"/>
      <c r="BJ171" s="1457"/>
      <c r="BK171" s="1457"/>
      <c r="BL171" s="1457"/>
      <c r="BM171" s="1457"/>
      <c r="BN171" s="1457"/>
      <c r="BO171" s="1457"/>
      <c r="BP171" s="1457"/>
      <c r="BQ171" s="1457"/>
      <c r="BR171" s="1457"/>
      <c r="BS171" s="1457"/>
      <c r="BT171" s="1457"/>
      <c r="BU171" s="1458">
        <f t="shared" si="139"/>
        <v>0</v>
      </c>
    </row>
    <row r="172" spans="1:73" hidden="1" outlineLevel="1">
      <c r="A172" s="1434"/>
      <c r="B172" s="1478" t="s">
        <v>594</v>
      </c>
      <c r="C172" s="1434"/>
      <c r="D172" s="1455"/>
      <c r="E172" s="1455"/>
      <c r="F172" s="1455"/>
      <c r="G172" s="1455"/>
      <c r="H172" s="1455"/>
      <c r="I172" s="1455">
        <v>0</v>
      </c>
      <c r="J172" s="1455">
        <v>0</v>
      </c>
      <c r="K172" s="1455">
        <v>0</v>
      </c>
      <c r="L172" s="1455">
        <v>0</v>
      </c>
      <c r="M172" s="1455">
        <v>0</v>
      </c>
      <c r="N172" s="1455">
        <v>0</v>
      </c>
      <c r="O172" s="1455">
        <v>0</v>
      </c>
      <c r="P172" s="1456">
        <f t="shared" si="118"/>
        <v>0</v>
      </c>
      <c r="Q172" s="1434"/>
      <c r="R172" s="1434"/>
      <c r="S172" s="1455">
        <v>0</v>
      </c>
      <c r="T172" s="1455">
        <v>0</v>
      </c>
      <c r="U172" s="1455">
        <v>0</v>
      </c>
      <c r="V172" s="1455">
        <v>0</v>
      </c>
      <c r="W172" s="1455">
        <v>34583172</v>
      </c>
      <c r="X172" s="1455">
        <v>0</v>
      </c>
      <c r="Y172" s="1455">
        <v>0</v>
      </c>
      <c r="Z172" s="1455">
        <v>0</v>
      </c>
      <c r="AA172" s="1455">
        <v>0</v>
      </c>
      <c r="AB172" s="1455">
        <v>0</v>
      </c>
      <c r="AC172" s="1455">
        <v>85752815</v>
      </c>
      <c r="AD172" s="1455">
        <v>6029173</v>
      </c>
      <c r="AE172" s="1456">
        <f t="shared" si="136"/>
        <v>126365160</v>
      </c>
      <c r="AF172" s="1434"/>
      <c r="AG172" s="1455">
        <v>0</v>
      </c>
      <c r="AH172" s="1455">
        <v>0</v>
      </c>
      <c r="AI172" s="1455">
        <v>0</v>
      </c>
      <c r="AJ172" s="1455">
        <v>0</v>
      </c>
      <c r="AK172" s="1455">
        <v>0</v>
      </c>
      <c r="AL172" s="1455"/>
      <c r="AM172" s="1455">
        <v>0</v>
      </c>
      <c r="AN172" s="1455">
        <v>1011382</v>
      </c>
      <c r="AO172" s="1455"/>
      <c r="AP172" s="1455">
        <v>998160</v>
      </c>
      <c r="AQ172" s="1455">
        <v>0</v>
      </c>
      <c r="AR172" s="1457">
        <v>0</v>
      </c>
      <c r="AS172" s="1456">
        <f t="shared" si="137"/>
        <v>2009542</v>
      </c>
      <c r="AT172" s="1436">
        <f t="shared" si="132"/>
        <v>2009542</v>
      </c>
      <c r="AU172" s="1457"/>
      <c r="AV172" s="1457"/>
      <c r="AW172" s="1457"/>
      <c r="AX172" s="1457"/>
      <c r="AY172" s="1457"/>
      <c r="AZ172" s="1457"/>
      <c r="BA172" s="1457"/>
      <c r="BB172" s="1457"/>
      <c r="BC172" s="1457"/>
      <c r="BD172" s="1457"/>
      <c r="BE172" s="1457"/>
      <c r="BF172" s="1457"/>
      <c r="BG172" s="1458">
        <f t="shared" si="138"/>
        <v>0</v>
      </c>
      <c r="BI172" s="1457"/>
      <c r="BJ172" s="1457"/>
      <c r="BK172" s="1457"/>
      <c r="BL172" s="1457"/>
      <c r="BM172" s="1457"/>
      <c r="BN172" s="1457"/>
      <c r="BO172" s="1457"/>
      <c r="BP172" s="1457"/>
      <c r="BQ172" s="1457"/>
      <c r="BR172" s="1457"/>
      <c r="BS172" s="1457"/>
      <c r="BT172" s="1457"/>
      <c r="BU172" s="1458">
        <f t="shared" si="139"/>
        <v>0</v>
      </c>
    </row>
    <row r="173" spans="1:73" hidden="1" outlineLevel="1">
      <c r="A173" s="1434"/>
      <c r="B173" s="1478" t="s">
        <v>595</v>
      </c>
      <c r="C173" s="1434"/>
      <c r="D173" s="1455"/>
      <c r="E173" s="1455"/>
      <c r="F173" s="1455"/>
      <c r="G173" s="1455"/>
      <c r="H173" s="1455"/>
      <c r="I173" s="1455">
        <v>0</v>
      </c>
      <c r="J173" s="1455">
        <v>0</v>
      </c>
      <c r="K173" s="1455">
        <v>0</v>
      </c>
      <c r="L173" s="1455">
        <v>0</v>
      </c>
      <c r="M173" s="1455">
        <v>0</v>
      </c>
      <c r="N173" s="1455">
        <v>0</v>
      </c>
      <c r="O173" s="1455">
        <v>0</v>
      </c>
      <c r="P173" s="1456">
        <f t="shared" si="118"/>
        <v>0</v>
      </c>
      <c r="Q173" s="1434"/>
      <c r="R173" s="1434"/>
      <c r="S173" s="1455">
        <v>0</v>
      </c>
      <c r="T173" s="1455">
        <v>0</v>
      </c>
      <c r="U173" s="1455">
        <v>0</v>
      </c>
      <c r="V173" s="1455">
        <v>0</v>
      </c>
      <c r="W173" s="1455">
        <v>0</v>
      </c>
      <c r="X173" s="1455">
        <v>0</v>
      </c>
      <c r="Y173" s="1455">
        <v>0</v>
      </c>
      <c r="Z173" s="1455">
        <v>0</v>
      </c>
      <c r="AA173" s="1455">
        <v>0</v>
      </c>
      <c r="AB173" s="1455">
        <v>0</v>
      </c>
      <c r="AC173" s="1455">
        <v>0</v>
      </c>
      <c r="AD173" s="1455">
        <v>0</v>
      </c>
      <c r="AE173" s="1456">
        <f t="shared" si="136"/>
        <v>0</v>
      </c>
      <c r="AF173" s="1434"/>
      <c r="AG173" s="1455">
        <v>0</v>
      </c>
      <c r="AH173" s="1455">
        <v>0</v>
      </c>
      <c r="AI173" s="1455">
        <v>0</v>
      </c>
      <c r="AJ173" s="1455">
        <v>0</v>
      </c>
      <c r="AK173" s="1455">
        <v>0</v>
      </c>
      <c r="AL173" s="1455"/>
      <c r="AM173" s="1455">
        <v>0</v>
      </c>
      <c r="AN173" s="1455">
        <v>0</v>
      </c>
      <c r="AO173" s="1455"/>
      <c r="AP173" s="1455">
        <v>0</v>
      </c>
      <c r="AQ173" s="1455">
        <v>0</v>
      </c>
      <c r="AR173" s="1457">
        <v>0</v>
      </c>
      <c r="AS173" s="1456">
        <f t="shared" si="137"/>
        <v>0</v>
      </c>
      <c r="AT173" s="1436">
        <f t="shared" si="132"/>
        <v>0</v>
      </c>
      <c r="AU173" s="1457"/>
      <c r="AV173" s="1457"/>
      <c r="AW173" s="1457"/>
      <c r="AX173" s="1457"/>
      <c r="AY173" s="1457"/>
      <c r="AZ173" s="1457"/>
      <c r="BA173" s="1457"/>
      <c r="BB173" s="1457"/>
      <c r="BC173" s="1457"/>
      <c r="BD173" s="1457"/>
      <c r="BE173" s="1457"/>
      <c r="BF173" s="1457"/>
      <c r="BG173" s="1458">
        <f t="shared" si="138"/>
        <v>0</v>
      </c>
      <c r="BI173" s="1457"/>
      <c r="BJ173" s="1457"/>
      <c r="BK173" s="1457"/>
      <c r="BL173" s="1457"/>
      <c r="BM173" s="1457"/>
      <c r="BN173" s="1457"/>
      <c r="BO173" s="1457"/>
      <c r="BP173" s="1457"/>
      <c r="BQ173" s="1457"/>
      <c r="BR173" s="1457"/>
      <c r="BS173" s="1457"/>
      <c r="BT173" s="1457"/>
      <c r="BU173" s="1458">
        <f t="shared" si="139"/>
        <v>0</v>
      </c>
    </row>
    <row r="174" spans="1:73" hidden="1" outlineLevel="1">
      <c r="A174" s="1434"/>
      <c r="B174" s="1478" t="s">
        <v>596</v>
      </c>
      <c r="C174" s="1434"/>
      <c r="D174" s="1455"/>
      <c r="E174" s="1455"/>
      <c r="F174" s="1455"/>
      <c r="G174" s="1455"/>
      <c r="H174" s="1455"/>
      <c r="I174" s="1455"/>
      <c r="J174" s="1455"/>
      <c r="K174" s="1455"/>
      <c r="L174" s="1455"/>
      <c r="M174" s="1455"/>
      <c r="N174" s="1455"/>
      <c r="O174" s="1455"/>
      <c r="P174" s="1456">
        <f t="shared" si="118"/>
        <v>0</v>
      </c>
      <c r="Q174" s="1434"/>
      <c r="R174" s="1434"/>
      <c r="S174" s="1455"/>
      <c r="T174" s="1455"/>
      <c r="U174" s="1455">
        <v>0</v>
      </c>
      <c r="V174" s="1455">
        <v>0</v>
      </c>
      <c r="W174" s="1455">
        <v>0</v>
      </c>
      <c r="X174" s="1455">
        <v>0</v>
      </c>
      <c r="Y174" s="1455">
        <v>0</v>
      </c>
      <c r="Z174" s="1455">
        <v>0</v>
      </c>
      <c r="AA174" s="1455">
        <v>0</v>
      </c>
      <c r="AB174" s="1455">
        <v>0</v>
      </c>
      <c r="AC174" s="1455">
        <v>0</v>
      </c>
      <c r="AD174" s="1455">
        <v>0</v>
      </c>
      <c r="AE174" s="1456">
        <f t="shared" si="136"/>
        <v>0</v>
      </c>
      <c r="AF174" s="1434"/>
      <c r="AG174" s="1455">
        <v>0</v>
      </c>
      <c r="AH174" s="1455">
        <v>0</v>
      </c>
      <c r="AI174" s="1455">
        <v>0</v>
      </c>
      <c r="AJ174" s="1455">
        <v>0</v>
      </c>
      <c r="AK174" s="1455">
        <v>0</v>
      </c>
      <c r="AL174" s="1455"/>
      <c r="AM174" s="1455">
        <v>0</v>
      </c>
      <c r="AN174" s="1455">
        <v>0</v>
      </c>
      <c r="AO174" s="1455"/>
      <c r="AP174" s="1455">
        <v>0</v>
      </c>
      <c r="AQ174" s="1455">
        <v>0</v>
      </c>
      <c r="AR174" s="1457">
        <v>0</v>
      </c>
      <c r="AS174" s="1456">
        <f t="shared" si="137"/>
        <v>0</v>
      </c>
      <c r="AT174" s="1436">
        <f t="shared" si="132"/>
        <v>0</v>
      </c>
      <c r="AU174" s="1457"/>
      <c r="AV174" s="1457"/>
      <c r="AW174" s="1457"/>
      <c r="AX174" s="1457"/>
      <c r="AY174" s="1457"/>
      <c r="AZ174" s="1457"/>
      <c r="BA174" s="1457"/>
      <c r="BB174" s="1457"/>
      <c r="BC174" s="1457"/>
      <c r="BD174" s="1457"/>
      <c r="BE174" s="1457"/>
      <c r="BF174" s="1457"/>
      <c r="BG174" s="1458">
        <f t="shared" si="138"/>
        <v>0</v>
      </c>
      <c r="BI174" s="1457"/>
      <c r="BJ174" s="1457"/>
      <c r="BK174" s="1457"/>
      <c r="BL174" s="1457"/>
      <c r="BM174" s="1457"/>
      <c r="BN174" s="1457"/>
      <c r="BO174" s="1457"/>
      <c r="BP174" s="1457"/>
      <c r="BQ174" s="1457"/>
      <c r="BR174" s="1457"/>
      <c r="BS174" s="1457"/>
      <c r="BT174" s="1457"/>
      <c r="BU174" s="1458">
        <f t="shared" si="139"/>
        <v>0</v>
      </c>
    </row>
    <row r="175" spans="1:73" hidden="1" outlineLevel="1">
      <c r="A175" s="1434"/>
      <c r="B175" s="1478" t="s">
        <v>597</v>
      </c>
      <c r="C175" s="1434"/>
      <c r="D175" s="1455"/>
      <c r="E175" s="1455"/>
      <c r="F175" s="1455"/>
      <c r="G175" s="1455"/>
      <c r="H175" s="1455"/>
      <c r="I175" s="1455"/>
      <c r="J175" s="1455"/>
      <c r="K175" s="1455"/>
      <c r="L175" s="1455"/>
      <c r="M175" s="1455"/>
      <c r="N175" s="1455"/>
      <c r="O175" s="1455"/>
      <c r="P175" s="1456">
        <f t="shared" si="118"/>
        <v>0</v>
      </c>
      <c r="Q175" s="1434"/>
      <c r="R175" s="1434"/>
      <c r="S175" s="1455"/>
      <c r="T175" s="1455"/>
      <c r="U175" s="1455"/>
      <c r="V175" s="1455"/>
      <c r="W175" s="1455"/>
      <c r="X175" s="1455">
        <v>0</v>
      </c>
      <c r="Y175" s="1455">
        <v>0</v>
      </c>
      <c r="Z175" s="1455">
        <v>0</v>
      </c>
      <c r="AA175" s="1455">
        <v>0</v>
      </c>
      <c r="AB175" s="1455">
        <v>0</v>
      </c>
      <c r="AC175" s="1455">
        <v>0</v>
      </c>
      <c r="AD175" s="1455">
        <v>0</v>
      </c>
      <c r="AE175" s="1456">
        <f t="shared" si="136"/>
        <v>0</v>
      </c>
      <c r="AF175" s="1434"/>
      <c r="AG175" s="1455">
        <v>0</v>
      </c>
      <c r="AH175" s="1455">
        <v>0</v>
      </c>
      <c r="AI175" s="1455">
        <v>0</v>
      </c>
      <c r="AJ175" s="1455">
        <v>0</v>
      </c>
      <c r="AK175" s="1455">
        <v>0</v>
      </c>
      <c r="AL175" s="1455"/>
      <c r="AM175" s="1455">
        <v>0</v>
      </c>
      <c r="AN175" s="1455">
        <v>0</v>
      </c>
      <c r="AO175" s="1455"/>
      <c r="AP175" s="1455">
        <v>0</v>
      </c>
      <c r="AQ175" s="1455">
        <v>0</v>
      </c>
      <c r="AR175" s="1457">
        <v>0</v>
      </c>
      <c r="AS175" s="1456">
        <f t="shared" si="137"/>
        <v>0</v>
      </c>
      <c r="AT175" s="1436">
        <f t="shared" si="132"/>
        <v>0</v>
      </c>
      <c r="AU175" s="1457"/>
      <c r="AV175" s="1457"/>
      <c r="AW175" s="1457"/>
      <c r="AX175" s="1457"/>
      <c r="AY175" s="1457"/>
      <c r="AZ175" s="1457"/>
      <c r="BA175" s="1457"/>
      <c r="BB175" s="1457"/>
      <c r="BC175" s="1457"/>
      <c r="BD175" s="1457"/>
      <c r="BE175" s="1457"/>
      <c r="BF175" s="1457"/>
      <c r="BG175" s="1458">
        <f t="shared" si="138"/>
        <v>0</v>
      </c>
      <c r="BI175" s="1457"/>
      <c r="BJ175" s="1457"/>
      <c r="BK175" s="1457"/>
      <c r="BL175" s="1457"/>
      <c r="BM175" s="1457"/>
      <c r="BN175" s="1457"/>
      <c r="BO175" s="1457"/>
      <c r="BP175" s="1457"/>
      <c r="BQ175" s="1457"/>
      <c r="BR175" s="1457"/>
      <c r="BS175" s="1457"/>
      <c r="BT175" s="1457"/>
      <c r="BU175" s="1458">
        <f t="shared" si="139"/>
        <v>0</v>
      </c>
    </row>
    <row r="176" spans="1:73" hidden="1" outlineLevel="1">
      <c r="A176" s="1434"/>
      <c r="B176" s="1478" t="s">
        <v>598</v>
      </c>
      <c r="C176" s="1434"/>
      <c r="D176" s="1455"/>
      <c r="E176" s="1455"/>
      <c r="F176" s="1455"/>
      <c r="G176" s="1455">
        <v>200</v>
      </c>
      <c r="H176" s="1455">
        <v>710</v>
      </c>
      <c r="I176" s="1455">
        <v>700</v>
      </c>
      <c r="J176" s="1455">
        <v>760</v>
      </c>
      <c r="K176" s="1455">
        <v>706</v>
      </c>
      <c r="L176" s="1455">
        <v>1050</v>
      </c>
      <c r="M176" s="1455">
        <v>1710</v>
      </c>
      <c r="N176" s="1455">
        <v>714</v>
      </c>
      <c r="O176" s="1455">
        <v>700</v>
      </c>
      <c r="P176" s="1456">
        <f t="shared" si="118"/>
        <v>7250</v>
      </c>
      <c r="Q176" s="1434"/>
      <c r="R176" s="1434"/>
      <c r="S176" s="1455">
        <v>700</v>
      </c>
      <c r="T176" s="1455">
        <v>700</v>
      </c>
      <c r="U176" s="1455">
        <v>700</v>
      </c>
      <c r="V176" s="1455">
        <v>700</v>
      </c>
      <c r="W176" s="1455">
        <v>40246</v>
      </c>
      <c r="X176" s="1455">
        <v>13320</v>
      </c>
      <c r="Y176" s="1455">
        <v>700</v>
      </c>
      <c r="Z176" s="1455">
        <v>697180</v>
      </c>
      <c r="AA176" s="1455">
        <v>12147819</v>
      </c>
      <c r="AB176" s="1455">
        <v>4083</v>
      </c>
      <c r="AC176" s="1455">
        <v>700</v>
      </c>
      <c r="AD176" s="1455">
        <v>1507</v>
      </c>
      <c r="AE176" s="1456">
        <f t="shared" si="136"/>
        <v>12908355</v>
      </c>
      <c r="AF176" s="1434"/>
      <c r="AG176" s="1455">
        <v>707</v>
      </c>
      <c r="AH176" s="1455">
        <v>706</v>
      </c>
      <c r="AI176" s="1455">
        <v>4612530</v>
      </c>
      <c r="AJ176" s="1455">
        <v>707</v>
      </c>
      <c r="AK176" s="1455">
        <v>78924</v>
      </c>
      <c r="AL176" s="1455">
        <f>14603365-SUM(AG176:AK176)</f>
        <v>9909791</v>
      </c>
      <c r="AM176" s="1455">
        <v>7626427</v>
      </c>
      <c r="AN176" s="1455">
        <v>1400</v>
      </c>
      <c r="AO176" s="1455">
        <v>700</v>
      </c>
      <c r="AP176" s="1455">
        <v>22415102</v>
      </c>
      <c r="AQ176" s="1455">
        <v>700</v>
      </c>
      <c r="AR176" s="1457">
        <v>74810756</v>
      </c>
      <c r="AS176" s="1456">
        <f t="shared" si="137"/>
        <v>119458450</v>
      </c>
      <c r="AT176" s="1436"/>
      <c r="AU176" s="1457"/>
      <c r="AV176" s="1457"/>
      <c r="AW176" s="1457"/>
      <c r="AX176" s="1457"/>
      <c r="AY176" s="1457"/>
      <c r="AZ176" s="1457"/>
      <c r="BA176" s="1457"/>
      <c r="BB176" s="1457"/>
      <c r="BC176" s="1457"/>
      <c r="BD176" s="1457"/>
      <c r="BE176" s="1457"/>
      <c r="BF176" s="1457"/>
      <c r="BG176" s="1458">
        <f t="shared" si="138"/>
        <v>0</v>
      </c>
      <c r="BI176" s="1457"/>
      <c r="BJ176" s="1457"/>
      <c r="BK176" s="1457"/>
      <c r="BL176" s="1457"/>
      <c r="BM176" s="1457"/>
      <c r="BN176" s="1457"/>
      <c r="BO176" s="1457"/>
      <c r="BP176" s="1457"/>
      <c r="BQ176" s="1457"/>
      <c r="BR176" s="1457"/>
      <c r="BS176" s="1457"/>
      <c r="BT176" s="1457"/>
      <c r="BU176" s="1458">
        <f t="shared" si="139"/>
        <v>0</v>
      </c>
    </row>
    <row r="177" spans="1:73" hidden="1" outlineLevel="1">
      <c r="A177" s="1434"/>
      <c r="B177" s="1480" t="s">
        <v>599</v>
      </c>
      <c r="C177" s="1434"/>
      <c r="D177" s="1455"/>
      <c r="E177" s="1455"/>
      <c r="F177" s="1455"/>
      <c r="G177" s="1455"/>
      <c r="H177" s="1455"/>
      <c r="I177" s="1455">
        <v>0</v>
      </c>
      <c r="J177" s="1455">
        <v>0</v>
      </c>
      <c r="K177" s="1455">
        <v>0</v>
      </c>
      <c r="L177" s="1455">
        <v>0</v>
      </c>
      <c r="M177" s="1455">
        <v>0</v>
      </c>
      <c r="N177" s="1455">
        <v>0</v>
      </c>
      <c r="O177" s="1455">
        <v>0</v>
      </c>
      <c r="P177" s="1456">
        <f t="shared" si="118"/>
        <v>0</v>
      </c>
      <c r="Q177" s="1434"/>
      <c r="R177" s="1434"/>
      <c r="S177" s="1455">
        <v>0</v>
      </c>
      <c r="T177" s="1455">
        <v>0</v>
      </c>
      <c r="U177" s="1455">
        <v>0</v>
      </c>
      <c r="V177" s="1455">
        <v>0</v>
      </c>
      <c r="W177" s="1455">
        <v>0</v>
      </c>
      <c r="X177" s="1455">
        <v>0</v>
      </c>
      <c r="Y177" s="1455">
        <v>0</v>
      </c>
      <c r="Z177" s="1455">
        <v>0</v>
      </c>
      <c r="AA177" s="1455">
        <v>0</v>
      </c>
      <c r="AB177" s="1455">
        <v>0</v>
      </c>
      <c r="AC177" s="1455">
        <v>0</v>
      </c>
      <c r="AD177" s="1455">
        <v>0</v>
      </c>
      <c r="AE177" s="1456">
        <f t="shared" si="136"/>
        <v>0</v>
      </c>
      <c r="AF177" s="1434"/>
      <c r="AG177" s="1455">
        <v>0</v>
      </c>
      <c r="AH177" s="1455">
        <v>0</v>
      </c>
      <c r="AI177" s="1455">
        <v>0</v>
      </c>
      <c r="AJ177" s="1455">
        <v>0</v>
      </c>
      <c r="AK177" s="1455">
        <v>0</v>
      </c>
      <c r="AL177" s="1455"/>
      <c r="AM177" s="1455">
        <v>0</v>
      </c>
      <c r="AN177" s="1455">
        <v>0</v>
      </c>
      <c r="AO177" s="1455"/>
      <c r="AP177" s="1455">
        <v>0</v>
      </c>
      <c r="AQ177" s="1455">
        <v>0</v>
      </c>
      <c r="AR177" s="1457">
        <v>0</v>
      </c>
      <c r="AS177" s="1456">
        <f t="shared" si="137"/>
        <v>0</v>
      </c>
      <c r="AT177" s="1436">
        <f t="shared" si="132"/>
        <v>0</v>
      </c>
      <c r="AU177" s="1457"/>
      <c r="AV177" s="1457"/>
      <c r="AW177" s="1457"/>
      <c r="AX177" s="1457"/>
      <c r="AY177" s="1457"/>
      <c r="AZ177" s="1457"/>
      <c r="BA177" s="1457"/>
      <c r="BB177" s="1457"/>
      <c r="BC177" s="1457"/>
      <c r="BD177" s="1457"/>
      <c r="BE177" s="1457"/>
      <c r="BF177" s="1457"/>
      <c r="BG177" s="1458">
        <f t="shared" si="138"/>
        <v>0</v>
      </c>
      <c r="BI177" s="1457"/>
      <c r="BJ177" s="1457"/>
      <c r="BK177" s="1457"/>
      <c r="BL177" s="1457"/>
      <c r="BM177" s="1457"/>
      <c r="BN177" s="1457"/>
      <c r="BO177" s="1457"/>
      <c r="BP177" s="1457"/>
      <c r="BQ177" s="1457"/>
      <c r="BR177" s="1457"/>
      <c r="BS177" s="1457"/>
      <c r="BT177" s="1457"/>
      <c r="BU177" s="1458">
        <f t="shared" si="139"/>
        <v>0</v>
      </c>
    </row>
    <row r="178" spans="1:73" hidden="1" outlineLevel="1">
      <c r="A178" s="1434"/>
      <c r="B178" s="1478" t="s">
        <v>600</v>
      </c>
      <c r="C178" s="1434"/>
      <c r="D178" s="1455"/>
      <c r="E178" s="1455"/>
      <c r="F178" s="1455"/>
      <c r="G178" s="1455"/>
      <c r="H178" s="1455"/>
      <c r="I178" s="1455">
        <v>0</v>
      </c>
      <c r="J178" s="1455">
        <v>0</v>
      </c>
      <c r="K178" s="1455">
        <v>0</v>
      </c>
      <c r="L178" s="1455">
        <v>0</v>
      </c>
      <c r="M178" s="1455">
        <v>0</v>
      </c>
      <c r="N178" s="1455">
        <v>0</v>
      </c>
      <c r="O178" s="1455">
        <v>0</v>
      </c>
      <c r="P178" s="1456">
        <f t="shared" si="118"/>
        <v>0</v>
      </c>
      <c r="Q178" s="1434"/>
      <c r="R178" s="1434"/>
      <c r="S178" s="1455">
        <v>0</v>
      </c>
      <c r="T178" s="1455">
        <v>0</v>
      </c>
      <c r="U178" s="1455">
        <v>0</v>
      </c>
      <c r="V178" s="1455">
        <v>0</v>
      </c>
      <c r="W178" s="1455">
        <v>0</v>
      </c>
      <c r="X178" s="1455">
        <v>0</v>
      </c>
      <c r="Y178" s="1455">
        <v>0</v>
      </c>
      <c r="Z178" s="1455">
        <v>0</v>
      </c>
      <c r="AA178" s="1455">
        <v>0</v>
      </c>
      <c r="AB178" s="1455">
        <v>0</v>
      </c>
      <c r="AC178" s="1455">
        <v>0</v>
      </c>
      <c r="AD178" s="1455">
        <v>0</v>
      </c>
      <c r="AE178" s="1456">
        <f t="shared" si="136"/>
        <v>0</v>
      </c>
      <c r="AF178" s="1434"/>
      <c r="AG178" s="1455">
        <v>0</v>
      </c>
      <c r="AH178" s="1455">
        <v>0</v>
      </c>
      <c r="AI178" s="1455">
        <v>0</v>
      </c>
      <c r="AJ178" s="1455">
        <v>0</v>
      </c>
      <c r="AK178" s="1455">
        <v>0</v>
      </c>
      <c r="AL178" s="1455"/>
      <c r="AM178" s="1455">
        <v>0</v>
      </c>
      <c r="AN178" s="1455">
        <v>0</v>
      </c>
      <c r="AO178" s="1455"/>
      <c r="AP178" s="1455">
        <v>0</v>
      </c>
      <c r="AQ178" s="1455">
        <v>0</v>
      </c>
      <c r="AR178" s="1457">
        <v>0</v>
      </c>
      <c r="AS178" s="1456">
        <f t="shared" si="137"/>
        <v>0</v>
      </c>
      <c r="AT178" s="1436">
        <f t="shared" si="132"/>
        <v>0</v>
      </c>
      <c r="AU178" s="1457"/>
      <c r="AV178" s="1457"/>
      <c r="AW178" s="1457"/>
      <c r="AX178" s="1457"/>
      <c r="AY178" s="1457"/>
      <c r="AZ178" s="1457"/>
      <c r="BA178" s="1457"/>
      <c r="BB178" s="1457"/>
      <c r="BC178" s="1457"/>
      <c r="BD178" s="1457"/>
      <c r="BE178" s="1457"/>
      <c r="BF178" s="1457"/>
      <c r="BG178" s="1458">
        <f t="shared" si="138"/>
        <v>0</v>
      </c>
      <c r="BI178" s="1457"/>
      <c r="BJ178" s="1457"/>
      <c r="BK178" s="1457"/>
      <c r="BL178" s="1457"/>
      <c r="BM178" s="1457"/>
      <c r="BN178" s="1457"/>
      <c r="BO178" s="1457"/>
      <c r="BP178" s="1457"/>
      <c r="BQ178" s="1457"/>
      <c r="BR178" s="1457"/>
      <c r="BS178" s="1457"/>
      <c r="BT178" s="1457"/>
      <c r="BU178" s="1458">
        <f t="shared" si="139"/>
        <v>0</v>
      </c>
    </row>
    <row r="179" spans="1:73" hidden="1" outlineLevel="1">
      <c r="A179" s="1434"/>
      <c r="B179" s="1478" t="s">
        <v>601</v>
      </c>
      <c r="C179" s="1434"/>
      <c r="D179" s="1455"/>
      <c r="E179" s="1455"/>
      <c r="F179" s="1455"/>
      <c r="G179" s="1455"/>
      <c r="H179" s="1455"/>
      <c r="I179" s="1455">
        <v>0</v>
      </c>
      <c r="J179" s="1455">
        <v>0</v>
      </c>
      <c r="K179" s="1455">
        <v>0</v>
      </c>
      <c r="L179" s="1455">
        <v>0</v>
      </c>
      <c r="M179" s="1455">
        <v>0</v>
      </c>
      <c r="N179" s="1455">
        <v>0</v>
      </c>
      <c r="O179" s="1455">
        <v>0</v>
      </c>
      <c r="P179" s="1456">
        <f t="shared" si="118"/>
        <v>0</v>
      </c>
      <c r="Q179" s="1434"/>
      <c r="R179" s="1434"/>
      <c r="S179" s="1455">
        <v>0</v>
      </c>
      <c r="T179" s="1455">
        <v>0</v>
      </c>
      <c r="U179" s="1455">
        <v>0</v>
      </c>
      <c r="V179" s="1455">
        <v>0</v>
      </c>
      <c r="W179" s="1455">
        <v>0</v>
      </c>
      <c r="X179" s="1455">
        <v>0</v>
      </c>
      <c r="Y179" s="1455">
        <v>0</v>
      </c>
      <c r="Z179" s="1455">
        <v>0</v>
      </c>
      <c r="AA179" s="1455">
        <v>0</v>
      </c>
      <c r="AB179" s="1455">
        <v>0</v>
      </c>
      <c r="AC179" s="1455">
        <v>0</v>
      </c>
      <c r="AD179" s="1455">
        <v>0</v>
      </c>
      <c r="AE179" s="1456">
        <f t="shared" si="136"/>
        <v>0</v>
      </c>
      <c r="AF179" s="1434"/>
      <c r="AG179" s="1455">
        <v>0</v>
      </c>
      <c r="AH179" s="1455">
        <v>0</v>
      </c>
      <c r="AI179" s="1455">
        <v>0</v>
      </c>
      <c r="AJ179" s="1455">
        <v>0</v>
      </c>
      <c r="AK179" s="1455">
        <v>0</v>
      </c>
      <c r="AL179" s="1455"/>
      <c r="AM179" s="1455">
        <v>0</v>
      </c>
      <c r="AN179" s="1455">
        <v>0</v>
      </c>
      <c r="AO179" s="1455"/>
      <c r="AP179" s="1455">
        <v>0</v>
      </c>
      <c r="AQ179" s="1455">
        <v>0</v>
      </c>
      <c r="AR179" s="1457">
        <v>0</v>
      </c>
      <c r="AS179" s="1456">
        <f t="shared" si="137"/>
        <v>0</v>
      </c>
      <c r="AT179" s="1436">
        <f t="shared" si="132"/>
        <v>0</v>
      </c>
      <c r="AU179" s="1457"/>
      <c r="AV179" s="1457"/>
      <c r="AW179" s="1457"/>
      <c r="AX179" s="1457"/>
      <c r="AY179" s="1457"/>
      <c r="AZ179" s="1457"/>
      <c r="BA179" s="1457"/>
      <c r="BB179" s="1457"/>
      <c r="BC179" s="1457"/>
      <c r="BD179" s="1457"/>
      <c r="BE179" s="1457"/>
      <c r="BF179" s="1457"/>
      <c r="BG179" s="1458">
        <f t="shared" si="138"/>
        <v>0</v>
      </c>
      <c r="BI179" s="1457"/>
      <c r="BJ179" s="1457"/>
      <c r="BK179" s="1457"/>
      <c r="BL179" s="1457"/>
      <c r="BM179" s="1457"/>
      <c r="BN179" s="1457"/>
      <c r="BO179" s="1457"/>
      <c r="BP179" s="1457"/>
      <c r="BQ179" s="1457"/>
      <c r="BR179" s="1457"/>
      <c r="BS179" s="1457"/>
      <c r="BT179" s="1457"/>
      <c r="BU179" s="1458">
        <f t="shared" si="139"/>
        <v>0</v>
      </c>
    </row>
    <row r="180" spans="1:73" hidden="1" outlineLevel="1">
      <c r="A180" s="1434"/>
      <c r="B180" s="1478" t="s">
        <v>602</v>
      </c>
      <c r="C180" s="1434"/>
      <c r="D180" s="1455"/>
      <c r="E180" s="1455"/>
      <c r="F180" s="1455"/>
      <c r="G180" s="1455"/>
      <c r="H180" s="1455"/>
      <c r="I180" s="1455">
        <v>0</v>
      </c>
      <c r="J180" s="1455">
        <v>0</v>
      </c>
      <c r="K180" s="1455">
        <v>0</v>
      </c>
      <c r="L180" s="1455">
        <v>0</v>
      </c>
      <c r="M180" s="1455">
        <v>0</v>
      </c>
      <c r="N180" s="1455">
        <v>0</v>
      </c>
      <c r="O180" s="1455">
        <v>0</v>
      </c>
      <c r="P180" s="1456">
        <f t="shared" si="118"/>
        <v>0</v>
      </c>
      <c r="Q180" s="1434"/>
      <c r="R180" s="1434"/>
      <c r="S180" s="1455">
        <v>0</v>
      </c>
      <c r="T180" s="1455">
        <v>0</v>
      </c>
      <c r="U180" s="1455">
        <v>0</v>
      </c>
      <c r="V180" s="1455">
        <v>0</v>
      </c>
      <c r="W180" s="1455">
        <v>0</v>
      </c>
      <c r="X180" s="1455">
        <v>0</v>
      </c>
      <c r="Y180" s="1455">
        <v>0</v>
      </c>
      <c r="Z180" s="1455">
        <v>0</v>
      </c>
      <c r="AA180" s="1455">
        <v>0</v>
      </c>
      <c r="AB180" s="1455">
        <v>0</v>
      </c>
      <c r="AC180" s="1455">
        <v>0</v>
      </c>
      <c r="AD180" s="1455">
        <v>0</v>
      </c>
      <c r="AE180" s="1456">
        <f t="shared" si="136"/>
        <v>0</v>
      </c>
      <c r="AF180" s="1434"/>
      <c r="AG180" s="1455">
        <v>0</v>
      </c>
      <c r="AH180" s="1455">
        <v>0</v>
      </c>
      <c r="AI180" s="1455">
        <v>0</v>
      </c>
      <c r="AJ180" s="1455">
        <v>0</v>
      </c>
      <c r="AK180" s="1455">
        <v>0</v>
      </c>
      <c r="AL180" s="1455"/>
      <c r="AM180" s="1455">
        <v>0</v>
      </c>
      <c r="AN180" s="1455">
        <v>0</v>
      </c>
      <c r="AO180" s="1455"/>
      <c r="AP180" s="1455">
        <v>0</v>
      </c>
      <c r="AQ180" s="1455">
        <v>0</v>
      </c>
      <c r="AR180" s="1457">
        <v>0</v>
      </c>
      <c r="AS180" s="1456">
        <f t="shared" si="137"/>
        <v>0</v>
      </c>
      <c r="AT180" s="1436">
        <f t="shared" si="132"/>
        <v>0</v>
      </c>
      <c r="AU180" s="1457"/>
      <c r="AV180" s="1457"/>
      <c r="AW180" s="1457"/>
      <c r="AX180" s="1457"/>
      <c r="AY180" s="1457"/>
      <c r="AZ180" s="1457"/>
      <c r="BA180" s="1457"/>
      <c r="BB180" s="1457"/>
      <c r="BC180" s="1457"/>
      <c r="BD180" s="1457"/>
      <c r="BE180" s="1457"/>
      <c r="BF180" s="1457"/>
      <c r="BG180" s="1458">
        <f t="shared" si="138"/>
        <v>0</v>
      </c>
      <c r="BI180" s="1457"/>
      <c r="BJ180" s="1457"/>
      <c r="BK180" s="1457"/>
      <c r="BL180" s="1457"/>
      <c r="BM180" s="1457"/>
      <c r="BN180" s="1457"/>
      <c r="BO180" s="1457"/>
      <c r="BP180" s="1457"/>
      <c r="BQ180" s="1457"/>
      <c r="BR180" s="1457"/>
      <c r="BS180" s="1457"/>
      <c r="BT180" s="1457"/>
      <c r="BU180" s="1458">
        <f t="shared" si="139"/>
        <v>0</v>
      </c>
    </row>
    <row r="181" spans="1:73" hidden="1" outlineLevel="1">
      <c r="A181" s="1434"/>
      <c r="B181" s="1478" t="s">
        <v>603</v>
      </c>
      <c r="C181" s="1434"/>
      <c r="D181" s="1455"/>
      <c r="E181" s="1455"/>
      <c r="F181" s="1455"/>
      <c r="G181" s="1455"/>
      <c r="H181" s="1455"/>
      <c r="I181" s="1455">
        <v>0</v>
      </c>
      <c r="J181" s="1455">
        <v>0</v>
      </c>
      <c r="K181" s="1455">
        <v>0</v>
      </c>
      <c r="L181" s="1455">
        <v>0</v>
      </c>
      <c r="M181" s="1455">
        <v>0</v>
      </c>
      <c r="N181" s="1455">
        <v>0</v>
      </c>
      <c r="O181" s="1455">
        <v>0</v>
      </c>
      <c r="P181" s="1456">
        <f t="shared" si="118"/>
        <v>0</v>
      </c>
      <c r="Q181" s="1434"/>
      <c r="R181" s="1434"/>
      <c r="S181" s="1455">
        <v>0</v>
      </c>
      <c r="T181" s="1455">
        <v>0</v>
      </c>
      <c r="U181" s="1455">
        <v>0</v>
      </c>
      <c r="V181" s="1455">
        <v>0</v>
      </c>
      <c r="W181" s="1455">
        <v>0</v>
      </c>
      <c r="X181" s="1455">
        <v>0</v>
      </c>
      <c r="Y181" s="1455">
        <v>0</v>
      </c>
      <c r="Z181" s="1455">
        <v>0</v>
      </c>
      <c r="AA181" s="1455">
        <v>0</v>
      </c>
      <c r="AB181" s="1455">
        <v>0</v>
      </c>
      <c r="AC181" s="1455">
        <v>0</v>
      </c>
      <c r="AD181" s="1455">
        <v>0</v>
      </c>
      <c r="AE181" s="1456">
        <f t="shared" si="136"/>
        <v>0</v>
      </c>
      <c r="AF181" s="1434"/>
      <c r="AG181" s="1455">
        <v>0</v>
      </c>
      <c r="AH181" s="1455">
        <v>0</v>
      </c>
      <c r="AI181" s="1455">
        <v>0</v>
      </c>
      <c r="AJ181" s="1455">
        <v>0</v>
      </c>
      <c r="AK181" s="1455">
        <v>0</v>
      </c>
      <c r="AL181" s="1455"/>
      <c r="AM181" s="1455">
        <v>0</v>
      </c>
      <c r="AN181" s="1455">
        <v>0</v>
      </c>
      <c r="AO181" s="1455"/>
      <c r="AP181" s="1455">
        <v>0</v>
      </c>
      <c r="AQ181" s="1455">
        <v>0</v>
      </c>
      <c r="AR181" s="1457">
        <v>0</v>
      </c>
      <c r="AS181" s="1456">
        <f t="shared" si="137"/>
        <v>0</v>
      </c>
      <c r="AT181" s="1436">
        <f t="shared" si="132"/>
        <v>0</v>
      </c>
      <c r="AU181" s="1457"/>
      <c r="AV181" s="1457"/>
      <c r="AW181" s="1457"/>
      <c r="AX181" s="1457"/>
      <c r="AY181" s="1457"/>
      <c r="AZ181" s="1457"/>
      <c r="BA181" s="1457"/>
      <c r="BB181" s="1457"/>
      <c r="BC181" s="1457"/>
      <c r="BD181" s="1457"/>
      <c r="BE181" s="1457"/>
      <c r="BF181" s="1457"/>
      <c r="BG181" s="1458">
        <f t="shared" si="138"/>
        <v>0</v>
      </c>
      <c r="BI181" s="1457"/>
      <c r="BJ181" s="1457"/>
      <c r="BK181" s="1457"/>
      <c r="BL181" s="1457"/>
      <c r="BM181" s="1457"/>
      <c r="BN181" s="1457"/>
      <c r="BO181" s="1457"/>
      <c r="BP181" s="1457"/>
      <c r="BQ181" s="1457"/>
      <c r="BR181" s="1457"/>
      <c r="BS181" s="1457"/>
      <c r="BT181" s="1457"/>
      <c r="BU181" s="1458">
        <f t="shared" si="139"/>
        <v>0</v>
      </c>
    </row>
    <row r="182" spans="1:73" hidden="1" outlineLevel="1">
      <c r="A182" s="1434"/>
      <c r="B182" s="1478" t="s">
        <v>604</v>
      </c>
      <c r="C182" s="1434"/>
      <c r="D182" s="1455"/>
      <c r="E182" s="1455"/>
      <c r="F182" s="1455"/>
      <c r="G182" s="1455"/>
      <c r="H182" s="1455"/>
      <c r="I182" s="1455">
        <v>0</v>
      </c>
      <c r="J182" s="1455">
        <v>0</v>
      </c>
      <c r="K182" s="1455">
        <v>0</v>
      </c>
      <c r="L182" s="1455">
        <v>0</v>
      </c>
      <c r="M182" s="1455">
        <v>0</v>
      </c>
      <c r="N182" s="1455">
        <v>0</v>
      </c>
      <c r="O182" s="1455">
        <v>0</v>
      </c>
      <c r="P182" s="1456">
        <f t="shared" si="118"/>
        <v>0</v>
      </c>
      <c r="Q182" s="1434"/>
      <c r="R182" s="1434"/>
      <c r="S182" s="1455">
        <v>0</v>
      </c>
      <c r="T182" s="1455">
        <v>0</v>
      </c>
      <c r="U182" s="1455">
        <v>0</v>
      </c>
      <c r="V182" s="1455">
        <v>0</v>
      </c>
      <c r="W182" s="1455">
        <v>0</v>
      </c>
      <c r="X182" s="1455">
        <v>0</v>
      </c>
      <c r="Y182" s="1455">
        <v>0</v>
      </c>
      <c r="Z182" s="1455">
        <v>0</v>
      </c>
      <c r="AA182" s="1455">
        <v>0</v>
      </c>
      <c r="AB182" s="1455">
        <v>0</v>
      </c>
      <c r="AC182" s="1455">
        <v>0</v>
      </c>
      <c r="AD182" s="1455">
        <v>0</v>
      </c>
      <c r="AE182" s="1456">
        <f t="shared" si="136"/>
        <v>0</v>
      </c>
      <c r="AF182" s="1434"/>
      <c r="AG182" s="1455">
        <v>0</v>
      </c>
      <c r="AH182" s="1455">
        <v>0</v>
      </c>
      <c r="AI182" s="1455">
        <v>0</v>
      </c>
      <c r="AJ182" s="1455">
        <v>0</v>
      </c>
      <c r="AK182" s="1455">
        <v>0</v>
      </c>
      <c r="AL182" s="1455"/>
      <c r="AM182" s="1455">
        <v>0</v>
      </c>
      <c r="AN182" s="1455">
        <v>0</v>
      </c>
      <c r="AO182" s="1455"/>
      <c r="AP182" s="1455">
        <v>0</v>
      </c>
      <c r="AQ182" s="1455">
        <v>0</v>
      </c>
      <c r="AR182" s="1457">
        <v>0</v>
      </c>
      <c r="AS182" s="1456">
        <f t="shared" si="137"/>
        <v>0</v>
      </c>
      <c r="AT182" s="1436">
        <f t="shared" si="132"/>
        <v>0</v>
      </c>
      <c r="AU182" s="1457"/>
      <c r="AV182" s="1457"/>
      <c r="AW182" s="1457"/>
      <c r="AX182" s="1457"/>
      <c r="AY182" s="1457"/>
      <c r="AZ182" s="1457"/>
      <c r="BA182" s="1457"/>
      <c r="BB182" s="1457"/>
      <c r="BC182" s="1457"/>
      <c r="BD182" s="1457"/>
      <c r="BE182" s="1457"/>
      <c r="BF182" s="1457"/>
      <c r="BG182" s="1458">
        <f t="shared" si="138"/>
        <v>0</v>
      </c>
      <c r="BI182" s="1457"/>
      <c r="BJ182" s="1457"/>
      <c r="BK182" s="1457"/>
      <c r="BL182" s="1457"/>
      <c r="BM182" s="1457"/>
      <c r="BN182" s="1457"/>
      <c r="BO182" s="1457"/>
      <c r="BP182" s="1457"/>
      <c r="BQ182" s="1457"/>
      <c r="BR182" s="1457"/>
      <c r="BS182" s="1457"/>
      <c r="BT182" s="1457"/>
      <c r="BU182" s="1458">
        <f t="shared" si="139"/>
        <v>0</v>
      </c>
    </row>
    <row r="183" spans="1:73" hidden="1" outlineLevel="1">
      <c r="A183" s="1434"/>
      <c r="B183" s="1478" t="s">
        <v>605</v>
      </c>
      <c r="C183" s="1434"/>
      <c r="D183" s="1455"/>
      <c r="E183" s="1455"/>
      <c r="F183" s="1455"/>
      <c r="G183" s="1455"/>
      <c r="H183" s="1455"/>
      <c r="I183" s="1455">
        <v>0</v>
      </c>
      <c r="J183" s="1455">
        <v>0</v>
      </c>
      <c r="K183" s="1455">
        <v>0</v>
      </c>
      <c r="L183" s="1455">
        <v>0</v>
      </c>
      <c r="M183" s="1455">
        <v>0</v>
      </c>
      <c r="N183" s="1455">
        <v>0</v>
      </c>
      <c r="O183" s="1455">
        <v>0</v>
      </c>
      <c r="P183" s="1456">
        <f t="shared" si="118"/>
        <v>0</v>
      </c>
      <c r="Q183" s="1434"/>
      <c r="R183" s="1434"/>
      <c r="S183" s="1455">
        <v>0</v>
      </c>
      <c r="T183" s="1455">
        <v>0</v>
      </c>
      <c r="U183" s="1455">
        <v>0</v>
      </c>
      <c r="V183" s="1455">
        <v>0</v>
      </c>
      <c r="W183" s="1455">
        <v>0</v>
      </c>
      <c r="X183" s="1455">
        <v>0</v>
      </c>
      <c r="Y183" s="1455">
        <v>0</v>
      </c>
      <c r="Z183" s="1455">
        <v>0</v>
      </c>
      <c r="AA183" s="1455">
        <v>0</v>
      </c>
      <c r="AB183" s="1455">
        <v>0</v>
      </c>
      <c r="AC183" s="1455">
        <v>0</v>
      </c>
      <c r="AD183" s="1455">
        <v>0</v>
      </c>
      <c r="AE183" s="1456">
        <f t="shared" si="136"/>
        <v>0</v>
      </c>
      <c r="AF183" s="1434"/>
      <c r="AG183" s="1455">
        <v>0</v>
      </c>
      <c r="AH183" s="1455">
        <v>0</v>
      </c>
      <c r="AI183" s="1455">
        <v>0</v>
      </c>
      <c r="AJ183" s="1455">
        <v>0</v>
      </c>
      <c r="AK183" s="1455">
        <v>0</v>
      </c>
      <c r="AL183" s="1455"/>
      <c r="AM183" s="1455">
        <v>0</v>
      </c>
      <c r="AN183" s="1455">
        <v>0</v>
      </c>
      <c r="AO183" s="1455"/>
      <c r="AP183" s="1455">
        <v>0</v>
      </c>
      <c r="AQ183" s="1455">
        <v>0</v>
      </c>
      <c r="AR183" s="1457">
        <v>0</v>
      </c>
      <c r="AS183" s="1456">
        <f t="shared" si="137"/>
        <v>0</v>
      </c>
      <c r="AT183" s="1436">
        <f t="shared" si="132"/>
        <v>0</v>
      </c>
      <c r="AU183" s="1457"/>
      <c r="AV183" s="1457"/>
      <c r="AW183" s="1457"/>
      <c r="AX183" s="1457"/>
      <c r="AY183" s="1457"/>
      <c r="AZ183" s="1457"/>
      <c r="BA183" s="1457"/>
      <c r="BB183" s="1457"/>
      <c r="BC183" s="1457"/>
      <c r="BD183" s="1457"/>
      <c r="BE183" s="1457"/>
      <c r="BF183" s="1457"/>
      <c r="BG183" s="1458">
        <f t="shared" si="138"/>
        <v>0</v>
      </c>
      <c r="BI183" s="1457"/>
      <c r="BJ183" s="1457"/>
      <c r="BK183" s="1457"/>
      <c r="BL183" s="1457"/>
      <c r="BM183" s="1457"/>
      <c r="BN183" s="1457"/>
      <c r="BO183" s="1457"/>
      <c r="BP183" s="1457"/>
      <c r="BQ183" s="1457"/>
      <c r="BR183" s="1457"/>
      <c r="BS183" s="1457"/>
      <c r="BT183" s="1457"/>
      <c r="BU183" s="1458">
        <f t="shared" si="139"/>
        <v>0</v>
      </c>
    </row>
    <row r="184" spans="1:73" hidden="1" outlineLevel="1">
      <c r="A184" s="1434"/>
      <c r="B184" s="1478" t="s">
        <v>606</v>
      </c>
      <c r="C184" s="1434"/>
      <c r="D184" s="1455"/>
      <c r="E184" s="1455"/>
      <c r="F184" s="1455"/>
      <c r="G184" s="1455"/>
      <c r="H184" s="1455"/>
      <c r="I184" s="1455">
        <v>0</v>
      </c>
      <c r="J184" s="1455">
        <v>0</v>
      </c>
      <c r="K184" s="1455">
        <v>0</v>
      </c>
      <c r="L184" s="1455">
        <v>0</v>
      </c>
      <c r="M184" s="1455">
        <v>0</v>
      </c>
      <c r="N184" s="1455">
        <v>0</v>
      </c>
      <c r="O184" s="1455">
        <v>0</v>
      </c>
      <c r="P184" s="1456">
        <f t="shared" ref="P184:P227" si="146">SUM(D184:O184)</f>
        <v>0</v>
      </c>
      <c r="Q184" s="1434"/>
      <c r="R184" s="1434"/>
      <c r="S184" s="1455">
        <v>0</v>
      </c>
      <c r="T184" s="1455">
        <v>0</v>
      </c>
      <c r="U184" s="1455">
        <v>0</v>
      </c>
      <c r="V184" s="1455">
        <v>0</v>
      </c>
      <c r="W184" s="1455">
        <v>0</v>
      </c>
      <c r="X184" s="1455">
        <v>0</v>
      </c>
      <c r="Y184" s="1455">
        <v>0</v>
      </c>
      <c r="Z184" s="1455">
        <v>0</v>
      </c>
      <c r="AA184" s="1455">
        <v>0</v>
      </c>
      <c r="AB184" s="1455">
        <v>0</v>
      </c>
      <c r="AC184" s="1455">
        <v>0</v>
      </c>
      <c r="AD184" s="1455">
        <v>0</v>
      </c>
      <c r="AE184" s="1456">
        <f t="shared" si="136"/>
        <v>0</v>
      </c>
      <c r="AF184" s="1434"/>
      <c r="AG184" s="1455">
        <v>0</v>
      </c>
      <c r="AH184" s="1455">
        <v>0</v>
      </c>
      <c r="AI184" s="1455">
        <v>0</v>
      </c>
      <c r="AJ184" s="1455">
        <v>0</v>
      </c>
      <c r="AK184" s="1455">
        <v>0</v>
      </c>
      <c r="AL184" s="1455"/>
      <c r="AM184" s="1455">
        <v>0</v>
      </c>
      <c r="AN184" s="1455">
        <v>0</v>
      </c>
      <c r="AO184" s="1455"/>
      <c r="AP184" s="1455">
        <v>0</v>
      </c>
      <c r="AQ184" s="1455">
        <v>0</v>
      </c>
      <c r="AR184" s="1457">
        <v>0</v>
      </c>
      <c r="AS184" s="1456">
        <f t="shared" si="137"/>
        <v>0</v>
      </c>
      <c r="AT184" s="1436">
        <f t="shared" si="132"/>
        <v>0</v>
      </c>
      <c r="AU184" s="1457"/>
      <c r="AV184" s="1457"/>
      <c r="AW184" s="1457"/>
      <c r="AX184" s="1457"/>
      <c r="AY184" s="1457"/>
      <c r="AZ184" s="1457"/>
      <c r="BA184" s="1457"/>
      <c r="BB184" s="1457"/>
      <c r="BC184" s="1457"/>
      <c r="BD184" s="1457"/>
      <c r="BE184" s="1457"/>
      <c r="BF184" s="1457"/>
      <c r="BG184" s="1458">
        <f t="shared" si="138"/>
        <v>0</v>
      </c>
      <c r="BI184" s="1457"/>
      <c r="BJ184" s="1457"/>
      <c r="BK184" s="1457"/>
      <c r="BL184" s="1457"/>
      <c r="BM184" s="1457"/>
      <c r="BN184" s="1457"/>
      <c r="BO184" s="1457"/>
      <c r="BP184" s="1457"/>
      <c r="BQ184" s="1457"/>
      <c r="BR184" s="1457"/>
      <c r="BS184" s="1457"/>
      <c r="BT184" s="1457"/>
      <c r="BU184" s="1458">
        <f t="shared" si="139"/>
        <v>0</v>
      </c>
    </row>
    <row r="185" spans="1:73" hidden="1" outlineLevel="1">
      <c r="A185" s="1434"/>
      <c r="B185" s="1478" t="s">
        <v>607</v>
      </c>
      <c r="C185" s="1434"/>
      <c r="D185" s="1455"/>
      <c r="E185" s="1455"/>
      <c r="F185" s="1455"/>
      <c r="G185" s="1455"/>
      <c r="H185" s="1455"/>
      <c r="I185" s="1455">
        <v>0</v>
      </c>
      <c r="J185" s="1455">
        <v>0</v>
      </c>
      <c r="K185" s="1455">
        <v>0</v>
      </c>
      <c r="L185" s="1455">
        <v>0</v>
      </c>
      <c r="M185" s="1455">
        <v>0</v>
      </c>
      <c r="N185" s="1455">
        <v>0</v>
      </c>
      <c r="O185" s="1455">
        <v>0</v>
      </c>
      <c r="P185" s="1456">
        <f t="shared" si="146"/>
        <v>0</v>
      </c>
      <c r="Q185" s="1434"/>
      <c r="R185" s="1434"/>
      <c r="S185" s="1455">
        <v>0</v>
      </c>
      <c r="T185" s="1455">
        <v>0</v>
      </c>
      <c r="U185" s="1455">
        <v>0</v>
      </c>
      <c r="V185" s="1455">
        <v>0</v>
      </c>
      <c r="W185" s="1455">
        <v>0</v>
      </c>
      <c r="X185" s="1455">
        <v>0</v>
      </c>
      <c r="Y185" s="1455">
        <v>0</v>
      </c>
      <c r="Z185" s="1455">
        <v>0</v>
      </c>
      <c r="AA185" s="1455">
        <v>0</v>
      </c>
      <c r="AB185" s="1455">
        <v>0</v>
      </c>
      <c r="AC185" s="1455">
        <v>0</v>
      </c>
      <c r="AD185" s="1455">
        <v>0</v>
      </c>
      <c r="AE185" s="1456">
        <f t="shared" si="136"/>
        <v>0</v>
      </c>
      <c r="AF185" s="1434"/>
      <c r="AG185" s="1455">
        <v>0</v>
      </c>
      <c r="AH185" s="1455">
        <v>0</v>
      </c>
      <c r="AI185" s="1455">
        <v>0</v>
      </c>
      <c r="AJ185" s="1455">
        <v>0</v>
      </c>
      <c r="AK185" s="1455">
        <v>0</v>
      </c>
      <c r="AL185" s="1455"/>
      <c r="AM185" s="1455">
        <v>0</v>
      </c>
      <c r="AN185" s="1455">
        <v>0</v>
      </c>
      <c r="AO185" s="1455"/>
      <c r="AP185" s="1455">
        <v>0</v>
      </c>
      <c r="AQ185" s="1455">
        <v>0</v>
      </c>
      <c r="AR185" s="1457">
        <v>0</v>
      </c>
      <c r="AS185" s="1456">
        <f t="shared" si="137"/>
        <v>0</v>
      </c>
      <c r="AT185" s="1436">
        <f t="shared" si="132"/>
        <v>0</v>
      </c>
      <c r="AU185" s="1457"/>
      <c r="AV185" s="1457"/>
      <c r="AW185" s="1457"/>
      <c r="AX185" s="1457"/>
      <c r="AY185" s="1457"/>
      <c r="AZ185" s="1457"/>
      <c r="BA185" s="1457"/>
      <c r="BB185" s="1457"/>
      <c r="BC185" s="1457"/>
      <c r="BD185" s="1457"/>
      <c r="BE185" s="1457"/>
      <c r="BF185" s="1457"/>
      <c r="BG185" s="1458">
        <f t="shared" si="138"/>
        <v>0</v>
      </c>
      <c r="BI185" s="1457"/>
      <c r="BJ185" s="1457"/>
      <c r="BK185" s="1457"/>
      <c r="BL185" s="1457"/>
      <c r="BM185" s="1457"/>
      <c r="BN185" s="1457"/>
      <c r="BO185" s="1457"/>
      <c r="BP185" s="1457"/>
      <c r="BQ185" s="1457"/>
      <c r="BR185" s="1457"/>
      <c r="BS185" s="1457"/>
      <c r="BT185" s="1457"/>
      <c r="BU185" s="1458">
        <f t="shared" si="139"/>
        <v>0</v>
      </c>
    </row>
    <row r="186" spans="1:73" hidden="1" outlineLevel="1">
      <c r="A186" s="1434"/>
      <c r="B186" s="1478" t="s">
        <v>608</v>
      </c>
      <c r="C186" s="1434"/>
      <c r="D186" s="1455"/>
      <c r="E186" s="1455"/>
      <c r="F186" s="1455"/>
      <c r="G186" s="1455"/>
      <c r="H186" s="1455"/>
      <c r="I186" s="1455">
        <v>0</v>
      </c>
      <c r="J186" s="1455">
        <v>0</v>
      </c>
      <c r="K186" s="1455">
        <v>0</v>
      </c>
      <c r="L186" s="1455">
        <v>0</v>
      </c>
      <c r="M186" s="1455">
        <v>0</v>
      </c>
      <c r="N186" s="1455">
        <v>0</v>
      </c>
      <c r="O186" s="1455">
        <v>0</v>
      </c>
      <c r="P186" s="1456">
        <f t="shared" si="146"/>
        <v>0</v>
      </c>
      <c r="Q186" s="1434"/>
      <c r="R186" s="1434"/>
      <c r="S186" s="1455">
        <v>0</v>
      </c>
      <c r="T186" s="1455">
        <v>0</v>
      </c>
      <c r="U186" s="1455">
        <v>0</v>
      </c>
      <c r="V186" s="1455">
        <v>0</v>
      </c>
      <c r="W186" s="1455">
        <v>0</v>
      </c>
      <c r="X186" s="1455">
        <v>0</v>
      </c>
      <c r="Y186" s="1455">
        <v>0</v>
      </c>
      <c r="Z186" s="1455">
        <v>0</v>
      </c>
      <c r="AA186" s="1455">
        <v>0</v>
      </c>
      <c r="AB186" s="1455">
        <v>0</v>
      </c>
      <c r="AC186" s="1455">
        <v>0</v>
      </c>
      <c r="AD186" s="1455">
        <v>0</v>
      </c>
      <c r="AE186" s="1456">
        <f t="shared" si="136"/>
        <v>0</v>
      </c>
      <c r="AF186" s="1434"/>
      <c r="AG186" s="1455">
        <v>0</v>
      </c>
      <c r="AH186" s="1455">
        <v>0</v>
      </c>
      <c r="AI186" s="1455">
        <v>0</v>
      </c>
      <c r="AJ186" s="1455">
        <v>0</v>
      </c>
      <c r="AK186" s="1455">
        <v>0</v>
      </c>
      <c r="AL186" s="1455"/>
      <c r="AM186" s="1455">
        <v>0</v>
      </c>
      <c r="AN186" s="1455">
        <v>0</v>
      </c>
      <c r="AO186" s="1455"/>
      <c r="AP186" s="1455">
        <v>0</v>
      </c>
      <c r="AQ186" s="1455">
        <v>0</v>
      </c>
      <c r="AR186" s="1457">
        <v>0</v>
      </c>
      <c r="AS186" s="1456">
        <f t="shared" si="137"/>
        <v>0</v>
      </c>
      <c r="AT186" s="1436">
        <f t="shared" si="132"/>
        <v>0</v>
      </c>
      <c r="AU186" s="1457"/>
      <c r="AV186" s="1457"/>
      <c r="AW186" s="1457"/>
      <c r="AX186" s="1457"/>
      <c r="AY186" s="1457"/>
      <c r="AZ186" s="1457"/>
      <c r="BA186" s="1457"/>
      <c r="BB186" s="1457"/>
      <c r="BC186" s="1457"/>
      <c r="BD186" s="1457"/>
      <c r="BE186" s="1457"/>
      <c r="BF186" s="1457"/>
      <c r="BG186" s="1458">
        <f t="shared" si="138"/>
        <v>0</v>
      </c>
      <c r="BI186" s="1457"/>
      <c r="BJ186" s="1457"/>
      <c r="BK186" s="1457"/>
      <c r="BL186" s="1457"/>
      <c r="BM186" s="1457"/>
      <c r="BN186" s="1457"/>
      <c r="BO186" s="1457"/>
      <c r="BP186" s="1457"/>
      <c r="BQ186" s="1457"/>
      <c r="BR186" s="1457"/>
      <c r="BS186" s="1457"/>
      <c r="BT186" s="1457"/>
      <c r="BU186" s="1458">
        <f t="shared" si="139"/>
        <v>0</v>
      </c>
    </row>
    <row r="187" spans="1:73" hidden="1" outlineLevel="1">
      <c r="A187" s="1434"/>
      <c r="B187" s="1478" t="s">
        <v>609</v>
      </c>
      <c r="C187" s="1434"/>
      <c r="D187" s="1455"/>
      <c r="E187" s="1455"/>
      <c r="F187" s="1455"/>
      <c r="G187" s="1455"/>
      <c r="H187" s="1455"/>
      <c r="I187" s="1455">
        <v>0</v>
      </c>
      <c r="J187" s="1455">
        <v>0</v>
      </c>
      <c r="K187" s="1455">
        <v>0</v>
      </c>
      <c r="L187" s="1455">
        <v>0</v>
      </c>
      <c r="M187" s="1455">
        <v>0</v>
      </c>
      <c r="N187" s="1455">
        <v>0</v>
      </c>
      <c r="O187" s="1455">
        <v>0</v>
      </c>
      <c r="P187" s="1456">
        <f t="shared" si="146"/>
        <v>0</v>
      </c>
      <c r="Q187" s="1434"/>
      <c r="R187" s="1434"/>
      <c r="S187" s="1455">
        <v>0</v>
      </c>
      <c r="T187" s="1455">
        <v>0</v>
      </c>
      <c r="U187" s="1455">
        <v>0</v>
      </c>
      <c r="V187" s="1455">
        <v>0</v>
      </c>
      <c r="W187" s="1455">
        <v>0</v>
      </c>
      <c r="X187" s="1455">
        <v>0</v>
      </c>
      <c r="Y187" s="1455">
        <v>0</v>
      </c>
      <c r="Z187" s="1455">
        <v>0</v>
      </c>
      <c r="AA187" s="1455">
        <v>0</v>
      </c>
      <c r="AB187" s="1455">
        <v>0</v>
      </c>
      <c r="AC187" s="1455">
        <v>0</v>
      </c>
      <c r="AD187" s="1455">
        <v>0</v>
      </c>
      <c r="AE187" s="1456">
        <f t="shared" si="136"/>
        <v>0</v>
      </c>
      <c r="AF187" s="1434"/>
      <c r="AG187" s="1455">
        <v>0</v>
      </c>
      <c r="AH187" s="1455">
        <v>0</v>
      </c>
      <c r="AI187" s="1455">
        <v>0</v>
      </c>
      <c r="AJ187" s="1455">
        <v>0</v>
      </c>
      <c r="AK187" s="1455">
        <v>0</v>
      </c>
      <c r="AL187" s="1455"/>
      <c r="AM187" s="1455">
        <v>0</v>
      </c>
      <c r="AN187" s="1455">
        <v>0</v>
      </c>
      <c r="AO187" s="1455"/>
      <c r="AP187" s="1455">
        <v>0</v>
      </c>
      <c r="AQ187" s="1455">
        <v>0</v>
      </c>
      <c r="AR187" s="1457">
        <v>0</v>
      </c>
      <c r="AS187" s="1456">
        <f t="shared" si="137"/>
        <v>0</v>
      </c>
      <c r="AT187" s="1436">
        <f t="shared" si="132"/>
        <v>0</v>
      </c>
      <c r="AU187" s="1457"/>
      <c r="AV187" s="1457"/>
      <c r="AW187" s="1457"/>
      <c r="AX187" s="1457"/>
      <c r="AY187" s="1457"/>
      <c r="AZ187" s="1457"/>
      <c r="BA187" s="1457"/>
      <c r="BB187" s="1457"/>
      <c r="BC187" s="1457"/>
      <c r="BD187" s="1457"/>
      <c r="BE187" s="1457"/>
      <c r="BF187" s="1457"/>
      <c r="BG187" s="1458">
        <f t="shared" si="138"/>
        <v>0</v>
      </c>
      <c r="BI187" s="1457"/>
      <c r="BJ187" s="1457"/>
      <c r="BK187" s="1457"/>
      <c r="BL187" s="1457"/>
      <c r="BM187" s="1457"/>
      <c r="BN187" s="1457"/>
      <c r="BO187" s="1457"/>
      <c r="BP187" s="1457"/>
      <c r="BQ187" s="1457"/>
      <c r="BR187" s="1457"/>
      <c r="BS187" s="1457"/>
      <c r="BT187" s="1457"/>
      <c r="BU187" s="1458">
        <f t="shared" si="139"/>
        <v>0</v>
      </c>
    </row>
    <row r="188" spans="1:73" hidden="1" outlineLevel="1">
      <c r="A188" s="1434"/>
      <c r="B188" s="1478" t="s">
        <v>610</v>
      </c>
      <c r="C188" s="1434"/>
      <c r="D188" s="1455"/>
      <c r="E188" s="1455"/>
      <c r="F188" s="1455"/>
      <c r="G188" s="1455"/>
      <c r="H188" s="1455"/>
      <c r="I188" s="1455">
        <v>0</v>
      </c>
      <c r="J188" s="1455">
        <v>0</v>
      </c>
      <c r="K188" s="1455">
        <v>0</v>
      </c>
      <c r="L188" s="1455">
        <v>0</v>
      </c>
      <c r="M188" s="1455">
        <v>0</v>
      </c>
      <c r="N188" s="1455">
        <v>0</v>
      </c>
      <c r="O188" s="1455">
        <v>0</v>
      </c>
      <c r="P188" s="1456">
        <f t="shared" si="146"/>
        <v>0</v>
      </c>
      <c r="Q188" s="1434"/>
      <c r="R188" s="1434"/>
      <c r="S188" s="1455">
        <v>0</v>
      </c>
      <c r="T188" s="1455">
        <v>0</v>
      </c>
      <c r="U188" s="1455">
        <v>0</v>
      </c>
      <c r="V188" s="1455">
        <v>0</v>
      </c>
      <c r="W188" s="1455">
        <v>0</v>
      </c>
      <c r="X188" s="1455">
        <v>0</v>
      </c>
      <c r="Y188" s="1455">
        <v>0</v>
      </c>
      <c r="Z188" s="1455">
        <v>0</v>
      </c>
      <c r="AA188" s="1455">
        <v>0</v>
      </c>
      <c r="AB188" s="1455">
        <v>0</v>
      </c>
      <c r="AC188" s="1455">
        <v>0</v>
      </c>
      <c r="AD188" s="1455">
        <v>0</v>
      </c>
      <c r="AE188" s="1456">
        <f t="shared" si="136"/>
        <v>0</v>
      </c>
      <c r="AF188" s="1434"/>
      <c r="AG188" s="1455">
        <v>0</v>
      </c>
      <c r="AH188" s="1455">
        <v>0</v>
      </c>
      <c r="AI188" s="1455">
        <v>0</v>
      </c>
      <c r="AJ188" s="1455">
        <v>0</v>
      </c>
      <c r="AK188" s="1455">
        <v>0</v>
      </c>
      <c r="AL188" s="1455"/>
      <c r="AM188" s="1455">
        <v>0</v>
      </c>
      <c r="AN188" s="1455">
        <v>0</v>
      </c>
      <c r="AO188" s="1455"/>
      <c r="AP188" s="1455">
        <v>0</v>
      </c>
      <c r="AQ188" s="1455">
        <v>0</v>
      </c>
      <c r="AR188" s="1457">
        <v>0</v>
      </c>
      <c r="AS188" s="1456">
        <f t="shared" si="137"/>
        <v>0</v>
      </c>
      <c r="AT188" s="1436">
        <f t="shared" si="132"/>
        <v>0</v>
      </c>
      <c r="AU188" s="1457"/>
      <c r="AV188" s="1457"/>
      <c r="AW188" s="1457"/>
      <c r="AX188" s="1457"/>
      <c r="AY188" s="1457"/>
      <c r="AZ188" s="1457"/>
      <c r="BA188" s="1457"/>
      <c r="BB188" s="1457"/>
      <c r="BC188" s="1457"/>
      <c r="BD188" s="1457"/>
      <c r="BE188" s="1457"/>
      <c r="BF188" s="1457"/>
      <c r="BG188" s="1458">
        <f t="shared" si="138"/>
        <v>0</v>
      </c>
      <c r="BI188" s="1457"/>
      <c r="BJ188" s="1457"/>
      <c r="BK188" s="1457"/>
      <c r="BL188" s="1457"/>
      <c r="BM188" s="1457"/>
      <c r="BN188" s="1457"/>
      <c r="BO188" s="1457"/>
      <c r="BP188" s="1457"/>
      <c r="BQ188" s="1457"/>
      <c r="BR188" s="1457"/>
      <c r="BS188" s="1457"/>
      <c r="BT188" s="1457"/>
      <c r="BU188" s="1458">
        <f t="shared" si="139"/>
        <v>0</v>
      </c>
    </row>
    <row r="189" spans="1:73" hidden="1" outlineLevel="1">
      <c r="A189" s="1434"/>
      <c r="B189" s="1478" t="s">
        <v>611</v>
      </c>
      <c r="C189" s="1434"/>
      <c r="D189" s="1455"/>
      <c r="E189" s="1455"/>
      <c r="F189" s="1455"/>
      <c r="G189" s="1455"/>
      <c r="H189" s="1455"/>
      <c r="I189" s="1455">
        <v>0</v>
      </c>
      <c r="J189" s="1455">
        <v>0</v>
      </c>
      <c r="K189" s="1455">
        <v>0</v>
      </c>
      <c r="L189" s="1455">
        <v>0</v>
      </c>
      <c r="M189" s="1455">
        <v>0</v>
      </c>
      <c r="N189" s="1455">
        <v>0</v>
      </c>
      <c r="O189" s="1455">
        <v>0</v>
      </c>
      <c r="P189" s="1456">
        <f t="shared" si="146"/>
        <v>0</v>
      </c>
      <c r="Q189" s="1434"/>
      <c r="R189" s="1434"/>
      <c r="S189" s="1455">
        <v>0</v>
      </c>
      <c r="T189" s="1455">
        <v>0</v>
      </c>
      <c r="U189" s="1455">
        <v>0</v>
      </c>
      <c r="V189" s="1455">
        <v>0</v>
      </c>
      <c r="W189" s="1455">
        <v>0</v>
      </c>
      <c r="X189" s="1455">
        <v>0</v>
      </c>
      <c r="Y189" s="1455">
        <v>0</v>
      </c>
      <c r="Z189" s="1455">
        <v>0</v>
      </c>
      <c r="AA189" s="1455">
        <v>0</v>
      </c>
      <c r="AB189" s="1455">
        <v>0</v>
      </c>
      <c r="AC189" s="1455">
        <v>0</v>
      </c>
      <c r="AD189" s="1455">
        <v>0</v>
      </c>
      <c r="AE189" s="1456">
        <f t="shared" si="136"/>
        <v>0</v>
      </c>
      <c r="AF189" s="1434"/>
      <c r="AG189" s="1455">
        <v>0</v>
      </c>
      <c r="AH189" s="1455">
        <v>0</v>
      </c>
      <c r="AI189" s="1455">
        <v>0</v>
      </c>
      <c r="AJ189" s="1455">
        <v>0</v>
      </c>
      <c r="AK189" s="1455">
        <v>0</v>
      </c>
      <c r="AL189" s="1455"/>
      <c r="AM189" s="1455">
        <v>0</v>
      </c>
      <c r="AN189" s="1455">
        <v>0</v>
      </c>
      <c r="AO189" s="1455"/>
      <c r="AP189" s="1455">
        <v>0</v>
      </c>
      <c r="AQ189" s="1455">
        <v>0</v>
      </c>
      <c r="AR189" s="1457">
        <v>0</v>
      </c>
      <c r="AS189" s="1456">
        <f t="shared" si="137"/>
        <v>0</v>
      </c>
      <c r="AT189" s="1436">
        <f t="shared" si="132"/>
        <v>0</v>
      </c>
      <c r="AU189" s="1457"/>
      <c r="AV189" s="1457"/>
      <c r="AW189" s="1457"/>
      <c r="AX189" s="1457"/>
      <c r="AY189" s="1457"/>
      <c r="AZ189" s="1457"/>
      <c r="BA189" s="1457"/>
      <c r="BB189" s="1457"/>
      <c r="BC189" s="1457"/>
      <c r="BD189" s="1457"/>
      <c r="BE189" s="1457"/>
      <c r="BF189" s="1457"/>
      <c r="BG189" s="1458">
        <f t="shared" si="138"/>
        <v>0</v>
      </c>
      <c r="BI189" s="1457"/>
      <c r="BJ189" s="1457"/>
      <c r="BK189" s="1457"/>
      <c r="BL189" s="1457"/>
      <c r="BM189" s="1457"/>
      <c r="BN189" s="1457"/>
      <c r="BO189" s="1457"/>
      <c r="BP189" s="1457"/>
      <c r="BQ189" s="1457"/>
      <c r="BR189" s="1457"/>
      <c r="BS189" s="1457"/>
      <c r="BT189" s="1457"/>
      <c r="BU189" s="1458">
        <f t="shared" si="139"/>
        <v>0</v>
      </c>
    </row>
    <row r="190" spans="1:73" hidden="1" outlineLevel="1">
      <c r="A190" s="1434"/>
      <c r="B190" s="1478" t="s">
        <v>612</v>
      </c>
      <c r="C190" s="1434"/>
      <c r="D190" s="1455"/>
      <c r="E190" s="1455"/>
      <c r="F190" s="1455"/>
      <c r="G190" s="1455"/>
      <c r="H190" s="1455"/>
      <c r="I190" s="1455"/>
      <c r="J190" s="1455"/>
      <c r="K190" s="1455"/>
      <c r="L190" s="1455"/>
      <c r="M190" s="1455"/>
      <c r="N190" s="1455"/>
      <c r="O190" s="1455"/>
      <c r="P190" s="1456">
        <f t="shared" si="146"/>
        <v>0</v>
      </c>
      <c r="Q190" s="1434"/>
      <c r="R190" s="1434"/>
      <c r="S190" s="1455"/>
      <c r="T190" s="1455"/>
      <c r="U190" s="1455"/>
      <c r="V190" s="1455"/>
      <c r="W190" s="1455"/>
      <c r="X190" s="1455">
        <v>0</v>
      </c>
      <c r="Y190" s="1455">
        <v>0</v>
      </c>
      <c r="Z190" s="1455">
        <v>0</v>
      </c>
      <c r="AA190" s="1455">
        <v>0</v>
      </c>
      <c r="AB190" s="1455">
        <v>0</v>
      </c>
      <c r="AC190" s="1455">
        <v>0</v>
      </c>
      <c r="AD190" s="1455">
        <v>0</v>
      </c>
      <c r="AE190" s="1456">
        <f t="shared" si="136"/>
        <v>0</v>
      </c>
      <c r="AF190" s="1434"/>
      <c r="AG190" s="1455">
        <v>0</v>
      </c>
      <c r="AH190" s="1455">
        <v>0</v>
      </c>
      <c r="AI190" s="1455">
        <v>0</v>
      </c>
      <c r="AJ190" s="1455">
        <v>0</v>
      </c>
      <c r="AK190" s="1455">
        <v>0</v>
      </c>
      <c r="AL190" s="1455"/>
      <c r="AM190" s="1455">
        <v>0</v>
      </c>
      <c r="AN190" s="1455">
        <v>0</v>
      </c>
      <c r="AO190" s="1455"/>
      <c r="AP190" s="1455">
        <v>0</v>
      </c>
      <c r="AQ190" s="1455">
        <v>0</v>
      </c>
      <c r="AR190" s="1457">
        <v>0</v>
      </c>
      <c r="AS190" s="1456">
        <f t="shared" si="137"/>
        <v>0</v>
      </c>
      <c r="AT190" s="1436">
        <f t="shared" si="132"/>
        <v>0</v>
      </c>
      <c r="AU190" s="1457"/>
      <c r="AV190" s="1457"/>
      <c r="AW190" s="1457"/>
      <c r="AX190" s="1457"/>
      <c r="AY190" s="1457"/>
      <c r="AZ190" s="1457"/>
      <c r="BA190" s="1457"/>
      <c r="BB190" s="1457"/>
      <c r="BC190" s="1457"/>
      <c r="BD190" s="1457"/>
      <c r="BE190" s="1457"/>
      <c r="BF190" s="1457"/>
      <c r="BG190" s="1458">
        <f t="shared" si="138"/>
        <v>0</v>
      </c>
      <c r="BI190" s="1457"/>
      <c r="BJ190" s="1457"/>
      <c r="BK190" s="1457"/>
      <c r="BL190" s="1457"/>
      <c r="BM190" s="1457"/>
      <c r="BN190" s="1457"/>
      <c r="BO190" s="1457"/>
      <c r="BP190" s="1457"/>
      <c r="BQ190" s="1457"/>
      <c r="BR190" s="1457"/>
      <c r="BS190" s="1457"/>
      <c r="BT190" s="1457"/>
      <c r="BU190" s="1458">
        <f t="shared" si="139"/>
        <v>0</v>
      </c>
    </row>
    <row r="191" spans="1:73" hidden="1" outlineLevel="1">
      <c r="A191" s="1434"/>
      <c r="B191" s="1478" t="s">
        <v>613</v>
      </c>
      <c r="C191" s="1434"/>
      <c r="D191" s="1455"/>
      <c r="E191" s="1455"/>
      <c r="F191" s="1455"/>
      <c r="G191" s="1455"/>
      <c r="H191" s="1455"/>
      <c r="I191" s="1455">
        <v>0</v>
      </c>
      <c r="J191" s="1455">
        <v>0</v>
      </c>
      <c r="K191" s="1455">
        <v>0</v>
      </c>
      <c r="L191" s="1455">
        <v>0</v>
      </c>
      <c r="M191" s="1455">
        <v>0</v>
      </c>
      <c r="N191" s="1455">
        <v>0</v>
      </c>
      <c r="O191" s="1455">
        <v>0</v>
      </c>
      <c r="P191" s="1456">
        <f t="shared" si="146"/>
        <v>0</v>
      </c>
      <c r="Q191" s="1434"/>
      <c r="R191" s="1434"/>
      <c r="S191" s="1455">
        <v>0</v>
      </c>
      <c r="T191" s="1455">
        <v>0</v>
      </c>
      <c r="U191" s="1455">
        <v>0</v>
      </c>
      <c r="V191" s="1455">
        <v>0</v>
      </c>
      <c r="W191" s="1455">
        <v>0</v>
      </c>
      <c r="X191" s="1455">
        <v>0</v>
      </c>
      <c r="Y191" s="1455">
        <v>0</v>
      </c>
      <c r="Z191" s="1455">
        <v>0</v>
      </c>
      <c r="AA191" s="1455">
        <v>0</v>
      </c>
      <c r="AB191" s="1455">
        <v>0</v>
      </c>
      <c r="AC191" s="1455">
        <v>0</v>
      </c>
      <c r="AD191" s="1455">
        <v>0</v>
      </c>
      <c r="AE191" s="1456">
        <f t="shared" si="136"/>
        <v>0</v>
      </c>
      <c r="AF191" s="1434"/>
      <c r="AG191" s="1455">
        <v>0</v>
      </c>
      <c r="AH191" s="1455">
        <v>0</v>
      </c>
      <c r="AI191" s="1455">
        <v>0</v>
      </c>
      <c r="AJ191" s="1455">
        <v>0</v>
      </c>
      <c r="AK191" s="1455">
        <v>0</v>
      </c>
      <c r="AL191" s="1455"/>
      <c r="AM191" s="1455">
        <v>0</v>
      </c>
      <c r="AN191" s="1455">
        <v>0</v>
      </c>
      <c r="AO191" s="1455"/>
      <c r="AP191" s="1455">
        <v>0</v>
      </c>
      <c r="AQ191" s="1455">
        <v>0</v>
      </c>
      <c r="AR191" s="1457">
        <v>0</v>
      </c>
      <c r="AS191" s="1456">
        <f t="shared" si="137"/>
        <v>0</v>
      </c>
      <c r="AT191" s="1436">
        <f t="shared" ref="AT191:AT227" si="147">SUM(AG191:AP191)</f>
        <v>0</v>
      </c>
      <c r="AU191" s="1457"/>
      <c r="AV191" s="1457"/>
      <c r="AW191" s="1457"/>
      <c r="AX191" s="1457"/>
      <c r="AY191" s="1457"/>
      <c r="AZ191" s="1457"/>
      <c r="BA191" s="1457"/>
      <c r="BB191" s="1457"/>
      <c r="BC191" s="1457"/>
      <c r="BD191" s="1457"/>
      <c r="BE191" s="1457"/>
      <c r="BF191" s="1457"/>
      <c r="BG191" s="1458">
        <f t="shared" si="138"/>
        <v>0</v>
      </c>
      <c r="BI191" s="1457"/>
      <c r="BJ191" s="1457"/>
      <c r="BK191" s="1457"/>
      <c r="BL191" s="1457"/>
      <c r="BM191" s="1457"/>
      <c r="BN191" s="1457"/>
      <c r="BO191" s="1457"/>
      <c r="BP191" s="1457"/>
      <c r="BQ191" s="1457"/>
      <c r="BR191" s="1457"/>
      <c r="BS191" s="1457"/>
      <c r="BT191" s="1457"/>
      <c r="BU191" s="1458">
        <f t="shared" si="139"/>
        <v>0</v>
      </c>
    </row>
    <row r="192" spans="1:73" collapsed="1">
      <c r="A192" s="1434"/>
      <c r="B192" s="1476" t="s">
        <v>614</v>
      </c>
      <c r="C192" s="1434" t="s">
        <v>615</v>
      </c>
      <c r="D192" s="1477">
        <f>SUM(D193:D221)</f>
        <v>0</v>
      </c>
      <c r="E192" s="1477">
        <f t="shared" ref="E192:O192" si="148">SUM(E193:E221)</f>
        <v>0</v>
      </c>
      <c r="F192" s="1477">
        <f t="shared" si="148"/>
        <v>0</v>
      </c>
      <c r="G192" s="1477">
        <f t="shared" si="148"/>
        <v>0</v>
      </c>
      <c r="H192" s="1477">
        <f t="shared" si="148"/>
        <v>0</v>
      </c>
      <c r="I192" s="1477">
        <f t="shared" si="148"/>
        <v>0</v>
      </c>
      <c r="J192" s="1477">
        <f t="shared" si="148"/>
        <v>0</v>
      </c>
      <c r="K192" s="1477">
        <f t="shared" si="148"/>
        <v>7759395</v>
      </c>
      <c r="L192" s="1477">
        <f t="shared" si="148"/>
        <v>0</v>
      </c>
      <c r="M192" s="1477">
        <f t="shared" si="148"/>
        <v>0</v>
      </c>
      <c r="N192" s="1477">
        <f t="shared" si="148"/>
        <v>0</v>
      </c>
      <c r="O192" s="1477">
        <f t="shared" si="148"/>
        <v>70</v>
      </c>
      <c r="P192" s="1452">
        <f t="shared" si="146"/>
        <v>7759465</v>
      </c>
      <c r="Q192" s="1434"/>
      <c r="R192" s="1434"/>
      <c r="S192" s="1477">
        <f>SUM(S193:S221)</f>
        <v>0</v>
      </c>
      <c r="T192" s="1477">
        <f>SUM(T193:T221)</f>
        <v>5</v>
      </c>
      <c r="U192" s="1477">
        <f t="shared" ref="U192:AD192" si="149">SUM(U193:U221)</f>
        <v>0</v>
      </c>
      <c r="V192" s="1477">
        <f t="shared" si="149"/>
        <v>0</v>
      </c>
      <c r="W192" s="1477">
        <f t="shared" si="149"/>
        <v>0</v>
      </c>
      <c r="X192" s="1477">
        <f t="shared" si="149"/>
        <v>0</v>
      </c>
      <c r="Y192" s="1477">
        <f t="shared" si="149"/>
        <v>0</v>
      </c>
      <c r="Z192" s="1477">
        <f t="shared" si="149"/>
        <v>65225</v>
      </c>
      <c r="AA192" s="1477">
        <f t="shared" si="149"/>
        <v>1125582621</v>
      </c>
      <c r="AB192" s="1477">
        <f t="shared" si="149"/>
        <v>143583</v>
      </c>
      <c r="AC192" s="1477">
        <f t="shared" si="149"/>
        <v>32626</v>
      </c>
      <c r="AD192" s="1477">
        <f t="shared" si="149"/>
        <v>14449878</v>
      </c>
      <c r="AE192" s="1452">
        <f t="shared" si="136"/>
        <v>1140273938</v>
      </c>
      <c r="AF192" s="1434"/>
      <c r="AG192" s="1477">
        <f>SUM(AG193:AG221)</f>
        <v>109005</v>
      </c>
      <c r="AH192" s="1477">
        <f>SUM(AH193:AH221)</f>
        <v>5</v>
      </c>
      <c r="AI192" s="1477">
        <f>SUM(AI193:AI221)</f>
        <v>0</v>
      </c>
      <c r="AJ192" s="1477">
        <f>SUM(AJ193:AJ221)</f>
        <v>0</v>
      </c>
      <c r="AK192" s="1477">
        <f>SUM(AK193:AK221)</f>
        <v>1191743</v>
      </c>
      <c r="AL192" s="1477">
        <v>6191112</v>
      </c>
      <c r="AM192" s="1477">
        <f t="shared" ref="AM192:AR192" si="150">SUM(AM193:AM221)</f>
        <v>268848667</v>
      </c>
      <c r="AN192" s="1477">
        <f t="shared" si="150"/>
        <v>0</v>
      </c>
      <c r="AO192" s="1477">
        <f>SUM(AO193:AO221)</f>
        <v>0</v>
      </c>
      <c r="AP192" s="1477">
        <f t="shared" si="150"/>
        <v>0</v>
      </c>
      <c r="AQ192" s="1477">
        <f t="shared" si="150"/>
        <v>50784</v>
      </c>
      <c r="AR192" s="1477">
        <f t="shared" si="150"/>
        <v>-50780</v>
      </c>
      <c r="AS192" s="1452">
        <f t="shared" si="137"/>
        <v>276340536</v>
      </c>
      <c r="AT192" s="1436">
        <f t="shared" si="147"/>
        <v>276340532</v>
      </c>
      <c r="AU192" s="1477">
        <v>0</v>
      </c>
      <c r="AV192" s="1477">
        <v>0</v>
      </c>
      <c r="AW192" s="1477"/>
      <c r="AX192" s="1477"/>
      <c r="AY192" s="1477"/>
      <c r="AZ192" s="1477"/>
      <c r="BA192" s="1477"/>
      <c r="BB192" s="1477"/>
      <c r="BC192" s="1477"/>
      <c r="BD192" s="1477"/>
      <c r="BE192" s="1477"/>
      <c r="BF192" s="1477"/>
      <c r="BG192" s="1453">
        <f t="shared" si="138"/>
        <v>0</v>
      </c>
      <c r="BI192" s="1477"/>
      <c r="BJ192" s="1477"/>
      <c r="BK192" s="1477"/>
      <c r="BL192" s="1477"/>
      <c r="BM192" s="1477"/>
      <c r="BN192" s="1477"/>
      <c r="BO192" s="1477"/>
      <c r="BP192" s="1477"/>
      <c r="BQ192" s="1477"/>
      <c r="BR192" s="1477"/>
      <c r="BS192" s="1477"/>
      <c r="BT192" s="1477"/>
      <c r="BU192" s="1453">
        <f t="shared" si="139"/>
        <v>0</v>
      </c>
    </row>
    <row r="193" spans="1:73" hidden="1" outlineLevel="1">
      <c r="A193" s="1434"/>
      <c r="B193" s="1478" t="s">
        <v>616</v>
      </c>
      <c r="C193" s="1434"/>
      <c r="D193" s="1455"/>
      <c r="E193" s="1455"/>
      <c r="F193" s="1455"/>
      <c r="G193" s="1455"/>
      <c r="H193" s="1455"/>
      <c r="I193" s="1455">
        <v>0</v>
      </c>
      <c r="J193" s="1455">
        <v>0</v>
      </c>
      <c r="K193" s="1455">
        <v>0</v>
      </c>
      <c r="L193" s="1455">
        <v>0</v>
      </c>
      <c r="M193" s="1455">
        <v>0</v>
      </c>
      <c r="N193" s="1455">
        <v>0</v>
      </c>
      <c r="O193" s="1455">
        <v>0</v>
      </c>
      <c r="P193" s="1456">
        <f t="shared" si="146"/>
        <v>0</v>
      </c>
      <c r="Q193" s="1434"/>
      <c r="R193" s="1434"/>
      <c r="S193" s="1455">
        <v>0</v>
      </c>
      <c r="T193" s="1455">
        <v>0</v>
      </c>
      <c r="U193" s="1455">
        <v>0</v>
      </c>
      <c r="V193" s="1455">
        <v>0</v>
      </c>
      <c r="W193" s="1455">
        <v>0</v>
      </c>
      <c r="X193" s="1455">
        <v>0</v>
      </c>
      <c r="Y193" s="1455">
        <v>0</v>
      </c>
      <c r="Z193" s="1455">
        <v>0</v>
      </c>
      <c r="AA193" s="1455">
        <v>0</v>
      </c>
      <c r="AB193" s="1455">
        <v>0</v>
      </c>
      <c r="AC193" s="1455">
        <v>0</v>
      </c>
      <c r="AD193" s="1455">
        <v>0</v>
      </c>
      <c r="AE193" s="1456">
        <f t="shared" si="136"/>
        <v>0</v>
      </c>
      <c r="AF193" s="1434"/>
      <c r="AG193" s="1455">
        <v>0</v>
      </c>
      <c r="AH193" s="1455">
        <v>0</v>
      </c>
      <c r="AI193" s="1455">
        <v>0</v>
      </c>
      <c r="AJ193" s="1455">
        <v>0</v>
      </c>
      <c r="AK193" s="1455">
        <v>0</v>
      </c>
      <c r="AL193" s="1455"/>
      <c r="AM193" s="1455">
        <v>0</v>
      </c>
      <c r="AN193" s="1455">
        <v>0</v>
      </c>
      <c r="AO193" s="1455"/>
      <c r="AP193" s="1455">
        <v>0</v>
      </c>
      <c r="AQ193" s="1455">
        <v>0</v>
      </c>
      <c r="AR193" s="1457">
        <v>0</v>
      </c>
      <c r="AS193" s="1456">
        <f t="shared" si="137"/>
        <v>0</v>
      </c>
      <c r="AT193" s="1436">
        <f t="shared" si="147"/>
        <v>0</v>
      </c>
      <c r="AU193" s="1457"/>
      <c r="AV193" s="1457"/>
      <c r="AW193" s="1457"/>
      <c r="AX193" s="1457"/>
      <c r="AY193" s="1457"/>
      <c r="AZ193" s="1457"/>
      <c r="BA193" s="1457"/>
      <c r="BB193" s="1457"/>
      <c r="BC193" s="1457"/>
      <c r="BD193" s="1457"/>
      <c r="BE193" s="1457"/>
      <c r="BF193" s="1457"/>
      <c r="BG193" s="1458">
        <f t="shared" si="138"/>
        <v>0</v>
      </c>
      <c r="BI193" s="1457"/>
      <c r="BJ193" s="1457"/>
      <c r="BK193" s="1457"/>
      <c r="BL193" s="1457"/>
      <c r="BM193" s="1457"/>
      <c r="BN193" s="1457"/>
      <c r="BO193" s="1457"/>
      <c r="BP193" s="1457"/>
      <c r="BQ193" s="1457"/>
      <c r="BR193" s="1457"/>
      <c r="BS193" s="1457"/>
      <c r="BT193" s="1457"/>
      <c r="BU193" s="1458">
        <f t="shared" si="139"/>
        <v>0</v>
      </c>
    </row>
    <row r="194" spans="1:73" hidden="1" outlineLevel="1">
      <c r="A194" s="1434"/>
      <c r="B194" s="1479" t="s">
        <v>617</v>
      </c>
      <c r="C194" s="1434"/>
      <c r="D194" s="1455"/>
      <c r="E194" s="1455"/>
      <c r="F194" s="1455"/>
      <c r="G194" s="1455"/>
      <c r="H194" s="1455"/>
      <c r="I194" s="1455">
        <v>0</v>
      </c>
      <c r="J194" s="1455">
        <v>0</v>
      </c>
      <c r="K194" s="1455">
        <v>0</v>
      </c>
      <c r="L194" s="1455">
        <v>0</v>
      </c>
      <c r="M194" s="1455">
        <v>0</v>
      </c>
      <c r="N194" s="1455">
        <v>0</v>
      </c>
      <c r="O194" s="1455">
        <v>0</v>
      </c>
      <c r="P194" s="1456">
        <f t="shared" si="146"/>
        <v>0</v>
      </c>
      <c r="Q194" s="1434"/>
      <c r="R194" s="1434"/>
      <c r="S194" s="1455">
        <v>0</v>
      </c>
      <c r="T194" s="1455">
        <v>0</v>
      </c>
      <c r="U194" s="1455">
        <v>0</v>
      </c>
      <c r="V194" s="1455">
        <v>0</v>
      </c>
      <c r="W194" s="1455">
        <v>0</v>
      </c>
      <c r="X194" s="1455">
        <v>0</v>
      </c>
      <c r="Y194" s="1455">
        <v>0</v>
      </c>
      <c r="Z194" s="1455">
        <v>0</v>
      </c>
      <c r="AA194" s="1455">
        <v>0</v>
      </c>
      <c r="AB194" s="1455">
        <v>0</v>
      </c>
      <c r="AC194" s="1455">
        <v>0</v>
      </c>
      <c r="AD194" s="1455">
        <v>0</v>
      </c>
      <c r="AE194" s="1456">
        <f t="shared" si="136"/>
        <v>0</v>
      </c>
      <c r="AF194" s="1434"/>
      <c r="AG194" s="1455">
        <v>0</v>
      </c>
      <c r="AH194" s="1455">
        <v>0</v>
      </c>
      <c r="AI194" s="1455">
        <v>0</v>
      </c>
      <c r="AJ194" s="1455">
        <v>0</v>
      </c>
      <c r="AK194" s="1455">
        <v>0</v>
      </c>
      <c r="AL194" s="1455"/>
      <c r="AM194" s="1455">
        <v>0</v>
      </c>
      <c r="AN194" s="1455">
        <v>0</v>
      </c>
      <c r="AO194" s="1455"/>
      <c r="AP194" s="1455">
        <v>0</v>
      </c>
      <c r="AQ194" s="1455">
        <v>0</v>
      </c>
      <c r="AR194" s="1457">
        <v>0</v>
      </c>
      <c r="AS194" s="1456">
        <f t="shared" si="137"/>
        <v>0</v>
      </c>
      <c r="AT194" s="1436">
        <f t="shared" si="147"/>
        <v>0</v>
      </c>
      <c r="AU194" s="1457"/>
      <c r="AV194" s="1457"/>
      <c r="AW194" s="1457"/>
      <c r="AX194" s="1457"/>
      <c r="AY194" s="1457"/>
      <c r="AZ194" s="1457"/>
      <c r="BA194" s="1457"/>
      <c r="BB194" s="1457"/>
      <c r="BC194" s="1457"/>
      <c r="BD194" s="1457"/>
      <c r="BE194" s="1457"/>
      <c r="BF194" s="1457"/>
      <c r="BG194" s="1458">
        <f t="shared" si="138"/>
        <v>0</v>
      </c>
      <c r="BI194" s="1457"/>
      <c r="BJ194" s="1457"/>
      <c r="BK194" s="1457"/>
      <c r="BL194" s="1457"/>
      <c r="BM194" s="1457"/>
      <c r="BN194" s="1457"/>
      <c r="BO194" s="1457"/>
      <c r="BP194" s="1457"/>
      <c r="BQ194" s="1457"/>
      <c r="BR194" s="1457"/>
      <c r="BS194" s="1457"/>
      <c r="BT194" s="1457"/>
      <c r="BU194" s="1458">
        <f t="shared" si="139"/>
        <v>0</v>
      </c>
    </row>
    <row r="195" spans="1:73" hidden="1" outlineLevel="1">
      <c r="A195" s="1434"/>
      <c r="B195" s="1478" t="s">
        <v>618</v>
      </c>
      <c r="C195" s="1434"/>
      <c r="D195" s="1455"/>
      <c r="E195" s="1455"/>
      <c r="F195" s="1455"/>
      <c r="G195" s="1455"/>
      <c r="H195" s="1455"/>
      <c r="I195" s="1455">
        <v>0</v>
      </c>
      <c r="J195" s="1455">
        <v>0</v>
      </c>
      <c r="K195" s="1455">
        <v>0</v>
      </c>
      <c r="L195" s="1455">
        <v>0</v>
      </c>
      <c r="M195" s="1455">
        <v>0</v>
      </c>
      <c r="N195" s="1455">
        <v>0</v>
      </c>
      <c r="O195" s="1455">
        <v>0</v>
      </c>
      <c r="P195" s="1456">
        <f t="shared" si="146"/>
        <v>0</v>
      </c>
      <c r="Q195" s="1434"/>
      <c r="R195" s="1434"/>
      <c r="S195" s="1455">
        <v>0</v>
      </c>
      <c r="T195" s="1455">
        <v>0</v>
      </c>
      <c r="U195" s="1455">
        <v>0</v>
      </c>
      <c r="V195" s="1455">
        <v>0</v>
      </c>
      <c r="W195" s="1455">
        <v>0</v>
      </c>
      <c r="X195" s="1455">
        <v>0</v>
      </c>
      <c r="Y195" s="1455">
        <v>0</v>
      </c>
      <c r="Z195" s="1455">
        <v>0</v>
      </c>
      <c r="AA195" s="1455">
        <v>0</v>
      </c>
      <c r="AB195" s="1455">
        <v>0</v>
      </c>
      <c r="AC195" s="1455">
        <v>0</v>
      </c>
      <c r="AD195" s="1455">
        <v>0</v>
      </c>
      <c r="AE195" s="1456">
        <f t="shared" si="136"/>
        <v>0</v>
      </c>
      <c r="AF195" s="1434"/>
      <c r="AG195" s="1455">
        <v>0</v>
      </c>
      <c r="AH195" s="1455">
        <v>0</v>
      </c>
      <c r="AI195" s="1455">
        <v>0</v>
      </c>
      <c r="AJ195" s="1455">
        <v>0</v>
      </c>
      <c r="AK195" s="1455">
        <v>0</v>
      </c>
      <c r="AL195" s="1455"/>
      <c r="AM195" s="1455">
        <v>0</v>
      </c>
      <c r="AN195" s="1455">
        <v>0</v>
      </c>
      <c r="AO195" s="1455"/>
      <c r="AP195" s="1455">
        <v>0</v>
      </c>
      <c r="AQ195" s="1455">
        <v>0</v>
      </c>
      <c r="AR195" s="1457">
        <v>0</v>
      </c>
      <c r="AS195" s="1456">
        <f t="shared" si="137"/>
        <v>0</v>
      </c>
      <c r="AT195" s="1436">
        <f t="shared" si="147"/>
        <v>0</v>
      </c>
      <c r="AU195" s="1457"/>
      <c r="AV195" s="1457"/>
      <c r="AW195" s="1457"/>
      <c r="AX195" s="1457"/>
      <c r="AY195" s="1457"/>
      <c r="AZ195" s="1457"/>
      <c r="BA195" s="1457"/>
      <c r="BB195" s="1457"/>
      <c r="BC195" s="1457"/>
      <c r="BD195" s="1457"/>
      <c r="BE195" s="1457"/>
      <c r="BF195" s="1457"/>
      <c r="BG195" s="1458">
        <f t="shared" si="138"/>
        <v>0</v>
      </c>
      <c r="BI195" s="1457"/>
      <c r="BJ195" s="1457"/>
      <c r="BK195" s="1457"/>
      <c r="BL195" s="1457"/>
      <c r="BM195" s="1457"/>
      <c r="BN195" s="1457"/>
      <c r="BO195" s="1457"/>
      <c r="BP195" s="1457"/>
      <c r="BQ195" s="1457"/>
      <c r="BR195" s="1457"/>
      <c r="BS195" s="1457"/>
      <c r="BT195" s="1457"/>
      <c r="BU195" s="1458">
        <f t="shared" si="139"/>
        <v>0</v>
      </c>
    </row>
    <row r="196" spans="1:73" hidden="1" outlineLevel="1">
      <c r="A196" s="1434"/>
      <c r="B196" s="1478" t="s">
        <v>619</v>
      </c>
      <c r="C196" s="1434"/>
      <c r="D196" s="1455"/>
      <c r="E196" s="1455"/>
      <c r="F196" s="1455"/>
      <c r="G196" s="1455"/>
      <c r="H196" s="1455"/>
      <c r="I196" s="1455">
        <v>0</v>
      </c>
      <c r="J196" s="1455">
        <v>0</v>
      </c>
      <c r="K196" s="1455">
        <v>0</v>
      </c>
      <c r="L196" s="1455">
        <v>0</v>
      </c>
      <c r="M196" s="1455">
        <v>0</v>
      </c>
      <c r="N196" s="1455">
        <v>0</v>
      </c>
      <c r="O196" s="1455">
        <v>0</v>
      </c>
      <c r="P196" s="1456">
        <f t="shared" si="146"/>
        <v>0</v>
      </c>
      <c r="Q196" s="1434"/>
      <c r="R196" s="1434"/>
      <c r="S196" s="1455">
        <v>0</v>
      </c>
      <c r="T196" s="1455">
        <v>0</v>
      </c>
      <c r="U196" s="1455">
        <v>0</v>
      </c>
      <c r="V196" s="1455">
        <v>0</v>
      </c>
      <c r="W196" s="1455">
        <v>0</v>
      </c>
      <c r="X196" s="1455">
        <v>0</v>
      </c>
      <c r="Y196" s="1455">
        <v>0</v>
      </c>
      <c r="Z196" s="1455">
        <v>0</v>
      </c>
      <c r="AA196" s="1455">
        <v>174295678</v>
      </c>
      <c r="AB196" s="1455">
        <v>0</v>
      </c>
      <c r="AC196" s="1455">
        <v>0</v>
      </c>
      <c r="AD196" s="1455">
        <v>0</v>
      </c>
      <c r="AE196" s="1456">
        <f t="shared" si="136"/>
        <v>174295678</v>
      </c>
      <c r="AF196" s="1434"/>
      <c r="AG196" s="1455">
        <v>0</v>
      </c>
      <c r="AH196" s="1455">
        <v>0</v>
      </c>
      <c r="AI196" s="1455">
        <v>0</v>
      </c>
      <c r="AJ196" s="1455">
        <v>0</v>
      </c>
      <c r="AK196" s="1455">
        <v>0</v>
      </c>
      <c r="AL196" s="1455"/>
      <c r="AM196" s="1455">
        <v>0</v>
      </c>
      <c r="AN196" s="1455">
        <v>0</v>
      </c>
      <c r="AO196" s="1455"/>
      <c r="AP196" s="1455">
        <v>0</v>
      </c>
      <c r="AQ196" s="1455">
        <v>0</v>
      </c>
      <c r="AR196" s="1457">
        <v>0</v>
      </c>
      <c r="AS196" s="1456">
        <f t="shared" si="137"/>
        <v>0</v>
      </c>
      <c r="AT196" s="1436">
        <f t="shared" si="147"/>
        <v>0</v>
      </c>
      <c r="AU196" s="1457"/>
      <c r="AV196" s="1457"/>
      <c r="AW196" s="1457"/>
      <c r="AX196" s="1457"/>
      <c r="AY196" s="1457"/>
      <c r="AZ196" s="1457"/>
      <c r="BA196" s="1457"/>
      <c r="BB196" s="1457"/>
      <c r="BC196" s="1457"/>
      <c r="BD196" s="1457"/>
      <c r="BE196" s="1457"/>
      <c r="BF196" s="1457"/>
      <c r="BG196" s="1458">
        <f t="shared" si="138"/>
        <v>0</v>
      </c>
      <c r="BI196" s="1457"/>
      <c r="BJ196" s="1457"/>
      <c r="BK196" s="1457"/>
      <c r="BL196" s="1457"/>
      <c r="BM196" s="1457"/>
      <c r="BN196" s="1457"/>
      <c r="BO196" s="1457"/>
      <c r="BP196" s="1457"/>
      <c r="BQ196" s="1457"/>
      <c r="BR196" s="1457"/>
      <c r="BS196" s="1457"/>
      <c r="BT196" s="1457"/>
      <c r="BU196" s="1458">
        <f t="shared" si="139"/>
        <v>0</v>
      </c>
    </row>
    <row r="197" spans="1:73" hidden="1" outlineLevel="1">
      <c r="A197" s="1434"/>
      <c r="B197" s="1478" t="s">
        <v>620</v>
      </c>
      <c r="C197" s="1434"/>
      <c r="D197" s="1455"/>
      <c r="E197" s="1455"/>
      <c r="F197" s="1455"/>
      <c r="G197" s="1455"/>
      <c r="H197" s="1455"/>
      <c r="I197" s="1455">
        <v>0</v>
      </c>
      <c r="J197" s="1455">
        <v>0</v>
      </c>
      <c r="K197" s="1455">
        <v>7759395</v>
      </c>
      <c r="L197" s="1455">
        <v>0</v>
      </c>
      <c r="M197" s="1455">
        <v>0</v>
      </c>
      <c r="N197" s="1455">
        <v>0</v>
      </c>
      <c r="O197" s="1455">
        <v>0</v>
      </c>
      <c r="P197" s="1456">
        <f t="shared" si="146"/>
        <v>7759395</v>
      </c>
      <c r="Q197" s="1434"/>
      <c r="R197" s="1434"/>
      <c r="S197" s="1455">
        <v>0</v>
      </c>
      <c r="T197" s="1455">
        <v>0</v>
      </c>
      <c r="U197" s="1455">
        <v>0</v>
      </c>
      <c r="V197" s="1455">
        <v>0</v>
      </c>
      <c r="W197" s="1455">
        <v>0</v>
      </c>
      <c r="X197" s="1455">
        <v>0</v>
      </c>
      <c r="Y197" s="1455">
        <v>0</v>
      </c>
      <c r="Z197" s="1455">
        <v>65225</v>
      </c>
      <c r="AA197" s="1455">
        <v>32014</v>
      </c>
      <c r="AB197" s="1455">
        <v>143583</v>
      </c>
      <c r="AC197" s="1455">
        <v>22297</v>
      </c>
      <c r="AD197" s="1455">
        <v>8531</v>
      </c>
      <c r="AE197" s="1456">
        <f t="shared" si="136"/>
        <v>271650</v>
      </c>
      <c r="AF197" s="1434"/>
      <c r="AG197" s="1455">
        <v>109005</v>
      </c>
      <c r="AH197" s="1455">
        <v>0</v>
      </c>
      <c r="AI197" s="1455">
        <v>0</v>
      </c>
      <c r="AJ197" s="1455">
        <v>0</v>
      </c>
      <c r="AK197" s="1455">
        <v>0</v>
      </c>
      <c r="AL197" s="1455">
        <v>0</v>
      </c>
      <c r="AM197" s="1455">
        <v>0</v>
      </c>
      <c r="AN197" s="1455">
        <v>0</v>
      </c>
      <c r="AO197" s="1455"/>
      <c r="AP197" s="1455">
        <v>0</v>
      </c>
      <c r="AQ197" s="1455">
        <v>0</v>
      </c>
      <c r="AR197" s="1457">
        <v>0</v>
      </c>
      <c r="AS197" s="1456">
        <f t="shared" si="137"/>
        <v>109005</v>
      </c>
      <c r="AT197" s="1436"/>
      <c r="AU197" s="1457"/>
      <c r="AV197" s="1457"/>
      <c r="AW197" s="1457"/>
      <c r="AX197" s="1457"/>
      <c r="AY197" s="1457">
        <v>1000</v>
      </c>
      <c r="AZ197" s="1457"/>
      <c r="BA197" s="1457"/>
      <c r="BB197" s="1457"/>
      <c r="BC197" s="1457"/>
      <c r="BD197" s="1457"/>
      <c r="BE197" s="1457"/>
      <c r="BF197" s="1457"/>
      <c r="BG197" s="1458">
        <f t="shared" si="138"/>
        <v>1000</v>
      </c>
      <c r="BI197" s="1457"/>
      <c r="BJ197" s="1457"/>
      <c r="BK197" s="1457"/>
      <c r="BL197" s="1457"/>
      <c r="BM197" s="1457"/>
      <c r="BN197" s="1457"/>
      <c r="BO197" s="1457"/>
      <c r="BP197" s="1457"/>
      <c r="BQ197" s="1457"/>
      <c r="BR197" s="1457"/>
      <c r="BS197" s="1457"/>
      <c r="BT197" s="1457"/>
      <c r="BU197" s="1458">
        <f t="shared" si="139"/>
        <v>0</v>
      </c>
    </row>
    <row r="198" spans="1:73" hidden="1" outlineLevel="1">
      <c r="A198" s="1434"/>
      <c r="B198" s="1478" t="s">
        <v>621</v>
      </c>
      <c r="C198" s="1434"/>
      <c r="D198" s="1455"/>
      <c r="E198" s="1455"/>
      <c r="F198" s="1455"/>
      <c r="G198" s="1455"/>
      <c r="H198" s="1455"/>
      <c r="I198" s="1455">
        <v>0</v>
      </c>
      <c r="J198" s="1455">
        <v>0</v>
      </c>
      <c r="K198" s="1455">
        <v>0</v>
      </c>
      <c r="L198" s="1455">
        <v>0</v>
      </c>
      <c r="M198" s="1455">
        <v>0</v>
      </c>
      <c r="N198" s="1455">
        <v>0</v>
      </c>
      <c r="O198" s="1455">
        <v>0</v>
      </c>
      <c r="P198" s="1456">
        <f t="shared" si="146"/>
        <v>0</v>
      </c>
      <c r="Q198" s="1434"/>
      <c r="R198" s="1434"/>
      <c r="S198" s="1455">
        <v>0</v>
      </c>
      <c r="T198" s="1455">
        <v>0</v>
      </c>
      <c r="U198" s="1455">
        <v>0</v>
      </c>
      <c r="V198" s="1455">
        <v>0</v>
      </c>
      <c r="W198" s="1455">
        <v>0</v>
      </c>
      <c r="X198" s="1455">
        <v>0</v>
      </c>
      <c r="Y198" s="1455">
        <v>0</v>
      </c>
      <c r="Z198" s="1455">
        <v>0</v>
      </c>
      <c r="AA198" s="1455">
        <v>0</v>
      </c>
      <c r="AB198" s="1455">
        <v>0</v>
      </c>
      <c r="AC198" s="1455">
        <v>0</v>
      </c>
      <c r="AD198" s="1455">
        <v>0</v>
      </c>
      <c r="AE198" s="1456">
        <f t="shared" si="136"/>
        <v>0</v>
      </c>
      <c r="AF198" s="1434"/>
      <c r="AG198" s="1455">
        <v>0</v>
      </c>
      <c r="AH198" s="1455">
        <v>0</v>
      </c>
      <c r="AI198" s="1455">
        <v>0</v>
      </c>
      <c r="AJ198" s="1455">
        <v>0</v>
      </c>
      <c r="AK198" s="1455">
        <v>0</v>
      </c>
      <c r="AL198" s="1455"/>
      <c r="AM198" s="1455">
        <v>0</v>
      </c>
      <c r="AN198" s="1455">
        <v>0</v>
      </c>
      <c r="AO198" s="1455"/>
      <c r="AP198" s="1455">
        <v>0</v>
      </c>
      <c r="AQ198" s="1455">
        <v>0</v>
      </c>
      <c r="AR198" s="1457">
        <v>0</v>
      </c>
      <c r="AS198" s="1456">
        <f t="shared" si="137"/>
        <v>0</v>
      </c>
      <c r="AT198" s="1436">
        <f t="shared" si="147"/>
        <v>0</v>
      </c>
      <c r="AU198" s="1457"/>
      <c r="AV198" s="1457"/>
      <c r="AW198" s="1457"/>
      <c r="AX198" s="1457"/>
      <c r="AY198" s="1457"/>
      <c r="AZ198" s="1457"/>
      <c r="BA198" s="1457"/>
      <c r="BB198" s="1457"/>
      <c r="BC198" s="1457"/>
      <c r="BD198" s="1457"/>
      <c r="BE198" s="1457"/>
      <c r="BF198" s="1457"/>
      <c r="BG198" s="1458">
        <f t="shared" si="138"/>
        <v>0</v>
      </c>
      <c r="BI198" s="1457"/>
      <c r="BJ198" s="1457"/>
      <c r="BK198" s="1457"/>
      <c r="BL198" s="1457"/>
      <c r="BM198" s="1457"/>
      <c r="BN198" s="1457"/>
      <c r="BO198" s="1457"/>
      <c r="BP198" s="1457"/>
      <c r="BQ198" s="1457"/>
      <c r="BR198" s="1457"/>
      <c r="BS198" s="1457"/>
      <c r="BT198" s="1457"/>
      <c r="BU198" s="1458">
        <f t="shared" si="139"/>
        <v>0</v>
      </c>
    </row>
    <row r="199" spans="1:73" hidden="1" outlineLevel="1">
      <c r="A199" s="1434"/>
      <c r="B199" s="1478" t="s">
        <v>622</v>
      </c>
      <c r="C199" s="1434"/>
      <c r="D199" s="1455"/>
      <c r="E199" s="1455"/>
      <c r="F199" s="1455"/>
      <c r="G199" s="1455"/>
      <c r="H199" s="1455"/>
      <c r="I199" s="1455">
        <v>0</v>
      </c>
      <c r="J199" s="1455">
        <v>0</v>
      </c>
      <c r="K199" s="1455">
        <v>0</v>
      </c>
      <c r="L199" s="1455">
        <v>0</v>
      </c>
      <c r="M199" s="1455">
        <v>0</v>
      </c>
      <c r="N199" s="1455">
        <v>0</v>
      </c>
      <c r="O199" s="1455">
        <v>0</v>
      </c>
      <c r="P199" s="1456">
        <f t="shared" si="146"/>
        <v>0</v>
      </c>
      <c r="Q199" s="1434"/>
      <c r="R199" s="1434"/>
      <c r="S199" s="1455">
        <v>0</v>
      </c>
      <c r="T199" s="1455">
        <v>0</v>
      </c>
      <c r="U199" s="1455">
        <v>0</v>
      </c>
      <c r="V199" s="1455">
        <v>0</v>
      </c>
      <c r="W199" s="1455">
        <v>0</v>
      </c>
      <c r="X199" s="1455">
        <v>0</v>
      </c>
      <c r="Y199" s="1455">
        <v>0</v>
      </c>
      <c r="Z199" s="1455">
        <v>0</v>
      </c>
      <c r="AA199" s="1455">
        <v>0</v>
      </c>
      <c r="AB199" s="1455">
        <v>0</v>
      </c>
      <c r="AC199" s="1455">
        <v>0</v>
      </c>
      <c r="AD199" s="1455">
        <v>0</v>
      </c>
      <c r="AE199" s="1456">
        <f t="shared" si="136"/>
        <v>0</v>
      </c>
      <c r="AF199" s="1434"/>
      <c r="AG199" s="1455">
        <v>0</v>
      </c>
      <c r="AH199" s="1455">
        <v>0</v>
      </c>
      <c r="AI199" s="1455">
        <v>0</v>
      </c>
      <c r="AJ199" s="1455">
        <v>0</v>
      </c>
      <c r="AK199" s="1455">
        <v>0</v>
      </c>
      <c r="AL199" s="1455"/>
      <c r="AM199" s="1455">
        <v>0</v>
      </c>
      <c r="AN199" s="1455">
        <v>0</v>
      </c>
      <c r="AO199" s="1455"/>
      <c r="AP199" s="1455">
        <v>0</v>
      </c>
      <c r="AQ199" s="1455">
        <v>0</v>
      </c>
      <c r="AR199" s="1457">
        <v>0</v>
      </c>
      <c r="AS199" s="1456">
        <f t="shared" si="137"/>
        <v>0</v>
      </c>
      <c r="AT199" s="1436">
        <f t="shared" si="147"/>
        <v>0</v>
      </c>
      <c r="AU199" s="1457"/>
      <c r="AV199" s="1457"/>
      <c r="AW199" s="1457"/>
      <c r="AX199" s="1457"/>
      <c r="AY199" s="1457"/>
      <c r="AZ199" s="1457"/>
      <c r="BA199" s="1457"/>
      <c r="BB199" s="1457"/>
      <c r="BC199" s="1457"/>
      <c r="BD199" s="1457"/>
      <c r="BE199" s="1457"/>
      <c r="BF199" s="1457"/>
      <c r="BG199" s="1458">
        <f t="shared" si="138"/>
        <v>0</v>
      </c>
      <c r="BI199" s="1457"/>
      <c r="BJ199" s="1457"/>
      <c r="BK199" s="1457"/>
      <c r="BL199" s="1457"/>
      <c r="BM199" s="1457"/>
      <c r="BN199" s="1457"/>
      <c r="BO199" s="1457"/>
      <c r="BP199" s="1457"/>
      <c r="BQ199" s="1457"/>
      <c r="BR199" s="1457"/>
      <c r="BS199" s="1457"/>
      <c r="BT199" s="1457"/>
      <c r="BU199" s="1458">
        <f t="shared" si="139"/>
        <v>0</v>
      </c>
    </row>
    <row r="200" spans="1:73" hidden="1" outlineLevel="1">
      <c r="A200" s="1434"/>
      <c r="B200" s="1478" t="s">
        <v>623</v>
      </c>
      <c r="C200" s="1434"/>
      <c r="D200" s="1455"/>
      <c r="E200" s="1455"/>
      <c r="F200" s="1455"/>
      <c r="G200" s="1455"/>
      <c r="H200" s="1455"/>
      <c r="I200" s="1455">
        <v>0</v>
      </c>
      <c r="J200" s="1455">
        <v>0</v>
      </c>
      <c r="K200" s="1455">
        <v>0</v>
      </c>
      <c r="L200" s="1455">
        <v>0</v>
      </c>
      <c r="M200" s="1455">
        <v>0</v>
      </c>
      <c r="N200" s="1455">
        <v>0</v>
      </c>
      <c r="O200" s="1455">
        <v>0</v>
      </c>
      <c r="P200" s="1456">
        <f t="shared" si="146"/>
        <v>0</v>
      </c>
      <c r="Q200" s="1434"/>
      <c r="R200" s="1434"/>
      <c r="S200" s="1455">
        <v>0</v>
      </c>
      <c r="T200" s="1455">
        <v>0</v>
      </c>
      <c r="U200" s="1455">
        <v>0</v>
      </c>
      <c r="V200" s="1455">
        <v>0</v>
      </c>
      <c r="W200" s="1455">
        <v>0</v>
      </c>
      <c r="X200" s="1455">
        <v>0</v>
      </c>
      <c r="Y200" s="1455">
        <v>0</v>
      </c>
      <c r="Z200" s="1455">
        <v>0</v>
      </c>
      <c r="AA200" s="1455">
        <v>0</v>
      </c>
      <c r="AB200" s="1455">
        <v>0</v>
      </c>
      <c r="AC200" s="1455">
        <v>10329</v>
      </c>
      <c r="AD200" s="1455">
        <v>0</v>
      </c>
      <c r="AE200" s="1456">
        <f t="shared" si="136"/>
        <v>10329</v>
      </c>
      <c r="AF200" s="1434"/>
      <c r="AG200" s="1455">
        <v>0</v>
      </c>
      <c r="AH200" s="1455">
        <v>0</v>
      </c>
      <c r="AI200" s="1455">
        <v>0</v>
      </c>
      <c r="AJ200" s="1455">
        <v>0</v>
      </c>
      <c r="AK200" s="1455">
        <v>0</v>
      </c>
      <c r="AL200" s="1455">
        <v>6191112</v>
      </c>
      <c r="AM200" s="1455">
        <v>0</v>
      </c>
      <c r="AN200" s="1455">
        <v>0</v>
      </c>
      <c r="AO200" s="1455"/>
      <c r="AP200" s="1455">
        <v>0</v>
      </c>
      <c r="AQ200" s="1455">
        <v>0</v>
      </c>
      <c r="AR200" s="1457">
        <v>0</v>
      </c>
      <c r="AS200" s="1456">
        <f t="shared" si="137"/>
        <v>6191112</v>
      </c>
      <c r="AT200" s="1436">
        <f t="shared" si="147"/>
        <v>6191112</v>
      </c>
      <c r="AU200" s="1457"/>
      <c r="AV200" s="1457"/>
      <c r="AW200" s="1457"/>
      <c r="AX200" s="1457"/>
      <c r="AY200" s="1457"/>
      <c r="AZ200" s="1457"/>
      <c r="BA200" s="1457"/>
      <c r="BB200" s="1457"/>
      <c r="BC200" s="1457"/>
      <c r="BD200" s="1457"/>
      <c r="BE200" s="1457"/>
      <c r="BF200" s="1457"/>
      <c r="BG200" s="1458">
        <f t="shared" si="138"/>
        <v>0</v>
      </c>
      <c r="BI200" s="1457"/>
      <c r="BJ200" s="1457"/>
      <c r="BK200" s="1457"/>
      <c r="BL200" s="1457"/>
      <c r="BM200" s="1457"/>
      <c r="BN200" s="1457"/>
      <c r="BO200" s="1457"/>
      <c r="BP200" s="1457"/>
      <c r="BQ200" s="1457"/>
      <c r="BR200" s="1457"/>
      <c r="BS200" s="1457"/>
      <c r="BT200" s="1457"/>
      <c r="BU200" s="1458">
        <f t="shared" si="139"/>
        <v>0</v>
      </c>
    </row>
    <row r="201" spans="1:73" hidden="1" outlineLevel="1">
      <c r="A201" s="1434"/>
      <c r="B201" s="1478" t="s">
        <v>624</v>
      </c>
      <c r="C201" s="1434"/>
      <c r="D201" s="1455"/>
      <c r="E201" s="1455"/>
      <c r="F201" s="1455"/>
      <c r="G201" s="1455"/>
      <c r="H201" s="1455"/>
      <c r="I201" s="1455">
        <v>0</v>
      </c>
      <c r="J201" s="1455">
        <v>0</v>
      </c>
      <c r="K201" s="1455">
        <v>0</v>
      </c>
      <c r="L201" s="1455">
        <v>0</v>
      </c>
      <c r="M201" s="1455">
        <v>0</v>
      </c>
      <c r="N201" s="1455">
        <v>0</v>
      </c>
      <c r="O201" s="1455">
        <v>0</v>
      </c>
      <c r="P201" s="1456">
        <f t="shared" si="146"/>
        <v>0</v>
      </c>
      <c r="Q201" s="1434"/>
      <c r="R201" s="1434"/>
      <c r="S201" s="1455">
        <v>0</v>
      </c>
      <c r="T201" s="1455">
        <v>0</v>
      </c>
      <c r="U201" s="1455">
        <v>0</v>
      </c>
      <c r="V201" s="1455">
        <v>0</v>
      </c>
      <c r="W201" s="1455">
        <v>0</v>
      </c>
      <c r="X201" s="1455">
        <v>0</v>
      </c>
      <c r="Y201" s="1455">
        <v>0</v>
      </c>
      <c r="Z201" s="1455">
        <v>0</v>
      </c>
      <c r="AA201" s="1455">
        <v>0</v>
      </c>
      <c r="AB201" s="1455">
        <v>0</v>
      </c>
      <c r="AC201" s="1455">
        <v>0</v>
      </c>
      <c r="AD201" s="1455">
        <v>0</v>
      </c>
      <c r="AE201" s="1456">
        <f t="shared" si="136"/>
        <v>0</v>
      </c>
      <c r="AF201" s="1434"/>
      <c r="AG201" s="1455">
        <v>0</v>
      </c>
      <c r="AH201" s="1455">
        <v>0</v>
      </c>
      <c r="AI201" s="1455">
        <v>0</v>
      </c>
      <c r="AJ201" s="1455">
        <v>0</v>
      </c>
      <c r="AK201" s="1455">
        <v>0</v>
      </c>
      <c r="AL201" s="1455"/>
      <c r="AM201" s="1455">
        <v>0</v>
      </c>
      <c r="AN201" s="1455">
        <v>0</v>
      </c>
      <c r="AO201" s="1455"/>
      <c r="AP201" s="1455">
        <v>0</v>
      </c>
      <c r="AQ201" s="1455">
        <v>0</v>
      </c>
      <c r="AR201" s="1457">
        <v>0</v>
      </c>
      <c r="AS201" s="1456">
        <f t="shared" si="137"/>
        <v>0</v>
      </c>
      <c r="AT201" s="1436">
        <f t="shared" si="147"/>
        <v>0</v>
      </c>
      <c r="AU201" s="1457"/>
      <c r="AV201" s="1457"/>
      <c r="AW201" s="1457"/>
      <c r="AX201" s="1457"/>
      <c r="AY201" s="1457"/>
      <c r="AZ201" s="1457"/>
      <c r="BA201" s="1457"/>
      <c r="BB201" s="1457"/>
      <c r="BC201" s="1457"/>
      <c r="BD201" s="1457"/>
      <c r="BE201" s="1457"/>
      <c r="BF201" s="1457"/>
      <c r="BG201" s="1458">
        <f t="shared" si="138"/>
        <v>0</v>
      </c>
      <c r="BI201" s="1457"/>
      <c r="BJ201" s="1457"/>
      <c r="BK201" s="1457"/>
      <c r="BL201" s="1457"/>
      <c r="BM201" s="1457"/>
      <c r="BN201" s="1457"/>
      <c r="BO201" s="1457"/>
      <c r="BP201" s="1457"/>
      <c r="BQ201" s="1457"/>
      <c r="BR201" s="1457"/>
      <c r="BS201" s="1457"/>
      <c r="BT201" s="1457"/>
      <c r="BU201" s="1458">
        <f t="shared" si="139"/>
        <v>0</v>
      </c>
    </row>
    <row r="202" spans="1:73" hidden="1" outlineLevel="1">
      <c r="A202" s="1434"/>
      <c r="B202" s="1478" t="s">
        <v>625</v>
      </c>
      <c r="C202" s="1434"/>
      <c r="D202" s="1455"/>
      <c r="E202" s="1455"/>
      <c r="F202" s="1455"/>
      <c r="G202" s="1455"/>
      <c r="H202" s="1455"/>
      <c r="I202" s="1455">
        <v>0</v>
      </c>
      <c r="J202" s="1455">
        <v>0</v>
      </c>
      <c r="K202" s="1455">
        <v>0</v>
      </c>
      <c r="L202" s="1455">
        <v>0</v>
      </c>
      <c r="M202" s="1455">
        <v>0</v>
      </c>
      <c r="N202" s="1455">
        <v>0</v>
      </c>
      <c r="O202" s="1455">
        <v>0</v>
      </c>
      <c r="P202" s="1456">
        <f t="shared" si="146"/>
        <v>0</v>
      </c>
      <c r="Q202" s="1434"/>
      <c r="R202" s="1434"/>
      <c r="S202" s="1455">
        <v>0</v>
      </c>
      <c r="T202" s="1455">
        <v>0</v>
      </c>
      <c r="U202" s="1455">
        <v>0</v>
      </c>
      <c r="V202" s="1455">
        <v>0</v>
      </c>
      <c r="W202" s="1455">
        <v>0</v>
      </c>
      <c r="X202" s="1455">
        <v>0</v>
      </c>
      <c r="Y202" s="1455">
        <v>0</v>
      </c>
      <c r="Z202" s="1455">
        <v>0</v>
      </c>
      <c r="AA202" s="1455">
        <v>0</v>
      </c>
      <c r="AB202" s="1455">
        <v>0</v>
      </c>
      <c r="AC202" s="1455">
        <v>0</v>
      </c>
      <c r="AD202" s="1455">
        <v>0</v>
      </c>
      <c r="AE202" s="1456">
        <f t="shared" si="136"/>
        <v>0</v>
      </c>
      <c r="AF202" s="1434"/>
      <c r="AG202" s="1455">
        <v>0</v>
      </c>
      <c r="AH202" s="1455">
        <v>0</v>
      </c>
      <c r="AI202" s="1455">
        <v>0</v>
      </c>
      <c r="AJ202" s="1455">
        <v>0</v>
      </c>
      <c r="AK202" s="1455">
        <v>0</v>
      </c>
      <c r="AL202" s="1455"/>
      <c r="AM202" s="1455">
        <v>0</v>
      </c>
      <c r="AN202" s="1455">
        <v>0</v>
      </c>
      <c r="AO202" s="1455"/>
      <c r="AP202" s="1455">
        <v>0</v>
      </c>
      <c r="AQ202" s="1455">
        <v>0</v>
      </c>
      <c r="AR202" s="1457">
        <v>0</v>
      </c>
      <c r="AS202" s="1456">
        <f t="shared" si="137"/>
        <v>0</v>
      </c>
      <c r="AT202" s="1436">
        <f t="shared" si="147"/>
        <v>0</v>
      </c>
      <c r="AU202" s="1457"/>
      <c r="AV202" s="1457"/>
      <c r="AW202" s="1457"/>
      <c r="AX202" s="1457"/>
      <c r="AY202" s="1457"/>
      <c r="AZ202" s="1457"/>
      <c r="BA202" s="1457"/>
      <c r="BB202" s="1457"/>
      <c r="BC202" s="1457"/>
      <c r="BD202" s="1457"/>
      <c r="BE202" s="1457"/>
      <c r="BF202" s="1457"/>
      <c r="BG202" s="1458">
        <f t="shared" si="138"/>
        <v>0</v>
      </c>
      <c r="BI202" s="1457"/>
      <c r="BJ202" s="1457"/>
      <c r="BK202" s="1457"/>
      <c r="BL202" s="1457"/>
      <c r="BM202" s="1457"/>
      <c r="BN202" s="1457"/>
      <c r="BO202" s="1457"/>
      <c r="BP202" s="1457"/>
      <c r="BQ202" s="1457"/>
      <c r="BR202" s="1457"/>
      <c r="BS202" s="1457"/>
      <c r="BT202" s="1457"/>
      <c r="BU202" s="1458">
        <f t="shared" si="139"/>
        <v>0</v>
      </c>
    </row>
    <row r="203" spans="1:73" hidden="1" outlineLevel="1">
      <c r="A203" s="1434"/>
      <c r="B203" s="1478" t="s">
        <v>626</v>
      </c>
      <c r="C203" s="1434"/>
      <c r="D203" s="1455"/>
      <c r="E203" s="1455"/>
      <c r="F203" s="1455"/>
      <c r="G203" s="1455"/>
      <c r="H203" s="1455"/>
      <c r="I203" s="1455">
        <v>0</v>
      </c>
      <c r="J203" s="1455">
        <v>0</v>
      </c>
      <c r="K203" s="1455">
        <v>0</v>
      </c>
      <c r="L203" s="1455">
        <v>0</v>
      </c>
      <c r="M203" s="1455">
        <v>0</v>
      </c>
      <c r="N203" s="1455">
        <v>0</v>
      </c>
      <c r="O203" s="1455">
        <v>0</v>
      </c>
      <c r="P203" s="1456">
        <f t="shared" si="146"/>
        <v>0</v>
      </c>
      <c r="Q203" s="1434"/>
      <c r="R203" s="1434"/>
      <c r="S203" s="1455">
        <v>0</v>
      </c>
      <c r="T203" s="1455">
        <v>0</v>
      </c>
      <c r="U203" s="1455">
        <v>0</v>
      </c>
      <c r="V203" s="1455">
        <v>0</v>
      </c>
      <c r="W203" s="1455">
        <v>0</v>
      </c>
      <c r="X203" s="1455">
        <v>0</v>
      </c>
      <c r="Y203" s="1455">
        <v>0</v>
      </c>
      <c r="Z203" s="1455">
        <v>0</v>
      </c>
      <c r="AA203" s="1455">
        <v>951254929</v>
      </c>
      <c r="AB203" s="1455">
        <v>0</v>
      </c>
      <c r="AC203" s="1455">
        <v>0</v>
      </c>
      <c r="AD203" s="1455">
        <v>0</v>
      </c>
      <c r="AE203" s="1456">
        <f t="shared" si="136"/>
        <v>951254929</v>
      </c>
      <c r="AF203" s="1434"/>
      <c r="AG203" s="1455">
        <v>0</v>
      </c>
      <c r="AH203" s="1455">
        <v>0</v>
      </c>
      <c r="AI203" s="1455">
        <v>0</v>
      </c>
      <c r="AJ203" s="1455">
        <v>0</v>
      </c>
      <c r="AK203" s="1455">
        <v>0</v>
      </c>
      <c r="AL203" s="1455"/>
      <c r="AM203" s="1455">
        <v>0</v>
      </c>
      <c r="AN203" s="1455">
        <v>0</v>
      </c>
      <c r="AO203" s="1455"/>
      <c r="AP203" s="1455">
        <v>0</v>
      </c>
      <c r="AQ203" s="1455">
        <v>0</v>
      </c>
      <c r="AR203" s="1457">
        <v>0</v>
      </c>
      <c r="AS203" s="1456">
        <f t="shared" si="137"/>
        <v>0</v>
      </c>
      <c r="AT203" s="1436">
        <f t="shared" si="147"/>
        <v>0</v>
      </c>
      <c r="AU203" s="1457"/>
      <c r="AV203" s="1457"/>
      <c r="AW203" s="1457"/>
      <c r="AX203" s="1457"/>
      <c r="AY203" s="1457"/>
      <c r="AZ203" s="1457"/>
      <c r="BA203" s="1457"/>
      <c r="BB203" s="1457"/>
      <c r="BC203" s="1457"/>
      <c r="BD203" s="1457"/>
      <c r="BE203" s="1457"/>
      <c r="BF203" s="1457"/>
      <c r="BG203" s="1458">
        <f t="shared" si="138"/>
        <v>0</v>
      </c>
      <c r="BI203" s="1457"/>
      <c r="BJ203" s="1457"/>
      <c r="BK203" s="1457"/>
      <c r="BL203" s="1457"/>
      <c r="BM203" s="1457"/>
      <c r="BN203" s="1457"/>
      <c r="BO203" s="1457"/>
      <c r="BP203" s="1457"/>
      <c r="BQ203" s="1457"/>
      <c r="BR203" s="1457"/>
      <c r="BS203" s="1457"/>
      <c r="BT203" s="1457"/>
      <c r="BU203" s="1458">
        <f t="shared" si="139"/>
        <v>0</v>
      </c>
    </row>
    <row r="204" spans="1:73" hidden="1" outlineLevel="1">
      <c r="A204" s="1434"/>
      <c r="B204" s="1478" t="s">
        <v>627</v>
      </c>
      <c r="C204" s="1434"/>
      <c r="D204" s="1455"/>
      <c r="E204" s="1455"/>
      <c r="F204" s="1455"/>
      <c r="G204" s="1455"/>
      <c r="H204" s="1455"/>
      <c r="I204" s="1455">
        <v>0</v>
      </c>
      <c r="J204" s="1455">
        <v>0</v>
      </c>
      <c r="K204" s="1455">
        <v>0</v>
      </c>
      <c r="L204" s="1455">
        <v>0</v>
      </c>
      <c r="M204" s="1455">
        <v>0</v>
      </c>
      <c r="N204" s="1455">
        <v>0</v>
      </c>
      <c r="O204" s="1455">
        <v>0</v>
      </c>
      <c r="P204" s="1456">
        <f t="shared" si="146"/>
        <v>0</v>
      </c>
      <c r="Q204" s="1434"/>
      <c r="R204" s="1434"/>
      <c r="S204" s="1455">
        <v>0</v>
      </c>
      <c r="T204" s="1455">
        <v>0</v>
      </c>
      <c r="U204" s="1455">
        <v>0</v>
      </c>
      <c r="V204" s="1455">
        <v>0</v>
      </c>
      <c r="W204" s="1455">
        <v>0</v>
      </c>
      <c r="X204" s="1455">
        <v>0</v>
      </c>
      <c r="Y204" s="1455">
        <v>0</v>
      </c>
      <c r="Z204" s="1455">
        <v>0</v>
      </c>
      <c r="AA204" s="1455">
        <v>0</v>
      </c>
      <c r="AB204" s="1455">
        <v>0</v>
      </c>
      <c r="AC204" s="1455">
        <v>0</v>
      </c>
      <c r="AD204" s="1455">
        <v>0</v>
      </c>
      <c r="AE204" s="1456">
        <f t="shared" si="136"/>
        <v>0</v>
      </c>
      <c r="AF204" s="1434"/>
      <c r="AG204" s="1455">
        <v>0</v>
      </c>
      <c r="AH204" s="1455">
        <v>0</v>
      </c>
      <c r="AI204" s="1455">
        <v>0</v>
      </c>
      <c r="AJ204" s="1455">
        <v>0</v>
      </c>
      <c r="AK204" s="1455">
        <v>0</v>
      </c>
      <c r="AL204" s="1455"/>
      <c r="AM204" s="1455">
        <v>0</v>
      </c>
      <c r="AN204" s="1455">
        <v>0</v>
      </c>
      <c r="AO204" s="1455"/>
      <c r="AP204" s="1455">
        <v>0</v>
      </c>
      <c r="AQ204" s="1455">
        <v>0</v>
      </c>
      <c r="AR204" s="1457">
        <v>0</v>
      </c>
      <c r="AS204" s="1456">
        <f t="shared" si="137"/>
        <v>0</v>
      </c>
      <c r="AT204" s="1436">
        <f t="shared" si="147"/>
        <v>0</v>
      </c>
      <c r="AU204" s="1457"/>
      <c r="AV204" s="1457"/>
      <c r="AW204" s="1457"/>
      <c r="AX204" s="1457"/>
      <c r="AY204" s="1457"/>
      <c r="AZ204" s="1457"/>
      <c r="BA204" s="1457"/>
      <c r="BB204" s="1457"/>
      <c r="BC204" s="1457"/>
      <c r="BD204" s="1457"/>
      <c r="BE204" s="1457"/>
      <c r="BF204" s="1457"/>
      <c r="BG204" s="1458">
        <f t="shared" si="138"/>
        <v>0</v>
      </c>
      <c r="BI204" s="1457"/>
      <c r="BJ204" s="1457"/>
      <c r="BK204" s="1457"/>
      <c r="BL204" s="1457"/>
      <c r="BM204" s="1457"/>
      <c r="BN204" s="1457"/>
      <c r="BO204" s="1457"/>
      <c r="BP204" s="1457"/>
      <c r="BQ204" s="1457"/>
      <c r="BR204" s="1457"/>
      <c r="BS204" s="1457"/>
      <c r="BT204" s="1457"/>
      <c r="BU204" s="1458">
        <f t="shared" si="139"/>
        <v>0</v>
      </c>
    </row>
    <row r="205" spans="1:73" hidden="1" outlineLevel="1">
      <c r="A205" s="1434"/>
      <c r="B205" s="1478" t="s">
        <v>628</v>
      </c>
      <c r="C205" s="1434"/>
      <c r="D205" s="1455"/>
      <c r="E205" s="1455"/>
      <c r="F205" s="1455"/>
      <c r="G205" s="1455"/>
      <c r="H205" s="1455"/>
      <c r="I205" s="1455">
        <v>0</v>
      </c>
      <c r="J205" s="1455">
        <v>0</v>
      </c>
      <c r="K205" s="1455">
        <v>0</v>
      </c>
      <c r="L205" s="1455">
        <v>0</v>
      </c>
      <c r="M205" s="1455">
        <v>0</v>
      </c>
      <c r="N205" s="1455">
        <v>0</v>
      </c>
      <c r="O205" s="1455">
        <v>70</v>
      </c>
      <c r="P205" s="1456">
        <f t="shared" si="146"/>
        <v>70</v>
      </c>
      <c r="Q205" s="1434"/>
      <c r="R205" s="1434"/>
      <c r="S205" s="1455">
        <v>0</v>
      </c>
      <c r="T205" s="1455">
        <v>5</v>
      </c>
      <c r="U205" s="1455">
        <v>0</v>
      </c>
      <c r="V205" s="1455">
        <v>0</v>
      </c>
      <c r="W205" s="1455">
        <v>0</v>
      </c>
      <c r="X205" s="1455">
        <v>0</v>
      </c>
      <c r="Y205" s="1455">
        <v>0</v>
      </c>
      <c r="Z205" s="1455">
        <v>0</v>
      </c>
      <c r="AA205" s="1455">
        <v>0</v>
      </c>
      <c r="AB205" s="1455">
        <v>0</v>
      </c>
      <c r="AC205" s="1455">
        <v>0</v>
      </c>
      <c r="AD205" s="1455">
        <v>14441347</v>
      </c>
      <c r="AE205" s="1456">
        <f t="shared" si="136"/>
        <v>14441352</v>
      </c>
      <c r="AF205" s="1434"/>
      <c r="AG205" s="1455">
        <v>0</v>
      </c>
      <c r="AH205" s="1455">
        <v>5</v>
      </c>
      <c r="AI205" s="1455">
        <v>0</v>
      </c>
      <c r="AJ205" s="1455">
        <v>0</v>
      </c>
      <c r="AK205" s="1455">
        <v>1191743</v>
      </c>
      <c r="AL205" s="1455">
        <v>0</v>
      </c>
      <c r="AM205" s="1455">
        <v>268848667</v>
      </c>
      <c r="AN205" s="1455">
        <v>0</v>
      </c>
      <c r="AO205" s="1455"/>
      <c r="AP205" s="1455">
        <v>0</v>
      </c>
      <c r="AQ205" s="1455">
        <v>50784</v>
      </c>
      <c r="AR205" s="1457">
        <v>-50780</v>
      </c>
      <c r="AS205" s="1456">
        <f t="shared" si="137"/>
        <v>270040419</v>
      </c>
      <c r="AT205" s="1436">
        <f t="shared" si="147"/>
        <v>270040415</v>
      </c>
      <c r="AU205" s="1457"/>
      <c r="AV205" s="1457"/>
      <c r="AW205" s="1457"/>
      <c r="AX205" s="1457"/>
      <c r="AY205" s="1457">
        <v>3</v>
      </c>
      <c r="AZ205" s="1457"/>
      <c r="BA205" s="1457"/>
      <c r="BB205" s="1457">
        <v>5</v>
      </c>
      <c r="BC205" s="1457"/>
      <c r="BD205" s="1457"/>
      <c r="BE205" s="1457">
        <v>9</v>
      </c>
      <c r="BF205" s="1457"/>
      <c r="BG205" s="1458">
        <f t="shared" si="138"/>
        <v>17</v>
      </c>
      <c r="BI205" s="1457"/>
      <c r="BJ205" s="1457"/>
      <c r="BK205" s="1457"/>
      <c r="BL205" s="1457"/>
      <c r="BM205" s="1457"/>
      <c r="BN205" s="1457"/>
      <c r="BO205" s="1457"/>
      <c r="BP205" s="1457"/>
      <c r="BQ205" s="1457"/>
      <c r="BR205" s="1457"/>
      <c r="BS205" s="1457"/>
      <c r="BT205" s="1457"/>
      <c r="BU205" s="1458">
        <f t="shared" si="139"/>
        <v>0</v>
      </c>
    </row>
    <row r="206" spans="1:73" hidden="1" outlineLevel="1">
      <c r="A206" s="1434"/>
      <c r="B206" s="1478" t="s">
        <v>629</v>
      </c>
      <c r="C206" s="1434"/>
      <c r="D206" s="1455"/>
      <c r="E206" s="1455"/>
      <c r="F206" s="1455"/>
      <c r="G206" s="1455"/>
      <c r="H206" s="1455"/>
      <c r="I206" s="1455">
        <v>0</v>
      </c>
      <c r="J206" s="1455">
        <v>0</v>
      </c>
      <c r="K206" s="1455">
        <v>0</v>
      </c>
      <c r="L206" s="1455">
        <v>0</v>
      </c>
      <c r="M206" s="1455">
        <v>0</v>
      </c>
      <c r="N206" s="1455">
        <v>0</v>
      </c>
      <c r="O206" s="1455">
        <v>0</v>
      </c>
      <c r="P206" s="1456">
        <f t="shared" si="146"/>
        <v>0</v>
      </c>
      <c r="Q206" s="1434"/>
      <c r="R206" s="1434"/>
      <c r="S206" s="1455">
        <v>0</v>
      </c>
      <c r="T206" s="1455">
        <v>0</v>
      </c>
      <c r="U206" s="1455">
        <v>0</v>
      </c>
      <c r="V206" s="1455">
        <v>0</v>
      </c>
      <c r="W206" s="1455">
        <v>0</v>
      </c>
      <c r="X206" s="1455">
        <v>0</v>
      </c>
      <c r="Y206" s="1455">
        <v>0</v>
      </c>
      <c r="Z206" s="1455">
        <v>0</v>
      </c>
      <c r="AA206" s="1455">
        <v>0</v>
      </c>
      <c r="AB206" s="1455">
        <v>0</v>
      </c>
      <c r="AC206" s="1455">
        <v>0</v>
      </c>
      <c r="AD206" s="1455">
        <v>0</v>
      </c>
      <c r="AE206" s="1456">
        <f t="shared" si="136"/>
        <v>0</v>
      </c>
      <c r="AF206" s="1434"/>
      <c r="AG206" s="1455">
        <v>0</v>
      </c>
      <c r="AH206" s="1455">
        <v>0</v>
      </c>
      <c r="AI206" s="1455">
        <v>0</v>
      </c>
      <c r="AJ206" s="1455">
        <v>0</v>
      </c>
      <c r="AK206" s="1455">
        <v>0</v>
      </c>
      <c r="AL206" s="1455"/>
      <c r="AM206" s="1455">
        <v>0</v>
      </c>
      <c r="AN206" s="1455">
        <v>0</v>
      </c>
      <c r="AO206" s="1455"/>
      <c r="AP206" s="1455">
        <v>0</v>
      </c>
      <c r="AQ206" s="1455">
        <v>0</v>
      </c>
      <c r="AR206" s="1457">
        <v>0</v>
      </c>
      <c r="AS206" s="1456">
        <f t="shared" si="137"/>
        <v>0</v>
      </c>
      <c r="AT206" s="1436">
        <f t="shared" si="147"/>
        <v>0</v>
      </c>
      <c r="AU206" s="1457"/>
      <c r="AV206" s="1457"/>
      <c r="AW206" s="1457"/>
      <c r="AX206" s="1457"/>
      <c r="AY206" s="1457"/>
      <c r="AZ206" s="1457"/>
      <c r="BA206" s="1457"/>
      <c r="BB206" s="1457"/>
      <c r="BC206" s="1457"/>
      <c r="BD206" s="1457"/>
      <c r="BE206" s="1457"/>
      <c r="BF206" s="1457"/>
      <c r="BG206" s="1458">
        <f t="shared" si="138"/>
        <v>0</v>
      </c>
      <c r="BI206" s="1457"/>
      <c r="BJ206" s="1457"/>
      <c r="BK206" s="1457"/>
      <c r="BL206" s="1457"/>
      <c r="BM206" s="1457"/>
      <c r="BN206" s="1457"/>
      <c r="BO206" s="1457"/>
      <c r="BP206" s="1457"/>
      <c r="BQ206" s="1457"/>
      <c r="BR206" s="1457"/>
      <c r="BS206" s="1457"/>
      <c r="BT206" s="1457"/>
      <c r="BU206" s="1458">
        <f t="shared" si="139"/>
        <v>0</v>
      </c>
    </row>
    <row r="207" spans="1:73" hidden="1" outlineLevel="1">
      <c r="A207" s="1434"/>
      <c r="B207" s="1478" t="s">
        <v>630</v>
      </c>
      <c r="C207" s="1434"/>
      <c r="D207" s="1455"/>
      <c r="E207" s="1455"/>
      <c r="F207" s="1455"/>
      <c r="G207" s="1455"/>
      <c r="H207" s="1455"/>
      <c r="I207" s="1455">
        <v>0</v>
      </c>
      <c r="J207" s="1455">
        <v>0</v>
      </c>
      <c r="K207" s="1455">
        <v>0</v>
      </c>
      <c r="L207" s="1455">
        <v>0</v>
      </c>
      <c r="M207" s="1455">
        <v>0</v>
      </c>
      <c r="N207" s="1455">
        <v>0</v>
      </c>
      <c r="O207" s="1455">
        <v>0</v>
      </c>
      <c r="P207" s="1456">
        <f t="shared" si="146"/>
        <v>0</v>
      </c>
      <c r="Q207" s="1434"/>
      <c r="R207" s="1434"/>
      <c r="S207" s="1455">
        <v>0</v>
      </c>
      <c r="T207" s="1455">
        <v>0</v>
      </c>
      <c r="U207" s="1455">
        <v>0</v>
      </c>
      <c r="V207" s="1455">
        <v>0</v>
      </c>
      <c r="W207" s="1455">
        <v>0</v>
      </c>
      <c r="X207" s="1455">
        <v>0</v>
      </c>
      <c r="Y207" s="1455">
        <v>0</v>
      </c>
      <c r="Z207" s="1455">
        <v>0</v>
      </c>
      <c r="AA207" s="1455">
        <v>0</v>
      </c>
      <c r="AB207" s="1455">
        <v>0</v>
      </c>
      <c r="AC207" s="1455">
        <v>0</v>
      </c>
      <c r="AD207" s="1455">
        <v>0</v>
      </c>
      <c r="AE207" s="1456">
        <f t="shared" si="136"/>
        <v>0</v>
      </c>
      <c r="AF207" s="1434"/>
      <c r="AG207" s="1455">
        <v>0</v>
      </c>
      <c r="AH207" s="1455">
        <v>0</v>
      </c>
      <c r="AI207" s="1455">
        <v>0</v>
      </c>
      <c r="AJ207" s="1455">
        <v>0</v>
      </c>
      <c r="AK207" s="1455">
        <v>0</v>
      </c>
      <c r="AL207" s="1455"/>
      <c r="AM207" s="1455">
        <v>0</v>
      </c>
      <c r="AN207" s="1455">
        <v>0</v>
      </c>
      <c r="AO207" s="1455"/>
      <c r="AP207" s="1455">
        <v>0</v>
      </c>
      <c r="AQ207" s="1455">
        <v>0</v>
      </c>
      <c r="AR207" s="1457">
        <v>0</v>
      </c>
      <c r="AS207" s="1456">
        <f t="shared" si="137"/>
        <v>0</v>
      </c>
      <c r="AT207" s="1436">
        <f t="shared" si="147"/>
        <v>0</v>
      </c>
      <c r="AU207" s="1457"/>
      <c r="AV207" s="1457"/>
      <c r="AW207" s="1457"/>
      <c r="AX207" s="1457"/>
      <c r="AY207" s="1457"/>
      <c r="AZ207" s="1457"/>
      <c r="BA207" s="1457"/>
      <c r="BB207" s="1457"/>
      <c r="BC207" s="1457"/>
      <c r="BD207" s="1457"/>
      <c r="BE207" s="1457"/>
      <c r="BF207" s="1457"/>
      <c r="BG207" s="1458">
        <f t="shared" si="138"/>
        <v>0</v>
      </c>
      <c r="BI207" s="1457"/>
      <c r="BJ207" s="1457"/>
      <c r="BK207" s="1457"/>
      <c r="BL207" s="1457"/>
      <c r="BM207" s="1457"/>
      <c r="BN207" s="1457"/>
      <c r="BO207" s="1457"/>
      <c r="BP207" s="1457"/>
      <c r="BQ207" s="1457"/>
      <c r="BR207" s="1457"/>
      <c r="BS207" s="1457"/>
      <c r="BT207" s="1457"/>
      <c r="BU207" s="1458">
        <f t="shared" si="139"/>
        <v>0</v>
      </c>
    </row>
    <row r="208" spans="1:73" hidden="1" outlineLevel="1">
      <c r="A208" s="1434"/>
      <c r="B208" s="1478" t="s">
        <v>631</v>
      </c>
      <c r="C208" s="1434"/>
      <c r="D208" s="1455"/>
      <c r="E208" s="1455"/>
      <c r="F208" s="1455"/>
      <c r="G208" s="1455"/>
      <c r="H208" s="1455"/>
      <c r="I208" s="1455">
        <v>0</v>
      </c>
      <c r="J208" s="1455">
        <v>0</v>
      </c>
      <c r="K208" s="1455">
        <v>0</v>
      </c>
      <c r="L208" s="1455">
        <v>0</v>
      </c>
      <c r="M208" s="1455">
        <v>0</v>
      </c>
      <c r="N208" s="1455">
        <v>0</v>
      </c>
      <c r="O208" s="1455">
        <v>0</v>
      </c>
      <c r="P208" s="1456">
        <f t="shared" si="146"/>
        <v>0</v>
      </c>
      <c r="Q208" s="1434"/>
      <c r="R208" s="1434"/>
      <c r="S208" s="1455">
        <v>0</v>
      </c>
      <c r="T208" s="1455">
        <v>0</v>
      </c>
      <c r="U208" s="1455">
        <v>0</v>
      </c>
      <c r="V208" s="1455">
        <v>0</v>
      </c>
      <c r="W208" s="1455">
        <v>0</v>
      </c>
      <c r="X208" s="1455">
        <v>0</v>
      </c>
      <c r="Y208" s="1455">
        <v>0</v>
      </c>
      <c r="Z208" s="1455">
        <v>0</v>
      </c>
      <c r="AA208" s="1455">
        <v>0</v>
      </c>
      <c r="AB208" s="1455">
        <v>0</v>
      </c>
      <c r="AC208" s="1455">
        <v>0</v>
      </c>
      <c r="AD208" s="1455">
        <v>0</v>
      </c>
      <c r="AE208" s="1456">
        <f t="shared" si="136"/>
        <v>0</v>
      </c>
      <c r="AF208" s="1434"/>
      <c r="AG208" s="1455">
        <v>0</v>
      </c>
      <c r="AH208" s="1455">
        <v>0</v>
      </c>
      <c r="AI208" s="1455">
        <v>0</v>
      </c>
      <c r="AJ208" s="1455">
        <v>0</v>
      </c>
      <c r="AK208" s="1455">
        <v>0</v>
      </c>
      <c r="AL208" s="1455"/>
      <c r="AM208" s="1455">
        <v>0</v>
      </c>
      <c r="AN208" s="1455">
        <v>0</v>
      </c>
      <c r="AO208" s="1455"/>
      <c r="AP208" s="1455">
        <v>0</v>
      </c>
      <c r="AQ208" s="1455">
        <v>0</v>
      </c>
      <c r="AR208" s="1457">
        <v>0</v>
      </c>
      <c r="AS208" s="1456">
        <f t="shared" si="137"/>
        <v>0</v>
      </c>
      <c r="AT208" s="1436">
        <f t="shared" si="147"/>
        <v>0</v>
      </c>
      <c r="AU208" s="1457"/>
      <c r="AV208" s="1457"/>
      <c r="AW208" s="1457"/>
      <c r="AX208" s="1457"/>
      <c r="AY208" s="1457"/>
      <c r="AZ208" s="1457"/>
      <c r="BA208" s="1457"/>
      <c r="BB208" s="1457"/>
      <c r="BC208" s="1457"/>
      <c r="BD208" s="1457"/>
      <c r="BE208" s="1457"/>
      <c r="BF208" s="1457"/>
      <c r="BG208" s="1458">
        <f t="shared" si="138"/>
        <v>0</v>
      </c>
      <c r="BI208" s="1457"/>
      <c r="BJ208" s="1457"/>
      <c r="BK208" s="1457"/>
      <c r="BL208" s="1457"/>
      <c r="BM208" s="1457"/>
      <c r="BN208" s="1457"/>
      <c r="BO208" s="1457"/>
      <c r="BP208" s="1457"/>
      <c r="BQ208" s="1457"/>
      <c r="BR208" s="1457"/>
      <c r="BS208" s="1457"/>
      <c r="BT208" s="1457"/>
      <c r="BU208" s="1458">
        <f t="shared" si="139"/>
        <v>0</v>
      </c>
    </row>
    <row r="209" spans="1:73" hidden="1" outlineLevel="1">
      <c r="A209" s="1434"/>
      <c r="B209" s="1478" t="s">
        <v>632</v>
      </c>
      <c r="C209" s="1434"/>
      <c r="D209" s="1455"/>
      <c r="E209" s="1455"/>
      <c r="F209" s="1455"/>
      <c r="G209" s="1455"/>
      <c r="H209" s="1455"/>
      <c r="I209" s="1455"/>
      <c r="J209" s="1455"/>
      <c r="K209" s="1455"/>
      <c r="L209" s="1455"/>
      <c r="M209" s="1455"/>
      <c r="N209" s="1455"/>
      <c r="O209" s="1455"/>
      <c r="P209" s="1456"/>
      <c r="Q209" s="1434"/>
      <c r="R209" s="1434"/>
      <c r="S209" s="1455"/>
      <c r="T209" s="1455"/>
      <c r="U209" s="1455"/>
      <c r="V209" s="1455"/>
      <c r="W209" s="1455"/>
      <c r="X209" s="1455"/>
      <c r="Y209" s="1455"/>
      <c r="Z209" s="1455"/>
      <c r="AA209" s="1455"/>
      <c r="AB209" s="1455"/>
      <c r="AC209" s="1455"/>
      <c r="AD209" s="1455"/>
      <c r="AE209" s="1456">
        <f t="shared" si="136"/>
        <v>0</v>
      </c>
      <c r="AF209" s="1434"/>
      <c r="AG209" s="1455">
        <v>0</v>
      </c>
      <c r="AH209" s="1455">
        <v>0</v>
      </c>
      <c r="AI209" s="1455">
        <v>0</v>
      </c>
      <c r="AJ209" s="1455">
        <v>0</v>
      </c>
      <c r="AK209" s="1455">
        <v>0</v>
      </c>
      <c r="AL209" s="1455"/>
      <c r="AM209" s="1455">
        <v>0</v>
      </c>
      <c r="AN209" s="1455">
        <v>0</v>
      </c>
      <c r="AO209" s="1455"/>
      <c r="AP209" s="1455">
        <v>0</v>
      </c>
      <c r="AQ209" s="1455">
        <v>0</v>
      </c>
      <c r="AR209" s="1457">
        <v>0</v>
      </c>
      <c r="AS209" s="1456">
        <f t="shared" si="137"/>
        <v>0</v>
      </c>
      <c r="AT209" s="1436">
        <f t="shared" si="147"/>
        <v>0</v>
      </c>
      <c r="AU209" s="1457"/>
      <c r="AV209" s="1457"/>
      <c r="AW209" s="1457"/>
      <c r="AX209" s="1457"/>
      <c r="AY209" s="1457"/>
      <c r="AZ209" s="1457"/>
      <c r="BA209" s="1457"/>
      <c r="BB209" s="1457"/>
      <c r="BC209" s="1457"/>
      <c r="BD209" s="1457"/>
      <c r="BE209" s="1457"/>
      <c r="BF209" s="1457"/>
      <c r="BG209" s="1458">
        <f t="shared" si="138"/>
        <v>0</v>
      </c>
      <c r="BI209" s="1457"/>
      <c r="BJ209" s="1457"/>
      <c r="BK209" s="1457"/>
      <c r="BL209" s="1457"/>
      <c r="BM209" s="1457"/>
      <c r="BN209" s="1457"/>
      <c r="BO209" s="1457"/>
      <c r="BP209" s="1457"/>
      <c r="BQ209" s="1457"/>
      <c r="BR209" s="1457"/>
      <c r="BS209" s="1457"/>
      <c r="BT209" s="1457"/>
      <c r="BU209" s="1458">
        <f t="shared" si="139"/>
        <v>0</v>
      </c>
    </row>
    <row r="210" spans="1:73" hidden="1" outlineLevel="1">
      <c r="A210" s="1434"/>
      <c r="B210" s="1478" t="s">
        <v>633</v>
      </c>
      <c r="C210" s="1434"/>
      <c r="D210" s="1455"/>
      <c r="E210" s="1455"/>
      <c r="F210" s="1455"/>
      <c r="G210" s="1455"/>
      <c r="H210" s="1455"/>
      <c r="I210" s="1455">
        <v>0</v>
      </c>
      <c r="J210" s="1455">
        <v>0</v>
      </c>
      <c r="K210" s="1455">
        <v>0</v>
      </c>
      <c r="L210" s="1455">
        <v>0</v>
      </c>
      <c r="M210" s="1455">
        <v>0</v>
      </c>
      <c r="N210" s="1455">
        <v>0</v>
      </c>
      <c r="O210" s="1455">
        <v>0</v>
      </c>
      <c r="P210" s="1456">
        <f t="shared" si="146"/>
        <v>0</v>
      </c>
      <c r="Q210" s="1434"/>
      <c r="R210" s="1434"/>
      <c r="S210" s="1455">
        <v>0</v>
      </c>
      <c r="T210" s="1455">
        <v>0</v>
      </c>
      <c r="U210" s="1455">
        <v>0</v>
      </c>
      <c r="V210" s="1455">
        <v>0</v>
      </c>
      <c r="W210" s="1455">
        <v>0</v>
      </c>
      <c r="X210" s="1455">
        <v>0</v>
      </c>
      <c r="Y210" s="1455">
        <v>0</v>
      </c>
      <c r="Z210" s="1455">
        <v>0</v>
      </c>
      <c r="AA210" s="1455">
        <v>0</v>
      </c>
      <c r="AB210" s="1455">
        <v>0</v>
      </c>
      <c r="AC210" s="1455">
        <v>0</v>
      </c>
      <c r="AD210" s="1455">
        <v>0</v>
      </c>
      <c r="AE210" s="1456">
        <f t="shared" si="136"/>
        <v>0</v>
      </c>
      <c r="AF210" s="1434"/>
      <c r="AG210" s="1455">
        <v>0</v>
      </c>
      <c r="AH210" s="1455">
        <v>0</v>
      </c>
      <c r="AI210" s="1455">
        <v>0</v>
      </c>
      <c r="AJ210" s="1455">
        <v>0</v>
      </c>
      <c r="AK210" s="1455">
        <v>0</v>
      </c>
      <c r="AL210" s="1455"/>
      <c r="AM210" s="1455">
        <v>0</v>
      </c>
      <c r="AN210" s="1455">
        <v>0</v>
      </c>
      <c r="AO210" s="1455"/>
      <c r="AP210" s="1455">
        <v>0</v>
      </c>
      <c r="AQ210" s="1455">
        <v>0</v>
      </c>
      <c r="AR210" s="1457">
        <v>0</v>
      </c>
      <c r="AS210" s="1456">
        <f t="shared" si="137"/>
        <v>0</v>
      </c>
      <c r="AT210" s="1436">
        <f t="shared" si="147"/>
        <v>0</v>
      </c>
      <c r="AU210" s="1457"/>
      <c r="AV210" s="1457"/>
      <c r="AW210" s="1457"/>
      <c r="AX210" s="1457"/>
      <c r="AY210" s="1457"/>
      <c r="AZ210" s="1457"/>
      <c r="BA210" s="1457"/>
      <c r="BB210" s="1457"/>
      <c r="BC210" s="1457"/>
      <c r="BD210" s="1457"/>
      <c r="BE210" s="1457"/>
      <c r="BF210" s="1457"/>
      <c r="BG210" s="1458">
        <f t="shared" si="138"/>
        <v>0</v>
      </c>
      <c r="BI210" s="1457"/>
      <c r="BJ210" s="1457"/>
      <c r="BK210" s="1457"/>
      <c r="BL210" s="1457"/>
      <c r="BM210" s="1457"/>
      <c r="BN210" s="1457"/>
      <c r="BO210" s="1457"/>
      <c r="BP210" s="1457"/>
      <c r="BQ210" s="1457"/>
      <c r="BR210" s="1457"/>
      <c r="BS210" s="1457"/>
      <c r="BT210" s="1457"/>
      <c r="BU210" s="1458">
        <f t="shared" si="139"/>
        <v>0</v>
      </c>
    </row>
    <row r="211" spans="1:73" hidden="1" outlineLevel="1">
      <c r="A211" s="1434"/>
      <c r="B211" s="1478" t="s">
        <v>634</v>
      </c>
      <c r="C211" s="1434"/>
      <c r="D211" s="1455"/>
      <c r="E211" s="1455"/>
      <c r="F211" s="1455"/>
      <c r="G211" s="1455"/>
      <c r="H211" s="1455"/>
      <c r="I211" s="1455">
        <v>0</v>
      </c>
      <c r="J211" s="1455">
        <v>0</v>
      </c>
      <c r="K211" s="1455">
        <v>0</v>
      </c>
      <c r="L211" s="1455">
        <v>0</v>
      </c>
      <c r="M211" s="1455">
        <v>0</v>
      </c>
      <c r="N211" s="1455">
        <v>0</v>
      </c>
      <c r="O211" s="1455">
        <v>0</v>
      </c>
      <c r="P211" s="1456">
        <f t="shared" si="146"/>
        <v>0</v>
      </c>
      <c r="Q211" s="1434"/>
      <c r="R211" s="1434"/>
      <c r="S211" s="1455">
        <v>0</v>
      </c>
      <c r="T211" s="1455">
        <v>0</v>
      </c>
      <c r="U211" s="1455">
        <v>0</v>
      </c>
      <c r="V211" s="1455">
        <v>0</v>
      </c>
      <c r="W211" s="1455">
        <v>0</v>
      </c>
      <c r="X211" s="1455">
        <v>0</v>
      </c>
      <c r="Y211" s="1455">
        <v>0</v>
      </c>
      <c r="Z211" s="1455">
        <v>0</v>
      </c>
      <c r="AA211" s="1455">
        <v>0</v>
      </c>
      <c r="AB211" s="1455">
        <v>0</v>
      </c>
      <c r="AC211" s="1455">
        <v>0</v>
      </c>
      <c r="AD211" s="1455">
        <v>0</v>
      </c>
      <c r="AE211" s="1456">
        <f t="shared" si="136"/>
        <v>0</v>
      </c>
      <c r="AF211" s="1434"/>
      <c r="AG211" s="1455">
        <v>0</v>
      </c>
      <c r="AH211" s="1455">
        <v>0</v>
      </c>
      <c r="AI211" s="1455">
        <v>0</v>
      </c>
      <c r="AJ211" s="1455">
        <v>0</v>
      </c>
      <c r="AK211" s="1455">
        <v>0</v>
      </c>
      <c r="AL211" s="1455"/>
      <c r="AM211" s="1455">
        <v>0</v>
      </c>
      <c r="AN211" s="1455">
        <v>0</v>
      </c>
      <c r="AO211" s="1455"/>
      <c r="AP211" s="1455">
        <v>0</v>
      </c>
      <c r="AQ211" s="1455">
        <v>0</v>
      </c>
      <c r="AR211" s="1457">
        <v>0</v>
      </c>
      <c r="AS211" s="1456">
        <f t="shared" si="137"/>
        <v>0</v>
      </c>
      <c r="AT211" s="1436">
        <f t="shared" si="147"/>
        <v>0</v>
      </c>
      <c r="AU211" s="1457"/>
      <c r="AV211" s="1457"/>
      <c r="AW211" s="1457"/>
      <c r="AX211" s="1457"/>
      <c r="AY211" s="1457"/>
      <c r="AZ211" s="1457"/>
      <c r="BA211" s="1457"/>
      <c r="BB211" s="1457"/>
      <c r="BC211" s="1457"/>
      <c r="BD211" s="1457"/>
      <c r="BE211" s="1457"/>
      <c r="BF211" s="1457"/>
      <c r="BG211" s="1458">
        <f t="shared" si="138"/>
        <v>0</v>
      </c>
      <c r="BI211" s="1457"/>
      <c r="BJ211" s="1457"/>
      <c r="BK211" s="1457"/>
      <c r="BL211" s="1457"/>
      <c r="BM211" s="1457"/>
      <c r="BN211" s="1457"/>
      <c r="BO211" s="1457"/>
      <c r="BP211" s="1457"/>
      <c r="BQ211" s="1457"/>
      <c r="BR211" s="1457"/>
      <c r="BS211" s="1457"/>
      <c r="BT211" s="1457"/>
      <c r="BU211" s="1458">
        <f t="shared" si="139"/>
        <v>0</v>
      </c>
    </row>
    <row r="212" spans="1:73" hidden="1" outlineLevel="1">
      <c r="A212" s="1434"/>
      <c r="B212" s="1478" t="s">
        <v>635</v>
      </c>
      <c r="C212" s="1434"/>
      <c r="D212" s="1455"/>
      <c r="E212" s="1455"/>
      <c r="F212" s="1455"/>
      <c r="G212" s="1455"/>
      <c r="H212" s="1455"/>
      <c r="I212" s="1455">
        <v>0</v>
      </c>
      <c r="J212" s="1455">
        <v>0</v>
      </c>
      <c r="K212" s="1455">
        <v>0</v>
      </c>
      <c r="L212" s="1455">
        <v>0</v>
      </c>
      <c r="M212" s="1455">
        <v>0</v>
      </c>
      <c r="N212" s="1455">
        <v>0</v>
      </c>
      <c r="O212" s="1455">
        <v>0</v>
      </c>
      <c r="P212" s="1456">
        <f t="shared" si="146"/>
        <v>0</v>
      </c>
      <c r="Q212" s="1434"/>
      <c r="R212" s="1434"/>
      <c r="S212" s="1455">
        <v>0</v>
      </c>
      <c r="T212" s="1455">
        <v>0</v>
      </c>
      <c r="U212" s="1455">
        <v>0</v>
      </c>
      <c r="V212" s="1455">
        <v>0</v>
      </c>
      <c r="W212" s="1455">
        <v>0</v>
      </c>
      <c r="X212" s="1455">
        <v>0</v>
      </c>
      <c r="Y212" s="1455">
        <v>0</v>
      </c>
      <c r="Z212" s="1455">
        <v>0</v>
      </c>
      <c r="AA212" s="1455">
        <v>0</v>
      </c>
      <c r="AB212" s="1455">
        <v>0</v>
      </c>
      <c r="AC212" s="1455">
        <v>0</v>
      </c>
      <c r="AD212" s="1455">
        <v>0</v>
      </c>
      <c r="AE212" s="1456">
        <f t="shared" si="136"/>
        <v>0</v>
      </c>
      <c r="AF212" s="1434"/>
      <c r="AG212" s="1455">
        <v>0</v>
      </c>
      <c r="AH212" s="1455">
        <v>0</v>
      </c>
      <c r="AI212" s="1455">
        <v>0</v>
      </c>
      <c r="AJ212" s="1455">
        <v>0</v>
      </c>
      <c r="AK212" s="1455">
        <v>0</v>
      </c>
      <c r="AL212" s="1455"/>
      <c r="AM212" s="1455">
        <v>0</v>
      </c>
      <c r="AN212" s="1455">
        <v>0</v>
      </c>
      <c r="AO212" s="1455"/>
      <c r="AP212" s="1455">
        <v>0</v>
      </c>
      <c r="AQ212" s="1455">
        <v>0</v>
      </c>
      <c r="AR212" s="1457">
        <v>0</v>
      </c>
      <c r="AS212" s="1456">
        <f t="shared" si="137"/>
        <v>0</v>
      </c>
      <c r="AT212" s="1436">
        <f t="shared" si="147"/>
        <v>0</v>
      </c>
      <c r="AU212" s="1457"/>
      <c r="AV212" s="1457"/>
      <c r="AW212" s="1457"/>
      <c r="AX212" s="1457"/>
      <c r="AY212" s="1457"/>
      <c r="AZ212" s="1457"/>
      <c r="BA212" s="1457"/>
      <c r="BB212" s="1457"/>
      <c r="BC212" s="1457"/>
      <c r="BD212" s="1457"/>
      <c r="BE212" s="1457"/>
      <c r="BF212" s="1457"/>
      <c r="BG212" s="1458">
        <f t="shared" si="138"/>
        <v>0</v>
      </c>
      <c r="BI212" s="1457"/>
      <c r="BJ212" s="1457"/>
      <c r="BK212" s="1457"/>
      <c r="BL212" s="1457"/>
      <c r="BM212" s="1457"/>
      <c r="BN212" s="1457"/>
      <c r="BO212" s="1457"/>
      <c r="BP212" s="1457"/>
      <c r="BQ212" s="1457"/>
      <c r="BR212" s="1457"/>
      <c r="BS212" s="1457"/>
      <c r="BT212" s="1457"/>
      <c r="BU212" s="1458">
        <f t="shared" si="139"/>
        <v>0</v>
      </c>
    </row>
    <row r="213" spans="1:73" hidden="1" outlineLevel="1">
      <c r="A213" s="1434"/>
      <c r="B213" s="1478" t="s">
        <v>636</v>
      </c>
      <c r="C213" s="1434"/>
      <c r="D213" s="1455"/>
      <c r="E213" s="1455"/>
      <c r="F213" s="1455"/>
      <c r="G213" s="1455"/>
      <c r="H213" s="1455"/>
      <c r="I213" s="1455">
        <v>0</v>
      </c>
      <c r="J213" s="1455">
        <v>0</v>
      </c>
      <c r="K213" s="1455">
        <v>0</v>
      </c>
      <c r="L213" s="1455">
        <v>0</v>
      </c>
      <c r="M213" s="1455">
        <v>0</v>
      </c>
      <c r="N213" s="1455">
        <v>0</v>
      </c>
      <c r="O213" s="1455">
        <v>0</v>
      </c>
      <c r="P213" s="1456">
        <f t="shared" si="146"/>
        <v>0</v>
      </c>
      <c r="Q213" s="1434"/>
      <c r="R213" s="1434"/>
      <c r="S213" s="1455">
        <v>0</v>
      </c>
      <c r="T213" s="1455">
        <v>0</v>
      </c>
      <c r="U213" s="1455">
        <v>0</v>
      </c>
      <c r="V213" s="1455">
        <v>0</v>
      </c>
      <c r="W213" s="1455">
        <v>0</v>
      </c>
      <c r="X213" s="1455">
        <v>0</v>
      </c>
      <c r="Y213" s="1455">
        <v>0</v>
      </c>
      <c r="Z213" s="1455">
        <v>0</v>
      </c>
      <c r="AA213" s="1455">
        <v>0</v>
      </c>
      <c r="AB213" s="1455">
        <v>0</v>
      </c>
      <c r="AC213" s="1455">
        <v>0</v>
      </c>
      <c r="AD213" s="1455">
        <v>0</v>
      </c>
      <c r="AE213" s="1456">
        <f t="shared" si="136"/>
        <v>0</v>
      </c>
      <c r="AF213" s="1434"/>
      <c r="AG213" s="1455">
        <v>0</v>
      </c>
      <c r="AH213" s="1455">
        <v>0</v>
      </c>
      <c r="AI213" s="1455">
        <v>0</v>
      </c>
      <c r="AJ213" s="1455">
        <v>0</v>
      </c>
      <c r="AK213" s="1455">
        <v>0</v>
      </c>
      <c r="AL213" s="1455"/>
      <c r="AM213" s="1455">
        <v>0</v>
      </c>
      <c r="AN213" s="1455">
        <v>0</v>
      </c>
      <c r="AO213" s="1455"/>
      <c r="AP213" s="1455">
        <v>0</v>
      </c>
      <c r="AQ213" s="1455">
        <v>0</v>
      </c>
      <c r="AR213" s="1457">
        <v>0</v>
      </c>
      <c r="AS213" s="1456">
        <f t="shared" si="137"/>
        <v>0</v>
      </c>
      <c r="AT213" s="1436">
        <f t="shared" si="147"/>
        <v>0</v>
      </c>
      <c r="AU213" s="1457"/>
      <c r="AV213" s="1457"/>
      <c r="AW213" s="1457"/>
      <c r="AX213" s="1457"/>
      <c r="AY213" s="1457"/>
      <c r="AZ213" s="1457"/>
      <c r="BA213" s="1457"/>
      <c r="BB213" s="1457"/>
      <c r="BC213" s="1457"/>
      <c r="BD213" s="1457"/>
      <c r="BE213" s="1457"/>
      <c r="BF213" s="1457"/>
      <c r="BG213" s="1458">
        <f t="shared" si="138"/>
        <v>0</v>
      </c>
      <c r="BI213" s="1457"/>
      <c r="BJ213" s="1457"/>
      <c r="BK213" s="1457"/>
      <c r="BL213" s="1457"/>
      <c r="BM213" s="1457"/>
      <c r="BN213" s="1457"/>
      <c r="BO213" s="1457"/>
      <c r="BP213" s="1457"/>
      <c r="BQ213" s="1457"/>
      <c r="BR213" s="1457"/>
      <c r="BS213" s="1457"/>
      <c r="BT213" s="1457"/>
      <c r="BU213" s="1458">
        <f t="shared" si="139"/>
        <v>0</v>
      </c>
    </row>
    <row r="214" spans="1:73" hidden="1" outlineLevel="1">
      <c r="A214" s="1434"/>
      <c r="B214" s="1478" t="s">
        <v>637</v>
      </c>
      <c r="C214" s="1434"/>
      <c r="D214" s="1455"/>
      <c r="E214" s="1455"/>
      <c r="F214" s="1455"/>
      <c r="G214" s="1455"/>
      <c r="H214" s="1455"/>
      <c r="I214" s="1455">
        <v>0</v>
      </c>
      <c r="J214" s="1455">
        <v>0</v>
      </c>
      <c r="K214" s="1455">
        <v>0</v>
      </c>
      <c r="L214" s="1455">
        <v>0</v>
      </c>
      <c r="M214" s="1455">
        <v>0</v>
      </c>
      <c r="N214" s="1455">
        <v>0</v>
      </c>
      <c r="O214" s="1455">
        <v>0</v>
      </c>
      <c r="P214" s="1456">
        <f t="shared" si="146"/>
        <v>0</v>
      </c>
      <c r="Q214" s="1434"/>
      <c r="R214" s="1434"/>
      <c r="S214" s="1455">
        <v>0</v>
      </c>
      <c r="T214" s="1455">
        <v>0</v>
      </c>
      <c r="U214" s="1455">
        <v>0</v>
      </c>
      <c r="V214" s="1455">
        <v>0</v>
      </c>
      <c r="W214" s="1455">
        <v>0</v>
      </c>
      <c r="X214" s="1455">
        <v>0</v>
      </c>
      <c r="Y214" s="1455">
        <v>0</v>
      </c>
      <c r="Z214" s="1455">
        <v>0</v>
      </c>
      <c r="AA214" s="1455">
        <v>0</v>
      </c>
      <c r="AB214" s="1455">
        <v>0</v>
      </c>
      <c r="AC214" s="1455">
        <v>0</v>
      </c>
      <c r="AD214" s="1455">
        <v>0</v>
      </c>
      <c r="AE214" s="1456">
        <f t="shared" si="136"/>
        <v>0</v>
      </c>
      <c r="AF214" s="1434"/>
      <c r="AG214" s="1455">
        <v>0</v>
      </c>
      <c r="AH214" s="1455">
        <v>0</v>
      </c>
      <c r="AI214" s="1455">
        <v>0</v>
      </c>
      <c r="AJ214" s="1455">
        <v>0</v>
      </c>
      <c r="AK214" s="1455">
        <v>0</v>
      </c>
      <c r="AL214" s="1455"/>
      <c r="AM214" s="1455">
        <v>0</v>
      </c>
      <c r="AN214" s="1455">
        <v>0</v>
      </c>
      <c r="AO214" s="1455"/>
      <c r="AP214" s="1455">
        <v>0</v>
      </c>
      <c r="AQ214" s="1455">
        <v>0</v>
      </c>
      <c r="AR214" s="1457">
        <v>0</v>
      </c>
      <c r="AS214" s="1456">
        <f t="shared" si="137"/>
        <v>0</v>
      </c>
      <c r="AT214" s="1436">
        <f t="shared" si="147"/>
        <v>0</v>
      </c>
      <c r="AU214" s="1457"/>
      <c r="AV214" s="1457"/>
      <c r="AW214" s="1457"/>
      <c r="AX214" s="1457"/>
      <c r="AY214" s="1457"/>
      <c r="AZ214" s="1457"/>
      <c r="BA214" s="1457"/>
      <c r="BB214" s="1457"/>
      <c r="BC214" s="1457"/>
      <c r="BD214" s="1457"/>
      <c r="BE214" s="1457"/>
      <c r="BF214" s="1457"/>
      <c r="BG214" s="1458">
        <f t="shared" si="138"/>
        <v>0</v>
      </c>
      <c r="BI214" s="1457"/>
      <c r="BJ214" s="1457"/>
      <c r="BK214" s="1457"/>
      <c r="BL214" s="1457"/>
      <c r="BM214" s="1457"/>
      <c r="BN214" s="1457"/>
      <c r="BO214" s="1457"/>
      <c r="BP214" s="1457"/>
      <c r="BQ214" s="1457"/>
      <c r="BR214" s="1457"/>
      <c r="BS214" s="1457"/>
      <c r="BT214" s="1457"/>
      <c r="BU214" s="1458">
        <f t="shared" si="139"/>
        <v>0</v>
      </c>
    </row>
    <row r="215" spans="1:73" hidden="1" outlineLevel="1">
      <c r="A215" s="1434"/>
      <c r="B215" s="1478" t="s">
        <v>638</v>
      </c>
      <c r="C215" s="1434"/>
      <c r="D215" s="1455"/>
      <c r="E215" s="1455"/>
      <c r="F215" s="1455"/>
      <c r="G215" s="1455"/>
      <c r="H215" s="1455"/>
      <c r="I215" s="1455">
        <v>0</v>
      </c>
      <c r="J215" s="1455">
        <v>0</v>
      </c>
      <c r="K215" s="1455">
        <v>0</v>
      </c>
      <c r="L215" s="1455">
        <v>0</v>
      </c>
      <c r="M215" s="1455">
        <v>0</v>
      </c>
      <c r="N215" s="1455">
        <v>0</v>
      </c>
      <c r="O215" s="1455">
        <v>0</v>
      </c>
      <c r="P215" s="1456">
        <f t="shared" si="146"/>
        <v>0</v>
      </c>
      <c r="Q215" s="1434"/>
      <c r="R215" s="1434"/>
      <c r="S215" s="1455">
        <v>0</v>
      </c>
      <c r="T215" s="1455">
        <v>0</v>
      </c>
      <c r="U215" s="1455">
        <v>0</v>
      </c>
      <c r="V215" s="1455">
        <v>0</v>
      </c>
      <c r="W215" s="1455">
        <v>0</v>
      </c>
      <c r="X215" s="1455">
        <v>0</v>
      </c>
      <c r="Y215" s="1455">
        <v>0</v>
      </c>
      <c r="Z215" s="1455">
        <v>0</v>
      </c>
      <c r="AA215" s="1455">
        <v>0</v>
      </c>
      <c r="AB215" s="1455">
        <v>0</v>
      </c>
      <c r="AC215" s="1455">
        <v>0</v>
      </c>
      <c r="AD215" s="1455">
        <v>0</v>
      </c>
      <c r="AE215" s="1456">
        <f t="shared" si="136"/>
        <v>0</v>
      </c>
      <c r="AF215" s="1434"/>
      <c r="AG215" s="1455">
        <v>0</v>
      </c>
      <c r="AH215" s="1455">
        <v>0</v>
      </c>
      <c r="AI215" s="1455">
        <v>0</v>
      </c>
      <c r="AJ215" s="1455">
        <v>0</v>
      </c>
      <c r="AK215" s="1455">
        <v>0</v>
      </c>
      <c r="AL215" s="1455"/>
      <c r="AM215" s="1455">
        <v>0</v>
      </c>
      <c r="AN215" s="1455">
        <v>0</v>
      </c>
      <c r="AO215" s="1455"/>
      <c r="AP215" s="1455">
        <v>0</v>
      </c>
      <c r="AQ215" s="1455">
        <v>0</v>
      </c>
      <c r="AR215" s="1457">
        <v>0</v>
      </c>
      <c r="AS215" s="1456">
        <f t="shared" si="137"/>
        <v>0</v>
      </c>
      <c r="AT215" s="1436">
        <f t="shared" si="147"/>
        <v>0</v>
      </c>
      <c r="AU215" s="1457"/>
      <c r="AV215" s="1457"/>
      <c r="AW215" s="1457"/>
      <c r="AX215" s="1457"/>
      <c r="AY215" s="1457"/>
      <c r="AZ215" s="1457"/>
      <c r="BA215" s="1457"/>
      <c r="BB215" s="1457"/>
      <c r="BC215" s="1457"/>
      <c r="BD215" s="1457"/>
      <c r="BE215" s="1457"/>
      <c r="BF215" s="1457"/>
      <c r="BG215" s="1458">
        <f t="shared" si="138"/>
        <v>0</v>
      </c>
      <c r="BI215" s="1457"/>
      <c r="BJ215" s="1457"/>
      <c r="BK215" s="1457"/>
      <c r="BL215" s="1457"/>
      <c r="BM215" s="1457"/>
      <c r="BN215" s="1457"/>
      <c r="BO215" s="1457"/>
      <c r="BP215" s="1457"/>
      <c r="BQ215" s="1457"/>
      <c r="BR215" s="1457"/>
      <c r="BS215" s="1457"/>
      <c r="BT215" s="1457"/>
      <c r="BU215" s="1458">
        <f t="shared" si="139"/>
        <v>0</v>
      </c>
    </row>
    <row r="216" spans="1:73" hidden="1" outlineLevel="1">
      <c r="A216" s="1434"/>
      <c r="B216" s="1478" t="s">
        <v>639</v>
      </c>
      <c r="C216" s="1434"/>
      <c r="D216" s="1455"/>
      <c r="E216" s="1455"/>
      <c r="F216" s="1455"/>
      <c r="G216" s="1455"/>
      <c r="H216" s="1455"/>
      <c r="I216" s="1455">
        <v>0</v>
      </c>
      <c r="J216" s="1455">
        <v>0</v>
      </c>
      <c r="K216" s="1455">
        <v>0</v>
      </c>
      <c r="L216" s="1455">
        <v>0</v>
      </c>
      <c r="M216" s="1455">
        <v>0</v>
      </c>
      <c r="N216" s="1455">
        <v>0</v>
      </c>
      <c r="O216" s="1455">
        <v>0</v>
      </c>
      <c r="P216" s="1456">
        <f t="shared" si="146"/>
        <v>0</v>
      </c>
      <c r="Q216" s="1434"/>
      <c r="R216" s="1434"/>
      <c r="S216" s="1455">
        <v>0</v>
      </c>
      <c r="T216" s="1455">
        <v>0</v>
      </c>
      <c r="U216" s="1455">
        <v>0</v>
      </c>
      <c r="V216" s="1455">
        <v>0</v>
      </c>
      <c r="W216" s="1455">
        <v>0</v>
      </c>
      <c r="X216" s="1455">
        <v>0</v>
      </c>
      <c r="Y216" s="1455">
        <v>0</v>
      </c>
      <c r="Z216" s="1455">
        <v>0</v>
      </c>
      <c r="AA216" s="1455">
        <v>0</v>
      </c>
      <c r="AB216" s="1455">
        <v>0</v>
      </c>
      <c r="AC216" s="1455">
        <v>0</v>
      </c>
      <c r="AD216" s="1455">
        <v>0</v>
      </c>
      <c r="AE216" s="1456">
        <f t="shared" si="136"/>
        <v>0</v>
      </c>
      <c r="AF216" s="1434"/>
      <c r="AG216" s="1455">
        <v>0</v>
      </c>
      <c r="AH216" s="1455">
        <v>0</v>
      </c>
      <c r="AI216" s="1455">
        <v>0</v>
      </c>
      <c r="AJ216" s="1455">
        <v>0</v>
      </c>
      <c r="AK216" s="1455">
        <v>0</v>
      </c>
      <c r="AL216" s="1455"/>
      <c r="AM216" s="1455">
        <v>0</v>
      </c>
      <c r="AN216" s="1455">
        <v>0</v>
      </c>
      <c r="AO216" s="1455"/>
      <c r="AP216" s="1455">
        <v>0</v>
      </c>
      <c r="AQ216" s="1455">
        <v>0</v>
      </c>
      <c r="AR216" s="1457">
        <v>0</v>
      </c>
      <c r="AS216" s="1456">
        <f t="shared" si="137"/>
        <v>0</v>
      </c>
      <c r="AT216" s="1436">
        <f t="shared" si="147"/>
        <v>0</v>
      </c>
      <c r="AU216" s="1457"/>
      <c r="AV216" s="1457"/>
      <c r="AW216" s="1457"/>
      <c r="AX216" s="1457"/>
      <c r="AY216" s="1457"/>
      <c r="AZ216" s="1457"/>
      <c r="BA216" s="1457"/>
      <c r="BB216" s="1457"/>
      <c r="BC216" s="1457"/>
      <c r="BD216" s="1457"/>
      <c r="BE216" s="1457"/>
      <c r="BF216" s="1457"/>
      <c r="BG216" s="1458">
        <f t="shared" si="138"/>
        <v>0</v>
      </c>
      <c r="BI216" s="1457"/>
      <c r="BJ216" s="1457"/>
      <c r="BK216" s="1457"/>
      <c r="BL216" s="1457"/>
      <c r="BM216" s="1457"/>
      <c r="BN216" s="1457"/>
      <c r="BO216" s="1457"/>
      <c r="BP216" s="1457"/>
      <c r="BQ216" s="1457"/>
      <c r="BR216" s="1457"/>
      <c r="BS216" s="1457"/>
      <c r="BT216" s="1457"/>
      <c r="BU216" s="1458">
        <f t="shared" si="139"/>
        <v>0</v>
      </c>
    </row>
    <row r="217" spans="1:73" hidden="1" outlineLevel="1">
      <c r="A217" s="1434"/>
      <c r="B217" s="1478" t="s">
        <v>640</v>
      </c>
      <c r="C217" s="1434"/>
      <c r="D217" s="1455"/>
      <c r="E217" s="1455"/>
      <c r="F217" s="1455"/>
      <c r="G217" s="1455"/>
      <c r="H217" s="1455"/>
      <c r="I217" s="1455">
        <v>0</v>
      </c>
      <c r="J217" s="1455">
        <v>0</v>
      </c>
      <c r="K217" s="1455">
        <v>0</v>
      </c>
      <c r="L217" s="1455">
        <v>0</v>
      </c>
      <c r="M217" s="1455">
        <v>0</v>
      </c>
      <c r="N217" s="1455">
        <v>0</v>
      </c>
      <c r="O217" s="1455">
        <v>0</v>
      </c>
      <c r="P217" s="1456">
        <f t="shared" si="146"/>
        <v>0</v>
      </c>
      <c r="Q217" s="1434"/>
      <c r="R217" s="1434"/>
      <c r="S217" s="1455">
        <v>0</v>
      </c>
      <c r="T217" s="1455">
        <v>0</v>
      </c>
      <c r="U217" s="1455">
        <v>0</v>
      </c>
      <c r="V217" s="1455">
        <v>0</v>
      </c>
      <c r="W217" s="1455">
        <v>0</v>
      </c>
      <c r="X217" s="1455">
        <v>0</v>
      </c>
      <c r="Y217" s="1455">
        <v>0</v>
      </c>
      <c r="Z217" s="1455">
        <v>0</v>
      </c>
      <c r="AA217" s="1455">
        <v>0</v>
      </c>
      <c r="AB217" s="1455">
        <v>0</v>
      </c>
      <c r="AC217" s="1455">
        <v>0</v>
      </c>
      <c r="AD217" s="1455">
        <v>0</v>
      </c>
      <c r="AE217" s="1456">
        <f t="shared" si="136"/>
        <v>0</v>
      </c>
      <c r="AF217" s="1434"/>
      <c r="AG217" s="1455">
        <v>0</v>
      </c>
      <c r="AH217" s="1455">
        <v>0</v>
      </c>
      <c r="AI217" s="1455">
        <v>0</v>
      </c>
      <c r="AJ217" s="1455">
        <v>0</v>
      </c>
      <c r="AK217" s="1455">
        <v>0</v>
      </c>
      <c r="AL217" s="1455"/>
      <c r="AM217" s="1455">
        <v>0</v>
      </c>
      <c r="AN217" s="1455">
        <v>0</v>
      </c>
      <c r="AO217" s="1455"/>
      <c r="AP217" s="1455">
        <v>0</v>
      </c>
      <c r="AQ217" s="1455">
        <v>0</v>
      </c>
      <c r="AR217" s="1457">
        <v>0</v>
      </c>
      <c r="AS217" s="1456">
        <f t="shared" si="137"/>
        <v>0</v>
      </c>
      <c r="AT217" s="1436">
        <f t="shared" si="147"/>
        <v>0</v>
      </c>
      <c r="AU217" s="1457"/>
      <c r="AV217" s="1457"/>
      <c r="AW217" s="1457"/>
      <c r="AX217" s="1457"/>
      <c r="AY217" s="1457"/>
      <c r="AZ217" s="1457"/>
      <c r="BA217" s="1457"/>
      <c r="BB217" s="1457"/>
      <c r="BC217" s="1457"/>
      <c r="BD217" s="1457"/>
      <c r="BE217" s="1457"/>
      <c r="BF217" s="1457"/>
      <c r="BG217" s="1458">
        <f t="shared" si="138"/>
        <v>0</v>
      </c>
      <c r="BI217" s="1457"/>
      <c r="BJ217" s="1457"/>
      <c r="BK217" s="1457"/>
      <c r="BL217" s="1457"/>
      <c r="BM217" s="1457"/>
      <c r="BN217" s="1457"/>
      <c r="BO217" s="1457"/>
      <c r="BP217" s="1457"/>
      <c r="BQ217" s="1457"/>
      <c r="BR217" s="1457"/>
      <c r="BS217" s="1457"/>
      <c r="BT217" s="1457"/>
      <c r="BU217" s="1458">
        <f t="shared" si="139"/>
        <v>0</v>
      </c>
    </row>
    <row r="218" spans="1:73" hidden="1" outlineLevel="1">
      <c r="A218" s="1434"/>
      <c r="B218" s="1478" t="s">
        <v>641</v>
      </c>
      <c r="C218" s="1434"/>
      <c r="D218" s="1455"/>
      <c r="E218" s="1455"/>
      <c r="F218" s="1455"/>
      <c r="G218" s="1455"/>
      <c r="H218" s="1455"/>
      <c r="I218" s="1455">
        <v>0</v>
      </c>
      <c r="J218" s="1455">
        <v>0</v>
      </c>
      <c r="K218" s="1455">
        <v>0</v>
      </c>
      <c r="L218" s="1455">
        <v>0</v>
      </c>
      <c r="M218" s="1455">
        <v>0</v>
      </c>
      <c r="N218" s="1455">
        <v>0</v>
      </c>
      <c r="O218" s="1455">
        <v>0</v>
      </c>
      <c r="P218" s="1456">
        <f t="shared" si="146"/>
        <v>0</v>
      </c>
      <c r="Q218" s="1434"/>
      <c r="R218" s="1434"/>
      <c r="S218" s="1455">
        <v>0</v>
      </c>
      <c r="T218" s="1455">
        <v>0</v>
      </c>
      <c r="U218" s="1455">
        <v>0</v>
      </c>
      <c r="V218" s="1455">
        <v>0</v>
      </c>
      <c r="W218" s="1455">
        <v>0</v>
      </c>
      <c r="X218" s="1455">
        <v>0</v>
      </c>
      <c r="Y218" s="1455">
        <v>0</v>
      </c>
      <c r="Z218" s="1455">
        <v>0</v>
      </c>
      <c r="AA218" s="1455">
        <v>0</v>
      </c>
      <c r="AB218" s="1455">
        <v>0</v>
      </c>
      <c r="AC218" s="1455">
        <v>0</v>
      </c>
      <c r="AD218" s="1455">
        <v>0</v>
      </c>
      <c r="AE218" s="1456">
        <f t="shared" si="136"/>
        <v>0</v>
      </c>
      <c r="AF218" s="1434"/>
      <c r="AG218" s="1455">
        <v>0</v>
      </c>
      <c r="AH218" s="1455">
        <v>0</v>
      </c>
      <c r="AI218" s="1455">
        <v>0</v>
      </c>
      <c r="AJ218" s="1455">
        <v>0</v>
      </c>
      <c r="AK218" s="1455">
        <v>0</v>
      </c>
      <c r="AL218" s="1455"/>
      <c r="AM218" s="1455">
        <v>0</v>
      </c>
      <c r="AN218" s="1455">
        <v>0</v>
      </c>
      <c r="AO218" s="1455"/>
      <c r="AP218" s="1455">
        <v>0</v>
      </c>
      <c r="AQ218" s="1455">
        <v>0</v>
      </c>
      <c r="AR218" s="1457">
        <v>0</v>
      </c>
      <c r="AS218" s="1456">
        <f t="shared" si="137"/>
        <v>0</v>
      </c>
      <c r="AT218" s="1436">
        <f t="shared" si="147"/>
        <v>0</v>
      </c>
      <c r="AU218" s="1457"/>
      <c r="AV218" s="1457"/>
      <c r="AW218" s="1457"/>
      <c r="AX218" s="1457"/>
      <c r="AY218" s="1457"/>
      <c r="AZ218" s="1457"/>
      <c r="BA218" s="1457"/>
      <c r="BB218" s="1457"/>
      <c r="BC218" s="1457"/>
      <c r="BD218" s="1457"/>
      <c r="BE218" s="1457"/>
      <c r="BF218" s="1457"/>
      <c r="BG218" s="1458">
        <f t="shared" si="138"/>
        <v>0</v>
      </c>
      <c r="BI218" s="1457"/>
      <c r="BJ218" s="1457"/>
      <c r="BK218" s="1457"/>
      <c r="BL218" s="1457"/>
      <c r="BM218" s="1457"/>
      <c r="BN218" s="1457"/>
      <c r="BO218" s="1457"/>
      <c r="BP218" s="1457"/>
      <c r="BQ218" s="1457"/>
      <c r="BR218" s="1457"/>
      <c r="BS218" s="1457"/>
      <c r="BT218" s="1457"/>
      <c r="BU218" s="1458">
        <f t="shared" si="139"/>
        <v>0</v>
      </c>
    </row>
    <row r="219" spans="1:73" hidden="1" outlineLevel="1">
      <c r="A219" s="1434"/>
      <c r="B219" s="1478" t="s">
        <v>642</v>
      </c>
      <c r="C219" s="1434"/>
      <c r="D219" s="1455"/>
      <c r="E219" s="1455"/>
      <c r="F219" s="1455"/>
      <c r="G219" s="1455"/>
      <c r="H219" s="1455"/>
      <c r="I219" s="1455">
        <v>0</v>
      </c>
      <c r="J219" s="1455">
        <v>0</v>
      </c>
      <c r="K219" s="1455">
        <v>0</v>
      </c>
      <c r="L219" s="1455">
        <v>0</v>
      </c>
      <c r="M219" s="1455">
        <v>0</v>
      </c>
      <c r="N219" s="1455">
        <v>0</v>
      </c>
      <c r="O219" s="1455">
        <v>0</v>
      </c>
      <c r="P219" s="1456">
        <f t="shared" si="146"/>
        <v>0</v>
      </c>
      <c r="Q219" s="1434"/>
      <c r="R219" s="1434"/>
      <c r="S219" s="1455">
        <v>0</v>
      </c>
      <c r="T219" s="1455">
        <v>0</v>
      </c>
      <c r="U219" s="1455">
        <v>0</v>
      </c>
      <c r="V219" s="1455">
        <v>0</v>
      </c>
      <c r="W219" s="1455">
        <v>0</v>
      </c>
      <c r="X219" s="1455">
        <v>0</v>
      </c>
      <c r="Y219" s="1455">
        <v>0</v>
      </c>
      <c r="Z219" s="1455">
        <v>0</v>
      </c>
      <c r="AA219" s="1455">
        <v>0</v>
      </c>
      <c r="AB219" s="1455">
        <v>0</v>
      </c>
      <c r="AC219" s="1455">
        <v>0</v>
      </c>
      <c r="AD219" s="1455">
        <v>0</v>
      </c>
      <c r="AE219" s="1456">
        <f t="shared" si="136"/>
        <v>0</v>
      </c>
      <c r="AF219" s="1434"/>
      <c r="AG219" s="1455">
        <v>0</v>
      </c>
      <c r="AH219" s="1455">
        <v>0</v>
      </c>
      <c r="AI219" s="1455">
        <v>0</v>
      </c>
      <c r="AJ219" s="1455">
        <v>0</v>
      </c>
      <c r="AK219" s="1455">
        <v>0</v>
      </c>
      <c r="AL219" s="1455"/>
      <c r="AM219" s="1455">
        <v>0</v>
      </c>
      <c r="AN219" s="1455">
        <v>0</v>
      </c>
      <c r="AO219" s="1455"/>
      <c r="AP219" s="1455">
        <v>0</v>
      </c>
      <c r="AQ219" s="1455">
        <v>0</v>
      </c>
      <c r="AR219" s="1457">
        <v>0</v>
      </c>
      <c r="AS219" s="1456">
        <f t="shared" si="137"/>
        <v>0</v>
      </c>
      <c r="AT219" s="1436">
        <f t="shared" si="147"/>
        <v>0</v>
      </c>
      <c r="AU219" s="1457"/>
      <c r="AV219" s="1457"/>
      <c r="AW219" s="1457"/>
      <c r="AX219" s="1457"/>
      <c r="AY219" s="1457"/>
      <c r="AZ219" s="1457"/>
      <c r="BA219" s="1457"/>
      <c r="BB219" s="1457"/>
      <c r="BC219" s="1457"/>
      <c r="BD219" s="1457"/>
      <c r="BE219" s="1457"/>
      <c r="BF219" s="1457"/>
      <c r="BG219" s="1458">
        <f t="shared" si="138"/>
        <v>0</v>
      </c>
      <c r="BI219" s="1457"/>
      <c r="BJ219" s="1457"/>
      <c r="BK219" s="1457"/>
      <c r="BL219" s="1457"/>
      <c r="BM219" s="1457"/>
      <c r="BN219" s="1457"/>
      <c r="BO219" s="1457"/>
      <c r="BP219" s="1457"/>
      <c r="BQ219" s="1457"/>
      <c r="BR219" s="1457"/>
      <c r="BS219" s="1457"/>
      <c r="BT219" s="1457"/>
      <c r="BU219" s="1458">
        <f t="shared" si="139"/>
        <v>0</v>
      </c>
    </row>
    <row r="220" spans="1:73" hidden="1" outlineLevel="1">
      <c r="A220" s="1434"/>
      <c r="B220" s="1479" t="s">
        <v>643</v>
      </c>
      <c r="C220" s="1434"/>
      <c r="D220" s="1455"/>
      <c r="E220" s="1455"/>
      <c r="F220" s="1455"/>
      <c r="G220" s="1455"/>
      <c r="H220" s="1455"/>
      <c r="I220" s="1455">
        <v>0</v>
      </c>
      <c r="J220" s="1455">
        <v>0</v>
      </c>
      <c r="K220" s="1455">
        <v>0</v>
      </c>
      <c r="L220" s="1455">
        <v>0</v>
      </c>
      <c r="M220" s="1455">
        <v>0</v>
      </c>
      <c r="N220" s="1455">
        <v>0</v>
      </c>
      <c r="O220" s="1455">
        <v>0</v>
      </c>
      <c r="P220" s="1456">
        <f t="shared" si="146"/>
        <v>0</v>
      </c>
      <c r="Q220" s="1434"/>
      <c r="R220" s="1434"/>
      <c r="S220" s="1455">
        <v>0</v>
      </c>
      <c r="T220" s="1455">
        <v>0</v>
      </c>
      <c r="U220" s="1455">
        <v>0</v>
      </c>
      <c r="V220" s="1455">
        <v>0</v>
      </c>
      <c r="W220" s="1455">
        <v>0</v>
      </c>
      <c r="X220" s="1455">
        <v>0</v>
      </c>
      <c r="Y220" s="1455">
        <v>0</v>
      </c>
      <c r="Z220" s="1455">
        <v>0</v>
      </c>
      <c r="AA220" s="1455">
        <v>0</v>
      </c>
      <c r="AB220" s="1455">
        <v>0</v>
      </c>
      <c r="AC220" s="1455">
        <v>0</v>
      </c>
      <c r="AD220" s="1455">
        <v>0</v>
      </c>
      <c r="AE220" s="1456">
        <f t="shared" si="136"/>
        <v>0</v>
      </c>
      <c r="AF220" s="1434"/>
      <c r="AG220" s="1455">
        <v>0</v>
      </c>
      <c r="AH220" s="1455">
        <v>0</v>
      </c>
      <c r="AI220" s="1455">
        <v>0</v>
      </c>
      <c r="AJ220" s="1455">
        <v>0</v>
      </c>
      <c r="AK220" s="1455">
        <v>0</v>
      </c>
      <c r="AL220" s="1455"/>
      <c r="AM220" s="1455">
        <v>0</v>
      </c>
      <c r="AN220" s="1455">
        <v>0</v>
      </c>
      <c r="AO220" s="1455"/>
      <c r="AP220" s="1455">
        <v>0</v>
      </c>
      <c r="AQ220" s="1455">
        <v>0</v>
      </c>
      <c r="AR220" s="1457">
        <v>0</v>
      </c>
      <c r="AS220" s="1456">
        <f t="shared" si="137"/>
        <v>0</v>
      </c>
      <c r="AT220" s="1436">
        <f t="shared" si="147"/>
        <v>0</v>
      </c>
      <c r="AU220" s="1457"/>
      <c r="AV220" s="1457"/>
      <c r="AW220" s="1457"/>
      <c r="AX220" s="1457"/>
      <c r="AY220" s="1457"/>
      <c r="AZ220" s="1457"/>
      <c r="BA220" s="1457"/>
      <c r="BB220" s="1457"/>
      <c r="BC220" s="1457"/>
      <c r="BD220" s="1457"/>
      <c r="BE220" s="1457"/>
      <c r="BF220" s="1457"/>
      <c r="BG220" s="1458">
        <f t="shared" si="138"/>
        <v>0</v>
      </c>
      <c r="BI220" s="1457"/>
      <c r="BJ220" s="1457"/>
      <c r="BK220" s="1457"/>
      <c r="BL220" s="1457"/>
      <c r="BM220" s="1457"/>
      <c r="BN220" s="1457"/>
      <c r="BO220" s="1457"/>
      <c r="BP220" s="1457"/>
      <c r="BQ220" s="1457"/>
      <c r="BR220" s="1457"/>
      <c r="BS220" s="1457"/>
      <c r="BT220" s="1457"/>
      <c r="BU220" s="1458">
        <f t="shared" si="139"/>
        <v>0</v>
      </c>
    </row>
    <row r="221" spans="1:73" hidden="1" outlineLevel="1">
      <c r="A221" s="1434"/>
      <c r="B221" s="1478" t="s">
        <v>644</v>
      </c>
      <c r="C221" s="1434"/>
      <c r="D221" s="1455"/>
      <c r="E221" s="1455"/>
      <c r="F221" s="1455"/>
      <c r="G221" s="1455"/>
      <c r="H221" s="1455"/>
      <c r="I221" s="1455">
        <v>0</v>
      </c>
      <c r="J221" s="1455">
        <v>0</v>
      </c>
      <c r="K221" s="1455">
        <v>0</v>
      </c>
      <c r="L221" s="1455">
        <v>0</v>
      </c>
      <c r="M221" s="1455">
        <v>0</v>
      </c>
      <c r="N221" s="1455">
        <v>0</v>
      </c>
      <c r="O221" s="1455">
        <v>0</v>
      </c>
      <c r="P221" s="1456">
        <f t="shared" si="146"/>
        <v>0</v>
      </c>
      <c r="Q221" s="1434"/>
      <c r="R221" s="1434"/>
      <c r="S221" s="1455">
        <v>0</v>
      </c>
      <c r="T221" s="1455">
        <v>0</v>
      </c>
      <c r="U221" s="1455">
        <v>0</v>
      </c>
      <c r="V221" s="1455">
        <v>0</v>
      </c>
      <c r="W221" s="1455">
        <v>0</v>
      </c>
      <c r="X221" s="1455">
        <v>0</v>
      </c>
      <c r="Y221" s="1455">
        <v>0</v>
      </c>
      <c r="Z221" s="1455">
        <v>0</v>
      </c>
      <c r="AA221" s="1455">
        <v>0</v>
      </c>
      <c r="AB221" s="1455">
        <v>0</v>
      </c>
      <c r="AC221" s="1455">
        <v>0</v>
      </c>
      <c r="AD221" s="1455">
        <v>0</v>
      </c>
      <c r="AE221" s="1456">
        <f t="shared" ref="AE221:AE227" si="151">SUM(S221:AD221)</f>
        <v>0</v>
      </c>
      <c r="AF221" s="1434"/>
      <c r="AG221" s="1455">
        <v>0</v>
      </c>
      <c r="AH221" s="1455">
        <v>0</v>
      </c>
      <c r="AI221" s="1455">
        <v>0</v>
      </c>
      <c r="AJ221" s="1455">
        <v>0</v>
      </c>
      <c r="AK221" s="1455">
        <v>0</v>
      </c>
      <c r="AL221" s="1455"/>
      <c r="AM221" s="1455">
        <v>0</v>
      </c>
      <c r="AN221" s="1455">
        <v>0</v>
      </c>
      <c r="AO221" s="1455"/>
      <c r="AP221" s="1455">
        <v>0</v>
      </c>
      <c r="AQ221" s="1455">
        <v>0</v>
      </c>
      <c r="AR221" s="1457">
        <v>0</v>
      </c>
      <c r="AS221" s="1456">
        <f>SUM(AG221:AR221)</f>
        <v>0</v>
      </c>
      <c r="AT221" s="1436">
        <f t="shared" si="147"/>
        <v>0</v>
      </c>
      <c r="AU221" s="1457"/>
      <c r="AV221" s="1457"/>
      <c r="AW221" s="1457"/>
      <c r="AX221" s="1457"/>
      <c r="AY221" s="1457"/>
      <c r="AZ221" s="1457"/>
      <c r="BA221" s="1457"/>
      <c r="BB221" s="1457"/>
      <c r="BC221" s="1457"/>
      <c r="BD221" s="1457"/>
      <c r="BE221" s="1457"/>
      <c r="BF221" s="1457"/>
      <c r="BG221" s="1458">
        <f>SUM(AU221:BF221)</f>
        <v>0</v>
      </c>
      <c r="BI221" s="1457"/>
      <c r="BJ221" s="1457"/>
      <c r="BK221" s="1457"/>
      <c r="BL221" s="1457"/>
      <c r="BM221" s="1457"/>
      <c r="BN221" s="1457"/>
      <c r="BO221" s="1457"/>
      <c r="BP221" s="1457"/>
      <c r="BQ221" s="1457"/>
      <c r="BR221" s="1457"/>
      <c r="BS221" s="1457"/>
      <c r="BT221" s="1457"/>
      <c r="BU221" s="1458">
        <f>SUM(BI221:BT221)</f>
        <v>0</v>
      </c>
    </row>
    <row r="222" spans="1:73" collapsed="1">
      <c r="A222" s="1434"/>
      <c r="B222" s="1476" t="s">
        <v>645</v>
      </c>
      <c r="C222" s="1434" t="s">
        <v>646</v>
      </c>
      <c r="D222" s="1477">
        <f t="shared" ref="D222:O222" si="152">D122+D124-D141+D159+D164-D192</f>
        <v>0</v>
      </c>
      <c r="E222" s="1477">
        <f t="shared" si="152"/>
        <v>0</v>
      </c>
      <c r="F222" s="1477">
        <f t="shared" si="152"/>
        <v>0</v>
      </c>
      <c r="G222" s="1477">
        <f t="shared" si="152"/>
        <v>-416086750.16446227</v>
      </c>
      <c r="H222" s="1477">
        <f t="shared" si="152"/>
        <v>-520155458.83553773</v>
      </c>
      <c r="I222" s="1477">
        <f t="shared" si="152"/>
        <v>-572826444</v>
      </c>
      <c r="J222" s="1477">
        <f t="shared" si="152"/>
        <v>-637353353</v>
      </c>
      <c r="K222" s="1477">
        <f t="shared" si="152"/>
        <v>-953331751</v>
      </c>
      <c r="L222" s="1477">
        <f t="shared" si="152"/>
        <v>-1089254262</v>
      </c>
      <c r="M222" s="1477">
        <f t="shared" si="152"/>
        <v>-1092468220</v>
      </c>
      <c r="N222" s="1477">
        <f t="shared" si="152"/>
        <v>-1101026036</v>
      </c>
      <c r="O222" s="1477">
        <f t="shared" si="152"/>
        <v>-1425011964</v>
      </c>
      <c r="P222" s="1452">
        <f t="shared" si="146"/>
        <v>-7807514239</v>
      </c>
      <c r="Q222" s="1434"/>
      <c r="R222" s="1434"/>
      <c r="S222" s="1477">
        <f t="shared" ref="S222:AD222" si="153">S122+S124-S141+S159+S164-S192</f>
        <v>-1171964233</v>
      </c>
      <c r="T222" s="1477">
        <f t="shared" si="153"/>
        <v>-1180489095</v>
      </c>
      <c r="U222" s="1477">
        <f t="shared" si="153"/>
        <v>-1298532520</v>
      </c>
      <c r="V222" s="1477">
        <f t="shared" si="153"/>
        <v>-1457197376</v>
      </c>
      <c r="W222" s="1477">
        <f t="shared" si="153"/>
        <v>-1405594114</v>
      </c>
      <c r="X222" s="1477">
        <f t="shared" si="153"/>
        <v>-1546587914</v>
      </c>
      <c r="Y222" s="1477">
        <f t="shared" si="153"/>
        <v>-1401482632</v>
      </c>
      <c r="Z222" s="1477">
        <f t="shared" si="153"/>
        <v>-1506967361</v>
      </c>
      <c r="AA222" s="1477">
        <f t="shared" si="153"/>
        <v>-2847936241</v>
      </c>
      <c r="AB222" s="1477">
        <f t="shared" si="153"/>
        <v>-1536345354</v>
      </c>
      <c r="AC222" s="1477">
        <f t="shared" si="153"/>
        <v>-590499462</v>
      </c>
      <c r="AD222" s="1477">
        <f t="shared" si="153"/>
        <v>-374002370</v>
      </c>
      <c r="AE222" s="1452">
        <f t="shared" si="151"/>
        <v>-16317598672</v>
      </c>
      <c r="AF222" s="1434"/>
      <c r="AG222" s="1477">
        <f t="shared" ref="AG222:AR222" si="154">AG122+AG124-AG141+AG159+AG164-AG192</f>
        <v>-442181232</v>
      </c>
      <c r="AH222" s="1477">
        <f t="shared" si="154"/>
        <v>-391211348</v>
      </c>
      <c r="AI222" s="1477">
        <f t="shared" si="154"/>
        <v>-289281504</v>
      </c>
      <c r="AJ222" s="1477">
        <f t="shared" si="154"/>
        <v>-349095484</v>
      </c>
      <c r="AK222" s="1477">
        <f t="shared" si="154"/>
        <v>-321134580</v>
      </c>
      <c r="AL222" s="1477">
        <f t="shared" si="154"/>
        <v>-282973950</v>
      </c>
      <c r="AM222" s="1477">
        <f t="shared" si="154"/>
        <v>-458301369</v>
      </c>
      <c r="AN222" s="1477">
        <f t="shared" si="154"/>
        <v>-247928878</v>
      </c>
      <c r="AO222" s="1477">
        <f t="shared" si="154"/>
        <v>-39496284</v>
      </c>
      <c r="AP222" s="1477">
        <f t="shared" si="154"/>
        <v>-84795430</v>
      </c>
      <c r="AQ222" s="1477">
        <f t="shared" si="154"/>
        <v>-76563794</v>
      </c>
      <c r="AR222" s="1477">
        <f t="shared" si="154"/>
        <v>40110009</v>
      </c>
      <c r="AS222" s="1452">
        <f t="shared" ref="AS222:AS227" si="155">SUM(AG222:AR222)</f>
        <v>-2942853844</v>
      </c>
      <c r="AT222" s="1436">
        <f t="shared" si="147"/>
        <v>-2906400059</v>
      </c>
      <c r="AU222" s="1477">
        <v>-69395009</v>
      </c>
      <c r="AV222" s="1477">
        <v>-65772197</v>
      </c>
      <c r="AW222" s="1477">
        <v>-33414534</v>
      </c>
      <c r="AX222" s="1477">
        <v>-69901296</v>
      </c>
      <c r="AY222" s="1477">
        <v>-59985241</v>
      </c>
      <c r="AZ222" s="1477">
        <v>-39631849</v>
      </c>
      <c r="BA222" s="1477">
        <v>-61999727</v>
      </c>
      <c r="BB222" s="1477">
        <v>-62802587</v>
      </c>
      <c r="BC222" s="1477">
        <v>-41671753</v>
      </c>
      <c r="BD222" s="1477">
        <v>-60642686</v>
      </c>
      <c r="BE222" s="1477">
        <v>-61891208</v>
      </c>
      <c r="BF222" s="1477">
        <v>-46780156</v>
      </c>
      <c r="BG222" s="1453">
        <f t="shared" ref="BG222:BG227" si="156">SUM(AU222:BF222)</f>
        <v>-673888243</v>
      </c>
      <c r="BI222" s="1477"/>
      <c r="BJ222" s="1477"/>
      <c r="BK222" s="1477"/>
      <c r="BL222" s="1477"/>
      <c r="BM222" s="1477"/>
      <c r="BN222" s="1477"/>
      <c r="BO222" s="1477"/>
      <c r="BP222" s="1477"/>
      <c r="BQ222" s="1477"/>
      <c r="BR222" s="1477"/>
      <c r="BS222" s="1477"/>
      <c r="BT222" s="1477"/>
      <c r="BU222" s="1453">
        <f t="shared" ref="BU222:BU227" si="157">SUM(BI222:BT222)</f>
        <v>0</v>
      </c>
    </row>
    <row r="223" spans="1:73">
      <c r="A223" s="1434"/>
      <c r="B223" s="1476" t="s">
        <v>647</v>
      </c>
      <c r="C223" s="1434" t="s">
        <v>648</v>
      </c>
      <c r="D223" s="1477">
        <f t="shared" ref="D223:O223" si="158">SUM(D224)</f>
        <v>0</v>
      </c>
      <c r="E223" s="1477">
        <f t="shared" si="158"/>
        <v>0</v>
      </c>
      <c r="F223" s="1477">
        <f t="shared" si="158"/>
        <v>0</v>
      </c>
      <c r="G223" s="1477">
        <f t="shared" si="158"/>
        <v>0</v>
      </c>
      <c r="H223" s="1477">
        <f t="shared" si="158"/>
        <v>0</v>
      </c>
      <c r="I223" s="1477">
        <f t="shared" si="158"/>
        <v>0</v>
      </c>
      <c r="J223" s="1477">
        <f t="shared" si="158"/>
        <v>0</v>
      </c>
      <c r="K223" s="1477">
        <f t="shared" si="158"/>
        <v>0</v>
      </c>
      <c r="L223" s="1477">
        <f t="shared" si="158"/>
        <v>0</v>
      </c>
      <c r="M223" s="1477">
        <f t="shared" si="158"/>
        <v>0</v>
      </c>
      <c r="N223" s="1477">
        <f t="shared" si="158"/>
        <v>0</v>
      </c>
      <c r="O223" s="1477">
        <f t="shared" si="158"/>
        <v>0</v>
      </c>
      <c r="P223" s="1452">
        <f t="shared" si="146"/>
        <v>0</v>
      </c>
      <c r="Q223" s="1434"/>
      <c r="R223" s="1434"/>
      <c r="S223" s="1477">
        <f t="shared" ref="S223:AD223" si="159">SUM(S224)</f>
        <v>0</v>
      </c>
      <c r="T223" s="1477">
        <f t="shared" si="159"/>
        <v>0</v>
      </c>
      <c r="U223" s="1477">
        <f t="shared" si="159"/>
        <v>0</v>
      </c>
      <c r="V223" s="1477">
        <f t="shared" si="159"/>
        <v>0</v>
      </c>
      <c r="W223" s="1477">
        <f t="shared" si="159"/>
        <v>0</v>
      </c>
      <c r="X223" s="1477">
        <f t="shared" si="159"/>
        <v>0</v>
      </c>
      <c r="Y223" s="1477">
        <f t="shared" si="159"/>
        <v>0</v>
      </c>
      <c r="Z223" s="1477">
        <f t="shared" si="159"/>
        <v>0</v>
      </c>
      <c r="AA223" s="1477">
        <f t="shared" si="159"/>
        <v>0</v>
      </c>
      <c r="AB223" s="1477">
        <f t="shared" si="159"/>
        <v>0</v>
      </c>
      <c r="AC223" s="1477">
        <f t="shared" si="159"/>
        <v>0</v>
      </c>
      <c r="AD223" s="1477">
        <f t="shared" si="159"/>
        <v>0</v>
      </c>
      <c r="AE223" s="1452">
        <f t="shared" si="151"/>
        <v>0</v>
      </c>
      <c r="AF223" s="1434"/>
      <c r="AG223" s="1477">
        <f>SUM(AG224)</f>
        <v>0</v>
      </c>
      <c r="AH223" s="1477">
        <f>SUM(AH224)</f>
        <v>0</v>
      </c>
      <c r="AI223" s="1477">
        <f>SUM(AI224)</f>
        <v>0</v>
      </c>
      <c r="AJ223" s="1477">
        <f>SUM(AJ224)</f>
        <v>0</v>
      </c>
      <c r="AK223" s="1477">
        <f>SUM(AK224)</f>
        <v>0</v>
      </c>
      <c r="AL223" s="1477">
        <v>0</v>
      </c>
      <c r="AM223" s="1477">
        <f t="shared" ref="AM223:AR223" si="160">SUM(AM224)</f>
        <v>0</v>
      </c>
      <c r="AN223" s="1477">
        <f t="shared" si="160"/>
        <v>0</v>
      </c>
      <c r="AO223" s="1477">
        <f t="shared" si="160"/>
        <v>0</v>
      </c>
      <c r="AP223" s="1477">
        <f t="shared" si="160"/>
        <v>0</v>
      </c>
      <c r="AQ223" s="1477">
        <v>0</v>
      </c>
      <c r="AR223" s="1477">
        <f t="shared" si="160"/>
        <v>0</v>
      </c>
      <c r="AS223" s="1452">
        <f t="shared" si="155"/>
        <v>0</v>
      </c>
      <c r="AT223" s="1436">
        <f t="shared" si="147"/>
        <v>0</v>
      </c>
      <c r="AU223" s="1477">
        <v>0</v>
      </c>
      <c r="AV223" s="1477">
        <v>0</v>
      </c>
      <c r="AW223" s="1477"/>
      <c r="AX223" s="1477"/>
      <c r="AY223" s="1477"/>
      <c r="AZ223" s="1477"/>
      <c r="BA223" s="1477"/>
      <c r="BB223" s="1477"/>
      <c r="BC223" s="1477"/>
      <c r="BD223" s="1477"/>
      <c r="BE223" s="1477"/>
      <c r="BF223" s="1477"/>
      <c r="BG223" s="1453">
        <f t="shared" si="156"/>
        <v>0</v>
      </c>
      <c r="BI223" s="1477"/>
      <c r="BJ223" s="1477"/>
      <c r="BK223" s="1477"/>
      <c r="BL223" s="1477"/>
      <c r="BM223" s="1477"/>
      <c r="BN223" s="1477"/>
      <c r="BO223" s="1477"/>
      <c r="BP223" s="1477"/>
      <c r="BQ223" s="1477"/>
      <c r="BR223" s="1477"/>
      <c r="BS223" s="1477"/>
      <c r="BT223" s="1477"/>
      <c r="BU223" s="1453">
        <f t="shared" si="157"/>
        <v>0</v>
      </c>
    </row>
    <row r="224" spans="1:73" hidden="1" outlineLevel="1">
      <c r="A224" s="1434"/>
      <c r="B224" s="1478" t="s">
        <v>648</v>
      </c>
      <c r="C224" s="1434"/>
      <c r="D224" s="1455"/>
      <c r="E224" s="1455"/>
      <c r="F224" s="1455"/>
      <c r="G224" s="1455"/>
      <c r="H224" s="1455"/>
      <c r="I224" s="1455">
        <v>0</v>
      </c>
      <c r="J224" s="1455">
        <v>0</v>
      </c>
      <c r="K224" s="1455">
        <v>0</v>
      </c>
      <c r="L224" s="1455">
        <v>0</v>
      </c>
      <c r="M224" s="1455">
        <v>0</v>
      </c>
      <c r="N224" s="1455">
        <v>0</v>
      </c>
      <c r="O224" s="1455">
        <v>0</v>
      </c>
      <c r="P224" s="1456">
        <f t="shared" si="146"/>
        <v>0</v>
      </c>
      <c r="Q224" s="1434"/>
      <c r="R224" s="1434"/>
      <c r="S224" s="1455">
        <v>0</v>
      </c>
      <c r="T224" s="1455">
        <v>0</v>
      </c>
      <c r="U224" s="1455">
        <v>0</v>
      </c>
      <c r="V224" s="1455">
        <v>0</v>
      </c>
      <c r="W224" s="1455">
        <v>0</v>
      </c>
      <c r="X224" s="1455">
        <v>0</v>
      </c>
      <c r="Y224" s="1455">
        <v>0</v>
      </c>
      <c r="Z224" s="1455">
        <v>0</v>
      </c>
      <c r="AA224" s="1455">
        <v>0</v>
      </c>
      <c r="AB224" s="1455">
        <v>0</v>
      </c>
      <c r="AC224" s="1455">
        <v>0</v>
      </c>
      <c r="AD224" s="1455">
        <v>0</v>
      </c>
      <c r="AE224" s="1456">
        <f t="shared" si="151"/>
        <v>0</v>
      </c>
      <c r="AF224" s="1434"/>
      <c r="AG224" s="1455">
        <v>0</v>
      </c>
      <c r="AH224" s="1455">
        <v>0</v>
      </c>
      <c r="AI224" s="1455">
        <v>0</v>
      </c>
      <c r="AJ224" s="1455">
        <v>0</v>
      </c>
      <c r="AK224" s="1455">
        <v>0</v>
      </c>
      <c r="AL224" s="1455"/>
      <c r="AM224" s="1455">
        <v>0</v>
      </c>
      <c r="AN224" s="1455">
        <v>0</v>
      </c>
      <c r="AO224" s="1455"/>
      <c r="AP224" s="1455">
        <v>0</v>
      </c>
      <c r="AQ224" s="1455">
        <v>0</v>
      </c>
      <c r="AR224" s="1457"/>
      <c r="AS224" s="1456">
        <f t="shared" si="155"/>
        <v>0</v>
      </c>
      <c r="AT224" s="1436">
        <f t="shared" si="147"/>
        <v>0</v>
      </c>
      <c r="AU224" s="1457"/>
      <c r="AV224" s="1457"/>
      <c r="AW224" s="1457"/>
      <c r="AX224" s="1457"/>
      <c r="AY224" s="1457"/>
      <c r="AZ224" s="1457"/>
      <c r="BA224" s="1457"/>
      <c r="BB224" s="1457"/>
      <c r="BC224" s="1457"/>
      <c r="BD224" s="1457"/>
      <c r="BE224" s="1457"/>
      <c r="BF224" s="1457"/>
      <c r="BG224" s="1458">
        <f t="shared" si="156"/>
        <v>0</v>
      </c>
      <c r="BI224" s="1457"/>
      <c r="BJ224" s="1457"/>
      <c r="BK224" s="1457"/>
      <c r="BL224" s="1457"/>
      <c r="BM224" s="1457"/>
      <c r="BN224" s="1457"/>
      <c r="BO224" s="1457"/>
      <c r="BP224" s="1457"/>
      <c r="BQ224" s="1457"/>
      <c r="BR224" s="1457"/>
      <c r="BS224" s="1457"/>
      <c r="BT224" s="1457"/>
      <c r="BU224" s="1458">
        <f t="shared" si="157"/>
        <v>0</v>
      </c>
    </row>
    <row r="225" spans="1:73" collapsed="1">
      <c r="A225" s="1434"/>
      <c r="B225" s="1476" t="s">
        <v>649</v>
      </c>
      <c r="C225" s="1434" t="s">
        <v>650</v>
      </c>
      <c r="D225" s="1477">
        <f t="shared" ref="D225:O225" si="161">+D222-D223</f>
        <v>0</v>
      </c>
      <c r="E225" s="1477">
        <f t="shared" si="161"/>
        <v>0</v>
      </c>
      <c r="F225" s="1477">
        <f t="shared" si="161"/>
        <v>0</v>
      </c>
      <c r="G225" s="1477">
        <f t="shared" si="161"/>
        <v>-416086750.16446227</v>
      </c>
      <c r="H225" s="1477">
        <f t="shared" si="161"/>
        <v>-520155458.83553773</v>
      </c>
      <c r="I225" s="1477">
        <f t="shared" si="161"/>
        <v>-572826444</v>
      </c>
      <c r="J225" s="1477">
        <f t="shared" si="161"/>
        <v>-637353353</v>
      </c>
      <c r="K225" s="1477">
        <f t="shared" si="161"/>
        <v>-953331751</v>
      </c>
      <c r="L225" s="1477">
        <f t="shared" si="161"/>
        <v>-1089254262</v>
      </c>
      <c r="M225" s="1477">
        <f t="shared" si="161"/>
        <v>-1092468220</v>
      </c>
      <c r="N225" s="1477">
        <f t="shared" si="161"/>
        <v>-1101026036</v>
      </c>
      <c r="O225" s="1477">
        <f t="shared" si="161"/>
        <v>-1425011964</v>
      </c>
      <c r="P225" s="1452">
        <f t="shared" si="146"/>
        <v>-7807514239</v>
      </c>
      <c r="Q225" s="1434"/>
      <c r="R225" s="1434"/>
      <c r="S225" s="1477">
        <f>+S222-S223</f>
        <v>-1171964233</v>
      </c>
      <c r="T225" s="1477">
        <f>+T222-T223</f>
        <v>-1180489095</v>
      </c>
      <c r="U225" s="1477">
        <f t="shared" ref="U225:AD225" si="162">+U222-U223</f>
        <v>-1298532520</v>
      </c>
      <c r="V225" s="1477">
        <f t="shared" si="162"/>
        <v>-1457197376</v>
      </c>
      <c r="W225" s="1477">
        <f t="shared" si="162"/>
        <v>-1405594114</v>
      </c>
      <c r="X225" s="1477">
        <f t="shared" si="162"/>
        <v>-1546587914</v>
      </c>
      <c r="Y225" s="1477">
        <f t="shared" si="162"/>
        <v>-1401482632</v>
      </c>
      <c r="Z225" s="1477">
        <f t="shared" si="162"/>
        <v>-1506967361</v>
      </c>
      <c r="AA225" s="1477">
        <f t="shared" si="162"/>
        <v>-2847936241</v>
      </c>
      <c r="AB225" s="1477">
        <f t="shared" si="162"/>
        <v>-1536345354</v>
      </c>
      <c r="AC225" s="1477">
        <f t="shared" si="162"/>
        <v>-590499462</v>
      </c>
      <c r="AD225" s="1477">
        <f t="shared" si="162"/>
        <v>-374002370</v>
      </c>
      <c r="AE225" s="1452">
        <f t="shared" si="151"/>
        <v>-16317598672</v>
      </c>
      <c r="AF225" s="1434"/>
      <c r="AG225" s="1477">
        <f t="shared" ref="AG225:AR225" si="163">+AG222-AG223</f>
        <v>-442181232</v>
      </c>
      <c r="AH225" s="1477">
        <f t="shared" si="163"/>
        <v>-391211348</v>
      </c>
      <c r="AI225" s="1477">
        <f t="shared" si="163"/>
        <v>-289281504</v>
      </c>
      <c r="AJ225" s="1477">
        <f t="shared" si="163"/>
        <v>-349095484</v>
      </c>
      <c r="AK225" s="1477">
        <f t="shared" si="163"/>
        <v>-321134580</v>
      </c>
      <c r="AL225" s="1477">
        <f t="shared" si="163"/>
        <v>-282973950</v>
      </c>
      <c r="AM225" s="1477">
        <f t="shared" si="163"/>
        <v>-458301369</v>
      </c>
      <c r="AN225" s="1477">
        <f t="shared" si="163"/>
        <v>-247928878</v>
      </c>
      <c r="AO225" s="1477">
        <f t="shared" si="163"/>
        <v>-39496284</v>
      </c>
      <c r="AP225" s="1477">
        <f t="shared" si="163"/>
        <v>-84795430</v>
      </c>
      <c r="AQ225" s="1477">
        <f t="shared" si="163"/>
        <v>-76563794</v>
      </c>
      <c r="AR225" s="1477">
        <f t="shared" si="163"/>
        <v>40110009</v>
      </c>
      <c r="AS225" s="1452">
        <f t="shared" si="155"/>
        <v>-2942853844</v>
      </c>
      <c r="AT225" s="1436">
        <f t="shared" si="147"/>
        <v>-2906400059</v>
      </c>
      <c r="AU225" s="1477">
        <v>-69395009</v>
      </c>
      <c r="AV225" s="1477">
        <v>-65772197</v>
      </c>
      <c r="AW225" s="1477">
        <f>AW222-AW223</f>
        <v>-33414534</v>
      </c>
      <c r="AX225" s="1477">
        <f t="shared" ref="AX225:BF225" si="164">AX222-AX223</f>
        <v>-69901296</v>
      </c>
      <c r="AY225" s="1477">
        <f t="shared" si="164"/>
        <v>-59985241</v>
      </c>
      <c r="AZ225" s="1477">
        <f t="shared" si="164"/>
        <v>-39631849</v>
      </c>
      <c r="BA225" s="1477">
        <f t="shared" si="164"/>
        <v>-61999727</v>
      </c>
      <c r="BB225" s="1477">
        <f t="shared" si="164"/>
        <v>-62802587</v>
      </c>
      <c r="BC225" s="1477">
        <f t="shared" si="164"/>
        <v>-41671753</v>
      </c>
      <c r="BD225" s="1477">
        <f t="shared" si="164"/>
        <v>-60642686</v>
      </c>
      <c r="BE225" s="1477">
        <f t="shared" si="164"/>
        <v>-61891208</v>
      </c>
      <c r="BF225" s="1477">
        <f t="shared" si="164"/>
        <v>-46780156</v>
      </c>
      <c r="BG225" s="1453">
        <f t="shared" si="156"/>
        <v>-673888243</v>
      </c>
      <c r="BI225" s="1477"/>
      <c r="BJ225" s="1477"/>
      <c r="BK225" s="1477"/>
      <c r="BL225" s="1477"/>
      <c r="BM225" s="1477"/>
      <c r="BN225" s="1477"/>
      <c r="BO225" s="1477"/>
      <c r="BP225" s="1477"/>
      <c r="BQ225" s="1477"/>
      <c r="BR225" s="1477"/>
      <c r="BS225" s="1477"/>
      <c r="BT225" s="1477"/>
      <c r="BU225" s="1453">
        <f t="shared" si="157"/>
        <v>0</v>
      </c>
    </row>
    <row r="226" spans="1:73" hidden="1" outlineLevel="1">
      <c r="A226" s="1434"/>
      <c r="B226" s="1478" t="s">
        <v>651</v>
      </c>
      <c r="C226" s="1434"/>
      <c r="D226" s="1455"/>
      <c r="E226" s="1455"/>
      <c r="F226" s="1455"/>
      <c r="G226" s="1455"/>
      <c r="H226" s="1455"/>
      <c r="I226" s="1455">
        <v>0</v>
      </c>
      <c r="J226" s="1455">
        <v>0</v>
      </c>
      <c r="K226" s="1455">
        <v>0</v>
      </c>
      <c r="L226" s="1455">
        <v>0</v>
      </c>
      <c r="M226" s="1455">
        <v>0</v>
      </c>
      <c r="N226" s="1455">
        <v>0</v>
      </c>
      <c r="O226" s="1455">
        <v>0</v>
      </c>
      <c r="P226" s="1456">
        <f t="shared" si="146"/>
        <v>0</v>
      </c>
      <c r="Q226" s="1434"/>
      <c r="R226" s="1434"/>
      <c r="S226" s="1455">
        <v>0</v>
      </c>
      <c r="T226" s="1455">
        <v>0</v>
      </c>
      <c r="U226" s="1455">
        <v>0</v>
      </c>
      <c r="V226" s="1455">
        <v>0</v>
      </c>
      <c r="W226" s="1455">
        <v>0</v>
      </c>
      <c r="X226" s="1455">
        <v>0</v>
      </c>
      <c r="Y226" s="1455">
        <v>0</v>
      </c>
      <c r="Z226" s="1455">
        <v>0</v>
      </c>
      <c r="AA226" s="1455">
        <v>0</v>
      </c>
      <c r="AB226" s="1455">
        <v>0</v>
      </c>
      <c r="AC226" s="1455">
        <v>0</v>
      </c>
      <c r="AD226" s="1455">
        <v>0</v>
      </c>
      <c r="AE226" s="1456">
        <f t="shared" si="151"/>
        <v>0</v>
      </c>
      <c r="AF226" s="1434"/>
      <c r="AG226" s="1455">
        <v>0</v>
      </c>
      <c r="AH226" s="1455">
        <v>0</v>
      </c>
      <c r="AI226" s="1455">
        <v>0</v>
      </c>
      <c r="AJ226" s="1455">
        <v>0</v>
      </c>
      <c r="AK226" s="1455">
        <v>0</v>
      </c>
      <c r="AL226" s="1455"/>
      <c r="AM226" s="1455">
        <v>0</v>
      </c>
      <c r="AN226" s="1455">
        <v>0</v>
      </c>
      <c r="AO226" s="1455"/>
      <c r="AP226" s="1455">
        <v>0</v>
      </c>
      <c r="AQ226" s="1455">
        <v>0</v>
      </c>
      <c r="AR226" s="1457"/>
      <c r="AS226" s="1456">
        <f t="shared" si="155"/>
        <v>0</v>
      </c>
      <c r="AT226" s="1436">
        <f t="shared" si="147"/>
        <v>0</v>
      </c>
      <c r="AU226" s="1457"/>
      <c r="AV226" s="1457"/>
      <c r="AW226" s="1457"/>
      <c r="AX226" s="1457"/>
      <c r="AY226" s="1457"/>
      <c r="AZ226" s="1457"/>
      <c r="BA226" s="1457"/>
      <c r="BB226" s="1457"/>
      <c r="BC226" s="1457"/>
      <c r="BD226" s="1457"/>
      <c r="BE226" s="1457"/>
      <c r="BF226" s="1457"/>
      <c r="BG226" s="1458">
        <f t="shared" si="156"/>
        <v>0</v>
      </c>
      <c r="BI226" s="1457"/>
      <c r="BJ226" s="1457"/>
      <c r="BK226" s="1457"/>
      <c r="BL226" s="1457"/>
      <c r="BM226" s="1457"/>
      <c r="BN226" s="1457"/>
      <c r="BO226" s="1457"/>
      <c r="BP226" s="1457"/>
      <c r="BQ226" s="1457"/>
      <c r="BR226" s="1457"/>
      <c r="BS226" s="1457"/>
      <c r="BT226" s="1457"/>
      <c r="BU226" s="1458">
        <f t="shared" si="157"/>
        <v>0</v>
      </c>
    </row>
    <row r="227" spans="1:73" collapsed="1">
      <c r="A227" s="1434"/>
      <c r="B227" s="1476" t="s">
        <v>652</v>
      </c>
      <c r="C227" s="1434" t="s">
        <v>653</v>
      </c>
      <c r="D227" s="1477">
        <f t="shared" ref="D227:O227" si="165">+D225-D226</f>
        <v>0</v>
      </c>
      <c r="E227" s="1477">
        <f t="shared" si="165"/>
        <v>0</v>
      </c>
      <c r="F227" s="1477">
        <f t="shared" si="165"/>
        <v>0</v>
      </c>
      <c r="G227" s="1477">
        <f t="shared" si="165"/>
        <v>-416086750.16446227</v>
      </c>
      <c r="H227" s="1477">
        <f t="shared" si="165"/>
        <v>-520155458.83553773</v>
      </c>
      <c r="I227" s="1477">
        <f t="shared" si="165"/>
        <v>-572826444</v>
      </c>
      <c r="J227" s="1477">
        <f t="shared" si="165"/>
        <v>-637353353</v>
      </c>
      <c r="K227" s="1477">
        <f t="shared" si="165"/>
        <v>-953331751</v>
      </c>
      <c r="L227" s="1477">
        <f t="shared" si="165"/>
        <v>-1089254262</v>
      </c>
      <c r="M227" s="1477">
        <f t="shared" si="165"/>
        <v>-1092468220</v>
      </c>
      <c r="N227" s="1477">
        <f t="shared" si="165"/>
        <v>-1101026036</v>
      </c>
      <c r="O227" s="1477">
        <f t="shared" si="165"/>
        <v>-1425011964</v>
      </c>
      <c r="P227" s="1452">
        <f t="shared" si="146"/>
        <v>-7807514239</v>
      </c>
      <c r="Q227" s="1434"/>
      <c r="R227" s="1434"/>
      <c r="S227" s="1477">
        <f>+S225-S226</f>
        <v>-1171964233</v>
      </c>
      <c r="T227" s="1477">
        <f>+T225-T226</f>
        <v>-1180489095</v>
      </c>
      <c r="U227" s="1477">
        <f t="shared" ref="U227:AD227" si="166">+U225-U226</f>
        <v>-1298532520</v>
      </c>
      <c r="V227" s="1477">
        <f t="shared" si="166"/>
        <v>-1457197376</v>
      </c>
      <c r="W227" s="1477">
        <f t="shared" si="166"/>
        <v>-1405594114</v>
      </c>
      <c r="X227" s="1477">
        <f t="shared" si="166"/>
        <v>-1546587914</v>
      </c>
      <c r="Y227" s="1477">
        <f t="shared" si="166"/>
        <v>-1401482632</v>
      </c>
      <c r="Z227" s="1477">
        <f t="shared" si="166"/>
        <v>-1506967361</v>
      </c>
      <c r="AA227" s="1477">
        <f t="shared" si="166"/>
        <v>-2847936241</v>
      </c>
      <c r="AB227" s="1477">
        <f t="shared" si="166"/>
        <v>-1536345354</v>
      </c>
      <c r="AC227" s="1477">
        <f t="shared" si="166"/>
        <v>-590499462</v>
      </c>
      <c r="AD227" s="1477">
        <f t="shared" si="166"/>
        <v>-374002370</v>
      </c>
      <c r="AE227" s="1452">
        <f t="shared" si="151"/>
        <v>-16317598672</v>
      </c>
      <c r="AF227" s="1434"/>
      <c r="AG227" s="1477">
        <f t="shared" ref="AG227:AR227" si="167">+AG225-AG226</f>
        <v>-442181232</v>
      </c>
      <c r="AH227" s="1477">
        <f t="shared" si="167"/>
        <v>-391211348</v>
      </c>
      <c r="AI227" s="1477">
        <f t="shared" si="167"/>
        <v>-289281504</v>
      </c>
      <c r="AJ227" s="1477">
        <f t="shared" si="167"/>
        <v>-349095484</v>
      </c>
      <c r="AK227" s="1477">
        <f t="shared" si="167"/>
        <v>-321134580</v>
      </c>
      <c r="AL227" s="1477">
        <f t="shared" si="167"/>
        <v>-282973950</v>
      </c>
      <c r="AM227" s="1477">
        <f t="shared" si="167"/>
        <v>-458301369</v>
      </c>
      <c r="AN227" s="1477">
        <f t="shared" si="167"/>
        <v>-247928878</v>
      </c>
      <c r="AO227" s="1477">
        <f t="shared" si="167"/>
        <v>-39496284</v>
      </c>
      <c r="AP227" s="1477">
        <f t="shared" si="167"/>
        <v>-84795430</v>
      </c>
      <c r="AQ227" s="1477">
        <f t="shared" si="167"/>
        <v>-76563794</v>
      </c>
      <c r="AR227" s="1477">
        <f t="shared" si="167"/>
        <v>40110009</v>
      </c>
      <c r="AS227" s="1452">
        <f t="shared" si="155"/>
        <v>-2942853844</v>
      </c>
      <c r="AT227" s="1436">
        <f t="shared" si="147"/>
        <v>-2906400059</v>
      </c>
      <c r="AU227" s="1477">
        <v>-69395009</v>
      </c>
      <c r="AV227" s="1477">
        <v>-65772197</v>
      </c>
      <c r="AW227" s="1477"/>
      <c r="AX227" s="1477"/>
      <c r="AY227" s="1477"/>
      <c r="AZ227" s="1477"/>
      <c r="BA227" s="1477"/>
      <c r="BB227" s="1477"/>
      <c r="BC227" s="1477"/>
      <c r="BD227" s="1477"/>
      <c r="BE227" s="1477"/>
      <c r="BF227" s="1477"/>
      <c r="BG227" s="1453">
        <f t="shared" si="156"/>
        <v>-135167206</v>
      </c>
      <c r="BI227" s="1477"/>
      <c r="BJ227" s="1477"/>
      <c r="BK227" s="1477"/>
      <c r="BL227" s="1477"/>
      <c r="BM227" s="1477"/>
      <c r="BN227" s="1477"/>
      <c r="BO227" s="1477"/>
      <c r="BP227" s="1477"/>
      <c r="BQ227" s="1477"/>
      <c r="BR227" s="1477"/>
      <c r="BS227" s="1477"/>
      <c r="BT227" s="1477"/>
      <c r="BU227" s="1453">
        <f t="shared" si="157"/>
        <v>0</v>
      </c>
    </row>
    <row r="228" spans="1:73">
      <c r="A228" s="1434"/>
      <c r="B228" s="1434"/>
      <c r="C228" s="1434"/>
      <c r="D228" s="1435"/>
      <c r="E228" s="1435"/>
      <c r="F228" s="1435"/>
      <c r="G228" s="1435">
        <v>0</v>
      </c>
      <c r="H228" s="1435">
        <v>0</v>
      </c>
      <c r="I228" s="1435">
        <v>0</v>
      </c>
      <c r="J228" s="1435">
        <v>0</v>
      </c>
      <c r="K228" s="1435"/>
      <c r="L228" s="1435"/>
      <c r="M228" s="1435"/>
      <c r="N228" s="1435"/>
      <c r="O228" s="1435"/>
      <c r="P228" s="1435"/>
      <c r="Q228" s="1434"/>
      <c r="R228" s="1434"/>
      <c r="S228" s="1435"/>
      <c r="T228" s="1435"/>
      <c r="U228" s="1435"/>
      <c r="V228" s="1434"/>
      <c r="W228" s="1434"/>
      <c r="X228" s="1434"/>
      <c r="Y228" s="1434"/>
      <c r="Z228" s="1434"/>
      <c r="AA228" s="1434"/>
      <c r="AB228" s="1434"/>
      <c r="AC228" s="1434"/>
      <c r="AD228" s="1434"/>
      <c r="AE228" s="1435"/>
      <c r="AF228" s="1434"/>
      <c r="AG228" s="1434"/>
      <c r="AH228" s="1434"/>
      <c r="AI228" s="1434"/>
      <c r="AJ228" s="1434"/>
      <c r="AK228" s="1434"/>
      <c r="AL228" s="1434"/>
      <c r="AM228" s="1434"/>
      <c r="AN228" s="1434"/>
      <c r="AO228" s="1435">
        <f>-2821604629-SUM(AG227:AO227)</f>
        <v>0</v>
      </c>
      <c r="AP228" s="1435">
        <f>-2906400059-SUM(AG227:AP227)</f>
        <v>0</v>
      </c>
      <c r="AQ228" s="1434"/>
      <c r="AR228" s="1434"/>
      <c r="AS228" s="1435"/>
      <c r="AU228" s="1434"/>
      <c r="AV228" s="1434"/>
      <c r="AW228" s="1434"/>
      <c r="AX228" s="1434"/>
      <c r="AY228" s="1434"/>
      <c r="AZ228" s="1434"/>
      <c r="BA228" s="1434"/>
      <c r="BB228" s="1434"/>
      <c r="BC228" s="1434"/>
      <c r="BD228" s="1434"/>
      <c r="BE228" s="1434"/>
      <c r="BF228" s="1434"/>
      <c r="BG228" s="1435"/>
      <c r="BI228" s="1434"/>
      <c r="BJ228" s="1434"/>
      <c r="BK228" s="1434"/>
      <c r="BL228" s="1434"/>
      <c r="BM228" s="1434"/>
      <c r="BN228" s="1434"/>
      <c r="BO228" s="1434"/>
      <c r="BP228" s="1434"/>
      <c r="BQ228" s="1434"/>
      <c r="BR228" s="1434"/>
      <c r="BS228" s="1434"/>
      <c r="BT228" s="1434"/>
      <c r="BU228" s="1435"/>
    </row>
    <row r="229" spans="1:73">
      <c r="A229" s="1434"/>
      <c r="B229" s="1481" t="s">
        <v>654</v>
      </c>
      <c r="C229" s="1434"/>
      <c r="D229" s="1435"/>
      <c r="E229" s="1435"/>
      <c r="F229" s="1435"/>
      <c r="G229" s="1434"/>
      <c r="H229" s="1434"/>
      <c r="I229" s="1435"/>
      <c r="J229" s="1435"/>
      <c r="K229" s="1435"/>
      <c r="L229" s="1435"/>
      <c r="M229" s="1435"/>
      <c r="N229" s="1435"/>
      <c r="O229" s="1435"/>
      <c r="P229" s="1435"/>
      <c r="Q229" s="1434"/>
      <c r="R229" s="1434"/>
      <c r="S229" s="1435"/>
      <c r="T229" s="1435"/>
      <c r="U229" s="1434"/>
      <c r="V229" s="1434"/>
      <c r="W229" s="1434"/>
      <c r="X229" s="1434"/>
      <c r="Y229" s="1434"/>
      <c r="Z229" s="1434"/>
      <c r="AA229" s="1434"/>
      <c r="AB229" s="1434"/>
      <c r="AC229" s="1434"/>
      <c r="AD229" s="1434"/>
      <c r="AE229" s="1435"/>
      <c r="AF229" s="1434"/>
      <c r="AG229" s="1435"/>
      <c r="AH229" s="1434"/>
      <c r="AI229" s="1434"/>
      <c r="AJ229" s="1434"/>
      <c r="AK229" s="1434"/>
      <c r="AL229" s="1434"/>
      <c r="AM229" s="1434"/>
      <c r="AN229" s="1434"/>
      <c r="AO229" s="1434"/>
      <c r="AP229" s="1434"/>
      <c r="AQ229" s="1434"/>
      <c r="AR229" s="1434"/>
      <c r="AS229" s="1435"/>
      <c r="AU229" s="1434"/>
      <c r="AV229" s="1434"/>
      <c r="AW229" s="1434"/>
      <c r="AX229" s="1434"/>
      <c r="AY229" s="1434"/>
      <c r="AZ229" s="1434"/>
      <c r="BA229" s="1434"/>
      <c r="BB229" s="1434"/>
      <c r="BC229" s="1434"/>
      <c r="BD229" s="1434"/>
      <c r="BE229" s="1434"/>
      <c r="BF229" s="1434"/>
      <c r="BG229" s="1435"/>
      <c r="BI229" s="1434"/>
      <c r="BJ229" s="1434"/>
      <c r="BK229" s="1434"/>
      <c r="BL229" s="1434"/>
      <c r="BM229" s="1434"/>
      <c r="BN229" s="1434"/>
      <c r="BO229" s="1434"/>
      <c r="BP229" s="1434"/>
      <c r="BQ229" s="1434"/>
      <c r="BR229" s="1434"/>
      <c r="BS229" s="1434"/>
      <c r="BT229" s="1434"/>
      <c r="BU229" s="1435"/>
    </row>
    <row r="230" spans="1:73" outlineLevel="1">
      <c r="A230" s="1434"/>
      <c r="B230" s="1482" t="s">
        <v>15</v>
      </c>
      <c r="C230" s="1482" t="s">
        <v>508</v>
      </c>
      <c r="D230" s="1457">
        <f t="shared" ref="D230:O237" si="168">SUMIFS(D$5:D$120,$C$5:$C$120,$C230)</f>
        <v>0</v>
      </c>
      <c r="E230" s="1457">
        <f t="shared" si="168"/>
        <v>0</v>
      </c>
      <c r="F230" s="1457">
        <f t="shared" si="168"/>
        <v>0</v>
      </c>
      <c r="G230" s="1457">
        <f t="shared" si="168"/>
        <v>329865095</v>
      </c>
      <c r="H230" s="1457">
        <f t="shared" si="168"/>
        <v>459480971</v>
      </c>
      <c r="I230" s="1457">
        <f t="shared" si="168"/>
        <v>483031532</v>
      </c>
      <c r="J230" s="1457">
        <f t="shared" si="168"/>
        <v>542188453</v>
      </c>
      <c r="K230" s="1457">
        <f t="shared" si="168"/>
        <v>698371433</v>
      </c>
      <c r="L230" s="1457">
        <f t="shared" si="168"/>
        <v>770713828</v>
      </c>
      <c r="M230" s="1457">
        <f t="shared" si="168"/>
        <v>787310976</v>
      </c>
      <c r="N230" s="1457">
        <f t="shared" si="168"/>
        <v>945245736</v>
      </c>
      <c r="O230" s="1457">
        <f t="shared" si="168"/>
        <v>1272666949</v>
      </c>
      <c r="P230" s="1456">
        <f t="shared" ref="P230:P237" si="169">SUM(D230:O230)</f>
        <v>6288874973</v>
      </c>
      <c r="Q230" s="1434"/>
      <c r="R230" s="1434"/>
      <c r="S230" s="1457">
        <f t="shared" ref="S230:AD237" si="170">SUMIFS(S$5:S$120,$C$5:$C$120,$C230)</f>
        <v>998189036</v>
      </c>
      <c r="T230" s="1457">
        <f t="shared" si="170"/>
        <v>1049243802</v>
      </c>
      <c r="U230" s="1457">
        <f t="shared" si="170"/>
        <v>1164098864</v>
      </c>
      <c r="V230" s="1457">
        <f t="shared" si="170"/>
        <v>1206092670</v>
      </c>
      <c r="W230" s="1457">
        <f t="shared" si="170"/>
        <v>1168641831</v>
      </c>
      <c r="X230" s="1457">
        <f t="shared" si="170"/>
        <v>1167021466</v>
      </c>
      <c r="Y230" s="1457">
        <f t="shared" si="170"/>
        <v>1112206571</v>
      </c>
      <c r="Z230" s="1457">
        <f t="shared" si="170"/>
        <v>1119968785</v>
      </c>
      <c r="AA230" s="1457">
        <f t="shared" si="170"/>
        <v>1156421589</v>
      </c>
      <c r="AB230" s="1457">
        <f t="shared" si="170"/>
        <v>1484210321</v>
      </c>
      <c r="AC230" s="1457">
        <f t="shared" si="170"/>
        <v>453770299</v>
      </c>
      <c r="AD230" s="1457">
        <f t="shared" si="170"/>
        <v>253306361</v>
      </c>
      <c r="AE230" s="1456">
        <f t="shared" ref="AE230:AE237" si="171">SUM(S230:AD230)</f>
        <v>12333171595</v>
      </c>
      <c r="AF230" s="1434"/>
      <c r="AG230" s="1457">
        <f t="shared" ref="AG230:AR237" si="172">SUMIFS(AG$5:AG$120,$C$5:$C$120,$C230)</f>
        <v>294115714</v>
      </c>
      <c r="AH230" s="1457">
        <f t="shared" si="172"/>
        <v>274042559</v>
      </c>
      <c r="AI230" s="1457">
        <f t="shared" si="172"/>
        <v>251684586</v>
      </c>
      <c r="AJ230" s="1457">
        <f t="shared" si="172"/>
        <v>268360796</v>
      </c>
      <c r="AK230" s="1457">
        <f t="shared" si="172"/>
        <v>249748748</v>
      </c>
      <c r="AL230" s="1457">
        <f t="shared" si="172"/>
        <v>229475708</v>
      </c>
      <c r="AM230" s="1457">
        <f t="shared" si="172"/>
        <v>191205458</v>
      </c>
      <c r="AN230" s="1457">
        <f t="shared" si="172"/>
        <v>215600393</v>
      </c>
      <c r="AO230" s="1457">
        <f t="shared" si="172"/>
        <v>22883644</v>
      </c>
      <c r="AP230" s="1457">
        <f t="shared" si="172"/>
        <v>61575536</v>
      </c>
      <c r="AQ230" s="1457">
        <f t="shared" si="172"/>
        <v>42904812</v>
      </c>
      <c r="AR230" s="1457">
        <f t="shared" si="172"/>
        <v>36635557</v>
      </c>
      <c r="AS230" s="1456">
        <f t="shared" ref="AS230:AS237" si="173">SUM(AG230:AR230)</f>
        <v>2138233511</v>
      </c>
      <c r="AU230" s="1457">
        <f t="shared" ref="AU230:BF234" si="174">SUMIFS(AU$5:AU$120,$C$5:$C$120,$C230)</f>
        <v>34042003</v>
      </c>
      <c r="AV230" s="1457">
        <f t="shared" si="174"/>
        <v>33560721</v>
      </c>
      <c r="AW230" s="1457">
        <f t="shared" si="174"/>
        <v>35575724</v>
      </c>
      <c r="AX230" s="1457">
        <f t="shared" si="174"/>
        <v>35897100</v>
      </c>
      <c r="AY230" s="1457">
        <f t="shared" si="174"/>
        <v>35257787</v>
      </c>
      <c r="AZ230" s="1457">
        <f t="shared" si="174"/>
        <v>39265425</v>
      </c>
      <c r="BA230" s="1457">
        <f t="shared" si="174"/>
        <v>34762938</v>
      </c>
      <c r="BB230" s="1457">
        <f t="shared" si="174"/>
        <v>34191668</v>
      </c>
      <c r="BC230" s="1457">
        <f t="shared" si="174"/>
        <v>35730360</v>
      </c>
      <c r="BD230" s="1457">
        <f t="shared" si="174"/>
        <v>36134360</v>
      </c>
      <c r="BE230" s="1457">
        <f t="shared" si="174"/>
        <v>36129722</v>
      </c>
      <c r="BF230" s="1457">
        <f t="shared" si="174"/>
        <v>34735926</v>
      </c>
      <c r="BG230" s="1458">
        <f t="shared" ref="BG230:BG237" si="175">SUM(AU230:BF230)</f>
        <v>425283734</v>
      </c>
      <c r="BI230" s="1457">
        <f t="shared" ref="BI230:BT237" si="176">SUMIFS(BI$5:BI$120,$C$5:$C$120,$C230)</f>
        <v>35339015.18666666</v>
      </c>
      <c r="BJ230" s="1457">
        <f t="shared" si="176"/>
        <v>35339015.18666666</v>
      </c>
      <c r="BK230" s="1457">
        <f t="shared" si="176"/>
        <v>35339015.18666666</v>
      </c>
      <c r="BL230" s="1457">
        <f t="shared" si="176"/>
        <v>35339015.18666666</v>
      </c>
      <c r="BM230" s="1457">
        <f t="shared" si="176"/>
        <v>35339015.18666666</v>
      </c>
      <c r="BN230" s="1457">
        <f t="shared" si="176"/>
        <v>35339015.18666666</v>
      </c>
      <c r="BO230" s="1457">
        <f t="shared" si="176"/>
        <v>35339015.18666666</v>
      </c>
      <c r="BP230" s="1457">
        <f t="shared" si="176"/>
        <v>35339015.18666666</v>
      </c>
      <c r="BQ230" s="1457">
        <f t="shared" si="176"/>
        <v>35339015.18666666</v>
      </c>
      <c r="BR230" s="1457">
        <f t="shared" si="176"/>
        <v>35339015.18666666</v>
      </c>
      <c r="BS230" s="1457">
        <f t="shared" si="176"/>
        <v>35339015.18666666</v>
      </c>
      <c r="BT230" s="1457">
        <f t="shared" si="176"/>
        <v>35339015.18666666</v>
      </c>
      <c r="BU230" s="1458">
        <f t="shared" ref="BU230:BU237" si="177">SUM(BI230:BT230)</f>
        <v>424068182.23999995</v>
      </c>
    </row>
    <row r="231" spans="1:73" outlineLevel="1">
      <c r="A231" s="1434"/>
      <c r="B231" s="1483" t="s">
        <v>655</v>
      </c>
      <c r="C231" s="1483" t="s">
        <v>519</v>
      </c>
      <c r="D231" s="1457">
        <f t="shared" si="168"/>
        <v>0</v>
      </c>
      <c r="E231" s="1457">
        <f t="shared" si="168"/>
        <v>0</v>
      </c>
      <c r="F231" s="1457">
        <f t="shared" si="168"/>
        <v>0</v>
      </c>
      <c r="G231" s="1457">
        <f t="shared" si="168"/>
        <v>4450000</v>
      </c>
      <c r="H231" s="1457">
        <f t="shared" si="168"/>
        <v>13866832</v>
      </c>
      <c r="I231" s="1457">
        <f t="shared" si="168"/>
        <v>16878463</v>
      </c>
      <c r="J231" s="1457">
        <f t="shared" si="168"/>
        <v>4687439</v>
      </c>
      <c r="K231" s="1457">
        <f t="shared" si="168"/>
        <v>7038702</v>
      </c>
      <c r="L231" s="1457">
        <f t="shared" si="168"/>
        <v>22199311</v>
      </c>
      <c r="M231" s="1457">
        <f t="shared" si="168"/>
        <v>56027418</v>
      </c>
      <c r="N231" s="1457">
        <f t="shared" si="168"/>
        <v>20859066</v>
      </c>
      <c r="O231" s="1457">
        <f t="shared" si="168"/>
        <v>15109150</v>
      </c>
      <c r="P231" s="1456">
        <f t="shared" si="169"/>
        <v>161116381</v>
      </c>
      <c r="Q231" s="1434"/>
      <c r="R231" s="1434"/>
      <c r="S231" s="1457">
        <f t="shared" si="170"/>
        <v>21020635</v>
      </c>
      <c r="T231" s="1457">
        <f t="shared" si="170"/>
        <v>19303454</v>
      </c>
      <c r="U231" s="1457">
        <f t="shared" si="170"/>
        <v>23954307</v>
      </c>
      <c r="V231" s="1457">
        <f t="shared" si="170"/>
        <v>23322437</v>
      </c>
      <c r="W231" s="1457">
        <f t="shared" si="170"/>
        <v>25602884</v>
      </c>
      <c r="X231" s="1457">
        <f t="shared" si="170"/>
        <v>23537713</v>
      </c>
      <c r="Y231" s="1457">
        <f t="shared" si="170"/>
        <v>25516706</v>
      </c>
      <c r="Z231" s="1457">
        <f t="shared" si="170"/>
        <v>25411538</v>
      </c>
      <c r="AA231" s="1457">
        <f t="shared" si="170"/>
        <v>25152124</v>
      </c>
      <c r="AB231" s="1457">
        <f t="shared" si="170"/>
        <v>57972412</v>
      </c>
      <c r="AC231" s="1457">
        <f t="shared" si="170"/>
        <v>56600092</v>
      </c>
      <c r="AD231" s="1457">
        <f t="shared" si="170"/>
        <v>300784452</v>
      </c>
      <c r="AE231" s="1456">
        <f t="shared" si="171"/>
        <v>628178754</v>
      </c>
      <c r="AF231" s="1434"/>
      <c r="AG231" s="1457">
        <f t="shared" si="172"/>
        <v>54054509</v>
      </c>
      <c r="AH231" s="1457">
        <f t="shared" si="172"/>
        <v>43133489</v>
      </c>
      <c r="AI231" s="1457">
        <f t="shared" si="172"/>
        <v>15176317</v>
      </c>
      <c r="AJ231" s="1457">
        <f t="shared" si="172"/>
        <v>13032430</v>
      </c>
      <c r="AK231" s="1457">
        <f t="shared" si="172"/>
        <v>11440598</v>
      </c>
      <c r="AL231" s="1457">
        <f t="shared" si="172"/>
        <v>28226408</v>
      </c>
      <c r="AM231" s="1457">
        <f t="shared" si="172"/>
        <v>12320003</v>
      </c>
      <c r="AN231" s="1457">
        <f t="shared" si="172"/>
        <v>11696522</v>
      </c>
      <c r="AO231" s="1457">
        <f t="shared" si="172"/>
        <v>5190830</v>
      </c>
      <c r="AP231" s="1457">
        <f t="shared" si="172"/>
        <v>14969828</v>
      </c>
      <c r="AQ231" s="1457">
        <f t="shared" si="172"/>
        <v>9996953</v>
      </c>
      <c r="AR231" s="1457">
        <f t="shared" si="172"/>
        <v>10607679</v>
      </c>
      <c r="AS231" s="1456">
        <f t="shared" si="173"/>
        <v>229845566</v>
      </c>
      <c r="AU231" s="1457">
        <f t="shared" si="174"/>
        <v>4527645</v>
      </c>
      <c r="AV231" s="1457">
        <f t="shared" si="174"/>
        <v>3624366</v>
      </c>
      <c r="AW231" s="1457">
        <f t="shared" si="174"/>
        <v>4012692</v>
      </c>
      <c r="AX231" s="1457">
        <f t="shared" si="174"/>
        <v>3859005</v>
      </c>
      <c r="AY231" s="1457">
        <f t="shared" si="174"/>
        <v>3762136</v>
      </c>
      <c r="AZ231" s="1457">
        <f t="shared" si="174"/>
        <v>3640776</v>
      </c>
      <c r="BA231" s="1457">
        <f t="shared" si="174"/>
        <v>3012473</v>
      </c>
      <c r="BB231" s="1457">
        <f t="shared" si="174"/>
        <v>1822851</v>
      </c>
      <c r="BC231" s="1457">
        <f t="shared" si="174"/>
        <v>1436121</v>
      </c>
      <c r="BD231" s="1457">
        <f t="shared" si="174"/>
        <v>973732</v>
      </c>
      <c r="BE231" s="1457">
        <f t="shared" si="174"/>
        <v>774922</v>
      </c>
      <c r="BF231" s="1457">
        <f t="shared" si="174"/>
        <v>1436121</v>
      </c>
      <c r="BG231" s="1458">
        <f t="shared" si="175"/>
        <v>32882840</v>
      </c>
      <c r="BI231" s="1457">
        <f t="shared" si="176"/>
        <v>4173146</v>
      </c>
      <c r="BJ231" s="1457">
        <f t="shared" si="176"/>
        <v>2787012</v>
      </c>
      <c r="BK231" s="1457">
        <f t="shared" si="176"/>
        <v>1817228</v>
      </c>
      <c r="BL231" s="1457">
        <f t="shared" si="176"/>
        <v>2507228</v>
      </c>
      <c r="BM231" s="1457">
        <f t="shared" si="176"/>
        <v>2308228</v>
      </c>
      <c r="BN231" s="1457">
        <f t="shared" si="176"/>
        <v>1817228</v>
      </c>
      <c r="BO231" s="1457">
        <f t="shared" si="176"/>
        <v>1817228</v>
      </c>
      <c r="BP231" s="1457">
        <f t="shared" si="176"/>
        <v>1817228</v>
      </c>
      <c r="BQ231" s="1457">
        <f t="shared" si="176"/>
        <v>1927228</v>
      </c>
      <c r="BR231" s="1457">
        <f t="shared" si="176"/>
        <v>1817228</v>
      </c>
      <c r="BS231" s="1457">
        <f t="shared" si="176"/>
        <v>1817228</v>
      </c>
      <c r="BT231" s="1457">
        <f t="shared" si="176"/>
        <v>1882228</v>
      </c>
      <c r="BU231" s="1458">
        <f t="shared" si="177"/>
        <v>26488438</v>
      </c>
    </row>
    <row r="232" spans="1:73" outlineLevel="1">
      <c r="A232" s="1434"/>
      <c r="B232" s="1483" t="s">
        <v>14</v>
      </c>
      <c r="C232" s="1483" t="s">
        <v>522</v>
      </c>
      <c r="D232" s="1457">
        <f t="shared" si="168"/>
        <v>0</v>
      </c>
      <c r="E232" s="1457">
        <f t="shared" si="168"/>
        <v>0</v>
      </c>
      <c r="F232" s="1457">
        <f t="shared" si="168"/>
        <v>0</v>
      </c>
      <c r="G232" s="1457">
        <f t="shared" si="168"/>
        <v>0</v>
      </c>
      <c r="H232" s="1457">
        <f t="shared" si="168"/>
        <v>0</v>
      </c>
      <c r="I232" s="1457">
        <f t="shared" si="168"/>
        <v>0</v>
      </c>
      <c r="J232" s="1457">
        <f t="shared" si="168"/>
        <v>0</v>
      </c>
      <c r="K232" s="1457">
        <f t="shared" si="168"/>
        <v>0</v>
      </c>
      <c r="L232" s="1457">
        <f t="shared" si="168"/>
        <v>0</v>
      </c>
      <c r="M232" s="1457">
        <f t="shared" si="168"/>
        <v>0</v>
      </c>
      <c r="N232" s="1457">
        <f t="shared" si="168"/>
        <v>0</v>
      </c>
      <c r="O232" s="1457">
        <f t="shared" si="168"/>
        <v>0</v>
      </c>
      <c r="P232" s="1456">
        <f t="shared" si="169"/>
        <v>0</v>
      </c>
      <c r="Q232" s="1434"/>
      <c r="R232" s="1434"/>
      <c r="S232" s="1457">
        <f t="shared" si="170"/>
        <v>0</v>
      </c>
      <c r="T232" s="1457">
        <f t="shared" si="170"/>
        <v>0</v>
      </c>
      <c r="U232" s="1457">
        <f t="shared" si="170"/>
        <v>0</v>
      </c>
      <c r="V232" s="1457">
        <f t="shared" si="170"/>
        <v>0</v>
      </c>
      <c r="W232" s="1457">
        <f t="shared" si="170"/>
        <v>0</v>
      </c>
      <c r="X232" s="1457">
        <f t="shared" si="170"/>
        <v>0</v>
      </c>
      <c r="Y232" s="1457">
        <f t="shared" si="170"/>
        <v>10331317</v>
      </c>
      <c r="Z232" s="1457">
        <f t="shared" si="170"/>
        <v>13151722</v>
      </c>
      <c r="AA232" s="1457">
        <f t="shared" si="170"/>
        <v>2047631</v>
      </c>
      <c r="AB232" s="1457">
        <f t="shared" si="170"/>
        <v>4863643</v>
      </c>
      <c r="AC232" s="1457">
        <f t="shared" si="170"/>
        <v>0</v>
      </c>
      <c r="AD232" s="1457">
        <f t="shared" si="170"/>
        <v>30000</v>
      </c>
      <c r="AE232" s="1456">
        <f t="shared" si="171"/>
        <v>30424313</v>
      </c>
      <c r="AF232" s="1434"/>
      <c r="AG232" s="1457">
        <f t="shared" si="172"/>
        <v>30000</v>
      </c>
      <c r="AH232" s="1457">
        <f t="shared" si="172"/>
        <v>30000</v>
      </c>
      <c r="AI232" s="1457">
        <f t="shared" si="172"/>
        <v>30000</v>
      </c>
      <c r="AJ232" s="1457">
        <f t="shared" si="172"/>
        <v>30000</v>
      </c>
      <c r="AK232" s="1457">
        <f t="shared" si="172"/>
        <v>2040000</v>
      </c>
      <c r="AL232" s="1457">
        <f t="shared" si="172"/>
        <v>0</v>
      </c>
      <c r="AM232" s="1457">
        <f t="shared" si="172"/>
        <v>0</v>
      </c>
      <c r="AN232" s="1457">
        <f t="shared" si="172"/>
        <v>0</v>
      </c>
      <c r="AO232" s="1457">
        <f t="shared" si="172"/>
        <v>0</v>
      </c>
      <c r="AP232" s="1457">
        <f t="shared" si="172"/>
        <v>0</v>
      </c>
      <c r="AQ232" s="1457">
        <f t="shared" si="172"/>
        <v>0</v>
      </c>
      <c r="AR232" s="1457">
        <f t="shared" si="172"/>
        <v>0</v>
      </c>
      <c r="AS232" s="1456">
        <f t="shared" si="173"/>
        <v>2160000</v>
      </c>
      <c r="AU232" s="1457">
        <f t="shared" si="174"/>
        <v>0</v>
      </c>
      <c r="AV232" s="1457">
        <f t="shared" si="174"/>
        <v>0</v>
      </c>
      <c r="AW232" s="1457">
        <f t="shared" si="174"/>
        <v>0</v>
      </c>
      <c r="AX232" s="1457">
        <f t="shared" si="174"/>
        <v>0</v>
      </c>
      <c r="AY232" s="1457">
        <f t="shared" si="174"/>
        <v>0</v>
      </c>
      <c r="AZ232" s="1457">
        <f t="shared" si="174"/>
        <v>0</v>
      </c>
      <c r="BA232" s="1457">
        <f t="shared" si="174"/>
        <v>0</v>
      </c>
      <c r="BB232" s="1457">
        <f t="shared" si="174"/>
        <v>0</v>
      </c>
      <c r="BC232" s="1457">
        <f t="shared" si="174"/>
        <v>0</v>
      </c>
      <c r="BD232" s="1457">
        <f t="shared" si="174"/>
        <v>0</v>
      </c>
      <c r="BE232" s="1457">
        <f t="shared" si="174"/>
        <v>0</v>
      </c>
      <c r="BF232" s="1457">
        <f t="shared" si="174"/>
        <v>0</v>
      </c>
      <c r="BG232" s="1458">
        <f t="shared" si="175"/>
        <v>0</v>
      </c>
      <c r="BI232" s="1457">
        <f t="shared" si="176"/>
        <v>0</v>
      </c>
      <c r="BJ232" s="1457">
        <f t="shared" si="176"/>
        <v>0</v>
      </c>
      <c r="BK232" s="1457">
        <f t="shared" si="176"/>
        <v>0</v>
      </c>
      <c r="BL232" s="1457">
        <f t="shared" si="176"/>
        <v>0</v>
      </c>
      <c r="BM232" s="1457">
        <f t="shared" si="176"/>
        <v>0</v>
      </c>
      <c r="BN232" s="1457">
        <f t="shared" si="176"/>
        <v>0</v>
      </c>
      <c r="BO232" s="1457">
        <f t="shared" si="176"/>
        <v>0</v>
      </c>
      <c r="BP232" s="1457">
        <f t="shared" si="176"/>
        <v>0</v>
      </c>
      <c r="BQ232" s="1457">
        <f t="shared" si="176"/>
        <v>0</v>
      </c>
      <c r="BR232" s="1457">
        <f t="shared" si="176"/>
        <v>0</v>
      </c>
      <c r="BS232" s="1457">
        <f t="shared" si="176"/>
        <v>0</v>
      </c>
      <c r="BT232" s="1457">
        <f t="shared" si="176"/>
        <v>0</v>
      </c>
      <c r="BU232" s="1458">
        <f t="shared" si="177"/>
        <v>0</v>
      </c>
    </row>
    <row r="233" spans="1:73" outlineLevel="1">
      <c r="A233" s="1434"/>
      <c r="B233" s="1483" t="s">
        <v>291</v>
      </c>
      <c r="C233" s="1483" t="s">
        <v>291</v>
      </c>
      <c r="D233" s="1457">
        <f t="shared" si="168"/>
        <v>0</v>
      </c>
      <c r="E233" s="1457">
        <f t="shared" si="168"/>
        <v>0</v>
      </c>
      <c r="F233" s="1457">
        <f t="shared" si="168"/>
        <v>0</v>
      </c>
      <c r="G233" s="1457">
        <f t="shared" si="168"/>
        <v>2114000</v>
      </c>
      <c r="H233" s="1457">
        <f t="shared" si="168"/>
        <v>282037</v>
      </c>
      <c r="I233" s="1457">
        <f t="shared" si="168"/>
        <v>30057615</v>
      </c>
      <c r="J233" s="1457">
        <f t="shared" si="168"/>
        <v>7168065</v>
      </c>
      <c r="K233" s="1457">
        <f t="shared" si="168"/>
        <v>153685820</v>
      </c>
      <c r="L233" s="1457">
        <f t="shared" si="168"/>
        <v>99545528</v>
      </c>
      <c r="M233" s="1457">
        <f t="shared" si="168"/>
        <v>88411934</v>
      </c>
      <c r="N233" s="1457">
        <f t="shared" si="168"/>
        <v>1725760</v>
      </c>
      <c r="O233" s="1457">
        <f t="shared" si="168"/>
        <v>97634385</v>
      </c>
      <c r="P233" s="1456">
        <f t="shared" si="169"/>
        <v>480625144</v>
      </c>
      <c r="Q233" s="1434"/>
      <c r="R233" s="1434"/>
      <c r="S233" s="1457">
        <f t="shared" si="170"/>
        <v>64567073</v>
      </c>
      <c r="T233" s="1457">
        <f t="shared" si="170"/>
        <v>55444857</v>
      </c>
      <c r="U233" s="1457">
        <f t="shared" si="170"/>
        <v>120420365</v>
      </c>
      <c r="V233" s="1457">
        <f t="shared" si="170"/>
        <v>64866158</v>
      </c>
      <c r="W233" s="1457">
        <f t="shared" si="170"/>
        <v>67594503</v>
      </c>
      <c r="X233" s="1457">
        <f t="shared" si="170"/>
        <v>113240623</v>
      </c>
      <c r="Y233" s="1457">
        <f t="shared" si="170"/>
        <v>61166469</v>
      </c>
      <c r="Z233" s="1457">
        <f t="shared" si="170"/>
        <v>80440383</v>
      </c>
      <c r="AA233" s="1457">
        <f t="shared" si="170"/>
        <v>111948124</v>
      </c>
      <c r="AB233" s="1457">
        <f t="shared" si="170"/>
        <v>47172593</v>
      </c>
      <c r="AC233" s="1457">
        <f t="shared" si="170"/>
        <v>17554660</v>
      </c>
      <c r="AD233" s="1457">
        <f t="shared" si="170"/>
        <v>46977630</v>
      </c>
      <c r="AE233" s="1456">
        <f t="shared" si="171"/>
        <v>851393438</v>
      </c>
      <c r="AF233" s="1434"/>
      <c r="AG233" s="1457">
        <f t="shared" si="172"/>
        <v>12138470</v>
      </c>
      <c r="AH233" s="1457">
        <f t="shared" si="172"/>
        <v>18782022</v>
      </c>
      <c r="AI233" s="1457">
        <f t="shared" si="172"/>
        <v>25485602</v>
      </c>
      <c r="AJ233" s="1457">
        <f t="shared" si="172"/>
        <v>9080273</v>
      </c>
      <c r="AK233" s="1457">
        <f t="shared" si="172"/>
        <v>15495228</v>
      </c>
      <c r="AL233" s="1457">
        <f t="shared" si="172"/>
        <v>8488339</v>
      </c>
      <c r="AM233" s="1457">
        <f t="shared" si="172"/>
        <v>5090354</v>
      </c>
      <c r="AN233" s="1457">
        <f t="shared" si="172"/>
        <v>4343572</v>
      </c>
      <c r="AO233" s="1457">
        <f t="shared" si="172"/>
        <v>8302153</v>
      </c>
      <c r="AP233" s="1457">
        <f t="shared" si="172"/>
        <v>9797191</v>
      </c>
      <c r="AQ233" s="1457">
        <f t="shared" si="172"/>
        <v>3792095</v>
      </c>
      <c r="AR233" s="1457">
        <f t="shared" si="172"/>
        <v>5715369</v>
      </c>
      <c r="AS233" s="1456">
        <f t="shared" si="173"/>
        <v>126510668</v>
      </c>
      <c r="AU233" s="1457">
        <f t="shared" si="174"/>
        <v>7769373</v>
      </c>
      <c r="AV233" s="1457">
        <f t="shared" si="174"/>
        <v>8346963</v>
      </c>
      <c r="AW233" s="1457">
        <f t="shared" si="174"/>
        <v>8138537</v>
      </c>
      <c r="AX233" s="1457">
        <f t="shared" si="174"/>
        <v>9010660</v>
      </c>
      <c r="AY233" s="1457">
        <f t="shared" si="174"/>
        <v>572560</v>
      </c>
      <c r="AZ233" s="1457">
        <f t="shared" si="174"/>
        <v>6893874</v>
      </c>
      <c r="BA233" s="1457">
        <f t="shared" si="174"/>
        <v>2247487</v>
      </c>
      <c r="BB233" s="1457">
        <f t="shared" si="174"/>
        <v>1636073</v>
      </c>
      <c r="BC233" s="1457">
        <f t="shared" si="174"/>
        <v>9890059</v>
      </c>
      <c r="BD233" s="1457">
        <f t="shared" si="174"/>
        <v>2218356</v>
      </c>
      <c r="BE233" s="1457">
        <f t="shared" si="174"/>
        <v>2283380</v>
      </c>
      <c r="BF233" s="1457">
        <f t="shared" si="174"/>
        <v>5353732.5</v>
      </c>
      <c r="BG233" s="1458">
        <f t="shared" si="175"/>
        <v>64361054.5</v>
      </c>
      <c r="BI233" s="1457">
        <f t="shared" si="176"/>
        <v>2339587</v>
      </c>
      <c r="BJ233" s="1457">
        <f t="shared" si="176"/>
        <v>2339587</v>
      </c>
      <c r="BK233" s="1457">
        <f t="shared" si="176"/>
        <v>5513587</v>
      </c>
      <c r="BL233" s="1457">
        <f t="shared" si="176"/>
        <v>2339587</v>
      </c>
      <c r="BM233" s="1457">
        <f t="shared" si="176"/>
        <v>2339587</v>
      </c>
      <c r="BN233" s="1457">
        <f t="shared" si="176"/>
        <v>5489587</v>
      </c>
      <c r="BO233" s="1457">
        <f t="shared" si="176"/>
        <v>2339587</v>
      </c>
      <c r="BP233" s="1457">
        <f t="shared" si="176"/>
        <v>2339587</v>
      </c>
      <c r="BQ233" s="1457">
        <f t="shared" si="176"/>
        <v>5489587</v>
      </c>
      <c r="BR233" s="1457">
        <f t="shared" si="176"/>
        <v>2339587</v>
      </c>
      <c r="BS233" s="1457">
        <f t="shared" si="176"/>
        <v>2339587</v>
      </c>
      <c r="BT233" s="1457">
        <f t="shared" si="176"/>
        <v>4027087</v>
      </c>
      <c r="BU233" s="1458">
        <f t="shared" si="177"/>
        <v>39236544</v>
      </c>
    </row>
    <row r="234" spans="1:73" outlineLevel="1">
      <c r="A234" s="1434"/>
      <c r="B234" s="1483" t="s">
        <v>639</v>
      </c>
      <c r="C234" s="1483" t="s">
        <v>659</v>
      </c>
      <c r="D234" s="1457">
        <f t="shared" si="168"/>
        <v>0</v>
      </c>
      <c r="E234" s="1457">
        <f t="shared" si="168"/>
        <v>0</v>
      </c>
      <c r="F234" s="1457">
        <f t="shared" si="168"/>
        <v>0</v>
      </c>
      <c r="G234" s="1457">
        <f t="shared" si="168"/>
        <v>79413674.541666672</v>
      </c>
      <c r="H234" s="1457">
        <f t="shared" si="168"/>
        <v>46292002.458333336</v>
      </c>
      <c r="I234" s="1457">
        <f t="shared" si="168"/>
        <v>65908132</v>
      </c>
      <c r="J234" s="1457">
        <f t="shared" si="168"/>
        <v>82507638</v>
      </c>
      <c r="K234" s="1457">
        <f t="shared" si="168"/>
        <v>86530298</v>
      </c>
      <c r="L234" s="1457">
        <f t="shared" si="168"/>
        <v>234517798</v>
      </c>
      <c r="M234" s="1457">
        <f t="shared" si="168"/>
        <v>158693748</v>
      </c>
      <c r="N234" s="1457">
        <f t="shared" si="168"/>
        <v>131248594</v>
      </c>
      <c r="O234" s="1457">
        <f t="shared" si="168"/>
        <v>272566710</v>
      </c>
      <c r="P234" s="1456">
        <f t="shared" si="169"/>
        <v>1157678595</v>
      </c>
      <c r="Q234" s="1434"/>
      <c r="R234" s="1434"/>
      <c r="S234" s="1457">
        <f t="shared" si="170"/>
        <v>121529561</v>
      </c>
      <c r="T234" s="1457">
        <f t="shared" si="170"/>
        <v>89908590</v>
      </c>
      <c r="U234" s="1457">
        <f t="shared" si="170"/>
        <v>153055965</v>
      </c>
      <c r="V234" s="1457">
        <f t="shared" si="170"/>
        <v>194758909</v>
      </c>
      <c r="W234" s="1457">
        <f t="shared" si="170"/>
        <v>211224603</v>
      </c>
      <c r="X234" s="1457">
        <f t="shared" si="170"/>
        <v>388806483</v>
      </c>
      <c r="Y234" s="1457">
        <f t="shared" si="170"/>
        <v>243578733</v>
      </c>
      <c r="Z234" s="1457">
        <f t="shared" si="170"/>
        <v>299840054</v>
      </c>
      <c r="AA234" s="1457">
        <f t="shared" si="170"/>
        <v>214609811</v>
      </c>
      <c r="AB234" s="1457">
        <f t="shared" si="170"/>
        <v>-51481651</v>
      </c>
      <c r="AC234" s="1457">
        <f t="shared" si="170"/>
        <v>147398536</v>
      </c>
      <c r="AD234" s="1457">
        <f t="shared" si="170"/>
        <v>-202282428</v>
      </c>
      <c r="AE234" s="1456">
        <f t="shared" si="171"/>
        <v>1810947166</v>
      </c>
      <c r="AF234" s="1434"/>
      <c r="AG234" s="1457">
        <f t="shared" si="172"/>
        <v>80771452</v>
      </c>
      <c r="AH234" s="1457">
        <f t="shared" si="172"/>
        <v>54288632</v>
      </c>
      <c r="AI234" s="1457">
        <f t="shared" si="172"/>
        <v>41694191</v>
      </c>
      <c r="AJ234" s="1457">
        <f t="shared" si="172"/>
        <v>57712616</v>
      </c>
      <c r="AK234" s="1457">
        <f t="shared" si="172"/>
        <v>53153846</v>
      </c>
      <c r="AL234" s="1457">
        <f t="shared" si="172"/>
        <v>44620703</v>
      </c>
      <c r="AM234" s="1457">
        <f t="shared" si="172"/>
        <v>-12332878</v>
      </c>
      <c r="AN234" s="1457">
        <f t="shared" si="172"/>
        <v>31208699</v>
      </c>
      <c r="AO234" s="1457">
        <f t="shared" si="172"/>
        <v>30730100</v>
      </c>
      <c r="AP234" s="1457">
        <f t="shared" si="172"/>
        <v>24228109</v>
      </c>
      <c r="AQ234" s="1457">
        <f t="shared" si="172"/>
        <v>21191507</v>
      </c>
      <c r="AR234" s="1457">
        <f t="shared" si="172"/>
        <v>23559144</v>
      </c>
      <c r="AS234" s="1456">
        <f t="shared" si="173"/>
        <v>450826121</v>
      </c>
      <c r="AU234" s="1457">
        <f t="shared" si="174"/>
        <v>23418667</v>
      </c>
      <c r="AV234" s="1457">
        <f t="shared" si="174"/>
        <v>21556722</v>
      </c>
      <c r="AW234" s="1457">
        <f t="shared" si="174"/>
        <v>23180659</v>
      </c>
      <c r="AX234" s="1457">
        <f t="shared" si="174"/>
        <v>21879001</v>
      </c>
      <c r="AY234" s="1457">
        <f t="shared" si="174"/>
        <v>25443031</v>
      </c>
      <c r="AZ234" s="1457">
        <f t="shared" si="174"/>
        <v>24752749</v>
      </c>
      <c r="BA234" s="1457">
        <f t="shared" si="174"/>
        <v>22678535</v>
      </c>
      <c r="BB234" s="1457">
        <f t="shared" si="174"/>
        <v>25523770</v>
      </c>
      <c r="BC234" s="1457">
        <f t="shared" si="174"/>
        <v>24457203</v>
      </c>
      <c r="BD234" s="1457">
        <f t="shared" si="174"/>
        <v>23875170</v>
      </c>
      <c r="BE234" s="1457">
        <f t="shared" si="174"/>
        <v>23074228</v>
      </c>
      <c r="BF234" s="1457">
        <f t="shared" si="174"/>
        <v>22519972</v>
      </c>
      <c r="BG234" s="1458">
        <f t="shared" si="175"/>
        <v>282359707</v>
      </c>
      <c r="BI234" s="1457">
        <f t="shared" si="176"/>
        <v>23794510</v>
      </c>
      <c r="BJ234" s="1457">
        <f t="shared" si="176"/>
        <v>23794510</v>
      </c>
      <c r="BK234" s="1457">
        <f t="shared" si="176"/>
        <v>23794510</v>
      </c>
      <c r="BL234" s="1457">
        <f t="shared" si="176"/>
        <v>23794510</v>
      </c>
      <c r="BM234" s="1457">
        <f t="shared" si="176"/>
        <v>23794510</v>
      </c>
      <c r="BN234" s="1457">
        <f t="shared" si="176"/>
        <v>11109425.000000002</v>
      </c>
      <c r="BO234" s="1457">
        <f t="shared" si="176"/>
        <v>11109425.000000002</v>
      </c>
      <c r="BP234" s="1457">
        <f t="shared" si="176"/>
        <v>11109425.000000002</v>
      </c>
      <c r="BQ234" s="1457">
        <f t="shared" si="176"/>
        <v>11109425.000000002</v>
      </c>
      <c r="BR234" s="1457">
        <f t="shared" si="176"/>
        <v>11109425.000000002</v>
      </c>
      <c r="BS234" s="1457">
        <f t="shared" si="176"/>
        <v>11109425.000000002</v>
      </c>
      <c r="BT234" s="1457">
        <f t="shared" si="176"/>
        <v>11109425.000000002</v>
      </c>
      <c r="BU234" s="1458">
        <f t="shared" si="177"/>
        <v>196738525</v>
      </c>
    </row>
    <row r="235" spans="1:73" outlineLevel="1">
      <c r="A235" s="1434"/>
      <c r="B235" s="1434"/>
      <c r="C235" s="1454" t="s">
        <v>658</v>
      </c>
      <c r="D235" s="1434">
        <f t="shared" si="168"/>
        <v>0</v>
      </c>
      <c r="E235" s="1434">
        <f t="shared" si="168"/>
        <v>0</v>
      </c>
      <c r="F235" s="1434">
        <f t="shared" si="168"/>
        <v>0</v>
      </c>
      <c r="G235" s="1434">
        <f t="shared" si="168"/>
        <v>0</v>
      </c>
      <c r="H235" s="1434">
        <f t="shared" si="168"/>
        <v>0</v>
      </c>
      <c r="I235" s="1434">
        <f t="shared" si="168"/>
        <v>0</v>
      </c>
      <c r="J235" s="1434">
        <f t="shared" si="168"/>
        <v>0</v>
      </c>
      <c r="K235" s="1434">
        <f t="shared" si="168"/>
        <v>0</v>
      </c>
      <c r="L235" s="1434">
        <f t="shared" si="168"/>
        <v>0</v>
      </c>
      <c r="M235" s="1434">
        <f t="shared" si="168"/>
        <v>0</v>
      </c>
      <c r="N235" s="1434">
        <f t="shared" si="168"/>
        <v>0</v>
      </c>
      <c r="O235" s="1434">
        <f t="shared" si="168"/>
        <v>0</v>
      </c>
      <c r="P235" s="1434">
        <f t="shared" si="169"/>
        <v>0</v>
      </c>
      <c r="Q235" s="1434"/>
      <c r="R235" s="1434"/>
      <c r="S235" s="1434">
        <f t="shared" si="170"/>
        <v>0</v>
      </c>
      <c r="T235" s="1434">
        <f t="shared" si="170"/>
        <v>0</v>
      </c>
      <c r="U235" s="1434">
        <f t="shared" si="170"/>
        <v>0</v>
      </c>
      <c r="V235" s="1434">
        <f t="shared" si="170"/>
        <v>0</v>
      </c>
      <c r="W235" s="1434">
        <f t="shared" si="170"/>
        <v>0</v>
      </c>
      <c r="X235" s="1434">
        <f t="shared" si="170"/>
        <v>0</v>
      </c>
      <c r="Y235" s="1434">
        <f t="shared" si="170"/>
        <v>0</v>
      </c>
      <c r="Z235" s="1434">
        <f t="shared" si="170"/>
        <v>0</v>
      </c>
      <c r="AA235" s="1434">
        <f t="shared" si="170"/>
        <v>0</v>
      </c>
      <c r="AB235" s="1434">
        <f t="shared" si="170"/>
        <v>0</v>
      </c>
      <c r="AC235" s="1434">
        <f t="shared" si="170"/>
        <v>0</v>
      </c>
      <c r="AD235" s="1434">
        <f t="shared" si="170"/>
        <v>0</v>
      </c>
      <c r="AE235" s="1434">
        <f t="shared" si="171"/>
        <v>0</v>
      </c>
      <c r="AF235" s="1434"/>
      <c r="AG235" s="1434">
        <f t="shared" si="172"/>
        <v>0</v>
      </c>
      <c r="AH235" s="1434">
        <f t="shared" si="172"/>
        <v>0</v>
      </c>
      <c r="AI235" s="1434">
        <f t="shared" si="172"/>
        <v>0</v>
      </c>
      <c r="AJ235" s="1434">
        <f t="shared" si="172"/>
        <v>0</v>
      </c>
      <c r="AK235" s="1434">
        <f t="shared" si="172"/>
        <v>0</v>
      </c>
      <c r="AL235" s="1434">
        <f t="shared" si="172"/>
        <v>0</v>
      </c>
      <c r="AM235" s="1434">
        <f t="shared" si="172"/>
        <v>0</v>
      </c>
      <c r="AN235" s="1434">
        <f t="shared" si="172"/>
        <v>0</v>
      </c>
      <c r="AO235" s="1434">
        <f t="shared" si="172"/>
        <v>0</v>
      </c>
      <c r="AP235" s="1434">
        <f t="shared" si="172"/>
        <v>0</v>
      </c>
      <c r="AQ235" s="1434">
        <f t="shared" si="172"/>
        <v>0</v>
      </c>
      <c r="AR235" s="1434">
        <f t="shared" si="172"/>
        <v>0</v>
      </c>
      <c r="AS235" s="1434">
        <f t="shared" si="173"/>
        <v>0</v>
      </c>
      <c r="AU235" s="1500">
        <f>SUMIFS(AU$5:AU$120,$B$5:$B$120,$B$120)/2</f>
        <v>12685085</v>
      </c>
      <c r="AV235" s="1500">
        <f t="shared" ref="AV235:BF235" si="178">SUMIFS(AV$5:AV$120,$B$5:$B$120,$B$120)/2</f>
        <v>11457497</v>
      </c>
      <c r="AW235" s="1500">
        <f t="shared" si="178"/>
        <v>12685085</v>
      </c>
      <c r="AX235" s="1500">
        <f t="shared" si="178"/>
        <v>12275889</v>
      </c>
      <c r="AY235" s="1500">
        <f t="shared" si="178"/>
        <v>12685085</v>
      </c>
      <c r="AZ235" s="1500">
        <f t="shared" si="178"/>
        <v>12275889</v>
      </c>
      <c r="BA235" s="1500">
        <f t="shared" si="178"/>
        <v>12685085</v>
      </c>
      <c r="BB235" s="1500">
        <f t="shared" si="178"/>
        <v>12685085</v>
      </c>
      <c r="BC235" s="1500">
        <f t="shared" si="178"/>
        <v>12275889</v>
      </c>
      <c r="BD235" s="1500">
        <f t="shared" si="178"/>
        <v>12685085</v>
      </c>
      <c r="BE235" s="1500">
        <f t="shared" si="178"/>
        <v>12275889</v>
      </c>
      <c r="BF235" s="1500">
        <f t="shared" si="178"/>
        <v>12685085</v>
      </c>
      <c r="BG235" s="1500">
        <f t="shared" si="175"/>
        <v>149356648</v>
      </c>
      <c r="BI235" s="1434">
        <f t="shared" si="176"/>
        <v>0</v>
      </c>
      <c r="BJ235" s="1434">
        <f t="shared" si="176"/>
        <v>0</v>
      </c>
      <c r="BK235" s="1434">
        <f t="shared" si="176"/>
        <v>0</v>
      </c>
      <c r="BL235" s="1434">
        <f t="shared" si="176"/>
        <v>0</v>
      </c>
      <c r="BM235" s="1434">
        <f t="shared" si="176"/>
        <v>0</v>
      </c>
      <c r="BN235" s="1434">
        <f t="shared" si="176"/>
        <v>0</v>
      </c>
      <c r="BO235" s="1434">
        <f t="shared" si="176"/>
        <v>0</v>
      </c>
      <c r="BP235" s="1434">
        <f t="shared" si="176"/>
        <v>0</v>
      </c>
      <c r="BQ235" s="1434">
        <f t="shared" si="176"/>
        <v>0</v>
      </c>
      <c r="BR235" s="1434">
        <f t="shared" si="176"/>
        <v>0</v>
      </c>
      <c r="BS235" s="1434">
        <f t="shared" si="176"/>
        <v>0</v>
      </c>
      <c r="BT235" s="1434">
        <f t="shared" si="176"/>
        <v>0</v>
      </c>
      <c r="BU235" s="1434">
        <f t="shared" si="177"/>
        <v>0</v>
      </c>
    </row>
    <row r="236" spans="1:73" outlineLevel="1">
      <c r="A236" s="1434"/>
      <c r="B236" s="1484"/>
      <c r="C236" s="1454" t="s">
        <v>657</v>
      </c>
      <c r="D236" s="1457">
        <f t="shared" si="168"/>
        <v>0</v>
      </c>
      <c r="E236" s="1457">
        <f t="shared" si="168"/>
        <v>0</v>
      </c>
      <c r="F236" s="1457">
        <f t="shared" si="168"/>
        <v>0</v>
      </c>
      <c r="G236" s="1457">
        <f t="shared" si="168"/>
        <v>0</v>
      </c>
      <c r="H236" s="1457">
        <f t="shared" si="168"/>
        <v>0</v>
      </c>
      <c r="I236" s="1457">
        <f t="shared" si="168"/>
        <v>0</v>
      </c>
      <c r="J236" s="1457">
        <f t="shared" si="168"/>
        <v>0</v>
      </c>
      <c r="K236" s="1457">
        <f t="shared" si="168"/>
        <v>0</v>
      </c>
      <c r="L236" s="1457">
        <f t="shared" si="168"/>
        <v>0</v>
      </c>
      <c r="M236" s="1457">
        <f t="shared" si="168"/>
        <v>0</v>
      </c>
      <c r="N236" s="1457">
        <f t="shared" si="168"/>
        <v>0</v>
      </c>
      <c r="O236" s="1457">
        <f t="shared" si="168"/>
        <v>0</v>
      </c>
      <c r="P236" s="1457">
        <f t="shared" si="169"/>
        <v>0</v>
      </c>
      <c r="Q236" s="1434"/>
      <c r="R236" s="1434"/>
      <c r="S236" s="1457">
        <f t="shared" si="170"/>
        <v>0</v>
      </c>
      <c r="T236" s="1457">
        <f t="shared" si="170"/>
        <v>0</v>
      </c>
      <c r="U236" s="1457">
        <f t="shared" si="170"/>
        <v>0</v>
      </c>
      <c r="V236" s="1457">
        <f t="shared" si="170"/>
        <v>0</v>
      </c>
      <c r="W236" s="1457">
        <f t="shared" si="170"/>
        <v>0</v>
      </c>
      <c r="X236" s="1457">
        <f t="shared" si="170"/>
        <v>0</v>
      </c>
      <c r="Y236" s="1457">
        <f t="shared" si="170"/>
        <v>0</v>
      </c>
      <c r="Z236" s="1457">
        <f t="shared" si="170"/>
        <v>0</v>
      </c>
      <c r="AA236" s="1457">
        <f t="shared" si="170"/>
        <v>0</v>
      </c>
      <c r="AB236" s="1457">
        <f t="shared" si="170"/>
        <v>0</v>
      </c>
      <c r="AC236" s="1457">
        <f t="shared" si="170"/>
        <v>0</v>
      </c>
      <c r="AD236" s="1457">
        <f t="shared" si="170"/>
        <v>0</v>
      </c>
      <c r="AE236" s="1457">
        <f t="shared" si="171"/>
        <v>0</v>
      </c>
      <c r="AF236" s="1434"/>
      <c r="AG236" s="1457">
        <f t="shared" si="172"/>
        <v>0</v>
      </c>
      <c r="AH236" s="1457">
        <f t="shared" si="172"/>
        <v>0</v>
      </c>
      <c r="AI236" s="1457">
        <f t="shared" si="172"/>
        <v>0</v>
      </c>
      <c r="AJ236" s="1457">
        <f t="shared" si="172"/>
        <v>0</v>
      </c>
      <c r="AK236" s="1457">
        <f t="shared" si="172"/>
        <v>0</v>
      </c>
      <c r="AL236" s="1457">
        <f t="shared" si="172"/>
        <v>0</v>
      </c>
      <c r="AM236" s="1457">
        <f t="shared" si="172"/>
        <v>0</v>
      </c>
      <c r="AN236" s="1457">
        <f t="shared" si="172"/>
        <v>0</v>
      </c>
      <c r="AO236" s="1457">
        <f t="shared" si="172"/>
        <v>0</v>
      </c>
      <c r="AP236" s="1457">
        <f t="shared" si="172"/>
        <v>0</v>
      </c>
      <c r="AQ236" s="1457">
        <f t="shared" si="172"/>
        <v>0</v>
      </c>
      <c r="AR236" s="1457">
        <f t="shared" si="172"/>
        <v>0</v>
      </c>
      <c r="AS236" s="1457">
        <f t="shared" si="173"/>
        <v>0</v>
      </c>
      <c r="AU236" s="1457">
        <f>SUMIFS(AU$5:AU$120,$B$5:$B$120,"*상각비*")/2</f>
        <v>6737560</v>
      </c>
      <c r="AV236" s="1457">
        <f t="shared" ref="AV236:BF236" si="179">SUMIFS(AV$5:AV$120,$B$5:$B$120,"*상각비*")/2</f>
        <v>6737560</v>
      </c>
      <c r="AW236" s="1457">
        <f t="shared" si="179"/>
        <v>6737560</v>
      </c>
      <c r="AX236" s="1457">
        <f t="shared" si="179"/>
        <v>6737560</v>
      </c>
      <c r="AY236" s="1457">
        <f t="shared" si="179"/>
        <v>6737560</v>
      </c>
      <c r="AZ236" s="1457">
        <f t="shared" si="179"/>
        <v>6737560</v>
      </c>
      <c r="BA236" s="1457">
        <f t="shared" si="179"/>
        <v>6737560</v>
      </c>
      <c r="BB236" s="1457">
        <f t="shared" si="179"/>
        <v>6737560</v>
      </c>
      <c r="BC236" s="1457">
        <f t="shared" si="179"/>
        <v>6737560</v>
      </c>
      <c r="BD236" s="1457">
        <f t="shared" si="179"/>
        <v>6737560</v>
      </c>
      <c r="BE236" s="1457">
        <f t="shared" si="179"/>
        <v>6737560</v>
      </c>
      <c r="BF236" s="1457">
        <f t="shared" si="179"/>
        <v>6737560</v>
      </c>
      <c r="BG236" s="1457">
        <f t="shared" si="175"/>
        <v>80850720</v>
      </c>
      <c r="BI236" s="1457">
        <f t="shared" si="176"/>
        <v>0</v>
      </c>
      <c r="BJ236" s="1457">
        <f t="shared" si="176"/>
        <v>0</v>
      </c>
      <c r="BK236" s="1457">
        <f t="shared" si="176"/>
        <v>0</v>
      </c>
      <c r="BL236" s="1457">
        <f t="shared" si="176"/>
        <v>0</v>
      </c>
      <c r="BM236" s="1457">
        <f t="shared" si="176"/>
        <v>0</v>
      </c>
      <c r="BN236" s="1457">
        <f t="shared" si="176"/>
        <v>0</v>
      </c>
      <c r="BO236" s="1457">
        <f t="shared" si="176"/>
        <v>0</v>
      </c>
      <c r="BP236" s="1457">
        <f t="shared" si="176"/>
        <v>0</v>
      </c>
      <c r="BQ236" s="1457">
        <f t="shared" si="176"/>
        <v>0</v>
      </c>
      <c r="BR236" s="1457">
        <f t="shared" si="176"/>
        <v>0</v>
      </c>
      <c r="BS236" s="1457">
        <f t="shared" si="176"/>
        <v>0</v>
      </c>
      <c r="BT236" s="1457">
        <f t="shared" si="176"/>
        <v>0</v>
      </c>
      <c r="BU236" s="1457">
        <f t="shared" si="177"/>
        <v>0</v>
      </c>
    </row>
    <row r="237" spans="1:73" outlineLevel="1">
      <c r="A237" s="1434"/>
      <c r="B237" s="1484"/>
      <c r="C237" s="1454" t="s">
        <v>660</v>
      </c>
      <c r="D237" s="1457">
        <f t="shared" si="168"/>
        <v>0</v>
      </c>
      <c r="E237" s="1457">
        <f t="shared" si="168"/>
        <v>0</v>
      </c>
      <c r="F237" s="1457">
        <f t="shared" si="168"/>
        <v>0</v>
      </c>
      <c r="G237" s="1457">
        <f t="shared" si="168"/>
        <v>0</v>
      </c>
      <c r="H237" s="1457">
        <f t="shared" si="168"/>
        <v>0</v>
      </c>
      <c r="I237" s="1457">
        <f t="shared" si="168"/>
        <v>0</v>
      </c>
      <c r="J237" s="1457">
        <f t="shared" si="168"/>
        <v>0</v>
      </c>
      <c r="K237" s="1457">
        <f t="shared" si="168"/>
        <v>0</v>
      </c>
      <c r="L237" s="1457">
        <f t="shared" si="168"/>
        <v>0</v>
      </c>
      <c r="M237" s="1457">
        <f t="shared" si="168"/>
        <v>0</v>
      </c>
      <c r="N237" s="1457">
        <f t="shared" si="168"/>
        <v>0</v>
      </c>
      <c r="O237" s="1457">
        <f t="shared" si="168"/>
        <v>0</v>
      </c>
      <c r="P237" s="1457">
        <f t="shared" si="169"/>
        <v>0</v>
      </c>
      <c r="Q237" s="1434"/>
      <c r="R237" s="1434"/>
      <c r="S237" s="1457">
        <f t="shared" si="170"/>
        <v>0</v>
      </c>
      <c r="T237" s="1457">
        <f t="shared" si="170"/>
        <v>0</v>
      </c>
      <c r="U237" s="1457">
        <f t="shared" si="170"/>
        <v>0</v>
      </c>
      <c r="V237" s="1457">
        <f t="shared" si="170"/>
        <v>0</v>
      </c>
      <c r="W237" s="1457">
        <f t="shared" si="170"/>
        <v>0</v>
      </c>
      <c r="X237" s="1457">
        <f t="shared" si="170"/>
        <v>0</v>
      </c>
      <c r="Y237" s="1457">
        <f t="shared" si="170"/>
        <v>0</v>
      </c>
      <c r="Z237" s="1457">
        <f t="shared" si="170"/>
        <v>0</v>
      </c>
      <c r="AA237" s="1457">
        <f t="shared" si="170"/>
        <v>0</v>
      </c>
      <c r="AB237" s="1457">
        <f t="shared" si="170"/>
        <v>0</v>
      </c>
      <c r="AC237" s="1457">
        <f t="shared" si="170"/>
        <v>0</v>
      </c>
      <c r="AD237" s="1457">
        <f t="shared" si="170"/>
        <v>0</v>
      </c>
      <c r="AE237" s="1457">
        <f t="shared" si="171"/>
        <v>0</v>
      </c>
      <c r="AF237" s="1434"/>
      <c r="AG237" s="1457">
        <f t="shared" si="172"/>
        <v>0</v>
      </c>
      <c r="AH237" s="1457">
        <f t="shared" si="172"/>
        <v>0</v>
      </c>
      <c r="AI237" s="1457">
        <f t="shared" si="172"/>
        <v>0</v>
      </c>
      <c r="AJ237" s="1457">
        <f t="shared" si="172"/>
        <v>0</v>
      </c>
      <c r="AK237" s="1457">
        <f t="shared" si="172"/>
        <v>0</v>
      </c>
      <c r="AL237" s="1457">
        <f t="shared" si="172"/>
        <v>0</v>
      </c>
      <c r="AM237" s="1457">
        <f t="shared" si="172"/>
        <v>0</v>
      </c>
      <c r="AN237" s="1457">
        <f t="shared" si="172"/>
        <v>0</v>
      </c>
      <c r="AO237" s="1457">
        <f t="shared" si="172"/>
        <v>0</v>
      </c>
      <c r="AP237" s="1457">
        <f t="shared" si="172"/>
        <v>0</v>
      </c>
      <c r="AQ237" s="1457">
        <f t="shared" si="172"/>
        <v>0</v>
      </c>
      <c r="AR237" s="1457">
        <f t="shared" si="172"/>
        <v>0</v>
      </c>
      <c r="AS237" s="1457">
        <f t="shared" si="173"/>
        <v>0</v>
      </c>
      <c r="AU237" s="1457">
        <f>AU234-AU235-AU236</f>
        <v>3996022</v>
      </c>
      <c r="AV237" s="1457">
        <f t="shared" ref="AV237:BF237" si="180">AV234-AV235-AV236</f>
        <v>3361665</v>
      </c>
      <c r="AW237" s="1457">
        <f t="shared" si="180"/>
        <v>3758014</v>
      </c>
      <c r="AX237" s="1457">
        <f t="shared" si="180"/>
        <v>2865552</v>
      </c>
      <c r="AY237" s="1457">
        <f t="shared" si="180"/>
        <v>6020386</v>
      </c>
      <c r="AZ237" s="1457">
        <f t="shared" si="180"/>
        <v>5739300</v>
      </c>
      <c r="BA237" s="1457">
        <f t="shared" si="180"/>
        <v>3255890</v>
      </c>
      <c r="BB237" s="1457">
        <f t="shared" si="180"/>
        <v>6101125</v>
      </c>
      <c r="BC237" s="1457">
        <f t="shared" si="180"/>
        <v>5443754</v>
      </c>
      <c r="BD237" s="1457">
        <f t="shared" si="180"/>
        <v>4452525</v>
      </c>
      <c r="BE237" s="1457">
        <f t="shared" si="180"/>
        <v>4060779</v>
      </c>
      <c r="BF237" s="1457">
        <f t="shared" si="180"/>
        <v>3097327</v>
      </c>
      <c r="BG237" s="1457">
        <f t="shared" si="175"/>
        <v>52152339</v>
      </c>
      <c r="BI237" s="1457">
        <f t="shared" si="176"/>
        <v>0</v>
      </c>
      <c r="BJ237" s="1457">
        <f t="shared" si="176"/>
        <v>0</v>
      </c>
      <c r="BK237" s="1457">
        <f t="shared" si="176"/>
        <v>0</v>
      </c>
      <c r="BL237" s="1457">
        <f t="shared" si="176"/>
        <v>0</v>
      </c>
      <c r="BM237" s="1457">
        <f t="shared" si="176"/>
        <v>0</v>
      </c>
      <c r="BN237" s="1457">
        <f t="shared" si="176"/>
        <v>0</v>
      </c>
      <c r="BO237" s="1457">
        <f t="shared" si="176"/>
        <v>0</v>
      </c>
      <c r="BP237" s="1457">
        <f t="shared" si="176"/>
        <v>0</v>
      </c>
      <c r="BQ237" s="1457">
        <f t="shared" si="176"/>
        <v>0</v>
      </c>
      <c r="BR237" s="1457">
        <f t="shared" si="176"/>
        <v>0</v>
      </c>
      <c r="BS237" s="1457">
        <f t="shared" si="176"/>
        <v>0</v>
      </c>
      <c r="BT237" s="1457">
        <f t="shared" si="176"/>
        <v>0</v>
      </c>
      <c r="BU237" s="1457">
        <f t="shared" si="177"/>
        <v>0</v>
      </c>
    </row>
    <row r="238" spans="1:73" outlineLevel="1">
      <c r="A238" s="1434"/>
      <c r="B238" s="1484"/>
      <c r="C238" s="1454"/>
      <c r="D238" s="1457"/>
      <c r="E238" s="1457"/>
      <c r="F238" s="1457"/>
      <c r="G238" s="1457"/>
      <c r="H238" s="1457"/>
      <c r="I238" s="1457"/>
      <c r="J238" s="1457"/>
      <c r="K238" s="1457"/>
      <c r="L238" s="1457"/>
      <c r="M238" s="1457"/>
      <c r="N238" s="1457"/>
      <c r="O238" s="1457"/>
      <c r="P238" s="1457"/>
      <c r="Q238" s="1434"/>
      <c r="R238" s="1434"/>
      <c r="S238" s="1457"/>
      <c r="T238" s="1457"/>
      <c r="U238" s="1457"/>
      <c r="V238" s="1457"/>
      <c r="W238" s="1457"/>
      <c r="X238" s="1457"/>
      <c r="Y238" s="1457"/>
      <c r="Z238" s="1457"/>
      <c r="AA238" s="1457"/>
      <c r="AB238" s="1457"/>
      <c r="AC238" s="1457"/>
      <c r="AD238" s="1457"/>
      <c r="AE238" s="1457"/>
      <c r="AF238" s="1434"/>
      <c r="AG238" s="1457"/>
      <c r="AH238" s="1457"/>
      <c r="AI238" s="1457"/>
      <c r="AJ238" s="1457"/>
      <c r="AK238" s="1457"/>
      <c r="AL238" s="1457"/>
      <c r="AM238" s="1457"/>
      <c r="AN238" s="1457"/>
      <c r="AO238" s="1457"/>
      <c r="AP238" s="1457"/>
      <c r="AQ238" s="1457"/>
      <c r="AR238" s="1457"/>
      <c r="AS238" s="1457"/>
      <c r="AU238" s="1457"/>
      <c r="AV238" s="1457"/>
      <c r="AW238" s="1457"/>
      <c r="AX238" s="1457"/>
      <c r="AY238" s="1457"/>
      <c r="AZ238" s="1457"/>
      <c r="BA238" s="1457"/>
      <c r="BB238" s="1457"/>
      <c r="BC238" s="1457"/>
      <c r="BD238" s="1457"/>
      <c r="BE238" s="1457"/>
      <c r="BF238" s="1457"/>
      <c r="BG238" s="1457"/>
      <c r="BI238" s="1457"/>
      <c r="BJ238" s="1457"/>
      <c r="BK238" s="1457"/>
      <c r="BL238" s="1457"/>
      <c r="BM238" s="1457"/>
      <c r="BN238" s="1457"/>
      <c r="BO238" s="1457"/>
      <c r="BP238" s="1457"/>
      <c r="BQ238" s="1457"/>
      <c r="BR238" s="1457"/>
      <c r="BS238" s="1457"/>
      <c r="BT238" s="1457"/>
      <c r="BU238" s="1457"/>
    </row>
    <row r="239" spans="1:73" outlineLevel="1">
      <c r="A239" s="1434"/>
      <c r="B239" s="1434" t="s">
        <v>15</v>
      </c>
      <c r="C239" s="1434" t="s">
        <v>32</v>
      </c>
      <c r="D239" s="1485">
        <f t="shared" ref="D239:O239" si="181">SUM(D54,D69,D88)</f>
        <v>0</v>
      </c>
      <c r="E239" s="1485">
        <f t="shared" si="181"/>
        <v>0</v>
      </c>
      <c r="F239" s="1485">
        <f t="shared" si="181"/>
        <v>0</v>
      </c>
      <c r="G239" s="1485">
        <f t="shared" si="181"/>
        <v>286326990</v>
      </c>
      <c r="H239" s="1485">
        <f t="shared" si="181"/>
        <v>379436470</v>
      </c>
      <c r="I239" s="1485">
        <f t="shared" si="181"/>
        <v>393435900</v>
      </c>
      <c r="J239" s="1485">
        <f t="shared" si="181"/>
        <v>447127950</v>
      </c>
      <c r="K239" s="1485">
        <f t="shared" si="181"/>
        <v>553265107</v>
      </c>
      <c r="L239" s="1485">
        <f t="shared" si="181"/>
        <v>650854607</v>
      </c>
      <c r="M239" s="1485">
        <f t="shared" si="181"/>
        <v>640572830</v>
      </c>
      <c r="N239" s="1485">
        <f t="shared" si="181"/>
        <v>782877730</v>
      </c>
      <c r="O239" s="1485">
        <f t="shared" si="181"/>
        <v>1070070290</v>
      </c>
      <c r="P239" s="1486">
        <f t="shared" ref="P239:P245" si="182">SUM(D239:O239)</f>
        <v>5203967874</v>
      </c>
      <c r="Q239" s="1434"/>
      <c r="R239" s="1434"/>
      <c r="S239" s="1485">
        <f t="shared" ref="S239:AD239" si="183">SUM(S54,S69,S88,S99)</f>
        <v>807151203</v>
      </c>
      <c r="T239" s="1485">
        <f t="shared" si="183"/>
        <v>844084225</v>
      </c>
      <c r="U239" s="1485">
        <f t="shared" si="183"/>
        <v>900260444</v>
      </c>
      <c r="V239" s="1485">
        <f t="shared" si="183"/>
        <v>913235653</v>
      </c>
      <c r="W239" s="1485">
        <f t="shared" si="183"/>
        <v>934580783</v>
      </c>
      <c r="X239" s="1485">
        <f t="shared" si="183"/>
        <v>917800682</v>
      </c>
      <c r="Y239" s="1485">
        <f t="shared" si="183"/>
        <v>893783361</v>
      </c>
      <c r="Z239" s="1485">
        <f t="shared" si="183"/>
        <v>962134146</v>
      </c>
      <c r="AA239" s="1485">
        <f t="shared" si="183"/>
        <v>808947862</v>
      </c>
      <c r="AB239" s="1485">
        <f t="shared" si="183"/>
        <v>520390885</v>
      </c>
      <c r="AC239" s="1485">
        <f t="shared" si="183"/>
        <v>463584101</v>
      </c>
      <c r="AD239" s="1485">
        <f t="shared" si="183"/>
        <v>119459980</v>
      </c>
      <c r="AE239" s="1486">
        <f>SUM(S239:AD239)</f>
        <v>9085413325</v>
      </c>
      <c r="AF239" s="1434"/>
      <c r="AG239" s="1485">
        <f t="shared" ref="AG239:AR239" si="184">SUM(AG54,AG69,AG88,AG99)</f>
        <v>219862894</v>
      </c>
      <c r="AH239" s="1485">
        <f t="shared" si="184"/>
        <v>213054394</v>
      </c>
      <c r="AI239" s="1485">
        <f t="shared" si="184"/>
        <v>164561255</v>
      </c>
      <c r="AJ239" s="1485">
        <f t="shared" si="184"/>
        <v>208362412</v>
      </c>
      <c r="AK239" s="1485">
        <f t="shared" si="184"/>
        <v>191040112</v>
      </c>
      <c r="AL239" s="1485">
        <f t="shared" si="184"/>
        <v>185722901</v>
      </c>
      <c r="AM239" s="1485">
        <f t="shared" si="184"/>
        <v>132666072</v>
      </c>
      <c r="AN239" s="1485">
        <f t="shared" si="184"/>
        <v>90461526</v>
      </c>
      <c r="AO239" s="1485">
        <f t="shared" si="184"/>
        <v>-10035289</v>
      </c>
      <c r="AP239" s="1485">
        <f t="shared" si="184"/>
        <v>39035205</v>
      </c>
      <c r="AQ239" s="1485">
        <f t="shared" si="184"/>
        <v>29901076</v>
      </c>
      <c r="AR239" s="1485">
        <f t="shared" si="184"/>
        <v>25322871</v>
      </c>
      <c r="AS239" s="1486">
        <f>SUM(AG239:AR239)</f>
        <v>1489955429</v>
      </c>
      <c r="AU239" s="1485">
        <f t="shared" ref="AU239:BF239" si="185">SUM(AU54,AU69,AU88,AU99)</f>
        <v>27757536</v>
      </c>
      <c r="AV239" s="1485">
        <f t="shared" si="185"/>
        <v>27470626</v>
      </c>
      <c r="AW239" s="1485">
        <f t="shared" si="185"/>
        <v>28531639</v>
      </c>
      <c r="AX239" s="1485">
        <f t="shared" si="185"/>
        <v>29073306</v>
      </c>
      <c r="AY239" s="1485">
        <f t="shared" si="185"/>
        <v>29073306</v>
      </c>
      <c r="AZ239" s="1485">
        <f t="shared" si="185"/>
        <v>29015359</v>
      </c>
      <c r="BA239" s="1485">
        <f t="shared" si="185"/>
        <v>28473306</v>
      </c>
      <c r="BB239" s="1485">
        <f t="shared" si="185"/>
        <v>28473306</v>
      </c>
      <c r="BC239" s="1485">
        <f t="shared" si="185"/>
        <v>29081828</v>
      </c>
      <c r="BD239" s="1485">
        <f t="shared" si="185"/>
        <v>28473306</v>
      </c>
      <c r="BE239" s="1485">
        <f t="shared" si="185"/>
        <v>28473306</v>
      </c>
      <c r="BF239" s="1485">
        <f t="shared" si="185"/>
        <v>28473306</v>
      </c>
      <c r="BG239" s="1487">
        <f>SUM(AU239:BF239)</f>
        <v>342370130</v>
      </c>
      <c r="BI239" s="1485">
        <f t="shared" ref="BI239:BT239" si="186">SUM(BI54,BI69,BI88,BI99)</f>
        <v>29042772.120000001</v>
      </c>
      <c r="BJ239" s="1485">
        <f t="shared" si="186"/>
        <v>29042772.120000001</v>
      </c>
      <c r="BK239" s="1485">
        <f t="shared" si="186"/>
        <v>29042772.120000001</v>
      </c>
      <c r="BL239" s="1485">
        <f t="shared" si="186"/>
        <v>29042772.120000001</v>
      </c>
      <c r="BM239" s="1485">
        <f t="shared" si="186"/>
        <v>29042772.120000001</v>
      </c>
      <c r="BN239" s="1485">
        <f t="shared" si="186"/>
        <v>29042772.120000001</v>
      </c>
      <c r="BO239" s="1485">
        <f t="shared" si="186"/>
        <v>29042772.120000001</v>
      </c>
      <c r="BP239" s="1485">
        <f t="shared" si="186"/>
        <v>29042772.120000001</v>
      </c>
      <c r="BQ239" s="1485">
        <f t="shared" si="186"/>
        <v>29042772.120000001</v>
      </c>
      <c r="BR239" s="1485">
        <f t="shared" si="186"/>
        <v>29042772.120000001</v>
      </c>
      <c r="BS239" s="1485">
        <f t="shared" si="186"/>
        <v>29042772.120000001</v>
      </c>
      <c r="BT239" s="1485">
        <f t="shared" si="186"/>
        <v>29042772.120000001</v>
      </c>
      <c r="BU239" s="1487">
        <f>SUM(BI239:BT239)</f>
        <v>348513265.44</v>
      </c>
    </row>
    <row r="240" spans="1:73" outlineLevel="1">
      <c r="A240" s="1434"/>
      <c r="B240" s="1434"/>
      <c r="C240" s="1434" t="s">
        <v>33</v>
      </c>
      <c r="D240" s="1485">
        <f t="shared" ref="D240:O240" si="187">SUM(D55,D89)</f>
        <v>0</v>
      </c>
      <c r="E240" s="1485">
        <f t="shared" si="187"/>
        <v>0</v>
      </c>
      <c r="F240" s="1485">
        <f t="shared" si="187"/>
        <v>0</v>
      </c>
      <c r="G240" s="1485">
        <f t="shared" si="187"/>
        <v>0</v>
      </c>
      <c r="H240" s="1485">
        <f t="shared" si="187"/>
        <v>0</v>
      </c>
      <c r="I240" s="1485">
        <f t="shared" si="187"/>
        <v>0</v>
      </c>
      <c r="J240" s="1485">
        <f t="shared" si="187"/>
        <v>0</v>
      </c>
      <c r="K240" s="1485">
        <f t="shared" si="187"/>
        <v>0</v>
      </c>
      <c r="L240" s="1485">
        <f t="shared" si="187"/>
        <v>0</v>
      </c>
      <c r="M240" s="1485">
        <f t="shared" si="187"/>
        <v>0</v>
      </c>
      <c r="N240" s="1485">
        <f t="shared" si="187"/>
        <v>0</v>
      </c>
      <c r="O240" s="1485">
        <f t="shared" si="187"/>
        <v>0</v>
      </c>
      <c r="P240" s="1486">
        <f t="shared" si="182"/>
        <v>0</v>
      </c>
      <c r="Q240" s="1434"/>
      <c r="R240" s="1434"/>
      <c r="S240" s="1485">
        <f t="shared" ref="S240:AD240" si="188">SUM(S55,S89)</f>
        <v>0</v>
      </c>
      <c r="T240" s="1485">
        <f t="shared" si="188"/>
        <v>0</v>
      </c>
      <c r="U240" s="1485">
        <f t="shared" si="188"/>
        <v>0</v>
      </c>
      <c r="V240" s="1485">
        <f t="shared" si="188"/>
        <v>0</v>
      </c>
      <c r="W240" s="1485">
        <f t="shared" si="188"/>
        <v>0</v>
      </c>
      <c r="X240" s="1485">
        <f t="shared" si="188"/>
        <v>0</v>
      </c>
      <c r="Y240" s="1485">
        <f t="shared" si="188"/>
        <v>0</v>
      </c>
      <c r="Z240" s="1485">
        <f t="shared" si="188"/>
        <v>0</v>
      </c>
      <c r="AA240" s="1485">
        <f t="shared" si="188"/>
        <v>0</v>
      </c>
      <c r="AB240" s="1485">
        <f t="shared" si="188"/>
        <v>0</v>
      </c>
      <c r="AC240" s="1485">
        <f t="shared" si="188"/>
        <v>0</v>
      </c>
      <c r="AD240" s="1485">
        <f t="shared" si="188"/>
        <v>0</v>
      </c>
      <c r="AE240" s="1486">
        <f>SUM(S240:AD240)</f>
        <v>0</v>
      </c>
      <c r="AF240" s="1434"/>
      <c r="AG240" s="1485">
        <f t="shared" ref="AG240:AR240" si="189">SUM(AG55,AG89)</f>
        <v>0</v>
      </c>
      <c r="AH240" s="1485">
        <f t="shared" si="189"/>
        <v>0</v>
      </c>
      <c r="AI240" s="1485">
        <f t="shared" si="189"/>
        <v>0</v>
      </c>
      <c r="AJ240" s="1485">
        <f t="shared" si="189"/>
        <v>0</v>
      </c>
      <c r="AK240" s="1485">
        <f t="shared" si="189"/>
        <v>0</v>
      </c>
      <c r="AL240" s="1485">
        <f t="shared" si="189"/>
        <v>0</v>
      </c>
      <c r="AM240" s="1485">
        <f t="shared" si="189"/>
        <v>0</v>
      </c>
      <c r="AN240" s="1485">
        <f t="shared" si="189"/>
        <v>0</v>
      </c>
      <c r="AO240" s="1485">
        <f t="shared" si="189"/>
        <v>0</v>
      </c>
      <c r="AP240" s="1485">
        <f t="shared" si="189"/>
        <v>0</v>
      </c>
      <c r="AQ240" s="1485">
        <f t="shared" si="189"/>
        <v>0</v>
      </c>
      <c r="AR240" s="1485">
        <f t="shared" si="189"/>
        <v>0</v>
      </c>
      <c r="AS240" s="1486">
        <f>SUM(AG240:AR240)</f>
        <v>0</v>
      </c>
      <c r="AU240" s="1485">
        <f t="shared" ref="AU240:BF240" si="190">SUM(AU55,AU89)</f>
        <v>0</v>
      </c>
      <c r="AV240" s="1485">
        <f t="shared" si="190"/>
        <v>0</v>
      </c>
      <c r="AW240" s="1485">
        <f t="shared" si="190"/>
        <v>0</v>
      </c>
      <c r="AX240" s="1485">
        <f t="shared" si="190"/>
        <v>0</v>
      </c>
      <c r="AY240" s="1485">
        <f t="shared" si="190"/>
        <v>0</v>
      </c>
      <c r="AZ240" s="1485">
        <f t="shared" si="190"/>
        <v>0</v>
      </c>
      <c r="BA240" s="1485">
        <f t="shared" si="190"/>
        <v>0</v>
      </c>
      <c r="BB240" s="1485">
        <f t="shared" si="190"/>
        <v>0</v>
      </c>
      <c r="BC240" s="1485">
        <f t="shared" si="190"/>
        <v>0</v>
      </c>
      <c r="BD240" s="1485">
        <f t="shared" si="190"/>
        <v>0</v>
      </c>
      <c r="BE240" s="1485">
        <f t="shared" si="190"/>
        <v>0</v>
      </c>
      <c r="BF240" s="1485">
        <f t="shared" si="190"/>
        <v>0</v>
      </c>
      <c r="BG240" s="1487">
        <f>SUM(AU240:BF240)</f>
        <v>0</v>
      </c>
      <c r="BI240" s="1485">
        <f t="shared" ref="BI240:BT240" si="191">SUM(BI55,BI89)</f>
        <v>0</v>
      </c>
      <c r="BJ240" s="1485">
        <f t="shared" si="191"/>
        <v>0</v>
      </c>
      <c r="BK240" s="1485">
        <f t="shared" si="191"/>
        <v>0</v>
      </c>
      <c r="BL240" s="1485">
        <f t="shared" si="191"/>
        <v>0</v>
      </c>
      <c r="BM240" s="1485">
        <f t="shared" si="191"/>
        <v>0</v>
      </c>
      <c r="BN240" s="1485">
        <f t="shared" si="191"/>
        <v>0</v>
      </c>
      <c r="BO240" s="1485">
        <f t="shared" si="191"/>
        <v>0</v>
      </c>
      <c r="BP240" s="1485">
        <f t="shared" si="191"/>
        <v>0</v>
      </c>
      <c r="BQ240" s="1485">
        <f t="shared" si="191"/>
        <v>0</v>
      </c>
      <c r="BR240" s="1485">
        <f t="shared" si="191"/>
        <v>0</v>
      </c>
      <c r="BS240" s="1485">
        <f t="shared" si="191"/>
        <v>0</v>
      </c>
      <c r="BT240" s="1485">
        <f t="shared" si="191"/>
        <v>0</v>
      </c>
      <c r="BU240" s="1487">
        <f>SUM(BI240:BT240)</f>
        <v>0</v>
      </c>
    </row>
    <row r="241" spans="1:73" outlineLevel="1">
      <c r="A241" s="1434"/>
      <c r="B241" s="1434"/>
      <c r="C241" s="1434" t="s">
        <v>477</v>
      </c>
      <c r="D241" s="1485">
        <f t="shared" ref="D241:O241" si="192">SUM(D56,D90)</f>
        <v>0</v>
      </c>
      <c r="E241" s="1485">
        <f t="shared" si="192"/>
        <v>0</v>
      </c>
      <c r="F241" s="1485">
        <f t="shared" si="192"/>
        <v>0</v>
      </c>
      <c r="G241" s="1485">
        <f t="shared" si="192"/>
        <v>9715380</v>
      </c>
      <c r="H241" s="1485">
        <f t="shared" si="192"/>
        <v>17869100</v>
      </c>
      <c r="I241" s="1485">
        <f t="shared" si="192"/>
        <v>18099130</v>
      </c>
      <c r="J241" s="1485">
        <f t="shared" si="192"/>
        <v>11810428</v>
      </c>
      <c r="K241" s="1485">
        <f t="shared" si="192"/>
        <v>26925250</v>
      </c>
      <c r="L241" s="1485">
        <f t="shared" si="192"/>
        <v>17979590</v>
      </c>
      <c r="M241" s="1485">
        <f t="shared" si="192"/>
        <v>30004100</v>
      </c>
      <c r="N241" s="1485">
        <f t="shared" si="192"/>
        <v>30190780</v>
      </c>
      <c r="O241" s="1485">
        <f t="shared" si="192"/>
        <v>50753980</v>
      </c>
      <c r="P241" s="1486">
        <f t="shared" si="182"/>
        <v>213347738</v>
      </c>
      <c r="Q241" s="1434"/>
      <c r="R241" s="1434"/>
      <c r="S241" s="1485">
        <f t="shared" ref="S241:AD241" si="193">SUM(S56,S90)</f>
        <v>35383580</v>
      </c>
      <c r="T241" s="1485">
        <f t="shared" si="193"/>
        <v>27860440</v>
      </c>
      <c r="U241" s="1485">
        <f t="shared" si="193"/>
        <v>86588270</v>
      </c>
      <c r="V241" s="1485">
        <f t="shared" si="193"/>
        <v>65335430</v>
      </c>
      <c r="W241" s="1485">
        <f t="shared" si="193"/>
        <v>48966070</v>
      </c>
      <c r="X241" s="1485">
        <f t="shared" si="193"/>
        <v>93854360</v>
      </c>
      <c r="Y241" s="1485">
        <f t="shared" si="193"/>
        <v>61564360</v>
      </c>
      <c r="Z241" s="1485">
        <f t="shared" si="193"/>
        <v>7500000</v>
      </c>
      <c r="AA241" s="1485">
        <f t="shared" si="193"/>
        <v>213944080</v>
      </c>
      <c r="AB241" s="1485">
        <f t="shared" si="193"/>
        <v>919203780</v>
      </c>
      <c r="AC241" s="1485">
        <f t="shared" si="193"/>
        <v>58392980</v>
      </c>
      <c r="AD241" s="1485">
        <f t="shared" si="193"/>
        <v>80089500</v>
      </c>
      <c r="AE241" s="1486">
        <f>SUM(S241:AD241)</f>
        <v>1698682850</v>
      </c>
      <c r="AF241" s="1434"/>
      <c r="AG241" s="1485">
        <f t="shared" ref="AG241:AR241" si="194">SUM(AG56,AG90)</f>
        <v>20619210</v>
      </c>
      <c r="AH241" s="1485">
        <f t="shared" si="194"/>
        <v>22833750</v>
      </c>
      <c r="AI241" s="1485">
        <f t="shared" si="194"/>
        <v>60122180</v>
      </c>
      <c r="AJ241" s="1485">
        <f t="shared" si="194"/>
        <v>16649880</v>
      </c>
      <c r="AK241" s="1485">
        <f t="shared" si="194"/>
        <v>15578010</v>
      </c>
      <c r="AL241" s="1485">
        <f t="shared" si="194"/>
        <v>15059750</v>
      </c>
      <c r="AM241" s="1485">
        <f t="shared" si="194"/>
        <v>37850790</v>
      </c>
      <c r="AN241" s="1485">
        <f t="shared" si="194"/>
        <v>160390150</v>
      </c>
      <c r="AO241" s="1485">
        <f t="shared" si="194"/>
        <v>33432940</v>
      </c>
      <c r="AP241" s="1485">
        <f t="shared" si="194"/>
        <v>23736140</v>
      </c>
      <c r="AQ241" s="1485">
        <f t="shared" si="194"/>
        <v>2486120</v>
      </c>
      <c r="AR241" s="1485">
        <f t="shared" si="194"/>
        <v>2805600</v>
      </c>
      <c r="AS241" s="1486">
        <f>SUM(AG241:AR241)</f>
        <v>411564520</v>
      </c>
      <c r="AU241" s="1485">
        <f t="shared" ref="AU241:BF241" si="195">SUM(AU56,AU90)</f>
        <v>2486120</v>
      </c>
      <c r="AV241" s="1485">
        <f t="shared" si="195"/>
        <v>2486120</v>
      </c>
      <c r="AW241" s="1485">
        <f t="shared" si="195"/>
        <v>2598620</v>
      </c>
      <c r="AX241" s="1485">
        <f t="shared" si="195"/>
        <v>2598620</v>
      </c>
      <c r="AY241" s="1485">
        <f t="shared" si="195"/>
        <v>2598620</v>
      </c>
      <c r="AZ241" s="1485">
        <f t="shared" si="195"/>
        <v>2598620</v>
      </c>
      <c r="BA241" s="1485">
        <f t="shared" si="195"/>
        <v>2598620</v>
      </c>
      <c r="BB241" s="1485">
        <f t="shared" si="195"/>
        <v>2598620</v>
      </c>
      <c r="BC241" s="1485">
        <f t="shared" si="195"/>
        <v>2598620</v>
      </c>
      <c r="BD241" s="1485">
        <f t="shared" si="195"/>
        <v>2598620</v>
      </c>
      <c r="BE241" s="1485">
        <f t="shared" si="195"/>
        <v>2598620</v>
      </c>
      <c r="BF241" s="1485">
        <f t="shared" si="195"/>
        <v>2598620</v>
      </c>
      <c r="BG241" s="1487">
        <f>SUM(AU241:BF241)</f>
        <v>30958440</v>
      </c>
      <c r="BI241" s="1485">
        <f t="shared" ref="BI241:BT241" si="196">SUM(BI56,BI90)</f>
        <v>2650592.4</v>
      </c>
      <c r="BJ241" s="1485">
        <f t="shared" si="196"/>
        <v>2650592.4</v>
      </c>
      <c r="BK241" s="1485">
        <f t="shared" si="196"/>
        <v>2650592.4</v>
      </c>
      <c r="BL241" s="1485">
        <f t="shared" si="196"/>
        <v>2650592.4</v>
      </c>
      <c r="BM241" s="1485">
        <f t="shared" si="196"/>
        <v>2650592.4</v>
      </c>
      <c r="BN241" s="1485">
        <f t="shared" si="196"/>
        <v>2650592.4</v>
      </c>
      <c r="BO241" s="1485">
        <f t="shared" si="196"/>
        <v>2650592.4</v>
      </c>
      <c r="BP241" s="1485">
        <f t="shared" si="196"/>
        <v>2650592.4</v>
      </c>
      <c r="BQ241" s="1485">
        <f t="shared" si="196"/>
        <v>2650592.4</v>
      </c>
      <c r="BR241" s="1485">
        <f t="shared" si="196"/>
        <v>2650592.4</v>
      </c>
      <c r="BS241" s="1485">
        <f t="shared" si="196"/>
        <v>2650592.4</v>
      </c>
      <c r="BT241" s="1485">
        <f t="shared" si="196"/>
        <v>2650592.4</v>
      </c>
      <c r="BU241" s="1487">
        <f>SUM(BI241:BT241)</f>
        <v>31807108.799999993</v>
      </c>
    </row>
    <row r="242" spans="1:73" outlineLevel="1">
      <c r="A242" s="1434"/>
      <c r="B242" s="1484"/>
      <c r="C242" s="1454"/>
      <c r="D242" s="1457"/>
      <c r="E242" s="1457"/>
      <c r="F242" s="1457"/>
      <c r="G242" s="1457"/>
      <c r="H242" s="1457"/>
      <c r="I242" s="1457"/>
      <c r="J242" s="1457"/>
      <c r="K242" s="1457"/>
      <c r="L242" s="1457"/>
      <c r="M242" s="1457"/>
      <c r="N242" s="1457"/>
      <c r="O242" s="1457"/>
      <c r="P242" s="1457"/>
      <c r="Q242" s="1434"/>
      <c r="R242" s="1434"/>
      <c r="S242" s="1457"/>
      <c r="T242" s="1457"/>
      <c r="U242" s="1457"/>
      <c r="V242" s="1457"/>
      <c r="W242" s="1457"/>
      <c r="X242" s="1457"/>
      <c r="Y242" s="1457"/>
      <c r="Z242" s="1457"/>
      <c r="AA242" s="1457"/>
      <c r="AB242" s="1457"/>
      <c r="AC242" s="1457"/>
      <c r="AD242" s="1457"/>
      <c r="AE242" s="1457"/>
      <c r="AF242" s="1434"/>
      <c r="AG242" s="1457"/>
      <c r="AH242" s="1457"/>
      <c r="AI242" s="1457"/>
      <c r="AJ242" s="1457"/>
      <c r="AK242" s="1457"/>
      <c r="AL242" s="1457"/>
      <c r="AM242" s="1457"/>
      <c r="AN242" s="1457"/>
      <c r="AO242" s="1457"/>
      <c r="AP242" s="1457"/>
      <c r="AQ242" s="1457"/>
      <c r="AR242" s="1457"/>
      <c r="AS242" s="1457"/>
      <c r="AU242" s="1457"/>
      <c r="AV242" s="1457"/>
      <c r="AW242" s="1457"/>
      <c r="AX242" s="1457"/>
      <c r="AY242" s="1457"/>
      <c r="AZ242" s="1457"/>
      <c r="BA242" s="1457"/>
      <c r="BB242" s="1457"/>
      <c r="BC242" s="1457"/>
      <c r="BD242" s="1457"/>
      <c r="BE242" s="1457"/>
      <c r="BF242" s="1457"/>
      <c r="BG242" s="1457"/>
      <c r="BI242" s="1457"/>
      <c r="BJ242" s="1457"/>
      <c r="BK242" s="1457"/>
      <c r="BL242" s="1457"/>
      <c r="BM242" s="1457"/>
      <c r="BN242" s="1457"/>
      <c r="BO242" s="1457"/>
      <c r="BP242" s="1457"/>
      <c r="BQ242" s="1457"/>
      <c r="BR242" s="1457"/>
      <c r="BS242" s="1457"/>
      <c r="BT242" s="1457"/>
      <c r="BU242" s="1457"/>
    </row>
    <row r="243" spans="1:73" outlineLevel="1">
      <c r="A243" s="1434"/>
      <c r="B243" s="1434" t="s">
        <v>656</v>
      </c>
      <c r="C243" s="1434" t="s">
        <v>187</v>
      </c>
      <c r="D243" s="1485">
        <f t="shared" ref="D243:O243" si="197">SUM(D57,D91)</f>
        <v>0</v>
      </c>
      <c r="E243" s="1485">
        <f t="shared" si="197"/>
        <v>0</v>
      </c>
      <c r="F243" s="1485">
        <f t="shared" si="197"/>
        <v>0</v>
      </c>
      <c r="G243" s="1485">
        <f t="shared" si="197"/>
        <v>33485575</v>
      </c>
      <c r="H243" s="1485">
        <f t="shared" si="197"/>
        <v>59551430</v>
      </c>
      <c r="I243" s="1485">
        <f t="shared" si="197"/>
        <v>68429613</v>
      </c>
      <c r="J243" s="1485">
        <f t="shared" si="197"/>
        <v>80127970</v>
      </c>
      <c r="K243" s="1485">
        <f t="shared" si="197"/>
        <v>114790146</v>
      </c>
      <c r="L243" s="1485">
        <f t="shared" si="197"/>
        <v>96598201</v>
      </c>
      <c r="M243" s="1485">
        <f t="shared" si="197"/>
        <v>106706683</v>
      </c>
      <c r="N243" s="1485">
        <f t="shared" si="197"/>
        <v>125047989</v>
      </c>
      <c r="O243" s="1485">
        <f t="shared" si="197"/>
        <v>147043029</v>
      </c>
      <c r="P243" s="1486">
        <f t="shared" si="182"/>
        <v>831780636</v>
      </c>
      <c r="Q243" s="1434"/>
      <c r="R243" s="1434"/>
      <c r="S243" s="1485">
        <f t="shared" ref="S243:AD243" si="198">SUM(S57,S91)</f>
        <v>151675687</v>
      </c>
      <c r="T243" s="1485">
        <f t="shared" si="198"/>
        <v>170819997</v>
      </c>
      <c r="U243" s="1485">
        <f t="shared" si="198"/>
        <v>171904115</v>
      </c>
      <c r="V243" s="1485">
        <f t="shared" si="198"/>
        <v>214105718</v>
      </c>
      <c r="W243" s="1485">
        <f t="shared" si="198"/>
        <v>168979041</v>
      </c>
      <c r="X243" s="1485">
        <f t="shared" si="198"/>
        <v>149147586</v>
      </c>
      <c r="Y243" s="1485">
        <f t="shared" si="198"/>
        <v>144577659</v>
      </c>
      <c r="Z243" s="1485">
        <f t="shared" si="198"/>
        <v>142910847</v>
      </c>
      <c r="AA243" s="1485">
        <f t="shared" si="198"/>
        <v>129130025</v>
      </c>
      <c r="AB243" s="1485">
        <f t="shared" si="198"/>
        <v>42754726</v>
      </c>
      <c r="AC243" s="1485">
        <f t="shared" si="198"/>
        <v>-74282943</v>
      </c>
      <c r="AD243" s="1485">
        <f t="shared" si="198"/>
        <v>52367605</v>
      </c>
      <c r="AE243" s="1486">
        <f>SUM(S243:AD243)</f>
        <v>1464090063</v>
      </c>
      <c r="AF243" s="1434"/>
      <c r="AG243" s="1485">
        <f t="shared" ref="AG243:AR243" si="199">SUM(AG57,AG91)</f>
        <v>53272610</v>
      </c>
      <c r="AH243" s="1485">
        <f t="shared" si="199"/>
        <v>37427868</v>
      </c>
      <c r="AI243" s="1485">
        <f t="shared" si="199"/>
        <v>26316451</v>
      </c>
      <c r="AJ243" s="1485">
        <f t="shared" si="199"/>
        <v>41991674</v>
      </c>
      <c r="AK243" s="1485">
        <f t="shared" si="199"/>
        <v>41684629</v>
      </c>
      <c r="AL243" s="1485">
        <f t="shared" si="199"/>
        <v>27799557</v>
      </c>
      <c r="AM243" s="1485">
        <f t="shared" si="199"/>
        <v>19669996</v>
      </c>
      <c r="AN243" s="1485">
        <f t="shared" si="199"/>
        <v>-36005983</v>
      </c>
      <c r="AO243" s="1485">
        <f t="shared" si="199"/>
        <v>-1282407</v>
      </c>
      <c r="AP243" s="1485">
        <f t="shared" si="199"/>
        <v>-1847609</v>
      </c>
      <c r="AQ243" s="1485">
        <f t="shared" si="199"/>
        <v>9730476</v>
      </c>
      <c r="AR243" s="1485">
        <f t="shared" si="199"/>
        <v>7785786</v>
      </c>
      <c r="AS243" s="1486">
        <f>SUM(AG243:AR243)</f>
        <v>226543048</v>
      </c>
      <c r="AU243" s="1485">
        <f t="shared" ref="AU243:BF243" si="200">SUM(AU57,AU91)</f>
        <v>3267547</v>
      </c>
      <c r="AV243" s="1485">
        <f t="shared" si="200"/>
        <v>2859731</v>
      </c>
      <c r="AW243" s="1485">
        <f t="shared" si="200"/>
        <v>3635409</v>
      </c>
      <c r="AX243" s="1485">
        <f t="shared" si="200"/>
        <v>3699174</v>
      </c>
      <c r="AY243" s="1485">
        <f t="shared" si="200"/>
        <v>3080161</v>
      </c>
      <c r="AZ243" s="1485">
        <f t="shared" si="200"/>
        <v>6978046</v>
      </c>
      <c r="BA243" s="1485">
        <f t="shared" si="200"/>
        <v>2737012</v>
      </c>
      <c r="BB243" s="1485">
        <f t="shared" si="200"/>
        <v>2603214</v>
      </c>
      <c r="BC243" s="1485">
        <f t="shared" si="200"/>
        <v>3209784</v>
      </c>
      <c r="BD243" s="1485">
        <f t="shared" si="200"/>
        <v>4363434</v>
      </c>
      <c r="BE243" s="1485">
        <f t="shared" si="200"/>
        <v>3653510</v>
      </c>
      <c r="BF243" s="1485">
        <f t="shared" si="200"/>
        <v>3000000</v>
      </c>
      <c r="BG243" s="1487">
        <f>SUM(AU243:BF243)</f>
        <v>43087022</v>
      </c>
      <c r="BI243" s="1485">
        <f t="shared" ref="BI243:BT243" si="201">SUM(BI57,BI91)</f>
        <v>3000000</v>
      </c>
      <c r="BJ243" s="1485">
        <f t="shared" si="201"/>
        <v>3000000</v>
      </c>
      <c r="BK243" s="1485">
        <f t="shared" si="201"/>
        <v>3000000</v>
      </c>
      <c r="BL243" s="1485">
        <f t="shared" si="201"/>
        <v>3000000</v>
      </c>
      <c r="BM243" s="1485">
        <f t="shared" si="201"/>
        <v>3000000</v>
      </c>
      <c r="BN243" s="1485">
        <f t="shared" si="201"/>
        <v>3000000</v>
      </c>
      <c r="BO243" s="1485">
        <f t="shared" si="201"/>
        <v>3000000</v>
      </c>
      <c r="BP243" s="1485">
        <f t="shared" si="201"/>
        <v>3000000</v>
      </c>
      <c r="BQ243" s="1485">
        <f t="shared" si="201"/>
        <v>3000000</v>
      </c>
      <c r="BR243" s="1485">
        <f t="shared" si="201"/>
        <v>3000000</v>
      </c>
      <c r="BS243" s="1485">
        <f t="shared" si="201"/>
        <v>3000000</v>
      </c>
      <c r="BT243" s="1485">
        <f t="shared" si="201"/>
        <v>3000000</v>
      </c>
      <c r="BU243" s="1487">
        <f>SUM(BI243:BT243)</f>
        <v>36000000</v>
      </c>
    </row>
    <row r="244" spans="1:73" outlineLevel="1">
      <c r="A244" s="1434"/>
      <c r="B244" s="1484"/>
      <c r="C244" s="1434" t="s">
        <v>479</v>
      </c>
      <c r="D244" s="1485">
        <f t="shared" ref="D244:O244" si="202">SUM(D59,D93)</f>
        <v>0</v>
      </c>
      <c r="E244" s="1485">
        <f t="shared" si="202"/>
        <v>0</v>
      </c>
      <c r="F244" s="1485">
        <f t="shared" si="202"/>
        <v>0</v>
      </c>
      <c r="G244" s="1485">
        <f t="shared" si="202"/>
        <v>337150</v>
      </c>
      <c r="H244" s="1485">
        <f t="shared" si="202"/>
        <v>2093571</v>
      </c>
      <c r="I244" s="1485">
        <f t="shared" si="202"/>
        <v>2946889</v>
      </c>
      <c r="J244" s="1485">
        <f t="shared" si="202"/>
        <v>2906105</v>
      </c>
      <c r="K244" s="1485">
        <f t="shared" si="202"/>
        <v>2993930</v>
      </c>
      <c r="L244" s="1485">
        <f t="shared" si="202"/>
        <v>4232430</v>
      </c>
      <c r="M244" s="1485">
        <f t="shared" si="202"/>
        <v>3267540</v>
      </c>
      <c r="N244" s="1485">
        <f t="shared" si="202"/>
        <v>2917330</v>
      </c>
      <c r="O244" s="1485">
        <f t="shared" si="202"/>
        <v>3547150</v>
      </c>
      <c r="P244" s="1486">
        <f t="shared" si="182"/>
        <v>25242095</v>
      </c>
      <c r="Q244" s="1434"/>
      <c r="R244" s="1434"/>
      <c r="S244" s="1485">
        <f t="shared" ref="S244:AD244" si="203">SUM(S59,S93)</f>
        <v>2113212</v>
      </c>
      <c r="T244" s="1485">
        <f t="shared" si="203"/>
        <v>2937030</v>
      </c>
      <c r="U244" s="1485">
        <f t="shared" si="203"/>
        <v>3236785</v>
      </c>
      <c r="V244" s="1485">
        <f t="shared" si="203"/>
        <v>2799850</v>
      </c>
      <c r="W244" s="1485">
        <f t="shared" si="203"/>
        <v>15524437</v>
      </c>
      <c r="X244" s="1485">
        <f t="shared" si="203"/>
        <v>5588388</v>
      </c>
      <c r="Y244" s="1485">
        <f t="shared" si="203"/>
        <v>11777991</v>
      </c>
      <c r="Z244" s="1485">
        <f t="shared" si="203"/>
        <v>6524492</v>
      </c>
      <c r="AA244" s="1485">
        <f t="shared" si="203"/>
        <v>4174372</v>
      </c>
      <c r="AB244" s="1485">
        <f t="shared" si="203"/>
        <v>1277380</v>
      </c>
      <c r="AC244" s="1485">
        <f t="shared" si="203"/>
        <v>2775773</v>
      </c>
      <c r="AD244" s="1485">
        <f t="shared" si="203"/>
        <v>776784</v>
      </c>
      <c r="AE244" s="1486">
        <f>SUM(S244:AD244)</f>
        <v>59506494</v>
      </c>
      <c r="AF244" s="1434"/>
      <c r="AG244" s="1485">
        <f t="shared" ref="AG244:AR244" si="204">SUM(AG59,AG93)</f>
        <v>340600</v>
      </c>
      <c r="AH244" s="1485">
        <f t="shared" si="204"/>
        <v>650047</v>
      </c>
      <c r="AI244" s="1485">
        <f t="shared" si="204"/>
        <v>684700</v>
      </c>
      <c r="AJ244" s="1485">
        <f t="shared" si="204"/>
        <v>1058480</v>
      </c>
      <c r="AK244" s="1485">
        <f t="shared" si="204"/>
        <v>1284497</v>
      </c>
      <c r="AL244" s="1485">
        <f t="shared" si="204"/>
        <v>621500</v>
      </c>
      <c r="AM244" s="1485">
        <f t="shared" si="204"/>
        <v>1018600</v>
      </c>
      <c r="AN244" s="1485">
        <f t="shared" si="204"/>
        <v>754700</v>
      </c>
      <c r="AO244" s="1485">
        <f t="shared" si="204"/>
        <v>768400</v>
      </c>
      <c r="AP244" s="1485">
        <f t="shared" si="204"/>
        <v>651800</v>
      </c>
      <c r="AQ244" s="1485">
        <f t="shared" si="204"/>
        <v>778740</v>
      </c>
      <c r="AR244" s="1485">
        <f t="shared" si="204"/>
        <v>718300</v>
      </c>
      <c r="AS244" s="1486">
        <f>SUM(AG244:AR244)</f>
        <v>9330364</v>
      </c>
      <c r="AU244" s="1485">
        <f t="shared" ref="AU244:BF244" si="205">SUM(AU59,AU93)</f>
        <v>530800</v>
      </c>
      <c r="AV244" s="1485">
        <f t="shared" si="205"/>
        <v>744244</v>
      </c>
      <c r="AW244" s="1485">
        <f t="shared" si="205"/>
        <v>810056</v>
      </c>
      <c r="AX244" s="1485">
        <f t="shared" si="205"/>
        <v>526000</v>
      </c>
      <c r="AY244" s="1485">
        <f t="shared" si="205"/>
        <v>505700</v>
      </c>
      <c r="AZ244" s="1485">
        <f t="shared" si="205"/>
        <v>673400</v>
      </c>
      <c r="BA244" s="1485">
        <f t="shared" si="205"/>
        <v>664000</v>
      </c>
      <c r="BB244" s="1485">
        <f t="shared" si="205"/>
        <v>516528</v>
      </c>
      <c r="BC244" s="1485">
        <f t="shared" si="205"/>
        <v>840128</v>
      </c>
      <c r="BD244" s="1485">
        <f t="shared" si="205"/>
        <v>699000</v>
      </c>
      <c r="BE244" s="1485">
        <f t="shared" si="205"/>
        <v>1404286</v>
      </c>
      <c r="BF244" s="1485">
        <f t="shared" si="205"/>
        <v>664000</v>
      </c>
      <c r="BG244" s="1487">
        <f>SUM(AU244:BF244)</f>
        <v>8578142</v>
      </c>
      <c r="BI244" s="1485">
        <f t="shared" ref="BI244:BT244" si="206">SUM(BI59,BI93)</f>
        <v>645650.66666666663</v>
      </c>
      <c r="BJ244" s="1485">
        <f t="shared" si="206"/>
        <v>645650.66666666663</v>
      </c>
      <c r="BK244" s="1485">
        <f t="shared" si="206"/>
        <v>645650.66666666663</v>
      </c>
      <c r="BL244" s="1485">
        <f t="shared" si="206"/>
        <v>645650.66666666663</v>
      </c>
      <c r="BM244" s="1485">
        <f t="shared" si="206"/>
        <v>645650.66666666663</v>
      </c>
      <c r="BN244" s="1485">
        <f t="shared" si="206"/>
        <v>645650.66666666663</v>
      </c>
      <c r="BO244" s="1485">
        <f t="shared" si="206"/>
        <v>645650.66666666663</v>
      </c>
      <c r="BP244" s="1485">
        <f t="shared" si="206"/>
        <v>645650.66666666663</v>
      </c>
      <c r="BQ244" s="1485">
        <f t="shared" si="206"/>
        <v>645650.66666666663</v>
      </c>
      <c r="BR244" s="1485">
        <f t="shared" si="206"/>
        <v>645650.66666666663</v>
      </c>
      <c r="BS244" s="1485">
        <f t="shared" si="206"/>
        <v>645650.66666666663</v>
      </c>
      <c r="BT244" s="1485">
        <f t="shared" si="206"/>
        <v>645650.66666666663</v>
      </c>
      <c r="BU244" s="1487">
        <f>SUM(BI244:BT244)</f>
        <v>7747808.0000000009</v>
      </c>
    </row>
    <row r="245" spans="1:73" outlineLevel="1">
      <c r="A245" s="1434"/>
      <c r="B245" s="1484"/>
      <c r="C245" s="1434" t="s">
        <v>489</v>
      </c>
      <c r="D245" s="1485">
        <f t="shared" ref="D245:O245" si="207">SUM(D70,D104)</f>
        <v>0</v>
      </c>
      <c r="E245" s="1485">
        <f t="shared" si="207"/>
        <v>0</v>
      </c>
      <c r="F245" s="1485">
        <f t="shared" si="207"/>
        <v>0</v>
      </c>
      <c r="G245" s="1485">
        <f t="shared" si="207"/>
        <v>0</v>
      </c>
      <c r="H245" s="1485">
        <f t="shared" si="207"/>
        <v>530400</v>
      </c>
      <c r="I245" s="1485">
        <f t="shared" si="207"/>
        <v>120000</v>
      </c>
      <c r="J245" s="1485">
        <f t="shared" si="207"/>
        <v>216000</v>
      </c>
      <c r="K245" s="1485">
        <f t="shared" si="207"/>
        <v>397000</v>
      </c>
      <c r="L245" s="1485">
        <f t="shared" si="207"/>
        <v>1049000</v>
      </c>
      <c r="M245" s="1485">
        <f t="shared" si="207"/>
        <v>6759823</v>
      </c>
      <c r="N245" s="1485">
        <f t="shared" si="207"/>
        <v>4211907</v>
      </c>
      <c r="O245" s="1485">
        <f t="shared" si="207"/>
        <v>1252500</v>
      </c>
      <c r="P245" s="1486">
        <f t="shared" si="182"/>
        <v>14536630</v>
      </c>
      <c r="Q245" s="1434"/>
      <c r="R245" s="1434"/>
      <c r="S245" s="1485">
        <f t="shared" ref="S245:AD245" si="208">SUM(S70,S104)</f>
        <v>1865354</v>
      </c>
      <c r="T245" s="1485">
        <f t="shared" si="208"/>
        <v>3542110</v>
      </c>
      <c r="U245" s="1485">
        <f t="shared" si="208"/>
        <v>2109250</v>
      </c>
      <c r="V245" s="1485">
        <f t="shared" si="208"/>
        <v>10616019</v>
      </c>
      <c r="W245" s="1485">
        <f t="shared" si="208"/>
        <v>591500</v>
      </c>
      <c r="X245" s="1485">
        <f t="shared" si="208"/>
        <v>630450</v>
      </c>
      <c r="Y245" s="1485">
        <f t="shared" si="208"/>
        <v>503200</v>
      </c>
      <c r="Z245" s="1485">
        <f t="shared" si="208"/>
        <v>899300</v>
      </c>
      <c r="AA245" s="1485">
        <f t="shared" si="208"/>
        <v>225250</v>
      </c>
      <c r="AB245" s="1485">
        <f t="shared" si="208"/>
        <v>583550</v>
      </c>
      <c r="AC245" s="1485">
        <f t="shared" si="208"/>
        <v>3300388</v>
      </c>
      <c r="AD245" s="1485">
        <f t="shared" si="208"/>
        <v>612492</v>
      </c>
      <c r="AE245" s="1486">
        <f>SUM(S245:AD245)</f>
        <v>25478863</v>
      </c>
      <c r="AF245" s="1434"/>
      <c r="AG245" s="1485">
        <f t="shared" ref="AG245:AR245" si="209">SUM(AG70,AG104)</f>
        <v>20400</v>
      </c>
      <c r="AH245" s="1485">
        <f t="shared" si="209"/>
        <v>76500</v>
      </c>
      <c r="AI245" s="1485">
        <f t="shared" si="209"/>
        <v>0</v>
      </c>
      <c r="AJ245" s="1485">
        <f t="shared" si="209"/>
        <v>298350</v>
      </c>
      <c r="AK245" s="1485">
        <f t="shared" si="209"/>
        <v>161500</v>
      </c>
      <c r="AL245" s="1485">
        <f t="shared" si="209"/>
        <v>272000</v>
      </c>
      <c r="AM245" s="1485">
        <f t="shared" si="209"/>
        <v>0</v>
      </c>
      <c r="AN245" s="1485">
        <f t="shared" si="209"/>
        <v>0</v>
      </c>
      <c r="AO245" s="1485">
        <f t="shared" si="209"/>
        <v>0</v>
      </c>
      <c r="AP245" s="1485">
        <f t="shared" si="209"/>
        <v>0</v>
      </c>
      <c r="AQ245" s="1485">
        <f t="shared" si="209"/>
        <v>8400</v>
      </c>
      <c r="AR245" s="1485">
        <f t="shared" si="209"/>
        <v>3000</v>
      </c>
      <c r="AS245" s="1486">
        <f>SUM(AG245:AR245)</f>
        <v>840150</v>
      </c>
      <c r="AU245" s="1485">
        <f t="shared" ref="AU245:BF245" si="210">SUM(AU70,AU104)</f>
        <v>0</v>
      </c>
      <c r="AV245" s="1485">
        <f t="shared" si="210"/>
        <v>0</v>
      </c>
      <c r="AW245" s="1485">
        <f t="shared" si="210"/>
        <v>0</v>
      </c>
      <c r="AX245" s="1485">
        <f t="shared" si="210"/>
        <v>0</v>
      </c>
      <c r="AY245" s="1485">
        <f t="shared" si="210"/>
        <v>0</v>
      </c>
      <c r="AZ245" s="1485">
        <f t="shared" si="210"/>
        <v>0</v>
      </c>
      <c r="BA245" s="1485">
        <f t="shared" si="210"/>
        <v>290000</v>
      </c>
      <c r="BB245" s="1485">
        <f t="shared" si="210"/>
        <v>0</v>
      </c>
      <c r="BC245" s="1485">
        <f t="shared" si="210"/>
        <v>0</v>
      </c>
      <c r="BD245" s="1485">
        <f t="shared" si="210"/>
        <v>0</v>
      </c>
      <c r="BE245" s="1485">
        <f t="shared" si="210"/>
        <v>0</v>
      </c>
      <c r="BF245" s="1485">
        <f t="shared" si="210"/>
        <v>0</v>
      </c>
      <c r="BG245" s="1487">
        <f>SUM(AU245:BF245)</f>
        <v>290000</v>
      </c>
      <c r="BI245" s="1485">
        <f t="shared" ref="BI245:BT245" si="211">SUM(BI70,BI104)</f>
        <v>0</v>
      </c>
      <c r="BJ245" s="1485">
        <f t="shared" si="211"/>
        <v>0</v>
      </c>
      <c r="BK245" s="1485">
        <f t="shared" si="211"/>
        <v>0</v>
      </c>
      <c r="BL245" s="1485">
        <f t="shared" si="211"/>
        <v>0</v>
      </c>
      <c r="BM245" s="1485">
        <f t="shared" si="211"/>
        <v>0</v>
      </c>
      <c r="BN245" s="1485">
        <f t="shared" si="211"/>
        <v>0</v>
      </c>
      <c r="BO245" s="1485">
        <f t="shared" si="211"/>
        <v>0</v>
      </c>
      <c r="BP245" s="1485">
        <f t="shared" si="211"/>
        <v>0</v>
      </c>
      <c r="BQ245" s="1485">
        <f t="shared" si="211"/>
        <v>0</v>
      </c>
      <c r="BR245" s="1485">
        <f t="shared" si="211"/>
        <v>0</v>
      </c>
      <c r="BS245" s="1485">
        <f t="shared" si="211"/>
        <v>0</v>
      </c>
      <c r="BT245" s="1485">
        <f t="shared" si="211"/>
        <v>0</v>
      </c>
      <c r="BU245" s="1487">
        <f>SUM(BI245:BT245)</f>
        <v>0</v>
      </c>
    </row>
    <row r="246" spans="1:73">
      <c r="A246" s="1434"/>
      <c r="B246" s="1484"/>
      <c r="C246" s="1454"/>
      <c r="D246" s="1457"/>
      <c r="E246" s="1457"/>
      <c r="F246" s="1457"/>
      <c r="G246" s="1457"/>
      <c r="H246" s="1457"/>
      <c r="I246" s="1457"/>
      <c r="J246" s="1457"/>
      <c r="K246" s="1457"/>
      <c r="L246" s="1457"/>
      <c r="M246" s="1457"/>
      <c r="N246" s="1457"/>
      <c r="O246" s="1457"/>
      <c r="P246" s="1457"/>
      <c r="Q246" s="1434"/>
      <c r="R246" s="1434"/>
      <c r="S246" s="1457"/>
      <c r="T246" s="1457"/>
      <c r="U246" s="1457"/>
      <c r="V246" s="1457"/>
      <c r="W246" s="1457"/>
      <c r="X246" s="1457"/>
      <c r="Y246" s="1457"/>
      <c r="Z246" s="1457"/>
      <c r="AA246" s="1457"/>
      <c r="AB246" s="1457"/>
      <c r="AC246" s="1457"/>
      <c r="AD246" s="1457"/>
      <c r="AE246" s="1457"/>
      <c r="AF246" s="1434"/>
      <c r="AG246" s="1457"/>
      <c r="AH246" s="1457"/>
      <c r="AI246" s="1457"/>
      <c r="AJ246" s="1457"/>
      <c r="AK246" s="1457"/>
      <c r="AL246" s="1457"/>
      <c r="AM246" s="1457"/>
      <c r="AN246" s="1457"/>
      <c r="AO246" s="1457"/>
      <c r="AP246" s="1457"/>
      <c r="AQ246" s="1457"/>
      <c r="AR246" s="1457"/>
      <c r="AS246" s="1457"/>
      <c r="AU246" s="1457"/>
      <c r="AV246" s="1457"/>
      <c r="AW246" s="1457"/>
      <c r="AX246" s="1457"/>
      <c r="AY246" s="1457"/>
      <c r="AZ246" s="1457"/>
      <c r="BA246" s="1457"/>
      <c r="BB246" s="1457"/>
      <c r="BC246" s="1457"/>
      <c r="BD246" s="1457"/>
      <c r="BE246" s="1457"/>
      <c r="BF246" s="1457"/>
      <c r="BG246" s="1457"/>
      <c r="BI246" s="1457"/>
      <c r="BJ246" s="1457"/>
      <c r="BK246" s="1457"/>
      <c r="BL246" s="1457"/>
      <c r="BM246" s="1457"/>
      <c r="BN246" s="1457"/>
      <c r="BO246" s="1457"/>
      <c r="BP246" s="1457"/>
      <c r="BQ246" s="1457"/>
      <c r="BR246" s="1457"/>
      <c r="BS246" s="1457"/>
      <c r="BT246" s="1457"/>
      <c r="BU246" s="1457"/>
    </row>
    <row r="247" spans="1:73">
      <c r="A247" s="1434"/>
      <c r="B247" s="1484"/>
      <c r="C247" s="1454"/>
      <c r="D247" s="1457"/>
      <c r="E247" s="1457"/>
      <c r="F247" s="1457"/>
      <c r="G247" s="1457"/>
      <c r="H247" s="1457"/>
      <c r="I247" s="1457"/>
      <c r="J247" s="1457"/>
      <c r="K247" s="1457"/>
      <c r="L247" s="1457"/>
      <c r="M247" s="1457"/>
      <c r="N247" s="1457"/>
      <c r="O247" s="1457"/>
      <c r="P247" s="1457"/>
      <c r="Q247" s="1434"/>
      <c r="R247" s="1434"/>
      <c r="S247" s="1457"/>
      <c r="T247" s="1457"/>
      <c r="U247" s="1457"/>
      <c r="V247" s="1457"/>
      <c r="W247" s="1457"/>
      <c r="X247" s="1457"/>
      <c r="Y247" s="1457"/>
      <c r="Z247" s="1457"/>
      <c r="AA247" s="1457"/>
      <c r="AB247" s="1457"/>
      <c r="AC247" s="1457"/>
      <c r="AD247" s="1457"/>
      <c r="AE247" s="1457"/>
      <c r="AF247" s="1434"/>
      <c r="AG247" s="1457"/>
      <c r="AH247" s="1457"/>
      <c r="AI247" s="1457"/>
      <c r="AJ247" s="1457"/>
      <c r="AK247" s="1457"/>
      <c r="AL247" s="1457"/>
      <c r="AM247" s="1457"/>
      <c r="AN247" s="1457"/>
      <c r="AO247" s="1457"/>
      <c r="AP247" s="1457"/>
      <c r="AQ247" s="1457"/>
      <c r="AR247" s="1457"/>
      <c r="AS247" s="1457"/>
      <c r="AU247" s="1457"/>
      <c r="AV247" s="1457"/>
      <c r="AW247" s="1457"/>
      <c r="AX247" s="1457"/>
      <c r="AY247" s="1457"/>
      <c r="AZ247" s="1457"/>
      <c r="BA247" s="1457"/>
      <c r="BB247" s="1457"/>
      <c r="BC247" s="1457"/>
      <c r="BD247" s="1457"/>
      <c r="BE247" s="1457"/>
      <c r="BF247" s="1457"/>
      <c r="BG247" s="1457"/>
      <c r="BI247" s="1457"/>
      <c r="BJ247" s="1457"/>
      <c r="BK247" s="1457"/>
      <c r="BL247" s="1457"/>
      <c r="BM247" s="1457"/>
      <c r="BN247" s="1457"/>
      <c r="BO247" s="1457"/>
      <c r="BP247" s="1457"/>
      <c r="BQ247" s="1457"/>
      <c r="BR247" s="1457"/>
      <c r="BS247" s="1457"/>
      <c r="BT247" s="1457"/>
      <c r="BU247" s="1457"/>
    </row>
    <row r="248" spans="1:73">
      <c r="A248" s="1434"/>
      <c r="B248" s="1484"/>
      <c r="C248" s="1454"/>
      <c r="D248" s="1457"/>
      <c r="E248" s="1457"/>
      <c r="F248" s="1457"/>
      <c r="G248" s="1457"/>
      <c r="H248" s="1457"/>
      <c r="I248" s="1457"/>
      <c r="J248" s="1457"/>
      <c r="K248" s="1457"/>
      <c r="L248" s="1457"/>
      <c r="M248" s="1457"/>
      <c r="N248" s="1457"/>
      <c r="O248" s="1457"/>
      <c r="P248" s="1457"/>
      <c r="Q248" s="1434"/>
      <c r="R248" s="1434"/>
      <c r="S248" s="1457"/>
      <c r="T248" s="1457"/>
      <c r="U248" s="1457"/>
      <c r="V248" s="1457"/>
      <c r="W248" s="1457"/>
      <c r="X248" s="1457"/>
      <c r="Y248" s="1457"/>
      <c r="Z248" s="1457"/>
      <c r="AA248" s="1457"/>
      <c r="AB248" s="1457"/>
      <c r="AC248" s="1457"/>
      <c r="AD248" s="1457"/>
      <c r="AE248" s="1457"/>
      <c r="AF248" s="1434"/>
      <c r="AG248" s="1457"/>
      <c r="AH248" s="1457"/>
      <c r="AI248" s="1457"/>
      <c r="AJ248" s="1457"/>
      <c r="AK248" s="1457"/>
      <c r="AL248" s="1457"/>
      <c r="AM248" s="1457"/>
      <c r="AN248" s="1457"/>
      <c r="AO248" s="1457"/>
      <c r="AP248" s="1457"/>
      <c r="AQ248" s="1457"/>
      <c r="AR248" s="1457"/>
      <c r="AS248" s="1457"/>
      <c r="AU248" s="1457"/>
      <c r="AV248" s="1457"/>
      <c r="AW248" s="1457"/>
      <c r="AX248" s="1457"/>
      <c r="AY248" s="1457"/>
      <c r="AZ248" s="1457"/>
      <c r="BA248" s="1457"/>
      <c r="BB248" s="1457"/>
      <c r="BC248" s="1457"/>
      <c r="BD248" s="1457"/>
      <c r="BE248" s="1457"/>
      <c r="BF248" s="1457"/>
      <c r="BG248" s="1457"/>
      <c r="BI248" s="1457"/>
      <c r="BJ248" s="1457"/>
      <c r="BK248" s="1457"/>
      <c r="BL248" s="1457"/>
      <c r="BM248" s="1457"/>
      <c r="BN248" s="1457"/>
      <c r="BO248" s="1457"/>
      <c r="BP248" s="1457"/>
      <c r="BQ248" s="1457"/>
      <c r="BR248" s="1457"/>
      <c r="BS248" s="1457"/>
      <c r="BT248" s="1457"/>
      <c r="BU248" s="1457"/>
    </row>
    <row r="249" spans="1:73">
      <c r="A249" s="1434"/>
      <c r="B249" s="1484"/>
      <c r="C249" s="1454"/>
      <c r="D249" s="1457"/>
      <c r="E249" s="1457"/>
      <c r="F249" s="1457"/>
      <c r="G249" s="1457"/>
      <c r="H249" s="1457"/>
      <c r="I249" s="1457"/>
      <c r="J249" s="1457"/>
      <c r="K249" s="1457"/>
      <c r="L249" s="1457"/>
      <c r="M249" s="1457"/>
      <c r="N249" s="1457"/>
      <c r="O249" s="1457"/>
      <c r="P249" s="1457"/>
      <c r="Q249" s="1434"/>
      <c r="R249" s="1434"/>
      <c r="S249" s="1457"/>
      <c r="T249" s="1457"/>
      <c r="U249" s="1457"/>
      <c r="V249" s="1457"/>
      <c r="W249" s="1457"/>
      <c r="X249" s="1457"/>
      <c r="Y249" s="1457"/>
      <c r="Z249" s="1457"/>
      <c r="AA249" s="1457"/>
      <c r="AB249" s="1457"/>
      <c r="AC249" s="1457"/>
      <c r="AD249" s="1457"/>
      <c r="AE249" s="1457"/>
      <c r="AF249" s="1434"/>
      <c r="AG249" s="1457"/>
      <c r="AH249" s="1457"/>
      <c r="AI249" s="1457"/>
      <c r="AJ249" s="1457"/>
      <c r="AK249" s="1457"/>
      <c r="AL249" s="1457"/>
      <c r="AM249" s="1457"/>
      <c r="AN249" s="1457"/>
      <c r="AO249" s="1457"/>
      <c r="AP249" s="1457"/>
      <c r="AQ249" s="1457"/>
      <c r="AR249" s="1457"/>
      <c r="AS249" s="1457"/>
      <c r="AU249" s="1457"/>
      <c r="AV249" s="1457"/>
      <c r="AW249" s="1457"/>
      <c r="AX249" s="1457"/>
      <c r="AY249" s="1457"/>
      <c r="AZ249" s="1457"/>
      <c r="BA249" s="1457"/>
      <c r="BB249" s="1457"/>
      <c r="BC249" s="1457"/>
      <c r="BD249" s="1457"/>
      <c r="BE249" s="1457"/>
      <c r="BF249" s="1457"/>
      <c r="BG249" s="1457"/>
      <c r="BI249" s="1457"/>
      <c r="BJ249" s="1457"/>
      <c r="BK249" s="1457"/>
      <c r="BL249" s="1457"/>
      <c r="BM249" s="1457"/>
      <c r="BN249" s="1457"/>
      <c r="BO249" s="1457"/>
      <c r="BP249" s="1457"/>
      <c r="BQ249" s="1457"/>
      <c r="BR249" s="1457"/>
      <c r="BS249" s="1457"/>
      <c r="BT249" s="1457"/>
      <c r="BU249" s="1457"/>
    </row>
    <row r="250" spans="1:73">
      <c r="A250" s="1434"/>
      <c r="B250" s="1484"/>
      <c r="C250" s="1454"/>
      <c r="D250" s="1457"/>
      <c r="E250" s="1457"/>
      <c r="F250" s="1457"/>
      <c r="G250" s="1457">
        <f>G230</f>
        <v>329865095</v>
      </c>
      <c r="H250" s="1457">
        <f t="shared" ref="H250:O250" si="212">H230</f>
        <v>459480971</v>
      </c>
      <c r="I250" s="1457">
        <f t="shared" si="212"/>
        <v>483031532</v>
      </c>
      <c r="J250" s="1457">
        <f t="shared" si="212"/>
        <v>542188453</v>
      </c>
      <c r="K250" s="1457">
        <f t="shared" si="212"/>
        <v>698371433</v>
      </c>
      <c r="L250" s="1457">
        <f t="shared" si="212"/>
        <v>770713828</v>
      </c>
      <c r="M250" s="1457">
        <f t="shared" si="212"/>
        <v>787310976</v>
      </c>
      <c r="N250" s="1457">
        <f t="shared" si="212"/>
        <v>945245736</v>
      </c>
      <c r="O250" s="1457">
        <f t="shared" si="212"/>
        <v>1272666949</v>
      </c>
      <c r="P250" s="1457"/>
      <c r="Q250" s="1434"/>
      <c r="R250" s="1434"/>
      <c r="S250" s="1457">
        <f>S230</f>
        <v>998189036</v>
      </c>
      <c r="T250" s="1457">
        <f t="shared" ref="T250:AD250" si="213">T230</f>
        <v>1049243802</v>
      </c>
      <c r="U250" s="1457">
        <f t="shared" si="213"/>
        <v>1164098864</v>
      </c>
      <c r="V250" s="1457">
        <f t="shared" si="213"/>
        <v>1206092670</v>
      </c>
      <c r="W250" s="1457">
        <f t="shared" si="213"/>
        <v>1168641831</v>
      </c>
      <c r="X250" s="1457">
        <f t="shared" si="213"/>
        <v>1167021466</v>
      </c>
      <c r="Y250" s="1457">
        <f t="shared" si="213"/>
        <v>1112206571</v>
      </c>
      <c r="Z250" s="1457">
        <f t="shared" si="213"/>
        <v>1119968785</v>
      </c>
      <c r="AA250" s="1457">
        <f t="shared" si="213"/>
        <v>1156421589</v>
      </c>
      <c r="AB250" s="1457">
        <f t="shared" si="213"/>
        <v>1484210321</v>
      </c>
      <c r="AC250" s="1457">
        <f t="shared" si="213"/>
        <v>453770299</v>
      </c>
      <c r="AD250" s="1457">
        <f t="shared" si="213"/>
        <v>253306361</v>
      </c>
      <c r="AE250" s="1457"/>
      <c r="AF250" s="1434"/>
      <c r="AG250" s="1457"/>
      <c r="AH250" s="1457"/>
      <c r="AI250" s="1457"/>
      <c r="AJ250" s="1457"/>
      <c r="AK250" s="1457"/>
      <c r="AL250" s="1457"/>
      <c r="AM250" s="1457"/>
      <c r="AN250" s="1457"/>
      <c r="AO250" s="1457"/>
      <c r="AP250" s="1457"/>
      <c r="AQ250" s="1457"/>
      <c r="AR250" s="1457"/>
      <c r="AS250" s="1457"/>
      <c r="AU250" s="1457"/>
      <c r="AV250" s="1457"/>
      <c r="AW250" s="1457"/>
      <c r="AX250" s="1457"/>
      <c r="AY250" s="1457"/>
      <c r="AZ250" s="1457"/>
      <c r="BA250" s="1457"/>
      <c r="BB250" s="1457"/>
      <c r="BC250" s="1457"/>
      <c r="BD250" s="1457"/>
      <c r="BE250" s="1457"/>
      <c r="BF250" s="1457"/>
      <c r="BG250" s="1457"/>
      <c r="BI250" s="1457"/>
      <c r="BJ250" s="1457"/>
      <c r="BK250" s="1457"/>
      <c r="BL250" s="1457"/>
      <c r="BM250" s="1457"/>
      <c r="BN250" s="1457"/>
      <c r="BO250" s="1457"/>
      <c r="BP250" s="1457"/>
      <c r="BQ250" s="1457"/>
      <c r="BR250" s="1457"/>
      <c r="BS250" s="1457"/>
      <c r="BT250" s="1457"/>
      <c r="BU250" s="1457"/>
    </row>
    <row r="251" spans="1:73">
      <c r="A251" s="1434"/>
      <c r="B251" s="1484"/>
      <c r="C251" s="1454"/>
      <c r="D251" s="1457"/>
      <c r="E251" s="1457"/>
      <c r="F251" s="1457"/>
      <c r="G251" s="1457">
        <f>G232</f>
        <v>0</v>
      </c>
      <c r="H251" s="1457">
        <f t="shared" ref="H251:O251" si="214">H232</f>
        <v>0</v>
      </c>
      <c r="I251" s="1457">
        <f t="shared" si="214"/>
        <v>0</v>
      </c>
      <c r="J251" s="1457">
        <f t="shared" si="214"/>
        <v>0</v>
      </c>
      <c r="K251" s="1457">
        <f t="shared" si="214"/>
        <v>0</v>
      </c>
      <c r="L251" s="1457">
        <f t="shared" si="214"/>
        <v>0</v>
      </c>
      <c r="M251" s="1457">
        <f t="shared" si="214"/>
        <v>0</v>
      </c>
      <c r="N251" s="1457">
        <f t="shared" si="214"/>
        <v>0</v>
      </c>
      <c r="O251" s="1457">
        <f t="shared" si="214"/>
        <v>0</v>
      </c>
      <c r="P251" s="1457"/>
      <c r="Q251" s="1434"/>
      <c r="R251" s="1434"/>
      <c r="S251" s="1457">
        <f>S232</f>
        <v>0</v>
      </c>
      <c r="T251" s="1457">
        <f t="shared" ref="T251:AD251" si="215">T232</f>
        <v>0</v>
      </c>
      <c r="U251" s="1457">
        <f t="shared" si="215"/>
        <v>0</v>
      </c>
      <c r="V251" s="1457">
        <f t="shared" si="215"/>
        <v>0</v>
      </c>
      <c r="W251" s="1457">
        <f t="shared" si="215"/>
        <v>0</v>
      </c>
      <c r="X251" s="1457">
        <f t="shared" si="215"/>
        <v>0</v>
      </c>
      <c r="Y251" s="1457">
        <f t="shared" si="215"/>
        <v>10331317</v>
      </c>
      <c r="Z251" s="1457">
        <f t="shared" si="215"/>
        <v>13151722</v>
      </c>
      <c r="AA251" s="1457">
        <f t="shared" si="215"/>
        <v>2047631</v>
      </c>
      <c r="AB251" s="1457">
        <f t="shared" si="215"/>
        <v>4863643</v>
      </c>
      <c r="AC251" s="1457">
        <f t="shared" si="215"/>
        <v>0</v>
      </c>
      <c r="AD251" s="1457">
        <f t="shared" si="215"/>
        <v>30000</v>
      </c>
      <c r="AE251" s="1457"/>
      <c r="AF251" s="1434"/>
      <c r="AG251" s="1457"/>
      <c r="AH251" s="1457"/>
      <c r="AI251" s="1457"/>
      <c r="AJ251" s="1457"/>
      <c r="AK251" s="1457"/>
      <c r="AL251" s="1457"/>
      <c r="AM251" s="1457"/>
      <c r="AN251" s="1457"/>
      <c r="AO251" s="1457"/>
      <c r="AP251" s="1457"/>
      <c r="AQ251" s="1457"/>
      <c r="AR251" s="1457"/>
      <c r="AS251" s="1457"/>
      <c r="AU251" s="1457"/>
      <c r="AV251" s="1457"/>
      <c r="AW251" s="1457"/>
      <c r="AX251" s="1457"/>
      <c r="AY251" s="1457"/>
      <c r="AZ251" s="1457"/>
      <c r="BA251" s="1457"/>
      <c r="BB251" s="1457"/>
      <c r="BC251" s="1457"/>
      <c r="BD251" s="1457"/>
      <c r="BE251" s="1457"/>
      <c r="BF251" s="1457"/>
      <c r="BG251" s="1457"/>
      <c r="BI251" s="1457"/>
      <c r="BJ251" s="1457"/>
      <c r="BK251" s="1457"/>
      <c r="BL251" s="1457"/>
      <c r="BM251" s="1457"/>
      <c r="BN251" s="1457"/>
      <c r="BO251" s="1457"/>
      <c r="BP251" s="1457"/>
      <c r="BQ251" s="1457"/>
      <c r="BR251" s="1457"/>
      <c r="BS251" s="1457"/>
      <c r="BT251" s="1457"/>
      <c r="BU251" s="1457"/>
    </row>
    <row r="252" spans="1:73">
      <c r="A252" s="1434"/>
      <c r="B252" s="1484"/>
      <c r="C252" s="1454"/>
      <c r="D252" s="1457"/>
      <c r="E252" s="1457"/>
      <c r="F252" s="1457"/>
      <c r="G252" s="1457">
        <f>G231+G234+G233</f>
        <v>85977674.541666672</v>
      </c>
      <c r="H252" s="1457">
        <f t="shared" ref="H252:O252" si="216">H231+H234+H233</f>
        <v>60440871.458333336</v>
      </c>
      <c r="I252" s="1457">
        <f t="shared" si="216"/>
        <v>112844210</v>
      </c>
      <c r="J252" s="1457">
        <f t="shared" si="216"/>
        <v>94363142</v>
      </c>
      <c r="K252" s="1457">
        <f t="shared" si="216"/>
        <v>247254820</v>
      </c>
      <c r="L252" s="1457">
        <f t="shared" si="216"/>
        <v>356262637</v>
      </c>
      <c r="M252" s="1457">
        <f t="shared" si="216"/>
        <v>303133100</v>
      </c>
      <c r="N252" s="1457">
        <f t="shared" si="216"/>
        <v>153833420</v>
      </c>
      <c r="O252" s="1457">
        <f t="shared" si="216"/>
        <v>385310245</v>
      </c>
      <c r="P252" s="1457"/>
      <c r="Q252" s="1434"/>
      <c r="R252" s="1434"/>
      <c r="S252" s="1457">
        <f>S231+S234+S233</f>
        <v>207117269</v>
      </c>
      <c r="T252" s="1457">
        <f t="shared" ref="T252:AD252" si="217">T231+T234+T233</f>
        <v>164656901</v>
      </c>
      <c r="U252" s="1457">
        <f t="shared" si="217"/>
        <v>297430637</v>
      </c>
      <c r="V252" s="1457">
        <f t="shared" si="217"/>
        <v>282947504</v>
      </c>
      <c r="W252" s="1457">
        <f t="shared" si="217"/>
        <v>304421990</v>
      </c>
      <c r="X252" s="1457">
        <f t="shared" si="217"/>
        <v>525584819</v>
      </c>
      <c r="Y252" s="1457">
        <f t="shared" si="217"/>
        <v>330261908</v>
      </c>
      <c r="Z252" s="1457">
        <f t="shared" si="217"/>
        <v>405691975</v>
      </c>
      <c r="AA252" s="1457">
        <f t="shared" si="217"/>
        <v>351710059</v>
      </c>
      <c r="AB252" s="1457">
        <f t="shared" si="217"/>
        <v>53663354</v>
      </c>
      <c r="AC252" s="1457">
        <f t="shared" si="217"/>
        <v>221553288</v>
      </c>
      <c r="AD252" s="1457">
        <f t="shared" si="217"/>
        <v>145479654</v>
      </c>
      <c r="AE252" s="1457"/>
      <c r="AF252" s="1434"/>
      <c r="AG252" s="1457"/>
      <c r="AH252" s="1457"/>
      <c r="AI252" s="1457"/>
      <c r="AJ252" s="1457"/>
      <c r="AK252" s="1457"/>
      <c r="AL252" s="1457"/>
      <c r="AM252" s="1457"/>
      <c r="AN252" s="1457"/>
      <c r="AO252" s="1457"/>
      <c r="AP252" s="1457"/>
      <c r="AQ252" s="1434"/>
      <c r="AR252" s="1434"/>
      <c r="AS252" s="1457"/>
      <c r="AU252" s="1434"/>
      <c r="AV252" s="1434"/>
      <c r="AW252" s="1434"/>
      <c r="AX252" s="1434"/>
      <c r="AY252" s="1434"/>
      <c r="AZ252" s="1434"/>
      <c r="BA252" s="1434"/>
      <c r="BB252" s="1434"/>
      <c r="BC252" s="1434"/>
      <c r="BD252" s="1434"/>
      <c r="BE252" s="1434"/>
      <c r="BF252" s="1434"/>
      <c r="BG252" s="1457"/>
      <c r="BI252" s="1434"/>
      <c r="BJ252" s="1434"/>
      <c r="BK252" s="1434"/>
      <c r="BL252" s="1434"/>
      <c r="BM252" s="1434"/>
      <c r="BN252" s="1434"/>
      <c r="BO252" s="1434"/>
      <c r="BP252" s="1434"/>
      <c r="BQ252" s="1434"/>
      <c r="BR252" s="1434"/>
      <c r="BS252" s="1434"/>
      <c r="BT252" s="1434"/>
      <c r="BU252" s="1457"/>
    </row>
    <row r="253" spans="1:73">
      <c r="A253" s="1434"/>
      <c r="B253" s="1484"/>
      <c r="C253" s="1454"/>
      <c r="D253" s="1457"/>
      <c r="E253" s="1457"/>
      <c r="F253" s="1457"/>
      <c r="G253" s="1457"/>
      <c r="H253" s="1457"/>
      <c r="I253" s="1457"/>
      <c r="J253" s="1457"/>
      <c r="K253" s="1457"/>
      <c r="L253" s="1457"/>
      <c r="M253" s="1457"/>
      <c r="N253" s="1457"/>
      <c r="O253" s="1457"/>
      <c r="P253" s="1457"/>
      <c r="Q253" s="1434"/>
      <c r="R253" s="1434"/>
      <c r="S253" s="1457"/>
      <c r="T253" s="1457"/>
      <c r="U253" s="1457"/>
      <c r="V253" s="1457"/>
      <c r="W253" s="1457"/>
      <c r="X253" s="1457"/>
      <c r="Y253" s="1457"/>
      <c r="Z253" s="1457"/>
      <c r="AA253" s="1457"/>
      <c r="AB253" s="1457"/>
      <c r="AC253" s="1457"/>
      <c r="AD253" s="1457"/>
      <c r="AE253" s="1457"/>
      <c r="AF253" s="1434"/>
      <c r="AG253" s="1457"/>
      <c r="AH253" s="1457"/>
      <c r="AI253" s="1457"/>
      <c r="AJ253" s="1457"/>
      <c r="AK253" s="1457"/>
      <c r="AL253" s="1457"/>
      <c r="AM253" s="1457"/>
      <c r="AN253" s="1457"/>
      <c r="AO253" s="1457"/>
      <c r="AP253" s="1457"/>
      <c r="AQ253" s="1434"/>
      <c r="AR253" s="1434"/>
      <c r="AS253" s="1457"/>
      <c r="AU253" s="1434"/>
      <c r="AV253" s="1434"/>
      <c r="AW253" s="1434"/>
      <c r="AX253" s="1434"/>
      <c r="AY253" s="1434"/>
      <c r="AZ253" s="1434"/>
      <c r="BA253" s="1434"/>
      <c r="BB253" s="1434"/>
      <c r="BC253" s="1434"/>
      <c r="BD253" s="1434"/>
      <c r="BE253" s="1434"/>
      <c r="BF253" s="1434"/>
      <c r="BG253" s="1457"/>
      <c r="BI253" s="1434"/>
      <c r="BJ253" s="1434"/>
      <c r="BK253" s="1434"/>
      <c r="BL253" s="1434"/>
      <c r="BM253" s="1434"/>
      <c r="BN253" s="1434"/>
      <c r="BO253" s="1434"/>
      <c r="BP253" s="1434"/>
      <c r="BQ253" s="1434"/>
      <c r="BR253" s="1434"/>
      <c r="BS253" s="1434"/>
      <c r="BT253" s="1434"/>
      <c r="BU253" s="1457"/>
    </row>
    <row r="254" spans="1:73">
      <c r="A254" s="1434"/>
      <c r="B254" s="1484"/>
      <c r="C254" s="1454"/>
      <c r="D254" s="1457"/>
      <c r="E254" s="1457"/>
      <c r="F254" s="1457"/>
      <c r="G254" s="1457"/>
      <c r="H254" s="1457"/>
      <c r="I254" s="1457"/>
      <c r="J254" s="1457"/>
      <c r="K254" s="1457"/>
      <c r="L254" s="1457"/>
      <c r="M254" s="1457"/>
      <c r="N254" s="1457"/>
      <c r="O254" s="1457"/>
      <c r="P254" s="1457"/>
      <c r="Q254" s="1434"/>
      <c r="R254" s="1434"/>
      <c r="S254" s="1457"/>
      <c r="T254" s="1457"/>
      <c r="U254" s="1457"/>
      <c r="V254" s="1457"/>
      <c r="W254" s="1457"/>
      <c r="X254" s="1457"/>
      <c r="Y254" s="1457"/>
      <c r="Z254" s="1457"/>
      <c r="AA254" s="1457"/>
      <c r="AB254" s="1457"/>
      <c r="AC254" s="1457"/>
      <c r="AD254" s="1457"/>
      <c r="AE254" s="1457"/>
      <c r="AF254" s="1434"/>
      <c r="AG254" s="1457"/>
      <c r="AH254" s="1457"/>
      <c r="AI254" s="1457"/>
      <c r="AJ254" s="1457"/>
      <c r="AK254" s="1457"/>
      <c r="AL254" s="1457"/>
      <c r="AM254" s="1457"/>
      <c r="AN254" s="1457"/>
      <c r="AO254" s="1457"/>
      <c r="AP254" s="1457"/>
      <c r="AQ254" s="1434"/>
      <c r="AR254" s="1434"/>
      <c r="AS254" s="1457"/>
      <c r="AU254" s="1434"/>
      <c r="AV254" s="1434"/>
      <c r="AW254" s="1434"/>
      <c r="AX254" s="1434"/>
      <c r="AY254" s="1434"/>
      <c r="AZ254" s="1434"/>
      <c r="BA254" s="1434"/>
      <c r="BB254" s="1434"/>
      <c r="BC254" s="1434"/>
      <c r="BD254" s="1434"/>
      <c r="BE254" s="1434"/>
      <c r="BF254" s="1434"/>
      <c r="BG254" s="1457"/>
      <c r="BI254" s="1434"/>
      <c r="BJ254" s="1434"/>
      <c r="BK254" s="1434"/>
      <c r="BL254" s="1434"/>
      <c r="BM254" s="1434"/>
      <c r="BN254" s="1434"/>
      <c r="BO254" s="1434"/>
      <c r="BP254" s="1434"/>
      <c r="BQ254" s="1434"/>
      <c r="BR254" s="1434"/>
      <c r="BS254" s="1434"/>
      <c r="BT254" s="1434"/>
      <c r="BU254" s="1457"/>
    </row>
    <row r="255" spans="1:73">
      <c r="A255" s="1434"/>
      <c r="B255" s="1434"/>
      <c r="C255" s="1434"/>
      <c r="D255" s="1457"/>
      <c r="E255" s="1457"/>
      <c r="F255" s="1457"/>
      <c r="G255" s="1457"/>
      <c r="H255" s="1457"/>
      <c r="I255" s="1457"/>
      <c r="J255" s="1457"/>
      <c r="K255" s="1457"/>
      <c r="L255" s="1457"/>
      <c r="M255" s="1457"/>
      <c r="N255" s="1457"/>
      <c r="O255" s="1457"/>
      <c r="P255" s="1457"/>
      <c r="Q255" s="1434"/>
      <c r="R255" s="1434"/>
      <c r="S255" s="1457"/>
      <c r="T255" s="1457"/>
      <c r="U255" s="1457"/>
      <c r="V255" s="1457"/>
      <c r="W255" s="1457"/>
      <c r="X255" s="1457"/>
      <c r="Y255" s="1457"/>
      <c r="Z255" s="1457"/>
      <c r="AA255" s="1457"/>
      <c r="AB255" s="1457"/>
      <c r="AC255" s="1457"/>
      <c r="AD255" s="1457"/>
      <c r="AE255" s="1457"/>
      <c r="AF255" s="1434"/>
      <c r="AG255" s="1457"/>
      <c r="AH255" s="1457"/>
      <c r="AI255" s="1457"/>
      <c r="AJ255" s="1457"/>
      <c r="AK255" s="1457"/>
      <c r="AL255" s="1457"/>
      <c r="AM255" s="1457"/>
      <c r="AN255" s="1457"/>
      <c r="AO255" s="1457"/>
      <c r="AP255" s="1457"/>
      <c r="AQ255" s="1434"/>
      <c r="AR255" s="1434"/>
      <c r="AS255" s="1457"/>
      <c r="AU255" s="1434"/>
      <c r="AV255" s="1434"/>
      <c r="AW255" s="1434"/>
      <c r="AX255" s="1434"/>
      <c r="AY255" s="1434"/>
      <c r="AZ255" s="1434"/>
      <c r="BA255" s="1434"/>
      <c r="BB255" s="1434"/>
      <c r="BC255" s="1434"/>
      <c r="BD255" s="1434"/>
      <c r="BE255" s="1434"/>
      <c r="BF255" s="1434"/>
      <c r="BG255" s="1457"/>
      <c r="BI255" s="1434"/>
      <c r="BJ255" s="1434"/>
      <c r="BK255" s="1434"/>
      <c r="BL255" s="1434"/>
      <c r="BM255" s="1434"/>
      <c r="BN255" s="1434"/>
      <c r="BO255" s="1434"/>
      <c r="BP255" s="1434"/>
      <c r="BQ255" s="1434"/>
      <c r="BR255" s="1434"/>
      <c r="BS255" s="1434"/>
      <c r="BT255" s="1434"/>
      <c r="BU255" s="1457"/>
    </row>
    <row r="256" spans="1:73">
      <c r="A256" s="1434"/>
      <c r="B256" s="1434"/>
      <c r="C256" s="1434"/>
      <c r="D256" s="1435"/>
      <c r="E256" s="1435"/>
      <c r="F256" s="1435"/>
      <c r="G256" s="1435"/>
      <c r="H256" s="1435"/>
      <c r="I256" s="1435"/>
      <c r="J256" s="1435"/>
      <c r="K256" s="1435"/>
      <c r="L256" s="1435"/>
      <c r="M256" s="1435"/>
      <c r="N256" s="1435"/>
      <c r="O256" s="1435"/>
      <c r="P256" s="1435"/>
      <c r="Q256" s="1434"/>
      <c r="R256" s="1434"/>
      <c r="S256" s="1435"/>
      <c r="T256" s="1435"/>
      <c r="U256" s="1435"/>
      <c r="V256" s="1435"/>
      <c r="W256" s="1435"/>
      <c r="X256" s="1435"/>
      <c r="Y256" s="1435"/>
      <c r="Z256" s="1435"/>
      <c r="AA256" s="1435"/>
      <c r="AB256" s="1435"/>
      <c r="AC256" s="1435"/>
      <c r="AD256" s="1435"/>
      <c r="AE256" s="1435"/>
      <c r="AF256" s="1434"/>
      <c r="AG256" s="1435"/>
      <c r="AH256" s="1435"/>
      <c r="AI256" s="1435"/>
      <c r="AJ256" s="1435"/>
      <c r="AK256" s="1435"/>
      <c r="AL256" s="1435"/>
      <c r="AM256" s="1435"/>
      <c r="AN256" s="1435"/>
      <c r="AO256" s="1435"/>
      <c r="AP256" s="1435"/>
      <c r="AQ256" s="1434"/>
      <c r="AR256" s="1434"/>
      <c r="AS256" s="1435"/>
      <c r="AU256" s="1434"/>
      <c r="AV256" s="1434"/>
      <c r="AW256" s="1434"/>
      <c r="AX256" s="1434"/>
      <c r="AY256" s="1434"/>
      <c r="AZ256" s="1434"/>
      <c r="BA256" s="1434"/>
      <c r="BB256" s="1434"/>
      <c r="BC256" s="1434"/>
      <c r="BD256" s="1434"/>
      <c r="BE256" s="1434"/>
      <c r="BF256" s="1434"/>
      <c r="BG256" s="1435"/>
      <c r="BI256" s="1434"/>
      <c r="BJ256" s="1434"/>
      <c r="BK256" s="1434"/>
      <c r="BL256" s="1434"/>
      <c r="BM256" s="1434"/>
      <c r="BN256" s="1434"/>
      <c r="BO256" s="1434"/>
      <c r="BP256" s="1434"/>
      <c r="BQ256" s="1434"/>
      <c r="BR256" s="1434"/>
      <c r="BS256" s="1434"/>
      <c r="BT256" s="1434"/>
      <c r="BU256" s="1435"/>
    </row>
    <row r="257" spans="1:73">
      <c r="A257" s="1434"/>
      <c r="B257" s="1488"/>
      <c r="C257" s="1434"/>
      <c r="D257" s="1477"/>
      <c r="E257" s="1477"/>
      <c r="F257" s="1477"/>
      <c r="G257" s="1477"/>
      <c r="H257" s="1477"/>
      <c r="I257" s="1477"/>
      <c r="J257" s="1477"/>
      <c r="K257" s="1477"/>
      <c r="L257" s="1477"/>
      <c r="M257" s="1477"/>
      <c r="N257" s="1477"/>
      <c r="O257" s="1477"/>
      <c r="P257" s="1477"/>
      <c r="Q257" s="1434"/>
      <c r="R257" s="1434"/>
      <c r="S257" s="1477"/>
      <c r="T257" s="1477"/>
      <c r="U257" s="1477"/>
      <c r="V257" s="1477"/>
      <c r="W257" s="1477"/>
      <c r="X257" s="1477"/>
      <c r="Y257" s="1477"/>
      <c r="Z257" s="1477"/>
      <c r="AA257" s="1477"/>
      <c r="AB257" s="1477"/>
      <c r="AC257" s="1477"/>
      <c r="AD257" s="1477"/>
      <c r="AE257" s="1477"/>
      <c r="AF257" s="1434"/>
      <c r="AG257" s="1477"/>
      <c r="AH257" s="1477"/>
      <c r="AI257" s="1477"/>
      <c r="AJ257" s="1477"/>
      <c r="AK257" s="1477"/>
      <c r="AL257" s="1477"/>
      <c r="AM257" s="1477"/>
      <c r="AN257" s="1477"/>
      <c r="AO257" s="1477"/>
      <c r="AP257" s="1477"/>
      <c r="AQ257" s="1434"/>
      <c r="AR257" s="1434"/>
      <c r="AS257" s="1477"/>
      <c r="AU257" s="1434"/>
      <c r="AV257" s="1434"/>
      <c r="AW257" s="1434"/>
      <c r="AX257" s="1434"/>
      <c r="AY257" s="1434"/>
      <c r="AZ257" s="1434"/>
      <c r="BA257" s="1434"/>
      <c r="BB257" s="1434"/>
      <c r="BC257" s="1434"/>
      <c r="BD257" s="1434"/>
      <c r="BE257" s="1434"/>
      <c r="BF257" s="1434"/>
      <c r="BG257" s="1477"/>
      <c r="BI257" s="1434"/>
      <c r="BJ257" s="1434"/>
      <c r="BK257" s="1434"/>
      <c r="BL257" s="1434"/>
      <c r="BM257" s="1434"/>
      <c r="BN257" s="1434"/>
      <c r="BO257" s="1434"/>
      <c r="BP257" s="1434"/>
      <c r="BQ257" s="1434"/>
      <c r="BR257" s="1434"/>
      <c r="BS257" s="1434"/>
      <c r="BT257" s="1434"/>
      <c r="BU257" s="1477"/>
    </row>
    <row r="258" spans="1:73">
      <c r="A258" s="1434"/>
      <c r="B258" s="1489"/>
      <c r="C258" s="1434"/>
      <c r="D258" s="1457"/>
      <c r="E258" s="1457"/>
      <c r="F258" s="1457"/>
      <c r="G258" s="1457"/>
      <c r="H258" s="1457"/>
      <c r="I258" s="1457"/>
      <c r="J258" s="1457"/>
      <c r="K258" s="1457"/>
      <c r="L258" s="1457"/>
      <c r="M258" s="1457"/>
      <c r="N258" s="1457"/>
      <c r="O258" s="1457"/>
      <c r="P258" s="1457"/>
      <c r="Q258" s="1434"/>
      <c r="R258" s="1434"/>
      <c r="S258" s="1457"/>
      <c r="T258" s="1457"/>
      <c r="U258" s="1457"/>
      <c r="V258" s="1457"/>
      <c r="W258" s="1457"/>
      <c r="X258" s="1457"/>
      <c r="Y258" s="1457"/>
      <c r="Z258" s="1457"/>
      <c r="AA258" s="1457"/>
      <c r="AB258" s="1457"/>
      <c r="AC258" s="1457"/>
      <c r="AD258" s="1457"/>
      <c r="AE258" s="1457"/>
      <c r="AF258" s="1434"/>
      <c r="AG258" s="1457"/>
      <c r="AH258" s="1457"/>
      <c r="AI258" s="1457"/>
      <c r="AJ258" s="1457"/>
      <c r="AK258" s="1457"/>
      <c r="AL258" s="1457"/>
      <c r="AM258" s="1457"/>
      <c r="AN258" s="1457"/>
      <c r="AO258" s="1457"/>
      <c r="AP258" s="1457"/>
      <c r="AQ258" s="1434"/>
      <c r="AR258" s="1434"/>
      <c r="AS258" s="1457"/>
      <c r="AU258" s="1434"/>
      <c r="AV258" s="1434"/>
      <c r="AW258" s="1434"/>
      <c r="AX258" s="1434"/>
      <c r="AY258" s="1434"/>
      <c r="AZ258" s="1434"/>
      <c r="BA258" s="1434"/>
      <c r="BB258" s="1434"/>
      <c r="BC258" s="1434"/>
      <c r="BD258" s="1434"/>
      <c r="BE258" s="1434"/>
      <c r="BF258" s="1434"/>
      <c r="BG258" s="1457"/>
      <c r="BI258" s="1434"/>
      <c r="BJ258" s="1434"/>
      <c r="BK258" s="1434"/>
      <c r="BL258" s="1434"/>
      <c r="BM258" s="1434"/>
      <c r="BN258" s="1434"/>
      <c r="BO258" s="1434"/>
      <c r="BP258" s="1434"/>
      <c r="BQ258" s="1434"/>
      <c r="BR258" s="1434"/>
      <c r="BS258" s="1434"/>
      <c r="BT258" s="1434"/>
      <c r="BU258" s="1457"/>
    </row>
    <row r="259" spans="1:73">
      <c r="A259" s="1434"/>
      <c r="B259" s="1490"/>
      <c r="C259" s="1434"/>
      <c r="D259" s="1457"/>
      <c r="E259" s="1457"/>
      <c r="F259" s="1457"/>
      <c r="G259" s="1457"/>
      <c r="H259" s="1457"/>
      <c r="I259" s="1457"/>
      <c r="J259" s="1457"/>
      <c r="K259" s="1457"/>
      <c r="L259" s="1457"/>
      <c r="M259" s="1457"/>
      <c r="N259" s="1457"/>
      <c r="O259" s="1457"/>
      <c r="P259" s="1457"/>
      <c r="Q259" s="1434"/>
      <c r="R259" s="1434"/>
      <c r="S259" s="1457"/>
      <c r="T259" s="1457"/>
      <c r="U259" s="1457"/>
      <c r="V259" s="1457"/>
      <c r="W259" s="1457"/>
      <c r="X259" s="1457"/>
      <c r="Y259" s="1457"/>
      <c r="Z259" s="1457"/>
      <c r="AA259" s="1457"/>
      <c r="AB259" s="1457"/>
      <c r="AC259" s="1457"/>
      <c r="AD259" s="1457"/>
      <c r="AE259" s="1457"/>
      <c r="AF259" s="1434"/>
      <c r="AG259" s="1457"/>
      <c r="AH259" s="1457"/>
      <c r="AI259" s="1457"/>
      <c r="AJ259" s="1457"/>
      <c r="AK259" s="1457"/>
      <c r="AL259" s="1457"/>
      <c r="AM259" s="1457"/>
      <c r="AN259" s="1457"/>
      <c r="AO259" s="1457"/>
      <c r="AP259" s="1457"/>
      <c r="AQ259" s="1434"/>
      <c r="AR259" s="1434"/>
      <c r="AS259" s="1457"/>
      <c r="AU259" s="1434"/>
      <c r="AV259" s="1434"/>
      <c r="AW259" s="1434"/>
      <c r="AX259" s="1434"/>
      <c r="AY259" s="1434"/>
      <c r="AZ259" s="1434"/>
      <c r="BA259" s="1434"/>
      <c r="BB259" s="1434"/>
      <c r="BC259" s="1434"/>
      <c r="BD259" s="1434"/>
      <c r="BE259" s="1434"/>
      <c r="BF259" s="1434"/>
      <c r="BG259" s="1457"/>
      <c r="BI259" s="1434"/>
      <c r="BJ259" s="1434"/>
      <c r="BK259" s="1434"/>
      <c r="BL259" s="1434"/>
      <c r="BM259" s="1434"/>
      <c r="BN259" s="1434"/>
      <c r="BO259" s="1434"/>
      <c r="BP259" s="1434"/>
      <c r="BQ259" s="1434"/>
      <c r="BR259" s="1434"/>
      <c r="BS259" s="1434"/>
      <c r="BT259" s="1434"/>
      <c r="BU259" s="1457"/>
    </row>
    <row r="260" spans="1:73">
      <c r="A260" s="1434"/>
      <c r="B260" s="1434"/>
      <c r="C260" s="1434"/>
      <c r="D260" s="1434"/>
      <c r="E260" s="1434"/>
      <c r="F260" s="1434"/>
      <c r="G260" s="1434"/>
      <c r="H260" s="1434"/>
      <c r="I260" s="1434"/>
      <c r="J260" s="1434"/>
      <c r="K260" s="1434"/>
      <c r="L260" s="1434"/>
      <c r="M260" s="1434"/>
      <c r="N260" s="1434"/>
      <c r="O260" s="1434"/>
      <c r="P260" s="1434"/>
      <c r="Q260" s="1434"/>
      <c r="R260" s="1434"/>
      <c r="S260" s="1434"/>
      <c r="T260" s="1434"/>
      <c r="U260" s="1434"/>
      <c r="V260" s="1434"/>
      <c r="W260" s="1434"/>
      <c r="X260" s="1434"/>
      <c r="Y260" s="1434"/>
      <c r="Z260" s="1434"/>
      <c r="AA260" s="1434"/>
      <c r="AB260" s="1434"/>
      <c r="AC260" s="1434"/>
      <c r="AD260" s="1434"/>
      <c r="AE260" s="1434"/>
      <c r="AF260" s="1434"/>
      <c r="AG260" s="1434"/>
      <c r="AH260" s="1434"/>
      <c r="AI260" s="1434"/>
      <c r="AJ260" s="1434"/>
      <c r="AK260" s="1434"/>
      <c r="AL260" s="1434"/>
      <c r="AM260" s="1434"/>
      <c r="AN260" s="1434"/>
      <c r="AO260" s="1434"/>
      <c r="AP260" s="1434"/>
      <c r="AQ260" s="1434"/>
      <c r="AR260" s="1434"/>
      <c r="AS260" s="1434"/>
      <c r="AU260" s="1434"/>
      <c r="AV260" s="1434"/>
      <c r="AW260" s="1434"/>
      <c r="AX260" s="1434"/>
      <c r="AY260" s="1434"/>
      <c r="AZ260" s="1434"/>
      <c r="BA260" s="1434"/>
      <c r="BB260" s="1434"/>
      <c r="BC260" s="1434"/>
      <c r="BD260" s="1434"/>
      <c r="BE260" s="1434"/>
      <c r="BF260" s="1434"/>
      <c r="BG260" s="1434"/>
      <c r="BI260" s="1434"/>
      <c r="BJ260" s="1434"/>
      <c r="BK260" s="1434"/>
      <c r="BL260" s="1434"/>
      <c r="BM260" s="1434"/>
      <c r="BN260" s="1434"/>
      <c r="BO260" s="1434"/>
      <c r="BP260" s="1434"/>
      <c r="BQ260" s="1434"/>
      <c r="BR260" s="1434"/>
      <c r="BS260" s="1434"/>
      <c r="BT260" s="1434"/>
      <c r="BU260" s="1434"/>
    </row>
    <row r="261" spans="1:73">
      <c r="A261" s="1434"/>
      <c r="B261" s="1488"/>
      <c r="C261" s="1434"/>
      <c r="D261" s="1477"/>
      <c r="E261" s="1477"/>
      <c r="F261" s="1477"/>
      <c r="G261" s="1477"/>
      <c r="H261" s="1477"/>
      <c r="I261" s="1477"/>
      <c r="J261" s="1477"/>
      <c r="K261" s="1477"/>
      <c r="L261" s="1477"/>
      <c r="M261" s="1477"/>
      <c r="N261" s="1477"/>
      <c r="O261" s="1477"/>
      <c r="P261" s="1477"/>
      <c r="Q261" s="1434"/>
      <c r="R261" s="1434"/>
      <c r="S261" s="1477"/>
      <c r="T261" s="1477"/>
      <c r="U261" s="1477"/>
      <c r="V261" s="1477"/>
      <c r="W261" s="1477"/>
      <c r="X261" s="1477"/>
      <c r="Y261" s="1477"/>
      <c r="Z261" s="1477"/>
      <c r="AA261" s="1477"/>
      <c r="AB261" s="1477"/>
      <c r="AC261" s="1477"/>
      <c r="AD261" s="1477"/>
      <c r="AE261" s="1477"/>
      <c r="AF261" s="1434"/>
      <c r="AG261" s="1477"/>
      <c r="AH261" s="1477"/>
      <c r="AI261" s="1477"/>
      <c r="AJ261" s="1477"/>
      <c r="AK261" s="1477"/>
      <c r="AL261" s="1477"/>
      <c r="AM261" s="1477"/>
      <c r="AN261" s="1477"/>
      <c r="AO261" s="1477"/>
      <c r="AP261" s="1477"/>
      <c r="AQ261" s="1434"/>
      <c r="AR261" s="1434"/>
      <c r="AS261" s="1477"/>
      <c r="AU261" s="1434"/>
      <c r="AV261" s="1434"/>
      <c r="AW261" s="1434"/>
      <c r="AX261" s="1434"/>
      <c r="AY261" s="1434"/>
      <c r="AZ261" s="1434"/>
      <c r="BA261" s="1434"/>
      <c r="BB261" s="1434"/>
      <c r="BC261" s="1434"/>
      <c r="BD261" s="1434"/>
      <c r="BE261" s="1434"/>
      <c r="BF261" s="1434"/>
      <c r="BG261" s="1477"/>
      <c r="BI261" s="1434"/>
      <c r="BJ261" s="1434"/>
      <c r="BK261" s="1434"/>
      <c r="BL261" s="1434"/>
      <c r="BM261" s="1434"/>
      <c r="BN261" s="1434"/>
      <c r="BO261" s="1434"/>
      <c r="BP261" s="1434"/>
      <c r="BQ261" s="1434"/>
      <c r="BR261" s="1434"/>
      <c r="BS261" s="1434"/>
      <c r="BT261" s="1434"/>
      <c r="BU261" s="1477"/>
    </row>
    <row r="262" spans="1:73">
      <c r="A262" s="1434"/>
      <c r="B262" s="1489"/>
      <c r="C262" s="1434"/>
      <c r="D262" s="1457"/>
      <c r="E262" s="1457"/>
      <c r="F262" s="1457"/>
      <c r="G262" s="1457"/>
      <c r="H262" s="1457"/>
      <c r="I262" s="1457"/>
      <c r="J262" s="1457"/>
      <c r="K262" s="1457"/>
      <c r="L262" s="1457"/>
      <c r="M262" s="1457"/>
      <c r="N262" s="1457"/>
      <c r="O262" s="1457"/>
      <c r="P262" s="1457"/>
      <c r="Q262" s="1434"/>
      <c r="R262" s="1434"/>
      <c r="S262" s="1457"/>
      <c r="T262" s="1457"/>
      <c r="U262" s="1457"/>
      <c r="V262" s="1457"/>
      <c r="W262" s="1457"/>
      <c r="X262" s="1457"/>
      <c r="Y262" s="1457"/>
      <c r="Z262" s="1457"/>
      <c r="AA262" s="1457"/>
      <c r="AB262" s="1457"/>
      <c r="AC262" s="1457"/>
      <c r="AD262" s="1457"/>
      <c r="AE262" s="1457"/>
      <c r="AF262" s="1434"/>
      <c r="AG262" s="1457"/>
      <c r="AH262" s="1457"/>
      <c r="AI262" s="1457"/>
      <c r="AJ262" s="1457"/>
      <c r="AK262" s="1457"/>
      <c r="AL262" s="1457"/>
      <c r="AM262" s="1457"/>
      <c r="AN262" s="1457"/>
      <c r="AO262" s="1457"/>
      <c r="AP262" s="1457"/>
      <c r="AQ262" s="1434"/>
      <c r="AR262" s="1434"/>
      <c r="AS262" s="1457"/>
      <c r="AU262" s="1434"/>
      <c r="AV262" s="1434"/>
      <c r="AW262" s="1434"/>
      <c r="AX262" s="1434"/>
      <c r="AY262" s="1434"/>
      <c r="AZ262" s="1434"/>
      <c r="BA262" s="1434"/>
      <c r="BB262" s="1434"/>
      <c r="BC262" s="1434"/>
      <c r="BD262" s="1434"/>
      <c r="BE262" s="1434"/>
      <c r="BF262" s="1434"/>
      <c r="BG262" s="1457"/>
      <c r="BI262" s="1434"/>
      <c r="BJ262" s="1434"/>
      <c r="BK262" s="1434"/>
      <c r="BL262" s="1434"/>
      <c r="BM262" s="1434"/>
      <c r="BN262" s="1434"/>
      <c r="BO262" s="1434"/>
      <c r="BP262" s="1434"/>
      <c r="BQ262" s="1434"/>
      <c r="BR262" s="1434"/>
      <c r="BS262" s="1434"/>
      <c r="BT262" s="1434"/>
      <c r="BU262" s="1457"/>
    </row>
    <row r="263" spans="1:73">
      <c r="A263" s="1434"/>
      <c r="B263" s="1490"/>
      <c r="C263" s="1434"/>
      <c r="D263" s="1457"/>
      <c r="E263" s="1457"/>
      <c r="F263" s="1457"/>
      <c r="G263" s="1457"/>
      <c r="H263" s="1457"/>
      <c r="I263" s="1457"/>
      <c r="J263" s="1457"/>
      <c r="K263" s="1457"/>
      <c r="L263" s="1457"/>
      <c r="M263" s="1457"/>
      <c r="N263" s="1457"/>
      <c r="O263" s="1457"/>
      <c r="P263" s="1457"/>
      <c r="Q263" s="1434"/>
      <c r="R263" s="1434"/>
      <c r="S263" s="1457"/>
      <c r="T263" s="1457"/>
      <c r="U263" s="1457"/>
      <c r="V263" s="1457"/>
      <c r="W263" s="1457"/>
      <c r="X263" s="1457"/>
      <c r="Y263" s="1457"/>
      <c r="Z263" s="1457"/>
      <c r="AA263" s="1457"/>
      <c r="AB263" s="1457"/>
      <c r="AC263" s="1457"/>
      <c r="AD263" s="1457"/>
      <c r="AE263" s="1457"/>
      <c r="AF263" s="1434"/>
      <c r="AG263" s="1457"/>
      <c r="AH263" s="1457"/>
      <c r="AI263" s="1457"/>
      <c r="AJ263" s="1457"/>
      <c r="AK263" s="1457"/>
      <c r="AL263" s="1457"/>
      <c r="AM263" s="1457"/>
      <c r="AN263" s="1457"/>
      <c r="AO263" s="1457"/>
      <c r="AP263" s="1457"/>
      <c r="AQ263" s="1434"/>
      <c r="AR263" s="1434"/>
      <c r="AS263" s="1457"/>
      <c r="AU263" s="1434"/>
      <c r="AV263" s="1434"/>
      <c r="AW263" s="1434"/>
      <c r="AX263" s="1434"/>
      <c r="AY263" s="1434"/>
      <c r="AZ263" s="1434"/>
      <c r="BA263" s="1434"/>
      <c r="BB263" s="1434"/>
      <c r="BC263" s="1434"/>
      <c r="BD263" s="1434"/>
      <c r="BE263" s="1434"/>
      <c r="BF263" s="1434"/>
      <c r="BG263" s="1457"/>
      <c r="BI263" s="1434"/>
      <c r="BJ263" s="1434"/>
      <c r="BK263" s="1434"/>
      <c r="BL263" s="1434"/>
      <c r="BM263" s="1434"/>
      <c r="BN263" s="1434"/>
      <c r="BO263" s="1434"/>
      <c r="BP263" s="1434"/>
      <c r="BQ263" s="1434"/>
      <c r="BR263" s="1434"/>
      <c r="BS263" s="1434"/>
      <c r="BT263" s="1434"/>
      <c r="BU263" s="1457"/>
    </row>
    <row r="264" spans="1:73">
      <c r="A264" s="1434"/>
      <c r="B264" s="1434"/>
      <c r="C264" s="1434"/>
      <c r="D264" s="1434"/>
      <c r="E264" s="1434"/>
      <c r="F264" s="1434"/>
      <c r="G264" s="1434"/>
      <c r="H264" s="1434"/>
      <c r="I264" s="1434"/>
      <c r="J264" s="1434"/>
      <c r="K264" s="1434"/>
      <c r="L264" s="1434"/>
      <c r="M264" s="1434"/>
      <c r="N264" s="1434"/>
      <c r="O264" s="1434"/>
      <c r="P264" s="1434"/>
      <c r="Q264" s="1434"/>
      <c r="R264" s="1434"/>
      <c r="S264" s="1434"/>
      <c r="T264" s="1434"/>
      <c r="U264" s="1434"/>
      <c r="V264" s="1434"/>
      <c r="W264" s="1434"/>
      <c r="X264" s="1434"/>
      <c r="Y264" s="1434"/>
      <c r="Z264" s="1434"/>
      <c r="AA264" s="1434"/>
      <c r="AB264" s="1434"/>
      <c r="AC264" s="1434"/>
      <c r="AD264" s="1434"/>
      <c r="AE264" s="1434"/>
      <c r="AF264" s="1434"/>
      <c r="AG264" s="1434"/>
      <c r="AH264" s="1434"/>
      <c r="AI264" s="1434"/>
      <c r="AJ264" s="1434"/>
      <c r="AK264" s="1434"/>
      <c r="AL264" s="1434"/>
      <c r="AM264" s="1434"/>
      <c r="AN264" s="1434"/>
      <c r="AO264" s="1434"/>
      <c r="AP264" s="1434"/>
      <c r="AQ264" s="1434"/>
      <c r="AR264" s="1434"/>
      <c r="AS264" s="1434"/>
      <c r="AU264" s="1434"/>
      <c r="AV264" s="1434"/>
      <c r="AW264" s="1434"/>
      <c r="AX264" s="1434"/>
      <c r="AY264" s="1434"/>
      <c r="AZ264" s="1434"/>
      <c r="BA264" s="1434"/>
      <c r="BB264" s="1434"/>
      <c r="BC264" s="1434"/>
      <c r="BD264" s="1434"/>
      <c r="BE264" s="1434"/>
      <c r="BF264" s="1434"/>
      <c r="BG264" s="1434"/>
      <c r="BI264" s="1434"/>
      <c r="BJ264" s="1434"/>
      <c r="BK264" s="1434"/>
      <c r="BL264" s="1434"/>
      <c r="BM264" s="1434"/>
      <c r="BN264" s="1434"/>
      <c r="BO264" s="1434"/>
      <c r="BP264" s="1434"/>
      <c r="BQ264" s="1434"/>
      <c r="BR264" s="1434"/>
      <c r="BS264" s="1434"/>
      <c r="BT264" s="1434"/>
      <c r="BU264" s="1434"/>
    </row>
    <row r="265" spans="1:73">
      <c r="A265" s="1434"/>
      <c r="B265" s="1484"/>
      <c r="C265" s="1454"/>
      <c r="D265" s="1457"/>
      <c r="E265" s="1457"/>
      <c r="F265" s="1457"/>
      <c r="G265" s="1457"/>
      <c r="H265" s="1457"/>
      <c r="I265" s="1457"/>
      <c r="J265" s="1457"/>
      <c r="K265" s="1457"/>
      <c r="L265" s="1457"/>
      <c r="M265" s="1457"/>
      <c r="N265" s="1457"/>
      <c r="O265" s="1457"/>
      <c r="P265" s="1457"/>
      <c r="Q265" s="1434"/>
      <c r="R265" s="1434"/>
      <c r="S265" s="1457"/>
      <c r="T265" s="1457"/>
      <c r="U265" s="1457"/>
      <c r="V265" s="1457"/>
      <c r="W265" s="1457"/>
      <c r="X265" s="1457"/>
      <c r="Y265" s="1457"/>
      <c r="Z265" s="1457"/>
      <c r="AA265" s="1457"/>
      <c r="AB265" s="1457"/>
      <c r="AC265" s="1457"/>
      <c r="AD265" s="1457"/>
      <c r="AE265" s="1457"/>
      <c r="AF265" s="1434"/>
      <c r="AG265" s="1457"/>
      <c r="AH265" s="1457"/>
      <c r="AI265" s="1457"/>
      <c r="AJ265" s="1457"/>
      <c r="AK265" s="1457"/>
      <c r="AL265" s="1457"/>
      <c r="AM265" s="1457"/>
      <c r="AN265" s="1457"/>
      <c r="AO265" s="1457"/>
      <c r="AP265" s="1457"/>
      <c r="AQ265" s="1434"/>
      <c r="AR265" s="1434"/>
      <c r="AS265" s="1457"/>
      <c r="AU265" s="1434"/>
      <c r="AV265" s="1434"/>
      <c r="AW265" s="1434"/>
      <c r="AX265" s="1434"/>
      <c r="AY265" s="1434"/>
      <c r="AZ265" s="1434"/>
      <c r="BA265" s="1434"/>
      <c r="BB265" s="1434"/>
      <c r="BC265" s="1434"/>
      <c r="BD265" s="1434"/>
      <c r="BE265" s="1434"/>
      <c r="BF265" s="1434"/>
      <c r="BG265" s="1457"/>
      <c r="BI265" s="1434"/>
      <c r="BJ265" s="1434"/>
      <c r="BK265" s="1434"/>
      <c r="BL265" s="1434"/>
      <c r="BM265" s="1434"/>
      <c r="BN265" s="1434"/>
      <c r="BO265" s="1434"/>
      <c r="BP265" s="1434"/>
      <c r="BQ265" s="1434"/>
      <c r="BR265" s="1434"/>
      <c r="BS265" s="1434"/>
      <c r="BT265" s="1434"/>
      <c r="BU265" s="1457"/>
    </row>
    <row r="266" spans="1:73">
      <c r="A266" s="1434"/>
      <c r="B266" s="1484"/>
      <c r="C266" s="1454"/>
      <c r="D266" s="1457"/>
      <c r="E266" s="1457"/>
      <c r="F266" s="1457"/>
      <c r="G266" s="1457"/>
      <c r="H266" s="1457"/>
      <c r="I266" s="1457"/>
      <c r="J266" s="1457"/>
      <c r="K266" s="1457"/>
      <c r="L266" s="1457"/>
      <c r="M266" s="1457"/>
      <c r="N266" s="1457"/>
      <c r="O266" s="1457"/>
      <c r="P266" s="1457"/>
      <c r="Q266" s="1434"/>
      <c r="R266" s="1434"/>
      <c r="S266" s="1457"/>
      <c r="T266" s="1457"/>
      <c r="U266" s="1457"/>
      <c r="V266" s="1457"/>
      <c r="W266" s="1457"/>
      <c r="X266" s="1457"/>
      <c r="Y266" s="1457"/>
      <c r="Z266" s="1457"/>
      <c r="AA266" s="1457"/>
      <c r="AB266" s="1457"/>
      <c r="AC266" s="1457"/>
      <c r="AD266" s="1457"/>
      <c r="AE266" s="1457"/>
      <c r="AF266" s="1434"/>
      <c r="AG266" s="1457"/>
      <c r="AH266" s="1457"/>
      <c r="AI266" s="1457"/>
      <c r="AJ266" s="1457"/>
      <c r="AK266" s="1457"/>
      <c r="AL266" s="1457"/>
      <c r="AM266" s="1457"/>
      <c r="AN266" s="1457"/>
      <c r="AO266" s="1457"/>
      <c r="AP266" s="1457"/>
      <c r="AQ266" s="1434"/>
      <c r="AR266" s="1434"/>
      <c r="AS266" s="1457"/>
      <c r="AU266" s="1434"/>
      <c r="AV266" s="1434"/>
      <c r="AW266" s="1434"/>
      <c r="AX266" s="1434"/>
      <c r="AY266" s="1434"/>
      <c r="AZ266" s="1434"/>
      <c r="BA266" s="1434"/>
      <c r="BB266" s="1434"/>
      <c r="BC266" s="1434"/>
      <c r="BD266" s="1434"/>
      <c r="BE266" s="1434"/>
      <c r="BF266" s="1434"/>
      <c r="BG266" s="1457"/>
      <c r="BI266" s="1434"/>
      <c r="BJ266" s="1434"/>
      <c r="BK266" s="1434"/>
      <c r="BL266" s="1434"/>
      <c r="BM266" s="1434"/>
      <c r="BN266" s="1434"/>
      <c r="BO266" s="1434"/>
      <c r="BP266" s="1434"/>
      <c r="BQ266" s="1434"/>
      <c r="BR266" s="1434"/>
      <c r="BS266" s="1434"/>
      <c r="BT266" s="1434"/>
      <c r="BU266" s="1457"/>
    </row>
    <row r="267" spans="1:73">
      <c r="A267" s="1434"/>
      <c r="B267" s="1484"/>
      <c r="C267" s="1454"/>
      <c r="D267" s="1457"/>
      <c r="E267" s="1457"/>
      <c r="F267" s="1457"/>
      <c r="G267" s="1457"/>
      <c r="H267" s="1457"/>
      <c r="I267" s="1457"/>
      <c r="J267" s="1457"/>
      <c r="K267" s="1457"/>
      <c r="L267" s="1457"/>
      <c r="M267" s="1457"/>
      <c r="N267" s="1457"/>
      <c r="O267" s="1457"/>
      <c r="P267" s="1457"/>
      <c r="Q267" s="1434"/>
      <c r="R267" s="1434"/>
      <c r="S267" s="1457"/>
      <c r="T267" s="1457"/>
      <c r="U267" s="1457"/>
      <c r="V267" s="1457"/>
      <c r="W267" s="1457"/>
      <c r="X267" s="1457"/>
      <c r="Y267" s="1457"/>
      <c r="Z267" s="1457"/>
      <c r="AA267" s="1457"/>
      <c r="AB267" s="1457"/>
      <c r="AC267" s="1457"/>
      <c r="AD267" s="1457"/>
      <c r="AE267" s="1457"/>
      <c r="AF267" s="1434"/>
      <c r="AG267" s="1457"/>
      <c r="AH267" s="1457"/>
      <c r="AI267" s="1457"/>
      <c r="AJ267" s="1457"/>
      <c r="AK267" s="1457"/>
      <c r="AL267" s="1457"/>
      <c r="AM267" s="1457"/>
      <c r="AN267" s="1457"/>
      <c r="AO267" s="1457"/>
      <c r="AP267" s="1457"/>
      <c r="AQ267" s="1434"/>
      <c r="AR267" s="1434"/>
      <c r="AS267" s="1457"/>
      <c r="AU267" s="1434"/>
      <c r="AV267" s="1434"/>
      <c r="AW267" s="1434"/>
      <c r="AX267" s="1434"/>
      <c r="AY267" s="1434"/>
      <c r="AZ267" s="1434"/>
      <c r="BA267" s="1434"/>
      <c r="BB267" s="1434"/>
      <c r="BC267" s="1434"/>
      <c r="BD267" s="1434"/>
      <c r="BE267" s="1434"/>
      <c r="BF267" s="1434"/>
      <c r="BG267" s="1457"/>
      <c r="BI267" s="1434"/>
      <c r="BJ267" s="1434"/>
      <c r="BK267" s="1434"/>
      <c r="BL267" s="1434"/>
      <c r="BM267" s="1434"/>
      <c r="BN267" s="1434"/>
      <c r="BO267" s="1434"/>
      <c r="BP267" s="1434"/>
      <c r="BQ267" s="1434"/>
      <c r="BR267" s="1434"/>
      <c r="BS267" s="1434"/>
      <c r="BT267" s="1434"/>
      <c r="BU267" s="1457"/>
    </row>
    <row r="268" spans="1:73">
      <c r="A268" s="1434"/>
      <c r="B268" s="1484"/>
      <c r="C268" s="1454"/>
      <c r="D268" s="1457"/>
      <c r="E268" s="1457"/>
      <c r="F268" s="1457"/>
      <c r="G268" s="1457"/>
      <c r="H268" s="1457"/>
      <c r="I268" s="1457"/>
      <c r="J268" s="1457"/>
      <c r="K268" s="1457"/>
      <c r="L268" s="1457"/>
      <c r="M268" s="1457"/>
      <c r="N268" s="1457"/>
      <c r="O268" s="1457"/>
      <c r="P268" s="1457"/>
      <c r="Q268" s="1434"/>
      <c r="R268" s="1434"/>
      <c r="S268" s="1457"/>
      <c r="T268" s="1457"/>
      <c r="U268" s="1457"/>
      <c r="V268" s="1457"/>
      <c r="W268" s="1457"/>
      <c r="X268" s="1457"/>
      <c r="Y268" s="1457"/>
      <c r="Z268" s="1457"/>
      <c r="AA268" s="1457"/>
      <c r="AB268" s="1457"/>
      <c r="AC268" s="1457"/>
      <c r="AD268" s="1457"/>
      <c r="AE268" s="1457"/>
      <c r="AF268" s="1434"/>
      <c r="AG268" s="1457"/>
      <c r="AH268" s="1457"/>
      <c r="AI268" s="1457"/>
      <c r="AJ268" s="1457"/>
      <c r="AK268" s="1457"/>
      <c r="AL268" s="1457"/>
      <c r="AM268" s="1457"/>
      <c r="AN268" s="1457"/>
      <c r="AO268" s="1457"/>
      <c r="AP268" s="1457"/>
      <c r="AQ268" s="1434"/>
      <c r="AR268" s="1434"/>
      <c r="AS268" s="1457"/>
      <c r="AU268" s="1434"/>
      <c r="AV268" s="1434"/>
      <c r="AW268" s="1434"/>
      <c r="AX268" s="1434"/>
      <c r="AY268" s="1434"/>
      <c r="AZ268" s="1434"/>
      <c r="BA268" s="1434"/>
      <c r="BB268" s="1434"/>
      <c r="BC268" s="1434"/>
      <c r="BD268" s="1434"/>
      <c r="BE268" s="1434"/>
      <c r="BF268" s="1434"/>
      <c r="BG268" s="1457"/>
      <c r="BI268" s="1434"/>
      <c r="BJ268" s="1434"/>
      <c r="BK268" s="1434"/>
      <c r="BL268" s="1434"/>
      <c r="BM268" s="1434"/>
      <c r="BN268" s="1434"/>
      <c r="BO268" s="1434"/>
      <c r="BP268" s="1434"/>
      <c r="BQ268" s="1434"/>
      <c r="BR268" s="1434"/>
      <c r="BS268" s="1434"/>
      <c r="BT268" s="1434"/>
      <c r="BU268" s="1457"/>
    </row>
    <row r="269" spans="1:73">
      <c r="A269" s="1434"/>
      <c r="B269" s="1484"/>
      <c r="C269" s="1454"/>
      <c r="D269" s="1457"/>
      <c r="E269" s="1457"/>
      <c r="F269" s="1457"/>
      <c r="G269" s="1457"/>
      <c r="H269" s="1457"/>
      <c r="I269" s="1457"/>
      <c r="J269" s="1457"/>
      <c r="K269" s="1457"/>
      <c r="L269" s="1457"/>
      <c r="M269" s="1457"/>
      <c r="N269" s="1457"/>
      <c r="O269" s="1457"/>
      <c r="P269" s="1457"/>
      <c r="Q269" s="1434"/>
      <c r="R269" s="1434"/>
      <c r="S269" s="1457"/>
      <c r="T269" s="1457"/>
      <c r="U269" s="1457"/>
      <c r="V269" s="1457"/>
      <c r="W269" s="1457"/>
      <c r="X269" s="1457"/>
      <c r="Y269" s="1457"/>
      <c r="Z269" s="1457"/>
      <c r="AA269" s="1457"/>
      <c r="AB269" s="1457"/>
      <c r="AC269" s="1457"/>
      <c r="AD269" s="1457"/>
      <c r="AE269" s="1457"/>
      <c r="AF269" s="1434"/>
      <c r="AG269" s="1457"/>
      <c r="AH269" s="1457"/>
      <c r="AI269" s="1457"/>
      <c r="AJ269" s="1457"/>
      <c r="AK269" s="1457"/>
      <c r="AL269" s="1457"/>
      <c r="AM269" s="1457"/>
      <c r="AN269" s="1457"/>
      <c r="AO269" s="1457"/>
      <c r="AP269" s="1457"/>
      <c r="AQ269" s="1434"/>
      <c r="AR269" s="1434"/>
      <c r="AS269" s="1457"/>
      <c r="AU269" s="1434"/>
      <c r="AV269" s="1434"/>
      <c r="AW269" s="1434"/>
      <c r="AX269" s="1434"/>
      <c r="AY269" s="1434"/>
      <c r="AZ269" s="1434"/>
      <c r="BA269" s="1434"/>
      <c r="BB269" s="1434"/>
      <c r="BC269" s="1434"/>
      <c r="BD269" s="1434"/>
      <c r="BE269" s="1434"/>
      <c r="BF269" s="1434"/>
      <c r="BG269" s="1457"/>
      <c r="BI269" s="1434"/>
      <c r="BJ269" s="1434"/>
      <c r="BK269" s="1434"/>
      <c r="BL269" s="1434"/>
      <c r="BM269" s="1434"/>
      <c r="BN269" s="1434"/>
      <c r="BO269" s="1434"/>
      <c r="BP269" s="1434"/>
      <c r="BQ269" s="1434"/>
      <c r="BR269" s="1434"/>
      <c r="BS269" s="1434"/>
      <c r="BT269" s="1434"/>
      <c r="BU269" s="1457"/>
    </row>
    <row r="270" spans="1:73">
      <c r="A270" s="1434"/>
      <c r="B270" s="1484"/>
      <c r="C270" s="1454"/>
      <c r="D270" s="1457"/>
      <c r="E270" s="1457"/>
      <c r="F270" s="1457"/>
      <c r="G270" s="1457"/>
      <c r="H270" s="1457"/>
      <c r="I270" s="1457"/>
      <c r="J270" s="1457"/>
      <c r="K270" s="1457"/>
      <c r="L270" s="1457"/>
      <c r="M270" s="1457"/>
      <c r="N270" s="1457"/>
      <c r="O270" s="1457"/>
      <c r="P270" s="1457"/>
      <c r="Q270" s="1434"/>
      <c r="R270" s="1434"/>
      <c r="S270" s="1457"/>
      <c r="T270" s="1457"/>
      <c r="U270" s="1457"/>
      <c r="V270" s="1457"/>
      <c r="W270" s="1457"/>
      <c r="X270" s="1457"/>
      <c r="Y270" s="1457"/>
      <c r="Z270" s="1457"/>
      <c r="AA270" s="1457"/>
      <c r="AB270" s="1457"/>
      <c r="AC270" s="1457"/>
      <c r="AD270" s="1457"/>
      <c r="AE270" s="1457"/>
      <c r="AF270" s="1434"/>
      <c r="AG270" s="1457"/>
      <c r="AH270" s="1457"/>
      <c r="AI270" s="1457"/>
      <c r="AJ270" s="1457"/>
      <c r="AK270" s="1457"/>
      <c r="AL270" s="1457"/>
      <c r="AM270" s="1457"/>
      <c r="AN270" s="1457"/>
      <c r="AO270" s="1457"/>
      <c r="AP270" s="1457"/>
      <c r="AQ270" s="1434"/>
      <c r="AR270" s="1434"/>
      <c r="AS270" s="1457"/>
      <c r="AU270" s="1434"/>
      <c r="AV270" s="1434"/>
      <c r="AW270" s="1434"/>
      <c r="AX270" s="1434"/>
      <c r="AY270" s="1434"/>
      <c r="AZ270" s="1434"/>
      <c r="BA270" s="1434"/>
      <c r="BB270" s="1434"/>
      <c r="BC270" s="1434"/>
      <c r="BD270" s="1434"/>
      <c r="BE270" s="1434"/>
      <c r="BF270" s="1434"/>
      <c r="BG270" s="1457"/>
      <c r="BI270" s="1434"/>
      <c r="BJ270" s="1434"/>
      <c r="BK270" s="1434"/>
      <c r="BL270" s="1434"/>
      <c r="BM270" s="1434"/>
      <c r="BN270" s="1434"/>
      <c r="BO270" s="1434"/>
      <c r="BP270" s="1434"/>
      <c r="BQ270" s="1434"/>
      <c r="BR270" s="1434"/>
      <c r="BS270" s="1434"/>
      <c r="BT270" s="1434"/>
      <c r="BU270" s="1457"/>
    </row>
    <row r="271" spans="1:73">
      <c r="A271" s="1434"/>
      <c r="B271" s="1484"/>
      <c r="C271" s="1454"/>
      <c r="D271" s="1457"/>
      <c r="E271" s="1457"/>
      <c r="F271" s="1457"/>
      <c r="G271" s="1457"/>
      <c r="H271" s="1457"/>
      <c r="I271" s="1457"/>
      <c r="J271" s="1457"/>
      <c r="K271" s="1457"/>
      <c r="L271" s="1457"/>
      <c r="M271" s="1457"/>
      <c r="N271" s="1457"/>
      <c r="O271" s="1457"/>
      <c r="P271" s="1457"/>
      <c r="Q271" s="1434"/>
      <c r="R271" s="1434"/>
      <c r="S271" s="1457"/>
      <c r="T271" s="1457"/>
      <c r="U271" s="1457"/>
      <c r="V271" s="1457"/>
      <c r="W271" s="1457"/>
      <c r="X271" s="1457"/>
      <c r="Y271" s="1457"/>
      <c r="Z271" s="1457"/>
      <c r="AA271" s="1457"/>
      <c r="AB271" s="1457"/>
      <c r="AC271" s="1457"/>
      <c r="AD271" s="1457"/>
      <c r="AE271" s="1457"/>
      <c r="AF271" s="1434"/>
      <c r="AG271" s="1457"/>
      <c r="AH271" s="1457"/>
      <c r="AI271" s="1457"/>
      <c r="AJ271" s="1457"/>
      <c r="AK271" s="1457"/>
      <c r="AL271" s="1457"/>
      <c r="AM271" s="1457"/>
      <c r="AN271" s="1457"/>
      <c r="AO271" s="1457"/>
      <c r="AP271" s="1457"/>
      <c r="AQ271" s="1434"/>
      <c r="AR271" s="1434"/>
      <c r="AS271" s="1457"/>
      <c r="AU271" s="1434"/>
      <c r="AV271" s="1434"/>
      <c r="AW271" s="1434"/>
      <c r="AX271" s="1434"/>
      <c r="AY271" s="1434"/>
      <c r="AZ271" s="1434"/>
      <c r="BA271" s="1434"/>
      <c r="BB271" s="1434"/>
      <c r="BC271" s="1434"/>
      <c r="BD271" s="1434"/>
      <c r="BE271" s="1434"/>
      <c r="BF271" s="1434"/>
      <c r="BG271" s="1457"/>
      <c r="BI271" s="1434"/>
      <c r="BJ271" s="1434"/>
      <c r="BK271" s="1434"/>
      <c r="BL271" s="1434"/>
      <c r="BM271" s="1434"/>
      <c r="BN271" s="1434"/>
      <c r="BO271" s="1434"/>
      <c r="BP271" s="1434"/>
      <c r="BQ271" s="1434"/>
      <c r="BR271" s="1434"/>
      <c r="BS271" s="1434"/>
      <c r="BT271" s="1434"/>
      <c r="BU271" s="1457"/>
    </row>
    <row r="272" spans="1:73">
      <c r="A272" s="1434"/>
      <c r="B272" s="1434"/>
      <c r="C272" s="1434"/>
      <c r="D272" s="1477"/>
      <c r="E272" s="1477"/>
      <c r="F272" s="1477"/>
      <c r="G272" s="1477"/>
      <c r="H272" s="1477"/>
      <c r="I272" s="1477"/>
      <c r="J272" s="1477"/>
      <c r="K272" s="1477"/>
      <c r="L272" s="1477"/>
      <c r="M272" s="1477"/>
      <c r="N272" s="1477"/>
      <c r="O272" s="1477"/>
      <c r="P272" s="1477"/>
      <c r="Q272" s="1434"/>
      <c r="R272" s="1434"/>
      <c r="S272" s="1477"/>
      <c r="T272" s="1477"/>
      <c r="U272" s="1477"/>
      <c r="V272" s="1477"/>
      <c r="W272" s="1477"/>
      <c r="X272" s="1477"/>
      <c r="Y272" s="1477"/>
      <c r="Z272" s="1477"/>
      <c r="AA272" s="1477"/>
      <c r="AB272" s="1477"/>
      <c r="AC272" s="1477"/>
      <c r="AD272" s="1477"/>
      <c r="AE272" s="1477"/>
      <c r="AF272" s="1434"/>
      <c r="AG272" s="1477"/>
      <c r="AH272" s="1477"/>
      <c r="AI272" s="1477"/>
      <c r="AJ272" s="1477"/>
      <c r="AK272" s="1477"/>
      <c r="AL272" s="1477"/>
      <c r="AM272" s="1477"/>
      <c r="AN272" s="1477"/>
      <c r="AO272" s="1477"/>
      <c r="AP272" s="1477"/>
      <c r="AQ272" s="1434"/>
      <c r="AR272" s="1434"/>
      <c r="AS272" s="1477"/>
      <c r="AU272" s="1434"/>
      <c r="AV272" s="1434"/>
      <c r="AW272" s="1434"/>
      <c r="AX272" s="1434"/>
      <c r="AY272" s="1434"/>
      <c r="AZ272" s="1434"/>
      <c r="BA272" s="1434"/>
      <c r="BB272" s="1434"/>
      <c r="BC272" s="1434"/>
      <c r="BD272" s="1434"/>
      <c r="BE272" s="1434"/>
      <c r="BF272" s="1434"/>
      <c r="BG272" s="1477"/>
      <c r="BI272" s="1434"/>
      <c r="BJ272" s="1434"/>
      <c r="BK272" s="1434"/>
      <c r="BL272" s="1434"/>
      <c r="BM272" s="1434"/>
      <c r="BN272" s="1434"/>
      <c r="BO272" s="1434"/>
      <c r="BP272" s="1434"/>
      <c r="BQ272" s="1434"/>
      <c r="BR272" s="1434"/>
      <c r="BS272" s="1434"/>
      <c r="BT272" s="1434"/>
      <c r="BU272" s="1477"/>
    </row>
    <row r="273" spans="1:73">
      <c r="A273" s="1434"/>
      <c r="B273" s="1434"/>
      <c r="C273" s="1434"/>
      <c r="D273" s="1434"/>
      <c r="E273" s="1434"/>
      <c r="F273" s="1434"/>
      <c r="G273" s="1434"/>
      <c r="H273" s="1434"/>
      <c r="I273" s="1434"/>
      <c r="J273" s="1434"/>
      <c r="K273" s="1434"/>
      <c r="L273" s="1434"/>
      <c r="M273" s="1434"/>
      <c r="N273" s="1434"/>
      <c r="O273" s="1434"/>
      <c r="P273" s="1434"/>
      <c r="Q273" s="1434"/>
      <c r="R273" s="1434"/>
      <c r="S273" s="1434"/>
      <c r="T273" s="1434"/>
      <c r="U273" s="1434"/>
      <c r="V273" s="1434"/>
      <c r="W273" s="1434"/>
      <c r="X273" s="1434"/>
      <c r="Y273" s="1434"/>
      <c r="Z273" s="1434"/>
      <c r="AA273" s="1434"/>
      <c r="AB273" s="1434"/>
      <c r="AC273" s="1434"/>
      <c r="AD273" s="1434"/>
      <c r="AE273" s="1434"/>
      <c r="AF273" s="1434"/>
      <c r="AG273" s="1434"/>
      <c r="AH273" s="1434"/>
      <c r="AI273" s="1434"/>
      <c r="AJ273" s="1434"/>
      <c r="AK273" s="1434"/>
      <c r="AL273" s="1434"/>
      <c r="AM273" s="1434"/>
      <c r="AN273" s="1434"/>
      <c r="AO273" s="1434"/>
      <c r="AP273" s="1434"/>
      <c r="AQ273" s="1434"/>
      <c r="AR273" s="1434"/>
      <c r="AS273" s="1434"/>
      <c r="AU273" s="1434"/>
      <c r="AV273" s="1434"/>
      <c r="AW273" s="1434"/>
      <c r="AX273" s="1434"/>
      <c r="AY273" s="1434"/>
      <c r="AZ273" s="1434"/>
      <c r="BA273" s="1434"/>
      <c r="BB273" s="1434"/>
      <c r="BC273" s="1434"/>
      <c r="BD273" s="1434"/>
      <c r="BE273" s="1434"/>
      <c r="BF273" s="1434"/>
      <c r="BG273" s="1434"/>
      <c r="BI273" s="1434"/>
      <c r="BJ273" s="1434"/>
      <c r="BK273" s="1434"/>
      <c r="BL273" s="1434"/>
      <c r="BM273" s="1434"/>
      <c r="BN273" s="1434"/>
      <c r="BO273" s="1434"/>
      <c r="BP273" s="1434"/>
      <c r="BQ273" s="1434"/>
      <c r="BR273" s="1434"/>
      <c r="BS273" s="1434"/>
      <c r="BT273" s="1434"/>
      <c r="BU273" s="1434"/>
    </row>
    <row r="274" spans="1:73">
      <c r="A274" s="1434"/>
      <c r="B274" s="1484"/>
      <c r="C274" s="1454"/>
      <c r="D274" s="1457"/>
      <c r="E274" s="1457"/>
      <c r="F274" s="1457"/>
      <c r="G274" s="1457"/>
      <c r="H274" s="1457"/>
      <c r="I274" s="1457"/>
      <c r="J274" s="1457"/>
      <c r="K274" s="1457"/>
      <c r="L274" s="1457"/>
      <c r="M274" s="1457"/>
      <c r="N274" s="1457"/>
      <c r="O274" s="1457"/>
      <c r="P274" s="1457"/>
      <c r="Q274" s="1434"/>
      <c r="R274" s="1434"/>
      <c r="S274" s="1457"/>
      <c r="T274" s="1457"/>
      <c r="U274" s="1457"/>
      <c r="V274" s="1457"/>
      <c r="W274" s="1457"/>
      <c r="X274" s="1457"/>
      <c r="Y274" s="1457"/>
      <c r="Z274" s="1457"/>
      <c r="AA274" s="1457"/>
      <c r="AB274" s="1457"/>
      <c r="AC274" s="1457"/>
      <c r="AD274" s="1457"/>
      <c r="AE274" s="1457"/>
      <c r="AF274" s="1434"/>
      <c r="AG274" s="1457"/>
      <c r="AH274" s="1457"/>
      <c r="AI274" s="1457"/>
      <c r="AJ274" s="1457"/>
      <c r="AK274" s="1457"/>
      <c r="AL274" s="1457"/>
      <c r="AM274" s="1457"/>
      <c r="AN274" s="1457"/>
      <c r="AO274" s="1457"/>
      <c r="AP274" s="1457"/>
      <c r="AS274" s="1457"/>
      <c r="BG274" s="1457"/>
      <c r="BU274" s="1457"/>
    </row>
    <row r="275" spans="1:73">
      <c r="A275" s="1434"/>
      <c r="B275" s="1484"/>
      <c r="C275" s="1454"/>
      <c r="D275" s="1457"/>
      <c r="E275" s="1457"/>
      <c r="F275" s="1457"/>
      <c r="G275" s="1457"/>
      <c r="H275" s="1457"/>
      <c r="I275" s="1457"/>
      <c r="J275" s="1457"/>
      <c r="K275" s="1457"/>
      <c r="L275" s="1457"/>
      <c r="M275" s="1457"/>
      <c r="N275" s="1457"/>
      <c r="O275" s="1457"/>
      <c r="P275" s="1457"/>
      <c r="Q275" s="1434"/>
      <c r="R275" s="1434"/>
      <c r="S275" s="1457"/>
      <c r="T275" s="1457"/>
      <c r="U275" s="1457"/>
      <c r="V275" s="1457"/>
      <c r="W275" s="1457"/>
      <c r="X275" s="1457"/>
      <c r="Y275" s="1457"/>
      <c r="Z275" s="1457"/>
      <c r="AA275" s="1457"/>
      <c r="AB275" s="1457"/>
      <c r="AC275" s="1457"/>
      <c r="AD275" s="1457"/>
      <c r="AE275" s="1457"/>
      <c r="AF275" s="1434"/>
      <c r="AG275" s="1457"/>
      <c r="AH275" s="1457"/>
      <c r="AI275" s="1457"/>
      <c r="AJ275" s="1457"/>
      <c r="AK275" s="1457"/>
      <c r="AL275" s="1457"/>
      <c r="AM275" s="1457"/>
      <c r="AN275" s="1457"/>
      <c r="AO275" s="1457"/>
      <c r="AP275" s="1457"/>
      <c r="AS275" s="1457"/>
      <c r="BG275" s="1457"/>
      <c r="BU275" s="1457"/>
    </row>
    <row r="276" spans="1:73">
      <c r="A276" s="1434"/>
      <c r="B276" s="1434"/>
      <c r="C276" s="1434"/>
      <c r="D276" s="1477"/>
      <c r="E276" s="1477"/>
      <c r="F276" s="1477"/>
      <c r="G276" s="1477"/>
      <c r="H276" s="1477"/>
      <c r="I276" s="1477"/>
      <c r="J276" s="1477"/>
      <c r="K276" s="1477"/>
      <c r="L276" s="1477"/>
      <c r="M276" s="1477"/>
      <c r="N276" s="1477"/>
      <c r="O276" s="1477"/>
      <c r="P276" s="1477"/>
      <c r="Q276" s="1434"/>
      <c r="R276" s="1434"/>
      <c r="S276" s="1477"/>
      <c r="T276" s="1477"/>
      <c r="U276" s="1477"/>
      <c r="V276" s="1477"/>
      <c r="W276" s="1477"/>
      <c r="X276" s="1477"/>
      <c r="Y276" s="1477"/>
      <c r="Z276" s="1477"/>
      <c r="AA276" s="1477"/>
      <c r="AB276" s="1477"/>
      <c r="AC276" s="1477"/>
      <c r="AD276" s="1477"/>
      <c r="AE276" s="1477"/>
      <c r="AF276" s="1434"/>
      <c r="AG276" s="1477"/>
      <c r="AH276" s="1477"/>
      <c r="AI276" s="1477"/>
      <c r="AJ276" s="1477"/>
      <c r="AK276" s="1477"/>
      <c r="AL276" s="1477"/>
      <c r="AM276" s="1477"/>
      <c r="AN276" s="1477"/>
      <c r="AO276" s="1477"/>
      <c r="AP276" s="1477"/>
      <c r="AS276" s="1477"/>
      <c r="BG276" s="1477"/>
      <c r="BU276" s="1477"/>
    </row>
    <row r="277" spans="1:73">
      <c r="A277" s="1434"/>
      <c r="B277" s="1434"/>
      <c r="C277" s="1434"/>
      <c r="D277" s="1434"/>
      <c r="E277" s="1434"/>
      <c r="F277" s="1434"/>
      <c r="G277" s="1434"/>
      <c r="H277" s="1434"/>
      <c r="I277" s="1434"/>
      <c r="J277" s="1434"/>
      <c r="K277" s="1434"/>
      <c r="L277" s="1434"/>
      <c r="M277" s="1434"/>
      <c r="N277" s="1434"/>
      <c r="O277" s="1434"/>
      <c r="P277" s="1434"/>
      <c r="Q277" s="1434"/>
      <c r="R277" s="1434"/>
      <c r="S277" s="1434"/>
      <c r="T277" s="1434"/>
      <c r="U277" s="1434"/>
      <c r="V277" s="1434"/>
      <c r="W277" s="1434"/>
      <c r="X277" s="1434"/>
      <c r="Y277" s="1434"/>
      <c r="Z277" s="1434"/>
      <c r="AA277" s="1434"/>
      <c r="AB277" s="1434"/>
      <c r="AC277" s="1434"/>
      <c r="AD277" s="1434"/>
      <c r="AE277" s="1434"/>
      <c r="AF277" s="1434"/>
      <c r="AG277" s="1434"/>
      <c r="AH277" s="1434"/>
      <c r="AI277" s="1434"/>
      <c r="AJ277" s="1434"/>
      <c r="AK277" s="1434"/>
      <c r="AL277" s="1434"/>
      <c r="AM277" s="1434"/>
      <c r="AN277" s="1434"/>
      <c r="AO277" s="1434"/>
      <c r="AP277" s="1434"/>
      <c r="AS277" s="1434"/>
      <c r="BG277" s="1434"/>
      <c r="BU277" s="1434"/>
    </row>
    <row r="278" spans="1:73">
      <c r="A278" s="1434"/>
      <c r="B278" s="1434"/>
      <c r="C278" s="1434"/>
      <c r="D278" s="1434"/>
      <c r="E278" s="1434"/>
      <c r="F278" s="1434"/>
      <c r="G278" s="1434"/>
      <c r="H278" s="1434"/>
      <c r="I278" s="1434"/>
      <c r="J278" s="1434"/>
      <c r="K278" s="1434"/>
      <c r="L278" s="1434"/>
      <c r="M278" s="1434"/>
      <c r="N278" s="1434"/>
      <c r="O278" s="1434"/>
      <c r="P278" s="1434"/>
      <c r="Q278" s="1434"/>
      <c r="R278" s="1434"/>
      <c r="S278" s="1434"/>
      <c r="T278" s="1434"/>
      <c r="U278" s="1434"/>
      <c r="V278" s="1434"/>
      <c r="W278" s="1434"/>
      <c r="X278" s="1434"/>
      <c r="Y278" s="1434"/>
      <c r="Z278" s="1434"/>
      <c r="AA278" s="1434"/>
      <c r="AB278" s="1434"/>
      <c r="AC278" s="1434"/>
      <c r="AD278" s="1434"/>
      <c r="AE278" s="1434"/>
      <c r="AF278" s="1434"/>
      <c r="AG278" s="1434"/>
      <c r="AH278" s="1434"/>
      <c r="AI278" s="1434"/>
      <c r="AJ278" s="1434"/>
      <c r="AK278" s="1434"/>
      <c r="AL278" s="1434"/>
      <c r="AM278" s="1434"/>
      <c r="AN278" s="1434"/>
      <c r="AO278" s="1434"/>
      <c r="AP278" s="1434"/>
      <c r="AS278" s="1434"/>
      <c r="BG278" s="1434"/>
      <c r="BU278" s="1434"/>
    </row>
    <row r="279" spans="1:73">
      <c r="A279" s="1434"/>
      <c r="B279" s="1434"/>
      <c r="C279" s="1434"/>
      <c r="D279" s="1434"/>
      <c r="E279" s="1434"/>
      <c r="F279" s="1434"/>
      <c r="G279" s="1434"/>
      <c r="H279" s="1434"/>
      <c r="I279" s="1434"/>
      <c r="J279" s="1434"/>
      <c r="K279" s="1434"/>
      <c r="L279" s="1434"/>
      <c r="M279" s="1434"/>
      <c r="N279" s="1434"/>
      <c r="O279" s="1434"/>
      <c r="P279" s="1434"/>
      <c r="Q279" s="1434"/>
      <c r="R279" s="1434"/>
      <c r="S279" s="1434"/>
      <c r="T279" s="1434"/>
      <c r="U279" s="1434"/>
      <c r="V279" s="1434"/>
      <c r="W279" s="1434"/>
      <c r="X279" s="1434"/>
      <c r="Y279" s="1434"/>
      <c r="Z279" s="1434"/>
      <c r="AA279" s="1434"/>
      <c r="AB279" s="1434"/>
      <c r="AC279" s="1434"/>
      <c r="AD279" s="1434"/>
      <c r="AE279" s="1434"/>
      <c r="AF279" s="1434"/>
      <c r="AG279" s="1434"/>
      <c r="AH279" s="1434"/>
      <c r="AI279" s="1434"/>
      <c r="AJ279" s="1434"/>
      <c r="AK279" s="1434"/>
      <c r="AL279" s="1434"/>
      <c r="AM279" s="1434"/>
      <c r="AN279" s="1434"/>
      <c r="AO279" s="1434"/>
      <c r="AP279" s="1434"/>
      <c r="AS279" s="1434"/>
      <c r="BG279" s="1434"/>
      <c r="BU279" s="1434"/>
    </row>
    <row r="280" spans="1:73">
      <c r="A280" s="1434"/>
      <c r="B280" s="1434"/>
      <c r="C280" s="1434"/>
      <c r="D280" s="1434"/>
      <c r="E280" s="1434"/>
      <c r="F280" s="1434"/>
      <c r="G280" s="1434"/>
      <c r="H280" s="1434"/>
      <c r="I280" s="1434"/>
      <c r="J280" s="1434"/>
      <c r="K280" s="1434"/>
      <c r="L280" s="1434"/>
      <c r="M280" s="1434"/>
      <c r="N280" s="1434"/>
      <c r="O280" s="1434"/>
      <c r="P280" s="1434"/>
      <c r="Q280" s="1434"/>
      <c r="R280" s="1434"/>
      <c r="S280" s="1434"/>
      <c r="T280" s="1434"/>
      <c r="U280" s="1434"/>
      <c r="V280" s="1434"/>
      <c r="W280" s="1434"/>
      <c r="X280" s="1434"/>
      <c r="Y280" s="1434"/>
      <c r="Z280" s="1434"/>
      <c r="AA280" s="1434"/>
      <c r="AB280" s="1434"/>
      <c r="AC280" s="1434"/>
      <c r="AD280" s="1434"/>
      <c r="AE280" s="1434"/>
      <c r="AF280" s="1434"/>
      <c r="AG280" s="1434"/>
      <c r="AH280" s="1434"/>
      <c r="AI280" s="1434"/>
      <c r="AJ280" s="1434"/>
      <c r="AK280" s="1434"/>
      <c r="AL280" s="1434"/>
      <c r="AM280" s="1434"/>
      <c r="AN280" s="1434"/>
      <c r="AO280" s="1434"/>
      <c r="AP280" s="1434"/>
      <c r="AS280" s="1434"/>
      <c r="BG280" s="1434"/>
      <c r="BU280" s="1434"/>
    </row>
    <row r="281" spans="1:73">
      <c r="A281" s="1434"/>
      <c r="B281" s="1434"/>
      <c r="C281" s="1434"/>
      <c r="D281" s="1434"/>
      <c r="E281" s="1434"/>
      <c r="F281" s="1434"/>
      <c r="G281" s="1434"/>
      <c r="H281" s="1434"/>
      <c r="I281" s="1434"/>
      <c r="J281" s="1434"/>
      <c r="K281" s="1434"/>
      <c r="L281" s="1434"/>
      <c r="M281" s="1434"/>
      <c r="N281" s="1434"/>
      <c r="O281" s="1434"/>
      <c r="P281" s="1434"/>
      <c r="Q281" s="1434"/>
      <c r="R281" s="1434"/>
      <c r="S281" s="1434"/>
      <c r="T281" s="1434"/>
      <c r="U281" s="1434"/>
      <c r="V281" s="1434"/>
      <c r="W281" s="1434"/>
      <c r="X281" s="1434"/>
      <c r="Y281" s="1434"/>
      <c r="Z281" s="1434"/>
      <c r="AA281" s="1434"/>
      <c r="AB281" s="1434"/>
      <c r="AC281" s="1434"/>
      <c r="AD281" s="1434"/>
      <c r="AE281" s="1434"/>
      <c r="AF281" s="1434"/>
      <c r="AG281" s="1434"/>
      <c r="AH281" s="1434"/>
      <c r="AI281" s="1434"/>
      <c r="AJ281" s="1434"/>
      <c r="AK281" s="1434"/>
      <c r="AL281" s="1434"/>
      <c r="AM281" s="1434"/>
      <c r="AN281" s="1434"/>
      <c r="AO281" s="1434"/>
      <c r="AP281" s="1434"/>
      <c r="AS281" s="1434"/>
      <c r="BG281" s="1434"/>
      <c r="BU281" s="1434"/>
    </row>
    <row r="282" spans="1:73">
      <c r="A282" s="1434"/>
      <c r="B282" s="1434"/>
      <c r="C282" s="1434"/>
      <c r="D282" s="1434"/>
      <c r="E282" s="1434"/>
      <c r="F282" s="1434"/>
      <c r="G282" s="1434"/>
      <c r="H282" s="1434"/>
      <c r="I282" s="1434"/>
      <c r="J282" s="1434"/>
      <c r="K282" s="1434"/>
      <c r="L282" s="1434"/>
      <c r="M282" s="1434"/>
      <c r="N282" s="1434"/>
      <c r="O282" s="1434"/>
      <c r="P282" s="1434"/>
      <c r="Q282" s="1434"/>
      <c r="R282" s="1434"/>
      <c r="S282" s="1434"/>
      <c r="T282" s="1434"/>
      <c r="U282" s="1434"/>
      <c r="V282" s="1434"/>
      <c r="W282" s="1434"/>
      <c r="X282" s="1434"/>
      <c r="Y282" s="1434"/>
      <c r="Z282" s="1434"/>
      <c r="AA282" s="1434"/>
      <c r="AB282" s="1434"/>
      <c r="AC282" s="1434"/>
      <c r="AD282" s="1434"/>
      <c r="AE282" s="1434"/>
      <c r="AF282" s="1434"/>
      <c r="AG282" s="1434"/>
      <c r="AH282" s="1434"/>
      <c r="AI282" s="1434"/>
      <c r="AJ282" s="1434"/>
      <c r="AK282" s="1434"/>
      <c r="AL282" s="1434"/>
      <c r="AM282" s="1434"/>
      <c r="AN282" s="1434"/>
      <c r="AO282" s="1434"/>
      <c r="AP282" s="1434"/>
      <c r="AS282" s="1434"/>
      <c r="BG282" s="1434"/>
      <c r="BU282" s="1434"/>
    </row>
    <row r="283" spans="1:73">
      <c r="A283" s="1434"/>
      <c r="B283" s="1434"/>
      <c r="C283" s="1434"/>
      <c r="D283" s="1434"/>
      <c r="E283" s="1434"/>
      <c r="F283" s="1434"/>
      <c r="G283" s="1434"/>
      <c r="H283" s="1434"/>
      <c r="I283" s="1434"/>
      <c r="J283" s="1434"/>
      <c r="K283" s="1434"/>
      <c r="L283" s="1434"/>
      <c r="M283" s="1434"/>
      <c r="N283" s="1434"/>
      <c r="O283" s="1434"/>
      <c r="P283" s="1434"/>
      <c r="Q283" s="1434"/>
      <c r="R283" s="1434"/>
      <c r="S283" s="1434"/>
      <c r="T283" s="1434"/>
      <c r="U283" s="1434"/>
      <c r="V283" s="1434"/>
      <c r="W283" s="1434"/>
      <c r="X283" s="1434"/>
      <c r="Y283" s="1434"/>
      <c r="Z283" s="1434"/>
      <c r="AA283" s="1434"/>
      <c r="AB283" s="1434"/>
      <c r="AC283" s="1434"/>
      <c r="AD283" s="1434"/>
      <c r="AE283" s="1434"/>
      <c r="AF283" s="1434"/>
      <c r="AG283" s="1434"/>
      <c r="AH283" s="1434"/>
      <c r="AI283" s="1434"/>
      <c r="AJ283" s="1434"/>
      <c r="AK283" s="1434"/>
      <c r="AL283" s="1434"/>
      <c r="AM283" s="1434"/>
      <c r="AN283" s="1434"/>
      <c r="AO283" s="1434"/>
      <c r="AP283" s="1434"/>
      <c r="AS283" s="1434"/>
      <c r="BG283" s="1434"/>
      <c r="BU283" s="1434"/>
    </row>
    <row r="284" spans="1:73">
      <c r="A284" s="1434"/>
      <c r="B284" s="1434"/>
      <c r="C284" s="1434"/>
      <c r="D284" s="1434"/>
      <c r="E284" s="1434"/>
      <c r="F284" s="1434"/>
      <c r="G284" s="1434"/>
      <c r="H284" s="1434"/>
      <c r="I284" s="1434"/>
      <c r="J284" s="1434"/>
      <c r="K284" s="1434"/>
      <c r="L284" s="1434"/>
      <c r="M284" s="1434"/>
      <c r="N284" s="1434"/>
      <c r="O284" s="1434"/>
      <c r="P284" s="1434"/>
      <c r="Q284" s="1434"/>
      <c r="R284" s="1434"/>
      <c r="S284" s="1434"/>
      <c r="T284" s="1434"/>
      <c r="U284" s="1434"/>
      <c r="V284" s="1434"/>
      <c r="W284" s="1434"/>
      <c r="X284" s="1434"/>
      <c r="Y284" s="1434"/>
      <c r="Z284" s="1434"/>
      <c r="AA284" s="1434"/>
      <c r="AB284" s="1434"/>
      <c r="AC284" s="1434"/>
      <c r="AD284" s="1434"/>
      <c r="AE284" s="1434"/>
      <c r="AF284" s="1434"/>
      <c r="AG284" s="1434"/>
      <c r="AH284" s="1434"/>
      <c r="AI284" s="1434"/>
      <c r="AJ284" s="1434"/>
      <c r="AK284" s="1434"/>
      <c r="AL284" s="1434"/>
      <c r="AM284" s="1434"/>
      <c r="AN284" s="1434"/>
      <c r="AO284" s="1434"/>
      <c r="AP284" s="1434"/>
      <c r="AS284" s="1434"/>
      <c r="BG284" s="1434"/>
      <c r="BU284" s="1434"/>
    </row>
    <row r="285" spans="1:73">
      <c r="A285" s="1434"/>
      <c r="B285" s="1434"/>
      <c r="C285" s="1434"/>
      <c r="D285" s="1434"/>
      <c r="E285" s="1434"/>
      <c r="F285" s="1434"/>
      <c r="G285" s="1434"/>
      <c r="H285" s="1434"/>
      <c r="I285" s="1434"/>
      <c r="J285" s="1434"/>
      <c r="K285" s="1434"/>
      <c r="L285" s="1434"/>
      <c r="M285" s="1434"/>
      <c r="N285" s="1434"/>
      <c r="O285" s="1434"/>
      <c r="P285" s="1434"/>
      <c r="Q285" s="1434"/>
      <c r="R285" s="1434"/>
      <c r="S285" s="1434"/>
      <c r="T285" s="1434"/>
      <c r="U285" s="1434"/>
      <c r="V285" s="1434"/>
      <c r="W285" s="1434"/>
      <c r="X285" s="1434"/>
      <c r="Y285" s="1434"/>
      <c r="Z285" s="1434"/>
      <c r="AA285" s="1434"/>
      <c r="AB285" s="1434"/>
      <c r="AC285" s="1434"/>
      <c r="AD285" s="1434"/>
      <c r="AE285" s="1434"/>
      <c r="AF285" s="1434"/>
      <c r="AG285" s="1434"/>
      <c r="AH285" s="1434"/>
      <c r="AI285" s="1434"/>
      <c r="AJ285" s="1434"/>
      <c r="AK285" s="1434"/>
      <c r="AL285" s="1434"/>
      <c r="AM285" s="1434"/>
      <c r="AN285" s="1434"/>
      <c r="AO285" s="1434"/>
      <c r="AP285" s="1434"/>
      <c r="AS285" s="1434"/>
      <c r="BG285" s="1434"/>
      <c r="BU285" s="1434"/>
    </row>
    <row r="286" spans="1:73">
      <c r="A286" s="1434"/>
      <c r="B286" s="1434"/>
      <c r="C286" s="1434"/>
      <c r="D286" s="1434"/>
      <c r="E286" s="1434"/>
      <c r="F286" s="1434"/>
      <c r="G286" s="1434"/>
      <c r="H286" s="1434"/>
      <c r="I286" s="1434"/>
      <c r="J286" s="1434"/>
      <c r="K286" s="1434"/>
      <c r="L286" s="1434"/>
      <c r="M286" s="1434"/>
      <c r="N286" s="1434"/>
      <c r="O286" s="1434"/>
      <c r="P286" s="1434"/>
      <c r="Q286" s="1434"/>
      <c r="R286" s="1434"/>
      <c r="S286" s="1434"/>
      <c r="T286" s="1434"/>
      <c r="U286" s="1434"/>
      <c r="V286" s="1434"/>
      <c r="W286" s="1434"/>
      <c r="X286" s="1434"/>
      <c r="Y286" s="1434"/>
      <c r="Z286" s="1434"/>
      <c r="AA286" s="1434"/>
      <c r="AB286" s="1434"/>
      <c r="AC286" s="1434"/>
      <c r="AD286" s="1434"/>
      <c r="AE286" s="1434"/>
      <c r="AF286" s="1434"/>
      <c r="AG286" s="1434"/>
      <c r="AH286" s="1434"/>
      <c r="AI286" s="1434"/>
      <c r="AJ286" s="1434"/>
      <c r="AK286" s="1434"/>
      <c r="AL286" s="1434"/>
      <c r="AM286" s="1434"/>
      <c r="AN286" s="1434"/>
      <c r="AO286" s="1434"/>
      <c r="AP286" s="1434"/>
      <c r="AS286" s="1434"/>
      <c r="BG286" s="1434"/>
      <c r="BU286" s="1434"/>
    </row>
    <row r="287" spans="1:73">
      <c r="A287" s="1434"/>
      <c r="B287" s="1434"/>
      <c r="C287" s="1434"/>
      <c r="D287" s="1434"/>
      <c r="E287" s="1434"/>
      <c r="F287" s="1434"/>
      <c r="G287" s="1434"/>
      <c r="H287" s="1434"/>
      <c r="I287" s="1434"/>
      <c r="J287" s="1434"/>
      <c r="K287" s="1434"/>
      <c r="L287" s="1434"/>
      <c r="M287" s="1434"/>
      <c r="N287" s="1434"/>
      <c r="O287" s="1434"/>
      <c r="P287" s="1434"/>
      <c r="Q287" s="1434"/>
      <c r="R287" s="1434"/>
      <c r="S287" s="1434"/>
      <c r="T287" s="1434"/>
      <c r="U287" s="1434"/>
      <c r="V287" s="1434"/>
      <c r="W287" s="1434"/>
      <c r="X287" s="1434"/>
      <c r="Y287" s="1434"/>
      <c r="Z287" s="1434"/>
      <c r="AA287" s="1434"/>
      <c r="AB287" s="1434"/>
      <c r="AC287" s="1434"/>
      <c r="AD287" s="1434"/>
      <c r="AE287" s="1434"/>
      <c r="AF287" s="1434"/>
      <c r="AG287" s="1434"/>
      <c r="AH287" s="1434"/>
      <c r="AI287" s="1434"/>
      <c r="AJ287" s="1434"/>
      <c r="AK287" s="1434"/>
      <c r="AL287" s="1434"/>
      <c r="AM287" s="1434"/>
      <c r="AN287" s="1434"/>
      <c r="AO287" s="1434"/>
      <c r="AP287" s="1434"/>
      <c r="AS287" s="1434"/>
      <c r="BG287" s="1434"/>
      <c r="BU287" s="1434"/>
    </row>
    <row r="288" spans="1:73">
      <c r="A288" s="1434"/>
      <c r="B288" s="1434"/>
      <c r="C288" s="1434"/>
      <c r="D288" s="1434"/>
      <c r="E288" s="1434"/>
      <c r="F288" s="1434"/>
      <c r="G288" s="1434"/>
      <c r="H288" s="1434"/>
      <c r="I288" s="1434"/>
      <c r="J288" s="1434"/>
      <c r="K288" s="1434"/>
      <c r="L288" s="1434"/>
      <c r="M288" s="1434"/>
      <c r="N288" s="1434"/>
      <c r="O288" s="1434"/>
      <c r="P288" s="1434"/>
      <c r="Q288" s="1434"/>
      <c r="R288" s="1434"/>
      <c r="S288" s="1434"/>
      <c r="T288" s="1434"/>
      <c r="U288" s="1434"/>
      <c r="V288" s="1434"/>
      <c r="W288" s="1434"/>
      <c r="X288" s="1434"/>
      <c r="Y288" s="1434"/>
      <c r="Z288" s="1434"/>
      <c r="AA288" s="1434"/>
      <c r="AB288" s="1434"/>
      <c r="AC288" s="1434"/>
      <c r="AD288" s="1434"/>
      <c r="AE288" s="1434"/>
      <c r="AF288" s="1434"/>
      <c r="AG288" s="1434"/>
      <c r="AH288" s="1434"/>
      <c r="AI288" s="1434"/>
      <c r="AJ288" s="1434"/>
      <c r="AK288" s="1434"/>
      <c r="AL288" s="1434"/>
      <c r="AM288" s="1434"/>
      <c r="AN288" s="1434"/>
      <c r="AO288" s="1434"/>
      <c r="AP288" s="1434"/>
      <c r="AS288" s="1434"/>
      <c r="BG288" s="1434"/>
      <c r="BU288" s="1434"/>
    </row>
    <row r="289" spans="1:73">
      <c r="A289" s="1434"/>
      <c r="B289" s="1434"/>
      <c r="C289" s="1434"/>
      <c r="D289" s="1434"/>
      <c r="E289" s="1434"/>
      <c r="F289" s="1434"/>
      <c r="G289" s="1434"/>
      <c r="H289" s="1434"/>
      <c r="I289" s="1434"/>
      <c r="J289" s="1434"/>
      <c r="K289" s="1434"/>
      <c r="L289" s="1434"/>
      <c r="M289" s="1434"/>
      <c r="N289" s="1434"/>
      <c r="O289" s="1434"/>
      <c r="P289" s="1434"/>
      <c r="Q289" s="1434"/>
      <c r="R289" s="1434"/>
      <c r="S289" s="1434"/>
      <c r="T289" s="1434"/>
      <c r="U289" s="1434"/>
      <c r="V289" s="1434"/>
      <c r="W289" s="1434"/>
      <c r="X289" s="1434"/>
      <c r="Y289" s="1434"/>
      <c r="Z289" s="1434"/>
      <c r="AA289" s="1434"/>
      <c r="AB289" s="1434"/>
      <c r="AC289" s="1434"/>
      <c r="AD289" s="1434"/>
      <c r="AE289" s="1434"/>
      <c r="AF289" s="1434"/>
      <c r="AG289" s="1434"/>
      <c r="AH289" s="1434"/>
      <c r="AI289" s="1434"/>
      <c r="AJ289" s="1434"/>
      <c r="AK289" s="1434"/>
      <c r="AL289" s="1434"/>
      <c r="AM289" s="1434"/>
      <c r="AN289" s="1434"/>
      <c r="AO289" s="1434"/>
      <c r="AP289" s="1434"/>
      <c r="AS289" s="1434"/>
      <c r="BG289" s="1434"/>
      <c r="BU289" s="1434"/>
    </row>
    <row r="290" spans="1:73">
      <c r="A290" s="1434"/>
      <c r="B290" s="1434"/>
      <c r="C290" s="1434"/>
      <c r="D290" s="1434"/>
      <c r="E290" s="1434"/>
      <c r="F290" s="1434"/>
      <c r="G290" s="1434"/>
      <c r="H290" s="1434"/>
      <c r="I290" s="1434"/>
      <c r="J290" s="1434"/>
      <c r="K290" s="1434"/>
      <c r="L290" s="1434"/>
      <c r="M290" s="1434"/>
      <c r="N290" s="1434"/>
      <c r="O290" s="1434"/>
      <c r="P290" s="1434"/>
      <c r="Q290" s="1434"/>
      <c r="R290" s="1434"/>
      <c r="S290" s="1434"/>
      <c r="T290" s="1434"/>
      <c r="U290" s="1434"/>
      <c r="V290" s="1434"/>
      <c r="W290" s="1434"/>
      <c r="X290" s="1434"/>
      <c r="Y290" s="1434"/>
      <c r="Z290" s="1434"/>
      <c r="AA290" s="1434"/>
      <c r="AB290" s="1434"/>
      <c r="AC290" s="1434"/>
      <c r="AD290" s="1434"/>
      <c r="AE290" s="1434"/>
      <c r="AF290" s="1434"/>
      <c r="AG290" s="1434"/>
      <c r="AH290" s="1434"/>
      <c r="AI290" s="1434"/>
      <c r="AJ290" s="1434"/>
      <c r="AK290" s="1434"/>
      <c r="AL290" s="1434"/>
      <c r="AM290" s="1434"/>
      <c r="AN290" s="1434"/>
      <c r="AO290" s="1434"/>
      <c r="AP290" s="1434"/>
      <c r="AS290" s="1434"/>
      <c r="BG290" s="1434"/>
      <c r="BU290" s="1434"/>
    </row>
    <row r="291" spans="1:73">
      <c r="A291" s="1434"/>
      <c r="B291" s="1434"/>
      <c r="C291" s="1434"/>
      <c r="D291" s="1434"/>
      <c r="E291" s="1434"/>
      <c r="F291" s="1434"/>
      <c r="G291" s="1434"/>
      <c r="H291" s="1434"/>
      <c r="I291" s="1434"/>
      <c r="J291" s="1434"/>
      <c r="K291" s="1434"/>
      <c r="L291" s="1434"/>
      <c r="M291" s="1434"/>
      <c r="N291" s="1434"/>
      <c r="O291" s="1434"/>
      <c r="P291" s="1434"/>
      <c r="Q291" s="1434"/>
      <c r="R291" s="1434"/>
      <c r="S291" s="1434"/>
      <c r="T291" s="1434"/>
      <c r="U291" s="1434"/>
      <c r="V291" s="1434"/>
      <c r="W291" s="1434"/>
      <c r="X291" s="1434"/>
      <c r="Y291" s="1434"/>
      <c r="Z291" s="1434"/>
      <c r="AA291" s="1434"/>
      <c r="AB291" s="1434"/>
      <c r="AC291" s="1434"/>
      <c r="AD291" s="1434"/>
      <c r="AE291" s="1434"/>
      <c r="AF291" s="1434"/>
      <c r="AG291" s="1434"/>
      <c r="AH291" s="1434"/>
      <c r="AI291" s="1434"/>
      <c r="AJ291" s="1434"/>
      <c r="AK291" s="1434"/>
      <c r="AL291" s="1434"/>
      <c r="AM291" s="1434"/>
      <c r="AN291" s="1434"/>
      <c r="AO291" s="1434"/>
      <c r="AP291" s="1434"/>
      <c r="AS291" s="1434"/>
      <c r="BG291" s="1434"/>
      <c r="BU291" s="1434"/>
    </row>
    <row r="292" spans="1:73">
      <c r="A292" s="1434"/>
      <c r="B292" s="1434"/>
      <c r="C292" s="1434"/>
      <c r="D292" s="1434"/>
      <c r="E292" s="1434"/>
      <c r="F292" s="1434"/>
      <c r="G292" s="1434"/>
      <c r="H292" s="1434"/>
      <c r="I292" s="1434"/>
      <c r="J292" s="1434"/>
      <c r="K292" s="1434"/>
      <c r="L292" s="1434"/>
      <c r="M292" s="1434"/>
      <c r="N292" s="1434"/>
      <c r="O292" s="1434"/>
      <c r="P292" s="1434"/>
      <c r="Q292" s="1434"/>
      <c r="R292" s="1434"/>
      <c r="S292" s="1434"/>
      <c r="T292" s="1434"/>
      <c r="U292" s="1434"/>
      <c r="V292" s="1434"/>
      <c r="W292" s="1434"/>
      <c r="X292" s="1434"/>
      <c r="Y292" s="1434"/>
      <c r="Z292" s="1434"/>
      <c r="AA292" s="1434"/>
      <c r="AB292" s="1434"/>
      <c r="AC292" s="1434"/>
      <c r="AD292" s="1434"/>
      <c r="AE292" s="1434"/>
      <c r="AF292" s="1434"/>
      <c r="AG292" s="1434"/>
      <c r="AH292" s="1434"/>
      <c r="AI292" s="1434"/>
      <c r="AJ292" s="1434"/>
      <c r="AK292" s="1434"/>
      <c r="AL292" s="1434"/>
      <c r="AM292" s="1434"/>
      <c r="AN292" s="1434"/>
      <c r="AO292" s="1434"/>
      <c r="AP292" s="1434"/>
      <c r="AS292" s="1434"/>
      <c r="BG292" s="1434"/>
      <c r="BU292" s="1434"/>
    </row>
    <row r="293" spans="1:73">
      <c r="A293" s="1434"/>
      <c r="B293" s="1434"/>
      <c r="C293" s="1434"/>
      <c r="D293" s="1434"/>
      <c r="E293" s="1434"/>
      <c r="F293" s="1434"/>
      <c r="G293" s="1434"/>
      <c r="H293" s="1434"/>
      <c r="I293" s="1434"/>
      <c r="J293" s="1434"/>
      <c r="K293" s="1434"/>
      <c r="L293" s="1434"/>
      <c r="M293" s="1434"/>
      <c r="N293" s="1434"/>
      <c r="O293" s="1434"/>
      <c r="P293" s="1434"/>
      <c r="Q293" s="1434"/>
      <c r="R293" s="1434"/>
      <c r="S293" s="1434"/>
      <c r="T293" s="1434"/>
      <c r="U293" s="1434"/>
      <c r="V293" s="1434"/>
      <c r="W293" s="1434"/>
      <c r="X293" s="1434"/>
      <c r="Y293" s="1434"/>
      <c r="Z293" s="1434"/>
      <c r="AA293" s="1434"/>
      <c r="AB293" s="1434"/>
      <c r="AC293" s="1434"/>
      <c r="AD293" s="1434"/>
      <c r="AE293" s="1434"/>
      <c r="AF293" s="1434"/>
      <c r="AG293" s="1434"/>
      <c r="AH293" s="1434"/>
      <c r="AI293" s="1434"/>
      <c r="AJ293" s="1434"/>
      <c r="AK293" s="1434"/>
      <c r="AL293" s="1434"/>
      <c r="AM293" s="1434"/>
      <c r="AN293" s="1434"/>
      <c r="AO293" s="1434"/>
      <c r="AP293" s="1434"/>
      <c r="AS293" s="1434"/>
      <c r="BG293" s="1434"/>
      <c r="BU293" s="1434"/>
    </row>
    <row r="294" spans="1:73">
      <c r="A294" s="1434"/>
      <c r="B294" s="1434"/>
      <c r="C294" s="1434"/>
      <c r="D294" s="1434"/>
      <c r="E294" s="1434"/>
      <c r="F294" s="1434"/>
      <c r="G294" s="1434"/>
      <c r="H294" s="1434"/>
      <c r="I294" s="1434"/>
      <c r="J294" s="1434"/>
      <c r="K294" s="1434"/>
      <c r="L294" s="1434"/>
      <c r="M294" s="1434"/>
      <c r="N294" s="1434"/>
      <c r="O294" s="1434"/>
      <c r="P294" s="1434"/>
      <c r="Q294" s="1434"/>
      <c r="R294" s="1434"/>
      <c r="S294" s="1434"/>
      <c r="T294" s="1434"/>
      <c r="U294" s="1434"/>
      <c r="V294" s="1434"/>
      <c r="W294" s="1434"/>
      <c r="X294" s="1434"/>
      <c r="Y294" s="1434"/>
      <c r="Z294" s="1434"/>
      <c r="AA294" s="1434"/>
      <c r="AB294" s="1434"/>
      <c r="AC294" s="1434"/>
      <c r="AD294" s="1434"/>
      <c r="AE294" s="1434"/>
      <c r="AF294" s="1434"/>
      <c r="AG294" s="1434"/>
      <c r="AH294" s="1434"/>
      <c r="AI294" s="1434"/>
      <c r="AJ294" s="1434"/>
      <c r="AK294" s="1434"/>
      <c r="AL294" s="1434"/>
      <c r="AM294" s="1434"/>
      <c r="AN294" s="1434"/>
      <c r="AO294" s="1434"/>
      <c r="AP294" s="1434"/>
      <c r="AS294" s="1434"/>
      <c r="BG294" s="1434"/>
      <c r="BU294" s="1434"/>
    </row>
    <row r="295" spans="1:73">
      <c r="A295" s="1434"/>
      <c r="B295" s="1434"/>
      <c r="C295" s="1434"/>
      <c r="D295" s="1434"/>
      <c r="E295" s="1434"/>
      <c r="F295" s="1434"/>
      <c r="G295" s="1434"/>
      <c r="H295" s="1434"/>
      <c r="I295" s="1434"/>
      <c r="J295" s="1434"/>
      <c r="K295" s="1434"/>
      <c r="L295" s="1434"/>
      <c r="M295" s="1434"/>
      <c r="N295" s="1434"/>
      <c r="O295" s="1434"/>
      <c r="P295" s="1434"/>
      <c r="Q295" s="1434"/>
      <c r="R295" s="1434"/>
      <c r="S295" s="1434"/>
      <c r="T295" s="1434"/>
      <c r="U295" s="1434"/>
      <c r="V295" s="1434"/>
      <c r="W295" s="1434"/>
      <c r="X295" s="1434"/>
      <c r="Y295" s="1434"/>
      <c r="Z295" s="1434"/>
      <c r="AA295" s="1434"/>
      <c r="AB295" s="1434"/>
      <c r="AC295" s="1434"/>
      <c r="AD295" s="1434"/>
      <c r="AE295" s="1434"/>
      <c r="AF295" s="1434"/>
      <c r="AG295" s="1434"/>
      <c r="AH295" s="1434"/>
      <c r="AI295" s="1434"/>
      <c r="AJ295" s="1434"/>
      <c r="AK295" s="1434"/>
      <c r="AL295" s="1434"/>
      <c r="AM295" s="1434"/>
      <c r="AN295" s="1434"/>
      <c r="AO295" s="1434"/>
      <c r="AP295" s="1434"/>
      <c r="AS295" s="1434"/>
      <c r="BG295" s="1434"/>
      <c r="BU295" s="1434"/>
    </row>
    <row r="296" spans="1:73">
      <c r="A296" s="1434"/>
      <c r="B296" s="1434"/>
      <c r="C296" s="1434"/>
      <c r="D296" s="1434"/>
      <c r="E296" s="1434"/>
      <c r="F296" s="1434"/>
      <c r="G296" s="1434"/>
      <c r="H296" s="1434"/>
      <c r="I296" s="1434"/>
      <c r="J296" s="1434"/>
      <c r="K296" s="1434"/>
      <c r="L296" s="1434"/>
      <c r="M296" s="1434"/>
      <c r="N296" s="1434"/>
      <c r="O296" s="1434"/>
      <c r="P296" s="1434"/>
      <c r="Q296" s="1434"/>
      <c r="R296" s="1434"/>
      <c r="S296" s="1434"/>
      <c r="T296" s="1434"/>
      <c r="U296" s="1434"/>
      <c r="V296" s="1434"/>
      <c r="W296" s="1434"/>
      <c r="X296" s="1434"/>
      <c r="Y296" s="1434"/>
      <c r="Z296" s="1434"/>
      <c r="AA296" s="1434"/>
      <c r="AB296" s="1434"/>
      <c r="AC296" s="1434"/>
      <c r="AD296" s="1434"/>
      <c r="AE296" s="1434"/>
      <c r="AF296" s="1434"/>
      <c r="AG296" s="1434"/>
      <c r="AH296" s="1434"/>
      <c r="AI296" s="1434"/>
      <c r="AJ296" s="1434"/>
      <c r="AK296" s="1434"/>
      <c r="AL296" s="1434"/>
      <c r="AM296" s="1434"/>
      <c r="AN296" s="1434"/>
      <c r="AO296" s="1434"/>
      <c r="AP296" s="1434"/>
      <c r="AS296" s="1434"/>
      <c r="BG296" s="1434"/>
      <c r="BU296" s="1434"/>
    </row>
    <row r="297" spans="1:73">
      <c r="A297" s="1434"/>
      <c r="B297" s="1434"/>
      <c r="C297" s="1434"/>
      <c r="D297" s="1434"/>
      <c r="E297" s="1434"/>
      <c r="F297" s="1434"/>
      <c r="G297" s="1434"/>
      <c r="H297" s="1434"/>
      <c r="I297" s="1434"/>
      <c r="J297" s="1434"/>
      <c r="K297" s="1434"/>
      <c r="L297" s="1434"/>
      <c r="M297" s="1434"/>
      <c r="N297" s="1434"/>
      <c r="O297" s="1434"/>
      <c r="P297" s="1434"/>
      <c r="Q297" s="1434"/>
      <c r="R297" s="1434"/>
      <c r="S297" s="1434"/>
      <c r="T297" s="1434"/>
      <c r="U297" s="1434"/>
      <c r="V297" s="1434"/>
      <c r="W297" s="1434"/>
      <c r="X297" s="1434"/>
      <c r="Y297" s="1434"/>
      <c r="Z297" s="1434"/>
      <c r="AA297" s="1434"/>
      <c r="AB297" s="1434"/>
      <c r="AC297" s="1434"/>
      <c r="AD297" s="1434"/>
      <c r="AE297" s="1434"/>
      <c r="AF297" s="1434"/>
      <c r="AG297" s="1434"/>
      <c r="AH297" s="1434"/>
      <c r="AI297" s="1434"/>
      <c r="AJ297" s="1434"/>
      <c r="AK297" s="1434"/>
      <c r="AL297" s="1434"/>
      <c r="AM297" s="1434"/>
      <c r="AN297" s="1434"/>
      <c r="AO297" s="1434"/>
      <c r="AP297" s="1434"/>
      <c r="AS297" s="1434"/>
      <c r="BG297" s="1434"/>
      <c r="BU297" s="1434"/>
    </row>
    <row r="298" spans="1:73">
      <c r="A298" s="1434"/>
      <c r="B298" s="1434"/>
      <c r="C298" s="1434"/>
      <c r="D298" s="1434"/>
      <c r="E298" s="1434"/>
      <c r="F298" s="1434"/>
      <c r="G298" s="1434"/>
      <c r="H298" s="1434"/>
      <c r="I298" s="1434"/>
      <c r="J298" s="1434"/>
      <c r="K298" s="1434"/>
      <c r="L298" s="1434"/>
      <c r="M298" s="1434"/>
      <c r="N298" s="1434"/>
      <c r="O298" s="1434"/>
      <c r="P298" s="1434"/>
      <c r="Q298" s="1434"/>
      <c r="R298" s="1434"/>
      <c r="S298" s="1434"/>
      <c r="T298" s="1434"/>
      <c r="U298" s="1434"/>
      <c r="V298" s="1434"/>
      <c r="W298" s="1434"/>
      <c r="X298" s="1434"/>
      <c r="Y298" s="1434"/>
      <c r="Z298" s="1434"/>
      <c r="AA298" s="1434"/>
      <c r="AB298" s="1434"/>
      <c r="AC298" s="1434"/>
      <c r="AD298" s="1434"/>
      <c r="AE298" s="1434"/>
      <c r="AF298" s="1434"/>
      <c r="AG298" s="1434"/>
      <c r="AH298" s="1434"/>
      <c r="AI298" s="1434"/>
      <c r="AJ298" s="1434"/>
      <c r="AK298" s="1434"/>
      <c r="AL298" s="1434"/>
      <c r="AM298" s="1434"/>
      <c r="AN298" s="1434"/>
      <c r="AO298" s="1434"/>
      <c r="AP298" s="1434"/>
      <c r="AS298" s="1434"/>
      <c r="BG298" s="1434"/>
      <c r="BU298" s="1434"/>
    </row>
    <row r="299" spans="1:73">
      <c r="A299" s="1434"/>
      <c r="B299" s="1434"/>
      <c r="C299" s="1434"/>
      <c r="D299" s="1434"/>
      <c r="E299" s="1434"/>
      <c r="F299" s="1434"/>
      <c r="G299" s="1434"/>
      <c r="H299" s="1434"/>
      <c r="I299" s="1434"/>
      <c r="J299" s="1434"/>
      <c r="K299" s="1434"/>
      <c r="L299" s="1434"/>
      <c r="M299" s="1434"/>
      <c r="N299" s="1434"/>
      <c r="O299" s="1434"/>
      <c r="P299" s="1434"/>
      <c r="Q299" s="1434"/>
      <c r="R299" s="1434"/>
      <c r="S299" s="1434"/>
      <c r="T299" s="1434"/>
      <c r="U299" s="1434"/>
      <c r="V299" s="1434"/>
      <c r="W299" s="1434"/>
      <c r="X299" s="1434"/>
      <c r="Y299" s="1434"/>
      <c r="Z299" s="1434"/>
      <c r="AA299" s="1434"/>
      <c r="AB299" s="1434"/>
      <c r="AC299" s="1434"/>
      <c r="AD299" s="1434"/>
      <c r="AE299" s="1434"/>
      <c r="AF299" s="1434"/>
      <c r="AG299" s="1434"/>
      <c r="AH299" s="1434"/>
      <c r="AI299" s="1434"/>
      <c r="AJ299" s="1434"/>
      <c r="AK299" s="1434"/>
      <c r="AL299" s="1434"/>
      <c r="AM299" s="1434"/>
      <c r="AN299" s="1434"/>
      <c r="AO299" s="1434"/>
      <c r="AP299" s="1434"/>
      <c r="AS299" s="1434"/>
      <c r="BG299" s="1434"/>
      <c r="BU299" s="1434"/>
    </row>
    <row r="300" spans="1:73">
      <c r="A300" s="1434"/>
      <c r="B300" s="1434"/>
      <c r="C300" s="1434"/>
      <c r="D300" s="1434"/>
      <c r="E300" s="1434"/>
      <c r="F300" s="1434"/>
      <c r="G300" s="1434"/>
      <c r="H300" s="1434"/>
      <c r="I300" s="1434"/>
      <c r="J300" s="1434"/>
      <c r="K300" s="1434"/>
      <c r="L300" s="1434"/>
      <c r="M300" s="1434"/>
      <c r="N300" s="1434"/>
      <c r="O300" s="1434"/>
      <c r="P300" s="1434"/>
      <c r="Q300" s="1434"/>
      <c r="R300" s="1434"/>
      <c r="S300" s="1434"/>
      <c r="T300" s="1434"/>
      <c r="U300" s="1434"/>
      <c r="V300" s="1434"/>
      <c r="W300" s="1434"/>
      <c r="X300" s="1434"/>
      <c r="Y300" s="1434"/>
      <c r="Z300" s="1434"/>
      <c r="AA300" s="1434"/>
      <c r="AB300" s="1434"/>
      <c r="AC300" s="1434"/>
      <c r="AD300" s="1434"/>
      <c r="AE300" s="1434"/>
      <c r="AF300" s="1434"/>
      <c r="AG300" s="1434"/>
      <c r="AH300" s="1434"/>
      <c r="AI300" s="1434"/>
      <c r="AJ300" s="1434"/>
      <c r="AK300" s="1434"/>
      <c r="AL300" s="1434"/>
      <c r="AM300" s="1434"/>
      <c r="AN300" s="1434"/>
      <c r="AO300" s="1434"/>
      <c r="AP300" s="1434"/>
      <c r="AS300" s="1434"/>
      <c r="BG300" s="1434"/>
      <c r="BU300" s="1434"/>
    </row>
    <row r="301" spans="1:73">
      <c r="A301" s="1434"/>
      <c r="B301" s="1434"/>
      <c r="C301" s="1434"/>
      <c r="D301" s="1434"/>
      <c r="E301" s="1434"/>
      <c r="F301" s="1434"/>
      <c r="G301" s="1434"/>
      <c r="H301" s="1434"/>
      <c r="I301" s="1434"/>
      <c r="J301" s="1434"/>
      <c r="K301" s="1434"/>
      <c r="L301" s="1434"/>
      <c r="M301" s="1434"/>
      <c r="N301" s="1434"/>
      <c r="O301" s="1434"/>
      <c r="P301" s="1434"/>
      <c r="Q301" s="1434"/>
      <c r="R301" s="1434"/>
      <c r="S301" s="1434"/>
      <c r="T301" s="1434"/>
      <c r="U301" s="1434"/>
      <c r="V301" s="1434"/>
      <c r="W301" s="1434"/>
      <c r="X301" s="1434"/>
      <c r="Y301" s="1434"/>
      <c r="Z301" s="1434"/>
      <c r="AA301" s="1434"/>
      <c r="AB301" s="1434"/>
      <c r="AC301" s="1434"/>
      <c r="AD301" s="1434"/>
      <c r="AE301" s="1434"/>
      <c r="AF301" s="1434"/>
      <c r="AG301" s="1434"/>
      <c r="AH301" s="1434"/>
      <c r="AI301" s="1434"/>
      <c r="AJ301" s="1434"/>
      <c r="AK301" s="1434"/>
      <c r="AL301" s="1434"/>
      <c r="AM301" s="1434"/>
      <c r="AN301" s="1434"/>
      <c r="AO301" s="1434"/>
      <c r="AP301" s="1434"/>
      <c r="AS301" s="1434"/>
      <c r="BG301" s="1434"/>
      <c r="BU301" s="1434"/>
    </row>
    <row r="302" spans="1:73">
      <c r="A302" s="1434"/>
      <c r="B302" s="1434"/>
      <c r="C302" s="1434"/>
      <c r="D302" s="1434"/>
      <c r="E302" s="1434"/>
      <c r="F302" s="1434"/>
      <c r="G302" s="1434"/>
      <c r="H302" s="1434"/>
      <c r="I302" s="1434"/>
      <c r="J302" s="1434"/>
      <c r="K302" s="1434"/>
      <c r="L302" s="1434"/>
      <c r="M302" s="1434"/>
      <c r="N302" s="1434"/>
      <c r="O302" s="1434"/>
      <c r="P302" s="1434"/>
      <c r="Q302" s="1434"/>
      <c r="R302" s="1434"/>
      <c r="S302" s="1434"/>
      <c r="T302" s="1434"/>
      <c r="U302" s="1434"/>
      <c r="V302" s="1434"/>
      <c r="W302" s="1434"/>
      <c r="X302" s="1434"/>
      <c r="Y302" s="1434"/>
      <c r="Z302" s="1434"/>
      <c r="AA302" s="1434"/>
      <c r="AB302" s="1434"/>
      <c r="AC302" s="1434"/>
      <c r="AD302" s="1434"/>
      <c r="AE302" s="1434"/>
      <c r="AF302" s="1434"/>
      <c r="AG302" s="1434"/>
      <c r="AH302" s="1434"/>
      <c r="AI302" s="1434"/>
      <c r="AJ302" s="1434"/>
      <c r="AK302" s="1434"/>
      <c r="AL302" s="1434"/>
      <c r="AM302" s="1434"/>
      <c r="AN302" s="1434"/>
      <c r="AO302" s="1434"/>
      <c r="AP302" s="1434"/>
      <c r="AS302" s="1434"/>
      <c r="BG302" s="1434"/>
      <c r="BU302" s="1434"/>
    </row>
    <row r="303" spans="1:73">
      <c r="A303" s="1434"/>
      <c r="B303" s="1434"/>
      <c r="C303" s="1434"/>
      <c r="D303" s="1434"/>
      <c r="E303" s="1434"/>
      <c r="F303" s="1434"/>
      <c r="G303" s="1434"/>
      <c r="H303" s="1434"/>
      <c r="I303" s="1434"/>
      <c r="J303" s="1434"/>
      <c r="K303" s="1434"/>
      <c r="L303" s="1434"/>
      <c r="M303" s="1434"/>
      <c r="N303" s="1434"/>
      <c r="O303" s="1434"/>
      <c r="P303" s="1434"/>
      <c r="Q303" s="1434"/>
      <c r="R303" s="1434"/>
      <c r="S303" s="1434"/>
      <c r="T303" s="1434"/>
      <c r="U303" s="1434"/>
      <c r="V303" s="1434"/>
      <c r="W303" s="1434"/>
      <c r="X303" s="1434"/>
      <c r="Y303" s="1434"/>
      <c r="Z303" s="1434"/>
      <c r="AA303" s="1434"/>
      <c r="AB303" s="1434"/>
      <c r="AC303" s="1434"/>
      <c r="AD303" s="1434"/>
      <c r="AE303" s="1434"/>
      <c r="AF303" s="1434"/>
      <c r="AG303" s="1434"/>
      <c r="AH303" s="1434"/>
      <c r="AI303" s="1434"/>
      <c r="AJ303" s="1434"/>
      <c r="AK303" s="1434"/>
      <c r="AL303" s="1434"/>
      <c r="AM303" s="1434"/>
      <c r="AN303" s="1434"/>
      <c r="AO303" s="1434"/>
      <c r="AP303" s="1434"/>
      <c r="AS303" s="1434"/>
      <c r="BG303" s="1434"/>
      <c r="BU303" s="1434"/>
    </row>
    <row r="304" spans="1:73">
      <c r="A304" s="1434"/>
      <c r="B304" s="1434"/>
      <c r="C304" s="1434"/>
      <c r="D304" s="1434"/>
      <c r="E304" s="1434"/>
      <c r="F304" s="1434"/>
      <c r="G304" s="1434"/>
      <c r="H304" s="1434"/>
      <c r="I304" s="1434"/>
      <c r="J304" s="1434"/>
      <c r="K304" s="1434"/>
      <c r="L304" s="1434"/>
      <c r="M304" s="1434"/>
      <c r="N304" s="1434"/>
      <c r="O304" s="1434"/>
      <c r="P304" s="1434"/>
      <c r="Q304" s="1434"/>
      <c r="R304" s="1434"/>
      <c r="S304" s="1434"/>
      <c r="T304" s="1434"/>
      <c r="U304" s="1434"/>
      <c r="V304" s="1434"/>
      <c r="W304" s="1434"/>
      <c r="X304" s="1434"/>
      <c r="Y304" s="1434"/>
      <c r="Z304" s="1434"/>
      <c r="AA304" s="1434"/>
      <c r="AB304" s="1434"/>
      <c r="AC304" s="1434"/>
      <c r="AD304" s="1434"/>
      <c r="AE304" s="1434"/>
      <c r="AF304" s="1434"/>
      <c r="AG304" s="1434"/>
      <c r="AH304" s="1434"/>
      <c r="AI304" s="1434"/>
      <c r="AJ304" s="1434"/>
      <c r="AK304" s="1434"/>
      <c r="AL304" s="1434"/>
      <c r="AM304" s="1434"/>
      <c r="AN304" s="1434"/>
      <c r="AO304" s="1434"/>
      <c r="AP304" s="1434"/>
      <c r="AS304" s="1434"/>
      <c r="BG304" s="1434"/>
      <c r="BU304" s="1434"/>
    </row>
    <row r="305" spans="1:73">
      <c r="A305" s="1434"/>
      <c r="B305" s="1434"/>
      <c r="C305" s="1434"/>
      <c r="D305" s="1434"/>
      <c r="E305" s="1434"/>
      <c r="F305" s="1434"/>
      <c r="G305" s="1434"/>
      <c r="H305" s="1434"/>
      <c r="I305" s="1434"/>
      <c r="J305" s="1434"/>
      <c r="K305" s="1434"/>
      <c r="L305" s="1434"/>
      <c r="M305" s="1434"/>
      <c r="N305" s="1434"/>
      <c r="O305" s="1434"/>
      <c r="P305" s="1434"/>
      <c r="Q305" s="1434"/>
      <c r="R305" s="1434"/>
      <c r="S305" s="1434"/>
      <c r="T305" s="1434"/>
      <c r="U305" s="1434"/>
      <c r="V305" s="1434"/>
      <c r="W305" s="1434"/>
      <c r="X305" s="1434"/>
      <c r="Y305" s="1434"/>
      <c r="Z305" s="1434"/>
      <c r="AA305" s="1434"/>
      <c r="AB305" s="1434"/>
      <c r="AC305" s="1434"/>
      <c r="AD305" s="1434"/>
      <c r="AE305" s="1434"/>
      <c r="AF305" s="1434"/>
      <c r="AG305" s="1434"/>
      <c r="AH305" s="1434"/>
      <c r="AI305" s="1434"/>
      <c r="AJ305" s="1434"/>
      <c r="AK305" s="1434"/>
      <c r="AL305" s="1434"/>
      <c r="AM305" s="1434"/>
      <c r="AN305" s="1434"/>
      <c r="AO305" s="1434"/>
      <c r="AP305" s="1434"/>
      <c r="AS305" s="1434"/>
      <c r="BG305" s="1434"/>
      <c r="BU305" s="1434"/>
    </row>
    <row r="306" spans="1:73">
      <c r="A306" s="1434"/>
      <c r="B306" s="1434"/>
      <c r="C306" s="1434"/>
      <c r="D306" s="1434"/>
      <c r="E306" s="1434"/>
      <c r="F306" s="1434"/>
      <c r="G306" s="1434"/>
      <c r="H306" s="1434"/>
      <c r="I306" s="1434"/>
      <c r="J306" s="1434"/>
      <c r="K306" s="1434"/>
      <c r="L306" s="1434"/>
      <c r="M306" s="1434"/>
      <c r="N306" s="1434"/>
      <c r="O306" s="1434"/>
      <c r="P306" s="1434"/>
      <c r="Q306" s="1434"/>
      <c r="R306" s="1434"/>
      <c r="S306" s="1434"/>
      <c r="T306" s="1434"/>
      <c r="U306" s="1434"/>
      <c r="V306" s="1434"/>
      <c r="W306" s="1434"/>
      <c r="X306" s="1434"/>
      <c r="Y306" s="1434"/>
      <c r="Z306" s="1434"/>
      <c r="AA306" s="1434"/>
      <c r="AB306" s="1434"/>
      <c r="AC306" s="1434"/>
      <c r="AD306" s="1434"/>
      <c r="AE306" s="1434"/>
      <c r="AF306" s="1434"/>
      <c r="AG306" s="1434"/>
      <c r="AH306" s="1434"/>
      <c r="AI306" s="1434"/>
      <c r="AJ306" s="1434"/>
      <c r="AK306" s="1434"/>
      <c r="AL306" s="1434"/>
      <c r="AM306" s="1434"/>
      <c r="AN306" s="1434"/>
      <c r="AO306" s="1434"/>
      <c r="AP306" s="1434"/>
      <c r="AS306" s="1434"/>
      <c r="BG306" s="1434"/>
      <c r="BU306" s="1434"/>
    </row>
    <row r="307" spans="1:73">
      <c r="A307" s="1434"/>
      <c r="B307" s="1434"/>
      <c r="C307" s="1434"/>
      <c r="D307" s="1434"/>
      <c r="E307" s="1434"/>
      <c r="F307" s="1434"/>
      <c r="G307" s="1434"/>
      <c r="H307" s="1434"/>
      <c r="I307" s="1434"/>
      <c r="J307" s="1434"/>
      <c r="K307" s="1434"/>
      <c r="L307" s="1434"/>
      <c r="M307" s="1434"/>
      <c r="N307" s="1434"/>
      <c r="O307" s="1434"/>
      <c r="P307" s="1434"/>
      <c r="Q307" s="1434"/>
      <c r="R307" s="1434"/>
      <c r="S307" s="1434"/>
      <c r="T307" s="1434"/>
      <c r="U307" s="1434"/>
      <c r="V307" s="1434"/>
      <c r="W307" s="1434"/>
      <c r="X307" s="1434"/>
      <c r="Y307" s="1434"/>
      <c r="Z307" s="1434"/>
      <c r="AA307" s="1434"/>
      <c r="AB307" s="1434"/>
      <c r="AC307" s="1434"/>
      <c r="AD307" s="1434"/>
      <c r="AE307" s="1434"/>
      <c r="AF307" s="1434"/>
      <c r="AG307" s="1434"/>
      <c r="AH307" s="1434"/>
      <c r="AI307" s="1434"/>
      <c r="AJ307" s="1434"/>
      <c r="AK307" s="1434"/>
      <c r="AL307" s="1434"/>
      <c r="AM307" s="1434"/>
      <c r="AN307" s="1434"/>
      <c r="AO307" s="1434"/>
      <c r="AP307" s="1434"/>
      <c r="AS307" s="1434"/>
      <c r="BG307" s="1434"/>
      <c r="BU307" s="1434"/>
    </row>
    <row r="308" spans="1:73">
      <c r="A308" s="1434"/>
      <c r="B308" s="1434"/>
      <c r="C308" s="1434"/>
      <c r="D308" s="1434"/>
      <c r="E308" s="1434"/>
      <c r="F308" s="1434"/>
      <c r="G308" s="1434"/>
      <c r="H308" s="1434"/>
      <c r="I308" s="1434"/>
      <c r="J308" s="1434"/>
      <c r="K308" s="1434"/>
      <c r="L308" s="1434"/>
      <c r="M308" s="1434"/>
      <c r="N308" s="1434"/>
      <c r="O308" s="1434"/>
      <c r="P308" s="1434"/>
      <c r="Q308" s="1434"/>
      <c r="R308" s="1434"/>
      <c r="S308" s="1434"/>
      <c r="T308" s="1434"/>
      <c r="U308" s="1434"/>
      <c r="V308" s="1434"/>
      <c r="W308" s="1434"/>
      <c r="X308" s="1434"/>
      <c r="Y308" s="1434"/>
      <c r="Z308" s="1434"/>
      <c r="AA308" s="1434"/>
      <c r="AB308" s="1434"/>
      <c r="AC308" s="1434"/>
      <c r="AD308" s="1434"/>
      <c r="AE308" s="1434"/>
      <c r="AF308" s="1434"/>
      <c r="AG308" s="1434"/>
      <c r="AH308" s="1434"/>
      <c r="AI308" s="1434"/>
      <c r="AJ308" s="1434"/>
      <c r="AK308" s="1434"/>
      <c r="AL308" s="1434"/>
      <c r="AM308" s="1434"/>
      <c r="AN308" s="1434"/>
      <c r="AO308" s="1434"/>
      <c r="AP308" s="1434"/>
      <c r="AS308" s="1434"/>
      <c r="BG308" s="1434"/>
      <c r="BU308" s="1434"/>
    </row>
    <row r="309" spans="1:73">
      <c r="A309" s="1434"/>
      <c r="B309" s="1434"/>
      <c r="C309" s="1434"/>
      <c r="D309" s="1434"/>
      <c r="E309" s="1434"/>
      <c r="F309" s="1434"/>
      <c r="G309" s="1434"/>
      <c r="H309" s="1434"/>
      <c r="I309" s="1434"/>
      <c r="J309" s="1434"/>
      <c r="K309" s="1434"/>
      <c r="L309" s="1434"/>
      <c r="M309" s="1434"/>
      <c r="N309" s="1434"/>
      <c r="O309" s="1434"/>
      <c r="P309" s="1434"/>
      <c r="Q309" s="1434"/>
      <c r="R309" s="1434"/>
      <c r="S309" s="1434"/>
      <c r="T309" s="1434"/>
      <c r="U309" s="1434"/>
      <c r="V309" s="1434"/>
      <c r="W309" s="1434"/>
      <c r="X309" s="1434"/>
      <c r="Y309" s="1434"/>
      <c r="Z309" s="1434"/>
      <c r="AA309" s="1434"/>
      <c r="AB309" s="1434"/>
      <c r="AC309" s="1434"/>
      <c r="AD309" s="1434"/>
      <c r="AE309" s="1434"/>
      <c r="AF309" s="1434"/>
      <c r="AG309" s="1434"/>
      <c r="AH309" s="1434"/>
      <c r="AI309" s="1434"/>
      <c r="AJ309" s="1434"/>
      <c r="AK309" s="1434"/>
      <c r="AL309" s="1434"/>
      <c r="AM309" s="1434"/>
      <c r="AN309" s="1434"/>
      <c r="AO309" s="1434"/>
      <c r="AP309" s="1434"/>
      <c r="AS309" s="1434"/>
      <c r="BG309" s="1434"/>
      <c r="BU309" s="1434"/>
    </row>
    <row r="310" spans="1:73">
      <c r="A310" s="1434"/>
      <c r="B310" s="1434"/>
      <c r="C310" s="1434"/>
      <c r="D310" s="1434"/>
      <c r="E310" s="1434"/>
      <c r="F310" s="1434"/>
      <c r="G310" s="1434"/>
      <c r="H310" s="1434"/>
      <c r="I310" s="1434"/>
      <c r="J310" s="1434"/>
      <c r="K310" s="1434"/>
      <c r="L310" s="1434"/>
      <c r="M310" s="1434"/>
      <c r="N310" s="1434"/>
      <c r="O310" s="1434"/>
      <c r="P310" s="1434"/>
      <c r="Q310" s="1434"/>
      <c r="R310" s="1434"/>
      <c r="S310" s="1434"/>
      <c r="T310" s="1434"/>
      <c r="U310" s="1434"/>
      <c r="V310" s="1434"/>
      <c r="W310" s="1434"/>
      <c r="X310" s="1434"/>
      <c r="Y310" s="1434"/>
      <c r="Z310" s="1434"/>
      <c r="AA310" s="1434"/>
      <c r="AB310" s="1434"/>
      <c r="AC310" s="1434"/>
      <c r="AD310" s="1434"/>
      <c r="AE310" s="1434"/>
      <c r="AF310" s="1434"/>
      <c r="AG310" s="1434"/>
      <c r="AH310" s="1434"/>
      <c r="AI310" s="1434"/>
      <c r="AJ310" s="1434"/>
      <c r="AK310" s="1434"/>
      <c r="AL310" s="1434"/>
      <c r="AM310" s="1434"/>
      <c r="AN310" s="1434"/>
      <c r="AO310" s="1434"/>
      <c r="AP310" s="1434"/>
      <c r="AS310" s="1434"/>
      <c r="BG310" s="1434"/>
      <c r="BU310" s="1434"/>
    </row>
    <row r="311" spans="1:73">
      <c r="A311" s="1434"/>
      <c r="B311" s="1434"/>
      <c r="C311" s="1434"/>
      <c r="D311" s="1434"/>
      <c r="E311" s="1434"/>
      <c r="F311" s="1434"/>
      <c r="G311" s="1434"/>
      <c r="H311" s="1434"/>
      <c r="I311" s="1434"/>
      <c r="J311" s="1434"/>
      <c r="K311" s="1434"/>
      <c r="L311" s="1434"/>
      <c r="M311" s="1434"/>
      <c r="N311" s="1434"/>
      <c r="O311" s="1434"/>
      <c r="P311" s="1434"/>
      <c r="Q311" s="1434"/>
      <c r="R311" s="1434"/>
      <c r="S311" s="1434"/>
      <c r="T311" s="1434"/>
      <c r="U311" s="1434"/>
      <c r="V311" s="1434"/>
      <c r="W311" s="1434"/>
      <c r="X311" s="1434"/>
      <c r="Y311" s="1434"/>
      <c r="Z311" s="1434"/>
      <c r="AA311" s="1434"/>
      <c r="AB311" s="1434"/>
      <c r="AC311" s="1434"/>
      <c r="AD311" s="1434"/>
      <c r="AE311" s="1434"/>
      <c r="AF311" s="1434"/>
      <c r="AG311" s="1434"/>
      <c r="AH311" s="1434"/>
      <c r="AI311" s="1434"/>
      <c r="AJ311" s="1434"/>
      <c r="AK311" s="1434"/>
      <c r="AL311" s="1434"/>
      <c r="AM311" s="1434"/>
      <c r="AN311" s="1434"/>
      <c r="AO311" s="1434"/>
      <c r="AP311" s="1434"/>
      <c r="AS311" s="1434"/>
      <c r="BG311" s="1434"/>
      <c r="BU311" s="1434"/>
    </row>
    <row r="312" spans="1:73">
      <c r="A312" s="1434"/>
      <c r="B312" s="1434"/>
      <c r="C312" s="1434"/>
      <c r="D312" s="1434"/>
      <c r="E312" s="1434"/>
      <c r="F312" s="1434"/>
      <c r="G312" s="1434"/>
      <c r="H312" s="1434"/>
      <c r="I312" s="1434"/>
      <c r="J312" s="1434"/>
      <c r="K312" s="1434"/>
      <c r="L312" s="1434"/>
      <c r="M312" s="1434"/>
      <c r="N312" s="1434"/>
      <c r="O312" s="1434"/>
      <c r="P312" s="1434"/>
      <c r="Q312" s="1434"/>
      <c r="R312" s="1434"/>
      <c r="S312" s="1434"/>
      <c r="T312" s="1434"/>
      <c r="U312" s="1434"/>
      <c r="V312" s="1434"/>
      <c r="W312" s="1434"/>
      <c r="X312" s="1434"/>
      <c r="Y312" s="1434"/>
      <c r="Z312" s="1434"/>
      <c r="AA312" s="1434"/>
      <c r="AB312" s="1434"/>
      <c r="AC312" s="1434"/>
      <c r="AD312" s="1434"/>
      <c r="AE312" s="1434"/>
      <c r="AF312" s="1434"/>
      <c r="AG312" s="1434"/>
      <c r="AH312" s="1434"/>
      <c r="AI312" s="1434"/>
      <c r="AJ312" s="1434"/>
      <c r="AK312" s="1434"/>
      <c r="AL312" s="1434"/>
      <c r="AM312" s="1434"/>
      <c r="AN312" s="1434"/>
      <c r="AO312" s="1434"/>
      <c r="AP312" s="1434"/>
      <c r="AS312" s="1434"/>
      <c r="BG312" s="1434"/>
      <c r="BU312" s="1434"/>
    </row>
    <row r="313" spans="1:73">
      <c r="A313" s="1434"/>
      <c r="B313" s="1434"/>
      <c r="C313" s="1434"/>
      <c r="D313" s="1434"/>
      <c r="E313" s="1434"/>
      <c r="F313" s="1434"/>
      <c r="G313" s="1434"/>
      <c r="H313" s="1434"/>
      <c r="I313" s="1434"/>
      <c r="J313" s="1434"/>
      <c r="K313" s="1434"/>
      <c r="L313" s="1434"/>
      <c r="M313" s="1434"/>
      <c r="N313" s="1434"/>
      <c r="O313" s="1434"/>
      <c r="P313" s="1434"/>
      <c r="Q313" s="1434"/>
      <c r="R313" s="1434"/>
      <c r="S313" s="1434"/>
      <c r="T313" s="1434"/>
      <c r="U313" s="1434"/>
      <c r="V313" s="1434"/>
      <c r="W313" s="1434"/>
      <c r="X313" s="1434"/>
      <c r="Y313" s="1434"/>
      <c r="Z313" s="1434"/>
      <c r="AA313" s="1434"/>
      <c r="AB313" s="1434"/>
      <c r="AC313" s="1434"/>
      <c r="AD313" s="1434"/>
      <c r="AE313" s="1434"/>
      <c r="AF313" s="1434"/>
      <c r="AG313" s="1434"/>
      <c r="AH313" s="1434"/>
      <c r="AI313" s="1434"/>
      <c r="AJ313" s="1434"/>
      <c r="AK313" s="1434"/>
      <c r="AL313" s="1434"/>
      <c r="AM313" s="1434"/>
      <c r="AN313" s="1434"/>
      <c r="AO313" s="1434"/>
      <c r="AP313" s="1434"/>
      <c r="AS313" s="1434"/>
      <c r="BG313" s="1434"/>
      <c r="BU313" s="1434"/>
    </row>
    <row r="314" spans="1:73">
      <c r="A314" s="1434"/>
      <c r="B314" s="1434"/>
      <c r="C314" s="1434"/>
      <c r="D314" s="1434"/>
      <c r="E314" s="1434"/>
      <c r="F314" s="1434"/>
      <c r="G314" s="1434"/>
      <c r="H314" s="1434"/>
      <c r="I314" s="1434"/>
      <c r="J314" s="1434"/>
      <c r="K314" s="1434"/>
      <c r="L314" s="1434"/>
      <c r="M314" s="1434"/>
      <c r="N314" s="1434"/>
      <c r="O314" s="1434"/>
      <c r="P314" s="1434"/>
      <c r="Q314" s="1434"/>
      <c r="R314" s="1434"/>
      <c r="S314" s="1434"/>
      <c r="T314" s="1434"/>
      <c r="U314" s="1434"/>
      <c r="V314" s="1434"/>
      <c r="W314" s="1434"/>
      <c r="X314" s="1434"/>
      <c r="Y314" s="1434"/>
      <c r="Z314" s="1434"/>
      <c r="AA314" s="1434"/>
      <c r="AB314" s="1434"/>
      <c r="AC314" s="1434"/>
      <c r="AD314" s="1434"/>
      <c r="AE314" s="1434"/>
      <c r="AF314" s="1434"/>
      <c r="AG314" s="1434"/>
      <c r="AH314" s="1434"/>
      <c r="AI314" s="1434"/>
      <c r="AJ314" s="1434"/>
      <c r="AK314" s="1434"/>
      <c r="AL314" s="1434"/>
      <c r="AM314" s="1434"/>
      <c r="AN314" s="1434"/>
      <c r="AO314" s="1434"/>
      <c r="AP314" s="1434"/>
      <c r="AS314" s="1434"/>
      <c r="BG314" s="1434"/>
      <c r="BU314" s="1434"/>
    </row>
    <row r="315" spans="1:73">
      <c r="A315" s="1434"/>
      <c r="B315" s="1434"/>
      <c r="C315" s="1434"/>
      <c r="D315" s="1434"/>
      <c r="E315" s="1434"/>
      <c r="F315" s="1434"/>
      <c r="G315" s="1434"/>
      <c r="H315" s="1434"/>
      <c r="I315" s="1434"/>
      <c r="J315" s="1434"/>
      <c r="K315" s="1434"/>
      <c r="L315" s="1434"/>
      <c r="M315" s="1434"/>
      <c r="N315" s="1434"/>
      <c r="O315" s="1434"/>
      <c r="P315" s="1434"/>
      <c r="Q315" s="1434"/>
      <c r="R315" s="1434"/>
      <c r="S315" s="1434"/>
      <c r="T315" s="1434"/>
      <c r="U315" s="1434"/>
      <c r="V315" s="1434"/>
      <c r="W315" s="1434"/>
      <c r="X315" s="1434"/>
      <c r="Y315" s="1434"/>
      <c r="Z315" s="1434"/>
      <c r="AA315" s="1434"/>
      <c r="AB315" s="1434"/>
      <c r="AC315" s="1434"/>
      <c r="AD315" s="1434"/>
      <c r="AE315" s="1434"/>
      <c r="AF315" s="1434"/>
      <c r="AG315" s="1434"/>
      <c r="AH315" s="1434"/>
      <c r="AI315" s="1434"/>
      <c r="AJ315" s="1434"/>
      <c r="AK315" s="1434"/>
      <c r="AL315" s="1434"/>
      <c r="AM315" s="1434"/>
      <c r="AN315" s="1434"/>
      <c r="AO315" s="1434"/>
      <c r="AP315" s="1434"/>
      <c r="AS315" s="1434"/>
      <c r="BG315" s="1434"/>
      <c r="BU315" s="1434"/>
    </row>
    <row r="316" spans="1:73">
      <c r="A316" s="1434"/>
      <c r="B316" s="1434"/>
      <c r="C316" s="1434"/>
      <c r="D316" s="1434"/>
      <c r="E316" s="1434"/>
      <c r="F316" s="1434"/>
      <c r="G316" s="1434"/>
      <c r="H316" s="1434"/>
      <c r="I316" s="1434"/>
      <c r="J316" s="1434"/>
      <c r="K316" s="1434"/>
      <c r="L316" s="1434"/>
      <c r="M316" s="1434"/>
      <c r="N316" s="1434"/>
      <c r="O316" s="1434"/>
      <c r="P316" s="1434"/>
      <c r="Q316" s="1434"/>
      <c r="R316" s="1434"/>
      <c r="S316" s="1434"/>
      <c r="T316" s="1434"/>
      <c r="U316" s="1434"/>
      <c r="V316" s="1434"/>
      <c r="W316" s="1434"/>
      <c r="X316" s="1434"/>
      <c r="Y316" s="1434"/>
      <c r="Z316" s="1434"/>
      <c r="AA316" s="1434"/>
      <c r="AB316" s="1434"/>
      <c r="AC316" s="1434"/>
      <c r="AD316" s="1434"/>
      <c r="AE316" s="1434"/>
      <c r="AF316" s="1434"/>
      <c r="AG316" s="1434"/>
      <c r="AH316" s="1434"/>
      <c r="AI316" s="1434"/>
      <c r="AJ316" s="1434"/>
      <c r="AK316" s="1434"/>
      <c r="AL316" s="1434"/>
      <c r="AM316" s="1434"/>
      <c r="AN316" s="1434"/>
      <c r="AO316" s="1434"/>
      <c r="AP316" s="1434"/>
      <c r="AS316" s="1434"/>
      <c r="BG316" s="1434"/>
      <c r="BU316" s="1434"/>
    </row>
    <row r="317" spans="1:73">
      <c r="A317" s="1434"/>
      <c r="B317" s="1434"/>
      <c r="C317" s="1434"/>
      <c r="D317" s="1434"/>
      <c r="E317" s="1434"/>
      <c r="F317" s="1434"/>
      <c r="G317" s="1434"/>
      <c r="H317" s="1434"/>
      <c r="I317" s="1434"/>
      <c r="J317" s="1434"/>
      <c r="K317" s="1434"/>
      <c r="L317" s="1434"/>
      <c r="M317" s="1434"/>
      <c r="N317" s="1434"/>
      <c r="O317" s="1434"/>
      <c r="P317" s="1434"/>
      <c r="Q317" s="1434"/>
      <c r="R317" s="1434"/>
      <c r="S317" s="1434"/>
      <c r="T317" s="1434"/>
      <c r="U317" s="1434"/>
      <c r="V317" s="1434"/>
      <c r="W317" s="1434"/>
      <c r="X317" s="1434"/>
      <c r="Y317" s="1434"/>
      <c r="Z317" s="1434"/>
      <c r="AA317" s="1434"/>
      <c r="AB317" s="1434"/>
      <c r="AC317" s="1434"/>
      <c r="AD317" s="1434"/>
      <c r="AE317" s="1434"/>
      <c r="AF317" s="1434"/>
      <c r="AG317" s="1434"/>
      <c r="AH317" s="1434"/>
      <c r="AI317" s="1434"/>
      <c r="AJ317" s="1434"/>
      <c r="AK317" s="1434"/>
      <c r="AL317" s="1434"/>
      <c r="AM317" s="1434"/>
      <c r="AN317" s="1434"/>
      <c r="AO317" s="1434"/>
      <c r="AP317" s="1434"/>
      <c r="AS317" s="1434"/>
      <c r="BG317" s="1434"/>
      <c r="BU317" s="1434"/>
    </row>
    <row r="318" spans="1:73">
      <c r="A318" s="1434"/>
      <c r="B318" s="1434"/>
      <c r="C318" s="1434"/>
      <c r="D318" s="1434"/>
      <c r="E318" s="1434"/>
      <c r="F318" s="1434"/>
      <c r="G318" s="1434"/>
      <c r="H318" s="1434"/>
      <c r="I318" s="1434"/>
      <c r="J318" s="1434"/>
      <c r="K318" s="1434"/>
      <c r="L318" s="1434"/>
      <c r="M318" s="1434"/>
      <c r="N318" s="1434"/>
      <c r="O318" s="1434"/>
      <c r="P318" s="1434"/>
      <c r="Q318" s="1434"/>
      <c r="R318" s="1434"/>
      <c r="S318" s="1434"/>
      <c r="T318" s="1434"/>
      <c r="U318" s="1434"/>
      <c r="V318" s="1434"/>
      <c r="W318" s="1434"/>
      <c r="X318" s="1434"/>
      <c r="Y318" s="1434"/>
      <c r="Z318" s="1434"/>
      <c r="AA318" s="1434"/>
      <c r="AB318" s="1434"/>
      <c r="AC318" s="1434"/>
      <c r="AD318" s="1434"/>
      <c r="AE318" s="1434"/>
      <c r="AF318" s="1434"/>
      <c r="AG318" s="1434"/>
      <c r="AH318" s="1434"/>
      <c r="AI318" s="1434"/>
      <c r="AJ318" s="1434"/>
      <c r="AK318" s="1434"/>
      <c r="AL318" s="1434"/>
      <c r="AM318" s="1434"/>
      <c r="AN318" s="1434"/>
      <c r="AO318" s="1434"/>
      <c r="AP318" s="1434"/>
      <c r="AS318" s="1434"/>
      <c r="BG318" s="1434"/>
      <c r="BU318" s="1434"/>
    </row>
    <row r="319" spans="1:73">
      <c r="A319" s="1434"/>
      <c r="B319" s="1434"/>
      <c r="C319" s="1434"/>
      <c r="D319" s="1434"/>
      <c r="E319" s="1434"/>
      <c r="F319" s="1434"/>
      <c r="G319" s="1434"/>
      <c r="H319" s="1434"/>
      <c r="I319" s="1434"/>
      <c r="J319" s="1434"/>
      <c r="K319" s="1434"/>
      <c r="L319" s="1434"/>
      <c r="M319" s="1434"/>
      <c r="N319" s="1434"/>
      <c r="O319" s="1434"/>
      <c r="P319" s="1434"/>
      <c r="Q319" s="1434"/>
      <c r="R319" s="1434"/>
      <c r="S319" s="1434"/>
      <c r="T319" s="1434"/>
      <c r="U319" s="1434"/>
      <c r="V319" s="1434"/>
      <c r="W319" s="1434"/>
      <c r="X319" s="1434"/>
      <c r="Y319" s="1434"/>
      <c r="Z319" s="1434"/>
      <c r="AA319" s="1434"/>
      <c r="AB319" s="1434"/>
      <c r="AC319" s="1434"/>
      <c r="AD319" s="1434"/>
      <c r="AE319" s="1434"/>
      <c r="AF319" s="1434"/>
      <c r="AG319" s="1434"/>
      <c r="AH319" s="1434"/>
      <c r="AI319" s="1434"/>
      <c r="AJ319" s="1434"/>
      <c r="AK319" s="1434"/>
      <c r="AL319" s="1434"/>
      <c r="AM319" s="1434"/>
      <c r="AN319" s="1434"/>
      <c r="AO319" s="1434"/>
      <c r="AP319" s="1434"/>
      <c r="AS319" s="1434"/>
      <c r="BG319" s="1434"/>
      <c r="BU319" s="1434"/>
    </row>
    <row r="320" spans="1:73">
      <c r="A320" s="1434"/>
      <c r="B320" s="1434"/>
      <c r="C320" s="1434"/>
      <c r="D320" s="1434"/>
      <c r="E320" s="1434"/>
      <c r="F320" s="1434"/>
      <c r="G320" s="1434"/>
      <c r="H320" s="1434"/>
      <c r="I320" s="1434"/>
      <c r="J320" s="1434"/>
      <c r="K320" s="1434"/>
      <c r="L320" s="1434"/>
      <c r="M320" s="1434"/>
      <c r="N320" s="1434"/>
      <c r="O320" s="1434"/>
      <c r="P320" s="1434"/>
      <c r="Q320" s="1434"/>
      <c r="R320" s="1434"/>
      <c r="S320" s="1434"/>
      <c r="T320" s="1434"/>
      <c r="U320" s="1434"/>
      <c r="V320" s="1434"/>
      <c r="W320" s="1434"/>
      <c r="X320" s="1434"/>
      <c r="Y320" s="1434"/>
      <c r="Z320" s="1434"/>
      <c r="AA320" s="1434"/>
      <c r="AB320" s="1434"/>
      <c r="AC320" s="1434"/>
      <c r="AD320" s="1434"/>
      <c r="AE320" s="1434"/>
      <c r="AF320" s="1434"/>
      <c r="AG320" s="1434"/>
      <c r="AH320" s="1434"/>
      <c r="AI320" s="1434"/>
      <c r="AJ320" s="1434"/>
      <c r="AK320" s="1434"/>
      <c r="AL320" s="1434"/>
      <c r="AM320" s="1434"/>
      <c r="AN320" s="1434"/>
      <c r="AO320" s="1434"/>
      <c r="AP320" s="1434"/>
      <c r="AS320" s="1434"/>
      <c r="BG320" s="1434"/>
      <c r="BU320" s="1434"/>
    </row>
    <row r="321" spans="1:73">
      <c r="A321" s="1434"/>
      <c r="B321" s="1434"/>
      <c r="C321" s="1434"/>
      <c r="D321" s="1434"/>
      <c r="E321" s="1434"/>
      <c r="F321" s="1434"/>
      <c r="G321" s="1434"/>
      <c r="H321" s="1434"/>
      <c r="I321" s="1434"/>
      <c r="J321" s="1434"/>
      <c r="K321" s="1434"/>
      <c r="L321" s="1434"/>
      <c r="M321" s="1434"/>
      <c r="N321" s="1434"/>
      <c r="O321" s="1434"/>
      <c r="P321" s="1434"/>
      <c r="Q321" s="1434"/>
      <c r="R321" s="1434"/>
      <c r="S321" s="1434"/>
      <c r="T321" s="1434"/>
      <c r="U321" s="1434"/>
      <c r="V321" s="1434"/>
      <c r="W321" s="1434"/>
      <c r="X321" s="1434"/>
      <c r="Y321" s="1434"/>
      <c r="Z321" s="1434"/>
      <c r="AA321" s="1434"/>
      <c r="AB321" s="1434"/>
      <c r="AC321" s="1434"/>
      <c r="AD321" s="1434"/>
      <c r="AE321" s="1434"/>
      <c r="AF321" s="1434"/>
      <c r="AG321" s="1434"/>
      <c r="AH321" s="1434"/>
      <c r="AI321" s="1434"/>
      <c r="AJ321" s="1434"/>
      <c r="AK321" s="1434"/>
      <c r="AL321" s="1434"/>
      <c r="AM321" s="1434"/>
      <c r="AN321" s="1434"/>
      <c r="AO321" s="1434"/>
      <c r="AP321" s="1434"/>
      <c r="AS321" s="1434"/>
      <c r="BG321" s="1434"/>
      <c r="BU321" s="1434"/>
    </row>
    <row r="322" spans="1:73">
      <c r="A322" s="1434"/>
      <c r="B322" s="1434"/>
      <c r="C322" s="1434"/>
      <c r="D322" s="1434"/>
      <c r="E322" s="1434"/>
      <c r="F322" s="1434"/>
      <c r="G322" s="1434"/>
      <c r="H322" s="1434"/>
      <c r="I322" s="1434"/>
      <c r="J322" s="1434"/>
      <c r="K322" s="1434"/>
      <c r="L322" s="1434"/>
      <c r="M322" s="1434"/>
      <c r="N322" s="1434"/>
      <c r="O322" s="1434"/>
      <c r="P322" s="1434"/>
      <c r="Q322" s="1434"/>
      <c r="R322" s="1434"/>
      <c r="S322" s="1434"/>
      <c r="T322" s="1434"/>
      <c r="U322" s="1434"/>
      <c r="V322" s="1434"/>
      <c r="W322" s="1434"/>
      <c r="X322" s="1434"/>
      <c r="Y322" s="1434"/>
      <c r="Z322" s="1434"/>
      <c r="AA322" s="1434"/>
      <c r="AB322" s="1434"/>
      <c r="AC322" s="1434"/>
      <c r="AD322" s="1434"/>
      <c r="AE322" s="1434"/>
      <c r="AF322" s="1434"/>
      <c r="AG322" s="1434"/>
      <c r="AH322" s="1434"/>
      <c r="AI322" s="1434"/>
      <c r="AJ322" s="1434"/>
      <c r="AK322" s="1434"/>
      <c r="AL322" s="1434"/>
      <c r="AM322" s="1434"/>
      <c r="AN322" s="1434"/>
      <c r="AO322" s="1434"/>
      <c r="AP322" s="1434"/>
      <c r="AS322" s="1434"/>
      <c r="BG322" s="1434"/>
      <c r="BU322" s="1434"/>
    </row>
    <row r="323" spans="1:73">
      <c r="A323" s="1434"/>
      <c r="B323" s="1434"/>
      <c r="C323" s="1434"/>
      <c r="D323" s="1434"/>
      <c r="E323" s="1434"/>
      <c r="F323" s="1434"/>
      <c r="G323" s="1434"/>
      <c r="H323" s="1434"/>
      <c r="I323" s="1434"/>
      <c r="J323" s="1434"/>
      <c r="K323" s="1434"/>
      <c r="L323" s="1434"/>
      <c r="M323" s="1434"/>
      <c r="N323" s="1434"/>
      <c r="O323" s="1434"/>
      <c r="P323" s="1434"/>
      <c r="Q323" s="1434"/>
      <c r="R323" s="1434"/>
      <c r="S323" s="1434"/>
      <c r="T323" s="1434"/>
      <c r="U323" s="1434"/>
      <c r="V323" s="1434"/>
      <c r="W323" s="1434"/>
      <c r="X323" s="1434"/>
      <c r="Y323" s="1434"/>
      <c r="Z323" s="1434"/>
      <c r="AA323" s="1434"/>
      <c r="AB323" s="1434"/>
      <c r="AC323" s="1434"/>
      <c r="AD323" s="1434"/>
      <c r="AE323" s="1434"/>
      <c r="AF323" s="1434"/>
      <c r="AG323" s="1434"/>
      <c r="AH323" s="1434"/>
      <c r="AI323" s="1434"/>
      <c r="AJ323" s="1434"/>
      <c r="AK323" s="1434"/>
      <c r="AL323" s="1434"/>
      <c r="AM323" s="1434"/>
      <c r="AN323" s="1434"/>
      <c r="AO323" s="1434"/>
      <c r="AP323" s="1434"/>
      <c r="AS323" s="1434"/>
      <c r="BG323" s="1434"/>
      <c r="BU323" s="1434"/>
    </row>
    <row r="324" spans="1:73">
      <c r="A324" s="1434"/>
      <c r="B324" s="1434"/>
      <c r="C324" s="1434"/>
      <c r="D324" s="1434"/>
      <c r="E324" s="1434"/>
      <c r="F324" s="1434"/>
      <c r="G324" s="1434"/>
      <c r="H324" s="1434"/>
      <c r="I324" s="1434"/>
      <c r="J324" s="1434"/>
      <c r="K324" s="1434"/>
      <c r="L324" s="1434"/>
      <c r="M324" s="1434"/>
      <c r="N324" s="1434"/>
      <c r="O324" s="1434"/>
      <c r="P324" s="1434"/>
      <c r="Q324" s="1434"/>
      <c r="R324" s="1434"/>
      <c r="S324" s="1434"/>
      <c r="T324" s="1434"/>
      <c r="U324" s="1434"/>
      <c r="V324" s="1434"/>
      <c r="W324" s="1434"/>
      <c r="X324" s="1434"/>
      <c r="Y324" s="1434"/>
      <c r="Z324" s="1434"/>
      <c r="AA324" s="1434"/>
      <c r="AB324" s="1434"/>
      <c r="AC324" s="1434"/>
      <c r="AD324" s="1434"/>
      <c r="AE324" s="1434"/>
      <c r="AF324" s="1434"/>
      <c r="AG324" s="1434"/>
      <c r="AH324" s="1434"/>
      <c r="AI324" s="1434"/>
      <c r="AJ324" s="1434"/>
      <c r="AK324" s="1434"/>
      <c r="AL324" s="1434"/>
      <c r="AM324" s="1434"/>
      <c r="AN324" s="1434"/>
      <c r="AO324" s="1434"/>
      <c r="AP324" s="1434"/>
      <c r="AS324" s="1434"/>
      <c r="BG324" s="1434"/>
      <c r="BU324" s="1434"/>
    </row>
    <row r="325" spans="1:73">
      <c r="A325" s="1434"/>
      <c r="B325" s="1434"/>
      <c r="C325" s="1434"/>
      <c r="D325" s="1434"/>
      <c r="E325" s="1434"/>
      <c r="F325" s="1434"/>
      <c r="G325" s="1434"/>
      <c r="H325" s="1434"/>
      <c r="I325" s="1434"/>
      <c r="J325" s="1434"/>
      <c r="K325" s="1434"/>
      <c r="L325" s="1434"/>
      <c r="M325" s="1434"/>
      <c r="N325" s="1434"/>
      <c r="O325" s="1434"/>
      <c r="P325" s="1434"/>
      <c r="Q325" s="1434"/>
      <c r="R325" s="1434"/>
      <c r="S325" s="1434"/>
      <c r="T325" s="1434"/>
      <c r="U325" s="1434"/>
      <c r="V325" s="1434"/>
      <c r="W325" s="1434"/>
      <c r="X325" s="1434"/>
      <c r="Y325" s="1434"/>
      <c r="Z325" s="1434"/>
      <c r="AA325" s="1434"/>
      <c r="AB325" s="1434"/>
      <c r="AC325" s="1434"/>
      <c r="AD325" s="1434"/>
      <c r="AE325" s="1434"/>
      <c r="AF325" s="1434"/>
      <c r="AG325" s="1434"/>
      <c r="AH325" s="1434"/>
      <c r="AI325" s="1434"/>
      <c r="AJ325" s="1434"/>
      <c r="AK325" s="1434"/>
      <c r="AL325" s="1434"/>
      <c r="AM325" s="1434"/>
      <c r="AN325" s="1434"/>
      <c r="AO325" s="1434"/>
      <c r="AP325" s="1434"/>
      <c r="AS325" s="1434"/>
      <c r="BG325" s="1434"/>
      <c r="BU325" s="1434"/>
    </row>
    <row r="326" spans="1:73">
      <c r="A326" s="1434"/>
      <c r="B326" s="1434"/>
      <c r="C326" s="1434"/>
      <c r="D326" s="1434"/>
      <c r="E326" s="1434"/>
      <c r="F326" s="1434"/>
      <c r="G326" s="1434"/>
      <c r="H326" s="1434"/>
      <c r="I326" s="1434"/>
      <c r="J326" s="1434"/>
      <c r="K326" s="1434"/>
      <c r="L326" s="1434"/>
      <c r="M326" s="1434"/>
      <c r="N326" s="1434"/>
      <c r="O326" s="1434"/>
      <c r="P326" s="1434"/>
      <c r="Q326" s="1434"/>
      <c r="R326" s="1434"/>
      <c r="S326" s="1434"/>
      <c r="T326" s="1434"/>
      <c r="U326" s="1434"/>
      <c r="V326" s="1434"/>
      <c r="W326" s="1434"/>
      <c r="X326" s="1434"/>
      <c r="Y326" s="1434"/>
      <c r="Z326" s="1434"/>
      <c r="AA326" s="1434"/>
      <c r="AB326" s="1434"/>
      <c r="AC326" s="1434"/>
      <c r="AD326" s="1434"/>
      <c r="AE326" s="1434"/>
      <c r="AF326" s="1434"/>
      <c r="AG326" s="1434"/>
      <c r="AH326" s="1434"/>
      <c r="AI326" s="1434"/>
      <c r="AJ326" s="1434"/>
      <c r="AK326" s="1434"/>
      <c r="AL326" s="1434"/>
      <c r="AM326" s="1434"/>
      <c r="AN326" s="1434"/>
      <c r="AO326" s="1434"/>
      <c r="AP326" s="1434"/>
      <c r="AS326" s="1434"/>
      <c r="BG326" s="1434"/>
      <c r="BU326" s="1434"/>
    </row>
    <row r="327" spans="1:73">
      <c r="A327" s="1434"/>
      <c r="B327" s="1434"/>
      <c r="C327" s="1434"/>
      <c r="D327" s="1434"/>
      <c r="E327" s="1434"/>
      <c r="F327" s="1434"/>
      <c r="G327" s="1434"/>
      <c r="H327" s="1434"/>
      <c r="I327" s="1434"/>
      <c r="J327" s="1434"/>
      <c r="K327" s="1434"/>
      <c r="L327" s="1434"/>
      <c r="M327" s="1434"/>
      <c r="N327" s="1434"/>
      <c r="O327" s="1434"/>
      <c r="P327" s="1434"/>
      <c r="Q327" s="1434"/>
      <c r="R327" s="1434"/>
      <c r="S327" s="1434"/>
      <c r="T327" s="1434"/>
      <c r="U327" s="1434"/>
      <c r="V327" s="1434"/>
      <c r="W327" s="1434"/>
      <c r="X327" s="1434"/>
      <c r="Y327" s="1434"/>
      <c r="Z327" s="1434"/>
      <c r="AA327" s="1434"/>
      <c r="AB327" s="1434"/>
      <c r="AC327" s="1434"/>
      <c r="AD327" s="1434"/>
      <c r="AE327" s="1434"/>
      <c r="AF327" s="1434"/>
      <c r="AG327" s="1434"/>
      <c r="AH327" s="1434"/>
      <c r="AI327" s="1434"/>
      <c r="AJ327" s="1434"/>
      <c r="AK327" s="1434"/>
      <c r="AL327" s="1434"/>
      <c r="AM327" s="1434"/>
      <c r="AN327" s="1434"/>
      <c r="AO327" s="1434"/>
      <c r="AP327" s="1434"/>
      <c r="AS327" s="1434"/>
      <c r="BG327" s="1434"/>
      <c r="BU327" s="1434"/>
    </row>
    <row r="328" spans="1:73">
      <c r="A328" s="1434"/>
      <c r="B328" s="1434"/>
      <c r="C328" s="1434"/>
      <c r="D328" s="1434"/>
      <c r="E328" s="1434"/>
      <c r="F328" s="1434"/>
      <c r="G328" s="1434"/>
      <c r="H328" s="1434"/>
      <c r="I328" s="1434"/>
      <c r="J328" s="1434"/>
      <c r="K328" s="1434"/>
      <c r="L328" s="1434"/>
      <c r="M328" s="1434"/>
      <c r="N328" s="1434"/>
      <c r="O328" s="1434"/>
      <c r="P328" s="1434"/>
      <c r="Q328" s="1434"/>
      <c r="R328" s="1434"/>
      <c r="S328" s="1434"/>
      <c r="T328" s="1434"/>
      <c r="U328" s="1434"/>
      <c r="V328" s="1434"/>
      <c r="W328" s="1434"/>
      <c r="X328" s="1434"/>
      <c r="Y328" s="1434"/>
      <c r="Z328" s="1434"/>
      <c r="AA328" s="1434"/>
      <c r="AB328" s="1434"/>
      <c r="AC328" s="1434"/>
      <c r="AD328" s="1434"/>
      <c r="AE328" s="1434"/>
      <c r="AF328" s="1434"/>
      <c r="AG328" s="1434"/>
      <c r="AH328" s="1434"/>
      <c r="AI328" s="1434"/>
      <c r="AJ328" s="1434"/>
      <c r="AK328" s="1434"/>
      <c r="AL328" s="1434"/>
      <c r="AM328" s="1434"/>
      <c r="AN328" s="1434"/>
      <c r="AO328" s="1434"/>
      <c r="AP328" s="1434"/>
      <c r="AS328" s="1434"/>
      <c r="BG328" s="1434"/>
      <c r="BU328" s="1434"/>
    </row>
    <row r="329" spans="1:73">
      <c r="A329" s="1434"/>
      <c r="B329" s="1434"/>
      <c r="C329" s="1434"/>
      <c r="D329" s="1434"/>
      <c r="E329" s="1434"/>
      <c r="F329" s="1434"/>
      <c r="G329" s="1434"/>
      <c r="H329" s="1434"/>
      <c r="I329" s="1434"/>
      <c r="J329" s="1434"/>
      <c r="K329" s="1434"/>
      <c r="L329" s="1434"/>
      <c r="M329" s="1434"/>
      <c r="N329" s="1434"/>
      <c r="O329" s="1434"/>
      <c r="P329" s="1434"/>
      <c r="Q329" s="1434"/>
      <c r="R329" s="1434"/>
      <c r="S329" s="1434"/>
      <c r="T329" s="1434"/>
      <c r="U329" s="1434"/>
      <c r="V329" s="1434"/>
      <c r="W329" s="1434"/>
      <c r="X329" s="1434"/>
      <c r="Y329" s="1434"/>
      <c r="Z329" s="1434"/>
      <c r="AA329" s="1434"/>
      <c r="AB329" s="1434"/>
      <c r="AC329" s="1434"/>
      <c r="AD329" s="1434"/>
      <c r="AE329" s="1434"/>
      <c r="AF329" s="1434"/>
      <c r="AG329" s="1434"/>
      <c r="AH329" s="1434"/>
      <c r="AI329" s="1434"/>
      <c r="AJ329" s="1434"/>
      <c r="AK329" s="1434"/>
      <c r="AL329" s="1434"/>
      <c r="AM329" s="1434"/>
      <c r="AN329" s="1434"/>
      <c r="AO329" s="1434"/>
      <c r="AP329" s="1434"/>
      <c r="AS329" s="1434"/>
      <c r="BG329" s="1434"/>
      <c r="BU329" s="1434"/>
    </row>
    <row r="330" spans="1:73">
      <c r="A330" s="1434"/>
      <c r="B330" s="1434"/>
      <c r="C330" s="1434"/>
      <c r="D330" s="1434"/>
      <c r="E330" s="1434"/>
      <c r="F330" s="1434"/>
      <c r="G330" s="1434"/>
      <c r="H330" s="1434"/>
      <c r="I330" s="1434"/>
      <c r="J330" s="1434"/>
      <c r="K330" s="1434"/>
      <c r="L330" s="1434"/>
      <c r="M330" s="1434"/>
      <c r="N330" s="1434"/>
      <c r="O330" s="1434"/>
      <c r="P330" s="1434"/>
      <c r="Q330" s="1434"/>
      <c r="R330" s="1434"/>
      <c r="S330" s="1434"/>
      <c r="T330" s="1434"/>
      <c r="U330" s="1434"/>
      <c r="V330" s="1434"/>
      <c r="W330" s="1434"/>
      <c r="X330" s="1434"/>
      <c r="Y330" s="1434"/>
      <c r="Z330" s="1434"/>
      <c r="AA330" s="1434"/>
      <c r="AB330" s="1434"/>
      <c r="AC330" s="1434"/>
      <c r="AD330" s="1434"/>
      <c r="AE330" s="1434"/>
      <c r="AF330" s="1434"/>
      <c r="AG330" s="1434"/>
      <c r="AH330" s="1434"/>
      <c r="AI330" s="1434"/>
      <c r="AJ330" s="1434"/>
      <c r="AK330" s="1434"/>
      <c r="AL330" s="1434"/>
      <c r="AM330" s="1434"/>
      <c r="AN330" s="1434"/>
      <c r="AO330" s="1434"/>
      <c r="AP330" s="1434"/>
      <c r="AS330" s="1434"/>
      <c r="BG330" s="1434"/>
      <c r="BU330" s="1434"/>
    </row>
    <row r="331" spans="1:73">
      <c r="A331" s="1434"/>
      <c r="B331" s="1434"/>
      <c r="C331" s="1434"/>
      <c r="D331" s="1434"/>
      <c r="E331" s="1434"/>
      <c r="F331" s="1434"/>
      <c r="G331" s="1434"/>
      <c r="H331" s="1434"/>
      <c r="I331" s="1434"/>
      <c r="J331" s="1434"/>
      <c r="K331" s="1434"/>
      <c r="L331" s="1434"/>
      <c r="M331" s="1434"/>
      <c r="N331" s="1434"/>
      <c r="O331" s="1434"/>
      <c r="P331" s="1434"/>
      <c r="Q331" s="1434"/>
      <c r="R331" s="1434"/>
      <c r="S331" s="1434"/>
      <c r="T331" s="1434"/>
      <c r="U331" s="1434"/>
      <c r="V331" s="1434"/>
      <c r="W331" s="1434"/>
      <c r="X331" s="1434"/>
      <c r="Y331" s="1434"/>
      <c r="Z331" s="1434"/>
      <c r="AA331" s="1434"/>
      <c r="AB331" s="1434"/>
      <c r="AC331" s="1434"/>
      <c r="AD331" s="1434"/>
      <c r="AE331" s="1434"/>
      <c r="AF331" s="1434"/>
      <c r="AG331" s="1434"/>
      <c r="AH331" s="1434"/>
      <c r="AI331" s="1434"/>
      <c r="AJ331" s="1434"/>
      <c r="AK331" s="1434"/>
      <c r="AL331" s="1434"/>
      <c r="AM331" s="1434"/>
      <c r="AN331" s="1434"/>
      <c r="AO331" s="1434"/>
      <c r="AP331" s="1434"/>
      <c r="AS331" s="1434"/>
      <c r="BG331" s="1434"/>
      <c r="BU331" s="1434"/>
    </row>
    <row r="332" spans="1:73">
      <c r="A332" s="1434"/>
      <c r="B332" s="1434"/>
      <c r="C332" s="1434"/>
      <c r="D332" s="1434"/>
      <c r="E332" s="1434"/>
      <c r="F332" s="1434"/>
      <c r="G332" s="1434"/>
      <c r="H332" s="1434"/>
      <c r="I332" s="1434"/>
      <c r="J332" s="1434"/>
      <c r="K332" s="1434"/>
      <c r="L332" s="1434"/>
      <c r="M332" s="1434"/>
      <c r="N332" s="1434"/>
      <c r="O332" s="1434"/>
      <c r="P332" s="1434"/>
      <c r="Q332" s="1434"/>
      <c r="R332" s="1434"/>
      <c r="S332" s="1434"/>
      <c r="T332" s="1434"/>
      <c r="U332" s="1434"/>
      <c r="V332" s="1434"/>
      <c r="W332" s="1434"/>
      <c r="X332" s="1434"/>
      <c r="Y332" s="1434"/>
      <c r="Z332" s="1434"/>
      <c r="AA332" s="1434"/>
      <c r="AB332" s="1434"/>
      <c r="AC332" s="1434"/>
      <c r="AD332" s="1434"/>
      <c r="AE332" s="1434"/>
      <c r="AF332" s="1434"/>
      <c r="AG332" s="1434"/>
      <c r="AH332" s="1434"/>
      <c r="AI332" s="1434"/>
      <c r="AJ332" s="1434"/>
      <c r="AK332" s="1434"/>
      <c r="AL332" s="1434"/>
      <c r="AM332" s="1434"/>
      <c r="AN332" s="1434"/>
      <c r="AO332" s="1434"/>
      <c r="AP332" s="1434"/>
      <c r="AS332" s="1434"/>
      <c r="BG332" s="1434"/>
      <c r="BU332" s="1434"/>
    </row>
    <row r="333" spans="1:73">
      <c r="A333" s="1434"/>
      <c r="B333" s="1434"/>
      <c r="C333" s="1434"/>
      <c r="D333" s="1434"/>
      <c r="E333" s="1434"/>
      <c r="F333" s="1434"/>
      <c r="G333" s="1434"/>
      <c r="H333" s="1434"/>
      <c r="I333" s="1434"/>
      <c r="J333" s="1434"/>
      <c r="K333" s="1434"/>
      <c r="L333" s="1434"/>
      <c r="M333" s="1434"/>
      <c r="N333" s="1434"/>
      <c r="O333" s="1434"/>
      <c r="P333" s="1434"/>
      <c r="Q333" s="1434"/>
      <c r="R333" s="1434"/>
      <c r="S333" s="1434"/>
      <c r="T333" s="1434"/>
      <c r="U333" s="1434"/>
      <c r="V333" s="1434"/>
      <c r="W333" s="1434"/>
      <c r="X333" s="1434"/>
      <c r="Y333" s="1434"/>
      <c r="Z333" s="1434"/>
      <c r="AA333" s="1434"/>
      <c r="AB333" s="1434"/>
      <c r="AC333" s="1434"/>
      <c r="AD333" s="1434"/>
      <c r="AE333" s="1434"/>
      <c r="AF333" s="1434"/>
      <c r="AG333" s="1434"/>
      <c r="AH333" s="1434"/>
      <c r="AI333" s="1434"/>
      <c r="AJ333" s="1434"/>
      <c r="AK333" s="1434"/>
      <c r="AL333" s="1434"/>
      <c r="AM333" s="1434"/>
      <c r="AN333" s="1434"/>
      <c r="AO333" s="1434"/>
      <c r="AP333" s="1434"/>
      <c r="AS333" s="1434"/>
      <c r="BG333" s="1434"/>
      <c r="BU333" s="1434"/>
    </row>
    <row r="334" spans="1:73">
      <c r="A334" s="1434"/>
      <c r="B334" s="1434"/>
      <c r="C334" s="1434"/>
      <c r="D334" s="1434"/>
      <c r="E334" s="1434"/>
      <c r="F334" s="1434"/>
      <c r="G334" s="1434"/>
      <c r="H334" s="1434"/>
      <c r="I334" s="1434"/>
      <c r="J334" s="1434"/>
      <c r="K334" s="1434"/>
      <c r="L334" s="1434"/>
      <c r="M334" s="1434"/>
      <c r="N334" s="1434"/>
      <c r="O334" s="1434"/>
      <c r="P334" s="1434"/>
      <c r="Q334" s="1434"/>
      <c r="R334" s="1434"/>
      <c r="S334" s="1434"/>
      <c r="T334" s="1434"/>
      <c r="U334" s="1434"/>
      <c r="V334" s="1434"/>
      <c r="W334" s="1434"/>
      <c r="X334" s="1434"/>
      <c r="Y334" s="1434"/>
      <c r="Z334" s="1434"/>
      <c r="AA334" s="1434"/>
      <c r="AB334" s="1434"/>
      <c r="AC334" s="1434"/>
      <c r="AD334" s="1434"/>
      <c r="AE334" s="1434"/>
      <c r="AF334" s="1434"/>
      <c r="AG334" s="1434"/>
      <c r="AH334" s="1434"/>
      <c r="AI334" s="1434"/>
      <c r="AJ334" s="1434"/>
      <c r="AK334" s="1434"/>
      <c r="AL334" s="1434"/>
      <c r="AM334" s="1434"/>
      <c r="AN334" s="1434"/>
      <c r="AO334" s="1434"/>
      <c r="AP334" s="1434"/>
      <c r="AS334" s="1434"/>
      <c r="BG334" s="1434"/>
      <c r="BU334" s="1434"/>
    </row>
    <row r="335" spans="1:73">
      <c r="A335" s="1434"/>
      <c r="B335" s="1434"/>
      <c r="C335" s="1434"/>
      <c r="D335" s="1434"/>
      <c r="E335" s="1434"/>
      <c r="F335" s="1434"/>
      <c r="G335" s="1434"/>
      <c r="H335" s="1434"/>
      <c r="I335" s="1434"/>
      <c r="J335" s="1434"/>
      <c r="K335" s="1434"/>
      <c r="L335" s="1434"/>
      <c r="M335" s="1434"/>
      <c r="N335" s="1434"/>
      <c r="O335" s="1434"/>
      <c r="P335" s="1434"/>
      <c r="Q335" s="1434"/>
      <c r="R335" s="1434"/>
      <c r="S335" s="1434"/>
      <c r="T335" s="1434"/>
      <c r="U335" s="1434"/>
      <c r="V335" s="1434"/>
      <c r="W335" s="1434"/>
      <c r="X335" s="1434"/>
      <c r="Y335" s="1434"/>
      <c r="Z335" s="1434"/>
      <c r="AA335" s="1434"/>
      <c r="AB335" s="1434"/>
      <c r="AC335" s="1434"/>
      <c r="AD335" s="1434"/>
      <c r="AE335" s="1434"/>
      <c r="AF335" s="1434"/>
      <c r="AG335" s="1434"/>
      <c r="AH335" s="1434"/>
      <c r="AI335" s="1434"/>
      <c r="AJ335" s="1434"/>
      <c r="AK335" s="1434"/>
      <c r="AL335" s="1434"/>
      <c r="AM335" s="1434"/>
      <c r="AN335" s="1434"/>
      <c r="AO335" s="1434"/>
      <c r="AP335" s="1434"/>
      <c r="AS335" s="1434"/>
      <c r="BG335" s="1434"/>
      <c r="BU335" s="1434"/>
    </row>
    <row r="336" spans="1:73">
      <c r="A336" s="1434"/>
      <c r="B336" s="1434"/>
      <c r="C336" s="1434"/>
      <c r="D336" s="1434"/>
      <c r="E336" s="1434"/>
      <c r="F336" s="1434"/>
      <c r="G336" s="1434"/>
      <c r="H336" s="1434"/>
      <c r="I336" s="1434"/>
      <c r="J336" s="1434"/>
      <c r="K336" s="1434"/>
      <c r="L336" s="1434"/>
      <c r="M336" s="1434"/>
      <c r="N336" s="1434"/>
      <c r="O336" s="1434"/>
      <c r="P336" s="1434"/>
      <c r="Q336" s="1434"/>
      <c r="R336" s="1434"/>
      <c r="S336" s="1434"/>
      <c r="T336" s="1434"/>
      <c r="U336" s="1434"/>
      <c r="V336" s="1434"/>
      <c r="W336" s="1434"/>
      <c r="X336" s="1434"/>
      <c r="Y336" s="1434"/>
      <c r="Z336" s="1434"/>
      <c r="AA336" s="1434"/>
      <c r="AB336" s="1434"/>
      <c r="AC336" s="1434"/>
      <c r="AD336" s="1434"/>
      <c r="AE336" s="1434"/>
      <c r="AF336" s="1434"/>
      <c r="AG336" s="1434"/>
      <c r="AH336" s="1434"/>
      <c r="AI336" s="1434"/>
      <c r="AJ336" s="1434"/>
      <c r="AK336" s="1434"/>
      <c r="AL336" s="1434"/>
      <c r="AM336" s="1434"/>
      <c r="AN336" s="1434"/>
      <c r="AO336" s="1434"/>
      <c r="AP336" s="1434"/>
      <c r="AS336" s="1434"/>
      <c r="BG336" s="1434"/>
      <c r="BU336" s="1434"/>
    </row>
    <row r="337" spans="1:73">
      <c r="A337" s="1434"/>
      <c r="B337" s="1434"/>
      <c r="C337" s="1434"/>
      <c r="D337" s="1434"/>
      <c r="E337" s="1434"/>
      <c r="F337" s="1434"/>
      <c r="G337" s="1434"/>
      <c r="H337" s="1434"/>
      <c r="I337" s="1434"/>
      <c r="J337" s="1434"/>
      <c r="K337" s="1434"/>
      <c r="L337" s="1434"/>
      <c r="M337" s="1434"/>
      <c r="N337" s="1434"/>
      <c r="O337" s="1434"/>
      <c r="P337" s="1434"/>
      <c r="Q337" s="1434"/>
      <c r="R337" s="1434"/>
      <c r="S337" s="1434"/>
      <c r="T337" s="1434"/>
      <c r="U337" s="1434"/>
      <c r="V337" s="1434"/>
      <c r="W337" s="1434"/>
      <c r="X337" s="1434"/>
      <c r="Y337" s="1434"/>
      <c r="Z337" s="1434"/>
      <c r="AA337" s="1434"/>
      <c r="AB337" s="1434"/>
      <c r="AC337" s="1434"/>
      <c r="AD337" s="1434"/>
      <c r="AE337" s="1434"/>
      <c r="AF337" s="1434"/>
      <c r="AG337" s="1434"/>
      <c r="AH337" s="1434"/>
      <c r="AI337" s="1434"/>
      <c r="AJ337" s="1434"/>
      <c r="AK337" s="1434"/>
      <c r="AL337" s="1434"/>
      <c r="AM337" s="1434"/>
      <c r="AN337" s="1434"/>
      <c r="AO337" s="1434"/>
      <c r="AP337" s="1434"/>
      <c r="AS337" s="1434"/>
      <c r="BG337" s="1434"/>
      <c r="BU337" s="1434"/>
    </row>
    <row r="338" spans="1:73">
      <c r="A338" s="1434"/>
      <c r="B338" s="1434"/>
      <c r="C338" s="1434"/>
      <c r="D338" s="1434"/>
      <c r="E338" s="1434"/>
      <c r="F338" s="1434"/>
      <c r="G338" s="1434"/>
      <c r="H338" s="1434"/>
      <c r="I338" s="1434"/>
      <c r="J338" s="1434"/>
      <c r="K338" s="1434"/>
      <c r="L338" s="1434"/>
      <c r="M338" s="1434"/>
      <c r="N338" s="1434"/>
      <c r="O338" s="1434"/>
      <c r="P338" s="1434"/>
      <c r="Q338" s="1434"/>
      <c r="R338" s="1434"/>
      <c r="S338" s="1434"/>
      <c r="T338" s="1434"/>
      <c r="U338" s="1434"/>
      <c r="V338" s="1434"/>
      <c r="W338" s="1434"/>
      <c r="X338" s="1434"/>
      <c r="Y338" s="1434"/>
      <c r="Z338" s="1434"/>
      <c r="AA338" s="1434"/>
      <c r="AB338" s="1434"/>
      <c r="AC338" s="1434"/>
      <c r="AD338" s="1434"/>
      <c r="AE338" s="1434"/>
      <c r="AF338" s="1434"/>
      <c r="AG338" s="1434"/>
      <c r="AH338" s="1434"/>
      <c r="AI338" s="1434"/>
      <c r="AJ338" s="1434"/>
      <c r="AK338" s="1434"/>
      <c r="AL338" s="1434"/>
      <c r="AM338" s="1434"/>
      <c r="AN338" s="1434"/>
      <c r="AO338" s="1434"/>
      <c r="AP338" s="1434"/>
      <c r="AS338" s="1434"/>
      <c r="BG338" s="1434"/>
      <c r="BU338" s="1434"/>
    </row>
    <row r="339" spans="1:73">
      <c r="A339" s="1434"/>
      <c r="B339" s="1434"/>
      <c r="C339" s="1434"/>
      <c r="D339" s="1434"/>
      <c r="E339" s="1434"/>
      <c r="F339" s="1434"/>
      <c r="G339" s="1434"/>
      <c r="H339" s="1434"/>
      <c r="I339" s="1434"/>
      <c r="J339" s="1434"/>
      <c r="K339" s="1434"/>
      <c r="L339" s="1434"/>
      <c r="M339" s="1434"/>
      <c r="N339" s="1434"/>
      <c r="O339" s="1434"/>
      <c r="P339" s="1434"/>
      <c r="Q339" s="1434"/>
      <c r="R339" s="1434"/>
      <c r="S339" s="1434"/>
      <c r="T339" s="1434"/>
      <c r="U339" s="1434"/>
      <c r="V339" s="1434"/>
      <c r="W339" s="1434"/>
      <c r="X339" s="1434"/>
      <c r="Y339" s="1434"/>
      <c r="Z339" s="1434"/>
      <c r="AA339" s="1434"/>
      <c r="AB339" s="1434"/>
      <c r="AC339" s="1434"/>
      <c r="AD339" s="1434"/>
      <c r="AE339" s="1434"/>
      <c r="AF339" s="1434"/>
      <c r="AG339" s="1434"/>
      <c r="AH339" s="1434"/>
      <c r="AI339" s="1434"/>
      <c r="AJ339" s="1434"/>
      <c r="AK339" s="1434"/>
      <c r="AL339" s="1434"/>
      <c r="AM339" s="1434"/>
      <c r="AN339" s="1434"/>
      <c r="AO339" s="1434"/>
      <c r="AP339" s="1434"/>
      <c r="AS339" s="1434"/>
      <c r="BG339" s="1434"/>
      <c r="BU339" s="1434"/>
    </row>
    <row r="340" spans="1:73">
      <c r="A340" s="1434"/>
      <c r="B340" s="1434"/>
      <c r="C340" s="1434"/>
      <c r="D340" s="1434"/>
      <c r="E340" s="1434"/>
      <c r="F340" s="1434"/>
      <c r="G340" s="1434"/>
      <c r="H340" s="1434"/>
      <c r="I340" s="1434"/>
      <c r="J340" s="1434"/>
      <c r="K340" s="1434"/>
      <c r="L340" s="1434"/>
      <c r="M340" s="1434"/>
      <c r="N340" s="1434"/>
      <c r="O340" s="1434"/>
      <c r="P340" s="1434"/>
      <c r="Q340" s="1434"/>
      <c r="R340" s="1434"/>
      <c r="S340" s="1434"/>
      <c r="T340" s="1434"/>
      <c r="U340" s="1434"/>
      <c r="V340" s="1434"/>
      <c r="W340" s="1434"/>
      <c r="X340" s="1434"/>
      <c r="Y340" s="1434"/>
      <c r="Z340" s="1434"/>
      <c r="AA340" s="1434"/>
      <c r="AB340" s="1434"/>
      <c r="AC340" s="1434"/>
      <c r="AD340" s="1434"/>
      <c r="AE340" s="1434"/>
      <c r="AF340" s="1434"/>
      <c r="AG340" s="1434"/>
      <c r="AH340" s="1434"/>
      <c r="AI340" s="1434"/>
      <c r="AJ340" s="1434"/>
      <c r="AK340" s="1434"/>
      <c r="AL340" s="1434"/>
      <c r="AM340" s="1434"/>
      <c r="AN340" s="1434"/>
      <c r="AO340" s="1434"/>
      <c r="AP340" s="1434"/>
      <c r="AS340" s="1434"/>
      <c r="BG340" s="1434"/>
      <c r="BU340" s="1434"/>
    </row>
    <row r="341" spans="1:73">
      <c r="A341" s="1434"/>
      <c r="B341" s="1434"/>
      <c r="C341" s="1434"/>
      <c r="D341" s="1434"/>
      <c r="E341" s="1434"/>
      <c r="F341" s="1434"/>
      <c r="G341" s="1434"/>
      <c r="H341" s="1434"/>
      <c r="I341" s="1434"/>
      <c r="J341" s="1434"/>
      <c r="K341" s="1434"/>
      <c r="L341" s="1434"/>
      <c r="M341" s="1434"/>
      <c r="N341" s="1434"/>
      <c r="O341" s="1434"/>
      <c r="P341" s="1434"/>
      <c r="Q341" s="1434"/>
      <c r="R341" s="1434"/>
      <c r="S341" s="1434"/>
      <c r="T341" s="1434"/>
      <c r="U341" s="1434"/>
      <c r="V341" s="1434"/>
      <c r="W341" s="1434"/>
      <c r="X341" s="1434"/>
      <c r="Y341" s="1434"/>
      <c r="Z341" s="1434"/>
      <c r="AA341" s="1434"/>
      <c r="AB341" s="1434"/>
      <c r="AC341" s="1434"/>
      <c r="AD341" s="1434"/>
      <c r="AE341" s="1434"/>
      <c r="AF341" s="1434"/>
      <c r="AG341" s="1434"/>
      <c r="AH341" s="1434"/>
      <c r="AI341" s="1434"/>
      <c r="AJ341" s="1434"/>
      <c r="AK341" s="1434"/>
      <c r="AL341" s="1434"/>
      <c r="AM341" s="1434"/>
      <c r="AN341" s="1434"/>
      <c r="AO341" s="1434"/>
      <c r="AP341" s="1434"/>
      <c r="AS341" s="1434"/>
      <c r="BG341" s="1434"/>
      <c r="BU341" s="1434"/>
    </row>
    <row r="342" spans="1:73">
      <c r="A342" s="1434"/>
      <c r="B342" s="1434"/>
      <c r="C342" s="1434"/>
      <c r="D342" s="1434"/>
      <c r="E342" s="1434"/>
      <c r="F342" s="1434"/>
      <c r="G342" s="1434"/>
      <c r="H342" s="1434"/>
      <c r="I342" s="1434"/>
      <c r="J342" s="1434"/>
      <c r="K342" s="1434"/>
      <c r="L342" s="1434"/>
      <c r="M342" s="1434"/>
      <c r="N342" s="1434"/>
      <c r="O342" s="1434"/>
      <c r="P342" s="1434"/>
      <c r="Q342" s="1434"/>
      <c r="R342" s="1434"/>
      <c r="S342" s="1434"/>
      <c r="T342" s="1434"/>
      <c r="U342" s="1434"/>
      <c r="V342" s="1434"/>
      <c r="W342" s="1434"/>
      <c r="X342" s="1434"/>
      <c r="Y342" s="1434"/>
      <c r="Z342" s="1434"/>
      <c r="AA342" s="1434"/>
      <c r="AB342" s="1434"/>
      <c r="AC342" s="1434"/>
      <c r="AD342" s="1434"/>
      <c r="AE342" s="1434"/>
      <c r="AF342" s="1434"/>
      <c r="AG342" s="1434"/>
      <c r="AH342" s="1434"/>
      <c r="AI342" s="1434"/>
      <c r="AJ342" s="1434"/>
      <c r="AK342" s="1434"/>
      <c r="AL342" s="1434"/>
      <c r="AM342" s="1434"/>
      <c r="AN342" s="1434"/>
      <c r="AO342" s="1434"/>
      <c r="AP342" s="1434"/>
      <c r="AS342" s="1434"/>
      <c r="BG342" s="1434"/>
      <c r="BU342" s="1434"/>
    </row>
    <row r="343" spans="1:73">
      <c r="A343" s="1434"/>
      <c r="B343" s="1434"/>
      <c r="C343" s="1434"/>
      <c r="D343" s="1434"/>
      <c r="E343" s="1434"/>
      <c r="F343" s="1434"/>
      <c r="G343" s="1434"/>
      <c r="H343" s="1434"/>
      <c r="I343" s="1434"/>
      <c r="J343" s="1434"/>
      <c r="K343" s="1434"/>
      <c r="L343" s="1434"/>
      <c r="M343" s="1434"/>
      <c r="N343" s="1434"/>
      <c r="O343" s="1434"/>
      <c r="P343" s="1434"/>
      <c r="Q343" s="1434"/>
      <c r="R343" s="1434"/>
      <c r="S343" s="1434"/>
      <c r="T343" s="1434"/>
      <c r="U343" s="1434"/>
      <c r="V343" s="1434"/>
      <c r="W343" s="1434"/>
      <c r="X343" s="1434"/>
      <c r="Y343" s="1434"/>
      <c r="Z343" s="1434"/>
      <c r="AA343" s="1434"/>
      <c r="AB343" s="1434"/>
      <c r="AC343" s="1434"/>
      <c r="AD343" s="1434"/>
      <c r="AE343" s="1434"/>
      <c r="AF343" s="1434"/>
      <c r="AG343" s="1434"/>
      <c r="AH343" s="1434"/>
      <c r="AI343" s="1434"/>
      <c r="AJ343" s="1434"/>
      <c r="AK343" s="1434"/>
      <c r="AL343" s="1434"/>
      <c r="AM343" s="1434"/>
      <c r="AN343" s="1434"/>
      <c r="AO343" s="1434"/>
      <c r="AP343" s="1434"/>
      <c r="AS343" s="1434"/>
      <c r="BG343" s="1434"/>
      <c r="BU343" s="1434"/>
    </row>
    <row r="344" spans="1:73">
      <c r="A344" s="1434"/>
      <c r="B344" s="1434"/>
      <c r="C344" s="1434"/>
      <c r="D344" s="1434"/>
      <c r="E344" s="1434"/>
      <c r="F344" s="1434"/>
      <c r="G344" s="1434"/>
      <c r="H344" s="1434"/>
      <c r="I344" s="1434"/>
      <c r="J344" s="1434"/>
      <c r="K344" s="1434"/>
      <c r="L344" s="1434"/>
      <c r="M344" s="1434"/>
      <c r="N344" s="1434"/>
      <c r="O344" s="1434"/>
      <c r="P344" s="1434"/>
      <c r="Q344" s="1434"/>
      <c r="R344" s="1434"/>
      <c r="S344" s="1434"/>
      <c r="T344" s="1434"/>
      <c r="U344" s="1434"/>
      <c r="V344" s="1434"/>
      <c r="W344" s="1434"/>
      <c r="X344" s="1434"/>
      <c r="Y344" s="1434"/>
      <c r="Z344" s="1434"/>
      <c r="AA344" s="1434"/>
      <c r="AB344" s="1434"/>
      <c r="AC344" s="1434"/>
      <c r="AD344" s="1434"/>
      <c r="AE344" s="1434"/>
      <c r="AF344" s="1434"/>
      <c r="AG344" s="1434"/>
      <c r="AH344" s="1434"/>
      <c r="AI344" s="1434"/>
      <c r="AJ344" s="1434"/>
      <c r="AK344" s="1434"/>
      <c r="AL344" s="1434"/>
      <c r="AM344" s="1434"/>
      <c r="AN344" s="1434"/>
      <c r="AO344" s="1434"/>
      <c r="AP344" s="1434"/>
      <c r="AS344" s="1434"/>
      <c r="BG344" s="1434"/>
      <c r="BU344" s="1434"/>
    </row>
    <row r="345" spans="1:73">
      <c r="A345" s="1434"/>
      <c r="B345" s="1434"/>
      <c r="C345" s="1434"/>
      <c r="D345" s="1434"/>
      <c r="E345" s="1434"/>
      <c r="F345" s="1434"/>
      <c r="G345" s="1434"/>
      <c r="H345" s="1434"/>
      <c r="I345" s="1434"/>
      <c r="J345" s="1434"/>
      <c r="K345" s="1434"/>
      <c r="L345" s="1434"/>
      <c r="M345" s="1434"/>
      <c r="N345" s="1434"/>
      <c r="O345" s="1434"/>
      <c r="P345" s="1434"/>
      <c r="Q345" s="1434"/>
      <c r="R345" s="1434"/>
      <c r="S345" s="1434"/>
      <c r="T345" s="1434"/>
      <c r="U345" s="1434"/>
      <c r="V345" s="1434"/>
      <c r="W345" s="1434"/>
      <c r="X345" s="1434"/>
      <c r="Y345" s="1434"/>
      <c r="Z345" s="1434"/>
      <c r="AA345" s="1434"/>
      <c r="AB345" s="1434"/>
      <c r="AC345" s="1434"/>
      <c r="AD345" s="1434"/>
      <c r="AE345" s="1434"/>
      <c r="AF345" s="1434"/>
      <c r="AG345" s="1434"/>
      <c r="AH345" s="1434"/>
      <c r="AI345" s="1434"/>
      <c r="AJ345" s="1434"/>
      <c r="AK345" s="1434"/>
      <c r="AL345" s="1434"/>
      <c r="AM345" s="1434"/>
      <c r="AN345" s="1434"/>
      <c r="AO345" s="1434"/>
      <c r="AP345" s="1434"/>
      <c r="AS345" s="1434"/>
      <c r="BG345" s="1434"/>
      <c r="BU345" s="1434"/>
    </row>
    <row r="346" spans="1:73">
      <c r="A346" s="1434"/>
      <c r="B346" s="1434"/>
      <c r="C346" s="1434"/>
      <c r="D346" s="1434"/>
      <c r="E346" s="1434"/>
      <c r="F346" s="1434"/>
      <c r="G346" s="1434"/>
      <c r="H346" s="1434"/>
      <c r="I346" s="1434"/>
      <c r="J346" s="1434"/>
      <c r="K346" s="1434"/>
      <c r="L346" s="1434"/>
      <c r="M346" s="1434"/>
      <c r="N346" s="1434"/>
      <c r="O346" s="1434"/>
      <c r="P346" s="1434"/>
      <c r="Q346" s="1434"/>
      <c r="R346" s="1434"/>
      <c r="S346" s="1434"/>
      <c r="T346" s="1434"/>
      <c r="U346" s="1434"/>
      <c r="V346" s="1434"/>
      <c r="W346" s="1434"/>
      <c r="X346" s="1434"/>
      <c r="Y346" s="1434"/>
      <c r="Z346" s="1434"/>
      <c r="AA346" s="1434"/>
      <c r="AB346" s="1434"/>
      <c r="AC346" s="1434"/>
      <c r="AD346" s="1434"/>
      <c r="AE346" s="1434"/>
      <c r="AF346" s="1434"/>
      <c r="AG346" s="1434"/>
      <c r="AH346" s="1434"/>
      <c r="AI346" s="1434"/>
      <c r="AJ346" s="1434"/>
      <c r="AK346" s="1434"/>
      <c r="AL346" s="1434"/>
      <c r="AM346" s="1434"/>
      <c r="AN346" s="1434"/>
      <c r="AO346" s="1434"/>
      <c r="AP346" s="1434"/>
      <c r="AS346" s="1434"/>
      <c r="BG346" s="1434"/>
      <c r="BU346" s="1434"/>
    </row>
    <row r="347" spans="1:73">
      <c r="A347" s="1434"/>
      <c r="B347" s="1434"/>
      <c r="C347" s="1434"/>
      <c r="D347" s="1434"/>
      <c r="E347" s="1434"/>
      <c r="F347" s="1434"/>
      <c r="G347" s="1434"/>
      <c r="H347" s="1434"/>
      <c r="I347" s="1434"/>
      <c r="J347" s="1434"/>
      <c r="K347" s="1434"/>
      <c r="L347" s="1434"/>
      <c r="M347" s="1434"/>
      <c r="N347" s="1434"/>
      <c r="O347" s="1434"/>
      <c r="P347" s="1434"/>
      <c r="Q347" s="1434"/>
      <c r="R347" s="1434"/>
      <c r="S347" s="1434"/>
      <c r="T347" s="1434"/>
      <c r="U347" s="1434"/>
      <c r="V347" s="1434"/>
      <c r="W347" s="1434"/>
      <c r="X347" s="1434"/>
      <c r="Y347" s="1434"/>
      <c r="Z347" s="1434"/>
      <c r="AA347" s="1434"/>
      <c r="AB347" s="1434"/>
      <c r="AC347" s="1434"/>
      <c r="AD347" s="1434"/>
      <c r="AE347" s="1434"/>
      <c r="AF347" s="1434"/>
      <c r="AG347" s="1434"/>
      <c r="AH347" s="1434"/>
      <c r="AI347" s="1434"/>
      <c r="AJ347" s="1434"/>
      <c r="AK347" s="1434"/>
      <c r="AL347" s="1434"/>
      <c r="AM347" s="1434"/>
      <c r="AN347" s="1434"/>
      <c r="AO347" s="1434"/>
      <c r="AP347" s="1434"/>
      <c r="AS347" s="1434"/>
      <c r="BG347" s="1434"/>
      <c r="BU347" s="1434"/>
    </row>
    <row r="348" spans="1:73">
      <c r="A348" s="1434"/>
      <c r="B348" s="1434"/>
      <c r="C348" s="1434"/>
      <c r="D348" s="1434"/>
      <c r="E348" s="1434"/>
      <c r="F348" s="1434"/>
      <c r="G348" s="1434"/>
      <c r="H348" s="1434"/>
      <c r="I348" s="1434"/>
      <c r="J348" s="1434"/>
      <c r="K348" s="1434"/>
      <c r="L348" s="1434"/>
      <c r="M348" s="1434"/>
      <c r="N348" s="1434"/>
      <c r="O348" s="1434"/>
      <c r="P348" s="1434"/>
      <c r="Q348" s="1434"/>
      <c r="R348" s="1434"/>
      <c r="S348" s="1434"/>
      <c r="T348" s="1434"/>
      <c r="U348" s="1434"/>
      <c r="V348" s="1434"/>
      <c r="W348" s="1434"/>
      <c r="X348" s="1434"/>
      <c r="Y348" s="1434"/>
      <c r="Z348" s="1434"/>
      <c r="AA348" s="1434"/>
      <c r="AB348" s="1434"/>
      <c r="AC348" s="1434"/>
      <c r="AD348" s="1434"/>
      <c r="AE348" s="1434"/>
      <c r="AF348" s="1434"/>
      <c r="AG348" s="1434"/>
      <c r="AH348" s="1434"/>
      <c r="AI348" s="1434"/>
      <c r="AJ348" s="1434"/>
      <c r="AK348" s="1434"/>
      <c r="AL348" s="1434"/>
      <c r="AM348" s="1434"/>
      <c r="AN348" s="1434"/>
      <c r="AO348" s="1434"/>
      <c r="AP348" s="1434"/>
      <c r="AS348" s="1434"/>
      <c r="BG348" s="1434"/>
      <c r="BU348" s="1434"/>
    </row>
    <row r="349" spans="1:73">
      <c r="A349" s="1434"/>
      <c r="B349" s="1434"/>
      <c r="C349" s="1434"/>
      <c r="D349" s="1434"/>
      <c r="E349" s="1434"/>
      <c r="F349" s="1434"/>
      <c r="G349" s="1434"/>
      <c r="H349" s="1434"/>
      <c r="I349" s="1434"/>
      <c r="J349" s="1434"/>
      <c r="K349" s="1434"/>
      <c r="L349" s="1434"/>
      <c r="M349" s="1434"/>
      <c r="N349" s="1434"/>
      <c r="O349" s="1434"/>
      <c r="P349" s="1434"/>
      <c r="Q349" s="1434"/>
      <c r="R349" s="1434"/>
      <c r="S349" s="1434"/>
      <c r="T349" s="1434"/>
      <c r="U349" s="1434"/>
      <c r="V349" s="1434"/>
      <c r="W349" s="1434"/>
      <c r="X349" s="1434"/>
      <c r="Y349" s="1434"/>
      <c r="Z349" s="1434"/>
      <c r="AA349" s="1434"/>
      <c r="AB349" s="1434"/>
      <c r="AC349" s="1434"/>
      <c r="AD349" s="1434"/>
      <c r="AE349" s="1434"/>
      <c r="AF349" s="1434"/>
      <c r="AG349" s="1434"/>
      <c r="AH349" s="1434"/>
      <c r="AI349" s="1434"/>
      <c r="AJ349" s="1434"/>
      <c r="AK349" s="1434"/>
      <c r="AL349" s="1434"/>
      <c r="AM349" s="1434"/>
      <c r="AN349" s="1434"/>
      <c r="AO349" s="1434"/>
      <c r="AP349" s="1434"/>
      <c r="AS349" s="1434"/>
      <c r="BG349" s="1434"/>
      <c r="BU349" s="1434"/>
    </row>
    <row r="350" spans="1:73">
      <c r="A350" s="1434"/>
      <c r="B350" s="1434"/>
      <c r="C350" s="1434"/>
      <c r="D350" s="1434"/>
      <c r="E350" s="1434"/>
      <c r="F350" s="1434"/>
      <c r="G350" s="1434"/>
      <c r="H350" s="1434"/>
      <c r="I350" s="1434"/>
      <c r="J350" s="1434"/>
      <c r="K350" s="1434"/>
      <c r="L350" s="1434"/>
      <c r="M350" s="1434"/>
      <c r="N350" s="1434"/>
      <c r="O350" s="1434"/>
      <c r="P350" s="1434"/>
      <c r="Q350" s="1434"/>
      <c r="R350" s="1434"/>
      <c r="S350" s="1434"/>
      <c r="T350" s="1434"/>
      <c r="U350" s="1434"/>
      <c r="V350" s="1434"/>
      <c r="W350" s="1434"/>
      <c r="X350" s="1434"/>
      <c r="Y350" s="1434"/>
      <c r="Z350" s="1434"/>
      <c r="AA350" s="1434"/>
      <c r="AB350" s="1434"/>
      <c r="AC350" s="1434"/>
      <c r="AD350" s="1434"/>
      <c r="AE350" s="1434"/>
      <c r="AF350" s="1434"/>
      <c r="AG350" s="1434"/>
      <c r="AH350" s="1434"/>
      <c r="AI350" s="1434"/>
      <c r="AJ350" s="1434"/>
      <c r="AK350" s="1434"/>
      <c r="AL350" s="1434"/>
      <c r="AM350" s="1434"/>
      <c r="AN350" s="1434"/>
      <c r="AO350" s="1434"/>
      <c r="AP350" s="1434"/>
      <c r="AS350" s="1434"/>
      <c r="BG350" s="1434"/>
      <c r="BU350" s="1434"/>
    </row>
    <row r="351" spans="1:73">
      <c r="A351" s="1434"/>
      <c r="B351" s="1434"/>
      <c r="C351" s="1434"/>
      <c r="D351" s="1434"/>
      <c r="E351" s="1434"/>
      <c r="F351" s="1434"/>
      <c r="G351" s="1434"/>
      <c r="H351" s="1434"/>
      <c r="I351" s="1434"/>
      <c r="J351" s="1434"/>
      <c r="K351" s="1434"/>
      <c r="L351" s="1434"/>
      <c r="M351" s="1434"/>
      <c r="N351" s="1434"/>
      <c r="O351" s="1434"/>
      <c r="P351" s="1434"/>
      <c r="Q351" s="1434"/>
      <c r="R351" s="1434"/>
      <c r="S351" s="1434"/>
      <c r="T351" s="1434"/>
      <c r="U351" s="1434"/>
      <c r="V351" s="1434"/>
      <c r="W351" s="1434"/>
      <c r="X351" s="1434"/>
      <c r="Y351" s="1434"/>
      <c r="Z351" s="1434"/>
      <c r="AA351" s="1434"/>
      <c r="AB351" s="1434"/>
      <c r="AC351" s="1434"/>
      <c r="AD351" s="1434"/>
      <c r="AE351" s="1434"/>
      <c r="AF351" s="1434"/>
      <c r="AG351" s="1434"/>
      <c r="AH351" s="1434"/>
      <c r="AI351" s="1434"/>
      <c r="AJ351" s="1434"/>
      <c r="AK351" s="1434"/>
      <c r="AL351" s="1434"/>
      <c r="AM351" s="1434"/>
      <c r="AN351" s="1434"/>
      <c r="AO351" s="1434"/>
      <c r="AP351" s="1434"/>
      <c r="AS351" s="1434"/>
      <c r="BG351" s="1434"/>
      <c r="BU351" s="1434"/>
    </row>
    <row r="352" spans="1:73">
      <c r="A352" s="1434"/>
      <c r="B352" s="1434"/>
      <c r="C352" s="1434"/>
      <c r="D352" s="1434"/>
      <c r="E352" s="1434"/>
      <c r="F352" s="1434"/>
      <c r="G352" s="1434"/>
      <c r="H352" s="1434"/>
      <c r="I352" s="1434"/>
      <c r="J352" s="1434"/>
      <c r="K352" s="1434"/>
      <c r="L352" s="1434"/>
      <c r="M352" s="1434"/>
      <c r="N352" s="1434"/>
      <c r="O352" s="1434"/>
      <c r="P352" s="1434"/>
      <c r="Q352" s="1434"/>
      <c r="R352" s="1434"/>
      <c r="S352" s="1434"/>
      <c r="T352" s="1434"/>
      <c r="U352" s="1434"/>
      <c r="V352" s="1434"/>
      <c r="W352" s="1434"/>
      <c r="X352" s="1434"/>
      <c r="Y352" s="1434"/>
      <c r="Z352" s="1434"/>
      <c r="AA352" s="1434"/>
      <c r="AB352" s="1434"/>
      <c r="AC352" s="1434"/>
      <c r="AD352" s="1434"/>
      <c r="AE352" s="1434"/>
      <c r="AF352" s="1434"/>
      <c r="AG352" s="1434"/>
      <c r="AH352" s="1434"/>
      <c r="AI352" s="1434"/>
      <c r="AJ352" s="1434"/>
      <c r="AK352" s="1434"/>
      <c r="AL352" s="1434"/>
      <c r="AM352" s="1434"/>
      <c r="AN352" s="1434"/>
      <c r="AO352" s="1434"/>
      <c r="AP352" s="1434"/>
      <c r="AS352" s="1434"/>
      <c r="BG352" s="1434"/>
      <c r="BU352" s="1434"/>
    </row>
    <row r="353" spans="1:73">
      <c r="A353" s="1434"/>
      <c r="B353" s="1434"/>
      <c r="C353" s="1434"/>
      <c r="D353" s="1434"/>
      <c r="E353" s="1434"/>
      <c r="F353" s="1434"/>
      <c r="G353" s="1434"/>
      <c r="H353" s="1434"/>
      <c r="I353" s="1434"/>
      <c r="J353" s="1434"/>
      <c r="K353" s="1434"/>
      <c r="L353" s="1434"/>
      <c r="M353" s="1434"/>
      <c r="N353" s="1434"/>
      <c r="O353" s="1434"/>
      <c r="P353" s="1434"/>
      <c r="Q353" s="1434"/>
      <c r="R353" s="1434"/>
      <c r="S353" s="1434"/>
      <c r="T353" s="1434"/>
      <c r="U353" s="1434"/>
      <c r="V353" s="1434"/>
      <c r="W353" s="1434"/>
      <c r="X353" s="1434"/>
      <c r="Y353" s="1434"/>
      <c r="Z353" s="1434"/>
      <c r="AA353" s="1434"/>
      <c r="AB353" s="1434"/>
      <c r="AC353" s="1434"/>
      <c r="AD353" s="1434"/>
      <c r="AE353" s="1434"/>
      <c r="AF353" s="1434"/>
      <c r="AG353" s="1434"/>
      <c r="AH353" s="1434"/>
      <c r="AI353" s="1434"/>
      <c r="AJ353" s="1434"/>
      <c r="AK353" s="1434"/>
      <c r="AL353" s="1434"/>
      <c r="AM353" s="1434"/>
      <c r="AN353" s="1434"/>
      <c r="AO353" s="1434"/>
      <c r="AP353" s="1434"/>
      <c r="AS353" s="1434"/>
      <c r="BG353" s="1434"/>
      <c r="BU353" s="1434"/>
    </row>
    <row r="354" spans="1:73">
      <c r="A354" s="1434"/>
      <c r="B354" s="1434"/>
      <c r="C354" s="1434"/>
      <c r="D354" s="1434"/>
      <c r="E354" s="1434"/>
      <c r="F354" s="1434"/>
      <c r="G354" s="1434"/>
      <c r="H354" s="1434"/>
      <c r="I354" s="1434"/>
      <c r="J354" s="1434"/>
      <c r="K354" s="1434"/>
      <c r="L354" s="1434"/>
      <c r="M354" s="1434"/>
      <c r="N354" s="1434"/>
      <c r="O354" s="1434"/>
      <c r="P354" s="1434"/>
      <c r="Q354" s="1434"/>
      <c r="R354" s="1434"/>
      <c r="S354" s="1434"/>
      <c r="T354" s="1434"/>
      <c r="U354" s="1434"/>
      <c r="V354" s="1434"/>
      <c r="W354" s="1434"/>
      <c r="X354" s="1434"/>
      <c r="Y354" s="1434"/>
      <c r="Z354" s="1434"/>
      <c r="AA354" s="1434"/>
      <c r="AB354" s="1434"/>
      <c r="AC354" s="1434"/>
      <c r="AD354" s="1434"/>
      <c r="AE354" s="1434"/>
      <c r="AF354" s="1434"/>
      <c r="AG354" s="1434"/>
      <c r="AH354" s="1434"/>
      <c r="AI354" s="1434"/>
      <c r="AJ354" s="1434"/>
      <c r="AK354" s="1434"/>
      <c r="AL354" s="1434"/>
      <c r="AM354" s="1434"/>
      <c r="AN354" s="1434"/>
      <c r="AO354" s="1434"/>
      <c r="AP354" s="1434"/>
      <c r="AS354" s="1434"/>
      <c r="BG354" s="1434"/>
      <c r="BU354" s="1434"/>
    </row>
  </sheetData>
  <phoneticPr fontId="7" type="noConversion"/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7537-1F10-4F39-991A-7E6A405CC453}">
  <sheetPr codeName="Sheet6"/>
  <dimension ref="A1:AH143"/>
  <sheetViews>
    <sheetView showGridLines="0" topLeftCell="B1" zoomScaleNormal="100" workbookViewId="0">
      <pane ySplit="7" topLeftCell="A86" activePane="bottomLeft" state="frozen"/>
      <selection activeCell="D106" sqref="D106:M107"/>
      <selection pane="bottomLeft" activeCell="D106" sqref="D106:M107"/>
    </sheetView>
  </sheetViews>
  <sheetFormatPr defaultColWidth="7" defaultRowHeight="20.100000000000001" customHeight="1"/>
  <cols>
    <col min="1" max="1" width="5" style="1061" customWidth="1"/>
    <col min="2" max="20" width="13.75" style="1061" customWidth="1"/>
    <col min="21" max="35" width="12.125" style="1061" customWidth="1"/>
    <col min="36" max="16384" width="7" style="1061"/>
  </cols>
  <sheetData>
    <row r="1" spans="1:34" ht="24.95" customHeight="1"/>
    <row r="2" spans="1:34" ht="24.95" customHeight="1">
      <c r="B2" s="1062" t="s">
        <v>390</v>
      </c>
      <c r="C2" s="1811" t="s">
        <v>718</v>
      </c>
      <c r="D2" s="1811"/>
      <c r="E2" s="1811"/>
      <c r="F2" s="1811"/>
      <c r="G2" s="1811"/>
    </row>
    <row r="3" spans="1:34" ht="24.95" customHeight="1">
      <c r="B3" s="1062" t="s">
        <v>391</v>
      </c>
      <c r="C3" s="1063" t="s">
        <v>392</v>
      </c>
      <c r="D3" s="1064" t="s">
        <v>458</v>
      </c>
      <c r="E3" s="1065" t="s">
        <v>393</v>
      </c>
      <c r="F3" s="1066"/>
      <c r="G3" s="1065" t="s">
        <v>394</v>
      </c>
    </row>
    <row r="4" spans="1:34" ht="5.0999999999999996" customHeight="1"/>
    <row r="5" spans="1:34" ht="24.95" customHeight="1"/>
    <row r="6" spans="1:34" ht="24.95" customHeight="1">
      <c r="B6" s="1062" t="s">
        <v>395</v>
      </c>
      <c r="C6" s="1062" t="s">
        <v>396</v>
      </c>
    </row>
    <row r="7" spans="1:34" ht="24.95" customHeight="1">
      <c r="B7" s="1067" t="s">
        <v>397</v>
      </c>
      <c r="C7" s="1070" t="s">
        <v>398</v>
      </c>
      <c r="D7" s="1067" t="s">
        <v>399</v>
      </c>
      <c r="E7" s="1067" t="s">
        <v>400</v>
      </c>
      <c r="R7" s="1068"/>
      <c r="S7" s="1069"/>
      <c r="U7" s="1068"/>
      <c r="V7" s="1068"/>
      <c r="W7" s="1068"/>
      <c r="X7" s="1068"/>
      <c r="Y7" s="1068"/>
      <c r="Z7" s="1068"/>
      <c r="AA7" s="1068"/>
      <c r="AB7" s="1068"/>
      <c r="AC7" s="1068"/>
      <c r="AD7" s="1068"/>
      <c r="AE7" s="1068"/>
      <c r="AF7" s="1068"/>
      <c r="AG7" s="1068"/>
      <c r="AH7" s="1068"/>
    </row>
    <row r="8" spans="1:34" s="1068" customFormat="1" ht="20.100000000000001" customHeight="1" thickBot="1">
      <c r="A8" s="1069"/>
      <c r="B8" s="1071">
        <v>2</v>
      </c>
      <c r="C8" s="1072" t="s">
        <v>445</v>
      </c>
      <c r="D8" s="1071">
        <v>9</v>
      </c>
      <c r="E8" s="1071">
        <v>5</v>
      </c>
    </row>
    <row r="9" spans="1:34" ht="20.100000000000001" customHeight="1">
      <c r="D9" s="1073" t="s">
        <v>28</v>
      </c>
      <c r="E9" s="1074" t="str">
        <f>'1-1'!F6</f>
        <v>7월(a)</v>
      </c>
      <c r="F9" s="1075" t="str">
        <f>'1-1'!G6</f>
        <v>8월(b)</v>
      </c>
      <c r="G9" s="1076" t="str">
        <f>'1-1'!H6</f>
        <v>b - a</v>
      </c>
      <c r="H9" s="1077" t="str">
        <f>'1-1'!I6</f>
        <v>비고</v>
      </c>
    </row>
    <row r="10" spans="1:34" ht="20.100000000000001" customHeight="1">
      <c r="D10" s="1078" t="s">
        <v>45</v>
      </c>
      <c r="E10" s="1181">
        <f>'1-1'!F7</f>
        <v>2462.4958820000002</v>
      </c>
      <c r="F10" s="1182">
        <f>'1-1'!G7</f>
        <v>2421.357313</v>
      </c>
      <c r="G10" s="1176">
        <f>'1-1'!H7</f>
        <v>-41.138569000000189</v>
      </c>
      <c r="H10" s="1083" t="str">
        <f>'1-1'!I7</f>
        <v>○ 기초잔고: 유동자금 321.4백만, 운용자금 2,100백만</v>
      </c>
    </row>
    <row r="11" spans="1:34" ht="20.100000000000001" customHeight="1">
      <c r="D11" s="1079" t="s">
        <v>44</v>
      </c>
      <c r="E11" s="1183">
        <f>'1-1'!F8</f>
        <v>0.13434800000000002</v>
      </c>
      <c r="F11" s="1184">
        <f>'1-1'!G8</f>
        <v>5.6328000000000003E-2</v>
      </c>
      <c r="G11" s="1177">
        <f>'1-1'!H8</f>
        <v>-7.802000000000002E-2</v>
      </c>
      <c r="H11" s="1084">
        <f>'1-1'!I8</f>
        <v>0</v>
      </c>
    </row>
    <row r="12" spans="1:34" ht="20.100000000000001" customHeight="1">
      <c r="D12" s="1080" t="s">
        <v>84</v>
      </c>
      <c r="E12" s="1185"/>
      <c r="F12" s="1186"/>
      <c r="G12" s="1178"/>
      <c r="H12" s="1175"/>
    </row>
    <row r="13" spans="1:34" ht="20.100000000000001" customHeight="1">
      <c r="D13" s="1079" t="s">
        <v>43</v>
      </c>
      <c r="E13" s="1183">
        <f>'1-1'!F10</f>
        <v>41.272917</v>
      </c>
      <c r="F13" s="1184">
        <f>'1-1'!G10</f>
        <v>31.092138000000002</v>
      </c>
      <c r="G13" s="1177">
        <f>'1-1'!H10</f>
        <v>-10.180778999999998</v>
      </c>
      <c r="H13" s="1084" t="str">
        <f>'1-1'!I10</f>
        <v>● 7월 : 급여 15백만, 부가세 납부 3.7백만 등</v>
      </c>
    </row>
    <row r="14" spans="1:34" ht="20.100000000000001" customHeight="1">
      <c r="D14" s="1080" t="s">
        <v>84</v>
      </c>
      <c r="E14" s="1185"/>
      <c r="F14" s="1186"/>
      <c r="G14" s="1179"/>
      <c r="H14" s="1085" t="str">
        <f>'1-1'!I11</f>
        <v>○ 8월 : 급여 15백만 등</v>
      </c>
    </row>
    <row r="15" spans="1:34" ht="20.100000000000001" customHeight="1">
      <c r="D15" s="1078" t="s">
        <v>401</v>
      </c>
      <c r="E15" s="1187">
        <f>'1-1'!F12</f>
        <v>-41.138568999999997</v>
      </c>
      <c r="F15" s="1188">
        <f>'1-1'!G12</f>
        <v>-31.035810000000001</v>
      </c>
      <c r="G15" s="1176">
        <f>'1-1'!H12</f>
        <v>10.102758999999995</v>
      </c>
      <c r="H15" s="1086"/>
    </row>
    <row r="16" spans="1:34" ht="20.100000000000001" customHeight="1">
      <c r="D16" s="1078" t="s">
        <v>402</v>
      </c>
      <c r="E16" s="1189">
        <v>0</v>
      </c>
      <c r="F16" s="1190">
        <v>0</v>
      </c>
      <c r="G16" s="1176">
        <v>0</v>
      </c>
      <c r="H16" s="1086"/>
    </row>
    <row r="17" spans="1:12" ht="20.100000000000001" customHeight="1" thickBot="1">
      <c r="D17" s="1082" t="s">
        <v>403</v>
      </c>
      <c r="E17" s="1191">
        <f>'1-1'!F14</f>
        <v>2421.357313</v>
      </c>
      <c r="F17" s="1192">
        <f>'1-1'!G14</f>
        <v>2390.3215030000001</v>
      </c>
      <c r="G17" s="1180">
        <f>'1-1'!H14</f>
        <v>-31.035809999999856</v>
      </c>
      <c r="H17" s="1087" t="str">
        <f>'1-1'!I14</f>
        <v>○ 기말잔고: 유동자금 290.3백만, 운용자금 2,100백만</v>
      </c>
    </row>
    <row r="18" spans="1:12" s="1068" customFormat="1" ht="20.100000000000001" customHeight="1">
      <c r="A18" s="1069"/>
      <c r="B18" s="1071">
        <v>2</v>
      </c>
      <c r="C18" s="1072" t="s">
        <v>404</v>
      </c>
      <c r="D18" s="1071">
        <v>11</v>
      </c>
      <c r="E18" s="1071">
        <v>5</v>
      </c>
    </row>
    <row r="19" spans="1:12" ht="20.100000000000001" customHeight="1">
      <c r="D19" s="1769" t="s">
        <v>71</v>
      </c>
      <c r="E19" s="1744" t="str">
        <f>'1-2'!D4</f>
        <v>8월 계획</v>
      </c>
      <c r="F19" s="1745"/>
      <c r="G19" s="1813"/>
      <c r="H19" s="1769" t="s">
        <v>243</v>
      </c>
    </row>
    <row r="20" spans="1:12" ht="20.100000000000001" customHeight="1">
      <c r="D20" s="1812"/>
      <c r="E20" s="1088" t="s">
        <v>24</v>
      </c>
      <c r="F20" s="1089" t="s">
        <v>23</v>
      </c>
      <c r="G20" s="1090" t="s">
        <v>50</v>
      </c>
      <c r="H20" s="1812"/>
    </row>
    <row r="21" spans="1:12" ht="20.100000000000001" customHeight="1">
      <c r="D21" s="1091" t="s">
        <v>91</v>
      </c>
      <c r="E21" s="1510">
        <f>'1-2'!D6</f>
        <v>321.35731299999998</v>
      </c>
      <c r="F21" s="1193">
        <f>'1-2'!E6</f>
        <v>0</v>
      </c>
      <c r="G21" s="1511">
        <f>'1-2'!F6</f>
        <v>321.35731299999998</v>
      </c>
      <c r="H21" s="1092" t="s">
        <v>84</v>
      </c>
    </row>
    <row r="22" spans="1:12" ht="20.100000000000001" customHeight="1">
      <c r="D22" s="1093" t="s">
        <v>92</v>
      </c>
      <c r="E22" s="1208">
        <f>'1-2'!D7</f>
        <v>5.6328000000000003E-2</v>
      </c>
      <c r="F22" s="1194">
        <f>'1-2'!E7</f>
        <v>0</v>
      </c>
      <c r="G22" s="1512">
        <f>'1-2'!F7</f>
        <v>5.6328000000000003E-2</v>
      </c>
      <c r="H22" s="1094" t="s">
        <v>84</v>
      </c>
    </row>
    <row r="23" spans="1:12" ht="20.100000000000001" customHeight="1">
      <c r="D23" s="1095" t="s">
        <v>93</v>
      </c>
      <c r="E23" s="1513">
        <f>'1-2'!D8</f>
        <v>31.092138000000002</v>
      </c>
      <c r="F23" s="1195">
        <f>'1-2'!E8</f>
        <v>0</v>
      </c>
      <c r="G23" s="1514">
        <f>'1-2'!F8</f>
        <v>31.092138000000002</v>
      </c>
      <c r="H23" s="1096" t="s">
        <v>84</v>
      </c>
    </row>
    <row r="24" spans="1:12" ht="20.100000000000001" customHeight="1">
      <c r="D24" s="1097" t="s">
        <v>94</v>
      </c>
      <c r="E24" s="1515">
        <f>'1-2'!D9</f>
        <v>-31.035810000000001</v>
      </c>
      <c r="F24" s="1196">
        <f>'1-2'!E9</f>
        <v>0</v>
      </c>
      <c r="G24" s="1516">
        <f>'1-2'!F9</f>
        <v>-31.035810000000001</v>
      </c>
      <c r="H24" s="1098" t="s">
        <v>84</v>
      </c>
    </row>
    <row r="25" spans="1:12" ht="20.100000000000001" customHeight="1">
      <c r="D25" s="1082" t="s">
        <v>95</v>
      </c>
      <c r="E25" s="1517">
        <f>'1-2'!D10</f>
        <v>290.32150299999995</v>
      </c>
      <c r="F25" s="1197">
        <f>'1-2'!E10</f>
        <v>0</v>
      </c>
      <c r="G25" s="1518">
        <f>'1-2'!F10</f>
        <v>290.32150299999995</v>
      </c>
      <c r="H25" s="1099" t="s">
        <v>84</v>
      </c>
    </row>
    <row r="26" spans="1:12" ht="20.100000000000001" customHeight="1">
      <c r="D26" s="1091" t="s">
        <v>405</v>
      </c>
      <c r="E26" s="1202">
        <f>'1-2'!D11</f>
        <v>0</v>
      </c>
      <c r="F26" s="1198">
        <f>'1-2'!E11</f>
        <v>0</v>
      </c>
      <c r="G26" s="1203">
        <f>'1-2'!F11</f>
        <v>0</v>
      </c>
      <c r="H26" s="1081" t="s">
        <v>84</v>
      </c>
    </row>
    <row r="27" spans="1:12" ht="20.100000000000001" customHeight="1" thickBot="1">
      <c r="D27" s="1100" t="s">
        <v>96</v>
      </c>
      <c r="E27" s="1519">
        <f>'1-2'!D12</f>
        <v>290.32150299999995</v>
      </c>
      <c r="F27" s="1199">
        <f>'1-2'!E12</f>
        <v>0</v>
      </c>
      <c r="G27" s="1520">
        <f>'1-2'!F12</f>
        <v>290.32150299999995</v>
      </c>
      <c r="H27" s="1081" t="s">
        <v>84</v>
      </c>
    </row>
    <row r="28" spans="1:12" ht="20.100000000000001" customHeight="1" thickBot="1">
      <c r="D28" s="1101" t="s">
        <v>97</v>
      </c>
      <c r="E28" s="1204">
        <f>'1-2'!D13</f>
        <v>0</v>
      </c>
      <c r="F28" s="1200">
        <f>'1-2'!E13</f>
        <v>0</v>
      </c>
      <c r="G28" s="1205">
        <f>'1-2'!F13</f>
        <v>0</v>
      </c>
      <c r="H28" s="1102" t="s">
        <v>84</v>
      </c>
    </row>
    <row r="29" spans="1:12" ht="20.100000000000001" customHeight="1">
      <c r="D29" s="1103" t="s">
        <v>406</v>
      </c>
      <c r="E29" s="1521">
        <f>'1-2'!D14</f>
        <v>290.32150299999995</v>
      </c>
      <c r="F29" s="1201">
        <f>'1-2'!E14</f>
        <v>0</v>
      </c>
      <c r="G29" s="1522">
        <f>'1-2'!F14</f>
        <v>290.32150299999995</v>
      </c>
      <c r="H29" s="1081" t="s">
        <v>84</v>
      </c>
    </row>
    <row r="30" spans="1:12" s="1068" customFormat="1" ht="20.100000000000001" customHeight="1" thickBot="1">
      <c r="A30" s="1069"/>
      <c r="B30" s="1071">
        <v>3</v>
      </c>
      <c r="C30" s="1072" t="s">
        <v>407</v>
      </c>
      <c r="D30" s="1071">
        <v>9</v>
      </c>
      <c r="E30" s="1071">
        <v>9</v>
      </c>
    </row>
    <row r="31" spans="1:12" ht="20.100000000000001" customHeight="1">
      <c r="D31" s="1768" t="s">
        <v>28</v>
      </c>
      <c r="E31" s="1769"/>
      <c r="F31" s="1744" t="str">
        <f>'2-1'!E4</f>
        <v>7월 실적</v>
      </c>
      <c r="G31" s="1745"/>
      <c r="H31" s="1746"/>
      <c r="I31" s="1747" t="str">
        <f>'2-1'!H4</f>
        <v>8월 계획</v>
      </c>
      <c r="J31" s="1748"/>
      <c r="K31" s="1749"/>
      <c r="L31" s="1807" t="s">
        <v>26</v>
      </c>
    </row>
    <row r="32" spans="1:12" ht="20.100000000000001" customHeight="1">
      <c r="D32" s="1770"/>
      <c r="E32" s="1771"/>
      <c r="F32" s="1104" t="s">
        <v>24</v>
      </c>
      <c r="G32" s="1105" t="s">
        <v>23</v>
      </c>
      <c r="H32" s="1106" t="s">
        <v>50</v>
      </c>
      <c r="I32" s="1107" t="s">
        <v>24</v>
      </c>
      <c r="J32" s="1105" t="s">
        <v>23</v>
      </c>
      <c r="K32" s="1106" t="s">
        <v>50</v>
      </c>
      <c r="L32" s="1808"/>
    </row>
    <row r="33" spans="1:12" ht="20.100000000000001" customHeight="1">
      <c r="D33" s="1722" t="s">
        <v>82</v>
      </c>
      <c r="E33" s="1723"/>
      <c r="F33" s="1202">
        <f>'2-1'!E6</f>
        <v>2100</v>
      </c>
      <c r="G33" s="1206">
        <f>'2-1'!F6</f>
        <v>0</v>
      </c>
      <c r="H33" s="1181">
        <f>'2-1'!G6</f>
        <v>2100</v>
      </c>
      <c r="I33" s="1207">
        <f>'2-1'!H6</f>
        <v>2100</v>
      </c>
      <c r="J33" s="1206">
        <f>'2-1'!I6</f>
        <v>0</v>
      </c>
      <c r="K33" s="1181">
        <f>'2-1'!J6</f>
        <v>2100</v>
      </c>
      <c r="L33" s="1102" t="s">
        <v>84</v>
      </c>
    </row>
    <row r="34" spans="1:12" ht="20.100000000000001" customHeight="1">
      <c r="D34" s="1722" t="s">
        <v>83</v>
      </c>
      <c r="E34" s="1723"/>
      <c r="F34" s="1202">
        <f>'2-1'!E7</f>
        <v>0</v>
      </c>
      <c r="G34" s="1206">
        <f>'2-1'!F7</f>
        <v>0</v>
      </c>
      <c r="H34" s="1181">
        <f>'2-1'!G7</f>
        <v>0</v>
      </c>
      <c r="I34" s="1207">
        <f>'2-1'!H7</f>
        <v>0</v>
      </c>
      <c r="J34" s="1206">
        <f>'2-1'!I7</f>
        <v>0</v>
      </c>
      <c r="K34" s="1181">
        <f>'2-1'!J7</f>
        <v>0</v>
      </c>
      <c r="L34" s="1102" t="s">
        <v>84</v>
      </c>
    </row>
    <row r="35" spans="1:12" ht="20.100000000000001" customHeight="1">
      <c r="D35" s="1731" t="s">
        <v>85</v>
      </c>
      <c r="E35" s="1732"/>
      <c r="F35" s="1208">
        <f>'2-1'!E8</f>
        <v>0</v>
      </c>
      <c r="G35" s="1209">
        <f>'2-1'!F8</f>
        <v>0</v>
      </c>
      <c r="H35" s="1210">
        <f>'2-1'!G8</f>
        <v>0</v>
      </c>
      <c r="I35" s="1211">
        <f>'2-1'!H8</f>
        <v>0</v>
      </c>
      <c r="J35" s="1209">
        <f>'2-1'!I8</f>
        <v>0</v>
      </c>
      <c r="K35" s="1210">
        <f>'2-1'!J8</f>
        <v>0</v>
      </c>
      <c r="L35" s="1108" t="s">
        <v>84</v>
      </c>
    </row>
    <row r="36" spans="1:12" ht="20.100000000000001" customHeight="1">
      <c r="D36" s="1049"/>
      <c r="E36" s="1109" t="s">
        <v>87</v>
      </c>
      <c r="F36" s="1212">
        <f>'2-1'!E9</f>
        <v>0</v>
      </c>
      <c r="G36" s="1213">
        <f>'2-1'!F9</f>
        <v>0</v>
      </c>
      <c r="H36" s="1214">
        <f>'2-1'!G9</f>
        <v>0</v>
      </c>
      <c r="I36" s="1215">
        <f>'2-1'!H9</f>
        <v>0</v>
      </c>
      <c r="J36" s="1213">
        <f>'2-1'!I9</f>
        <v>0</v>
      </c>
      <c r="K36" s="1214">
        <f>'2-1'!J9</f>
        <v>0</v>
      </c>
      <c r="L36" s="1110" t="s">
        <v>84</v>
      </c>
    </row>
    <row r="37" spans="1:12" ht="20.100000000000001" customHeight="1">
      <c r="D37" s="1111"/>
      <c r="E37" s="1112" t="s">
        <v>88</v>
      </c>
      <c r="F37" s="1216">
        <f>'2-1'!E10</f>
        <v>0</v>
      </c>
      <c r="G37" s="1217">
        <f>'2-1'!F10</f>
        <v>0</v>
      </c>
      <c r="H37" s="1218">
        <f>'2-1'!G10</f>
        <v>0</v>
      </c>
      <c r="I37" s="1219">
        <f>'2-1'!H10</f>
        <v>0</v>
      </c>
      <c r="J37" s="1217">
        <f>'2-1'!I10</f>
        <v>0</v>
      </c>
      <c r="K37" s="1218">
        <f>'2-1'!J10</f>
        <v>0</v>
      </c>
      <c r="L37" s="1113" t="s">
        <v>84</v>
      </c>
    </row>
    <row r="38" spans="1:12" ht="20.100000000000001" customHeight="1">
      <c r="D38" s="1809" t="s">
        <v>89</v>
      </c>
      <c r="E38" s="1810"/>
      <c r="F38" s="1220">
        <f>'2-1'!E11</f>
        <v>0</v>
      </c>
      <c r="G38" s="1221">
        <f>'2-1'!F11</f>
        <v>0</v>
      </c>
      <c r="H38" s="1222">
        <f>'2-1'!G11</f>
        <v>0</v>
      </c>
      <c r="I38" s="1223">
        <f>'2-1'!H11</f>
        <v>0</v>
      </c>
      <c r="J38" s="1224">
        <f>'2-1'!I11</f>
        <v>0</v>
      </c>
      <c r="K38" s="1225">
        <f>'2-1'!J11</f>
        <v>0</v>
      </c>
      <c r="L38" s="1114" t="s">
        <v>84</v>
      </c>
    </row>
    <row r="39" spans="1:12" ht="20.100000000000001" customHeight="1" thickBot="1">
      <c r="D39" s="1722" t="s">
        <v>90</v>
      </c>
      <c r="E39" s="1723"/>
      <c r="F39" s="1202">
        <f>'2-1'!E12</f>
        <v>2100</v>
      </c>
      <c r="G39" s="1206">
        <f>'2-1'!F12</f>
        <v>0</v>
      </c>
      <c r="H39" s="1181">
        <f>'2-1'!G12</f>
        <v>2100</v>
      </c>
      <c r="I39" s="1226">
        <f>'2-1'!H12</f>
        <v>2100</v>
      </c>
      <c r="J39" s="1227">
        <f>'2-1'!I12</f>
        <v>0</v>
      </c>
      <c r="K39" s="1228">
        <f>'2-1'!J12</f>
        <v>2100</v>
      </c>
      <c r="L39" s="1102" t="s">
        <v>84</v>
      </c>
    </row>
    <row r="40" spans="1:12" s="1068" customFormat="1" ht="20.100000000000001" customHeight="1" thickBot="1">
      <c r="A40" s="1069"/>
      <c r="B40" s="1071">
        <v>3</v>
      </c>
      <c r="C40" s="1072" t="s">
        <v>408</v>
      </c>
      <c r="D40" s="1071">
        <v>10</v>
      </c>
      <c r="E40" s="1071">
        <v>6</v>
      </c>
    </row>
    <row r="41" spans="1:12" ht="20.100000000000001" customHeight="1">
      <c r="D41" s="1745" t="s">
        <v>28</v>
      </c>
      <c r="E41" s="1804"/>
      <c r="F41" s="1074" t="str">
        <f>'2-2'!F5</f>
        <v>7월(a)</v>
      </c>
      <c r="G41" s="1115" t="str">
        <f>'2-2'!G5</f>
        <v>8월(b)</v>
      </c>
      <c r="H41" s="1076" t="str">
        <f>'2-2'!H5</f>
        <v>b – a</v>
      </c>
      <c r="I41" s="1077" t="str">
        <f>'2-2'!I5</f>
        <v>비고</v>
      </c>
    </row>
    <row r="42" spans="1:12" ht="20.100000000000001" customHeight="1">
      <c r="D42" s="1116" t="s">
        <v>54</v>
      </c>
      <c r="E42" s="1117" t="s">
        <v>24</v>
      </c>
      <c r="F42" s="1229">
        <f>'2-2'!F6</f>
        <v>321.35731299999998</v>
      </c>
      <c r="G42" s="1230">
        <f>'2-2'!G6</f>
        <v>290.32150299999995</v>
      </c>
      <c r="H42" s="1552">
        <f>'2-2'!H6</f>
        <v>-31.04</v>
      </c>
      <c r="I42" s="1124" t="str">
        <f>'2-2'!I6</f>
        <v xml:space="preserve"> ① 원화 : -31.0백만 (= 수지차-31.0백만 + 운용자금 만기해지 +0백만)</v>
      </c>
    </row>
    <row r="43" spans="1:12" ht="20.100000000000001" customHeight="1">
      <c r="D43" s="1119" t="s">
        <v>84</v>
      </c>
      <c r="E43" s="1120" t="s">
        <v>23</v>
      </c>
      <c r="F43" s="1232">
        <f>'2-2'!F7</f>
        <v>0</v>
      </c>
      <c r="G43" s="1233">
        <f>'2-2'!G7</f>
        <v>0</v>
      </c>
      <c r="H43" s="1553">
        <f>'2-2'!H7</f>
        <v>0</v>
      </c>
      <c r="I43" s="1121" t="str">
        <f>'2-2'!I7</f>
        <v xml:space="preserve"> ② 외화 : $ -천</v>
      </c>
    </row>
    <row r="44" spans="1:12" ht="20.100000000000001" customHeight="1">
      <c r="D44" s="1805" t="s">
        <v>50</v>
      </c>
      <c r="E44" s="1806"/>
      <c r="F44" s="1235">
        <f>'2-2'!F10</f>
        <v>321.35731299999998</v>
      </c>
      <c r="G44" s="1236">
        <f>'2-2'!G10</f>
        <v>290.32150299999995</v>
      </c>
      <c r="H44" s="1554">
        <f>'2-2'!H10</f>
        <v>-31.04</v>
      </c>
      <c r="I44" s="1122" t="s">
        <v>84</v>
      </c>
    </row>
    <row r="45" spans="1:12" ht="20.100000000000001" customHeight="1">
      <c r="D45" s="1116" t="s">
        <v>51</v>
      </c>
      <c r="E45" s="1117" t="s">
        <v>24</v>
      </c>
      <c r="F45" s="1229">
        <f>'2-2'!F11</f>
        <v>2100</v>
      </c>
      <c r="G45" s="1230">
        <f>'2-2'!G11</f>
        <v>2100</v>
      </c>
      <c r="H45" s="1237">
        <f>'2-2'!H11</f>
        <v>0</v>
      </c>
      <c r="I45" s="748"/>
    </row>
    <row r="46" spans="1:12" ht="20.100000000000001" customHeight="1">
      <c r="D46" s="1119" t="s">
        <v>84</v>
      </c>
      <c r="E46" s="1120" t="s">
        <v>23</v>
      </c>
      <c r="F46" s="1232">
        <f>'2-2'!F12</f>
        <v>0</v>
      </c>
      <c r="G46" s="1233">
        <f>'2-2'!G12</f>
        <v>0</v>
      </c>
      <c r="H46" s="1234">
        <f>'2-2'!H12</f>
        <v>0</v>
      </c>
      <c r="I46" s="1121" t="s">
        <v>84</v>
      </c>
    </row>
    <row r="47" spans="1:12" ht="20.100000000000001" customHeight="1">
      <c r="D47" s="1805" t="s">
        <v>50</v>
      </c>
      <c r="E47" s="1806"/>
      <c r="F47" s="1235">
        <f>'2-2'!F13</f>
        <v>2100</v>
      </c>
      <c r="G47" s="1236">
        <f>'2-2'!G13</f>
        <v>2100</v>
      </c>
      <c r="H47" s="1238">
        <f>'2-2'!H13</f>
        <v>0</v>
      </c>
      <c r="I47" s="1096" t="s">
        <v>84</v>
      </c>
    </row>
    <row r="48" spans="1:12" ht="20.100000000000001" customHeight="1">
      <c r="D48" s="1116" t="s">
        <v>49</v>
      </c>
      <c r="E48" s="1117" t="s">
        <v>24</v>
      </c>
      <c r="F48" s="1229">
        <f>'2-2'!F14</f>
        <v>2421.357313</v>
      </c>
      <c r="G48" s="1230">
        <f>'2-2'!G14</f>
        <v>2390.3215030000001</v>
      </c>
      <c r="H48" s="1231">
        <f>'2-2'!H14</f>
        <v>-31.035809999999856</v>
      </c>
      <c r="I48" s="1118" t="s">
        <v>84</v>
      </c>
    </row>
    <row r="49" spans="1:24" ht="20.100000000000001" customHeight="1">
      <c r="D49" s="1119" t="s">
        <v>409</v>
      </c>
      <c r="E49" s="1120" t="s">
        <v>23</v>
      </c>
      <c r="F49" s="1232">
        <f>'2-2'!F15</f>
        <v>0</v>
      </c>
      <c r="G49" s="1233">
        <f>'2-2'!G15</f>
        <v>0</v>
      </c>
      <c r="H49" s="1234">
        <f>'2-2'!H15</f>
        <v>0</v>
      </c>
      <c r="I49" s="1121" t="s">
        <v>84</v>
      </c>
    </row>
    <row r="50" spans="1:24" ht="20.100000000000001" customHeight="1" thickBot="1">
      <c r="D50" s="1805" t="s">
        <v>47</v>
      </c>
      <c r="E50" s="1806"/>
      <c r="F50" s="1239">
        <f>'2-2'!F16</f>
        <v>2421.357313</v>
      </c>
      <c r="G50" s="1240">
        <f>'2-2'!G16</f>
        <v>2390.3215030000001</v>
      </c>
      <c r="H50" s="1241">
        <f>'2-2'!H16</f>
        <v>-31.035809999999856</v>
      </c>
      <c r="I50" s="1123" t="s">
        <v>84</v>
      </c>
    </row>
    <row r="51" spans="1:24" s="1068" customFormat="1" ht="20.100000000000001" customHeight="1">
      <c r="A51" s="1069"/>
      <c r="B51" s="1071">
        <v>4</v>
      </c>
      <c r="C51" s="1072" t="s">
        <v>410</v>
      </c>
      <c r="D51" s="1071">
        <v>26</v>
      </c>
      <c r="E51" s="1071">
        <v>21</v>
      </c>
    </row>
    <row r="52" spans="1:24" ht="20.100000000000001" customHeight="1">
      <c r="D52" s="1794" t="s">
        <v>28</v>
      </c>
      <c r="E52" s="1795"/>
      <c r="F52" s="1795"/>
      <c r="G52" s="1796"/>
      <c r="H52" s="1803" t="s">
        <v>337</v>
      </c>
      <c r="I52" s="1796"/>
      <c r="J52" s="1783" t="s">
        <v>448</v>
      </c>
      <c r="K52" s="1784"/>
      <c r="L52" s="1784"/>
      <c r="M52" s="1784"/>
      <c r="N52" s="1784"/>
      <c r="O52" s="1784"/>
      <c r="P52" s="1784"/>
      <c r="Q52" s="1784"/>
      <c r="R52" s="1784"/>
      <c r="S52" s="1784"/>
      <c r="T52" s="1784"/>
      <c r="U52" s="1784"/>
      <c r="V52" s="1784"/>
      <c r="W52" s="1785"/>
      <c r="X52" s="1786" t="s">
        <v>307</v>
      </c>
    </row>
    <row r="53" spans="1:24" ht="20.100000000000001" customHeight="1">
      <c r="D53" s="1797"/>
      <c r="E53" s="1798"/>
      <c r="F53" s="1798"/>
      <c r="G53" s="1799"/>
      <c r="H53" s="1789" t="s">
        <v>308</v>
      </c>
      <c r="I53" s="1790"/>
      <c r="J53" s="1783" t="s">
        <v>308</v>
      </c>
      <c r="K53" s="1784"/>
      <c r="L53" s="1784"/>
      <c r="M53" s="1784"/>
      <c r="N53" s="1784"/>
      <c r="O53" s="1784"/>
      <c r="P53" s="1784"/>
      <c r="Q53" s="1791" t="s">
        <v>441</v>
      </c>
      <c r="R53" s="1791"/>
      <c r="S53" s="1791"/>
      <c r="T53" s="1791"/>
      <c r="U53" s="1792"/>
      <c r="V53" s="1125" t="s">
        <v>84</v>
      </c>
      <c r="W53" s="1126" t="s">
        <v>84</v>
      </c>
      <c r="X53" s="1787"/>
    </row>
    <row r="54" spans="1:24" ht="20.100000000000001" customHeight="1">
      <c r="D54" s="1800"/>
      <c r="E54" s="1801"/>
      <c r="F54" s="1801"/>
      <c r="G54" s="1802"/>
      <c r="H54" s="1127" t="s">
        <v>309</v>
      </c>
      <c r="I54" s="1128" t="s">
        <v>310</v>
      </c>
      <c r="J54" s="1129" t="s">
        <v>113</v>
      </c>
      <c r="K54" s="1130" t="s">
        <v>114</v>
      </c>
      <c r="L54" s="1130" t="s">
        <v>115</v>
      </c>
      <c r="M54" s="1130" t="s">
        <v>116</v>
      </c>
      <c r="N54" s="1130" t="s">
        <v>117</v>
      </c>
      <c r="O54" s="1130" t="s">
        <v>412</v>
      </c>
      <c r="P54" s="1130" t="s">
        <v>413</v>
      </c>
      <c r="Q54" s="1130" t="s">
        <v>414</v>
      </c>
      <c r="R54" s="1130" t="s">
        <v>415</v>
      </c>
      <c r="S54" s="1130" t="s">
        <v>416</v>
      </c>
      <c r="T54" s="1130" t="s">
        <v>417</v>
      </c>
      <c r="U54" s="1131" t="s">
        <v>418</v>
      </c>
      <c r="V54" s="1127" t="s">
        <v>419</v>
      </c>
      <c r="W54" s="1128" t="s">
        <v>420</v>
      </c>
      <c r="X54" s="1788"/>
    </row>
    <row r="55" spans="1:24" ht="20.100000000000001" customHeight="1">
      <c r="D55" s="1793" t="s">
        <v>421</v>
      </c>
      <c r="E55" s="1763"/>
      <c r="F55" s="1763"/>
      <c r="G55" s="1764"/>
      <c r="H55" s="1132">
        <f>'2025년 자금실적'!F11</f>
        <v>6331.6219659999997</v>
      </c>
      <c r="I55" s="1133"/>
      <c r="J55" s="1134">
        <f>'2025년 자금실적'!H11</f>
        <v>4099.9981340000004</v>
      </c>
      <c r="K55" s="1135">
        <f>'2025년 자금실적'!I11</f>
        <v>4038.6535610000005</v>
      </c>
      <c r="L55" s="1135">
        <f>'2025년 자금실적'!J11</f>
        <v>3995.3713430000007</v>
      </c>
      <c r="M55" s="1135">
        <f>'2025년 자금실적'!K11</f>
        <v>3959.2228690000006</v>
      </c>
      <c r="N55" s="1135">
        <f>'2025년 자금실적'!L11</f>
        <v>3934.9534520000002</v>
      </c>
      <c r="O55" s="1135">
        <f>'2025년 자금실적'!M11</f>
        <v>3903.8527350000004</v>
      </c>
      <c r="P55" s="1135">
        <f>'2025년 자금실적'!N11</f>
        <v>3866.2086440000003</v>
      </c>
      <c r="Q55" s="1135">
        <f>'2025년 자금실적'!O11</f>
        <v>3813.1416670000003</v>
      </c>
      <c r="R55" s="1135">
        <f>'2025년 자금실적'!P11</f>
        <v>3775.7700440000003</v>
      </c>
      <c r="S55" s="1135">
        <f>'2025년 자금실적'!Q11</f>
        <v>3737.8337080000001</v>
      </c>
      <c r="T55" s="1135">
        <f>'2025년 자금실적'!R11</f>
        <v>3694.882251</v>
      </c>
      <c r="U55" s="1136">
        <f>'2025년 자금실적'!S11</f>
        <v>3652.9075509999998</v>
      </c>
      <c r="V55" s="1132">
        <f>'2025년 자금실적'!T11</f>
        <v>4099.9981340000004</v>
      </c>
      <c r="W55" s="1137">
        <f>'2025년 자금실적'!U11</f>
        <v>0</v>
      </c>
      <c r="X55" s="1152" t="s">
        <v>84</v>
      </c>
    </row>
    <row r="56" spans="1:24" ht="20.100000000000001" customHeight="1" thickBot="1">
      <c r="D56" s="1757" t="s">
        <v>422</v>
      </c>
      <c r="E56" s="1758"/>
      <c r="F56" s="1758"/>
      <c r="G56" s="1759"/>
      <c r="H56" s="1242">
        <f>'2025년 자금실적'!F12</f>
        <v>792.85789</v>
      </c>
      <c r="I56" s="1243">
        <f>'2025년 자금실적'!G12</f>
        <v>66.071490833333328</v>
      </c>
      <c r="J56" s="1244">
        <f>'2025년 자금실적'!H12</f>
        <v>0.98334200000000005</v>
      </c>
      <c r="K56" s="1245">
        <f>'2025년 자금실적'!I12</f>
        <v>1.1247480000000001</v>
      </c>
      <c r="L56" s="1245">
        <f>'2025년 자금실적'!J12</f>
        <v>5.5227129999999995</v>
      </c>
      <c r="M56" s="1245">
        <f>'2025년 자금실적'!K12</f>
        <v>22.720412999999425</v>
      </c>
      <c r="N56" s="1245">
        <f>'2025년 자금실적'!L12</f>
        <v>6.7492390000000002</v>
      </c>
      <c r="O56" s="1245">
        <f>'2025년 자금실적'!M12</f>
        <v>9.5922200000000011</v>
      </c>
      <c r="P56" s="1245">
        <f>'2025년 자금실적'!N12</f>
        <v>0.39360899999999999</v>
      </c>
      <c r="Q56" s="1245">
        <f>'2025년 자금실적'!O12</f>
        <v>2.6522800000000002</v>
      </c>
      <c r="R56" s="1245">
        <f>'2025년 자금실적'!P12</f>
        <v>3.9503879999999998</v>
      </c>
      <c r="S56" s="1245">
        <f>'2025년 자금실적'!Q12</f>
        <v>2.582751</v>
      </c>
      <c r="T56" s="1245">
        <f>'2025년 자금실적'!R12</f>
        <v>1.4468590000000001</v>
      </c>
      <c r="U56" s="1246">
        <f>'2025년 자금실적'!S12</f>
        <v>0.55698899999999996</v>
      </c>
      <c r="V56" s="1242">
        <f>'2025년 자금실적'!T12</f>
        <v>58.275550999999425</v>
      </c>
      <c r="W56" s="1243">
        <f>'2025년 자금실적'!U12</f>
        <v>4.8562959166666184</v>
      </c>
      <c r="X56" s="1153" t="s">
        <v>84</v>
      </c>
    </row>
    <row r="57" spans="1:24" ht="20.100000000000001" customHeight="1" thickBot="1">
      <c r="D57" s="1772" t="s">
        <v>84</v>
      </c>
      <c r="E57" s="1774" t="s">
        <v>127</v>
      </c>
      <c r="F57" s="1775"/>
      <c r="G57" s="1776"/>
      <c r="H57" s="1247">
        <f>'2025년 자금실적'!F13</f>
        <v>100.150471</v>
      </c>
      <c r="I57" s="1248">
        <f>'2025년 자금실적'!G13</f>
        <v>8.3458725833333336</v>
      </c>
      <c r="J57" s="1249">
        <f>'2025년 자금실적'!H13</f>
        <v>0.98334200000000005</v>
      </c>
      <c r="K57" s="1250">
        <f>'2025년 자금실적'!I13</f>
        <v>1.1247480000000001</v>
      </c>
      <c r="L57" s="1250">
        <f>'2025년 자금실적'!J13</f>
        <v>5.5227129999999995</v>
      </c>
      <c r="M57" s="1250">
        <f>'2025년 자금실적'!K13</f>
        <v>22.720412999999425</v>
      </c>
      <c r="N57" s="1250">
        <f>'2025년 자금실적'!L13</f>
        <v>6.7492390000000002</v>
      </c>
      <c r="O57" s="1250">
        <f>'2025년 자금실적'!M13</f>
        <v>9.5922200000000011</v>
      </c>
      <c r="P57" s="1250">
        <f>'2025년 자금실적'!N13</f>
        <v>0.39360899999999999</v>
      </c>
      <c r="Q57" s="1250">
        <f>'2025년 자금실적'!O13</f>
        <v>2.6522800000000002</v>
      </c>
      <c r="R57" s="1250">
        <f>'2025년 자금실적'!P13</f>
        <v>3.9503879999999998</v>
      </c>
      <c r="S57" s="1250">
        <f>'2025년 자금실적'!Q13</f>
        <v>2.582751</v>
      </c>
      <c r="T57" s="1250">
        <f>'2025년 자금실적'!R13</f>
        <v>1.4468590000000001</v>
      </c>
      <c r="U57" s="1251">
        <f>'2025년 자금실적'!S13</f>
        <v>0.55698899999999996</v>
      </c>
      <c r="V57" s="1247">
        <f>'2025년 자금실적'!T13</f>
        <v>58.275550999999425</v>
      </c>
      <c r="W57" s="1248">
        <f>'2025년 자금실적'!U13</f>
        <v>4.8562959166666184</v>
      </c>
      <c r="X57" s="1154" t="s">
        <v>313</v>
      </c>
    </row>
    <row r="58" spans="1:24" ht="20.100000000000001" customHeight="1">
      <c r="D58" s="1773"/>
      <c r="E58" s="1760" t="s">
        <v>129</v>
      </c>
      <c r="F58" s="1761"/>
      <c r="G58" s="1762"/>
      <c r="H58" s="1252">
        <f>'2025년 자금실적'!F14</f>
        <v>692.70741899999996</v>
      </c>
      <c r="I58" s="1253">
        <f>'2025년 자금실적'!G14</f>
        <v>57.725618249999997</v>
      </c>
      <c r="J58" s="1254">
        <f>'2025년 자금실적'!H14</f>
        <v>0</v>
      </c>
      <c r="K58" s="1255">
        <f>'2025년 자금실적'!I14</f>
        <v>0</v>
      </c>
      <c r="L58" s="1255">
        <f>'2025년 자금실적'!J14</f>
        <v>0</v>
      </c>
      <c r="M58" s="1255">
        <f>'2025년 자금실적'!K14</f>
        <v>0</v>
      </c>
      <c r="N58" s="1255">
        <f>'2025년 자금실적'!L14</f>
        <v>0</v>
      </c>
      <c r="O58" s="1255">
        <f>'2025년 자금실적'!M14</f>
        <v>0</v>
      </c>
      <c r="P58" s="1255">
        <f>'2025년 자금실적'!N14</f>
        <v>0</v>
      </c>
      <c r="Q58" s="1255">
        <f>'2025년 자금실적'!O14</f>
        <v>0</v>
      </c>
      <c r="R58" s="1255">
        <f>'2025년 자금실적'!P14</f>
        <v>0</v>
      </c>
      <c r="S58" s="1255">
        <f>'2025년 자금실적'!Q14</f>
        <v>0</v>
      </c>
      <c r="T58" s="1255">
        <f>'2025년 자금실적'!R14</f>
        <v>0</v>
      </c>
      <c r="U58" s="1256">
        <f>'2025년 자금실적'!S14</f>
        <v>0</v>
      </c>
      <c r="V58" s="1252">
        <f>'2025년 자금실적'!T14</f>
        <v>0</v>
      </c>
      <c r="W58" s="1253">
        <f>'2025년 자금실적'!U14</f>
        <v>0</v>
      </c>
      <c r="X58" s="1155" t="s">
        <v>314</v>
      </c>
    </row>
    <row r="59" spans="1:24" ht="20.100000000000001" customHeight="1" thickBot="1">
      <c r="D59" s="1757" t="s">
        <v>93</v>
      </c>
      <c r="E59" s="1758"/>
      <c r="F59" s="1758"/>
      <c r="G59" s="1759"/>
      <c r="H59" s="1242">
        <f>'2025년 자금실적'!F15</f>
        <v>3024.481722</v>
      </c>
      <c r="I59" s="1243">
        <f>'2025년 자금실적'!G15</f>
        <v>252.0401435</v>
      </c>
      <c r="J59" s="1244">
        <f>'2025년 자금실적'!H15</f>
        <v>62.327914999999997</v>
      </c>
      <c r="K59" s="1245">
        <f>'2025년 자금실적'!I15</f>
        <v>44.406966000000011</v>
      </c>
      <c r="L59" s="1245">
        <f>'2025년 자금실적'!J15</f>
        <v>41.671187000000003</v>
      </c>
      <c r="M59" s="1245">
        <f>'2025년 자금실적'!K15</f>
        <v>46.989829999999998</v>
      </c>
      <c r="N59" s="1245">
        <f>'2025년 자금실적'!L15</f>
        <v>37.849955999999999</v>
      </c>
      <c r="O59" s="1245">
        <f>'2025년 자금실적'!M15</f>
        <v>47.236311000000242</v>
      </c>
      <c r="P59" s="1245">
        <f>'2025년 자금실적'!N15</f>
        <v>53.460585999999992</v>
      </c>
      <c r="Q59" s="1245">
        <f>'2025년 자금실적'!O15</f>
        <v>40.023903000000004</v>
      </c>
      <c r="R59" s="1245">
        <f>'2025년 자금실적'!P15</f>
        <v>41.886724000000001</v>
      </c>
      <c r="S59" s="1245">
        <f>'2025년 자금실적'!Q15</f>
        <v>45.534208</v>
      </c>
      <c r="T59" s="1245">
        <f>'2025년 자금실적'!R15</f>
        <v>43.421558999999995</v>
      </c>
      <c r="U59" s="1246">
        <f>'2025년 자금실적'!S15</f>
        <v>46.617187999999999</v>
      </c>
      <c r="V59" s="1242">
        <f>'2025년 자금실적'!T15</f>
        <v>551.42633300000023</v>
      </c>
      <c r="W59" s="1243">
        <f>'2025년 자금실적'!U15</f>
        <v>45.952194416666686</v>
      </c>
      <c r="X59" s="1153" t="s">
        <v>84</v>
      </c>
    </row>
    <row r="60" spans="1:24" ht="20.100000000000001" customHeight="1" thickBot="1">
      <c r="D60" s="1772" t="s">
        <v>84</v>
      </c>
      <c r="E60" s="1774" t="s">
        <v>127</v>
      </c>
      <c r="F60" s="1775"/>
      <c r="G60" s="1776"/>
      <c r="H60" s="1257">
        <f>'2025년 자금실적'!F16</f>
        <v>3024.481722</v>
      </c>
      <c r="I60" s="1258">
        <f>'2025년 자금실적'!G16</f>
        <v>252.0401435</v>
      </c>
      <c r="J60" s="1259">
        <f>'2025년 자금실적'!H16</f>
        <v>62.327914999999997</v>
      </c>
      <c r="K60" s="1260">
        <f>'2025년 자금실적'!I16</f>
        <v>44.406966000000011</v>
      </c>
      <c r="L60" s="1260">
        <f>'2025년 자금실적'!J16</f>
        <v>41.671187000000003</v>
      </c>
      <c r="M60" s="1260">
        <f>'2025년 자금실적'!K16</f>
        <v>46.989829999999998</v>
      </c>
      <c r="N60" s="1260">
        <f>'2025년 자금실적'!L16</f>
        <v>37.849955999999999</v>
      </c>
      <c r="O60" s="1260">
        <f>'2025년 자금실적'!M16</f>
        <v>47.236311000000242</v>
      </c>
      <c r="P60" s="1260">
        <f>'2025년 자금실적'!N16</f>
        <v>53.460585999999992</v>
      </c>
      <c r="Q60" s="1260">
        <f>'2025년 자금실적'!O16</f>
        <v>40.023903000000004</v>
      </c>
      <c r="R60" s="1260">
        <f>'2025년 자금실적'!P16</f>
        <v>41.886724000000001</v>
      </c>
      <c r="S60" s="1260">
        <f>'2025년 자금실적'!Q16</f>
        <v>45.534208</v>
      </c>
      <c r="T60" s="1260">
        <f>'2025년 자금실적'!R16</f>
        <v>43.421558999999995</v>
      </c>
      <c r="U60" s="1261">
        <f>'2025년 자금실적'!S16</f>
        <v>46.617187999999999</v>
      </c>
      <c r="V60" s="1257">
        <f>'2025년 자금실적'!T16</f>
        <v>551.42633300000023</v>
      </c>
      <c r="W60" s="1258">
        <f>'2025년 자금실적'!U16</f>
        <v>45.952194416666686</v>
      </c>
      <c r="X60" s="1156" t="s">
        <v>84</v>
      </c>
    </row>
    <row r="61" spans="1:24" ht="20.100000000000001" customHeight="1" thickBot="1">
      <c r="D61" s="1777"/>
      <c r="E61" s="1138" t="s">
        <v>84</v>
      </c>
      <c r="F61" s="1779" t="s">
        <v>15</v>
      </c>
      <c r="G61" s="1780"/>
      <c r="H61" s="1247">
        <f>'2025년 자금실적'!F17</f>
        <v>2133.8571809999999</v>
      </c>
      <c r="I61" s="1248">
        <f>'2025년 자금실적'!G17</f>
        <v>177.82143174999999</v>
      </c>
      <c r="J61" s="1249">
        <f>'2025년 자금실적'!H17</f>
        <v>24.857289999999999</v>
      </c>
      <c r="K61" s="1250">
        <f>'2025년 자금실적'!I17</f>
        <v>34.289990000000003</v>
      </c>
      <c r="L61" s="1250">
        <f>'2025년 자금실적'!J17</f>
        <v>28.590949999999999</v>
      </c>
      <c r="M61" s="1250">
        <f>'2025년 자금실적'!K17</f>
        <v>29.251740000000002</v>
      </c>
      <c r="N61" s="1250">
        <f>'2025년 자금실적'!L17</f>
        <v>28.118259999999999</v>
      </c>
      <c r="O61" s="1250">
        <f>'2025년 자금실적'!M17</f>
        <v>28.118259999999999</v>
      </c>
      <c r="P61" s="1250">
        <f>'2025년 자금실적'!N17</f>
        <v>28.093239999999998</v>
      </c>
      <c r="Q61" s="1250">
        <f>'2025년 자금실적'!O17</f>
        <v>28.124279999999999</v>
      </c>
      <c r="R61" s="1250">
        <f>'2025년 자금실적'!P17</f>
        <v>28.133780000000002</v>
      </c>
      <c r="S61" s="1250">
        <f>'2025년 자금실적'!Q17</f>
        <v>28.13578</v>
      </c>
      <c r="T61" s="1250">
        <f>'2025년 자금실적'!R17</f>
        <v>28.427019999999999</v>
      </c>
      <c r="U61" s="1251">
        <f>'2025년 자금실적'!S17</f>
        <v>30.852930000000001</v>
      </c>
      <c r="V61" s="1247">
        <f>'2025년 자금실적'!T17</f>
        <v>344.99351999999999</v>
      </c>
      <c r="W61" s="1248">
        <f>'2025년 자금실적'!U17</f>
        <v>28.749459999999999</v>
      </c>
      <c r="X61" s="1157" t="s">
        <v>84</v>
      </c>
    </row>
    <row r="62" spans="1:24" ht="20.100000000000001" customHeight="1" thickBot="1">
      <c r="D62" s="1777"/>
      <c r="E62" s="1138" t="s">
        <v>84</v>
      </c>
      <c r="F62" s="1781" t="s">
        <v>316</v>
      </c>
      <c r="G62" s="1782"/>
      <c r="H62" s="1262">
        <f>'2025년 자금실적'!F18</f>
        <v>160.54316600000001</v>
      </c>
      <c r="I62" s="1263">
        <f>'2025년 자금실적'!G18</f>
        <v>13.378597166666667</v>
      </c>
      <c r="J62" s="1264">
        <f>'2025년 자금실적'!H18</f>
        <v>0</v>
      </c>
      <c r="K62" s="1265">
        <f>'2025년 자금실적'!I18</f>
        <v>1.1417999999999999</v>
      </c>
      <c r="L62" s="1265">
        <f>'2025년 자금실적'!J18</f>
        <v>0</v>
      </c>
      <c r="M62" s="1265">
        <f>'2025년 자금실적'!K18</f>
        <v>0</v>
      </c>
      <c r="N62" s="1265">
        <f>'2025년 자금실적'!L18</f>
        <v>0</v>
      </c>
      <c r="O62" s="1265">
        <f>'2025년 자금실적'!M18</f>
        <v>0</v>
      </c>
      <c r="P62" s="1265">
        <f>'2025년 자금실적'!N18</f>
        <v>0</v>
      </c>
      <c r="Q62" s="1265">
        <f>'2025년 자금실적'!O18</f>
        <v>0</v>
      </c>
      <c r="R62" s="1265">
        <f>'2025년 자금실적'!P18</f>
        <v>0</v>
      </c>
      <c r="S62" s="1265">
        <f>'2025년 자금실적'!Q18</f>
        <v>0</v>
      </c>
      <c r="T62" s="1265">
        <f>'2025년 자금실적'!R18</f>
        <v>0</v>
      </c>
      <c r="U62" s="1266">
        <f>'2025년 자금실적'!S18</f>
        <v>0</v>
      </c>
      <c r="V62" s="1262">
        <f>'2025년 자금실적'!T18</f>
        <v>1.1417999999999999</v>
      </c>
      <c r="W62" s="1263">
        <f>'2025년 자금실적'!U18</f>
        <v>9.5149999999999998E-2</v>
      </c>
      <c r="X62" s="1158" t="s">
        <v>84</v>
      </c>
    </row>
    <row r="63" spans="1:24" ht="20.100000000000001" customHeight="1" thickBot="1">
      <c r="D63" s="1778"/>
      <c r="E63" s="1139" t="s">
        <v>84</v>
      </c>
      <c r="F63" s="1781" t="s">
        <v>423</v>
      </c>
      <c r="G63" s="1782"/>
      <c r="H63" s="1267">
        <f>'2025년 자금실적'!F19</f>
        <v>730.08137499999998</v>
      </c>
      <c r="I63" s="1268">
        <f>'2025년 자금실적'!G19</f>
        <v>60.840114583333332</v>
      </c>
      <c r="J63" s="1269">
        <f>'2025년 자금실적'!H19</f>
        <v>37.470624999999998</v>
      </c>
      <c r="K63" s="1270">
        <f>'2025년 자금실적'!I19</f>
        <v>8.9751760000000047</v>
      </c>
      <c r="L63" s="1270">
        <f>'2025년 자금실적'!J19</f>
        <v>13.080237000000004</v>
      </c>
      <c r="M63" s="1270">
        <f>'2025년 자금실적'!K19</f>
        <v>17.738089999999996</v>
      </c>
      <c r="N63" s="1270">
        <f>'2025년 자금실적'!L19</f>
        <v>9.7316959999999995</v>
      </c>
      <c r="O63" s="1270">
        <f>'2025년 자금실적'!M19</f>
        <v>19.118051000000239</v>
      </c>
      <c r="P63" s="1270">
        <f>'2025년 자금실적'!N19</f>
        <v>25.367345999999998</v>
      </c>
      <c r="Q63" s="1270">
        <f>'2025년 자금실적'!O19</f>
        <v>11.899623000000002</v>
      </c>
      <c r="R63" s="1270">
        <f>'2025년 자금실적'!P19</f>
        <v>13.752943999999999</v>
      </c>
      <c r="S63" s="1270">
        <f>'2025년 자금실적'!Q19</f>
        <v>17.398427999999999</v>
      </c>
      <c r="T63" s="1270">
        <f>'2025년 자금실적'!R19</f>
        <v>14.994538999999998</v>
      </c>
      <c r="U63" s="1271">
        <f>'2025년 자금실적'!S19</f>
        <v>15.764257999999998</v>
      </c>
      <c r="V63" s="1267">
        <f>'2025년 자금실적'!T19</f>
        <v>205.29101300000019</v>
      </c>
      <c r="W63" s="1268">
        <f>'2025년 자금실적'!U19</f>
        <v>17.107584416666683</v>
      </c>
      <c r="X63" s="1159" t="s">
        <v>84</v>
      </c>
    </row>
    <row r="64" spans="1:24" ht="20.100000000000001" customHeight="1" thickBot="1">
      <c r="D64" s="1140" t="s">
        <v>84</v>
      </c>
      <c r="E64" s="1141" t="s">
        <v>84</v>
      </c>
      <c r="F64" s="1141" t="s">
        <v>84</v>
      </c>
      <c r="G64" s="1142" t="s">
        <v>13</v>
      </c>
      <c r="H64" s="1247">
        <f>'2025년 자금실적'!F20</f>
        <v>138.07748000000001</v>
      </c>
      <c r="I64" s="1248">
        <f>'2025년 자금실적'!G20</f>
        <v>11.506456666666667</v>
      </c>
      <c r="J64" s="1294">
        <f>'2025년 자금실적'!H20</f>
        <v>9.9800599999999999</v>
      </c>
      <c r="K64" s="1295">
        <f>'2025년 자금실적'!I20</f>
        <v>0</v>
      </c>
      <c r="L64" s="1295">
        <f>'2025년 자금실적'!J20</f>
        <v>0</v>
      </c>
      <c r="M64" s="1295">
        <f>'2025년 자금실적'!K20</f>
        <v>0</v>
      </c>
      <c r="N64" s="1295">
        <f>'2025년 자금실적'!L20</f>
        <v>1.5739000000000001</v>
      </c>
      <c r="O64" s="1295">
        <f>'2025년 자금실적'!M20</f>
        <v>5.0915699999999999</v>
      </c>
      <c r="P64" s="1295">
        <f>'2025년 자금실적'!N20</f>
        <v>4.9392199999999997</v>
      </c>
      <c r="Q64" s="1295">
        <f>'2025년 자금실적'!O20</f>
        <v>5.1892199999999997</v>
      </c>
      <c r="R64" s="1295">
        <f>'2025년 자금실적'!P20</f>
        <v>4.9392199999999997</v>
      </c>
      <c r="S64" s="1295">
        <f>'2025년 자금실적'!Q20</f>
        <v>4.9392199999999997</v>
      </c>
      <c r="T64" s="1295">
        <f>'2025년 자금실적'!R20</f>
        <v>4.9392199999999997</v>
      </c>
      <c r="U64" s="1296">
        <f>'2025년 자금실적'!S20</f>
        <v>4.9392199999999997</v>
      </c>
      <c r="V64" s="1247">
        <f>'2025년 자금실적'!T20</f>
        <v>46.530849999999994</v>
      </c>
      <c r="W64" s="1248">
        <f>'2025년 자금실적'!U20</f>
        <v>3.877570833333333</v>
      </c>
      <c r="X64" s="1157" t="s">
        <v>424</v>
      </c>
    </row>
    <row r="65" spans="1:24" ht="20.100000000000001" customHeight="1" thickBot="1">
      <c r="D65" s="1140" t="s">
        <v>84</v>
      </c>
      <c r="E65" s="1141" t="s">
        <v>84</v>
      </c>
      <c r="F65" s="1141" t="s">
        <v>84</v>
      </c>
      <c r="G65" s="1143" t="s">
        <v>10</v>
      </c>
      <c r="H65" s="1262">
        <f>'2025년 자금실적'!F21</f>
        <v>166.54512500000001</v>
      </c>
      <c r="I65" s="1263">
        <f>'2025년 자금실적'!G21</f>
        <v>13.878760416666667</v>
      </c>
      <c r="J65" s="1297">
        <f>'2025년 자금실적'!H21</f>
        <v>13.106854999999999</v>
      </c>
      <c r="K65" s="1298">
        <f>'2025년 자금실적'!I21</f>
        <v>5.4124480000000004</v>
      </c>
      <c r="L65" s="1298">
        <f>'2025년 자금실적'!J21</f>
        <v>5.8184290000000001</v>
      </c>
      <c r="M65" s="1298">
        <f>'2025년 자금실적'!K21</f>
        <v>3.2356410000000002</v>
      </c>
      <c r="N65" s="1298">
        <f>'2025년 자금실적'!L21</f>
        <v>3.6179000000000001</v>
      </c>
      <c r="O65" s="1298">
        <f>'2025년 자금실적'!M21</f>
        <v>4.7735609999999999</v>
      </c>
      <c r="P65" s="1298">
        <f>'2025년 자금실적'!N21</f>
        <v>1.519217</v>
      </c>
      <c r="Q65" s="1298">
        <f>'2025년 자금실적'!O21</f>
        <v>1.2652350000000001</v>
      </c>
      <c r="R65" s="1298">
        <f>'2025년 자금실적'!P21</f>
        <v>1.472461</v>
      </c>
      <c r="S65" s="1298">
        <f>'2025년 자금실적'!Q21</f>
        <v>1.4461660000000001</v>
      </c>
      <c r="T65" s="1298">
        <f>'2025년 자금실적'!R21</f>
        <v>1.5026200000000001</v>
      </c>
      <c r="U65" s="1299">
        <f>'2025년 자금실적'!S21</f>
        <v>4.0066790000000001</v>
      </c>
      <c r="V65" s="1262">
        <f>'2025년 자금실적'!T21</f>
        <v>47.177211999999997</v>
      </c>
      <c r="W65" s="1263">
        <f>'2025년 자금실적'!U21</f>
        <v>3.9314343333333333</v>
      </c>
      <c r="X65" s="1158" t="s">
        <v>84</v>
      </c>
    </row>
    <row r="66" spans="1:24" ht="20.100000000000001" customHeight="1" thickBot="1">
      <c r="D66" s="1140" t="s">
        <v>84</v>
      </c>
      <c r="E66" s="1141" t="s">
        <v>84</v>
      </c>
      <c r="F66" s="1141" t="s">
        <v>84</v>
      </c>
      <c r="G66" s="1143" t="s">
        <v>318</v>
      </c>
      <c r="H66" s="1262">
        <f>'2025년 자금실적'!F22</f>
        <v>104.176384</v>
      </c>
      <c r="I66" s="1263">
        <f>'2025년 자금실적'!G22</f>
        <v>8.6813653333333338</v>
      </c>
      <c r="J66" s="1297">
        <f>'2025년 자금실적'!H22</f>
        <v>3.5292340000000002</v>
      </c>
      <c r="K66" s="1298">
        <f>'2025년 자금실적'!I22</f>
        <v>5.8244999999999998E-2</v>
      </c>
      <c r="L66" s="1298">
        <f>'2025년 자금실적'!J22</f>
        <v>5.6718999999999999E-2</v>
      </c>
      <c r="M66" s="1298">
        <f>'2025년 자금실적'!K22</f>
        <v>3.5357150000000002</v>
      </c>
      <c r="N66" s="1298">
        <f>'2025년 자금실적'!L22</f>
        <v>6.2676999999999997E-2</v>
      </c>
      <c r="O66" s="1298">
        <f>'2025년 자금실적'!M22</f>
        <v>6.1947000000000002E-2</v>
      </c>
      <c r="P66" s="1298">
        <f>'2025년 자금실적'!N22</f>
        <v>3.485957</v>
      </c>
      <c r="Q66" s="1298">
        <f>'2025년 자금실적'!O22</f>
        <v>5.8311000000000002E-2</v>
      </c>
      <c r="R66" s="1298">
        <f>'2025년 자금실적'!P22</f>
        <v>5.7776000000000001E-2</v>
      </c>
      <c r="S66" s="1298">
        <f>'2025년 자금실적'!Q22</f>
        <v>3.5012249999999998</v>
      </c>
      <c r="T66" s="1298">
        <f>'2025년 자금실적'!R22</f>
        <v>5.9861999999999999E-2</v>
      </c>
      <c r="U66" s="1299">
        <f>'2025년 자금실적'!S22</f>
        <v>6.0568999999999998E-2</v>
      </c>
      <c r="V66" s="1262">
        <f>'2025년 자금실적'!T22</f>
        <v>14.528237000000001</v>
      </c>
      <c r="W66" s="1263">
        <f>'2025년 자금실적'!U22</f>
        <v>1.2106864166666667</v>
      </c>
      <c r="X66" s="1158" t="s">
        <v>425</v>
      </c>
    </row>
    <row r="67" spans="1:24" ht="20.100000000000001" customHeight="1" thickBot="1">
      <c r="D67" s="1140" t="s">
        <v>84</v>
      </c>
      <c r="E67" s="1141" t="s">
        <v>84</v>
      </c>
      <c r="F67" s="1141" t="s">
        <v>84</v>
      </c>
      <c r="G67" s="1143" t="s">
        <v>187</v>
      </c>
      <c r="H67" s="1262">
        <f>'2025년 자금실적'!F23</f>
        <v>51.951745000000003</v>
      </c>
      <c r="I67" s="1263">
        <f>'2025년 자금실적'!G23</f>
        <v>4.3293120833333338</v>
      </c>
      <c r="J67" s="1297">
        <f>'2025년 자금실적'!H23</f>
        <v>0.92619600000000002</v>
      </c>
      <c r="K67" s="1298">
        <f>'2025년 자금실적'!I23</f>
        <v>0.18376300000000001</v>
      </c>
      <c r="L67" s="1298">
        <f>'2025년 자금실적'!J23</f>
        <v>1.0995410000000001</v>
      </c>
      <c r="M67" s="1298">
        <f>'2025년 자금실적'!K23</f>
        <v>1.635446</v>
      </c>
      <c r="N67" s="1298">
        <f>'2025년 자금실적'!L23</f>
        <v>0.28932200000000002</v>
      </c>
      <c r="O67" s="1298">
        <f>'2025년 자금실적'!M23</f>
        <v>0.17832200000000001</v>
      </c>
      <c r="P67" s="1298">
        <f>'2025년 자금실적'!N23</f>
        <v>2.5242</v>
      </c>
      <c r="Q67" s="1298">
        <f>'2025년 자금실적'!O23</f>
        <v>0.171571</v>
      </c>
      <c r="R67" s="1298">
        <f>'2025년 자금실적'!P23</f>
        <v>0.173516</v>
      </c>
      <c r="S67" s="1298">
        <f>'2025년 자금실적'!Q23</f>
        <v>0.66048899999999999</v>
      </c>
      <c r="T67" s="1298">
        <f>'2025년 자금실적'!R23</f>
        <v>1.061733</v>
      </c>
      <c r="U67" s="1299">
        <f>'2025년 자금실적'!S23</f>
        <v>0.66478300000000001</v>
      </c>
      <c r="V67" s="1262">
        <f>'2025년 자금실적'!T23</f>
        <v>9.5688820000000003</v>
      </c>
      <c r="W67" s="1263">
        <f>'2025년 자금실적'!U23</f>
        <v>0.7974068333333334</v>
      </c>
      <c r="X67" s="1158" t="s">
        <v>84</v>
      </c>
    </row>
    <row r="68" spans="1:24" ht="20.100000000000001" customHeight="1" thickBot="1">
      <c r="D68" s="1140" t="s">
        <v>84</v>
      </c>
      <c r="E68" s="1141" t="s">
        <v>84</v>
      </c>
      <c r="F68" s="1141" t="s">
        <v>84</v>
      </c>
      <c r="G68" s="1143" t="s">
        <v>319</v>
      </c>
      <c r="H68" s="1262">
        <f>'2025년 자금실적'!F24</f>
        <v>32.314100000000003</v>
      </c>
      <c r="I68" s="1263">
        <f>'2025년 자금실적'!G24</f>
        <v>2.6928416666666668</v>
      </c>
      <c r="J68" s="1297">
        <f>'2025년 자금실적'!H24</f>
        <v>0.35709999999999997</v>
      </c>
      <c r="K68" s="1298">
        <f>'2025년 자금실적'!I24</f>
        <v>0.25369999999999998</v>
      </c>
      <c r="L68" s="1298">
        <f>'2025년 자금실적'!J24</f>
        <v>0.3952</v>
      </c>
      <c r="M68" s="1298">
        <f>'2025년 자금실적'!K24</f>
        <v>0.40100000000000002</v>
      </c>
      <c r="N68" s="1298">
        <f>'2025년 자금실적'!L24</f>
        <v>0.39000060000000003</v>
      </c>
      <c r="O68" s="1298">
        <f>'2025년 자금실적'!M24</f>
        <v>0.32</v>
      </c>
      <c r="P68" s="1298">
        <f>'2025년 자금실적'!N24</f>
        <v>0.32550000000000001</v>
      </c>
      <c r="Q68" s="1298">
        <f>'2025년 자금실적'!O24</f>
        <v>0.42899999999999999</v>
      </c>
      <c r="R68" s="1298">
        <f>'2025년 자금실적'!P24</f>
        <v>0.27189999999999998</v>
      </c>
      <c r="S68" s="1298">
        <f>'2025년 자금실적'!Q24</f>
        <v>0.34300000000000003</v>
      </c>
      <c r="T68" s="1298">
        <f>'2025년 자금실적'!R24</f>
        <v>0.3</v>
      </c>
      <c r="U68" s="1299">
        <f>'2025년 자금실적'!S24</f>
        <v>0.29049999999999998</v>
      </c>
      <c r="V68" s="1262">
        <f>'2025년 자금실적'!T24</f>
        <v>4.0769005999999992</v>
      </c>
      <c r="W68" s="1263">
        <f>'2025년 자금실적'!U24</f>
        <v>0.33974171666666658</v>
      </c>
      <c r="X68" s="1158" t="s">
        <v>84</v>
      </c>
    </row>
    <row r="69" spans="1:24" ht="20.100000000000001" customHeight="1" thickBot="1">
      <c r="D69" s="1140" t="s">
        <v>84</v>
      </c>
      <c r="E69" s="1141" t="s">
        <v>84</v>
      </c>
      <c r="F69" s="1141" t="s">
        <v>84</v>
      </c>
      <c r="G69" s="1143" t="s">
        <v>320</v>
      </c>
      <c r="H69" s="1262">
        <f>'2025년 자금실적'!F25</f>
        <v>10.5994034</v>
      </c>
      <c r="I69" s="1263">
        <f>'2025년 자금실적'!G25</f>
        <v>0.88328361666666666</v>
      </c>
      <c r="J69" s="1297">
        <f>'2025년 자금실적'!H25</f>
        <v>5.8230919999999999</v>
      </c>
      <c r="K69" s="1298">
        <f>'2025년 자금실적'!I25</f>
        <v>1.9278580000000001</v>
      </c>
      <c r="L69" s="1298">
        <f>'2025년 자금실적'!J25</f>
        <v>3.0739800000000002</v>
      </c>
      <c r="M69" s="1298">
        <f>'2025년 자금실적'!K25</f>
        <v>2.4484699999999999</v>
      </c>
      <c r="N69" s="1298">
        <f>'2025년 자금실적'!L25</f>
        <v>2.9398610000000001</v>
      </c>
      <c r="O69" s="1298">
        <f>'2025년 자금실적'!M25</f>
        <v>5.130312</v>
      </c>
      <c r="P69" s="1298">
        <f>'2025년 자금실적'!N25</f>
        <v>4.7461880000000001</v>
      </c>
      <c r="Q69" s="1298">
        <f>'2025년 자금실적'!O25</f>
        <v>3.2738320000000001</v>
      </c>
      <c r="R69" s="1298">
        <f>'2025년 자금실적'!P25</f>
        <v>5.5557829999999999</v>
      </c>
      <c r="S69" s="1298">
        <f>'2025년 자금실적'!Q25</f>
        <v>5.34612</v>
      </c>
      <c r="T69" s="1298">
        <f>'2025년 자금실적'!R25</f>
        <v>6.0721559999999997</v>
      </c>
      <c r="U69" s="1299">
        <f>'2025년 자금실적'!S25</f>
        <v>4.7370390000000002</v>
      </c>
      <c r="V69" s="1262">
        <f>'2025년 자금실적'!T25</f>
        <v>51.074691000000001</v>
      </c>
      <c r="W69" s="1263">
        <f>'2025년 자금실적'!U25</f>
        <v>4.2562242499999998</v>
      </c>
      <c r="X69" s="1158" t="s">
        <v>84</v>
      </c>
    </row>
    <row r="70" spans="1:24" ht="20.100000000000001" customHeight="1" thickBot="1">
      <c r="D70" s="1140" t="s">
        <v>84</v>
      </c>
      <c r="E70" s="1141" t="s">
        <v>84</v>
      </c>
      <c r="F70" s="1141" t="s">
        <v>84</v>
      </c>
      <c r="G70" s="1143" t="s">
        <v>321</v>
      </c>
      <c r="H70" s="1262">
        <f>'2025년 자금실적'!F26</f>
        <v>95.569239999999994</v>
      </c>
      <c r="I70" s="1263">
        <f>'2025년 자금실적'!G26</f>
        <v>7.9641033333333331</v>
      </c>
      <c r="J70" s="1297">
        <f>'2025년 자금실적'!H26</f>
        <v>0.91924799999999995</v>
      </c>
      <c r="K70" s="1298">
        <f>'2025년 자금실적'!I26</f>
        <v>0.91924799999999995</v>
      </c>
      <c r="L70" s="1298">
        <f>'2025년 자금실적'!J26</f>
        <v>0.91924799999999995</v>
      </c>
      <c r="M70" s="1298">
        <f>'2025년 자금실적'!K26</f>
        <v>0.91924799999999995</v>
      </c>
      <c r="N70" s="1298">
        <f>'2025년 자금실적'!L26</f>
        <v>0.91924799999999995</v>
      </c>
      <c r="O70" s="1298">
        <f>'2025년 자금실적'!M26</f>
        <v>0.91924799999999995</v>
      </c>
      <c r="P70" s="1298">
        <f>'2025년 자금실적'!N26</f>
        <v>0.91924799999999995</v>
      </c>
      <c r="Q70" s="1298">
        <f>'2025년 자금실적'!O26</f>
        <v>0.91924799999999995</v>
      </c>
      <c r="R70" s="1298">
        <f>'2025년 자금실적'!P26</f>
        <v>0.91924799999999995</v>
      </c>
      <c r="S70" s="1298">
        <f>'2025년 자금실적'!Q26</f>
        <v>0.91924799999999995</v>
      </c>
      <c r="T70" s="1298">
        <f>'2025년 자금실적'!R26</f>
        <v>0.91924799999999995</v>
      </c>
      <c r="U70" s="1299">
        <f>'2025년 자금실적'!S26</f>
        <v>0.91924799999999995</v>
      </c>
      <c r="V70" s="1262">
        <f>'2025년 자금실적'!T26</f>
        <v>11.030975999999997</v>
      </c>
      <c r="W70" s="1263">
        <f>'2025년 자금실적'!U26</f>
        <v>0.91924799999999973</v>
      </c>
      <c r="X70" s="1158" t="s">
        <v>84</v>
      </c>
    </row>
    <row r="71" spans="1:24" ht="20.100000000000001" customHeight="1" thickBot="1">
      <c r="D71" s="1140" t="s">
        <v>84</v>
      </c>
      <c r="E71" s="1141" t="s">
        <v>84</v>
      </c>
      <c r="F71" s="1141" t="s">
        <v>84</v>
      </c>
      <c r="G71" s="1143" t="s">
        <v>291</v>
      </c>
      <c r="H71" s="1262">
        <f>'2025년 자금실적'!F27</f>
        <v>15.357348999999999</v>
      </c>
      <c r="I71" s="1263">
        <f>'2025년 자금실적'!G27</f>
        <v>1.2797790833333333</v>
      </c>
      <c r="J71" s="1297">
        <f>'2025년 자금실적'!H27</f>
        <v>1E-3</v>
      </c>
      <c r="K71" s="1298">
        <f>'2025년 자금실적'!I27</f>
        <v>0</v>
      </c>
      <c r="L71" s="1298">
        <f>'2025년 자금실적'!J27</f>
        <v>1.5609599999999999</v>
      </c>
      <c r="M71" s="1298">
        <f>'2025년 자금실적'!K27</f>
        <v>4.9542599999999997</v>
      </c>
      <c r="N71" s="1298">
        <f>'2025년 자금실적'!L27</f>
        <v>0</v>
      </c>
      <c r="O71" s="1298">
        <f>'2025년 자금실적'!M27</f>
        <v>0</v>
      </c>
      <c r="P71" s="1298">
        <f>'2025년 자금실적'!N27</f>
        <v>6.6952559999999997</v>
      </c>
      <c r="Q71" s="1298">
        <f>'2025년 자금실적'!O27</f>
        <v>0.45350600000000002</v>
      </c>
      <c r="R71" s="1298">
        <f>'2025년 자금실적'!P27</f>
        <v>0</v>
      </c>
      <c r="S71" s="1298">
        <f>'2025년 자금실적'!Q27</f>
        <v>1E-3</v>
      </c>
      <c r="T71" s="1298">
        <f>'2025년 자금실적'!R27</f>
        <v>0</v>
      </c>
      <c r="U71" s="1299">
        <f>'2025년 자금실적'!S27</f>
        <v>0</v>
      </c>
      <c r="V71" s="1262">
        <f>'2025년 자금실적'!T27</f>
        <v>13.665982</v>
      </c>
      <c r="W71" s="1263">
        <f>'2025년 자금실적'!U27</f>
        <v>1.1388318333333334</v>
      </c>
      <c r="X71" s="1158" t="s">
        <v>426</v>
      </c>
    </row>
    <row r="72" spans="1:24" ht="20.100000000000001" customHeight="1" thickBot="1">
      <c r="D72" s="1140" t="s">
        <v>84</v>
      </c>
      <c r="E72" s="1144" t="s">
        <v>84</v>
      </c>
      <c r="F72" s="1144" t="s">
        <v>84</v>
      </c>
      <c r="G72" s="1145" t="s">
        <v>322</v>
      </c>
      <c r="H72" s="1267">
        <f>'2025년 자금실적'!F28</f>
        <v>70.298817999999997</v>
      </c>
      <c r="I72" s="1268">
        <f>'2025년 자금실적'!G28</f>
        <v>5.8582348333333334</v>
      </c>
      <c r="J72" s="1300">
        <f>'2025년 자금실적'!H28</f>
        <v>2.8278400000000001</v>
      </c>
      <c r="K72" s="1301">
        <f>'2025년 자금실적'!I28</f>
        <v>0.21991400000000016</v>
      </c>
      <c r="L72" s="1301">
        <f>'2025년 자금실적'!J28</f>
        <v>0.15616000000000163</v>
      </c>
      <c r="M72" s="1301">
        <f>'2025년 자금실적'!K28</f>
        <v>0.23690999999999995</v>
      </c>
      <c r="N72" s="1301">
        <f>'2025년 자금실적'!L28</f>
        <v>0.50764699999999952</v>
      </c>
      <c r="O72" s="1301">
        <f>'2025년 자금실적'!M28</f>
        <v>2.6430910000002399</v>
      </c>
      <c r="P72" s="1301">
        <f>'2025년 자금실적'!N28</f>
        <v>0.21256000000000164</v>
      </c>
      <c r="Q72" s="1301">
        <f>'2025년 자금실적'!O28</f>
        <v>0.13970000000000038</v>
      </c>
      <c r="R72" s="1301">
        <f>'2025년 자금실적'!P28</f>
        <v>0.3630400000000007</v>
      </c>
      <c r="S72" s="1301">
        <f>'2025년 자금실적'!Q28</f>
        <v>0.24195999999999973</v>
      </c>
      <c r="T72" s="1301">
        <f>'2025년 자금실적'!R28</f>
        <v>0.13969999999999949</v>
      </c>
      <c r="U72" s="1302">
        <f>'2025년 자금실적'!S28</f>
        <v>0.14622000000000046</v>
      </c>
      <c r="V72" s="1267">
        <f>'2025년 자금실적'!T28</f>
        <v>7.8347420000002437</v>
      </c>
      <c r="W72" s="1268">
        <f>'2025년 자금실적'!U28</f>
        <v>0.65289516666668701</v>
      </c>
      <c r="X72" s="1159" t="s">
        <v>84</v>
      </c>
    </row>
    <row r="73" spans="1:24" ht="20.100000000000001" customHeight="1">
      <c r="D73" s="1146" t="s">
        <v>84</v>
      </c>
      <c r="E73" s="1754" t="s">
        <v>129</v>
      </c>
      <c r="F73" s="1755"/>
      <c r="G73" s="1756"/>
      <c r="H73" s="1147" t="s">
        <v>312</v>
      </c>
      <c r="I73" s="1148" t="s">
        <v>312</v>
      </c>
      <c r="J73" s="1149" t="s">
        <v>312</v>
      </c>
      <c r="K73" s="1150" t="s">
        <v>312</v>
      </c>
      <c r="L73" s="1150" t="s">
        <v>312</v>
      </c>
      <c r="M73" s="1150" t="s">
        <v>312</v>
      </c>
      <c r="N73" s="1150" t="s">
        <v>312</v>
      </c>
      <c r="O73" s="1150" t="s">
        <v>312</v>
      </c>
      <c r="P73" s="1150" t="s">
        <v>312</v>
      </c>
      <c r="Q73" s="1150" t="s">
        <v>312</v>
      </c>
      <c r="R73" s="1150" t="s">
        <v>312</v>
      </c>
      <c r="S73" s="1150" t="s">
        <v>312</v>
      </c>
      <c r="T73" s="1150" t="s">
        <v>312</v>
      </c>
      <c r="U73" s="1151" t="s">
        <v>312</v>
      </c>
      <c r="V73" s="1147" t="s">
        <v>312</v>
      </c>
      <c r="W73" s="1148" t="s">
        <v>312</v>
      </c>
      <c r="X73" s="1160"/>
    </row>
    <row r="74" spans="1:24" ht="20.100000000000001" customHeight="1" thickBot="1">
      <c r="D74" s="1757" t="s">
        <v>94</v>
      </c>
      <c r="E74" s="1758"/>
      <c r="F74" s="1758"/>
      <c r="G74" s="1759"/>
      <c r="H74" s="1272">
        <f>'2025년 자금실적'!F34</f>
        <v>-2231.6238320000002</v>
      </c>
      <c r="I74" s="1273">
        <f>'2025년 자금실적'!G34</f>
        <v>-185.96865266666669</v>
      </c>
      <c r="J74" s="1274">
        <f>'2025년 자금실적'!H34</f>
        <v>-61.344572999999997</v>
      </c>
      <c r="K74" s="1275">
        <f>'2025년 자금실적'!I34</f>
        <v>-43.282218000000015</v>
      </c>
      <c r="L74" s="1275">
        <f>'2025년 자금실적'!J34</f>
        <v>-36.148474000000007</v>
      </c>
      <c r="M74" s="1275">
        <f>'2025년 자금실적'!K34</f>
        <v>-24.269417000000573</v>
      </c>
      <c r="N74" s="1275">
        <f>'2025년 자금실적'!L34</f>
        <v>-31.100717</v>
      </c>
      <c r="O74" s="1275">
        <f>'2025년 자금실적'!M34</f>
        <v>-37.644091000000245</v>
      </c>
      <c r="P74" s="1275">
        <f>'2025년 자금실적'!N34</f>
        <v>-53.066976999999994</v>
      </c>
      <c r="Q74" s="1275">
        <f>'2025년 자금실적'!O34</f>
        <v>-37.371623000000007</v>
      </c>
      <c r="R74" s="1275">
        <f>'2025년 자금실적'!P34</f>
        <v>-37.936336000000004</v>
      </c>
      <c r="S74" s="1275">
        <f>'2025년 자금실적'!Q34</f>
        <v>-42.951456999999998</v>
      </c>
      <c r="T74" s="1275">
        <f>'2025년 자금실적'!R34</f>
        <v>-41.974699999999991</v>
      </c>
      <c r="U74" s="1276">
        <f>'2025년 자금실적'!S34</f>
        <v>-46.060198999999997</v>
      </c>
      <c r="V74" s="1272">
        <f>'2025년 자금실적'!T34</f>
        <v>-493.15078200000079</v>
      </c>
      <c r="W74" s="1273">
        <f>'2025년 자금실적'!U34</f>
        <v>-41.095898500000068</v>
      </c>
      <c r="X74" s="1161" t="s">
        <v>84</v>
      </c>
    </row>
    <row r="75" spans="1:24" ht="20.100000000000001" customHeight="1">
      <c r="D75" s="1146" t="s">
        <v>84</v>
      </c>
      <c r="E75" s="1760" t="s">
        <v>137</v>
      </c>
      <c r="F75" s="1761"/>
      <c r="G75" s="1762"/>
      <c r="H75" s="1277">
        <f>'2025년 자금실적'!F35</f>
        <v>-2924.3312510000001</v>
      </c>
      <c r="I75" s="1278">
        <f>'2025년 자금실적'!G35</f>
        <v>-243.69427091666668</v>
      </c>
      <c r="J75" s="1279">
        <f>'2025년 자금실적'!H35</f>
        <v>-61.344572999999997</v>
      </c>
      <c r="K75" s="1280">
        <f>'2025년 자금실적'!I35</f>
        <v>-43.282218000000015</v>
      </c>
      <c r="L75" s="1280">
        <f>'2025년 자금실적'!J35</f>
        <v>-36.148474000000007</v>
      </c>
      <c r="M75" s="1280">
        <f>'2025년 자금실적'!K35</f>
        <v>-24.269417000000573</v>
      </c>
      <c r="N75" s="1280">
        <f>'2025년 자금실적'!L35</f>
        <v>-31.100717</v>
      </c>
      <c r="O75" s="1280">
        <f>'2025년 자금실적'!M35</f>
        <v>-37.644091000000245</v>
      </c>
      <c r="P75" s="1280">
        <f>'2025년 자금실적'!N35</f>
        <v>-53.066976999999994</v>
      </c>
      <c r="Q75" s="1280">
        <f>'2025년 자금실적'!O35</f>
        <v>-37.371623000000007</v>
      </c>
      <c r="R75" s="1280">
        <f>'2025년 자금실적'!P35</f>
        <v>-37.936336000000004</v>
      </c>
      <c r="S75" s="1280">
        <f>'2025년 자금실적'!Q35</f>
        <v>-42.951456999999998</v>
      </c>
      <c r="T75" s="1280">
        <f>'2025년 자금실적'!R35</f>
        <v>-41.974699999999991</v>
      </c>
      <c r="U75" s="1281">
        <f>'2025년 자금실적'!S35</f>
        <v>-46.060198999999997</v>
      </c>
      <c r="V75" s="1277">
        <f>'2025년 자금실적'!T35</f>
        <v>-493.15078200000079</v>
      </c>
      <c r="W75" s="1278">
        <f>'2025년 자금실적'!U35</f>
        <v>-41.095898500000068</v>
      </c>
      <c r="X75" s="1162" t="s">
        <v>84</v>
      </c>
    </row>
    <row r="76" spans="1:24" ht="20.100000000000001" customHeight="1">
      <c r="D76" s="1763" t="s">
        <v>427</v>
      </c>
      <c r="E76" s="1763"/>
      <c r="F76" s="1763"/>
      <c r="G76" s="1764"/>
      <c r="H76" s="1282">
        <f>'2025년 자금실적'!F36</f>
        <v>0</v>
      </c>
      <c r="I76" s="1283">
        <f>'2025년 자금실적'!G36</f>
        <v>0</v>
      </c>
      <c r="J76" s="1284">
        <f>'2025년 자금실적'!H36</f>
        <v>0</v>
      </c>
      <c r="K76" s="1285">
        <f>'2025년 자금실적'!I36</f>
        <v>0</v>
      </c>
      <c r="L76" s="1285">
        <f>'2025년 자금실적'!J36</f>
        <v>0</v>
      </c>
      <c r="M76" s="1285">
        <f>'2025년 자금실적'!K36</f>
        <v>0</v>
      </c>
      <c r="N76" s="1285">
        <f>'2025년 자금실적'!L36</f>
        <v>0</v>
      </c>
      <c r="O76" s="1285">
        <f>'2025년 자금실적'!M36</f>
        <v>0</v>
      </c>
      <c r="P76" s="1285">
        <f>'2025년 자금실적'!N36</f>
        <v>0</v>
      </c>
      <c r="Q76" s="1285">
        <f>'2025년 자금실적'!O36</f>
        <v>0</v>
      </c>
      <c r="R76" s="1285">
        <f>'2025년 자금실적'!P36</f>
        <v>0</v>
      </c>
      <c r="S76" s="1285">
        <f>'2025년 자금실적'!Q36</f>
        <v>0</v>
      </c>
      <c r="T76" s="1285">
        <f>'2025년 자금실적'!R36</f>
        <v>0</v>
      </c>
      <c r="U76" s="1286">
        <f>'2025년 자금실적'!S36</f>
        <v>0</v>
      </c>
      <c r="V76" s="1287">
        <f>'2025년 자금실적'!T36</f>
        <v>0</v>
      </c>
      <c r="W76" s="1283">
        <f>'2025년 자금실적'!U36</f>
        <v>0</v>
      </c>
      <c r="X76" s="1163" t="s">
        <v>84</v>
      </c>
    </row>
    <row r="77" spans="1:24" ht="20.100000000000001" customHeight="1">
      <c r="D77" s="1765" t="s">
        <v>428</v>
      </c>
      <c r="E77" s="1766"/>
      <c r="F77" s="1766"/>
      <c r="G77" s="1767"/>
      <c r="H77" s="1288">
        <f>'2025년 자금실적'!F40</f>
        <v>4099.9981339999995</v>
      </c>
      <c r="I77" s="1289">
        <f>'2025년 자금실적'!G40</f>
        <v>0</v>
      </c>
      <c r="J77" s="1290">
        <f>'2025년 자금실적'!H40</f>
        <v>4038.6535610000005</v>
      </c>
      <c r="K77" s="1291">
        <f>'2025년 자금실적'!I40</f>
        <v>3995.3713430000007</v>
      </c>
      <c r="L77" s="1291">
        <f>'2025년 자금실적'!J40</f>
        <v>3959.2228690000006</v>
      </c>
      <c r="M77" s="1291">
        <f>'2025년 자금실적'!K40</f>
        <v>3934.9534520000002</v>
      </c>
      <c r="N77" s="1291">
        <f>'2025년 자금실적'!L40</f>
        <v>3903.8527350000004</v>
      </c>
      <c r="O77" s="1291">
        <f>'2025년 자금실적'!M40</f>
        <v>3866.2086440000003</v>
      </c>
      <c r="P77" s="1291">
        <f>'2025년 자금실적'!N40</f>
        <v>3813.1416670000003</v>
      </c>
      <c r="Q77" s="1291">
        <f>'2025년 자금실적'!O40</f>
        <v>3775.7700440000003</v>
      </c>
      <c r="R77" s="1291">
        <f>'2025년 자금실적'!P40</f>
        <v>3737.8337080000001</v>
      </c>
      <c r="S77" s="1291">
        <f>'2025년 자금실적'!Q40</f>
        <v>3694.882251</v>
      </c>
      <c r="T77" s="1291">
        <f>'2025년 자금실적'!R40</f>
        <v>3652.9075509999998</v>
      </c>
      <c r="U77" s="1292">
        <f>'2025년 자금실적'!S40</f>
        <v>3606.8473519999998</v>
      </c>
      <c r="V77" s="1288">
        <f>'2025년 자금실적'!T40</f>
        <v>3606.8473519999998</v>
      </c>
      <c r="W77" s="1293">
        <f>'2025년 자금실적'!U40</f>
        <v>0</v>
      </c>
      <c r="X77" s="1164" t="s">
        <v>84</v>
      </c>
    </row>
    <row r="78" spans="1:24" s="1068" customFormat="1" ht="20.100000000000001" customHeight="1">
      <c r="A78" s="1069"/>
      <c r="B78" s="1071">
        <v>5</v>
      </c>
      <c r="C78" s="1072" t="s">
        <v>410</v>
      </c>
      <c r="D78" s="1071">
        <v>26</v>
      </c>
      <c r="E78" s="1071">
        <v>21</v>
      </c>
    </row>
    <row r="79" spans="1:24" ht="20.100000000000001" customHeight="1">
      <c r="D79" s="1794" t="s">
        <v>28</v>
      </c>
      <c r="E79" s="1795"/>
      <c r="F79" s="1795"/>
      <c r="G79" s="1796"/>
      <c r="H79" s="1803" t="s">
        <v>448</v>
      </c>
      <c r="I79" s="1796"/>
      <c r="J79" s="1783" t="s">
        <v>459</v>
      </c>
      <c r="K79" s="1784"/>
      <c r="L79" s="1784"/>
      <c r="M79" s="1784"/>
      <c r="N79" s="1784"/>
      <c r="O79" s="1784"/>
      <c r="P79" s="1784"/>
      <c r="Q79" s="1784"/>
      <c r="R79" s="1784"/>
      <c r="S79" s="1784"/>
      <c r="T79" s="1784"/>
      <c r="U79" s="1784"/>
      <c r="V79" s="1784"/>
      <c r="W79" s="1785"/>
      <c r="X79" s="1786" t="s">
        <v>307</v>
      </c>
    </row>
    <row r="80" spans="1:24" ht="20.100000000000001" customHeight="1">
      <c r="D80" s="1797"/>
      <c r="E80" s="1798"/>
      <c r="F80" s="1798"/>
      <c r="G80" s="1799"/>
      <c r="H80" s="1789" t="s">
        <v>308</v>
      </c>
      <c r="I80" s="1790"/>
      <c r="J80" s="1783" t="s">
        <v>308</v>
      </c>
      <c r="K80" s="1784"/>
      <c r="L80" s="1784"/>
      <c r="M80" s="1784"/>
      <c r="N80" s="1784"/>
      <c r="O80" s="1784"/>
      <c r="P80" s="1784"/>
      <c r="Q80" s="1791" t="s">
        <v>441</v>
      </c>
      <c r="R80" s="1791"/>
      <c r="S80" s="1791"/>
      <c r="T80" s="1791"/>
      <c r="U80" s="1792"/>
      <c r="V80" s="1125" t="s">
        <v>84</v>
      </c>
      <c r="W80" s="1126" t="s">
        <v>84</v>
      </c>
      <c r="X80" s="1787"/>
    </row>
    <row r="81" spans="4:24" ht="20.100000000000001" customHeight="1">
      <c r="D81" s="1800"/>
      <c r="E81" s="1801"/>
      <c r="F81" s="1801"/>
      <c r="G81" s="1802"/>
      <c r="H81" s="1127" t="s">
        <v>309</v>
      </c>
      <c r="I81" s="1128" t="s">
        <v>310</v>
      </c>
      <c r="J81" s="1129" t="s">
        <v>113</v>
      </c>
      <c r="K81" s="1130" t="s">
        <v>114</v>
      </c>
      <c r="L81" s="1130" t="s">
        <v>115</v>
      </c>
      <c r="M81" s="1130" t="s">
        <v>116</v>
      </c>
      <c r="N81" s="1130" t="s">
        <v>117</v>
      </c>
      <c r="O81" s="1130" t="s">
        <v>412</v>
      </c>
      <c r="P81" s="1130" t="s">
        <v>413</v>
      </c>
      <c r="Q81" s="1130" t="s">
        <v>414</v>
      </c>
      <c r="R81" s="1130" t="s">
        <v>415</v>
      </c>
      <c r="S81" s="1130" t="s">
        <v>416</v>
      </c>
      <c r="T81" s="1130" t="s">
        <v>417</v>
      </c>
      <c r="U81" s="1131" t="s">
        <v>418</v>
      </c>
      <c r="V81" s="1127" t="s">
        <v>419</v>
      </c>
      <c r="W81" s="1128" t="s">
        <v>420</v>
      </c>
      <c r="X81" s="1788"/>
    </row>
    <row r="82" spans="4:24" ht="20.100000000000001" customHeight="1">
      <c r="D82" s="1793" t="s">
        <v>421</v>
      </c>
      <c r="E82" s="1763"/>
      <c r="F82" s="1763"/>
      <c r="G82" s="1764"/>
      <c r="H82" s="1132">
        <f>'2026년 자금실적'!F11</f>
        <v>4099.9981340000004</v>
      </c>
      <c r="I82" s="1133">
        <f>'2026년 자금실적'!G11</f>
        <v>0</v>
      </c>
      <c r="J82" s="1134">
        <f>'2026년 자금실적'!H11</f>
        <v>3607.0897920000002</v>
      </c>
      <c r="K82" s="1135">
        <f>'2026년 자금실적'!I11</f>
        <v>3561.0751520000003</v>
      </c>
      <c r="L82" s="1135">
        <f>'2026년 자금실적'!J11</f>
        <v>3497.4780820000005</v>
      </c>
      <c r="M82" s="1135">
        <f>'2026년 자금실적'!K11</f>
        <v>2471.3552810000006</v>
      </c>
      <c r="N82" s="1135">
        <f>'2026년 자금실적'!L11</f>
        <v>2470.2990430000004</v>
      </c>
      <c r="O82" s="1135">
        <f>'2026년 자금실적'!M11</f>
        <v>2488.7483270000002</v>
      </c>
      <c r="P82" s="1135">
        <f>'2026년 자금실적'!N11</f>
        <v>2462.4868820000002</v>
      </c>
      <c r="Q82" s="1135">
        <f>'2026년 자금실적'!O11</f>
        <v>2421.348313</v>
      </c>
      <c r="R82" s="1135">
        <f>'2026년 자금실적'!P11</f>
        <v>2390.3125030000001</v>
      </c>
      <c r="S82" s="1135">
        <f>'2026년 자금실적'!Q11</f>
        <v>2354.4613039999999</v>
      </c>
      <c r="T82" s="1135">
        <f>'2026년 자금실적'!R11</f>
        <v>2315.7666559999998</v>
      </c>
      <c r="U82" s="1136">
        <f>'2026년 자금실적'!S11</f>
        <v>2280.5127329999996</v>
      </c>
      <c r="V82" s="1132">
        <f>'2026년 자금실적'!T11</f>
        <v>3607.0897920000002</v>
      </c>
      <c r="W82" s="1137">
        <f>'2026년 자금실적'!U11</f>
        <v>0</v>
      </c>
      <c r="X82" s="1152" t="s">
        <v>84</v>
      </c>
    </row>
    <row r="83" spans="4:24" ht="20.100000000000001" customHeight="1" thickBot="1">
      <c r="D83" s="1757" t="s">
        <v>422</v>
      </c>
      <c r="E83" s="1758"/>
      <c r="F83" s="1758"/>
      <c r="G83" s="1759"/>
      <c r="H83" s="1242">
        <f>'2026년 자금실적'!F12</f>
        <v>58.275550999999425</v>
      </c>
      <c r="I83" s="1243">
        <f>'2026년 자금실적'!G12</f>
        <v>4.8562959166666184</v>
      </c>
      <c r="J83" s="1244">
        <f>'2026년 자금실적'!H12</f>
        <v>16.726368999999998</v>
      </c>
      <c r="K83" s="1245">
        <f>'2026년 자금실적'!I12</f>
        <v>1.412739</v>
      </c>
      <c r="L83" s="1245">
        <f>'2026년 자금실적'!J12</f>
        <v>0.63271200000000005</v>
      </c>
      <c r="M83" s="1245">
        <f>'2026년 자금실적'!K12</f>
        <v>30.488058000000002</v>
      </c>
      <c r="N83" s="1245">
        <f>'2026년 자금실적'!L12</f>
        <v>52.683681999999997</v>
      </c>
      <c r="O83" s="1245">
        <f>'2026년 자금실적'!M12</f>
        <v>6.535533</v>
      </c>
      <c r="P83" s="1245">
        <f>'2026년 자금실적'!N12</f>
        <v>0.13434800000000002</v>
      </c>
      <c r="Q83" s="1245">
        <f>'2026년 자금실적'!O12</f>
        <v>5.6328000000000003E-2</v>
      </c>
      <c r="R83" s="1245">
        <f>'2026년 자금실적'!P12</f>
        <v>0.38500000000000001</v>
      </c>
      <c r="S83" s="1245">
        <f>'2026년 자금실적'!Q12</f>
        <v>0.38500000000000001</v>
      </c>
      <c r="T83" s="1245">
        <f>'2026년 자금실적'!R12</f>
        <v>0.38500000000000001</v>
      </c>
      <c r="U83" s="1246">
        <f>'2026년 자금실적'!S12</f>
        <v>0.38500000000000001</v>
      </c>
      <c r="V83" s="1242">
        <f>'2026년 자금실적'!T12</f>
        <v>110.20976899999999</v>
      </c>
      <c r="W83" s="1243">
        <f>'2026년 자금실적'!U12</f>
        <v>9.1841474166666668</v>
      </c>
      <c r="X83" s="1153"/>
    </row>
    <row r="84" spans="4:24" ht="20.100000000000001" customHeight="1" thickBot="1">
      <c r="D84" s="1772" t="s">
        <v>84</v>
      </c>
      <c r="E84" s="1774" t="s">
        <v>127</v>
      </c>
      <c r="F84" s="1775"/>
      <c r="G84" s="1776"/>
      <c r="H84" s="1247">
        <f>'2026년 자금실적'!F13</f>
        <v>58.275550999999425</v>
      </c>
      <c r="I84" s="1248">
        <f>'2026년 자금실적'!G13</f>
        <v>4.8562959166666184</v>
      </c>
      <c r="J84" s="1249">
        <f>'2026년 자금실적'!H13</f>
        <v>16.726368999999998</v>
      </c>
      <c r="K84" s="1250">
        <f>'2026년 자금실적'!I13</f>
        <v>1.412739</v>
      </c>
      <c r="L84" s="1250">
        <f>'2026년 자금실적'!J13</f>
        <v>0.63271200000000005</v>
      </c>
      <c r="M84" s="1250">
        <f>'2026년 자금실적'!K13</f>
        <v>15.121058</v>
      </c>
      <c r="N84" s="1250">
        <f>'2026년 자금실적'!L13</f>
        <v>1.4978899999999999</v>
      </c>
      <c r="O84" s="1250">
        <f>'2026년 자금실적'!M13</f>
        <v>6.535533</v>
      </c>
      <c r="P84" s="1250">
        <f>'2026년 자금실적'!N13</f>
        <v>0.13434800000000002</v>
      </c>
      <c r="Q84" s="1250">
        <f>'2026년 자금실적'!O13</f>
        <v>5.6328000000000003E-2</v>
      </c>
      <c r="R84" s="1250">
        <f>'2026년 자금실적'!P13</f>
        <v>0.38500000000000001</v>
      </c>
      <c r="S84" s="1250">
        <f>'2026년 자금실적'!Q13</f>
        <v>0.38500000000000001</v>
      </c>
      <c r="T84" s="1250">
        <f>'2026년 자금실적'!R13</f>
        <v>0.38500000000000001</v>
      </c>
      <c r="U84" s="1251">
        <f>'2026년 자금실적'!S13</f>
        <v>0.38500000000000001</v>
      </c>
      <c r="V84" s="1247">
        <f>'2026년 자금실적'!T13</f>
        <v>43.656976999999991</v>
      </c>
      <c r="W84" s="1248">
        <f>'2026년 자금실적'!U13</f>
        <v>3.6380814166666657</v>
      </c>
      <c r="X84" s="1154" t="str">
        <f>'2026년 자금실적'!V13</f>
        <v>○ 이자수익, 세금환급(부가세, 법인세) 등</v>
      </c>
    </row>
    <row r="85" spans="4:24" ht="20.100000000000001" customHeight="1">
      <c r="D85" s="1773"/>
      <c r="E85" s="1760" t="s">
        <v>129</v>
      </c>
      <c r="F85" s="1761"/>
      <c r="G85" s="1762"/>
      <c r="H85" s="1252">
        <f>'2026년 자금실적'!F14</f>
        <v>0</v>
      </c>
      <c r="I85" s="1253">
        <f>'2026년 자금실적'!G14</f>
        <v>0</v>
      </c>
      <c r="J85" s="1254">
        <f>'2026년 자금실적'!H14</f>
        <v>0</v>
      </c>
      <c r="K85" s="1255">
        <f>'2026년 자금실적'!I14</f>
        <v>0</v>
      </c>
      <c r="L85" s="1255">
        <f>'2026년 자금실적'!J14</f>
        <v>0</v>
      </c>
      <c r="M85" s="1255">
        <f>'2026년 자금실적'!K14</f>
        <v>15.367000000000001</v>
      </c>
      <c r="N85" s="1255">
        <f>'2026년 자금실적'!L14</f>
        <v>51.185791999999999</v>
      </c>
      <c r="O85" s="1255">
        <f>'2026년 자금실적'!M14</f>
        <v>0</v>
      </c>
      <c r="P85" s="1255">
        <f>'2026년 자금실적'!N14</f>
        <v>0</v>
      </c>
      <c r="Q85" s="1255">
        <f>'2026년 자금실적'!O14</f>
        <v>0</v>
      </c>
      <c r="R85" s="1255">
        <f>'2026년 자금실적'!P14</f>
        <v>0</v>
      </c>
      <c r="S85" s="1255">
        <f>'2026년 자금실적'!Q14</f>
        <v>0</v>
      </c>
      <c r="T85" s="1255">
        <f>'2026년 자금실적'!R14</f>
        <v>0</v>
      </c>
      <c r="U85" s="1256">
        <f>'2026년 자금실적'!S14</f>
        <v>0</v>
      </c>
      <c r="V85" s="1252">
        <f>'2026년 자금실적'!T14</f>
        <v>66.552791999999997</v>
      </c>
      <c r="W85" s="1253">
        <f>'2026년 자금실적'!U14</f>
        <v>5.5460659999999997</v>
      </c>
      <c r="X85" s="1155" t="str">
        <f>'2026년 자금실적'!V14</f>
        <v>○ 자산양수도 대금 등</v>
      </c>
    </row>
    <row r="86" spans="4:24" ht="20.100000000000001" customHeight="1" thickBot="1">
      <c r="D86" s="1757" t="s">
        <v>93</v>
      </c>
      <c r="E86" s="1758"/>
      <c r="F86" s="1758"/>
      <c r="G86" s="1759"/>
      <c r="H86" s="1242">
        <f>'2026년 자금실적'!F15</f>
        <v>551.42633300000023</v>
      </c>
      <c r="I86" s="1243">
        <f>'2026년 자금실적'!G15</f>
        <v>45.952194416666686</v>
      </c>
      <c r="J86" s="1244">
        <f>'2026년 자금실적'!H15</f>
        <v>62.741008999999998</v>
      </c>
      <c r="K86" s="1245">
        <f>'2026년 자금실적'!I15</f>
        <v>65.00980899999999</v>
      </c>
      <c r="L86" s="1245">
        <f>'2026년 자금실적'!J15</f>
        <v>1026.7555130000001</v>
      </c>
      <c r="M86" s="1245">
        <f>'2026년 자금실적'!K15</f>
        <v>31.544295999999996</v>
      </c>
      <c r="N86" s="1245">
        <f>'2026년 자금실적'!L15</f>
        <v>34.234397999999999</v>
      </c>
      <c r="O86" s="1245">
        <f>'2026년 자금실적'!M15</f>
        <v>32.796977999999996</v>
      </c>
      <c r="P86" s="1245">
        <f>'2026년 자금실적'!N15</f>
        <v>41.272917</v>
      </c>
      <c r="Q86" s="1245">
        <f>'2026년 자금실적'!O15</f>
        <v>31.092138000000002</v>
      </c>
      <c r="R86" s="1245">
        <f>'2026년 자금실적'!P15</f>
        <v>36.236198999999999</v>
      </c>
      <c r="S86" s="1245">
        <f>'2026년 자금실적'!Q15</f>
        <v>39.079647999999999</v>
      </c>
      <c r="T86" s="1245">
        <f>'2026년 자금실적'!R15</f>
        <v>35.638923000000005</v>
      </c>
      <c r="U86" s="1246">
        <f>'2026년 자금실적'!S15</f>
        <v>35.640370000000004</v>
      </c>
      <c r="V86" s="1242">
        <f>'2026년 자금실적'!T15</f>
        <v>1472.0421980000001</v>
      </c>
      <c r="W86" s="1243">
        <f>'2026년 자금실적'!U15</f>
        <v>122.67018316666667</v>
      </c>
      <c r="X86" s="1153"/>
    </row>
    <row r="87" spans="4:24" ht="20.100000000000001" customHeight="1" thickBot="1">
      <c r="D87" s="1772" t="s">
        <v>84</v>
      </c>
      <c r="E87" s="1774" t="s">
        <v>127</v>
      </c>
      <c r="F87" s="1775"/>
      <c r="G87" s="1776"/>
      <c r="H87" s="1257">
        <f>'2026년 자금실적'!F16</f>
        <v>551.42633300000023</v>
      </c>
      <c r="I87" s="1258">
        <f>'2026년 자금실적'!G16</f>
        <v>45.952194416666686</v>
      </c>
      <c r="J87" s="1259">
        <f>'2026년 자금실적'!H16</f>
        <v>62.741008999999998</v>
      </c>
      <c r="K87" s="1260">
        <f>'2026년 자금실적'!I16</f>
        <v>57.873358999999994</v>
      </c>
      <c r="L87" s="1260">
        <f>'2026년 자금실적'!J16</f>
        <v>26.756513000000002</v>
      </c>
      <c r="M87" s="1260">
        <f>'2026년 자금실적'!K16</f>
        <v>31.544295999999996</v>
      </c>
      <c r="N87" s="1260">
        <f>'2026년 자금실적'!L16</f>
        <v>34.234397999999999</v>
      </c>
      <c r="O87" s="1260">
        <f>'2026년 자금실적'!M16</f>
        <v>32.796977999999996</v>
      </c>
      <c r="P87" s="1260">
        <f>'2026년 자금실적'!N16</f>
        <v>41.272917</v>
      </c>
      <c r="Q87" s="1260">
        <f>'2026년 자금실적'!O16</f>
        <v>31.092138000000002</v>
      </c>
      <c r="R87" s="1260">
        <f>'2026년 자금실적'!P16</f>
        <v>36.236198999999999</v>
      </c>
      <c r="S87" s="1260">
        <f>'2026년 자금실적'!Q16</f>
        <v>39.079647999999999</v>
      </c>
      <c r="T87" s="1260">
        <f>'2026년 자금실적'!R16</f>
        <v>35.638923000000005</v>
      </c>
      <c r="U87" s="1261">
        <f>'2026년 자금실적'!S16</f>
        <v>35.640370000000004</v>
      </c>
      <c r="V87" s="1257">
        <f>'2026년 자금실적'!T16</f>
        <v>464.90674800000005</v>
      </c>
      <c r="W87" s="1258">
        <f>'2026년 자금실적'!U16</f>
        <v>38.742229000000002</v>
      </c>
      <c r="X87" s="1156"/>
    </row>
    <row r="88" spans="4:24" ht="20.100000000000001" customHeight="1" thickBot="1">
      <c r="D88" s="1777"/>
      <c r="E88" s="1138" t="s">
        <v>84</v>
      </c>
      <c r="F88" s="1779" t="s">
        <v>15</v>
      </c>
      <c r="G88" s="1780"/>
      <c r="H88" s="1247">
        <f>'2026년 자금실적'!F17</f>
        <v>344.99351999999999</v>
      </c>
      <c r="I88" s="1248">
        <f>'2026년 자금실적'!G17</f>
        <v>28.749459999999999</v>
      </c>
      <c r="J88" s="1249">
        <f>'2026년 자금실적'!H17</f>
        <v>43.634929999999997</v>
      </c>
      <c r="K88" s="1250">
        <f>'2026년 자금실적'!I17</f>
        <v>38.992429999999999</v>
      </c>
      <c r="L88" s="1250">
        <f>'2026년 자금실적'!J17</f>
        <v>20.246437</v>
      </c>
      <c r="M88" s="1250">
        <f>'2026년 자금실적'!K17</f>
        <v>20.133706999999998</v>
      </c>
      <c r="N88" s="1250">
        <f>'2026년 자금실적'!L17</f>
        <v>18.989177000000002</v>
      </c>
      <c r="O88" s="1250">
        <f>'2026년 자금실적'!M17</f>
        <v>19.808036999999999</v>
      </c>
      <c r="P88" s="1250">
        <f>'2026년 자금실적'!N17</f>
        <v>19.669626999999998</v>
      </c>
      <c r="Q88" s="1250">
        <f>'2026년 자금실적'!O17</f>
        <v>19.932470000000002</v>
      </c>
      <c r="R88" s="1250">
        <f>'2026년 자금실적'!P17</f>
        <v>21.348950000000002</v>
      </c>
      <c r="S88" s="1250">
        <f>'2026년 자금실적'!Q17</f>
        <v>21.348950000000002</v>
      </c>
      <c r="T88" s="1250">
        <f>'2026년 자금실적'!R17</f>
        <v>21.348950000000002</v>
      </c>
      <c r="U88" s="1251">
        <f>'2026년 자금실적'!S17</f>
        <v>21.348950000000002</v>
      </c>
      <c r="V88" s="1247">
        <f>'2026년 자금실적'!T17</f>
        <v>286.802615</v>
      </c>
      <c r="W88" s="1248">
        <f>'2026년 자금실적'!U17</f>
        <v>23.900217916666666</v>
      </c>
      <c r="X88" s="1157" t="str">
        <f>'2026년 자금실적'!V17</f>
        <v>○ 급여, 4대보험, 퇴직연금 등</v>
      </c>
    </row>
    <row r="89" spans="4:24" ht="20.100000000000001" customHeight="1" thickBot="1">
      <c r="D89" s="1777"/>
      <c r="E89" s="1138" t="s">
        <v>84</v>
      </c>
      <c r="F89" s="1781" t="s">
        <v>316</v>
      </c>
      <c r="G89" s="1782"/>
      <c r="H89" s="1262">
        <f>'2026년 자금실적'!F18</f>
        <v>1.1417999999999999</v>
      </c>
      <c r="I89" s="1263">
        <f>'2026년 자금실적'!G18</f>
        <v>9.5149999999999998E-2</v>
      </c>
      <c r="J89" s="1264">
        <f>'2026년 자금실적'!H18</f>
        <v>0</v>
      </c>
      <c r="K89" s="1265">
        <f>'2026년 자금실적'!I18</f>
        <v>0</v>
      </c>
      <c r="L89" s="1265">
        <f>'2026년 자금실적'!J18</f>
        <v>0</v>
      </c>
      <c r="M89" s="1265">
        <f>'2026년 자금실적'!K18</f>
        <v>0</v>
      </c>
      <c r="N89" s="1265">
        <f>'2026년 자금실적'!L18</f>
        <v>0</v>
      </c>
      <c r="O89" s="1265">
        <f>'2026년 자금실적'!M18</f>
        <v>0</v>
      </c>
      <c r="P89" s="1265">
        <f>'2026년 자금실적'!N18</f>
        <v>0</v>
      </c>
      <c r="Q89" s="1265">
        <f>'2026년 자금실적'!O18</f>
        <v>0</v>
      </c>
      <c r="R89" s="1265">
        <f>'2026년 자금실적'!P18</f>
        <v>0</v>
      </c>
      <c r="S89" s="1265">
        <f>'2026년 자금실적'!Q18</f>
        <v>0</v>
      </c>
      <c r="T89" s="1265">
        <f>'2026년 자금실적'!R18</f>
        <v>0</v>
      </c>
      <c r="U89" s="1266">
        <f>'2026년 자금실적'!S18</f>
        <v>0</v>
      </c>
      <c r="V89" s="1262">
        <f>'2026년 자금실적'!T18</f>
        <v>0</v>
      </c>
      <c r="W89" s="1263">
        <f>'2026년 자금실적'!U18</f>
        <v>0</v>
      </c>
      <c r="X89" s="1158">
        <f>'2026년 자금실적'!V18</f>
        <v>0</v>
      </c>
    </row>
    <row r="90" spans="4:24" ht="20.100000000000001" customHeight="1" thickBot="1">
      <c r="D90" s="1778"/>
      <c r="E90" s="1139" t="s">
        <v>84</v>
      </c>
      <c r="F90" s="1781" t="s">
        <v>423</v>
      </c>
      <c r="G90" s="1782"/>
      <c r="H90" s="1267">
        <f>'2026년 자금실적'!F19</f>
        <v>205.29101300000019</v>
      </c>
      <c r="I90" s="1268">
        <f>'2026년 자금실적'!G19</f>
        <v>17.107584416666683</v>
      </c>
      <c r="J90" s="1269">
        <f>'2026년 자금실적'!H19</f>
        <v>19.106079000000001</v>
      </c>
      <c r="K90" s="1270">
        <f>'2026년 자금실적'!I19</f>
        <v>18.880928999999998</v>
      </c>
      <c r="L90" s="1270">
        <f>'2026년 자금실적'!J19</f>
        <v>6.5100760000000006</v>
      </c>
      <c r="M90" s="1270">
        <f>'2026년 자금실적'!K19</f>
        <v>11.410589</v>
      </c>
      <c r="N90" s="1270">
        <f>'2026년 자금실적'!L19</f>
        <v>15.245220999999999</v>
      </c>
      <c r="O90" s="1270">
        <f>'2026년 자금실적'!M19</f>
        <v>12.988940999999999</v>
      </c>
      <c r="P90" s="1270">
        <f>'2026년 자금실적'!N19</f>
        <v>21.603290000000001</v>
      </c>
      <c r="Q90" s="1270">
        <f>'2026년 자금실적'!O19</f>
        <v>11.159668</v>
      </c>
      <c r="R90" s="1270">
        <f>'2026년 자금실적'!P19</f>
        <v>14.887248999999999</v>
      </c>
      <c r="S90" s="1270">
        <f>'2026년 자금실적'!Q19</f>
        <v>17.730697999999997</v>
      </c>
      <c r="T90" s="1270">
        <f>'2026년 자금실적'!R19</f>
        <v>14.289973000000002</v>
      </c>
      <c r="U90" s="1271">
        <f>'2026년 자금실적'!S19</f>
        <v>14.29142</v>
      </c>
      <c r="V90" s="1267">
        <f>'2026년 자금실적'!T19</f>
        <v>178.10413299999999</v>
      </c>
      <c r="W90" s="1268">
        <f>'2026년 자금실적'!U19</f>
        <v>14.842011083333333</v>
      </c>
      <c r="X90" s="1159"/>
    </row>
    <row r="91" spans="4:24" ht="20.100000000000001" customHeight="1" thickBot="1">
      <c r="D91" s="1140" t="s">
        <v>84</v>
      </c>
      <c r="E91" s="1141" t="s">
        <v>84</v>
      </c>
      <c r="F91" s="1141" t="s">
        <v>84</v>
      </c>
      <c r="G91" s="1142" t="s">
        <v>13</v>
      </c>
      <c r="H91" s="1247">
        <f>'2026년 자금실적'!F20</f>
        <v>46.530849999999994</v>
      </c>
      <c r="I91" s="1248">
        <f>'2026년 자금실적'!G20</f>
        <v>3.877570833333333</v>
      </c>
      <c r="J91" s="1294">
        <f>'2026년 자금실적'!H20</f>
        <v>4.9392199999999997</v>
      </c>
      <c r="K91" s="1295">
        <f>'2026년 자금실적'!I20</f>
        <v>5.2613000000000003</v>
      </c>
      <c r="L91" s="1295">
        <f>'2026년 자금실적'!J20</f>
        <v>0</v>
      </c>
      <c r="M91" s="1295">
        <f>'2026년 자금실적'!K20</f>
        <v>0</v>
      </c>
      <c r="N91" s="1295">
        <f>'2026년 자금실적'!L20</f>
        <v>0</v>
      </c>
      <c r="O91" s="1295">
        <f>'2026년 자금실적'!M20</f>
        <v>1.7501599999999999</v>
      </c>
      <c r="P91" s="1295">
        <f>'2026년 자금실적'!N20</f>
        <v>7.5795899999999996</v>
      </c>
      <c r="Q91" s="1295">
        <f>'2026년 자금실적'!O20</f>
        <v>4.1702399999999997</v>
      </c>
      <c r="R91" s="1295">
        <f>'2026년 자금실적'!P20</f>
        <v>5</v>
      </c>
      <c r="S91" s="1295">
        <f>'2026년 자금실적'!Q20</f>
        <v>5</v>
      </c>
      <c r="T91" s="1295">
        <f>'2026년 자금실적'!R20</f>
        <v>5</v>
      </c>
      <c r="U91" s="1296">
        <f>'2026년 자금실적'!S20</f>
        <v>5</v>
      </c>
      <c r="V91" s="1247">
        <f>'2026년 자금실적'!T20</f>
        <v>43.700510000000001</v>
      </c>
      <c r="W91" s="1248">
        <f>'2026년 자금실적'!U20</f>
        <v>3.6417091666666668</v>
      </c>
      <c r="X91" s="1157" t="str">
        <f>'2026년 자금실적'!V20</f>
        <v>○ 원천세 등</v>
      </c>
    </row>
    <row r="92" spans="4:24" ht="20.100000000000001" customHeight="1" thickBot="1">
      <c r="D92" s="1140" t="s">
        <v>84</v>
      </c>
      <c r="E92" s="1141" t="s">
        <v>84</v>
      </c>
      <c r="F92" s="1141" t="s">
        <v>84</v>
      </c>
      <c r="G92" s="1143" t="s">
        <v>10</v>
      </c>
      <c r="H92" s="1262">
        <f>'2026년 자금실적'!F21</f>
        <v>47.177211999999997</v>
      </c>
      <c r="I92" s="1263">
        <f>'2026년 자금실적'!G21</f>
        <v>3.9314343333333333</v>
      </c>
      <c r="J92" s="1297">
        <f>'2026년 자금실적'!H21</f>
        <v>0.78595000000000004</v>
      </c>
      <c r="K92" s="1298">
        <f>'2026년 자금실적'!I21</f>
        <v>2.8408090000000001</v>
      </c>
      <c r="L92" s="1298">
        <f>'2026년 자금실적'!J21</f>
        <v>0.91030599999999995</v>
      </c>
      <c r="M92" s="1298">
        <f>'2026년 자금실적'!K21</f>
        <v>0.70820399999999994</v>
      </c>
      <c r="N92" s="1298">
        <f>'2026년 자금실적'!L21</f>
        <v>0.82648299999999997</v>
      </c>
      <c r="O92" s="1298">
        <f>'2026년 자금실적'!M21</f>
        <v>1.4114899999999999</v>
      </c>
      <c r="P92" s="1298">
        <f>'2026년 자금실적'!N21</f>
        <v>0.68539099999999997</v>
      </c>
      <c r="Q92" s="1298">
        <f>'2026년 자금실적'!O21</f>
        <v>0.685025</v>
      </c>
      <c r="R92" s="1298">
        <f>'2026년 자금실적'!P21</f>
        <v>1.501225</v>
      </c>
      <c r="S92" s="1298">
        <f>'2026년 자금실적'!Q21</f>
        <v>1.501225</v>
      </c>
      <c r="T92" s="1298">
        <f>'2026년 자금실적'!R21</f>
        <v>1.501225</v>
      </c>
      <c r="U92" s="1299">
        <f>'2026년 자금실적'!S21</f>
        <v>1.501225</v>
      </c>
      <c r="V92" s="1262">
        <f>'2026년 자금실적'!T21</f>
        <v>14.858557999999999</v>
      </c>
      <c r="W92" s="1263">
        <f>'2026년 자금실적'!U21</f>
        <v>1.2382131666666665</v>
      </c>
      <c r="X92" s="1158"/>
    </row>
    <row r="93" spans="4:24" ht="20.100000000000001" customHeight="1" thickBot="1">
      <c r="D93" s="1140" t="s">
        <v>84</v>
      </c>
      <c r="E93" s="1141" t="s">
        <v>84</v>
      </c>
      <c r="F93" s="1141" t="s">
        <v>84</v>
      </c>
      <c r="G93" s="1143" t="s">
        <v>318</v>
      </c>
      <c r="H93" s="1262">
        <f>'2026년 자금실적'!F22</f>
        <v>14.528237000000001</v>
      </c>
      <c r="I93" s="1263">
        <f>'2026년 자금실적'!G22</f>
        <v>1.2106864166666667</v>
      </c>
      <c r="J93" s="1297">
        <f>'2026년 자금실적'!H22</f>
        <v>3.5573239999999999</v>
      </c>
      <c r="K93" s="1298">
        <f>'2026년 자금실적'!I22</f>
        <v>6.1712000000000003E-2</v>
      </c>
      <c r="L93" s="1298">
        <f>'2026년 자금실적'!J22</f>
        <v>4.2290000000000001E-2</v>
      </c>
      <c r="M93" s="1298">
        <f>'2026년 자금실적'!K22</f>
        <v>3.349059</v>
      </c>
      <c r="N93" s="1298">
        <f>'2026년 자금실적'!L22</f>
        <v>4.4596999999999998E-2</v>
      </c>
      <c r="O93" s="1298">
        <f>'2026년 자금실적'!M22</f>
        <v>4.4976000000000002E-2</v>
      </c>
      <c r="P93" s="1298">
        <f>'2026년 자금실적'!N22</f>
        <v>3.309631</v>
      </c>
      <c r="Q93" s="1298">
        <f>'2026년 자금실적'!O22</f>
        <v>4.3688999999999999E-2</v>
      </c>
      <c r="R93" s="1298">
        <f>'2026년 자금실적'!P22</f>
        <v>5.7776000000000001E-2</v>
      </c>
      <c r="S93" s="1298">
        <f>'2026년 자금실적'!Q22</f>
        <v>3.5012249999999998</v>
      </c>
      <c r="T93" s="1298">
        <f>'2026년 자금실적'!R22</f>
        <v>6.0499999999999998E-2</v>
      </c>
      <c r="U93" s="1299">
        <f>'2026년 자금실적'!S22</f>
        <v>6.1947000000000002E-2</v>
      </c>
      <c r="V93" s="1262">
        <f>'2026년 자금실적'!T22</f>
        <v>14.134725999999999</v>
      </c>
      <c r="W93" s="1263">
        <f>'2026년 자금실적'!U22</f>
        <v>1.1778938333333333</v>
      </c>
      <c r="X93" s="1158" t="str">
        <f>'2026년 자금실적'!V22</f>
        <v>○ 분기별 그룹사 공용비용 등</v>
      </c>
    </row>
    <row r="94" spans="4:24" ht="20.100000000000001" customHeight="1" thickBot="1">
      <c r="D94" s="1140" t="s">
        <v>84</v>
      </c>
      <c r="E94" s="1141" t="s">
        <v>84</v>
      </c>
      <c r="F94" s="1141" t="s">
        <v>84</v>
      </c>
      <c r="G94" s="1143" t="s">
        <v>187</v>
      </c>
      <c r="H94" s="1262">
        <f>'2026년 자금실적'!F23</f>
        <v>9.5688820000000003</v>
      </c>
      <c r="I94" s="1263">
        <f>'2026년 자금실적'!G23</f>
        <v>0.7974068333333334</v>
      </c>
      <c r="J94" s="1297">
        <f>'2026년 자금실적'!H23</f>
        <v>1.678515</v>
      </c>
      <c r="K94" s="1298">
        <f>'2026년 자금실적'!I23</f>
        <v>0.66008199999999995</v>
      </c>
      <c r="L94" s="1298">
        <f>'2026년 자금실적'!J23</f>
        <v>1.2628600000000001</v>
      </c>
      <c r="M94" s="1298">
        <f>'2026년 자금실적'!K23</f>
        <v>0</v>
      </c>
      <c r="N94" s="1298">
        <f>'2026년 자금실적'!L23</f>
        <v>1.6819310000000001</v>
      </c>
      <c r="O94" s="1298">
        <f>'2026년 자금실적'!M23</f>
        <v>1.778205</v>
      </c>
      <c r="P94" s="1298">
        <f>'2026년 자금실적'!N23</f>
        <v>0.156247</v>
      </c>
      <c r="Q94" s="1298">
        <f>'2026년 자금실적'!O23</f>
        <v>0.15495600000000001</v>
      </c>
      <c r="R94" s="1298">
        <f>'2026년 자금실적'!P23</f>
        <v>1.4</v>
      </c>
      <c r="S94" s="1298">
        <f>'2026년 자금실적'!Q23</f>
        <v>0.8</v>
      </c>
      <c r="T94" s="1298">
        <f>'2026년 자금실적'!R23</f>
        <v>0.8</v>
      </c>
      <c r="U94" s="1299">
        <f>'2026년 자금실적'!S23</f>
        <v>0.8</v>
      </c>
      <c r="V94" s="1262">
        <f>'2026년 자금실적'!T23</f>
        <v>11.172796000000002</v>
      </c>
      <c r="W94" s="1263">
        <f>'2026년 자금실적'!U23</f>
        <v>0.93106633333333344</v>
      </c>
      <c r="X94" s="1158" t="str">
        <f>'2026년 자금실적'!V23</f>
        <v>○ 동호회비, 건강검진비용, 명절선물 등</v>
      </c>
    </row>
    <row r="95" spans="4:24" ht="20.100000000000001" customHeight="1" thickBot="1">
      <c r="D95" s="1140" t="s">
        <v>84</v>
      </c>
      <c r="E95" s="1141" t="s">
        <v>84</v>
      </c>
      <c r="F95" s="1141" t="s">
        <v>84</v>
      </c>
      <c r="G95" s="1143" t="s">
        <v>319</v>
      </c>
      <c r="H95" s="1262">
        <f>'2026년 자금실적'!F24</f>
        <v>4.0769005999999992</v>
      </c>
      <c r="I95" s="1263">
        <f>'2026년 자금실적'!G24</f>
        <v>0.33974171666666658</v>
      </c>
      <c r="J95" s="1297">
        <f>'2026년 자금실적'!H24</f>
        <v>0.311</v>
      </c>
      <c r="K95" s="1298">
        <f>'2026년 자금실적'!I24</f>
        <v>0.16500000000000001</v>
      </c>
      <c r="L95" s="1298">
        <f>'2026년 자금실적'!J24</f>
        <v>0.13919999999999999</v>
      </c>
      <c r="M95" s="1298">
        <f>'2026년 자금실적'!K24</f>
        <v>0.16500000000000001</v>
      </c>
      <c r="N95" s="1298">
        <f>'2026년 자금실적'!L24</f>
        <v>0.14499999999999999</v>
      </c>
      <c r="O95" s="1298">
        <f>'2026년 자금실적'!M24</f>
        <v>8.4000000000000005E-2</v>
      </c>
      <c r="P95" s="1298">
        <f>'2026년 자금실적'!N24</f>
        <v>0</v>
      </c>
      <c r="Q95" s="1298">
        <f>'2026년 자금실적'!O24</f>
        <v>0.22969999999999999</v>
      </c>
      <c r="R95" s="1298">
        <f>'2026년 자금실적'!P24</f>
        <v>0.309</v>
      </c>
      <c r="S95" s="1298">
        <f>'2026년 자금실적'!Q24</f>
        <v>0.309</v>
      </c>
      <c r="T95" s="1298">
        <f>'2026년 자금실적'!R24</f>
        <v>0.309</v>
      </c>
      <c r="U95" s="1299">
        <f>'2026년 자금실적'!S24</f>
        <v>0.309</v>
      </c>
      <c r="V95" s="1262">
        <f>'2026년 자금실적'!T24</f>
        <v>2.4749000000000003</v>
      </c>
      <c r="W95" s="1263">
        <f>'2026년 자금실적'!U24</f>
        <v>0.20624166666666668</v>
      </c>
      <c r="X95" s="1158"/>
    </row>
    <row r="96" spans="4:24" ht="20.100000000000001" customHeight="1" thickBot="1">
      <c r="D96" s="1140" t="s">
        <v>84</v>
      </c>
      <c r="E96" s="1141" t="s">
        <v>84</v>
      </c>
      <c r="F96" s="1141" t="s">
        <v>84</v>
      </c>
      <c r="G96" s="1143" t="s">
        <v>320</v>
      </c>
      <c r="H96" s="1262">
        <f>'2026년 자금실적'!F25</f>
        <v>51.074691000000001</v>
      </c>
      <c r="I96" s="1263">
        <f>'2026년 자금실적'!G25</f>
        <v>4.2562242499999998</v>
      </c>
      <c r="J96" s="1297">
        <f>'2026년 자금실적'!H25</f>
        <v>5.3258919999999996</v>
      </c>
      <c r="K96" s="1298">
        <f>'2026년 자금실적'!I25</f>
        <v>5.2177600000000002</v>
      </c>
      <c r="L96" s="1298">
        <f>'2026년 자금실적'!J25</f>
        <v>2.3641570000000001</v>
      </c>
      <c r="M96" s="1298">
        <f>'2026년 자금실적'!K25</f>
        <v>5.8691680000000002</v>
      </c>
      <c r="N96" s="1298">
        <f>'2026년 자금실적'!L25</f>
        <v>9.4817780000000003</v>
      </c>
      <c r="O96" s="1298">
        <f>'2026년 자금실적'!M25</f>
        <v>4.4674469999999999</v>
      </c>
      <c r="P96" s="1298">
        <f>'2026년 자금실적'!N25</f>
        <v>8.7171610000000008</v>
      </c>
      <c r="Q96" s="1298">
        <f>'2026년 자금실적'!O25</f>
        <v>4.0283220000000002</v>
      </c>
      <c r="R96" s="1298">
        <f>'2026년 자금실적'!P25</f>
        <v>5</v>
      </c>
      <c r="S96" s="1298">
        <f>'2026년 자금실적'!Q25</f>
        <v>5</v>
      </c>
      <c r="T96" s="1298">
        <f>'2026년 자금실적'!R25</f>
        <v>5</v>
      </c>
      <c r="U96" s="1299">
        <f>'2026년 자금실적'!S25</f>
        <v>5</v>
      </c>
      <c r="V96" s="1262">
        <f>'2026년 자금실적'!T25</f>
        <v>65.471685000000008</v>
      </c>
      <c r="W96" s="1263">
        <f>'2026년 자금실적'!U25</f>
        <v>5.455973750000001</v>
      </c>
      <c r="X96" s="1158"/>
    </row>
    <row r="97" spans="1:24" ht="20.100000000000001" customHeight="1" thickBot="1">
      <c r="D97" s="1140" t="s">
        <v>84</v>
      </c>
      <c r="E97" s="1141" t="s">
        <v>84</v>
      </c>
      <c r="F97" s="1141" t="s">
        <v>84</v>
      </c>
      <c r="G97" s="1143" t="s">
        <v>321</v>
      </c>
      <c r="H97" s="1262">
        <f>'2026년 자금실적'!F26</f>
        <v>11.030975999999997</v>
      </c>
      <c r="I97" s="1263">
        <f>'2026년 자금실적'!G26</f>
        <v>0.91924799999999973</v>
      </c>
      <c r="J97" s="1297">
        <f>'2026년 자금실적'!H26</f>
        <v>0.91924799999999995</v>
      </c>
      <c r="K97" s="1298">
        <f>'2026년 자금실적'!I26</f>
        <v>0.91924799999999995</v>
      </c>
      <c r="L97" s="1298">
        <f>'2026년 자금실적'!J26</f>
        <v>0.91924799999999995</v>
      </c>
      <c r="M97" s="1298">
        <f>'2026년 자금실적'!K26</f>
        <v>0.91924799999999995</v>
      </c>
      <c r="N97" s="1298">
        <f>'2026년 자금실적'!L26</f>
        <v>0.91924799999999995</v>
      </c>
      <c r="O97" s="1298">
        <f>'2026년 자금실적'!M26</f>
        <v>0.91924799999999995</v>
      </c>
      <c r="P97" s="1298">
        <f>'2026년 자금실적'!N26</f>
        <v>0.91924799999999995</v>
      </c>
      <c r="Q97" s="1298">
        <f>'2026년 자금실적'!O26</f>
        <v>0.91924799999999995</v>
      </c>
      <c r="R97" s="1298">
        <f>'2026년 자금실적'!P26</f>
        <v>0.91924799999999995</v>
      </c>
      <c r="S97" s="1298">
        <f>'2026년 자금실적'!Q26</f>
        <v>0.91924799999999995</v>
      </c>
      <c r="T97" s="1298">
        <f>'2026년 자금실적'!R26</f>
        <v>0.91924799999999995</v>
      </c>
      <c r="U97" s="1299">
        <f>'2026년 자금실적'!S26</f>
        <v>0.91924799999999995</v>
      </c>
      <c r="V97" s="1262">
        <f>'2026년 자금실적'!T26</f>
        <v>11.030975999999997</v>
      </c>
      <c r="W97" s="1263">
        <f>'2026년 자금실적'!U26</f>
        <v>0.91924799999999973</v>
      </c>
      <c r="X97" s="1158"/>
    </row>
    <row r="98" spans="1:24" ht="20.100000000000001" customHeight="1" thickBot="1">
      <c r="D98" s="1140" t="s">
        <v>84</v>
      </c>
      <c r="E98" s="1141" t="s">
        <v>84</v>
      </c>
      <c r="F98" s="1141" t="s">
        <v>84</v>
      </c>
      <c r="G98" s="1143" t="s">
        <v>291</v>
      </c>
      <c r="H98" s="1262">
        <f>'2026년 자금실적'!F27</f>
        <v>13.665982</v>
      </c>
      <c r="I98" s="1263">
        <f>'2026년 자금실적'!G27</f>
        <v>1.1388318333333334</v>
      </c>
      <c r="J98" s="1297">
        <f>'2026년 자금실적'!H27</f>
        <v>1E-3</v>
      </c>
      <c r="K98" s="1298">
        <f>'2026년 자금실적'!I27</f>
        <v>0</v>
      </c>
      <c r="L98" s="1298">
        <f>'2026년 자금실적'!J27</f>
        <v>0.636795</v>
      </c>
      <c r="M98" s="1298">
        <f>'2026년 자금실적'!K27</f>
        <v>0</v>
      </c>
      <c r="N98" s="1298">
        <f>'2026년 자금실적'!L27</f>
        <v>1.7010730000000001</v>
      </c>
      <c r="O98" s="1298">
        <f>'2026년 자금실적'!M27</f>
        <v>2.2983950000000002</v>
      </c>
      <c r="P98" s="1298">
        <f>'2026년 자금실적'!N27</f>
        <v>0</v>
      </c>
      <c r="Q98" s="1298">
        <f>'2026년 자금실적'!O27</f>
        <v>0.47628100000000001</v>
      </c>
      <c r="R98" s="1298">
        <f>'2026년 자금실적'!P27</f>
        <v>0.3</v>
      </c>
      <c r="S98" s="1298">
        <f>'2026년 자금실적'!Q27</f>
        <v>0.3</v>
      </c>
      <c r="T98" s="1298">
        <f>'2026년 자금실적'!R27</f>
        <v>0.3</v>
      </c>
      <c r="U98" s="1299">
        <f>'2026년 자금실적'!S27</f>
        <v>0.3</v>
      </c>
      <c r="V98" s="1262">
        <f>'2026년 자금실적'!T27</f>
        <v>6.3135440000000003</v>
      </c>
      <c r="W98" s="1263">
        <f>'2026년 자금실적'!U27</f>
        <v>0.52612866666666669</v>
      </c>
      <c r="X98" s="1158"/>
    </row>
    <row r="99" spans="1:24" ht="20.100000000000001" customHeight="1" thickBot="1">
      <c r="D99" s="1140" t="s">
        <v>84</v>
      </c>
      <c r="E99" s="1144" t="s">
        <v>84</v>
      </c>
      <c r="F99" s="1144" t="s">
        <v>84</v>
      </c>
      <c r="G99" s="1145" t="s">
        <v>322</v>
      </c>
      <c r="H99" s="1267">
        <f>'2026년 자금실적'!F28</f>
        <v>7.8347420000002437</v>
      </c>
      <c r="I99" s="1268">
        <f>'2026년 자금실적'!G28</f>
        <v>0.65289516666668701</v>
      </c>
      <c r="J99" s="1300">
        <f>'2026년 자금실적'!H28</f>
        <v>1.5879300000000001</v>
      </c>
      <c r="K99" s="1301">
        <f>'2026년 자금실적'!I28</f>
        <v>3.7550179999999997</v>
      </c>
      <c r="L99" s="1301">
        <f>'2026년 자금실적'!J28</f>
        <v>0.23521999999999998</v>
      </c>
      <c r="M99" s="1301">
        <f>'2026년 자금실적'!K28</f>
        <v>0.39991000000000021</v>
      </c>
      <c r="N99" s="1301">
        <f>'2026년 자금실적'!L28</f>
        <v>0.44511099999999892</v>
      </c>
      <c r="O99" s="1301">
        <f>'2026년 자금실적'!M28</f>
        <v>0.23502000000000045</v>
      </c>
      <c r="P99" s="1301">
        <f>'2026년 자금실적'!N28</f>
        <v>0.23602200000000018</v>
      </c>
      <c r="Q99" s="1301">
        <f>'2026년 자금실적'!O28</f>
        <v>0.45220700000000047</v>
      </c>
      <c r="R99" s="1301">
        <f>'2026년 자금실적'!P28</f>
        <v>0.4</v>
      </c>
      <c r="S99" s="1301">
        <f>'2026년 자금실적'!Q28</f>
        <v>0.4</v>
      </c>
      <c r="T99" s="1301">
        <f>'2026년 자금실적'!R28</f>
        <v>0.4</v>
      </c>
      <c r="U99" s="1302">
        <f>'2026년 자금실적'!S28</f>
        <v>0.4</v>
      </c>
      <c r="V99" s="1267">
        <f>'2026년 자금실적'!T28</f>
        <v>8.9464380000000006</v>
      </c>
      <c r="W99" s="1268">
        <f>'2026년 자금실적'!U28</f>
        <v>0.74553650000000005</v>
      </c>
      <c r="X99" s="1159"/>
    </row>
    <row r="100" spans="1:24" ht="20.100000000000001" customHeight="1">
      <c r="D100" s="1146" t="s">
        <v>84</v>
      </c>
      <c r="E100" s="1754" t="s">
        <v>129</v>
      </c>
      <c r="F100" s="1755"/>
      <c r="G100" s="1756"/>
      <c r="H100" s="1147">
        <f>'2026년 자금실적'!F29</f>
        <v>0</v>
      </c>
      <c r="I100" s="1523">
        <f>'2026년 자금실적'!G29</f>
        <v>0</v>
      </c>
      <c r="J100" s="1524">
        <f>'2026년 자금실적'!H29</f>
        <v>0</v>
      </c>
      <c r="K100" s="1525">
        <f>'2026년 자금실적'!I29</f>
        <v>7.13645</v>
      </c>
      <c r="L100" s="1525">
        <f>'2026년 자금실적'!J29</f>
        <v>999.99900000000002</v>
      </c>
      <c r="M100" s="1525">
        <f>'2026년 자금실적'!K29</f>
        <v>0</v>
      </c>
      <c r="N100" s="1525">
        <f>'2026년 자금실적'!L29</f>
        <v>0</v>
      </c>
      <c r="O100" s="1525">
        <f>'2026년 자금실적'!M29</f>
        <v>0</v>
      </c>
      <c r="P100" s="1525">
        <f>'2026년 자금실적'!N29</f>
        <v>0</v>
      </c>
      <c r="Q100" s="1525">
        <f>'2026년 자금실적'!O29</f>
        <v>0</v>
      </c>
      <c r="R100" s="1525">
        <f>'2026년 자금실적'!P29</f>
        <v>0</v>
      </c>
      <c r="S100" s="1525">
        <f>'2026년 자금실적'!Q29</f>
        <v>0</v>
      </c>
      <c r="T100" s="1525">
        <f>'2026년 자금실적'!R29</f>
        <v>0</v>
      </c>
      <c r="U100" s="1526">
        <f>'2026년 자금실적'!S29</f>
        <v>0</v>
      </c>
      <c r="V100" s="1527">
        <f>'2026년 자금실적'!T29</f>
        <v>1007.13545</v>
      </c>
      <c r="W100" s="1528">
        <f>'2026년 자금실적'!U29</f>
        <v>83.927954166666666</v>
      </c>
      <c r="X100" s="1509" t="str">
        <f>'2026년 자금실적'!V33</f>
        <v>○ 미국법인 출자금, ATOP UNIVERSE 신주인수대금</v>
      </c>
    </row>
    <row r="101" spans="1:24" ht="20.100000000000001" customHeight="1" thickBot="1">
      <c r="D101" s="1757" t="s">
        <v>94</v>
      </c>
      <c r="E101" s="1758"/>
      <c r="F101" s="1758"/>
      <c r="G101" s="1759"/>
      <c r="H101" s="1272">
        <f>'2026년 자금실적'!F35</f>
        <v>-493.15078200000079</v>
      </c>
      <c r="I101" s="1273">
        <f>'2026년 자금실적'!G35</f>
        <v>-41.095898500000068</v>
      </c>
      <c r="J101" s="1274">
        <f>'2026년 자금실적'!H35</f>
        <v>-46.01464</v>
      </c>
      <c r="K101" s="1275">
        <f>'2026년 자금실적'!I35</f>
        <v>-63.597069999999988</v>
      </c>
      <c r="L101" s="1275">
        <f>'2026년 자금실적'!J35</f>
        <v>-1026.122801</v>
      </c>
      <c r="M101" s="1275">
        <f>'2026년 자금실적'!K35</f>
        <v>-1.0562379999999933</v>
      </c>
      <c r="N101" s="1275">
        <f>'2026년 자금실적'!L35</f>
        <v>18.449283999999999</v>
      </c>
      <c r="O101" s="1275">
        <f>'2026년 자금실적'!M35</f>
        <v>-26.261444999999995</v>
      </c>
      <c r="P101" s="1275">
        <f>'2026년 자금실적'!N35</f>
        <v>-41.138568999999997</v>
      </c>
      <c r="Q101" s="1275">
        <f>'2026년 자금실적'!O35</f>
        <v>-31.035810000000001</v>
      </c>
      <c r="R101" s="1275">
        <f>'2026년 자금실적'!P35</f>
        <v>-35.851199000000001</v>
      </c>
      <c r="S101" s="1275">
        <f>'2026년 자금실적'!Q35</f>
        <v>-38.694648000000001</v>
      </c>
      <c r="T101" s="1275">
        <f>'2026년 자금실적'!R35</f>
        <v>-35.253923000000007</v>
      </c>
      <c r="U101" s="1276">
        <f>'2026년 자금실적'!S35</f>
        <v>-35.255370000000006</v>
      </c>
      <c r="V101" s="1272">
        <f>'2026년 자금실적'!T35</f>
        <v>-1361.832429</v>
      </c>
      <c r="W101" s="1273">
        <f>'2026년 자금실적'!U35</f>
        <v>-113.48603575</v>
      </c>
      <c r="X101" s="1161"/>
    </row>
    <row r="102" spans="1:24" ht="20.100000000000001" customHeight="1">
      <c r="D102" s="1146" t="s">
        <v>84</v>
      </c>
      <c r="E102" s="1760" t="s">
        <v>137</v>
      </c>
      <c r="F102" s="1761"/>
      <c r="G102" s="1762"/>
      <c r="H102" s="1277">
        <f>'2026년 자금실적'!F36</f>
        <v>-493.15078200000079</v>
      </c>
      <c r="I102" s="1278">
        <f>'2026년 자금실적'!G36</f>
        <v>-41.095898500000068</v>
      </c>
      <c r="J102" s="1279">
        <f>'2026년 자금실적'!H36</f>
        <v>-46.01464</v>
      </c>
      <c r="K102" s="1280">
        <f>'2026년 자금실적'!I36</f>
        <v>-56.460619999999992</v>
      </c>
      <c r="L102" s="1280">
        <f>'2026년 자금실적'!J36</f>
        <v>-26.123801</v>
      </c>
      <c r="M102" s="1280">
        <f>'2026년 자금실적'!K36</f>
        <v>-16.423237999999998</v>
      </c>
      <c r="N102" s="1280">
        <f>'2026년 자금실적'!L36</f>
        <v>-32.736508000000001</v>
      </c>
      <c r="O102" s="1280">
        <f>'2026년 자금실적'!M36</f>
        <v>-26.261444999999995</v>
      </c>
      <c r="P102" s="1280">
        <f>'2026년 자금실적'!N36</f>
        <v>-41.138568999999997</v>
      </c>
      <c r="Q102" s="1280">
        <f>'2026년 자금실적'!O36</f>
        <v>-31.035810000000001</v>
      </c>
      <c r="R102" s="1280">
        <f>'2026년 자금실적'!P36</f>
        <v>-35.851199000000001</v>
      </c>
      <c r="S102" s="1280">
        <f>'2026년 자금실적'!Q36</f>
        <v>-38.694648000000001</v>
      </c>
      <c r="T102" s="1280">
        <f>'2026년 자금실적'!R36</f>
        <v>-35.253923000000007</v>
      </c>
      <c r="U102" s="1281">
        <f>'2026년 자금실적'!S36</f>
        <v>-35.255370000000006</v>
      </c>
      <c r="V102" s="1277">
        <f>'2026년 자금실적'!T36</f>
        <v>-421.24977100000007</v>
      </c>
      <c r="W102" s="1278">
        <f>'2026년 자금실적'!U36</f>
        <v>-35.104147583333337</v>
      </c>
      <c r="X102" s="1162"/>
    </row>
    <row r="103" spans="1:24" ht="20.100000000000001" customHeight="1">
      <c r="D103" s="1763" t="s">
        <v>427</v>
      </c>
      <c r="E103" s="1763"/>
      <c r="F103" s="1763"/>
      <c r="G103" s="1764"/>
      <c r="H103" s="1282">
        <f>'2026년 자금실적'!F37</f>
        <v>0</v>
      </c>
      <c r="I103" s="1283">
        <f>'2026년 자금실적'!G37</f>
        <v>0</v>
      </c>
      <c r="J103" s="1284">
        <f>'2026년 자금실적'!H37</f>
        <v>0</v>
      </c>
      <c r="K103" s="1285">
        <f>'2026년 자금실적'!I37</f>
        <v>0</v>
      </c>
      <c r="L103" s="1285">
        <f>'2026년 자금실적'!J37</f>
        <v>0</v>
      </c>
      <c r="M103" s="1285">
        <f>'2026년 자금실적'!K37</f>
        <v>0</v>
      </c>
      <c r="N103" s="1285">
        <f>'2026년 자금실적'!L37</f>
        <v>0</v>
      </c>
      <c r="O103" s="1285">
        <f>'2026년 자금실적'!M37</f>
        <v>0</v>
      </c>
      <c r="P103" s="1285">
        <f>'2026년 자금실적'!N37</f>
        <v>0</v>
      </c>
      <c r="Q103" s="1285">
        <f>'2026년 자금실적'!O37</f>
        <v>0</v>
      </c>
      <c r="R103" s="1285">
        <f>'2026년 자금실적'!P37</f>
        <v>0</v>
      </c>
      <c r="S103" s="1285">
        <f>'2026년 자금실적'!Q37</f>
        <v>0</v>
      </c>
      <c r="T103" s="1285">
        <f>'2026년 자금실적'!R37</f>
        <v>0</v>
      </c>
      <c r="U103" s="1286">
        <f>'2026년 자금실적'!S37</f>
        <v>0</v>
      </c>
      <c r="V103" s="1287">
        <f>'2026년 자금실적'!T37</f>
        <v>0</v>
      </c>
      <c r="W103" s="1283">
        <f>'2026년 자금실적'!U37</f>
        <v>0</v>
      </c>
      <c r="X103" s="1163"/>
    </row>
    <row r="104" spans="1:24" ht="20.100000000000001" customHeight="1">
      <c r="D104" s="1765" t="s">
        <v>428</v>
      </c>
      <c r="E104" s="1766"/>
      <c r="F104" s="1766"/>
      <c r="G104" s="1767"/>
      <c r="H104" s="1288">
        <f>'2026년 자금실적'!F41</f>
        <v>3607.0897920000002</v>
      </c>
      <c r="I104" s="1289">
        <f>'2026년 자금실적'!G41</f>
        <v>0</v>
      </c>
      <c r="J104" s="1290">
        <f>'2026년 자금실적'!H41</f>
        <v>3561.0751520000003</v>
      </c>
      <c r="K104" s="1291">
        <f>'2026년 자금실적'!I41</f>
        <v>3497.4780820000005</v>
      </c>
      <c r="L104" s="1291">
        <f>'2026년 자금실적'!J41</f>
        <v>2471.3552810000006</v>
      </c>
      <c r="M104" s="1291">
        <f>'2026년 자금실적'!K41</f>
        <v>2470.2990430000004</v>
      </c>
      <c r="N104" s="1291">
        <f>'2026년 자금실적'!L41</f>
        <v>2488.7483270000002</v>
      </c>
      <c r="O104" s="1291">
        <f>'2026년 자금실적'!M41</f>
        <v>2462.4868820000002</v>
      </c>
      <c r="P104" s="1291">
        <f>'2026년 자금실적'!N41</f>
        <v>2421.348313</v>
      </c>
      <c r="Q104" s="1291">
        <f>'2026년 자금실적'!O41</f>
        <v>2390.3125030000001</v>
      </c>
      <c r="R104" s="1291">
        <f>'2026년 자금실적'!P41</f>
        <v>2354.4613039999999</v>
      </c>
      <c r="S104" s="1291">
        <f>'2026년 자금실적'!Q41</f>
        <v>2315.7666559999998</v>
      </c>
      <c r="T104" s="1291">
        <f>'2026년 자금실적'!R41</f>
        <v>2280.5127329999996</v>
      </c>
      <c r="U104" s="1292">
        <f>'2026년 자금실적'!S41</f>
        <v>2245.2573629999997</v>
      </c>
      <c r="V104" s="1288">
        <f>'2026년 자금실적'!T41</f>
        <v>2245.2573630000002</v>
      </c>
      <c r="W104" s="1293">
        <f>'2026년 자금실적'!U41</f>
        <v>0</v>
      </c>
      <c r="X104" s="1164"/>
    </row>
    <row r="105" spans="1:24" s="1068" customFormat="1" ht="20.100000000000001" customHeight="1" thickBot="1">
      <c r="A105" s="1069"/>
      <c r="B105" s="1071">
        <v>6</v>
      </c>
      <c r="C105" s="1072" t="s">
        <v>429</v>
      </c>
      <c r="D105" s="1071">
        <v>38</v>
      </c>
      <c r="E105" s="1071">
        <v>17</v>
      </c>
    </row>
    <row r="106" spans="1:24" ht="20.100000000000001" customHeight="1">
      <c r="D106" s="1768" t="s">
        <v>367</v>
      </c>
      <c r="E106" s="1768"/>
      <c r="F106" s="1768"/>
      <c r="G106" s="1768"/>
      <c r="H106" s="1768"/>
      <c r="I106" s="1768"/>
      <c r="J106" s="1768"/>
      <c r="K106" s="1768"/>
      <c r="L106" s="1769"/>
      <c r="M106" s="1744" t="str">
        <f>'3p'!G4</f>
        <v>7월(실적)</v>
      </c>
      <c r="N106" s="1745"/>
      <c r="O106" s="1746"/>
      <c r="P106" s="1747" t="str">
        <f>'3p'!J4</f>
        <v>8월(계획)</v>
      </c>
      <c r="Q106" s="1748"/>
      <c r="R106" s="1749"/>
      <c r="S106" s="1750" t="s">
        <v>27</v>
      </c>
      <c r="T106" s="1752" t="s">
        <v>26</v>
      </c>
    </row>
    <row r="107" spans="1:24" ht="20.100000000000001" customHeight="1">
      <c r="D107" s="1770"/>
      <c r="E107" s="1770"/>
      <c r="F107" s="1770"/>
      <c r="G107" s="1770"/>
      <c r="H107" s="1770"/>
      <c r="I107" s="1770"/>
      <c r="J107" s="1770"/>
      <c r="K107" s="1770"/>
      <c r="L107" s="1771"/>
      <c r="M107" s="1104" t="s">
        <v>24</v>
      </c>
      <c r="N107" s="1105" t="s">
        <v>23</v>
      </c>
      <c r="O107" s="1165" t="s">
        <v>25</v>
      </c>
      <c r="P107" s="1107" t="s">
        <v>24</v>
      </c>
      <c r="Q107" s="1105" t="s">
        <v>23</v>
      </c>
      <c r="R107" s="1165" t="s">
        <v>22</v>
      </c>
      <c r="S107" s="1751"/>
      <c r="T107" s="1753"/>
    </row>
    <row r="108" spans="1:24" ht="20.100000000000001" customHeight="1">
      <c r="D108" s="1722" t="s">
        <v>21</v>
      </c>
      <c r="E108" s="1722"/>
      <c r="F108" s="1722"/>
      <c r="G108" s="1722"/>
      <c r="H108" s="1722"/>
      <c r="I108" s="1722"/>
      <c r="J108" s="1722"/>
      <c r="K108" s="1722"/>
      <c r="L108" s="1723"/>
      <c r="M108" s="1202">
        <f>'3p'!G6</f>
        <v>362.49588199999999</v>
      </c>
      <c r="N108" s="1206">
        <f>'3p'!H6</f>
        <v>0</v>
      </c>
      <c r="O108" s="1181">
        <f>'3p'!I6</f>
        <v>362.49588199999999</v>
      </c>
      <c r="P108" s="1207">
        <f>'3p'!J6</f>
        <v>321.35731299999998</v>
      </c>
      <c r="Q108" s="1206">
        <f>'3p'!K6</f>
        <v>0</v>
      </c>
      <c r="R108" s="1181">
        <f>'3p'!L6</f>
        <v>321.35731299999998</v>
      </c>
      <c r="S108" s="1303">
        <f>'3p'!M6</f>
        <v>-41.138569000000018</v>
      </c>
      <c r="T108" s="1338" t="str">
        <f>IF(ISBLANK('3p'!N6)=TRUE,"",'3p'!N6)</f>
        <v/>
      </c>
    </row>
    <row r="109" spans="1:24" ht="20.100000000000001" customHeight="1">
      <c r="D109" s="1731" t="s">
        <v>20</v>
      </c>
      <c r="E109" s="1731"/>
      <c r="F109" s="1731"/>
      <c r="G109" s="1731"/>
      <c r="H109" s="1731"/>
      <c r="I109" s="1731"/>
      <c r="J109" s="1731"/>
      <c r="K109" s="1731"/>
      <c r="L109" s="1732"/>
      <c r="M109" s="1208">
        <f>'3p'!G7</f>
        <v>-41.138568999999997</v>
      </c>
      <c r="N109" s="1209">
        <f>'3p'!H7</f>
        <v>0</v>
      </c>
      <c r="O109" s="1210">
        <f>'3p'!I7</f>
        <v>-41.138568999999997</v>
      </c>
      <c r="P109" s="1211">
        <f>'3p'!J7</f>
        <v>-31.035810000000001</v>
      </c>
      <c r="Q109" s="1209">
        <f>'3p'!K7</f>
        <v>0</v>
      </c>
      <c r="R109" s="1210">
        <f>'3p'!L7</f>
        <v>-31.035810000000001</v>
      </c>
      <c r="S109" s="1304">
        <f>'3p'!M7</f>
        <v>-10.102758999999995</v>
      </c>
      <c r="T109" s="1339" t="str">
        <f>IF(ISBLANK('3p'!N7)=TRUE,"",'3p'!N7)</f>
        <v/>
      </c>
    </row>
    <row r="110" spans="1:24" ht="20.100000000000001" customHeight="1">
      <c r="D110" s="1166" t="s">
        <v>84</v>
      </c>
      <c r="E110" s="1728" t="s">
        <v>19</v>
      </c>
      <c r="F110" s="1729"/>
      <c r="G110" s="1729"/>
      <c r="H110" s="1729"/>
      <c r="I110" s="1729"/>
      <c r="J110" s="1729"/>
      <c r="K110" s="1729"/>
      <c r="L110" s="1730"/>
      <c r="M110" s="1305">
        <f>'3p'!G8</f>
        <v>0.13434800000000002</v>
      </c>
      <c r="N110" s="1306">
        <f>'3p'!H8</f>
        <v>0</v>
      </c>
      <c r="O110" s="1307">
        <f>'3p'!I8</f>
        <v>0.13434800000000002</v>
      </c>
      <c r="P110" s="1308">
        <f>'3p'!J8</f>
        <v>5.6328000000000003E-2</v>
      </c>
      <c r="Q110" s="1306">
        <f>'3p'!K8</f>
        <v>0</v>
      </c>
      <c r="R110" s="1307">
        <f>'3p'!L8</f>
        <v>5.6328000000000003E-2</v>
      </c>
      <c r="S110" s="1309">
        <f>'3p'!M8</f>
        <v>-7.8020000000000006E-2</v>
      </c>
      <c r="T110" s="1340"/>
    </row>
    <row r="111" spans="1:24" ht="20.100000000000001" customHeight="1">
      <c r="D111" s="1166" t="s">
        <v>84</v>
      </c>
      <c r="E111" s="1733" t="s">
        <v>84</v>
      </c>
      <c r="F111" s="1726"/>
      <c r="G111" s="1727"/>
      <c r="H111" s="1728" t="s">
        <v>430</v>
      </c>
      <c r="I111" s="1729"/>
      <c r="J111" s="1729"/>
      <c r="K111" s="1729"/>
      <c r="L111" s="1730"/>
      <c r="M111" s="1310">
        <f>'3p'!G9</f>
        <v>5.6328000000000003E-2</v>
      </c>
      <c r="N111" s="1311">
        <f>'3p'!H9</f>
        <v>0</v>
      </c>
      <c r="O111" s="1312">
        <f>'3p'!I9</f>
        <v>5.6328000000000003E-2</v>
      </c>
      <c r="P111" s="1313">
        <f>'3p'!J9</f>
        <v>5.6328000000000003E-2</v>
      </c>
      <c r="Q111" s="1311">
        <f>'3p'!K9</f>
        <v>0</v>
      </c>
      <c r="R111" s="1312">
        <f>'3p'!L9</f>
        <v>5.6328000000000003E-2</v>
      </c>
      <c r="S111" s="1314">
        <f>'3p'!M9</f>
        <v>0</v>
      </c>
      <c r="T111" s="1341" t="str">
        <f>IF(ISBLANK('3p'!N9)=TRUE,"",'3p'!N9)</f>
        <v/>
      </c>
    </row>
    <row r="112" spans="1:24" ht="20.100000000000001" customHeight="1">
      <c r="D112" s="1166" t="s">
        <v>84</v>
      </c>
      <c r="E112" s="1733" t="s">
        <v>84</v>
      </c>
      <c r="F112" s="1726"/>
      <c r="G112" s="1727"/>
      <c r="H112" s="1733" t="s">
        <v>431</v>
      </c>
      <c r="I112" s="1726"/>
      <c r="J112" s="1726"/>
      <c r="K112" s="1726"/>
      <c r="L112" s="1734"/>
      <c r="M112" s="1315">
        <f>'3p'!G10</f>
        <v>0</v>
      </c>
      <c r="N112" s="1316">
        <f>'3p'!H10</f>
        <v>0</v>
      </c>
      <c r="O112" s="1317">
        <f>'3p'!I10</f>
        <v>0</v>
      </c>
      <c r="P112" s="1318">
        <f>'3p'!J10</f>
        <v>0</v>
      </c>
      <c r="Q112" s="1316">
        <f>'3p'!K10</f>
        <v>0</v>
      </c>
      <c r="R112" s="1317">
        <f>'3p'!L10</f>
        <v>0</v>
      </c>
      <c r="S112" s="1319">
        <f>'3p'!M10</f>
        <v>0</v>
      </c>
      <c r="T112" s="1172" t="str">
        <f>IF(ISBLANK('3p'!N10)=TRUE,"",'3p'!N10)</f>
        <v/>
      </c>
    </row>
    <row r="113" spans="4:20" ht="20.100000000000001" customHeight="1">
      <c r="D113" s="1166" t="s">
        <v>84</v>
      </c>
      <c r="E113" s="1733" t="s">
        <v>84</v>
      </c>
      <c r="F113" s="1726"/>
      <c r="G113" s="1727"/>
      <c r="H113" s="1733" t="s">
        <v>18</v>
      </c>
      <c r="I113" s="1726"/>
      <c r="J113" s="1726"/>
      <c r="K113" s="1726"/>
      <c r="L113" s="1734"/>
      <c r="M113" s="1315">
        <f>'3p'!G11</f>
        <v>0</v>
      </c>
      <c r="N113" s="1316">
        <f>'3p'!H11</f>
        <v>0</v>
      </c>
      <c r="O113" s="1317">
        <f>'3p'!I11</f>
        <v>0</v>
      </c>
      <c r="P113" s="1318">
        <f>'3p'!J11</f>
        <v>0</v>
      </c>
      <c r="Q113" s="1316">
        <f>'3p'!K11</f>
        <v>0</v>
      </c>
      <c r="R113" s="1317">
        <f>'3p'!L11</f>
        <v>0</v>
      </c>
      <c r="S113" s="1319">
        <f>'3p'!M11</f>
        <v>0</v>
      </c>
      <c r="T113" s="1172" t="str">
        <f>IF(ISBLANK('3p'!N11)=TRUE,"",'3p'!N11)</f>
        <v/>
      </c>
    </row>
    <row r="114" spans="4:20" ht="20.100000000000001" customHeight="1">
      <c r="D114" s="1166" t="s">
        <v>84</v>
      </c>
      <c r="E114" s="1735" t="s">
        <v>84</v>
      </c>
      <c r="F114" s="1736"/>
      <c r="G114" s="1741"/>
      <c r="H114" s="1735" t="s">
        <v>8</v>
      </c>
      <c r="I114" s="1736"/>
      <c r="J114" s="1736"/>
      <c r="K114" s="1736"/>
      <c r="L114" s="1742"/>
      <c r="M114" s="1320">
        <f>'3p'!G12</f>
        <v>7.8020000000000006E-2</v>
      </c>
      <c r="N114" s="1321">
        <f>'3p'!H12</f>
        <v>0</v>
      </c>
      <c r="O114" s="1232">
        <f>'3p'!I12</f>
        <v>7.8020000000000006E-2</v>
      </c>
      <c r="P114" s="1322">
        <f>'3p'!J12</f>
        <v>0</v>
      </c>
      <c r="Q114" s="1321">
        <f>'3p'!K12</f>
        <v>0</v>
      </c>
      <c r="R114" s="1232">
        <f>'3p'!L12</f>
        <v>0</v>
      </c>
      <c r="S114" s="1323">
        <f>'3p'!M12</f>
        <v>-7.8020000000000006E-2</v>
      </c>
      <c r="T114" s="1342" t="str">
        <f>IF(ISBLANK('3p'!N12)=TRUE,"",'3p'!N12)</f>
        <v/>
      </c>
    </row>
    <row r="115" spans="4:20" ht="20.100000000000001" customHeight="1">
      <c r="D115" s="1166" t="s">
        <v>84</v>
      </c>
      <c r="E115" s="1728" t="s">
        <v>16</v>
      </c>
      <c r="F115" s="1729"/>
      <c r="G115" s="1729"/>
      <c r="H115" s="1729"/>
      <c r="I115" s="1729"/>
      <c r="J115" s="1729"/>
      <c r="K115" s="1729"/>
      <c r="L115" s="1730"/>
      <c r="M115" s="1305">
        <f>'3p'!G13</f>
        <v>41.272917</v>
      </c>
      <c r="N115" s="1306">
        <f>'3p'!H13</f>
        <v>0</v>
      </c>
      <c r="O115" s="1307">
        <f>'3p'!I13</f>
        <v>41.272917</v>
      </c>
      <c r="P115" s="1308">
        <f>'3p'!J13</f>
        <v>31.092138000000002</v>
      </c>
      <c r="Q115" s="1306">
        <f>'3p'!K13</f>
        <v>0</v>
      </c>
      <c r="R115" s="1307">
        <f>'3p'!L13</f>
        <v>31.092138000000002</v>
      </c>
      <c r="S115" s="1309">
        <f>'3p'!M13</f>
        <v>-10.180778999999998</v>
      </c>
      <c r="T115" s="1340" t="str">
        <f>IF(ISBLANK('3p'!N13)=TRUE,"",'3p'!N13)</f>
        <v/>
      </c>
    </row>
    <row r="116" spans="4:20" ht="20.100000000000001" customHeight="1">
      <c r="D116" s="1166" t="s">
        <v>84</v>
      </c>
      <c r="E116" s="1733" t="s">
        <v>84</v>
      </c>
      <c r="F116" s="1726"/>
      <c r="G116" s="1726"/>
      <c r="H116" s="1727"/>
      <c r="I116" s="1728" t="s">
        <v>15</v>
      </c>
      <c r="J116" s="1729"/>
      <c r="K116" s="1729"/>
      <c r="L116" s="1730"/>
      <c r="M116" s="1305">
        <f>'3p'!G14</f>
        <v>19.669626999999998</v>
      </c>
      <c r="N116" s="1306">
        <f>'3p'!H14</f>
        <v>0</v>
      </c>
      <c r="O116" s="1307">
        <f>'3p'!I14</f>
        <v>19.669626999999998</v>
      </c>
      <c r="P116" s="1308">
        <f>'3p'!J14</f>
        <v>19.932470000000002</v>
      </c>
      <c r="Q116" s="1306">
        <f>'3p'!K14</f>
        <v>0</v>
      </c>
      <c r="R116" s="1307">
        <f>'3p'!L14</f>
        <v>19.932470000000002</v>
      </c>
      <c r="S116" s="1309">
        <f>'3p'!M14</f>
        <v>0.26284300000000371</v>
      </c>
      <c r="T116" s="1340" t="str">
        <f>IF(ISBLANK('3p'!N14)=TRUE,"",'3p'!N14)</f>
        <v/>
      </c>
    </row>
    <row r="117" spans="4:20" ht="20.100000000000001" customHeight="1">
      <c r="D117" s="1166" t="s">
        <v>84</v>
      </c>
      <c r="E117" s="1733" t="s">
        <v>84</v>
      </c>
      <c r="F117" s="1726"/>
      <c r="G117" s="1726"/>
      <c r="H117" s="1727"/>
      <c r="I117" s="1167" t="s">
        <v>84</v>
      </c>
      <c r="J117" s="1728" t="s">
        <v>32</v>
      </c>
      <c r="K117" s="1729"/>
      <c r="L117" s="1743"/>
      <c r="M117" s="1324">
        <f>'3p'!G15</f>
        <v>14.816477000000001</v>
      </c>
      <c r="N117" s="1311">
        <f>'3p'!H15</f>
        <v>0</v>
      </c>
      <c r="O117" s="1312">
        <f>'3p'!I15</f>
        <v>14.816477000000001</v>
      </c>
      <c r="P117" s="1313">
        <f>'3p'!J15</f>
        <v>15</v>
      </c>
      <c r="Q117" s="1311">
        <f>'3p'!K15</f>
        <v>0</v>
      </c>
      <c r="R117" s="1312">
        <f>'3p'!L15</f>
        <v>15</v>
      </c>
      <c r="S117" s="1314">
        <f>'3p'!M15</f>
        <v>0.18352299999999921</v>
      </c>
      <c r="T117" s="1341" t="str">
        <f>IF(ISBLANK('3p'!N15)=TRUE,"",'3p'!N15)</f>
        <v/>
      </c>
    </row>
    <row r="118" spans="4:20" ht="20.100000000000001" customHeight="1">
      <c r="D118" s="1166" t="s">
        <v>84</v>
      </c>
      <c r="E118" s="1733" t="s">
        <v>84</v>
      </c>
      <c r="F118" s="1726"/>
      <c r="G118" s="1726"/>
      <c r="H118" s="1727"/>
      <c r="I118" s="1167" t="s">
        <v>84</v>
      </c>
      <c r="J118" s="1733" t="s">
        <v>33</v>
      </c>
      <c r="K118" s="1726"/>
      <c r="L118" s="1734"/>
      <c r="M118" s="1315">
        <f>'3p'!G16</f>
        <v>0</v>
      </c>
      <c r="N118" s="1316">
        <f>'3p'!H16</f>
        <v>0</v>
      </c>
      <c r="O118" s="1317">
        <f>'3p'!I16</f>
        <v>0</v>
      </c>
      <c r="P118" s="1318">
        <f>'3p'!J16</f>
        <v>0</v>
      </c>
      <c r="Q118" s="1316">
        <f>'3p'!K16</f>
        <v>0</v>
      </c>
      <c r="R118" s="1317">
        <f>'3p'!L16</f>
        <v>0</v>
      </c>
      <c r="S118" s="1319">
        <f>'3p'!M16</f>
        <v>0</v>
      </c>
      <c r="T118" s="1343" t="str">
        <f>IF(ISBLANK('3p'!N16)=TRUE,"",'3p'!N16)</f>
        <v/>
      </c>
    </row>
    <row r="119" spans="4:20" ht="20.100000000000001" customHeight="1">
      <c r="D119" s="1166" t="s">
        <v>84</v>
      </c>
      <c r="E119" s="1733" t="s">
        <v>84</v>
      </c>
      <c r="F119" s="1726"/>
      <c r="G119" s="1726"/>
      <c r="H119" s="1727"/>
      <c r="I119" s="1167" t="s">
        <v>84</v>
      </c>
      <c r="J119" s="1733" t="s">
        <v>31</v>
      </c>
      <c r="K119" s="1726"/>
      <c r="L119" s="1734"/>
      <c r="M119" s="1315">
        <f>'3p'!G17</f>
        <v>1.92848</v>
      </c>
      <c r="N119" s="1316">
        <f>'3p'!H17</f>
        <v>0</v>
      </c>
      <c r="O119" s="1317">
        <f>'3p'!I17</f>
        <v>1.92848</v>
      </c>
      <c r="P119" s="1318">
        <f>'3p'!J17</f>
        <v>1.92848</v>
      </c>
      <c r="Q119" s="1316">
        <f>'3p'!K17</f>
        <v>0</v>
      </c>
      <c r="R119" s="1317">
        <f>'3p'!L17</f>
        <v>1.92848</v>
      </c>
      <c r="S119" s="1319">
        <f>'3p'!M17</f>
        <v>0</v>
      </c>
      <c r="T119" s="1343" t="str">
        <f>IF(ISBLANK('3p'!N17)=TRUE,"",'3p'!N17)</f>
        <v/>
      </c>
    </row>
    <row r="120" spans="4:20" ht="20.100000000000001" customHeight="1">
      <c r="D120" s="1166" t="s">
        <v>84</v>
      </c>
      <c r="E120" s="1733" t="s">
        <v>84</v>
      </c>
      <c r="F120" s="1726"/>
      <c r="G120" s="1726"/>
      <c r="H120" s="1727"/>
      <c r="I120" s="1168" t="s">
        <v>84</v>
      </c>
      <c r="J120" s="1735" t="s">
        <v>432</v>
      </c>
      <c r="K120" s="1736"/>
      <c r="L120" s="1737"/>
      <c r="M120" s="1325">
        <f>'3p'!G18</f>
        <v>2.9246699999999999</v>
      </c>
      <c r="N120" s="1321">
        <f>'3p'!H18</f>
        <v>0</v>
      </c>
      <c r="O120" s="1232">
        <f>'3p'!I18</f>
        <v>2.9246699999999999</v>
      </c>
      <c r="P120" s="1322">
        <f>'3p'!J18</f>
        <v>3.0039899999999999</v>
      </c>
      <c r="Q120" s="1321">
        <f>'3p'!K18</f>
        <v>0</v>
      </c>
      <c r="R120" s="1232">
        <f>'3p'!L18</f>
        <v>3.0039899999999999</v>
      </c>
      <c r="S120" s="1323">
        <f>'3p'!M18</f>
        <v>7.9320000000000057E-2</v>
      </c>
      <c r="T120" s="1342" t="str">
        <f>IF(ISBLANK('3p'!N18)=TRUE,"",'3p'!N18)</f>
        <v/>
      </c>
    </row>
    <row r="121" spans="4:20" ht="20.100000000000001" customHeight="1">
      <c r="D121" s="1166" t="s">
        <v>84</v>
      </c>
      <c r="E121" s="1733" t="s">
        <v>84</v>
      </c>
      <c r="F121" s="1726"/>
      <c r="G121" s="1726"/>
      <c r="H121" s="1727"/>
      <c r="I121" s="1738" t="s">
        <v>14</v>
      </c>
      <c r="J121" s="1739"/>
      <c r="K121" s="1739"/>
      <c r="L121" s="1740"/>
      <c r="M121" s="1305">
        <f>'3p'!G19</f>
        <v>0</v>
      </c>
      <c r="N121" s="1306">
        <f>'3p'!H19</f>
        <v>0</v>
      </c>
      <c r="O121" s="1307">
        <f>'3p'!I19</f>
        <v>0</v>
      </c>
      <c r="P121" s="1308">
        <f>'3p'!J19</f>
        <v>0</v>
      </c>
      <c r="Q121" s="1306">
        <f>'3p'!K19</f>
        <v>0</v>
      </c>
      <c r="R121" s="1307">
        <f>'3p'!L19</f>
        <v>0</v>
      </c>
      <c r="S121" s="1309">
        <f>'3p'!M19</f>
        <v>0</v>
      </c>
      <c r="T121" s="1340" t="str">
        <f>IF(ISBLANK('3p'!N19)=TRUE,"",'3p'!N19)</f>
        <v/>
      </c>
    </row>
    <row r="122" spans="4:20" ht="20.100000000000001" customHeight="1">
      <c r="D122" s="1166" t="s">
        <v>84</v>
      </c>
      <c r="E122" s="1733" t="s">
        <v>84</v>
      </c>
      <c r="F122" s="1726"/>
      <c r="G122" s="1726"/>
      <c r="H122" s="1727"/>
      <c r="I122" s="1728" t="s">
        <v>13</v>
      </c>
      <c r="J122" s="1729"/>
      <c r="K122" s="1729"/>
      <c r="L122" s="1730"/>
      <c r="M122" s="1305">
        <f>'3p'!G20</f>
        <v>7.5795899999999996</v>
      </c>
      <c r="N122" s="1306">
        <f>'3p'!H20</f>
        <v>0</v>
      </c>
      <c r="O122" s="1307">
        <f>'3p'!I20</f>
        <v>7.5795899999999996</v>
      </c>
      <c r="P122" s="1308">
        <f>'3p'!J20</f>
        <v>4.1702399999999997</v>
      </c>
      <c r="Q122" s="1306">
        <f>'3p'!K20</f>
        <v>0</v>
      </c>
      <c r="R122" s="1307">
        <f>'3p'!L20</f>
        <v>4.1702399999999997</v>
      </c>
      <c r="S122" s="1309">
        <f>'3p'!M20</f>
        <v>-3.4093499999999999</v>
      </c>
      <c r="T122" s="1340" t="str">
        <f>IF(ISBLANK('3p'!N20)=TRUE,"",'3p'!N20)</f>
        <v/>
      </c>
    </row>
    <row r="123" spans="4:20" ht="20.100000000000001" customHeight="1">
      <c r="D123" s="1166" t="s">
        <v>84</v>
      </c>
      <c r="E123" s="1733" t="s">
        <v>84</v>
      </c>
      <c r="F123" s="1726"/>
      <c r="G123" s="1726"/>
      <c r="H123" s="1727"/>
      <c r="I123" s="1733" t="s">
        <v>84</v>
      </c>
      <c r="J123" s="1726"/>
      <c r="K123" s="1727"/>
      <c r="L123" s="1169" t="s">
        <v>433</v>
      </c>
      <c r="M123" s="1310">
        <f>'3p'!G21</f>
        <v>0</v>
      </c>
      <c r="N123" s="1311">
        <f>'3p'!H21</f>
        <v>0</v>
      </c>
      <c r="O123" s="1312">
        <f>'3p'!I21</f>
        <v>0</v>
      </c>
      <c r="P123" s="1313">
        <f>'3p'!J21</f>
        <v>0</v>
      </c>
      <c r="Q123" s="1311">
        <f>'3p'!K21</f>
        <v>0</v>
      </c>
      <c r="R123" s="1312">
        <f>'3p'!L21</f>
        <v>0</v>
      </c>
      <c r="S123" s="1314">
        <f>'3p'!M21</f>
        <v>0</v>
      </c>
      <c r="T123" s="1341" t="str">
        <f>IF(ISBLANK('3p'!N21)=TRUE,"",'3p'!N21)</f>
        <v/>
      </c>
    </row>
    <row r="124" spans="4:20" ht="20.100000000000001" customHeight="1">
      <c r="D124" s="1166" t="s">
        <v>84</v>
      </c>
      <c r="E124" s="1733" t="s">
        <v>84</v>
      </c>
      <c r="F124" s="1726"/>
      <c r="G124" s="1726"/>
      <c r="H124" s="1727"/>
      <c r="I124" s="1733" t="s">
        <v>84</v>
      </c>
      <c r="J124" s="1726"/>
      <c r="K124" s="1727"/>
      <c r="L124" s="1170" t="s">
        <v>434</v>
      </c>
      <c r="M124" s="1315">
        <f>'3p'!G22</f>
        <v>3.6593499999999999</v>
      </c>
      <c r="N124" s="1316">
        <f>'3p'!H22</f>
        <v>0</v>
      </c>
      <c r="O124" s="1317">
        <f>'3p'!I22</f>
        <v>3.6593499999999999</v>
      </c>
      <c r="P124" s="1318">
        <f>'3p'!J22</f>
        <v>0</v>
      </c>
      <c r="Q124" s="1316">
        <f>'3p'!K22</f>
        <v>0</v>
      </c>
      <c r="R124" s="1317">
        <f>'3p'!L22</f>
        <v>0</v>
      </c>
      <c r="S124" s="1319">
        <f>'3p'!M22</f>
        <v>-3.6593499999999999</v>
      </c>
      <c r="T124" s="1343" t="str">
        <f>IF(ISBLANK('3p'!N22)=TRUE,"",'3p'!N22)</f>
        <v xml:space="preserve"> ∙7월 : 1기 확정 부가가치세 납부 3.7백만</v>
      </c>
    </row>
    <row r="125" spans="4:20" ht="20.100000000000001" customHeight="1">
      <c r="D125" s="1166" t="s">
        <v>84</v>
      </c>
      <c r="E125" s="1733" t="s">
        <v>84</v>
      </c>
      <c r="F125" s="1726"/>
      <c r="G125" s="1726"/>
      <c r="H125" s="1727"/>
      <c r="I125" s="1733" t="s">
        <v>84</v>
      </c>
      <c r="J125" s="1726"/>
      <c r="K125" s="1727"/>
      <c r="L125" s="1170" t="s">
        <v>339</v>
      </c>
      <c r="M125" s="1315">
        <f>'3p'!G23</f>
        <v>3.9202400000000002</v>
      </c>
      <c r="N125" s="1316">
        <f>'3p'!H23</f>
        <v>0</v>
      </c>
      <c r="O125" s="1317">
        <f>'3p'!I23</f>
        <v>3.9202400000000002</v>
      </c>
      <c r="P125" s="1318">
        <f>'3p'!J23</f>
        <v>3.9202400000000002</v>
      </c>
      <c r="Q125" s="1316">
        <f>'3p'!K23</f>
        <v>0</v>
      </c>
      <c r="R125" s="1317">
        <f>'3p'!L23</f>
        <v>3.9202400000000002</v>
      </c>
      <c r="S125" s="1319">
        <f>'3p'!M23</f>
        <v>0</v>
      </c>
      <c r="T125" s="1343" t="str">
        <f>IF(ISBLANK('3p'!N23)=TRUE,"",'3p'!N23)</f>
        <v/>
      </c>
    </row>
    <row r="126" spans="4:20" ht="20.100000000000001" customHeight="1">
      <c r="D126" s="1166" t="s">
        <v>84</v>
      </c>
      <c r="E126" s="1733" t="s">
        <v>84</v>
      </c>
      <c r="F126" s="1726"/>
      <c r="G126" s="1726"/>
      <c r="H126" s="1727"/>
      <c r="I126" s="1733" t="s">
        <v>84</v>
      </c>
      <c r="J126" s="1726"/>
      <c r="K126" s="1727"/>
      <c r="L126" s="1120" t="s">
        <v>259</v>
      </c>
      <c r="M126" s="1325">
        <f>'3p'!G24</f>
        <v>0</v>
      </c>
      <c r="N126" s="1321">
        <f>'3p'!H24</f>
        <v>0</v>
      </c>
      <c r="O126" s="1232">
        <f>'3p'!I24</f>
        <v>0</v>
      </c>
      <c r="P126" s="1322">
        <f>'3p'!J24</f>
        <v>0.25</v>
      </c>
      <c r="Q126" s="1321">
        <f>'3p'!K24</f>
        <v>0</v>
      </c>
      <c r="R126" s="1232">
        <f>'3p'!L24</f>
        <v>0.25</v>
      </c>
      <c r="S126" s="1323">
        <f>'3p'!M24</f>
        <v>0.25</v>
      </c>
      <c r="T126" s="1342" t="str">
        <f>IF(ISBLANK('3p'!N24)=TRUE,"",'3p'!N24)</f>
        <v/>
      </c>
    </row>
    <row r="127" spans="4:20" ht="20.100000000000001" customHeight="1">
      <c r="D127" s="1166" t="s">
        <v>84</v>
      </c>
      <c r="E127" s="1733" t="s">
        <v>84</v>
      </c>
      <c r="F127" s="1726"/>
      <c r="G127" s="1726"/>
      <c r="H127" s="1727"/>
      <c r="I127" s="1735" t="s">
        <v>435</v>
      </c>
      <c r="J127" s="1736"/>
      <c r="K127" s="1736"/>
      <c r="L127" s="1737"/>
      <c r="M127" s="1305">
        <f>'3p'!G26</f>
        <v>0</v>
      </c>
      <c r="N127" s="1306">
        <f>'3p'!H26</f>
        <v>0</v>
      </c>
      <c r="O127" s="1307">
        <f>'3p'!I26</f>
        <v>0</v>
      </c>
      <c r="P127" s="1308">
        <f>'3p'!J26</f>
        <v>0</v>
      </c>
      <c r="Q127" s="1306">
        <f>'3p'!K26</f>
        <v>0</v>
      </c>
      <c r="R127" s="1307">
        <f>'3p'!L26</f>
        <v>0</v>
      </c>
      <c r="S127" s="1309">
        <f>'3p'!M26</f>
        <v>0</v>
      </c>
      <c r="T127" s="1340" t="str">
        <f>IF(ISBLANK('3p'!N25)=TRUE,"",'3p'!N25)</f>
        <v/>
      </c>
    </row>
    <row r="128" spans="4:20" ht="20.100000000000001" customHeight="1">
      <c r="D128" s="1166"/>
      <c r="E128" s="1431"/>
      <c r="F128" s="1430"/>
      <c r="G128" s="1430"/>
      <c r="H128" s="1166"/>
      <c r="I128" s="1735" t="s">
        <v>100</v>
      </c>
      <c r="J128" s="1736"/>
      <c r="K128" s="1736"/>
      <c r="L128" s="1737"/>
      <c r="M128" s="1305">
        <f>'3p'!G27</f>
        <v>0</v>
      </c>
      <c r="N128" s="1306">
        <f>'3p'!H27</f>
        <v>0</v>
      </c>
      <c r="O128" s="1307">
        <f>'3p'!I27</f>
        <v>0</v>
      </c>
      <c r="P128" s="1308">
        <f>'3p'!J27</f>
        <v>0</v>
      </c>
      <c r="Q128" s="1306">
        <f>'3p'!K27</f>
        <v>0</v>
      </c>
      <c r="R128" s="1307">
        <f>'3p'!L27</f>
        <v>0</v>
      </c>
      <c r="S128" s="1309">
        <f>'3p'!M27</f>
        <v>0</v>
      </c>
      <c r="T128" s="1340" t="str">
        <f>IF(ISBLANK('3p'!N27)=TRUE,"",'3p'!N27)</f>
        <v/>
      </c>
    </row>
    <row r="129" spans="4:20" ht="20.100000000000001" customHeight="1">
      <c r="D129" s="1166" t="s">
        <v>84</v>
      </c>
      <c r="E129" s="1733" t="s">
        <v>84</v>
      </c>
      <c r="F129" s="1726"/>
      <c r="G129" s="1726"/>
      <c r="H129" s="1727"/>
      <c r="I129" s="1728" t="s">
        <v>8</v>
      </c>
      <c r="J129" s="1729"/>
      <c r="K129" s="1729"/>
      <c r="L129" s="1730"/>
      <c r="M129" s="1305">
        <f>'3p'!G28</f>
        <v>14.023700000000002</v>
      </c>
      <c r="N129" s="1306">
        <f>'3p'!H28</f>
        <v>0</v>
      </c>
      <c r="O129" s="1307">
        <f>'3p'!I28</f>
        <v>14.023700000000002</v>
      </c>
      <c r="P129" s="1308">
        <f>'3p'!J28</f>
        <v>6.9894280000000002</v>
      </c>
      <c r="Q129" s="1306">
        <f>'3p'!K28</f>
        <v>0</v>
      </c>
      <c r="R129" s="1307">
        <f>'3p'!L28</f>
        <v>6.9894280000000002</v>
      </c>
      <c r="S129" s="1309">
        <f>'3p'!M28</f>
        <v>-7.0342720000000014</v>
      </c>
      <c r="T129" s="1340" t="str">
        <f>IF(ISBLANK('3p'!N26)=TRUE,"",'3p'!N26)</f>
        <v/>
      </c>
    </row>
    <row r="130" spans="4:20" ht="20.100000000000001" customHeight="1">
      <c r="D130" s="1166" t="s">
        <v>84</v>
      </c>
      <c r="E130" s="1733" t="s">
        <v>84</v>
      </c>
      <c r="F130" s="1726"/>
      <c r="G130" s="1726"/>
      <c r="H130" s="1727"/>
      <c r="I130" s="1733" t="s">
        <v>84</v>
      </c>
      <c r="J130" s="1727"/>
      <c r="K130" s="1728" t="s">
        <v>10</v>
      </c>
      <c r="L130" s="1730"/>
      <c r="M130" s="1310">
        <f>'3p'!G29</f>
        <v>0.68539099999999997</v>
      </c>
      <c r="N130" s="1311">
        <f>'3p'!H29</f>
        <v>0</v>
      </c>
      <c r="O130" s="1312">
        <f>'3p'!I29</f>
        <v>0.68539099999999997</v>
      </c>
      <c r="P130" s="1313">
        <f>'3p'!J29</f>
        <v>0.685025</v>
      </c>
      <c r="Q130" s="1311">
        <f>'3p'!K29</f>
        <v>0</v>
      </c>
      <c r="R130" s="1312">
        <f>'3p'!L29</f>
        <v>0.685025</v>
      </c>
      <c r="S130" s="1314">
        <f>'3p'!M29</f>
        <v>-3.6599999999997745E-4</v>
      </c>
      <c r="T130" s="1341" t="str">
        <f>IF(ISBLANK('3p'!N28)=TRUE,"",'3p'!N28)</f>
        <v/>
      </c>
    </row>
    <row r="131" spans="4:20" ht="20.100000000000001" customHeight="1">
      <c r="D131" s="1166" t="s">
        <v>84</v>
      </c>
      <c r="E131" s="1733" t="s">
        <v>84</v>
      </c>
      <c r="F131" s="1726"/>
      <c r="G131" s="1726"/>
      <c r="H131" s="1727"/>
      <c r="I131" s="1733" t="s">
        <v>84</v>
      </c>
      <c r="J131" s="1727"/>
      <c r="K131" s="1733" t="s">
        <v>318</v>
      </c>
      <c r="L131" s="1734"/>
      <c r="M131" s="1315">
        <f>'3p'!G31</f>
        <v>3.309631</v>
      </c>
      <c r="N131" s="1316">
        <f>'3p'!H31</f>
        <v>0</v>
      </c>
      <c r="O131" s="1317">
        <f>'3p'!I31</f>
        <v>3.309631</v>
      </c>
      <c r="P131" s="1318">
        <f>'3p'!J31</f>
        <v>4.3688999999999999E-2</v>
      </c>
      <c r="Q131" s="1316">
        <f>'3p'!K31</f>
        <v>0</v>
      </c>
      <c r="R131" s="1317">
        <f>'3p'!L31</f>
        <v>4.3688999999999999E-2</v>
      </c>
      <c r="S131" s="1319">
        <f>'3p'!M31</f>
        <v>-3.2659419999999999</v>
      </c>
      <c r="T131" s="1172" t="str">
        <f>IF(ISBLANK('3p'!N31)=TRUE,"",'3p'!N31)</f>
        <v xml:space="preserve"> ∙7월 : 그룹사 공용비용 지급</v>
      </c>
    </row>
    <row r="132" spans="4:20" ht="20.100000000000001" customHeight="1">
      <c r="D132" s="1171" t="s">
        <v>84</v>
      </c>
      <c r="E132" s="1720" t="s">
        <v>84</v>
      </c>
      <c r="F132" s="1718"/>
      <c r="G132" s="1718"/>
      <c r="H132" s="1719"/>
      <c r="I132" s="1720" t="s">
        <v>84</v>
      </c>
      <c r="J132" s="1719"/>
      <c r="K132" s="1720" t="s">
        <v>8</v>
      </c>
      <c r="L132" s="1721"/>
      <c r="M132" s="1326">
        <f>'3p'!G32</f>
        <v>10.028678000000001</v>
      </c>
      <c r="N132" s="1327">
        <f>'3p'!H32</f>
        <v>0</v>
      </c>
      <c r="O132" s="1328">
        <f>'3p'!I32</f>
        <v>10.028678000000001</v>
      </c>
      <c r="P132" s="1329">
        <f>'3p'!J32</f>
        <v>6.2607140000000001</v>
      </c>
      <c r="Q132" s="1327">
        <f>'3p'!K32</f>
        <v>0</v>
      </c>
      <c r="R132" s="1328">
        <f>'3p'!L32</f>
        <v>6.2607140000000001</v>
      </c>
      <c r="S132" s="1330">
        <f>'3p'!M32</f>
        <v>-3.767964000000001</v>
      </c>
      <c r="T132" s="1173" t="str">
        <f>IF(ISBLANK('3p'!N32)=TRUE,"",'3p'!N30)</f>
        <v/>
      </c>
    </row>
    <row r="133" spans="4:20" ht="20.100000000000001" customHeight="1">
      <c r="D133" s="1731" t="s">
        <v>7</v>
      </c>
      <c r="E133" s="1731"/>
      <c r="F133" s="1731"/>
      <c r="G133" s="1731"/>
      <c r="H133" s="1731"/>
      <c r="I133" s="1731"/>
      <c r="J133" s="1731"/>
      <c r="K133" s="1731"/>
      <c r="L133" s="1732"/>
      <c r="M133" s="1208">
        <f>'3p'!G39</f>
        <v>0</v>
      </c>
      <c r="N133" s="1209">
        <f>'3p'!H39</f>
        <v>0</v>
      </c>
      <c r="O133" s="1210">
        <f>'3p'!I39</f>
        <v>0</v>
      </c>
      <c r="P133" s="1211">
        <f>'3p'!J39</f>
        <v>0</v>
      </c>
      <c r="Q133" s="1209">
        <f>'3p'!K39</f>
        <v>0</v>
      </c>
      <c r="R133" s="1210">
        <f>'3p'!L39</f>
        <v>0</v>
      </c>
      <c r="S133" s="1304">
        <f>'3p'!M39</f>
        <v>0</v>
      </c>
      <c r="T133" s="1339"/>
    </row>
    <row r="134" spans="4:20" ht="20.100000000000001" customHeight="1">
      <c r="D134" s="1726" t="s">
        <v>84</v>
      </c>
      <c r="E134" s="1727"/>
      <c r="F134" s="1728" t="s">
        <v>6</v>
      </c>
      <c r="G134" s="1729"/>
      <c r="H134" s="1729"/>
      <c r="I134" s="1729"/>
      <c r="J134" s="1729"/>
      <c r="K134" s="1729"/>
      <c r="L134" s="1730"/>
      <c r="M134" s="1310">
        <f>'3p'!G40</f>
        <v>0</v>
      </c>
      <c r="N134" s="1311">
        <f>'3p'!H40</f>
        <v>0</v>
      </c>
      <c r="O134" s="1312">
        <f>'3p'!I40</f>
        <v>0</v>
      </c>
      <c r="P134" s="1313">
        <f>'3p'!J40</f>
        <v>0</v>
      </c>
      <c r="Q134" s="1311">
        <f>'3p'!K40</f>
        <v>0</v>
      </c>
      <c r="R134" s="1312">
        <f>'3p'!L40</f>
        <v>0</v>
      </c>
      <c r="S134" s="1314">
        <f>'3p'!M40</f>
        <v>0</v>
      </c>
      <c r="T134" s="1174" t="str">
        <f>IF(ISBLANK('3p'!N40)=TRUE,"",'3p'!N40)</f>
        <v/>
      </c>
    </row>
    <row r="135" spans="4:20" ht="20.100000000000001" customHeight="1">
      <c r="D135" s="1718" t="s">
        <v>84</v>
      </c>
      <c r="E135" s="1719"/>
      <c r="F135" s="1720" t="s">
        <v>5</v>
      </c>
      <c r="G135" s="1718"/>
      <c r="H135" s="1718"/>
      <c r="I135" s="1718"/>
      <c r="J135" s="1718"/>
      <c r="K135" s="1718"/>
      <c r="L135" s="1721"/>
      <c r="M135" s="1326">
        <f>'3p'!G41</f>
        <v>0</v>
      </c>
      <c r="N135" s="1327">
        <f>'3p'!H41</f>
        <v>0</v>
      </c>
      <c r="O135" s="1328">
        <f>'3p'!I41</f>
        <v>0</v>
      </c>
      <c r="P135" s="1329">
        <f>'3p'!J41</f>
        <v>0</v>
      </c>
      <c r="Q135" s="1327">
        <f>'3p'!K41</f>
        <v>0</v>
      </c>
      <c r="R135" s="1328">
        <f>'3p'!L41</f>
        <v>0</v>
      </c>
      <c r="S135" s="1330">
        <f>'3p'!M41</f>
        <v>0</v>
      </c>
      <c r="T135" s="1344" t="str">
        <f>IF(ISBLANK('3p'!N33)=TRUE,"",'3p'!N33)</f>
        <v/>
      </c>
    </row>
    <row r="136" spans="4:20" ht="20.100000000000001" customHeight="1">
      <c r="D136" s="1731" t="s">
        <v>436</v>
      </c>
      <c r="E136" s="1731"/>
      <c r="F136" s="1731"/>
      <c r="G136" s="1731"/>
      <c r="H136" s="1731"/>
      <c r="I136" s="1731"/>
      <c r="J136" s="1731"/>
      <c r="K136" s="1731"/>
      <c r="L136" s="1732"/>
      <c r="M136" s="1208">
        <f>'3p'!G42</f>
        <v>0</v>
      </c>
      <c r="N136" s="1209">
        <f>'3p'!H42</f>
        <v>0</v>
      </c>
      <c r="O136" s="1210">
        <f>'3p'!I42</f>
        <v>0</v>
      </c>
      <c r="P136" s="1211">
        <f>'3p'!J42</f>
        <v>0</v>
      </c>
      <c r="Q136" s="1209">
        <f>'3p'!K42</f>
        <v>0</v>
      </c>
      <c r="R136" s="1210">
        <f>'3p'!L42</f>
        <v>0</v>
      </c>
      <c r="S136" s="1304">
        <f>'3p'!M42</f>
        <v>0</v>
      </c>
      <c r="T136" s="1339" t="str">
        <f>IF(ISBLANK('3p'!N34)=TRUE,"",'3p'!N34)</f>
        <v/>
      </c>
    </row>
    <row r="137" spans="4:20" ht="20.100000000000001" customHeight="1">
      <c r="D137" s="1726" t="s">
        <v>84</v>
      </c>
      <c r="E137" s="1727"/>
      <c r="F137" s="1728" t="s">
        <v>437</v>
      </c>
      <c r="G137" s="1729"/>
      <c r="H137" s="1729"/>
      <c r="I137" s="1729"/>
      <c r="J137" s="1729"/>
      <c r="K137" s="1729"/>
      <c r="L137" s="1730"/>
      <c r="M137" s="1310">
        <f>'3p'!G43</f>
        <v>0</v>
      </c>
      <c r="N137" s="1311">
        <f>'3p'!H43</f>
        <v>0</v>
      </c>
      <c r="O137" s="1312">
        <f>'3p'!I43</f>
        <v>0</v>
      </c>
      <c r="P137" s="1313">
        <f>'3p'!J43</f>
        <v>0</v>
      </c>
      <c r="Q137" s="1311">
        <f>'3p'!K43</f>
        <v>0</v>
      </c>
      <c r="R137" s="1312">
        <f>'3p'!L43</f>
        <v>0</v>
      </c>
      <c r="S137" s="1314">
        <f>'3p'!M43</f>
        <v>0</v>
      </c>
      <c r="T137" s="1341" t="str">
        <f>IF(ISBLANK('3p'!N43)=TRUE,"",'3p'!N43)</f>
        <v/>
      </c>
    </row>
    <row r="138" spans="4:20" ht="20.100000000000001" customHeight="1">
      <c r="D138" s="1718" t="s">
        <v>84</v>
      </c>
      <c r="E138" s="1719"/>
      <c r="F138" s="1720" t="s">
        <v>371</v>
      </c>
      <c r="G138" s="1718"/>
      <c r="H138" s="1718"/>
      <c r="I138" s="1718"/>
      <c r="J138" s="1718"/>
      <c r="K138" s="1718"/>
      <c r="L138" s="1721"/>
      <c r="M138" s="1326">
        <f>'3p'!G44</f>
        <v>0</v>
      </c>
      <c r="N138" s="1327">
        <f>'3p'!H44</f>
        <v>0</v>
      </c>
      <c r="O138" s="1328">
        <f>'3p'!I44</f>
        <v>0</v>
      </c>
      <c r="P138" s="1329">
        <f>'3p'!J44</f>
        <v>0</v>
      </c>
      <c r="Q138" s="1327">
        <f>'3p'!K44</f>
        <v>0</v>
      </c>
      <c r="R138" s="1328">
        <f>'3p'!L44</f>
        <v>0</v>
      </c>
      <c r="S138" s="1330">
        <f>'3p'!M44</f>
        <v>0</v>
      </c>
      <c r="T138" s="1344" t="str">
        <f>IF(ISBLANK('3p'!N44)=TRUE,"",'3p'!N44)</f>
        <v/>
      </c>
    </row>
    <row r="139" spans="4:20" ht="20.100000000000001" customHeight="1">
      <c r="D139" s="1731" t="s">
        <v>438</v>
      </c>
      <c r="E139" s="1731"/>
      <c r="F139" s="1731"/>
      <c r="G139" s="1731"/>
      <c r="H139" s="1731"/>
      <c r="I139" s="1731"/>
      <c r="J139" s="1731"/>
      <c r="K139" s="1731"/>
      <c r="L139" s="1732"/>
      <c r="M139" s="1208">
        <f>'3p'!G45</f>
        <v>0</v>
      </c>
      <c r="N139" s="1209">
        <f>'3p'!H45</f>
        <v>0</v>
      </c>
      <c r="O139" s="1210">
        <f>'3p'!I45</f>
        <v>0</v>
      </c>
      <c r="P139" s="1211">
        <f>'3p'!J45</f>
        <v>0</v>
      </c>
      <c r="Q139" s="1209">
        <f>'3p'!K45</f>
        <v>0</v>
      </c>
      <c r="R139" s="1210">
        <f>'3p'!L45</f>
        <v>0</v>
      </c>
      <c r="S139" s="1304">
        <f>'3p'!M45</f>
        <v>0</v>
      </c>
      <c r="T139" s="1339" t="str">
        <f>IF(ISBLANK('3p'!N45)=TRUE,"",'3p'!N45)</f>
        <v/>
      </c>
    </row>
    <row r="140" spans="4:20" ht="20.100000000000001" customHeight="1">
      <c r="D140" s="1726" t="s">
        <v>84</v>
      </c>
      <c r="E140" s="1726"/>
      <c r="F140" s="1727"/>
      <c r="G140" s="1728" t="s">
        <v>437</v>
      </c>
      <c r="H140" s="1729"/>
      <c r="I140" s="1729"/>
      <c r="J140" s="1729"/>
      <c r="K140" s="1729"/>
      <c r="L140" s="1730"/>
      <c r="M140" s="1310">
        <f>'3p'!G46</f>
        <v>0</v>
      </c>
      <c r="N140" s="1311">
        <f>'3p'!H46</f>
        <v>0</v>
      </c>
      <c r="O140" s="1312">
        <f>'3p'!I46</f>
        <v>0</v>
      </c>
      <c r="P140" s="1313">
        <f>'3p'!J46</f>
        <v>0</v>
      </c>
      <c r="Q140" s="1311">
        <f>'3p'!K46</f>
        <v>0</v>
      </c>
      <c r="R140" s="1312">
        <f>'3p'!L46</f>
        <v>0</v>
      </c>
      <c r="S140" s="1314">
        <f>'3p'!M46</f>
        <v>0</v>
      </c>
      <c r="T140" s="1341" t="str">
        <f>IF(ISBLANK('3p'!N46)=TRUE,"",'3p'!N46)</f>
        <v/>
      </c>
    </row>
    <row r="141" spans="4:20" ht="20.100000000000001" customHeight="1">
      <c r="D141" s="1718" t="s">
        <v>84</v>
      </c>
      <c r="E141" s="1718"/>
      <c r="F141" s="1719"/>
      <c r="G141" s="1720" t="s">
        <v>371</v>
      </c>
      <c r="H141" s="1718"/>
      <c r="I141" s="1718"/>
      <c r="J141" s="1718"/>
      <c r="K141" s="1718"/>
      <c r="L141" s="1721"/>
      <c r="M141" s="1326">
        <f>'3p'!G47</f>
        <v>0</v>
      </c>
      <c r="N141" s="1327">
        <f>'3p'!H47</f>
        <v>0</v>
      </c>
      <c r="O141" s="1328">
        <f>'3p'!I47</f>
        <v>0</v>
      </c>
      <c r="P141" s="1329">
        <f>'3p'!J47</f>
        <v>0</v>
      </c>
      <c r="Q141" s="1327">
        <f>'3p'!K47</f>
        <v>0</v>
      </c>
      <c r="R141" s="1328">
        <f>'3p'!L47</f>
        <v>0</v>
      </c>
      <c r="S141" s="1330">
        <f>'3p'!M47</f>
        <v>0</v>
      </c>
      <c r="T141" s="1344" t="str">
        <f>IF(ISBLANK('3p'!N47)=TRUE,"",'3p'!N47)</f>
        <v/>
      </c>
    </row>
    <row r="142" spans="4:20" ht="20.100000000000001" customHeight="1">
      <c r="D142" s="1722" t="s">
        <v>439</v>
      </c>
      <c r="E142" s="1722"/>
      <c r="F142" s="1722"/>
      <c r="G142" s="1722"/>
      <c r="H142" s="1722"/>
      <c r="I142" s="1722"/>
      <c r="J142" s="1722"/>
      <c r="K142" s="1722"/>
      <c r="L142" s="1723"/>
      <c r="M142" s="1202">
        <f>'3p'!G48</f>
        <v>-41.138568999999997</v>
      </c>
      <c r="N142" s="1206">
        <f>'3p'!H48</f>
        <v>0</v>
      </c>
      <c r="O142" s="1181">
        <f>'3p'!I48</f>
        <v>-41.138568999999997</v>
      </c>
      <c r="P142" s="1207">
        <f>'3p'!J48</f>
        <v>-31.035810000000001</v>
      </c>
      <c r="Q142" s="1206">
        <f>'3p'!K48</f>
        <v>0</v>
      </c>
      <c r="R142" s="1181">
        <f>'3p'!L48</f>
        <v>-31.035810000000001</v>
      </c>
      <c r="S142" s="1303">
        <f>'3p'!M48</f>
        <v>10.102758999999995</v>
      </c>
      <c r="T142" s="1338" t="str">
        <f>IF(ISBLANK('3p'!N48)=TRUE,"",'3p'!N48)</f>
        <v/>
      </c>
    </row>
    <row r="143" spans="4:20" ht="20.100000000000001" customHeight="1" thickBot="1">
      <c r="D143" s="1724" t="s">
        <v>440</v>
      </c>
      <c r="E143" s="1724"/>
      <c r="F143" s="1724"/>
      <c r="G143" s="1724"/>
      <c r="H143" s="1724"/>
      <c r="I143" s="1724"/>
      <c r="J143" s="1724"/>
      <c r="K143" s="1724"/>
      <c r="L143" s="1725"/>
      <c r="M143" s="1331">
        <f>'3p'!G49</f>
        <v>321.35731299999998</v>
      </c>
      <c r="N143" s="1332">
        <f>'3p'!H49</f>
        <v>0</v>
      </c>
      <c r="O143" s="1333">
        <f>'3p'!I49</f>
        <v>321.35731299999998</v>
      </c>
      <c r="P143" s="1334">
        <f>'3p'!J49</f>
        <v>290.32150299999995</v>
      </c>
      <c r="Q143" s="1335">
        <f>'3p'!K49</f>
        <v>0</v>
      </c>
      <c r="R143" s="1336">
        <f>'3p'!L49</f>
        <v>290.32150299999995</v>
      </c>
      <c r="S143" s="1337">
        <f>'3p'!M49</f>
        <v>-31.035810000000026</v>
      </c>
      <c r="T143" s="1345" t="str">
        <f>IF(ISBLANK('3p'!N41)=TRUE,"",'3p'!N41)</f>
        <v/>
      </c>
    </row>
  </sheetData>
  <sheetProtection selectLockedCells="1" selectUnlockedCells="1"/>
  <mergeCells count="133">
    <mergeCell ref="I31:K31"/>
    <mergeCell ref="L31:L32"/>
    <mergeCell ref="D33:E33"/>
    <mergeCell ref="D34:E34"/>
    <mergeCell ref="D35:E35"/>
    <mergeCell ref="D38:E38"/>
    <mergeCell ref="C2:G2"/>
    <mergeCell ref="D19:D20"/>
    <mergeCell ref="E19:G19"/>
    <mergeCell ref="H19:H20"/>
    <mergeCell ref="D31:E32"/>
    <mergeCell ref="F31:H31"/>
    <mergeCell ref="H52:I52"/>
    <mergeCell ref="J52:W52"/>
    <mergeCell ref="X52:X54"/>
    <mergeCell ref="H53:I53"/>
    <mergeCell ref="J53:P53"/>
    <mergeCell ref="Q53:U53"/>
    <mergeCell ref="D39:E39"/>
    <mergeCell ref="D41:E41"/>
    <mergeCell ref="D44:E44"/>
    <mergeCell ref="D47:E47"/>
    <mergeCell ref="D50:E50"/>
    <mergeCell ref="D52:G54"/>
    <mergeCell ref="D60:D63"/>
    <mergeCell ref="E60:G60"/>
    <mergeCell ref="F61:G61"/>
    <mergeCell ref="F62:G62"/>
    <mergeCell ref="F63:G63"/>
    <mergeCell ref="E73:G73"/>
    <mergeCell ref="D55:G55"/>
    <mergeCell ref="D56:G56"/>
    <mergeCell ref="D57:D58"/>
    <mergeCell ref="E57:G57"/>
    <mergeCell ref="E58:G58"/>
    <mergeCell ref="D59:G59"/>
    <mergeCell ref="J79:W79"/>
    <mergeCell ref="X79:X81"/>
    <mergeCell ref="H80:I80"/>
    <mergeCell ref="J80:P80"/>
    <mergeCell ref="Q80:U80"/>
    <mergeCell ref="D82:G82"/>
    <mergeCell ref="D74:G74"/>
    <mergeCell ref="E75:G75"/>
    <mergeCell ref="D76:G76"/>
    <mergeCell ref="D77:G77"/>
    <mergeCell ref="D79:G81"/>
    <mergeCell ref="H79:I79"/>
    <mergeCell ref="D83:G83"/>
    <mergeCell ref="D84:D85"/>
    <mergeCell ref="E84:G84"/>
    <mergeCell ref="E85:G85"/>
    <mergeCell ref="D86:G86"/>
    <mergeCell ref="D87:D90"/>
    <mergeCell ref="E87:G87"/>
    <mergeCell ref="F88:G88"/>
    <mergeCell ref="F89:G89"/>
    <mergeCell ref="F90:G90"/>
    <mergeCell ref="M106:O106"/>
    <mergeCell ref="P106:R106"/>
    <mergeCell ref="S106:S107"/>
    <mergeCell ref="T106:T107"/>
    <mergeCell ref="D108:L108"/>
    <mergeCell ref="D109:L109"/>
    <mergeCell ref="E100:G100"/>
    <mergeCell ref="D101:G101"/>
    <mergeCell ref="E102:G102"/>
    <mergeCell ref="D103:G103"/>
    <mergeCell ref="D104:G104"/>
    <mergeCell ref="D106:L107"/>
    <mergeCell ref="E114:G114"/>
    <mergeCell ref="H114:L114"/>
    <mergeCell ref="E115:L115"/>
    <mergeCell ref="E116:H116"/>
    <mergeCell ref="I116:L116"/>
    <mergeCell ref="E117:H117"/>
    <mergeCell ref="J117:L117"/>
    <mergeCell ref="E110:L110"/>
    <mergeCell ref="E111:G111"/>
    <mergeCell ref="H111:L111"/>
    <mergeCell ref="E112:G112"/>
    <mergeCell ref="H112:L112"/>
    <mergeCell ref="E113:G113"/>
    <mergeCell ref="H113:L113"/>
    <mergeCell ref="E121:H121"/>
    <mergeCell ref="I121:L121"/>
    <mergeCell ref="E122:H122"/>
    <mergeCell ref="I122:L122"/>
    <mergeCell ref="E123:H123"/>
    <mergeCell ref="I123:K123"/>
    <mergeCell ref="E118:H118"/>
    <mergeCell ref="J118:L118"/>
    <mergeCell ref="E119:H119"/>
    <mergeCell ref="J119:L119"/>
    <mergeCell ref="E120:H120"/>
    <mergeCell ref="J120:L120"/>
    <mergeCell ref="E127:H127"/>
    <mergeCell ref="I127:L127"/>
    <mergeCell ref="I128:L128"/>
    <mergeCell ref="E129:H129"/>
    <mergeCell ref="I129:L129"/>
    <mergeCell ref="E130:H130"/>
    <mergeCell ref="I130:J130"/>
    <mergeCell ref="K130:L130"/>
    <mergeCell ref="E124:H124"/>
    <mergeCell ref="I124:K124"/>
    <mergeCell ref="E125:H125"/>
    <mergeCell ref="I125:K125"/>
    <mergeCell ref="E126:H126"/>
    <mergeCell ref="I126:K126"/>
    <mergeCell ref="D133:L133"/>
    <mergeCell ref="D134:E134"/>
    <mergeCell ref="F134:L134"/>
    <mergeCell ref="D135:E135"/>
    <mergeCell ref="F135:L135"/>
    <mergeCell ref="D136:L136"/>
    <mergeCell ref="E131:H131"/>
    <mergeCell ref="I131:J131"/>
    <mergeCell ref="K131:L131"/>
    <mergeCell ref="E132:H132"/>
    <mergeCell ref="I132:J132"/>
    <mergeCell ref="K132:L132"/>
    <mergeCell ref="D141:F141"/>
    <mergeCell ref="G141:L141"/>
    <mergeCell ref="D142:L142"/>
    <mergeCell ref="D143:L143"/>
    <mergeCell ref="D137:E137"/>
    <mergeCell ref="F137:L137"/>
    <mergeCell ref="D138:E138"/>
    <mergeCell ref="F138:L138"/>
    <mergeCell ref="D139:L139"/>
    <mergeCell ref="D140:F140"/>
    <mergeCell ref="G140:L140"/>
  </mergeCells>
  <phoneticPr fontId="7" type="noConversion"/>
  <conditionalFormatting sqref="E11:F17">
    <cfRule type="cellIs" dxfId="10" priority="1" operator="equal">
      <formula>0</formula>
    </cfRule>
  </conditionalFormatting>
  <conditionalFormatting sqref="G10:G17">
    <cfRule type="cellIs" dxfId="9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D849-B48F-4469-B342-B7E80AE74609}">
  <sheetPr codeName="Sheet7"/>
  <dimension ref="A1:AH182"/>
  <sheetViews>
    <sheetView showGridLines="0" zoomScaleNormal="100" workbookViewId="0">
      <pane ySplit="7" topLeftCell="A135" activePane="bottomLeft" state="frozen"/>
      <selection activeCell="D106" sqref="D106:L107"/>
      <selection pane="bottomLeft" activeCell="D106" sqref="D106:M107"/>
    </sheetView>
  </sheetViews>
  <sheetFormatPr defaultColWidth="7" defaultRowHeight="20.100000000000001" customHeight="1"/>
  <cols>
    <col min="1" max="1" width="5" style="1061" customWidth="1"/>
    <col min="2" max="20" width="13.75" style="1061" customWidth="1"/>
    <col min="21" max="35" width="12.125" style="1061" customWidth="1"/>
    <col min="36" max="16384" width="7" style="1061"/>
  </cols>
  <sheetData>
    <row r="1" spans="1:34" ht="24.95" customHeight="1"/>
    <row r="2" spans="1:34" ht="24.95" customHeight="1">
      <c r="B2" s="1062" t="s">
        <v>390</v>
      </c>
      <c r="C2" s="1811" t="s">
        <v>776</v>
      </c>
      <c r="D2" s="1811"/>
      <c r="E2" s="1811"/>
      <c r="F2" s="1811"/>
      <c r="G2" s="1811"/>
    </row>
    <row r="3" spans="1:34" ht="24.95" customHeight="1">
      <c r="B3" s="1062" t="s">
        <v>391</v>
      </c>
      <c r="C3" s="1063" t="s">
        <v>392</v>
      </c>
      <c r="D3" s="1064" t="s">
        <v>458</v>
      </c>
      <c r="E3" s="1065" t="s">
        <v>393</v>
      </c>
      <c r="F3" s="1066"/>
      <c r="G3" s="1065" t="s">
        <v>394</v>
      </c>
    </row>
    <row r="4" spans="1:34" ht="5.0999999999999996" customHeight="1"/>
    <row r="5" spans="1:34" ht="24.95" customHeight="1"/>
    <row r="6" spans="1:34" ht="24.95" customHeight="1">
      <c r="B6" s="1062" t="s">
        <v>395</v>
      </c>
      <c r="C6" s="1062" t="s">
        <v>396</v>
      </c>
    </row>
    <row r="7" spans="1:34" ht="24.95" customHeight="1">
      <c r="B7" s="1067" t="s">
        <v>397</v>
      </c>
      <c r="C7" s="1070" t="s">
        <v>398</v>
      </c>
      <c r="D7" s="1067" t="s">
        <v>399</v>
      </c>
      <c r="E7" s="1067" t="s">
        <v>400</v>
      </c>
      <c r="R7" s="1068"/>
      <c r="S7" s="1069"/>
      <c r="U7" s="1068"/>
      <c r="V7" s="1068"/>
      <c r="W7" s="1068"/>
      <c r="X7" s="1068"/>
      <c r="Y7" s="1068"/>
      <c r="Z7" s="1068"/>
      <c r="AA7" s="1068"/>
      <c r="AB7" s="1068"/>
      <c r="AC7" s="1068"/>
      <c r="AD7" s="1068"/>
      <c r="AE7" s="1068"/>
      <c r="AF7" s="1068"/>
      <c r="AG7" s="1068"/>
      <c r="AH7" s="1068"/>
    </row>
    <row r="8" spans="1:34" s="1068" customFormat="1" ht="20.100000000000001" customHeight="1" thickBot="1">
      <c r="A8" s="1069"/>
      <c r="B8" s="1071">
        <v>2</v>
      </c>
      <c r="C8" s="1072" t="s">
        <v>445</v>
      </c>
      <c r="D8" s="1071">
        <v>9</v>
      </c>
      <c r="E8" s="1071">
        <v>5</v>
      </c>
    </row>
    <row r="9" spans="1:34" ht="20.100000000000001" customHeight="1">
      <c r="D9" s="1073" t="s">
        <v>28</v>
      </c>
      <c r="E9" s="1074" t="str">
        <f>'1-1'!F6</f>
        <v>7월(a)</v>
      </c>
      <c r="F9" s="1075" t="str">
        <f>'1-1'!G6</f>
        <v>8월(b)</v>
      </c>
      <c r="G9" s="1076" t="str">
        <f>'1-1'!H6</f>
        <v>b - a</v>
      </c>
      <c r="H9" s="1077" t="str">
        <f>'1-1'!I6</f>
        <v>비고</v>
      </c>
    </row>
    <row r="10" spans="1:34" ht="20.100000000000001" customHeight="1">
      <c r="D10" s="1078" t="s">
        <v>45</v>
      </c>
      <c r="E10" s="1181">
        <f>'1-1'!F7</f>
        <v>2462.4958820000002</v>
      </c>
      <c r="F10" s="1182">
        <f>'1-1'!G7</f>
        <v>2421.357313</v>
      </c>
      <c r="G10" s="1176">
        <f>'1-1'!H7</f>
        <v>-41.138569000000189</v>
      </c>
      <c r="H10" s="1083" t="str">
        <f>'1-1'!I7</f>
        <v>○ 기초잔고: 유동자금 321.4백만, 운용자금 2,100백만</v>
      </c>
    </row>
    <row r="11" spans="1:34" ht="20.100000000000001" customHeight="1">
      <c r="D11" s="1079" t="s">
        <v>44</v>
      </c>
      <c r="E11" s="1183">
        <f>'1-1'!F8</f>
        <v>0.13434800000000002</v>
      </c>
      <c r="F11" s="1184">
        <f>'1-1'!G8</f>
        <v>5.6328000000000003E-2</v>
      </c>
      <c r="G11" s="1177">
        <f>'1-1'!H8</f>
        <v>-7.802000000000002E-2</v>
      </c>
      <c r="H11" s="1084">
        <f>'1-1'!I8</f>
        <v>0</v>
      </c>
    </row>
    <row r="12" spans="1:34" ht="20.100000000000001" customHeight="1">
      <c r="D12" s="1080" t="s">
        <v>84</v>
      </c>
      <c r="E12" s="1185"/>
      <c r="F12" s="1186"/>
      <c r="G12" s="1178"/>
      <c r="H12" s="1175"/>
    </row>
    <row r="13" spans="1:34" ht="20.100000000000001" customHeight="1">
      <c r="D13" s="1079" t="s">
        <v>43</v>
      </c>
      <c r="E13" s="1183">
        <f>'1-1'!F10</f>
        <v>41.272917</v>
      </c>
      <c r="F13" s="1184">
        <f>'1-1'!G10</f>
        <v>31.092138000000002</v>
      </c>
      <c r="G13" s="1177">
        <f>'1-1'!H10</f>
        <v>-10.180778999999998</v>
      </c>
      <c r="H13" s="1084" t="str">
        <f>'1-1'!I10</f>
        <v>● 7월 : 급여 15백만, 부가세 납부 3.7백만 등</v>
      </c>
    </row>
    <row r="14" spans="1:34" ht="20.100000000000001" customHeight="1">
      <c r="D14" s="1080" t="s">
        <v>84</v>
      </c>
      <c r="E14" s="1185"/>
      <c r="F14" s="1186"/>
      <c r="G14" s="1179"/>
      <c r="H14" s="1085" t="str">
        <f>'1-1'!I11</f>
        <v>○ 8월 : 급여 15백만 등</v>
      </c>
    </row>
    <row r="15" spans="1:34" ht="20.100000000000001" customHeight="1">
      <c r="D15" s="1078" t="s">
        <v>401</v>
      </c>
      <c r="E15" s="1187">
        <f>'1-1'!F12</f>
        <v>-41.138568999999997</v>
      </c>
      <c r="F15" s="1188">
        <f>'1-1'!G12</f>
        <v>-31.035810000000001</v>
      </c>
      <c r="G15" s="1176">
        <f>'1-1'!H12</f>
        <v>10.102758999999995</v>
      </c>
      <c r="H15" s="1086"/>
    </row>
    <row r="16" spans="1:34" ht="20.100000000000001" customHeight="1">
      <c r="D16" s="1078" t="s">
        <v>402</v>
      </c>
      <c r="E16" s="1189">
        <v>0</v>
      </c>
      <c r="F16" s="1190">
        <v>0</v>
      </c>
      <c r="G16" s="1176">
        <v>0</v>
      </c>
      <c r="H16" s="1086"/>
    </row>
    <row r="17" spans="1:12" ht="20.100000000000001" customHeight="1" thickBot="1">
      <c r="D17" s="1082" t="s">
        <v>403</v>
      </c>
      <c r="E17" s="1191">
        <f>'1-1'!F14</f>
        <v>2421.357313</v>
      </c>
      <c r="F17" s="1192">
        <f>'1-1'!G14</f>
        <v>2390.3215030000001</v>
      </c>
      <c r="G17" s="1180">
        <f>'1-1'!H14</f>
        <v>-31.035809999999856</v>
      </c>
      <c r="H17" s="1087" t="str">
        <f>'1-1'!I14</f>
        <v>○ 기말잔고: 유동자금 290.3백만, 운용자금 2,100백만</v>
      </c>
    </row>
    <row r="18" spans="1:12" s="1068" customFormat="1" ht="20.100000000000001" customHeight="1">
      <c r="A18" s="1069"/>
      <c r="B18" s="1071">
        <v>2</v>
      </c>
      <c r="C18" s="1072" t="s">
        <v>404</v>
      </c>
      <c r="D18" s="1071">
        <v>11</v>
      </c>
      <c r="E18" s="1071">
        <v>5</v>
      </c>
    </row>
    <row r="19" spans="1:12" ht="20.100000000000001" customHeight="1">
      <c r="D19" s="1769" t="s">
        <v>71</v>
      </c>
      <c r="E19" s="1744" t="str">
        <f>'1-2'!D4</f>
        <v>8월 계획</v>
      </c>
      <c r="F19" s="1745"/>
      <c r="G19" s="1813"/>
      <c r="H19" s="1769" t="s">
        <v>243</v>
      </c>
    </row>
    <row r="20" spans="1:12" ht="20.100000000000001" customHeight="1">
      <c r="D20" s="1812"/>
      <c r="E20" s="1088" t="s">
        <v>24</v>
      </c>
      <c r="F20" s="1089" t="s">
        <v>23</v>
      </c>
      <c r="G20" s="1090" t="s">
        <v>50</v>
      </c>
      <c r="H20" s="1812"/>
    </row>
    <row r="21" spans="1:12" ht="20.100000000000001" customHeight="1">
      <c r="D21" s="1091" t="s">
        <v>91</v>
      </c>
      <c r="E21" s="1510">
        <f>'1-2'!D6</f>
        <v>321.35731299999998</v>
      </c>
      <c r="F21" s="1193">
        <f>'1-2'!E6</f>
        <v>0</v>
      </c>
      <c r="G21" s="1511">
        <f>'1-2'!F6</f>
        <v>321.35731299999998</v>
      </c>
      <c r="H21" s="1092" t="s">
        <v>84</v>
      </c>
    </row>
    <row r="22" spans="1:12" ht="20.100000000000001" customHeight="1">
      <c r="D22" s="1093" t="s">
        <v>92</v>
      </c>
      <c r="E22" s="1208">
        <f>'1-2'!D7</f>
        <v>5.6328000000000003E-2</v>
      </c>
      <c r="F22" s="1194">
        <f>'1-2'!E7</f>
        <v>0</v>
      </c>
      <c r="G22" s="1512">
        <f>'1-2'!F7</f>
        <v>5.6328000000000003E-2</v>
      </c>
      <c r="H22" s="1094" t="s">
        <v>84</v>
      </c>
    </row>
    <row r="23" spans="1:12" ht="20.100000000000001" customHeight="1">
      <c r="D23" s="1095" t="s">
        <v>93</v>
      </c>
      <c r="E23" s="1513">
        <f>'1-2'!D8</f>
        <v>31.092138000000002</v>
      </c>
      <c r="F23" s="1195">
        <f>'1-2'!E8</f>
        <v>0</v>
      </c>
      <c r="G23" s="1514">
        <f>'1-2'!F8</f>
        <v>31.092138000000002</v>
      </c>
      <c r="H23" s="1096" t="s">
        <v>84</v>
      </c>
    </row>
    <row r="24" spans="1:12" ht="20.100000000000001" customHeight="1">
      <c r="D24" s="1097" t="s">
        <v>94</v>
      </c>
      <c r="E24" s="1515">
        <f>'1-2'!D9</f>
        <v>-31.035810000000001</v>
      </c>
      <c r="F24" s="1196">
        <f>'1-2'!E9</f>
        <v>0</v>
      </c>
      <c r="G24" s="1516">
        <f>'1-2'!F9</f>
        <v>-31.035810000000001</v>
      </c>
      <c r="H24" s="1098" t="s">
        <v>84</v>
      </c>
    </row>
    <row r="25" spans="1:12" ht="20.100000000000001" customHeight="1">
      <c r="D25" s="1082" t="s">
        <v>95</v>
      </c>
      <c r="E25" s="1517">
        <f>'1-2'!D10</f>
        <v>290.32150299999995</v>
      </c>
      <c r="F25" s="1197">
        <f>'1-2'!E10</f>
        <v>0</v>
      </c>
      <c r="G25" s="1518">
        <f>'1-2'!F10</f>
        <v>290.32150299999995</v>
      </c>
      <c r="H25" s="1099" t="s">
        <v>84</v>
      </c>
    </row>
    <row r="26" spans="1:12" ht="20.100000000000001" customHeight="1">
      <c r="D26" s="1091" t="s">
        <v>405</v>
      </c>
      <c r="E26" s="1202">
        <f>'1-2'!D11</f>
        <v>0</v>
      </c>
      <c r="F26" s="1198">
        <f>'1-2'!E11</f>
        <v>0</v>
      </c>
      <c r="G26" s="1203">
        <f>'1-2'!F11</f>
        <v>0</v>
      </c>
      <c r="H26" s="1081" t="s">
        <v>84</v>
      </c>
    </row>
    <row r="27" spans="1:12" ht="20.100000000000001" customHeight="1" thickBot="1">
      <c r="D27" s="1100" t="s">
        <v>96</v>
      </c>
      <c r="E27" s="1519">
        <f>'1-2'!D12</f>
        <v>290.32150299999995</v>
      </c>
      <c r="F27" s="1199">
        <f>'1-2'!E12</f>
        <v>0</v>
      </c>
      <c r="G27" s="1520">
        <f>'1-2'!F12</f>
        <v>290.32150299999995</v>
      </c>
      <c r="H27" s="1081" t="s">
        <v>84</v>
      </c>
    </row>
    <row r="28" spans="1:12" ht="20.100000000000001" customHeight="1" thickBot="1">
      <c r="D28" s="1101" t="s">
        <v>97</v>
      </c>
      <c r="E28" s="1204">
        <f>'1-2'!D13</f>
        <v>0</v>
      </c>
      <c r="F28" s="1200">
        <f>'1-2'!E13</f>
        <v>0</v>
      </c>
      <c r="G28" s="1205">
        <f>'1-2'!F13</f>
        <v>0</v>
      </c>
      <c r="H28" s="1102" t="s">
        <v>84</v>
      </c>
    </row>
    <row r="29" spans="1:12" ht="20.100000000000001" customHeight="1">
      <c r="D29" s="1103" t="s">
        <v>406</v>
      </c>
      <c r="E29" s="1521">
        <f>'1-2'!D14</f>
        <v>290.32150299999995</v>
      </c>
      <c r="F29" s="1201">
        <f>'1-2'!E14</f>
        <v>0</v>
      </c>
      <c r="G29" s="1522">
        <f>'1-2'!F14</f>
        <v>290.32150299999995</v>
      </c>
      <c r="H29" s="1081" t="s">
        <v>84</v>
      </c>
    </row>
    <row r="30" spans="1:12" s="1068" customFormat="1" ht="20.100000000000001" customHeight="1" thickBot="1">
      <c r="A30" s="1069"/>
      <c r="B30" s="1071">
        <v>3</v>
      </c>
      <c r="C30" s="1072" t="s">
        <v>407</v>
      </c>
      <c r="D30" s="1071">
        <v>9</v>
      </c>
      <c r="E30" s="1071">
        <v>9</v>
      </c>
    </row>
    <row r="31" spans="1:12" ht="20.100000000000001" customHeight="1">
      <c r="D31" s="1768" t="s">
        <v>28</v>
      </c>
      <c r="E31" s="1769"/>
      <c r="F31" s="1744" t="str">
        <f>'2-1'!E4</f>
        <v>7월 실적</v>
      </c>
      <c r="G31" s="1745"/>
      <c r="H31" s="1746"/>
      <c r="I31" s="1747" t="str">
        <f>'2-1'!H4</f>
        <v>8월 계획</v>
      </c>
      <c r="J31" s="1748"/>
      <c r="K31" s="1749"/>
      <c r="L31" s="1807" t="s">
        <v>26</v>
      </c>
    </row>
    <row r="32" spans="1:12" ht="20.100000000000001" customHeight="1">
      <c r="D32" s="1770"/>
      <c r="E32" s="1771"/>
      <c r="F32" s="1104" t="s">
        <v>24</v>
      </c>
      <c r="G32" s="1105" t="s">
        <v>23</v>
      </c>
      <c r="H32" s="1106" t="s">
        <v>50</v>
      </c>
      <c r="I32" s="1107" t="s">
        <v>24</v>
      </c>
      <c r="J32" s="1105" t="s">
        <v>23</v>
      </c>
      <c r="K32" s="1106" t="s">
        <v>50</v>
      </c>
      <c r="L32" s="1808"/>
    </row>
    <row r="33" spans="1:12" ht="20.100000000000001" customHeight="1">
      <c r="D33" s="1722" t="s">
        <v>82</v>
      </c>
      <c r="E33" s="1723"/>
      <c r="F33" s="1202">
        <f>'2-1'!E6</f>
        <v>2100</v>
      </c>
      <c r="G33" s="1206">
        <f>'2-1'!F6</f>
        <v>0</v>
      </c>
      <c r="H33" s="1181">
        <f>'2-1'!G6</f>
        <v>2100</v>
      </c>
      <c r="I33" s="1207">
        <f>'2-1'!H6</f>
        <v>2100</v>
      </c>
      <c r="J33" s="1206">
        <f>'2-1'!I6</f>
        <v>0</v>
      </c>
      <c r="K33" s="1181">
        <f>'2-1'!J6</f>
        <v>2100</v>
      </c>
      <c r="L33" s="1102" t="s">
        <v>84</v>
      </c>
    </row>
    <row r="34" spans="1:12" ht="20.100000000000001" customHeight="1">
      <c r="D34" s="1722" t="s">
        <v>83</v>
      </c>
      <c r="E34" s="1723"/>
      <c r="F34" s="1202">
        <f>'2-1'!E7</f>
        <v>0</v>
      </c>
      <c r="G34" s="1206">
        <f>'2-1'!F7</f>
        <v>0</v>
      </c>
      <c r="H34" s="1181">
        <f>'2-1'!G7</f>
        <v>0</v>
      </c>
      <c r="I34" s="1207">
        <f>'2-1'!H7</f>
        <v>0</v>
      </c>
      <c r="J34" s="1206">
        <f>'2-1'!I7</f>
        <v>0</v>
      </c>
      <c r="K34" s="1181">
        <f>'2-1'!J7</f>
        <v>0</v>
      </c>
      <c r="L34" s="1102" t="s">
        <v>84</v>
      </c>
    </row>
    <row r="35" spans="1:12" ht="20.100000000000001" customHeight="1">
      <c r="D35" s="1731" t="s">
        <v>85</v>
      </c>
      <c r="E35" s="1732"/>
      <c r="F35" s="1208">
        <f>'2-1'!E8</f>
        <v>0</v>
      </c>
      <c r="G35" s="1209">
        <f>'2-1'!F8</f>
        <v>0</v>
      </c>
      <c r="H35" s="1210">
        <f>'2-1'!G8</f>
        <v>0</v>
      </c>
      <c r="I35" s="1211">
        <f>'2-1'!H8</f>
        <v>0</v>
      </c>
      <c r="J35" s="1209">
        <f>'2-1'!I8</f>
        <v>0</v>
      </c>
      <c r="K35" s="1210">
        <f>'2-1'!J8</f>
        <v>0</v>
      </c>
      <c r="L35" s="1108" t="s">
        <v>84</v>
      </c>
    </row>
    <row r="36" spans="1:12" ht="20.100000000000001" customHeight="1">
      <c r="D36" s="1049"/>
      <c r="E36" s="1109" t="s">
        <v>87</v>
      </c>
      <c r="F36" s="1212">
        <f>'2-1'!E9</f>
        <v>0</v>
      </c>
      <c r="G36" s="1213">
        <f>'2-1'!F9</f>
        <v>0</v>
      </c>
      <c r="H36" s="1214">
        <f>'2-1'!G9</f>
        <v>0</v>
      </c>
      <c r="I36" s="1215">
        <f>'2-1'!H9</f>
        <v>0</v>
      </c>
      <c r="J36" s="1213">
        <f>'2-1'!I9</f>
        <v>0</v>
      </c>
      <c r="K36" s="1214">
        <f>'2-1'!J9</f>
        <v>0</v>
      </c>
      <c r="L36" s="1110" t="s">
        <v>84</v>
      </c>
    </row>
    <row r="37" spans="1:12" ht="20.100000000000001" customHeight="1">
      <c r="D37" s="1111"/>
      <c r="E37" s="1112" t="s">
        <v>88</v>
      </c>
      <c r="F37" s="1216">
        <f>'2-1'!E10</f>
        <v>0</v>
      </c>
      <c r="G37" s="1217">
        <f>'2-1'!F10</f>
        <v>0</v>
      </c>
      <c r="H37" s="1218">
        <f>'2-1'!G10</f>
        <v>0</v>
      </c>
      <c r="I37" s="1219">
        <f>'2-1'!H10</f>
        <v>0</v>
      </c>
      <c r="J37" s="1217">
        <f>'2-1'!I10</f>
        <v>0</v>
      </c>
      <c r="K37" s="1218">
        <f>'2-1'!J10</f>
        <v>0</v>
      </c>
      <c r="L37" s="1113" t="s">
        <v>84</v>
      </c>
    </row>
    <row r="38" spans="1:12" ht="20.100000000000001" customHeight="1">
      <c r="D38" s="1809" t="s">
        <v>89</v>
      </c>
      <c r="E38" s="1810"/>
      <c r="F38" s="1220">
        <f>'2-1'!E11</f>
        <v>0</v>
      </c>
      <c r="G38" s="1221">
        <f>'2-1'!F11</f>
        <v>0</v>
      </c>
      <c r="H38" s="1222">
        <f>'2-1'!G11</f>
        <v>0</v>
      </c>
      <c r="I38" s="1223">
        <f>'2-1'!H11</f>
        <v>0</v>
      </c>
      <c r="J38" s="1224">
        <f>'2-1'!I11</f>
        <v>0</v>
      </c>
      <c r="K38" s="1225">
        <f>'2-1'!J11</f>
        <v>0</v>
      </c>
      <c r="L38" s="1114" t="s">
        <v>84</v>
      </c>
    </row>
    <row r="39" spans="1:12" ht="20.100000000000001" customHeight="1" thickBot="1">
      <c r="D39" s="1722" t="s">
        <v>90</v>
      </c>
      <c r="E39" s="1723"/>
      <c r="F39" s="1202">
        <f>'2-1'!E12</f>
        <v>2100</v>
      </c>
      <c r="G39" s="1206">
        <f>'2-1'!F12</f>
        <v>0</v>
      </c>
      <c r="H39" s="1181">
        <f>'2-1'!G12</f>
        <v>2100</v>
      </c>
      <c r="I39" s="1226">
        <f>'2-1'!H12</f>
        <v>2100</v>
      </c>
      <c r="J39" s="1227">
        <f>'2-1'!I12</f>
        <v>0</v>
      </c>
      <c r="K39" s="1228">
        <f>'2-1'!J12</f>
        <v>2100</v>
      </c>
      <c r="L39" s="1102" t="s">
        <v>84</v>
      </c>
    </row>
    <row r="40" spans="1:12" s="1068" customFormat="1" ht="20.100000000000001" customHeight="1" thickBot="1">
      <c r="A40" s="1069"/>
      <c r="B40" s="1071">
        <v>3</v>
      </c>
      <c r="C40" s="1072" t="s">
        <v>408</v>
      </c>
      <c r="D40" s="1071">
        <v>10</v>
      </c>
      <c r="E40" s="1071">
        <v>6</v>
      </c>
    </row>
    <row r="41" spans="1:12" ht="20.100000000000001" customHeight="1">
      <c r="D41" s="1745" t="s">
        <v>28</v>
      </c>
      <c r="E41" s="1804"/>
      <c r="F41" s="1074" t="str">
        <f>'2-2'!F5</f>
        <v>7월(a)</v>
      </c>
      <c r="G41" s="1115" t="str">
        <f>'2-2'!G5</f>
        <v>8월(b)</v>
      </c>
      <c r="H41" s="1076" t="str">
        <f>'2-2'!H5</f>
        <v>b – a</v>
      </c>
      <c r="I41" s="1077" t="str">
        <f>'2-2'!I5</f>
        <v>비고</v>
      </c>
    </row>
    <row r="42" spans="1:12" ht="20.100000000000001" customHeight="1">
      <c r="D42" s="1116" t="s">
        <v>54</v>
      </c>
      <c r="E42" s="1117" t="s">
        <v>24</v>
      </c>
      <c r="F42" s="1229">
        <f>'2-2'!F6</f>
        <v>321.35731299999998</v>
      </c>
      <c r="G42" s="1230">
        <f>'2-2'!G6</f>
        <v>290.32150299999995</v>
      </c>
      <c r="H42" s="1552">
        <f>'2-2'!H6</f>
        <v>-31.04</v>
      </c>
      <c r="I42" s="1124" t="str">
        <f>'2-2'!I6</f>
        <v xml:space="preserve"> ① 원화 : -31.0백만 (= 수지차-31.0백만 + 운용자금 만기해지 +0백만)</v>
      </c>
    </row>
    <row r="43" spans="1:12" ht="20.100000000000001" customHeight="1">
      <c r="D43" s="1119" t="s">
        <v>84</v>
      </c>
      <c r="E43" s="1120" t="s">
        <v>23</v>
      </c>
      <c r="F43" s="1232">
        <f>'2-2'!F7</f>
        <v>0</v>
      </c>
      <c r="G43" s="1233">
        <f>'2-2'!G7</f>
        <v>0</v>
      </c>
      <c r="H43" s="1553">
        <f>'2-2'!H7</f>
        <v>0</v>
      </c>
      <c r="I43" s="1121" t="str">
        <f>'2-2'!I7</f>
        <v xml:space="preserve"> ② 외화 : $ -천</v>
      </c>
    </row>
    <row r="44" spans="1:12" ht="20.100000000000001" customHeight="1">
      <c r="D44" s="1805" t="s">
        <v>50</v>
      </c>
      <c r="E44" s="1806"/>
      <c r="F44" s="1235">
        <f>'2-2'!F10</f>
        <v>321.35731299999998</v>
      </c>
      <c r="G44" s="1236">
        <f>'2-2'!G10</f>
        <v>290.32150299999995</v>
      </c>
      <c r="H44" s="1554">
        <f>'2-2'!H10</f>
        <v>-31.04</v>
      </c>
      <c r="I44" s="1122" t="s">
        <v>84</v>
      </c>
    </row>
    <row r="45" spans="1:12" ht="20.100000000000001" customHeight="1">
      <c r="D45" s="1116" t="s">
        <v>51</v>
      </c>
      <c r="E45" s="1117" t="s">
        <v>24</v>
      </c>
      <c r="F45" s="1229">
        <f>'2-2'!F11</f>
        <v>2100</v>
      </c>
      <c r="G45" s="1230">
        <f>'2-2'!G11</f>
        <v>2100</v>
      </c>
      <c r="H45" s="1237">
        <f>'2-2'!H11</f>
        <v>0</v>
      </c>
      <c r="I45" s="748"/>
    </row>
    <row r="46" spans="1:12" ht="20.100000000000001" customHeight="1">
      <c r="D46" s="1119" t="s">
        <v>84</v>
      </c>
      <c r="E46" s="1120" t="s">
        <v>23</v>
      </c>
      <c r="F46" s="1232">
        <f>'2-2'!F12</f>
        <v>0</v>
      </c>
      <c r="G46" s="1233">
        <f>'2-2'!G12</f>
        <v>0</v>
      </c>
      <c r="H46" s="1234">
        <f>'2-2'!H12</f>
        <v>0</v>
      </c>
      <c r="I46" s="1121" t="s">
        <v>84</v>
      </c>
    </row>
    <row r="47" spans="1:12" ht="20.100000000000001" customHeight="1">
      <c r="D47" s="1805" t="s">
        <v>50</v>
      </c>
      <c r="E47" s="1806"/>
      <c r="F47" s="1235">
        <f>'2-2'!F13</f>
        <v>2100</v>
      </c>
      <c r="G47" s="1236">
        <f>'2-2'!G13</f>
        <v>2100</v>
      </c>
      <c r="H47" s="1238">
        <f>'2-2'!H13</f>
        <v>0</v>
      </c>
      <c r="I47" s="1096" t="s">
        <v>84</v>
      </c>
    </row>
    <row r="48" spans="1:12" ht="20.100000000000001" customHeight="1">
      <c r="D48" s="1116" t="s">
        <v>49</v>
      </c>
      <c r="E48" s="1117" t="s">
        <v>24</v>
      </c>
      <c r="F48" s="1229">
        <f>'2-2'!F14</f>
        <v>2421.357313</v>
      </c>
      <c r="G48" s="1230">
        <f>'2-2'!G14</f>
        <v>2390.3215030000001</v>
      </c>
      <c r="H48" s="1231">
        <f>'2-2'!H14</f>
        <v>-31.035809999999856</v>
      </c>
      <c r="I48" s="1118" t="s">
        <v>84</v>
      </c>
    </row>
    <row r="49" spans="1:24" ht="20.100000000000001" customHeight="1">
      <c r="D49" s="1119" t="s">
        <v>409</v>
      </c>
      <c r="E49" s="1120" t="s">
        <v>23</v>
      </c>
      <c r="F49" s="1232">
        <f>'2-2'!F15</f>
        <v>0</v>
      </c>
      <c r="G49" s="1233">
        <f>'2-2'!G15</f>
        <v>0</v>
      </c>
      <c r="H49" s="1234">
        <f>'2-2'!H15</f>
        <v>0</v>
      </c>
      <c r="I49" s="1121" t="s">
        <v>84</v>
      </c>
    </row>
    <row r="50" spans="1:24" ht="20.100000000000001" customHeight="1" thickBot="1">
      <c r="D50" s="1805" t="s">
        <v>47</v>
      </c>
      <c r="E50" s="1806"/>
      <c r="F50" s="1239">
        <f>'2-2'!F16</f>
        <v>2421.357313</v>
      </c>
      <c r="G50" s="1240">
        <f>'2-2'!G16</f>
        <v>2390.3215030000001</v>
      </c>
      <c r="H50" s="1241">
        <f>'2-2'!H16</f>
        <v>-31.035809999999856</v>
      </c>
      <c r="I50" s="1123" t="s">
        <v>84</v>
      </c>
    </row>
    <row r="51" spans="1:24" s="1068" customFormat="1" ht="20.100000000000001" customHeight="1">
      <c r="A51" s="1069"/>
      <c r="B51" s="1071">
        <v>4</v>
      </c>
      <c r="C51" s="1072" t="s">
        <v>410</v>
      </c>
      <c r="D51" s="1071">
        <v>26</v>
      </c>
      <c r="E51" s="1071">
        <v>21</v>
      </c>
    </row>
    <row r="52" spans="1:24" ht="20.100000000000001" customHeight="1">
      <c r="D52" s="1794" t="s">
        <v>28</v>
      </c>
      <c r="E52" s="1795"/>
      <c r="F52" s="1795"/>
      <c r="G52" s="1796"/>
      <c r="H52" s="1803" t="s">
        <v>337</v>
      </c>
      <c r="I52" s="1796"/>
      <c r="J52" s="1783" t="s">
        <v>448</v>
      </c>
      <c r="K52" s="1784"/>
      <c r="L52" s="1784"/>
      <c r="M52" s="1784"/>
      <c r="N52" s="1784"/>
      <c r="O52" s="1784"/>
      <c r="P52" s="1784"/>
      <c r="Q52" s="1784"/>
      <c r="R52" s="1784"/>
      <c r="S52" s="1784"/>
      <c r="T52" s="1784"/>
      <c r="U52" s="1784"/>
      <c r="V52" s="1784"/>
      <c r="W52" s="1785"/>
      <c r="X52" s="1786" t="s">
        <v>307</v>
      </c>
    </row>
    <row r="53" spans="1:24" ht="20.100000000000001" customHeight="1">
      <c r="D53" s="1797"/>
      <c r="E53" s="1798"/>
      <c r="F53" s="1798"/>
      <c r="G53" s="1799"/>
      <c r="H53" s="1789" t="s">
        <v>308</v>
      </c>
      <c r="I53" s="1790"/>
      <c r="J53" s="1783" t="s">
        <v>308</v>
      </c>
      <c r="K53" s="1784"/>
      <c r="L53" s="1784"/>
      <c r="M53" s="1784"/>
      <c r="N53" s="1784"/>
      <c r="O53" s="1784"/>
      <c r="P53" s="1784"/>
      <c r="Q53" s="1791" t="s">
        <v>441</v>
      </c>
      <c r="R53" s="1791"/>
      <c r="S53" s="1791"/>
      <c r="T53" s="1791"/>
      <c r="U53" s="1792"/>
      <c r="V53" s="1125" t="s">
        <v>84</v>
      </c>
      <c r="W53" s="1126" t="s">
        <v>84</v>
      </c>
      <c r="X53" s="1787"/>
    </row>
    <row r="54" spans="1:24" ht="20.100000000000001" customHeight="1">
      <c r="D54" s="1800"/>
      <c r="E54" s="1801"/>
      <c r="F54" s="1801"/>
      <c r="G54" s="1802"/>
      <c r="H54" s="1127" t="s">
        <v>309</v>
      </c>
      <c r="I54" s="1128" t="s">
        <v>310</v>
      </c>
      <c r="J54" s="1129" t="s">
        <v>113</v>
      </c>
      <c r="K54" s="1130" t="s">
        <v>114</v>
      </c>
      <c r="L54" s="1130" t="s">
        <v>115</v>
      </c>
      <c r="M54" s="1130" t="s">
        <v>116</v>
      </c>
      <c r="N54" s="1130" t="s">
        <v>117</v>
      </c>
      <c r="O54" s="1130" t="s">
        <v>412</v>
      </c>
      <c r="P54" s="1130" t="s">
        <v>413</v>
      </c>
      <c r="Q54" s="1130" t="s">
        <v>414</v>
      </c>
      <c r="R54" s="1130" t="s">
        <v>415</v>
      </c>
      <c r="S54" s="1130" t="s">
        <v>416</v>
      </c>
      <c r="T54" s="1130" t="s">
        <v>417</v>
      </c>
      <c r="U54" s="1131" t="s">
        <v>418</v>
      </c>
      <c r="V54" s="1127" t="s">
        <v>419</v>
      </c>
      <c r="W54" s="1128" t="s">
        <v>420</v>
      </c>
      <c r="X54" s="1788"/>
    </row>
    <row r="55" spans="1:24" ht="20.100000000000001" customHeight="1">
      <c r="D55" s="1793" t="s">
        <v>421</v>
      </c>
      <c r="E55" s="1763"/>
      <c r="F55" s="1763"/>
      <c r="G55" s="1764"/>
      <c r="H55" s="1132">
        <f>'2025년 자금실적'!F11</f>
        <v>6331.6219659999997</v>
      </c>
      <c r="I55" s="1133"/>
      <c r="J55" s="1134">
        <f>'2025년 자금실적'!H11</f>
        <v>4099.9981340000004</v>
      </c>
      <c r="K55" s="1135">
        <f>'2025년 자금실적'!I11</f>
        <v>4038.6535610000005</v>
      </c>
      <c r="L55" s="1135">
        <f>'2025년 자금실적'!J11</f>
        <v>3995.3713430000007</v>
      </c>
      <c r="M55" s="1135">
        <f>'2025년 자금실적'!K11</f>
        <v>3959.2228690000006</v>
      </c>
      <c r="N55" s="1135">
        <f>'2025년 자금실적'!L11</f>
        <v>3934.9534520000002</v>
      </c>
      <c r="O55" s="1135">
        <f>'2025년 자금실적'!M11</f>
        <v>3903.8527350000004</v>
      </c>
      <c r="P55" s="1135">
        <f>'2025년 자금실적'!N11</f>
        <v>3866.2086440000003</v>
      </c>
      <c r="Q55" s="1135">
        <f>'2025년 자금실적'!O11</f>
        <v>3813.1416670000003</v>
      </c>
      <c r="R55" s="1135">
        <f>'2025년 자금실적'!P11</f>
        <v>3775.7700440000003</v>
      </c>
      <c r="S55" s="1135">
        <f>'2025년 자금실적'!Q11</f>
        <v>3737.8337080000001</v>
      </c>
      <c r="T55" s="1135">
        <f>'2025년 자금실적'!R11</f>
        <v>3694.882251</v>
      </c>
      <c r="U55" s="1136">
        <f>'2025년 자금실적'!S11</f>
        <v>3652.9075509999998</v>
      </c>
      <c r="V55" s="1132">
        <f>'2025년 자금실적'!T11</f>
        <v>4099.9981340000004</v>
      </c>
      <c r="W55" s="1137">
        <f>'2025년 자금실적'!U11</f>
        <v>0</v>
      </c>
      <c r="X55" s="1152" t="s">
        <v>84</v>
      </c>
    </row>
    <row r="56" spans="1:24" ht="20.100000000000001" customHeight="1" thickBot="1">
      <c r="D56" s="1757" t="s">
        <v>422</v>
      </c>
      <c r="E56" s="1758"/>
      <c r="F56" s="1758"/>
      <c r="G56" s="1759"/>
      <c r="H56" s="1242">
        <f>'2025년 자금실적'!F12</f>
        <v>792.85789</v>
      </c>
      <c r="I56" s="1243">
        <f>'2025년 자금실적'!G12</f>
        <v>66.071490833333328</v>
      </c>
      <c r="J56" s="1244">
        <f>'2025년 자금실적'!H12</f>
        <v>0.98334200000000005</v>
      </c>
      <c r="K56" s="1245">
        <f>'2025년 자금실적'!I12</f>
        <v>1.1247480000000001</v>
      </c>
      <c r="L56" s="1245">
        <f>'2025년 자금실적'!J12</f>
        <v>5.5227129999999995</v>
      </c>
      <c r="M56" s="1245">
        <f>'2025년 자금실적'!K12</f>
        <v>22.720412999999425</v>
      </c>
      <c r="N56" s="1245">
        <f>'2025년 자금실적'!L12</f>
        <v>6.7492390000000002</v>
      </c>
      <c r="O56" s="1245">
        <f>'2025년 자금실적'!M12</f>
        <v>9.5922200000000011</v>
      </c>
      <c r="P56" s="1245">
        <f>'2025년 자금실적'!N12</f>
        <v>0.39360899999999999</v>
      </c>
      <c r="Q56" s="1245">
        <f>'2025년 자금실적'!O12</f>
        <v>2.6522800000000002</v>
      </c>
      <c r="R56" s="1245">
        <f>'2025년 자금실적'!P12</f>
        <v>3.9503879999999998</v>
      </c>
      <c r="S56" s="1245">
        <f>'2025년 자금실적'!Q12</f>
        <v>2.582751</v>
      </c>
      <c r="T56" s="1245">
        <f>'2025년 자금실적'!R12</f>
        <v>1.4468590000000001</v>
      </c>
      <c r="U56" s="1246">
        <f>'2025년 자금실적'!S12</f>
        <v>0.55698899999999996</v>
      </c>
      <c r="V56" s="1242">
        <f>'2025년 자금실적'!T12</f>
        <v>58.275550999999425</v>
      </c>
      <c r="W56" s="1243">
        <f>'2025년 자금실적'!U12</f>
        <v>4.8562959166666184</v>
      </c>
      <c r="X56" s="1153" t="s">
        <v>84</v>
      </c>
    </row>
    <row r="57" spans="1:24" ht="20.100000000000001" customHeight="1" thickBot="1">
      <c r="D57" s="1772" t="s">
        <v>84</v>
      </c>
      <c r="E57" s="1774" t="s">
        <v>127</v>
      </c>
      <c r="F57" s="1775"/>
      <c r="G57" s="1776"/>
      <c r="H57" s="1247">
        <f>'2025년 자금실적'!F13</f>
        <v>100.150471</v>
      </c>
      <c r="I57" s="1248">
        <f>'2025년 자금실적'!G13</f>
        <v>8.3458725833333336</v>
      </c>
      <c r="J57" s="1249">
        <f>'2025년 자금실적'!H13</f>
        <v>0.98334200000000005</v>
      </c>
      <c r="K57" s="1250">
        <f>'2025년 자금실적'!I13</f>
        <v>1.1247480000000001</v>
      </c>
      <c r="L57" s="1250">
        <f>'2025년 자금실적'!J13</f>
        <v>5.5227129999999995</v>
      </c>
      <c r="M57" s="1250">
        <f>'2025년 자금실적'!K13</f>
        <v>22.720412999999425</v>
      </c>
      <c r="N57" s="1250">
        <f>'2025년 자금실적'!L13</f>
        <v>6.7492390000000002</v>
      </c>
      <c r="O57" s="1250">
        <f>'2025년 자금실적'!M13</f>
        <v>9.5922200000000011</v>
      </c>
      <c r="P57" s="1250">
        <f>'2025년 자금실적'!N13</f>
        <v>0.39360899999999999</v>
      </c>
      <c r="Q57" s="1250">
        <f>'2025년 자금실적'!O13</f>
        <v>2.6522800000000002</v>
      </c>
      <c r="R57" s="1250">
        <f>'2025년 자금실적'!P13</f>
        <v>3.9503879999999998</v>
      </c>
      <c r="S57" s="1250">
        <f>'2025년 자금실적'!Q13</f>
        <v>2.582751</v>
      </c>
      <c r="T57" s="1250">
        <f>'2025년 자금실적'!R13</f>
        <v>1.4468590000000001</v>
      </c>
      <c r="U57" s="1251">
        <f>'2025년 자금실적'!S13</f>
        <v>0.55698899999999996</v>
      </c>
      <c r="V57" s="1247">
        <f>'2025년 자금실적'!T13</f>
        <v>58.275550999999425</v>
      </c>
      <c r="W57" s="1248">
        <f>'2025년 자금실적'!U13</f>
        <v>4.8562959166666184</v>
      </c>
      <c r="X57" s="1154" t="s">
        <v>313</v>
      </c>
    </row>
    <row r="58" spans="1:24" ht="20.100000000000001" customHeight="1">
      <c r="D58" s="1773"/>
      <c r="E58" s="1760" t="s">
        <v>129</v>
      </c>
      <c r="F58" s="1761"/>
      <c r="G58" s="1762"/>
      <c r="H58" s="1252">
        <f>'2025년 자금실적'!F14</f>
        <v>692.70741899999996</v>
      </c>
      <c r="I58" s="1253">
        <f>'2025년 자금실적'!G14</f>
        <v>57.725618249999997</v>
      </c>
      <c r="J58" s="1254">
        <f>'2025년 자금실적'!H14</f>
        <v>0</v>
      </c>
      <c r="K58" s="1255">
        <f>'2025년 자금실적'!I14</f>
        <v>0</v>
      </c>
      <c r="L58" s="1255">
        <f>'2025년 자금실적'!J14</f>
        <v>0</v>
      </c>
      <c r="M58" s="1255">
        <f>'2025년 자금실적'!K14</f>
        <v>0</v>
      </c>
      <c r="N58" s="1255">
        <f>'2025년 자금실적'!L14</f>
        <v>0</v>
      </c>
      <c r="O58" s="1255">
        <f>'2025년 자금실적'!M14</f>
        <v>0</v>
      </c>
      <c r="P58" s="1255">
        <f>'2025년 자금실적'!N14</f>
        <v>0</v>
      </c>
      <c r="Q58" s="1255">
        <f>'2025년 자금실적'!O14</f>
        <v>0</v>
      </c>
      <c r="R58" s="1255">
        <f>'2025년 자금실적'!P14</f>
        <v>0</v>
      </c>
      <c r="S58" s="1255">
        <f>'2025년 자금실적'!Q14</f>
        <v>0</v>
      </c>
      <c r="T58" s="1255">
        <f>'2025년 자금실적'!R14</f>
        <v>0</v>
      </c>
      <c r="U58" s="1256">
        <f>'2025년 자금실적'!S14</f>
        <v>0</v>
      </c>
      <c r="V58" s="1252">
        <f>'2025년 자금실적'!T14</f>
        <v>0</v>
      </c>
      <c r="W58" s="1253">
        <f>'2025년 자금실적'!U14</f>
        <v>0</v>
      </c>
      <c r="X58" s="1155" t="s">
        <v>314</v>
      </c>
    </row>
    <row r="59" spans="1:24" ht="20.100000000000001" customHeight="1" thickBot="1">
      <c r="D59" s="1757" t="s">
        <v>93</v>
      </c>
      <c r="E59" s="1758"/>
      <c r="F59" s="1758"/>
      <c r="G59" s="1759"/>
      <c r="H59" s="1242">
        <f>'2025년 자금실적'!F15</f>
        <v>3024.481722</v>
      </c>
      <c r="I59" s="1243">
        <f>'2025년 자금실적'!G15</f>
        <v>252.0401435</v>
      </c>
      <c r="J59" s="1244">
        <f>'2025년 자금실적'!H15</f>
        <v>62.327914999999997</v>
      </c>
      <c r="K59" s="1245">
        <f>'2025년 자금실적'!I15</f>
        <v>44.406966000000011</v>
      </c>
      <c r="L59" s="1245">
        <f>'2025년 자금실적'!J15</f>
        <v>41.671187000000003</v>
      </c>
      <c r="M59" s="1245">
        <f>'2025년 자금실적'!K15</f>
        <v>46.989829999999998</v>
      </c>
      <c r="N59" s="1245">
        <f>'2025년 자금실적'!L15</f>
        <v>37.849955999999999</v>
      </c>
      <c r="O59" s="1245">
        <f>'2025년 자금실적'!M15</f>
        <v>47.236311000000242</v>
      </c>
      <c r="P59" s="1245">
        <f>'2025년 자금실적'!N15</f>
        <v>53.460585999999992</v>
      </c>
      <c r="Q59" s="1245">
        <f>'2025년 자금실적'!O15</f>
        <v>40.023903000000004</v>
      </c>
      <c r="R59" s="1245">
        <f>'2025년 자금실적'!P15</f>
        <v>41.886724000000001</v>
      </c>
      <c r="S59" s="1245">
        <f>'2025년 자금실적'!Q15</f>
        <v>45.534208</v>
      </c>
      <c r="T59" s="1245">
        <f>'2025년 자금실적'!R15</f>
        <v>43.421558999999995</v>
      </c>
      <c r="U59" s="1246">
        <f>'2025년 자금실적'!S15</f>
        <v>46.617187999999999</v>
      </c>
      <c r="V59" s="1242">
        <f>'2025년 자금실적'!T15</f>
        <v>551.42633300000023</v>
      </c>
      <c r="W59" s="1243">
        <f>'2025년 자금실적'!U15</f>
        <v>45.952194416666686</v>
      </c>
      <c r="X59" s="1153" t="s">
        <v>84</v>
      </c>
    </row>
    <row r="60" spans="1:24" ht="20.100000000000001" customHeight="1" thickBot="1">
      <c r="D60" s="1772" t="s">
        <v>84</v>
      </c>
      <c r="E60" s="1774" t="s">
        <v>127</v>
      </c>
      <c r="F60" s="1775"/>
      <c r="G60" s="1776"/>
      <c r="H60" s="1257">
        <f>'2025년 자금실적'!F16</f>
        <v>3024.481722</v>
      </c>
      <c r="I60" s="1258">
        <f>'2025년 자금실적'!G16</f>
        <v>252.0401435</v>
      </c>
      <c r="J60" s="1259">
        <f>'2025년 자금실적'!H16</f>
        <v>62.327914999999997</v>
      </c>
      <c r="K60" s="1260">
        <f>'2025년 자금실적'!I16</f>
        <v>44.406966000000011</v>
      </c>
      <c r="L60" s="1260">
        <f>'2025년 자금실적'!J16</f>
        <v>41.671187000000003</v>
      </c>
      <c r="M60" s="1260">
        <f>'2025년 자금실적'!K16</f>
        <v>46.989829999999998</v>
      </c>
      <c r="N60" s="1260">
        <f>'2025년 자금실적'!L16</f>
        <v>37.849955999999999</v>
      </c>
      <c r="O60" s="1260">
        <f>'2025년 자금실적'!M16</f>
        <v>47.236311000000242</v>
      </c>
      <c r="P60" s="1260">
        <f>'2025년 자금실적'!N16</f>
        <v>53.460585999999992</v>
      </c>
      <c r="Q60" s="1260">
        <f>'2025년 자금실적'!O16</f>
        <v>40.023903000000004</v>
      </c>
      <c r="R60" s="1260">
        <f>'2025년 자금실적'!P16</f>
        <v>41.886724000000001</v>
      </c>
      <c r="S60" s="1260">
        <f>'2025년 자금실적'!Q16</f>
        <v>45.534208</v>
      </c>
      <c r="T60" s="1260">
        <f>'2025년 자금실적'!R16</f>
        <v>43.421558999999995</v>
      </c>
      <c r="U60" s="1261">
        <f>'2025년 자금실적'!S16</f>
        <v>46.617187999999999</v>
      </c>
      <c r="V60" s="1257">
        <f>'2025년 자금실적'!T16</f>
        <v>551.42633300000023</v>
      </c>
      <c r="W60" s="1258">
        <f>'2025년 자금실적'!U16</f>
        <v>45.952194416666686</v>
      </c>
      <c r="X60" s="1156" t="s">
        <v>84</v>
      </c>
    </row>
    <row r="61" spans="1:24" ht="20.100000000000001" customHeight="1" thickBot="1">
      <c r="D61" s="1777"/>
      <c r="E61" s="1138" t="s">
        <v>84</v>
      </c>
      <c r="F61" s="1779" t="s">
        <v>15</v>
      </c>
      <c r="G61" s="1780"/>
      <c r="H61" s="1247">
        <f>'2025년 자금실적'!F17</f>
        <v>2133.8571809999999</v>
      </c>
      <c r="I61" s="1248">
        <f>'2025년 자금실적'!G17</f>
        <v>177.82143174999999</v>
      </c>
      <c r="J61" s="1249">
        <f>'2025년 자금실적'!H17</f>
        <v>24.857289999999999</v>
      </c>
      <c r="K61" s="1250">
        <f>'2025년 자금실적'!I17</f>
        <v>34.289990000000003</v>
      </c>
      <c r="L61" s="1250">
        <f>'2025년 자금실적'!J17</f>
        <v>28.590949999999999</v>
      </c>
      <c r="M61" s="1250">
        <f>'2025년 자금실적'!K17</f>
        <v>29.251740000000002</v>
      </c>
      <c r="N61" s="1250">
        <f>'2025년 자금실적'!L17</f>
        <v>28.118259999999999</v>
      </c>
      <c r="O61" s="1250">
        <f>'2025년 자금실적'!M17</f>
        <v>28.118259999999999</v>
      </c>
      <c r="P61" s="1250">
        <f>'2025년 자금실적'!N17</f>
        <v>28.093239999999998</v>
      </c>
      <c r="Q61" s="1250">
        <f>'2025년 자금실적'!O17</f>
        <v>28.124279999999999</v>
      </c>
      <c r="R61" s="1250">
        <f>'2025년 자금실적'!P17</f>
        <v>28.133780000000002</v>
      </c>
      <c r="S61" s="1250">
        <f>'2025년 자금실적'!Q17</f>
        <v>28.13578</v>
      </c>
      <c r="T61" s="1250">
        <f>'2025년 자금실적'!R17</f>
        <v>28.427019999999999</v>
      </c>
      <c r="U61" s="1251">
        <f>'2025년 자금실적'!S17</f>
        <v>30.852930000000001</v>
      </c>
      <c r="V61" s="1247">
        <f>'2025년 자금실적'!T17</f>
        <v>344.99351999999999</v>
      </c>
      <c r="W61" s="1248">
        <f>'2025년 자금실적'!U17</f>
        <v>28.749459999999999</v>
      </c>
      <c r="X61" s="1157" t="s">
        <v>84</v>
      </c>
    </row>
    <row r="62" spans="1:24" ht="20.100000000000001" customHeight="1" thickBot="1">
      <c r="D62" s="1777"/>
      <c r="E62" s="1138" t="s">
        <v>84</v>
      </c>
      <c r="F62" s="1781" t="s">
        <v>316</v>
      </c>
      <c r="G62" s="1782"/>
      <c r="H62" s="1262">
        <f>'2025년 자금실적'!F18</f>
        <v>160.54316600000001</v>
      </c>
      <c r="I62" s="1263">
        <f>'2025년 자금실적'!G18</f>
        <v>13.378597166666667</v>
      </c>
      <c r="J62" s="1264">
        <f>'2025년 자금실적'!H18</f>
        <v>0</v>
      </c>
      <c r="K62" s="1265">
        <f>'2025년 자금실적'!I18</f>
        <v>1.1417999999999999</v>
      </c>
      <c r="L62" s="1265">
        <f>'2025년 자금실적'!J18</f>
        <v>0</v>
      </c>
      <c r="M62" s="1265">
        <f>'2025년 자금실적'!K18</f>
        <v>0</v>
      </c>
      <c r="N62" s="1265">
        <f>'2025년 자금실적'!L18</f>
        <v>0</v>
      </c>
      <c r="O62" s="1265">
        <f>'2025년 자금실적'!M18</f>
        <v>0</v>
      </c>
      <c r="P62" s="1265">
        <f>'2025년 자금실적'!N18</f>
        <v>0</v>
      </c>
      <c r="Q62" s="1265">
        <f>'2025년 자금실적'!O18</f>
        <v>0</v>
      </c>
      <c r="R62" s="1265">
        <f>'2025년 자금실적'!P18</f>
        <v>0</v>
      </c>
      <c r="S62" s="1265">
        <f>'2025년 자금실적'!Q18</f>
        <v>0</v>
      </c>
      <c r="T62" s="1265">
        <f>'2025년 자금실적'!R18</f>
        <v>0</v>
      </c>
      <c r="U62" s="1266">
        <f>'2025년 자금실적'!S18</f>
        <v>0</v>
      </c>
      <c r="V62" s="1262">
        <f>'2025년 자금실적'!T18</f>
        <v>1.1417999999999999</v>
      </c>
      <c r="W62" s="1263">
        <f>'2025년 자금실적'!U18</f>
        <v>9.5149999999999998E-2</v>
      </c>
      <c r="X62" s="1158" t="s">
        <v>84</v>
      </c>
    </row>
    <row r="63" spans="1:24" ht="20.100000000000001" customHeight="1" thickBot="1">
      <c r="D63" s="1778"/>
      <c r="E63" s="1139" t="s">
        <v>84</v>
      </c>
      <c r="F63" s="1781" t="s">
        <v>423</v>
      </c>
      <c r="G63" s="1782"/>
      <c r="H63" s="1267">
        <f>'2025년 자금실적'!F19</f>
        <v>730.08137499999998</v>
      </c>
      <c r="I63" s="1268">
        <f>'2025년 자금실적'!G19</f>
        <v>60.840114583333332</v>
      </c>
      <c r="J63" s="1269">
        <f>'2025년 자금실적'!H19</f>
        <v>37.470624999999998</v>
      </c>
      <c r="K63" s="1270">
        <f>'2025년 자금실적'!I19</f>
        <v>8.9751760000000047</v>
      </c>
      <c r="L63" s="1270">
        <f>'2025년 자금실적'!J19</f>
        <v>13.080237000000004</v>
      </c>
      <c r="M63" s="1270">
        <f>'2025년 자금실적'!K19</f>
        <v>17.738089999999996</v>
      </c>
      <c r="N63" s="1270">
        <f>'2025년 자금실적'!L19</f>
        <v>9.7316959999999995</v>
      </c>
      <c r="O63" s="1270">
        <f>'2025년 자금실적'!M19</f>
        <v>19.118051000000239</v>
      </c>
      <c r="P63" s="1270">
        <f>'2025년 자금실적'!N19</f>
        <v>25.367345999999998</v>
      </c>
      <c r="Q63" s="1270">
        <f>'2025년 자금실적'!O19</f>
        <v>11.899623000000002</v>
      </c>
      <c r="R63" s="1270">
        <f>'2025년 자금실적'!P19</f>
        <v>13.752943999999999</v>
      </c>
      <c r="S63" s="1270">
        <f>'2025년 자금실적'!Q19</f>
        <v>17.398427999999999</v>
      </c>
      <c r="T63" s="1270">
        <f>'2025년 자금실적'!R19</f>
        <v>14.994538999999998</v>
      </c>
      <c r="U63" s="1271">
        <f>'2025년 자금실적'!S19</f>
        <v>15.764257999999998</v>
      </c>
      <c r="V63" s="1267">
        <f>'2025년 자금실적'!T19</f>
        <v>205.29101300000019</v>
      </c>
      <c r="W63" s="1268">
        <f>'2025년 자금실적'!U19</f>
        <v>17.107584416666683</v>
      </c>
      <c r="X63" s="1159" t="s">
        <v>84</v>
      </c>
    </row>
    <row r="64" spans="1:24" ht="20.100000000000001" customHeight="1" thickBot="1">
      <c r="D64" s="1140" t="s">
        <v>84</v>
      </c>
      <c r="E64" s="1141" t="s">
        <v>84</v>
      </c>
      <c r="F64" s="1141" t="s">
        <v>84</v>
      </c>
      <c r="G64" s="1142" t="s">
        <v>13</v>
      </c>
      <c r="H64" s="1247">
        <f>'2025년 자금실적'!F20</f>
        <v>138.07748000000001</v>
      </c>
      <c r="I64" s="1248">
        <f>'2025년 자금실적'!G20</f>
        <v>11.506456666666667</v>
      </c>
      <c r="J64" s="1294">
        <f>'2025년 자금실적'!H20</f>
        <v>9.9800599999999999</v>
      </c>
      <c r="K64" s="1295">
        <f>'2025년 자금실적'!I20</f>
        <v>0</v>
      </c>
      <c r="L64" s="1295">
        <f>'2025년 자금실적'!J20</f>
        <v>0</v>
      </c>
      <c r="M64" s="1295">
        <f>'2025년 자금실적'!K20</f>
        <v>0</v>
      </c>
      <c r="N64" s="1295">
        <f>'2025년 자금실적'!L20</f>
        <v>1.5739000000000001</v>
      </c>
      <c r="O64" s="1295">
        <f>'2025년 자금실적'!M20</f>
        <v>5.0915699999999999</v>
      </c>
      <c r="P64" s="1295">
        <f>'2025년 자금실적'!N20</f>
        <v>4.9392199999999997</v>
      </c>
      <c r="Q64" s="1295">
        <f>'2025년 자금실적'!O20</f>
        <v>5.1892199999999997</v>
      </c>
      <c r="R64" s="1295">
        <f>'2025년 자금실적'!P20</f>
        <v>4.9392199999999997</v>
      </c>
      <c r="S64" s="1295">
        <f>'2025년 자금실적'!Q20</f>
        <v>4.9392199999999997</v>
      </c>
      <c r="T64" s="1295">
        <f>'2025년 자금실적'!R20</f>
        <v>4.9392199999999997</v>
      </c>
      <c r="U64" s="1296">
        <f>'2025년 자금실적'!S20</f>
        <v>4.9392199999999997</v>
      </c>
      <c r="V64" s="1247">
        <f>'2025년 자금실적'!T20</f>
        <v>46.530849999999994</v>
      </c>
      <c r="W64" s="1248">
        <f>'2025년 자금실적'!U20</f>
        <v>3.877570833333333</v>
      </c>
      <c r="X64" s="1157" t="s">
        <v>424</v>
      </c>
    </row>
    <row r="65" spans="1:24" ht="20.100000000000001" customHeight="1" thickBot="1">
      <c r="D65" s="1140" t="s">
        <v>84</v>
      </c>
      <c r="E65" s="1141" t="s">
        <v>84</v>
      </c>
      <c r="F65" s="1141" t="s">
        <v>84</v>
      </c>
      <c r="G65" s="1143" t="s">
        <v>10</v>
      </c>
      <c r="H65" s="1262">
        <f>'2025년 자금실적'!F21</f>
        <v>166.54512500000001</v>
      </c>
      <c r="I65" s="1263">
        <f>'2025년 자금실적'!G21</f>
        <v>13.878760416666667</v>
      </c>
      <c r="J65" s="1297">
        <f>'2025년 자금실적'!H21</f>
        <v>13.106854999999999</v>
      </c>
      <c r="K65" s="1298">
        <f>'2025년 자금실적'!I21</f>
        <v>5.4124480000000004</v>
      </c>
      <c r="L65" s="1298">
        <f>'2025년 자금실적'!J21</f>
        <v>5.8184290000000001</v>
      </c>
      <c r="M65" s="1298">
        <f>'2025년 자금실적'!K21</f>
        <v>3.2356410000000002</v>
      </c>
      <c r="N65" s="1298">
        <f>'2025년 자금실적'!L21</f>
        <v>3.6179000000000001</v>
      </c>
      <c r="O65" s="1298">
        <f>'2025년 자금실적'!M21</f>
        <v>4.7735609999999999</v>
      </c>
      <c r="P65" s="1298">
        <f>'2025년 자금실적'!N21</f>
        <v>1.519217</v>
      </c>
      <c r="Q65" s="1298">
        <f>'2025년 자금실적'!O21</f>
        <v>1.2652350000000001</v>
      </c>
      <c r="R65" s="1298">
        <f>'2025년 자금실적'!P21</f>
        <v>1.472461</v>
      </c>
      <c r="S65" s="1298">
        <f>'2025년 자금실적'!Q21</f>
        <v>1.4461660000000001</v>
      </c>
      <c r="T65" s="1298">
        <f>'2025년 자금실적'!R21</f>
        <v>1.5026200000000001</v>
      </c>
      <c r="U65" s="1299">
        <f>'2025년 자금실적'!S21</f>
        <v>4.0066790000000001</v>
      </c>
      <c r="V65" s="1262">
        <f>'2025년 자금실적'!T21</f>
        <v>47.177211999999997</v>
      </c>
      <c r="W65" s="1263">
        <f>'2025년 자금실적'!U21</f>
        <v>3.9314343333333333</v>
      </c>
      <c r="X65" s="1158" t="s">
        <v>84</v>
      </c>
    </row>
    <row r="66" spans="1:24" ht="20.100000000000001" customHeight="1" thickBot="1">
      <c r="D66" s="1140" t="s">
        <v>84</v>
      </c>
      <c r="E66" s="1141" t="s">
        <v>84</v>
      </c>
      <c r="F66" s="1141" t="s">
        <v>84</v>
      </c>
      <c r="G66" s="1143" t="s">
        <v>318</v>
      </c>
      <c r="H66" s="1262">
        <f>'2025년 자금실적'!F22</f>
        <v>104.176384</v>
      </c>
      <c r="I66" s="1263">
        <f>'2025년 자금실적'!G22</f>
        <v>8.6813653333333338</v>
      </c>
      <c r="J66" s="1297">
        <f>'2025년 자금실적'!H22</f>
        <v>3.5292340000000002</v>
      </c>
      <c r="K66" s="1298">
        <f>'2025년 자금실적'!I22</f>
        <v>5.8244999999999998E-2</v>
      </c>
      <c r="L66" s="1298">
        <f>'2025년 자금실적'!J22</f>
        <v>5.6718999999999999E-2</v>
      </c>
      <c r="M66" s="1298">
        <f>'2025년 자금실적'!K22</f>
        <v>3.5357150000000002</v>
      </c>
      <c r="N66" s="1298">
        <f>'2025년 자금실적'!L22</f>
        <v>6.2676999999999997E-2</v>
      </c>
      <c r="O66" s="1298">
        <f>'2025년 자금실적'!M22</f>
        <v>6.1947000000000002E-2</v>
      </c>
      <c r="P66" s="1298">
        <f>'2025년 자금실적'!N22</f>
        <v>3.485957</v>
      </c>
      <c r="Q66" s="1298">
        <f>'2025년 자금실적'!O22</f>
        <v>5.8311000000000002E-2</v>
      </c>
      <c r="R66" s="1298">
        <f>'2025년 자금실적'!P22</f>
        <v>5.7776000000000001E-2</v>
      </c>
      <c r="S66" s="1298">
        <f>'2025년 자금실적'!Q22</f>
        <v>3.5012249999999998</v>
      </c>
      <c r="T66" s="1298">
        <f>'2025년 자금실적'!R22</f>
        <v>5.9861999999999999E-2</v>
      </c>
      <c r="U66" s="1299">
        <f>'2025년 자금실적'!S22</f>
        <v>6.0568999999999998E-2</v>
      </c>
      <c r="V66" s="1262">
        <f>'2025년 자금실적'!T22</f>
        <v>14.528237000000001</v>
      </c>
      <c r="W66" s="1263">
        <f>'2025년 자금실적'!U22</f>
        <v>1.2106864166666667</v>
      </c>
      <c r="X66" s="1158" t="s">
        <v>425</v>
      </c>
    </row>
    <row r="67" spans="1:24" ht="20.100000000000001" customHeight="1" thickBot="1">
      <c r="D67" s="1140" t="s">
        <v>84</v>
      </c>
      <c r="E67" s="1141" t="s">
        <v>84</v>
      </c>
      <c r="F67" s="1141" t="s">
        <v>84</v>
      </c>
      <c r="G67" s="1143" t="s">
        <v>187</v>
      </c>
      <c r="H67" s="1262">
        <f>'2025년 자금실적'!F23</f>
        <v>51.951745000000003</v>
      </c>
      <c r="I67" s="1263">
        <f>'2025년 자금실적'!G23</f>
        <v>4.3293120833333338</v>
      </c>
      <c r="J67" s="1297">
        <f>'2025년 자금실적'!H23</f>
        <v>0.92619600000000002</v>
      </c>
      <c r="K67" s="1298">
        <f>'2025년 자금실적'!I23</f>
        <v>0.18376300000000001</v>
      </c>
      <c r="L67" s="1298">
        <f>'2025년 자금실적'!J23</f>
        <v>1.0995410000000001</v>
      </c>
      <c r="M67" s="1298">
        <f>'2025년 자금실적'!K23</f>
        <v>1.635446</v>
      </c>
      <c r="N67" s="1298">
        <f>'2025년 자금실적'!L23</f>
        <v>0.28932200000000002</v>
      </c>
      <c r="O67" s="1298">
        <f>'2025년 자금실적'!M23</f>
        <v>0.17832200000000001</v>
      </c>
      <c r="P67" s="1298">
        <f>'2025년 자금실적'!N23</f>
        <v>2.5242</v>
      </c>
      <c r="Q67" s="1298">
        <f>'2025년 자금실적'!O23</f>
        <v>0.171571</v>
      </c>
      <c r="R67" s="1298">
        <f>'2025년 자금실적'!P23</f>
        <v>0.173516</v>
      </c>
      <c r="S67" s="1298">
        <f>'2025년 자금실적'!Q23</f>
        <v>0.66048899999999999</v>
      </c>
      <c r="T67" s="1298">
        <f>'2025년 자금실적'!R23</f>
        <v>1.061733</v>
      </c>
      <c r="U67" s="1299">
        <f>'2025년 자금실적'!S23</f>
        <v>0.66478300000000001</v>
      </c>
      <c r="V67" s="1262">
        <f>'2025년 자금실적'!T23</f>
        <v>9.5688820000000003</v>
      </c>
      <c r="W67" s="1263">
        <f>'2025년 자금실적'!U23</f>
        <v>0.7974068333333334</v>
      </c>
      <c r="X67" s="1158" t="s">
        <v>84</v>
      </c>
    </row>
    <row r="68" spans="1:24" ht="20.100000000000001" customHeight="1" thickBot="1">
      <c r="D68" s="1140" t="s">
        <v>84</v>
      </c>
      <c r="E68" s="1141" t="s">
        <v>84</v>
      </c>
      <c r="F68" s="1141" t="s">
        <v>84</v>
      </c>
      <c r="G68" s="1143" t="s">
        <v>319</v>
      </c>
      <c r="H68" s="1262">
        <f>'2025년 자금실적'!F24</f>
        <v>32.314100000000003</v>
      </c>
      <c r="I68" s="1263">
        <f>'2025년 자금실적'!G24</f>
        <v>2.6928416666666668</v>
      </c>
      <c r="J68" s="1297">
        <f>'2025년 자금실적'!H24</f>
        <v>0.35709999999999997</v>
      </c>
      <c r="K68" s="1298">
        <f>'2025년 자금실적'!I24</f>
        <v>0.25369999999999998</v>
      </c>
      <c r="L68" s="1298">
        <f>'2025년 자금실적'!J24</f>
        <v>0.3952</v>
      </c>
      <c r="M68" s="1298">
        <f>'2025년 자금실적'!K24</f>
        <v>0.40100000000000002</v>
      </c>
      <c r="N68" s="1298">
        <f>'2025년 자금실적'!L24</f>
        <v>0.39000060000000003</v>
      </c>
      <c r="O68" s="1298">
        <f>'2025년 자금실적'!M24</f>
        <v>0.32</v>
      </c>
      <c r="P68" s="1298">
        <f>'2025년 자금실적'!N24</f>
        <v>0.32550000000000001</v>
      </c>
      <c r="Q68" s="1298">
        <f>'2025년 자금실적'!O24</f>
        <v>0.42899999999999999</v>
      </c>
      <c r="R68" s="1298">
        <f>'2025년 자금실적'!P24</f>
        <v>0.27189999999999998</v>
      </c>
      <c r="S68" s="1298">
        <f>'2025년 자금실적'!Q24</f>
        <v>0.34300000000000003</v>
      </c>
      <c r="T68" s="1298">
        <f>'2025년 자금실적'!R24</f>
        <v>0.3</v>
      </c>
      <c r="U68" s="1299">
        <f>'2025년 자금실적'!S24</f>
        <v>0.29049999999999998</v>
      </c>
      <c r="V68" s="1262">
        <f>'2025년 자금실적'!T24</f>
        <v>4.0769005999999992</v>
      </c>
      <c r="W68" s="1263">
        <f>'2025년 자금실적'!U24</f>
        <v>0.33974171666666658</v>
      </c>
      <c r="X68" s="1158" t="s">
        <v>84</v>
      </c>
    </row>
    <row r="69" spans="1:24" ht="20.100000000000001" customHeight="1" thickBot="1">
      <c r="D69" s="1140" t="s">
        <v>84</v>
      </c>
      <c r="E69" s="1141" t="s">
        <v>84</v>
      </c>
      <c r="F69" s="1141" t="s">
        <v>84</v>
      </c>
      <c r="G69" s="1143" t="s">
        <v>320</v>
      </c>
      <c r="H69" s="1262">
        <f>'2025년 자금실적'!F25</f>
        <v>10.5994034</v>
      </c>
      <c r="I69" s="1263">
        <f>'2025년 자금실적'!G25</f>
        <v>0.88328361666666666</v>
      </c>
      <c r="J69" s="1297">
        <f>'2025년 자금실적'!H25</f>
        <v>5.8230919999999999</v>
      </c>
      <c r="K69" s="1298">
        <f>'2025년 자금실적'!I25</f>
        <v>1.9278580000000001</v>
      </c>
      <c r="L69" s="1298">
        <f>'2025년 자금실적'!J25</f>
        <v>3.0739800000000002</v>
      </c>
      <c r="M69" s="1298">
        <f>'2025년 자금실적'!K25</f>
        <v>2.4484699999999999</v>
      </c>
      <c r="N69" s="1298">
        <f>'2025년 자금실적'!L25</f>
        <v>2.9398610000000001</v>
      </c>
      <c r="O69" s="1298">
        <f>'2025년 자금실적'!M25</f>
        <v>5.130312</v>
      </c>
      <c r="P69" s="1298">
        <f>'2025년 자금실적'!N25</f>
        <v>4.7461880000000001</v>
      </c>
      <c r="Q69" s="1298">
        <f>'2025년 자금실적'!O25</f>
        <v>3.2738320000000001</v>
      </c>
      <c r="R69" s="1298">
        <f>'2025년 자금실적'!P25</f>
        <v>5.5557829999999999</v>
      </c>
      <c r="S69" s="1298">
        <f>'2025년 자금실적'!Q25</f>
        <v>5.34612</v>
      </c>
      <c r="T69" s="1298">
        <f>'2025년 자금실적'!R25</f>
        <v>6.0721559999999997</v>
      </c>
      <c r="U69" s="1299">
        <f>'2025년 자금실적'!S25</f>
        <v>4.7370390000000002</v>
      </c>
      <c r="V69" s="1262">
        <f>'2025년 자금실적'!T25</f>
        <v>51.074691000000001</v>
      </c>
      <c r="W69" s="1263">
        <f>'2025년 자금실적'!U25</f>
        <v>4.2562242499999998</v>
      </c>
      <c r="X69" s="1158" t="s">
        <v>84</v>
      </c>
    </row>
    <row r="70" spans="1:24" ht="20.100000000000001" customHeight="1" thickBot="1">
      <c r="D70" s="1140" t="s">
        <v>84</v>
      </c>
      <c r="E70" s="1141" t="s">
        <v>84</v>
      </c>
      <c r="F70" s="1141" t="s">
        <v>84</v>
      </c>
      <c r="G70" s="1143" t="s">
        <v>321</v>
      </c>
      <c r="H70" s="1262">
        <f>'2025년 자금실적'!F26</f>
        <v>95.569239999999994</v>
      </c>
      <c r="I70" s="1263">
        <f>'2025년 자금실적'!G26</f>
        <v>7.9641033333333331</v>
      </c>
      <c r="J70" s="1297">
        <f>'2025년 자금실적'!H26</f>
        <v>0.91924799999999995</v>
      </c>
      <c r="K70" s="1298">
        <f>'2025년 자금실적'!I26</f>
        <v>0.91924799999999995</v>
      </c>
      <c r="L70" s="1298">
        <f>'2025년 자금실적'!J26</f>
        <v>0.91924799999999995</v>
      </c>
      <c r="M70" s="1298">
        <f>'2025년 자금실적'!K26</f>
        <v>0.91924799999999995</v>
      </c>
      <c r="N70" s="1298">
        <f>'2025년 자금실적'!L26</f>
        <v>0.91924799999999995</v>
      </c>
      <c r="O70" s="1298">
        <f>'2025년 자금실적'!M26</f>
        <v>0.91924799999999995</v>
      </c>
      <c r="P70" s="1298">
        <f>'2025년 자금실적'!N26</f>
        <v>0.91924799999999995</v>
      </c>
      <c r="Q70" s="1298">
        <f>'2025년 자금실적'!O26</f>
        <v>0.91924799999999995</v>
      </c>
      <c r="R70" s="1298">
        <f>'2025년 자금실적'!P26</f>
        <v>0.91924799999999995</v>
      </c>
      <c r="S70" s="1298">
        <f>'2025년 자금실적'!Q26</f>
        <v>0.91924799999999995</v>
      </c>
      <c r="T70" s="1298">
        <f>'2025년 자금실적'!R26</f>
        <v>0.91924799999999995</v>
      </c>
      <c r="U70" s="1299">
        <f>'2025년 자금실적'!S26</f>
        <v>0.91924799999999995</v>
      </c>
      <c r="V70" s="1262">
        <f>'2025년 자금실적'!T26</f>
        <v>11.030975999999997</v>
      </c>
      <c r="W70" s="1263">
        <f>'2025년 자금실적'!U26</f>
        <v>0.91924799999999973</v>
      </c>
      <c r="X70" s="1158" t="s">
        <v>84</v>
      </c>
    </row>
    <row r="71" spans="1:24" ht="20.100000000000001" customHeight="1" thickBot="1">
      <c r="D71" s="1140" t="s">
        <v>84</v>
      </c>
      <c r="E71" s="1141" t="s">
        <v>84</v>
      </c>
      <c r="F71" s="1141" t="s">
        <v>84</v>
      </c>
      <c r="G71" s="1143" t="s">
        <v>291</v>
      </c>
      <c r="H71" s="1262">
        <f>'2025년 자금실적'!F27</f>
        <v>15.357348999999999</v>
      </c>
      <c r="I71" s="1263">
        <f>'2025년 자금실적'!G27</f>
        <v>1.2797790833333333</v>
      </c>
      <c r="J71" s="1297">
        <f>'2025년 자금실적'!H27</f>
        <v>1E-3</v>
      </c>
      <c r="K71" s="1298">
        <f>'2025년 자금실적'!I27</f>
        <v>0</v>
      </c>
      <c r="L71" s="1298">
        <f>'2025년 자금실적'!J27</f>
        <v>1.5609599999999999</v>
      </c>
      <c r="M71" s="1298">
        <f>'2025년 자금실적'!K27</f>
        <v>4.9542599999999997</v>
      </c>
      <c r="N71" s="1298">
        <f>'2025년 자금실적'!L27</f>
        <v>0</v>
      </c>
      <c r="O71" s="1298">
        <f>'2025년 자금실적'!M27</f>
        <v>0</v>
      </c>
      <c r="P71" s="1298">
        <f>'2025년 자금실적'!N27</f>
        <v>6.6952559999999997</v>
      </c>
      <c r="Q71" s="1298">
        <f>'2025년 자금실적'!O27</f>
        <v>0.45350600000000002</v>
      </c>
      <c r="R71" s="1298">
        <f>'2025년 자금실적'!P27</f>
        <v>0</v>
      </c>
      <c r="S71" s="1298">
        <f>'2025년 자금실적'!Q27</f>
        <v>1E-3</v>
      </c>
      <c r="T71" s="1298">
        <f>'2025년 자금실적'!R27</f>
        <v>0</v>
      </c>
      <c r="U71" s="1299">
        <f>'2025년 자금실적'!S27</f>
        <v>0</v>
      </c>
      <c r="V71" s="1262">
        <f>'2025년 자금실적'!T27</f>
        <v>13.665982</v>
      </c>
      <c r="W71" s="1263">
        <f>'2025년 자금실적'!U27</f>
        <v>1.1388318333333334</v>
      </c>
      <c r="X71" s="1158" t="s">
        <v>426</v>
      </c>
    </row>
    <row r="72" spans="1:24" ht="20.100000000000001" customHeight="1" thickBot="1">
      <c r="D72" s="1140" t="s">
        <v>84</v>
      </c>
      <c r="E72" s="1144" t="s">
        <v>84</v>
      </c>
      <c r="F72" s="1144" t="s">
        <v>84</v>
      </c>
      <c r="G72" s="1145" t="s">
        <v>322</v>
      </c>
      <c r="H72" s="1267">
        <f>'2025년 자금실적'!F28</f>
        <v>70.298817999999997</v>
      </c>
      <c r="I72" s="1268">
        <f>'2025년 자금실적'!G28</f>
        <v>5.8582348333333334</v>
      </c>
      <c r="J72" s="1300">
        <f>'2025년 자금실적'!H28</f>
        <v>2.8278400000000001</v>
      </c>
      <c r="K72" s="1301">
        <f>'2025년 자금실적'!I28</f>
        <v>0.21991400000000016</v>
      </c>
      <c r="L72" s="1301">
        <f>'2025년 자금실적'!J28</f>
        <v>0.15616000000000163</v>
      </c>
      <c r="M72" s="1301">
        <f>'2025년 자금실적'!K28</f>
        <v>0.23690999999999995</v>
      </c>
      <c r="N72" s="1301">
        <f>'2025년 자금실적'!L28</f>
        <v>0.50764699999999952</v>
      </c>
      <c r="O72" s="1301">
        <f>'2025년 자금실적'!M28</f>
        <v>2.6430910000002399</v>
      </c>
      <c r="P72" s="1301">
        <f>'2025년 자금실적'!N28</f>
        <v>0.21256000000000164</v>
      </c>
      <c r="Q72" s="1301">
        <f>'2025년 자금실적'!O28</f>
        <v>0.13970000000000038</v>
      </c>
      <c r="R72" s="1301">
        <f>'2025년 자금실적'!P28</f>
        <v>0.3630400000000007</v>
      </c>
      <c r="S72" s="1301">
        <f>'2025년 자금실적'!Q28</f>
        <v>0.24195999999999973</v>
      </c>
      <c r="T72" s="1301">
        <f>'2025년 자금실적'!R28</f>
        <v>0.13969999999999949</v>
      </c>
      <c r="U72" s="1302">
        <f>'2025년 자금실적'!S28</f>
        <v>0.14622000000000046</v>
      </c>
      <c r="V72" s="1267">
        <f>'2025년 자금실적'!T28</f>
        <v>7.8347420000002437</v>
      </c>
      <c r="W72" s="1268">
        <f>'2025년 자금실적'!U28</f>
        <v>0.65289516666668701</v>
      </c>
      <c r="X72" s="1159" t="s">
        <v>84</v>
      </c>
    </row>
    <row r="73" spans="1:24" ht="20.100000000000001" customHeight="1">
      <c r="D73" s="1146" t="s">
        <v>84</v>
      </c>
      <c r="E73" s="1754" t="s">
        <v>129</v>
      </c>
      <c r="F73" s="1755"/>
      <c r="G73" s="1756"/>
      <c r="H73" s="1147" t="s">
        <v>312</v>
      </c>
      <c r="I73" s="1148" t="s">
        <v>312</v>
      </c>
      <c r="J73" s="1149" t="s">
        <v>312</v>
      </c>
      <c r="K73" s="1150" t="s">
        <v>312</v>
      </c>
      <c r="L73" s="1150" t="s">
        <v>312</v>
      </c>
      <c r="M73" s="1150" t="s">
        <v>312</v>
      </c>
      <c r="N73" s="1150" t="s">
        <v>312</v>
      </c>
      <c r="O73" s="1150" t="s">
        <v>312</v>
      </c>
      <c r="P73" s="1150" t="s">
        <v>312</v>
      </c>
      <c r="Q73" s="1150" t="s">
        <v>312</v>
      </c>
      <c r="R73" s="1150" t="s">
        <v>312</v>
      </c>
      <c r="S73" s="1150" t="s">
        <v>312</v>
      </c>
      <c r="T73" s="1150" t="s">
        <v>312</v>
      </c>
      <c r="U73" s="1151" t="s">
        <v>312</v>
      </c>
      <c r="V73" s="1147" t="s">
        <v>312</v>
      </c>
      <c r="W73" s="1148" t="s">
        <v>312</v>
      </c>
      <c r="X73" s="1160"/>
    </row>
    <row r="74" spans="1:24" ht="20.100000000000001" customHeight="1" thickBot="1">
      <c r="D74" s="1757" t="s">
        <v>94</v>
      </c>
      <c r="E74" s="1758"/>
      <c r="F74" s="1758"/>
      <c r="G74" s="1759"/>
      <c r="H74" s="1272">
        <f>'2025년 자금실적'!F34</f>
        <v>-2231.6238320000002</v>
      </c>
      <c r="I74" s="1273">
        <f>'2025년 자금실적'!G34</f>
        <v>-185.96865266666669</v>
      </c>
      <c r="J74" s="1274">
        <f>'2025년 자금실적'!H34</f>
        <v>-61.344572999999997</v>
      </c>
      <c r="K74" s="1275">
        <f>'2025년 자금실적'!I34</f>
        <v>-43.282218000000015</v>
      </c>
      <c r="L74" s="1275">
        <f>'2025년 자금실적'!J34</f>
        <v>-36.148474000000007</v>
      </c>
      <c r="M74" s="1275">
        <f>'2025년 자금실적'!K34</f>
        <v>-24.269417000000573</v>
      </c>
      <c r="N74" s="1275">
        <f>'2025년 자금실적'!L34</f>
        <v>-31.100717</v>
      </c>
      <c r="O74" s="1275">
        <f>'2025년 자금실적'!M34</f>
        <v>-37.644091000000245</v>
      </c>
      <c r="P74" s="1275">
        <f>'2025년 자금실적'!N34</f>
        <v>-53.066976999999994</v>
      </c>
      <c r="Q74" s="1275">
        <f>'2025년 자금실적'!O34</f>
        <v>-37.371623000000007</v>
      </c>
      <c r="R74" s="1275">
        <f>'2025년 자금실적'!P34</f>
        <v>-37.936336000000004</v>
      </c>
      <c r="S74" s="1275">
        <f>'2025년 자금실적'!Q34</f>
        <v>-42.951456999999998</v>
      </c>
      <c r="T74" s="1275">
        <f>'2025년 자금실적'!R34</f>
        <v>-41.974699999999991</v>
      </c>
      <c r="U74" s="1276">
        <f>'2025년 자금실적'!S34</f>
        <v>-46.060198999999997</v>
      </c>
      <c r="V74" s="1272">
        <f>'2025년 자금실적'!T34</f>
        <v>-493.15078200000079</v>
      </c>
      <c r="W74" s="1273">
        <f>'2025년 자금실적'!U34</f>
        <v>-41.095898500000068</v>
      </c>
      <c r="X74" s="1161" t="s">
        <v>84</v>
      </c>
    </row>
    <row r="75" spans="1:24" ht="20.100000000000001" customHeight="1">
      <c r="D75" s="1146" t="s">
        <v>84</v>
      </c>
      <c r="E75" s="1760" t="s">
        <v>137</v>
      </c>
      <c r="F75" s="1761"/>
      <c r="G75" s="1762"/>
      <c r="H75" s="1277">
        <f>'2025년 자금실적'!F35</f>
        <v>-2924.3312510000001</v>
      </c>
      <c r="I75" s="1278">
        <f>'2025년 자금실적'!G35</f>
        <v>-243.69427091666668</v>
      </c>
      <c r="J75" s="1279">
        <f>'2025년 자금실적'!H35</f>
        <v>-61.344572999999997</v>
      </c>
      <c r="K75" s="1280">
        <f>'2025년 자금실적'!I35</f>
        <v>-43.282218000000015</v>
      </c>
      <c r="L75" s="1280">
        <f>'2025년 자금실적'!J35</f>
        <v>-36.148474000000007</v>
      </c>
      <c r="M75" s="1280">
        <f>'2025년 자금실적'!K35</f>
        <v>-24.269417000000573</v>
      </c>
      <c r="N75" s="1280">
        <f>'2025년 자금실적'!L35</f>
        <v>-31.100717</v>
      </c>
      <c r="O75" s="1280">
        <f>'2025년 자금실적'!M35</f>
        <v>-37.644091000000245</v>
      </c>
      <c r="P75" s="1280">
        <f>'2025년 자금실적'!N35</f>
        <v>-53.066976999999994</v>
      </c>
      <c r="Q75" s="1280">
        <f>'2025년 자금실적'!O35</f>
        <v>-37.371623000000007</v>
      </c>
      <c r="R75" s="1280">
        <f>'2025년 자금실적'!P35</f>
        <v>-37.936336000000004</v>
      </c>
      <c r="S75" s="1280">
        <f>'2025년 자금실적'!Q35</f>
        <v>-42.951456999999998</v>
      </c>
      <c r="T75" s="1280">
        <f>'2025년 자금실적'!R35</f>
        <v>-41.974699999999991</v>
      </c>
      <c r="U75" s="1281">
        <f>'2025년 자금실적'!S35</f>
        <v>-46.060198999999997</v>
      </c>
      <c r="V75" s="1277">
        <f>'2025년 자금실적'!T35</f>
        <v>-493.15078200000079</v>
      </c>
      <c r="W75" s="1278">
        <f>'2025년 자금실적'!U35</f>
        <v>-41.095898500000068</v>
      </c>
      <c r="X75" s="1162" t="s">
        <v>84</v>
      </c>
    </row>
    <row r="76" spans="1:24" ht="20.100000000000001" customHeight="1">
      <c r="D76" s="1763" t="s">
        <v>427</v>
      </c>
      <c r="E76" s="1763"/>
      <c r="F76" s="1763"/>
      <c r="G76" s="1764"/>
      <c r="H76" s="1282">
        <f>'2025년 자금실적'!F36</f>
        <v>0</v>
      </c>
      <c r="I76" s="1283">
        <f>'2025년 자금실적'!G36</f>
        <v>0</v>
      </c>
      <c r="J76" s="1284">
        <f>'2025년 자금실적'!H36</f>
        <v>0</v>
      </c>
      <c r="K76" s="1285">
        <f>'2025년 자금실적'!I36</f>
        <v>0</v>
      </c>
      <c r="L76" s="1285">
        <f>'2025년 자금실적'!J36</f>
        <v>0</v>
      </c>
      <c r="M76" s="1285">
        <f>'2025년 자금실적'!K36</f>
        <v>0</v>
      </c>
      <c r="N76" s="1285">
        <f>'2025년 자금실적'!L36</f>
        <v>0</v>
      </c>
      <c r="O76" s="1285">
        <f>'2025년 자금실적'!M36</f>
        <v>0</v>
      </c>
      <c r="P76" s="1285">
        <f>'2025년 자금실적'!N36</f>
        <v>0</v>
      </c>
      <c r="Q76" s="1285">
        <f>'2025년 자금실적'!O36</f>
        <v>0</v>
      </c>
      <c r="R76" s="1285">
        <f>'2025년 자금실적'!P36</f>
        <v>0</v>
      </c>
      <c r="S76" s="1285">
        <f>'2025년 자금실적'!Q36</f>
        <v>0</v>
      </c>
      <c r="T76" s="1285">
        <f>'2025년 자금실적'!R36</f>
        <v>0</v>
      </c>
      <c r="U76" s="1286">
        <f>'2025년 자금실적'!S36</f>
        <v>0</v>
      </c>
      <c r="V76" s="1287">
        <f>'2025년 자금실적'!T36</f>
        <v>0</v>
      </c>
      <c r="W76" s="1283">
        <f>'2025년 자금실적'!U36</f>
        <v>0</v>
      </c>
      <c r="X76" s="1163" t="s">
        <v>84</v>
      </c>
    </row>
    <row r="77" spans="1:24" ht="20.100000000000001" customHeight="1">
      <c r="D77" s="1765" t="s">
        <v>428</v>
      </c>
      <c r="E77" s="1766"/>
      <c r="F77" s="1766"/>
      <c r="G77" s="1767"/>
      <c r="H77" s="1288">
        <f>'2025년 자금실적'!F40</f>
        <v>4099.9981339999995</v>
      </c>
      <c r="I77" s="1289">
        <f>'2025년 자금실적'!G40</f>
        <v>0</v>
      </c>
      <c r="J77" s="1290">
        <f>'2025년 자금실적'!H40</f>
        <v>4038.6535610000005</v>
      </c>
      <c r="K77" s="1291">
        <f>'2025년 자금실적'!I40</f>
        <v>3995.3713430000007</v>
      </c>
      <c r="L77" s="1291">
        <f>'2025년 자금실적'!J40</f>
        <v>3959.2228690000006</v>
      </c>
      <c r="M77" s="1291">
        <f>'2025년 자금실적'!K40</f>
        <v>3934.9534520000002</v>
      </c>
      <c r="N77" s="1291">
        <f>'2025년 자금실적'!L40</f>
        <v>3903.8527350000004</v>
      </c>
      <c r="O77" s="1291">
        <f>'2025년 자금실적'!M40</f>
        <v>3866.2086440000003</v>
      </c>
      <c r="P77" s="1291">
        <f>'2025년 자금실적'!N40</f>
        <v>3813.1416670000003</v>
      </c>
      <c r="Q77" s="1291">
        <f>'2025년 자금실적'!O40</f>
        <v>3775.7700440000003</v>
      </c>
      <c r="R77" s="1291">
        <f>'2025년 자금실적'!P40</f>
        <v>3737.8337080000001</v>
      </c>
      <c r="S77" s="1291">
        <f>'2025년 자금실적'!Q40</f>
        <v>3694.882251</v>
      </c>
      <c r="T77" s="1291">
        <f>'2025년 자금실적'!R40</f>
        <v>3652.9075509999998</v>
      </c>
      <c r="U77" s="1292">
        <f>'2025년 자금실적'!S40</f>
        <v>3606.8473519999998</v>
      </c>
      <c r="V77" s="1288">
        <f>'2025년 자금실적'!T40</f>
        <v>3606.8473519999998</v>
      </c>
      <c r="W77" s="1293">
        <f>'2025년 자금실적'!U40</f>
        <v>0</v>
      </c>
      <c r="X77" s="1164" t="s">
        <v>84</v>
      </c>
    </row>
    <row r="78" spans="1:24" s="1068" customFormat="1" ht="20.100000000000001" customHeight="1">
      <c r="A78" s="1069"/>
      <c r="B78" s="1071">
        <v>5</v>
      </c>
      <c r="C78" s="1072" t="s">
        <v>410</v>
      </c>
      <c r="D78" s="1071">
        <v>26</v>
      </c>
      <c r="E78" s="1071">
        <v>21</v>
      </c>
    </row>
    <row r="79" spans="1:24" ht="20.100000000000001" customHeight="1">
      <c r="D79" s="1794" t="s">
        <v>28</v>
      </c>
      <c r="E79" s="1795"/>
      <c r="F79" s="1795"/>
      <c r="G79" s="1796"/>
      <c r="H79" s="1803" t="s">
        <v>448</v>
      </c>
      <c r="I79" s="1796"/>
      <c r="J79" s="1783" t="s">
        <v>459</v>
      </c>
      <c r="K79" s="1784"/>
      <c r="L79" s="1784"/>
      <c r="M79" s="1784"/>
      <c r="N79" s="1784"/>
      <c r="O79" s="1784"/>
      <c r="P79" s="1784"/>
      <c r="Q79" s="1784"/>
      <c r="R79" s="1784"/>
      <c r="S79" s="1784"/>
      <c r="T79" s="1784"/>
      <c r="U79" s="1784"/>
      <c r="V79" s="1784"/>
      <c r="W79" s="1785"/>
      <c r="X79" s="1786" t="s">
        <v>307</v>
      </c>
    </row>
    <row r="80" spans="1:24" ht="20.100000000000001" customHeight="1">
      <c r="D80" s="1797"/>
      <c r="E80" s="1798"/>
      <c r="F80" s="1798"/>
      <c r="G80" s="1799"/>
      <c r="H80" s="1789" t="s">
        <v>308</v>
      </c>
      <c r="I80" s="1790"/>
      <c r="J80" s="1783" t="s">
        <v>308</v>
      </c>
      <c r="K80" s="1784"/>
      <c r="L80" s="1784"/>
      <c r="M80" s="1784"/>
      <c r="N80" s="1784"/>
      <c r="O80" s="1784"/>
      <c r="P80" s="1784"/>
      <c r="Q80" s="1791" t="s">
        <v>441</v>
      </c>
      <c r="R80" s="1791"/>
      <c r="S80" s="1791"/>
      <c r="T80" s="1791"/>
      <c r="U80" s="1792"/>
      <c r="V80" s="1125" t="s">
        <v>84</v>
      </c>
      <c r="W80" s="1126" t="s">
        <v>84</v>
      </c>
      <c r="X80" s="1787"/>
    </row>
    <row r="81" spans="4:24" ht="20.100000000000001" customHeight="1">
      <c r="D81" s="1800"/>
      <c r="E81" s="1801"/>
      <c r="F81" s="1801"/>
      <c r="G81" s="1802"/>
      <c r="H81" s="1127" t="s">
        <v>309</v>
      </c>
      <c r="I81" s="1128" t="s">
        <v>310</v>
      </c>
      <c r="J81" s="1129" t="s">
        <v>113</v>
      </c>
      <c r="K81" s="1130" t="s">
        <v>114</v>
      </c>
      <c r="L81" s="1130" t="s">
        <v>115</v>
      </c>
      <c r="M81" s="1130" t="s">
        <v>116</v>
      </c>
      <c r="N81" s="1130" t="s">
        <v>117</v>
      </c>
      <c r="O81" s="1130" t="s">
        <v>412</v>
      </c>
      <c r="P81" s="1130" t="s">
        <v>413</v>
      </c>
      <c r="Q81" s="1130" t="s">
        <v>414</v>
      </c>
      <c r="R81" s="1130" t="s">
        <v>415</v>
      </c>
      <c r="S81" s="1130" t="s">
        <v>416</v>
      </c>
      <c r="T81" s="1130" t="s">
        <v>417</v>
      </c>
      <c r="U81" s="1131" t="s">
        <v>418</v>
      </c>
      <c r="V81" s="1127" t="s">
        <v>419</v>
      </c>
      <c r="W81" s="1128" t="s">
        <v>420</v>
      </c>
      <c r="X81" s="1788"/>
    </row>
    <row r="82" spans="4:24" ht="20.100000000000001" customHeight="1">
      <c r="D82" s="1793" t="s">
        <v>421</v>
      </c>
      <c r="E82" s="1763"/>
      <c r="F82" s="1763"/>
      <c r="G82" s="1764"/>
      <c r="H82" s="1132">
        <f>'2026년 자금실적'!F11</f>
        <v>4099.9981340000004</v>
      </c>
      <c r="I82" s="1133">
        <f>'2026년 자금실적'!G11</f>
        <v>0</v>
      </c>
      <c r="J82" s="1134">
        <f>'2026년 자금실적'!H11</f>
        <v>3607.0897920000002</v>
      </c>
      <c r="K82" s="1135">
        <f>'2026년 자금실적'!I11</f>
        <v>3561.0751520000003</v>
      </c>
      <c r="L82" s="1135">
        <f>'2026년 자금실적'!J11</f>
        <v>3497.4780820000005</v>
      </c>
      <c r="M82" s="1135">
        <f>'2026년 자금실적'!K11</f>
        <v>2471.3552810000006</v>
      </c>
      <c r="N82" s="1135">
        <f>'2026년 자금실적'!L11</f>
        <v>2470.2990430000004</v>
      </c>
      <c r="O82" s="1135">
        <f>'2026년 자금실적'!M11</f>
        <v>2488.7483270000002</v>
      </c>
      <c r="P82" s="1135">
        <f>'2026년 자금실적'!N11</f>
        <v>2462.4868820000002</v>
      </c>
      <c r="Q82" s="1135">
        <f>'2026년 자금실적'!O11</f>
        <v>2421.348313</v>
      </c>
      <c r="R82" s="1135">
        <f>'2026년 자금실적'!P11</f>
        <v>2390.3125030000001</v>
      </c>
      <c r="S82" s="1135">
        <f>'2026년 자금실적'!Q11</f>
        <v>2354.4613039999999</v>
      </c>
      <c r="T82" s="1135">
        <f>'2026년 자금실적'!R11</f>
        <v>2315.7666559999998</v>
      </c>
      <c r="U82" s="1136">
        <f>'2026년 자금실적'!S11</f>
        <v>2280.5127329999996</v>
      </c>
      <c r="V82" s="1132">
        <f>'2026년 자금실적'!T11</f>
        <v>3607.0897920000002</v>
      </c>
      <c r="W82" s="1137">
        <f>'2026년 자금실적'!U11</f>
        <v>0</v>
      </c>
      <c r="X82" s="1152" t="s">
        <v>84</v>
      </c>
    </row>
    <row r="83" spans="4:24" ht="20.100000000000001" customHeight="1" thickBot="1">
      <c r="D83" s="1757" t="s">
        <v>422</v>
      </c>
      <c r="E83" s="1758"/>
      <c r="F83" s="1758"/>
      <c r="G83" s="1759"/>
      <c r="H83" s="1242">
        <f>'2026년 자금실적'!F12</f>
        <v>58.275550999999425</v>
      </c>
      <c r="I83" s="1243">
        <f>'2026년 자금실적'!G12</f>
        <v>4.8562959166666184</v>
      </c>
      <c r="J83" s="1244">
        <f>'2026년 자금실적'!H12</f>
        <v>16.726368999999998</v>
      </c>
      <c r="K83" s="1245">
        <f>'2026년 자금실적'!I12</f>
        <v>1.412739</v>
      </c>
      <c r="L83" s="1245">
        <f>'2026년 자금실적'!J12</f>
        <v>0.63271200000000005</v>
      </c>
      <c r="M83" s="1245">
        <f>'2026년 자금실적'!K12</f>
        <v>30.488058000000002</v>
      </c>
      <c r="N83" s="1245">
        <f>'2026년 자금실적'!L12</f>
        <v>52.683681999999997</v>
      </c>
      <c r="O83" s="1245">
        <f>'2026년 자금실적'!M12</f>
        <v>6.535533</v>
      </c>
      <c r="P83" s="1245">
        <f>'2026년 자금실적'!N12</f>
        <v>0.13434800000000002</v>
      </c>
      <c r="Q83" s="1245">
        <f>'2026년 자금실적'!O12</f>
        <v>5.6328000000000003E-2</v>
      </c>
      <c r="R83" s="1245">
        <f>'2026년 자금실적'!P12</f>
        <v>0.38500000000000001</v>
      </c>
      <c r="S83" s="1245">
        <f>'2026년 자금실적'!Q12</f>
        <v>0.38500000000000001</v>
      </c>
      <c r="T83" s="1245">
        <f>'2026년 자금실적'!R12</f>
        <v>0.38500000000000001</v>
      </c>
      <c r="U83" s="1246">
        <f>'2026년 자금실적'!S12</f>
        <v>0.38500000000000001</v>
      </c>
      <c r="V83" s="1242">
        <f>'2026년 자금실적'!T12</f>
        <v>110.20976899999999</v>
      </c>
      <c r="W83" s="1243">
        <f>'2026년 자금실적'!U12</f>
        <v>9.1841474166666668</v>
      </c>
      <c r="X83" s="1153"/>
    </row>
    <row r="84" spans="4:24" ht="20.100000000000001" customHeight="1" thickBot="1">
      <c r="D84" s="1772" t="s">
        <v>84</v>
      </c>
      <c r="E84" s="1774" t="s">
        <v>127</v>
      </c>
      <c r="F84" s="1775"/>
      <c r="G84" s="1776"/>
      <c r="H84" s="1247">
        <f>'2026년 자금실적'!F13</f>
        <v>58.275550999999425</v>
      </c>
      <c r="I84" s="1248">
        <f>'2026년 자금실적'!G13</f>
        <v>4.8562959166666184</v>
      </c>
      <c r="J84" s="1249">
        <f>'2026년 자금실적'!H13</f>
        <v>16.726368999999998</v>
      </c>
      <c r="K84" s="1250">
        <f>'2026년 자금실적'!I13</f>
        <v>1.412739</v>
      </c>
      <c r="L84" s="1250">
        <f>'2026년 자금실적'!J13</f>
        <v>0.63271200000000005</v>
      </c>
      <c r="M84" s="1250">
        <f>'2026년 자금실적'!K13</f>
        <v>15.121058</v>
      </c>
      <c r="N84" s="1250">
        <f>'2026년 자금실적'!L13</f>
        <v>1.4978899999999999</v>
      </c>
      <c r="O84" s="1250">
        <f>'2026년 자금실적'!M13</f>
        <v>6.535533</v>
      </c>
      <c r="P84" s="1250">
        <f>'2026년 자금실적'!N13</f>
        <v>0.13434800000000002</v>
      </c>
      <c r="Q84" s="1250">
        <f>'2026년 자금실적'!O13</f>
        <v>5.6328000000000003E-2</v>
      </c>
      <c r="R84" s="1250">
        <f>'2026년 자금실적'!P13</f>
        <v>0.38500000000000001</v>
      </c>
      <c r="S84" s="1250">
        <f>'2026년 자금실적'!Q13</f>
        <v>0.38500000000000001</v>
      </c>
      <c r="T84" s="1250">
        <f>'2026년 자금실적'!R13</f>
        <v>0.38500000000000001</v>
      </c>
      <c r="U84" s="1251">
        <f>'2026년 자금실적'!S13</f>
        <v>0.38500000000000001</v>
      </c>
      <c r="V84" s="1247">
        <f>'2026년 자금실적'!T13</f>
        <v>43.656976999999991</v>
      </c>
      <c r="W84" s="1248">
        <f>'2026년 자금실적'!U13</f>
        <v>3.6380814166666657</v>
      </c>
      <c r="X84" s="1154" t="str">
        <f>'2026년 자금실적'!V13</f>
        <v>○ 이자수익, 세금환급(부가세, 법인세) 등</v>
      </c>
    </row>
    <row r="85" spans="4:24" ht="20.100000000000001" customHeight="1">
      <c r="D85" s="1773"/>
      <c r="E85" s="1760" t="s">
        <v>129</v>
      </c>
      <c r="F85" s="1761"/>
      <c r="G85" s="1762"/>
      <c r="H85" s="1252">
        <f>'2026년 자금실적'!F14</f>
        <v>0</v>
      </c>
      <c r="I85" s="1253">
        <f>'2026년 자금실적'!G14</f>
        <v>0</v>
      </c>
      <c r="J85" s="1254">
        <f>'2026년 자금실적'!H14</f>
        <v>0</v>
      </c>
      <c r="K85" s="1255">
        <f>'2026년 자금실적'!I14</f>
        <v>0</v>
      </c>
      <c r="L85" s="1255">
        <f>'2026년 자금실적'!J14</f>
        <v>0</v>
      </c>
      <c r="M85" s="1255">
        <f>'2026년 자금실적'!K14</f>
        <v>15.367000000000001</v>
      </c>
      <c r="N85" s="1255">
        <f>'2026년 자금실적'!L14</f>
        <v>51.185791999999999</v>
      </c>
      <c r="O85" s="1255">
        <f>'2026년 자금실적'!M14</f>
        <v>0</v>
      </c>
      <c r="P85" s="1255">
        <f>'2026년 자금실적'!N14</f>
        <v>0</v>
      </c>
      <c r="Q85" s="1255">
        <f>'2026년 자금실적'!O14</f>
        <v>0</v>
      </c>
      <c r="R85" s="1255">
        <f>'2026년 자금실적'!P14</f>
        <v>0</v>
      </c>
      <c r="S85" s="1255">
        <f>'2026년 자금실적'!Q14</f>
        <v>0</v>
      </c>
      <c r="T85" s="1255">
        <f>'2026년 자금실적'!R14</f>
        <v>0</v>
      </c>
      <c r="U85" s="1256">
        <f>'2026년 자금실적'!S14</f>
        <v>0</v>
      </c>
      <c r="V85" s="1252">
        <f>'2026년 자금실적'!T14</f>
        <v>66.552791999999997</v>
      </c>
      <c r="W85" s="1253">
        <f>'2026년 자금실적'!U14</f>
        <v>5.5460659999999997</v>
      </c>
      <c r="X85" s="1155" t="str">
        <f>'2026년 자금실적'!V14</f>
        <v>○ 자산양수도 대금 등</v>
      </c>
    </row>
    <row r="86" spans="4:24" ht="20.100000000000001" customHeight="1" thickBot="1">
      <c r="D86" s="1757" t="s">
        <v>93</v>
      </c>
      <c r="E86" s="1758"/>
      <c r="F86" s="1758"/>
      <c r="G86" s="1759"/>
      <c r="H86" s="1242">
        <f>'2026년 자금실적'!F15</f>
        <v>551.42633300000023</v>
      </c>
      <c r="I86" s="1243">
        <f>'2026년 자금실적'!G15</f>
        <v>45.952194416666686</v>
      </c>
      <c r="J86" s="1244">
        <f>'2026년 자금실적'!H15</f>
        <v>62.741008999999998</v>
      </c>
      <c r="K86" s="1245">
        <f>'2026년 자금실적'!I15</f>
        <v>65.00980899999999</v>
      </c>
      <c r="L86" s="1245">
        <f>'2026년 자금실적'!J15</f>
        <v>1026.7555130000001</v>
      </c>
      <c r="M86" s="1245">
        <f>'2026년 자금실적'!K15</f>
        <v>31.544295999999996</v>
      </c>
      <c r="N86" s="1245">
        <f>'2026년 자금실적'!L15</f>
        <v>34.234397999999999</v>
      </c>
      <c r="O86" s="1245">
        <f>'2026년 자금실적'!M15</f>
        <v>32.796977999999996</v>
      </c>
      <c r="P86" s="1245">
        <f>'2026년 자금실적'!N15</f>
        <v>41.272917</v>
      </c>
      <c r="Q86" s="1245">
        <f>'2026년 자금실적'!O15</f>
        <v>31.092138000000002</v>
      </c>
      <c r="R86" s="1245">
        <f>'2026년 자금실적'!P15</f>
        <v>36.236198999999999</v>
      </c>
      <c r="S86" s="1245">
        <f>'2026년 자금실적'!Q15</f>
        <v>39.079647999999999</v>
      </c>
      <c r="T86" s="1245">
        <f>'2026년 자금실적'!R15</f>
        <v>35.638923000000005</v>
      </c>
      <c r="U86" s="1246">
        <f>'2026년 자금실적'!S15</f>
        <v>35.640370000000004</v>
      </c>
      <c r="V86" s="1242">
        <f>'2026년 자금실적'!T15</f>
        <v>1472.0421980000001</v>
      </c>
      <c r="W86" s="1243">
        <f>'2026년 자금실적'!U15</f>
        <v>122.67018316666667</v>
      </c>
      <c r="X86" s="1153"/>
    </row>
    <row r="87" spans="4:24" ht="20.100000000000001" customHeight="1" thickBot="1">
      <c r="D87" s="1772" t="s">
        <v>84</v>
      </c>
      <c r="E87" s="1774" t="s">
        <v>127</v>
      </c>
      <c r="F87" s="1775"/>
      <c r="G87" s="1776"/>
      <c r="H87" s="1257">
        <f>'2026년 자금실적'!F16</f>
        <v>551.42633300000023</v>
      </c>
      <c r="I87" s="1258">
        <f>'2026년 자금실적'!G16</f>
        <v>45.952194416666686</v>
      </c>
      <c r="J87" s="1259">
        <f>'2026년 자금실적'!H16</f>
        <v>62.741008999999998</v>
      </c>
      <c r="K87" s="1260">
        <f>'2026년 자금실적'!I16</f>
        <v>57.873358999999994</v>
      </c>
      <c r="L87" s="1260">
        <f>'2026년 자금실적'!J16</f>
        <v>26.756513000000002</v>
      </c>
      <c r="M87" s="1260">
        <f>'2026년 자금실적'!K16</f>
        <v>31.544295999999996</v>
      </c>
      <c r="N87" s="1260">
        <f>'2026년 자금실적'!L16</f>
        <v>34.234397999999999</v>
      </c>
      <c r="O87" s="1260">
        <f>'2026년 자금실적'!M16</f>
        <v>32.796977999999996</v>
      </c>
      <c r="P87" s="1260">
        <f>'2026년 자금실적'!N16</f>
        <v>41.272917</v>
      </c>
      <c r="Q87" s="1260">
        <f>'2026년 자금실적'!O16</f>
        <v>31.092138000000002</v>
      </c>
      <c r="R87" s="1260">
        <f>'2026년 자금실적'!P16</f>
        <v>36.236198999999999</v>
      </c>
      <c r="S87" s="1260">
        <f>'2026년 자금실적'!Q16</f>
        <v>39.079647999999999</v>
      </c>
      <c r="T87" s="1260">
        <f>'2026년 자금실적'!R16</f>
        <v>35.638923000000005</v>
      </c>
      <c r="U87" s="1261">
        <f>'2026년 자금실적'!S16</f>
        <v>35.640370000000004</v>
      </c>
      <c r="V87" s="1257">
        <f>'2026년 자금실적'!T16</f>
        <v>464.90674800000005</v>
      </c>
      <c r="W87" s="1258">
        <f>'2026년 자금실적'!U16</f>
        <v>38.742229000000002</v>
      </c>
      <c r="X87" s="1156"/>
    </row>
    <row r="88" spans="4:24" ht="20.100000000000001" customHeight="1" thickBot="1">
      <c r="D88" s="1777"/>
      <c r="E88" s="1138" t="s">
        <v>84</v>
      </c>
      <c r="F88" s="1779" t="s">
        <v>15</v>
      </c>
      <c r="G88" s="1780"/>
      <c r="H88" s="1247">
        <f>'2026년 자금실적'!F17</f>
        <v>344.99351999999999</v>
      </c>
      <c r="I88" s="1248">
        <f>'2026년 자금실적'!G17</f>
        <v>28.749459999999999</v>
      </c>
      <c r="J88" s="1249">
        <f>'2026년 자금실적'!H17</f>
        <v>43.634929999999997</v>
      </c>
      <c r="K88" s="1250">
        <f>'2026년 자금실적'!I17</f>
        <v>38.992429999999999</v>
      </c>
      <c r="L88" s="1250">
        <f>'2026년 자금실적'!J17</f>
        <v>20.246437</v>
      </c>
      <c r="M88" s="1250">
        <f>'2026년 자금실적'!K17</f>
        <v>20.133706999999998</v>
      </c>
      <c r="N88" s="1250">
        <f>'2026년 자금실적'!L17</f>
        <v>18.989177000000002</v>
      </c>
      <c r="O88" s="1250">
        <f>'2026년 자금실적'!M17</f>
        <v>19.808036999999999</v>
      </c>
      <c r="P88" s="1250">
        <f>'2026년 자금실적'!N17</f>
        <v>19.669626999999998</v>
      </c>
      <c r="Q88" s="1250">
        <f>'2026년 자금실적'!O17</f>
        <v>19.932470000000002</v>
      </c>
      <c r="R88" s="1250">
        <f>'2026년 자금실적'!P17</f>
        <v>21.348950000000002</v>
      </c>
      <c r="S88" s="1250">
        <f>'2026년 자금실적'!Q17</f>
        <v>21.348950000000002</v>
      </c>
      <c r="T88" s="1250">
        <f>'2026년 자금실적'!R17</f>
        <v>21.348950000000002</v>
      </c>
      <c r="U88" s="1251">
        <f>'2026년 자금실적'!S17</f>
        <v>21.348950000000002</v>
      </c>
      <c r="V88" s="1247">
        <f>'2026년 자금실적'!T17</f>
        <v>286.802615</v>
      </c>
      <c r="W88" s="1248">
        <f>'2026년 자금실적'!U17</f>
        <v>23.900217916666666</v>
      </c>
      <c r="X88" s="1157" t="str">
        <f>'2026년 자금실적'!V17</f>
        <v>○ 급여, 4대보험, 퇴직연금 등</v>
      </c>
    </row>
    <row r="89" spans="4:24" ht="20.100000000000001" customHeight="1" thickBot="1">
      <c r="D89" s="1777"/>
      <c r="E89" s="1138" t="s">
        <v>84</v>
      </c>
      <c r="F89" s="1781" t="s">
        <v>316</v>
      </c>
      <c r="G89" s="1782"/>
      <c r="H89" s="1262">
        <f>'2026년 자금실적'!F18</f>
        <v>1.1417999999999999</v>
      </c>
      <c r="I89" s="1263">
        <f>'2026년 자금실적'!G18</f>
        <v>9.5149999999999998E-2</v>
      </c>
      <c r="J89" s="1264">
        <f>'2026년 자금실적'!H18</f>
        <v>0</v>
      </c>
      <c r="K89" s="1265">
        <f>'2026년 자금실적'!I18</f>
        <v>0</v>
      </c>
      <c r="L89" s="1265">
        <f>'2026년 자금실적'!J18</f>
        <v>0</v>
      </c>
      <c r="M89" s="1265">
        <f>'2026년 자금실적'!K18</f>
        <v>0</v>
      </c>
      <c r="N89" s="1265">
        <f>'2026년 자금실적'!L18</f>
        <v>0</v>
      </c>
      <c r="O89" s="1265">
        <f>'2026년 자금실적'!M18</f>
        <v>0</v>
      </c>
      <c r="P89" s="1265">
        <f>'2026년 자금실적'!N18</f>
        <v>0</v>
      </c>
      <c r="Q89" s="1265">
        <f>'2026년 자금실적'!O18</f>
        <v>0</v>
      </c>
      <c r="R89" s="1265">
        <f>'2026년 자금실적'!P18</f>
        <v>0</v>
      </c>
      <c r="S89" s="1265">
        <f>'2026년 자금실적'!Q18</f>
        <v>0</v>
      </c>
      <c r="T89" s="1265">
        <f>'2026년 자금실적'!R18</f>
        <v>0</v>
      </c>
      <c r="U89" s="1266">
        <f>'2026년 자금실적'!S18</f>
        <v>0</v>
      </c>
      <c r="V89" s="1262">
        <f>'2026년 자금실적'!T18</f>
        <v>0</v>
      </c>
      <c r="W89" s="1263">
        <f>'2026년 자금실적'!U18</f>
        <v>0</v>
      </c>
      <c r="X89" s="1158">
        <f>'2026년 자금실적'!V18</f>
        <v>0</v>
      </c>
    </row>
    <row r="90" spans="4:24" ht="20.100000000000001" customHeight="1" thickBot="1">
      <c r="D90" s="1778"/>
      <c r="E90" s="1139" t="s">
        <v>84</v>
      </c>
      <c r="F90" s="1781" t="s">
        <v>423</v>
      </c>
      <c r="G90" s="1782"/>
      <c r="H90" s="1267">
        <f>'2026년 자금실적'!F19</f>
        <v>205.29101300000019</v>
      </c>
      <c r="I90" s="1268">
        <f>'2026년 자금실적'!G19</f>
        <v>17.107584416666683</v>
      </c>
      <c r="J90" s="1269">
        <f>'2026년 자금실적'!H19</f>
        <v>19.106079000000001</v>
      </c>
      <c r="K90" s="1270">
        <f>'2026년 자금실적'!I19</f>
        <v>18.880928999999998</v>
      </c>
      <c r="L90" s="1270">
        <f>'2026년 자금실적'!J19</f>
        <v>6.5100760000000006</v>
      </c>
      <c r="M90" s="1270">
        <f>'2026년 자금실적'!K19</f>
        <v>11.410589</v>
      </c>
      <c r="N90" s="1270">
        <f>'2026년 자금실적'!L19</f>
        <v>15.245220999999999</v>
      </c>
      <c r="O90" s="1270">
        <f>'2026년 자금실적'!M19</f>
        <v>12.988940999999999</v>
      </c>
      <c r="P90" s="1270">
        <f>'2026년 자금실적'!N19</f>
        <v>21.603290000000001</v>
      </c>
      <c r="Q90" s="1270">
        <f>'2026년 자금실적'!O19</f>
        <v>11.159668</v>
      </c>
      <c r="R90" s="1270">
        <f>'2026년 자금실적'!P19</f>
        <v>14.887248999999999</v>
      </c>
      <c r="S90" s="1270">
        <f>'2026년 자금실적'!Q19</f>
        <v>17.730697999999997</v>
      </c>
      <c r="T90" s="1270">
        <f>'2026년 자금실적'!R19</f>
        <v>14.289973000000002</v>
      </c>
      <c r="U90" s="1271">
        <f>'2026년 자금실적'!S19</f>
        <v>14.29142</v>
      </c>
      <c r="V90" s="1267">
        <f>'2026년 자금실적'!T19</f>
        <v>178.10413299999999</v>
      </c>
      <c r="W90" s="1268">
        <f>'2026년 자금실적'!U19</f>
        <v>14.842011083333333</v>
      </c>
      <c r="X90" s="1159"/>
    </row>
    <row r="91" spans="4:24" ht="20.100000000000001" customHeight="1" thickBot="1">
      <c r="D91" s="1140" t="s">
        <v>84</v>
      </c>
      <c r="E91" s="1141" t="s">
        <v>84</v>
      </c>
      <c r="F91" s="1141" t="s">
        <v>84</v>
      </c>
      <c r="G91" s="1142" t="s">
        <v>13</v>
      </c>
      <c r="H91" s="1247">
        <f>'2026년 자금실적'!F20</f>
        <v>46.530849999999994</v>
      </c>
      <c r="I91" s="1248">
        <f>'2026년 자금실적'!G20</f>
        <v>3.877570833333333</v>
      </c>
      <c r="J91" s="1294">
        <f>'2026년 자금실적'!H20</f>
        <v>4.9392199999999997</v>
      </c>
      <c r="K91" s="1295">
        <f>'2026년 자금실적'!I20</f>
        <v>5.2613000000000003</v>
      </c>
      <c r="L91" s="1295">
        <f>'2026년 자금실적'!J20</f>
        <v>0</v>
      </c>
      <c r="M91" s="1295">
        <f>'2026년 자금실적'!K20</f>
        <v>0</v>
      </c>
      <c r="N91" s="1295">
        <f>'2026년 자금실적'!L20</f>
        <v>0</v>
      </c>
      <c r="O91" s="1295">
        <f>'2026년 자금실적'!M20</f>
        <v>1.7501599999999999</v>
      </c>
      <c r="P91" s="1295">
        <f>'2026년 자금실적'!N20</f>
        <v>7.5795899999999996</v>
      </c>
      <c r="Q91" s="1295">
        <f>'2026년 자금실적'!O20</f>
        <v>4.1702399999999997</v>
      </c>
      <c r="R91" s="1295">
        <f>'2026년 자금실적'!P20</f>
        <v>5</v>
      </c>
      <c r="S91" s="1295">
        <f>'2026년 자금실적'!Q20</f>
        <v>5</v>
      </c>
      <c r="T91" s="1295">
        <f>'2026년 자금실적'!R20</f>
        <v>5</v>
      </c>
      <c r="U91" s="1296">
        <f>'2026년 자금실적'!S20</f>
        <v>5</v>
      </c>
      <c r="V91" s="1247">
        <f>'2026년 자금실적'!T20</f>
        <v>43.700510000000001</v>
      </c>
      <c r="W91" s="1248">
        <f>'2026년 자금실적'!U20</f>
        <v>3.6417091666666668</v>
      </c>
      <c r="X91" s="1157" t="str">
        <f>'2026년 자금실적'!V20</f>
        <v>○ 원천세 등</v>
      </c>
    </row>
    <row r="92" spans="4:24" ht="20.100000000000001" customHeight="1" thickBot="1">
      <c r="D92" s="1140" t="s">
        <v>84</v>
      </c>
      <c r="E92" s="1141" t="s">
        <v>84</v>
      </c>
      <c r="F92" s="1141" t="s">
        <v>84</v>
      </c>
      <c r="G92" s="1143" t="s">
        <v>10</v>
      </c>
      <c r="H92" s="1262">
        <f>'2026년 자금실적'!F21</f>
        <v>47.177211999999997</v>
      </c>
      <c r="I92" s="1263">
        <f>'2026년 자금실적'!G21</f>
        <v>3.9314343333333333</v>
      </c>
      <c r="J92" s="1297">
        <f>'2026년 자금실적'!H21</f>
        <v>0.78595000000000004</v>
      </c>
      <c r="K92" s="1298">
        <f>'2026년 자금실적'!I21</f>
        <v>2.8408090000000001</v>
      </c>
      <c r="L92" s="1298">
        <f>'2026년 자금실적'!J21</f>
        <v>0.91030599999999995</v>
      </c>
      <c r="M92" s="1298">
        <f>'2026년 자금실적'!K21</f>
        <v>0.70820399999999994</v>
      </c>
      <c r="N92" s="1298">
        <f>'2026년 자금실적'!L21</f>
        <v>0.82648299999999997</v>
      </c>
      <c r="O92" s="1298">
        <f>'2026년 자금실적'!M21</f>
        <v>1.4114899999999999</v>
      </c>
      <c r="P92" s="1298">
        <f>'2026년 자금실적'!N21</f>
        <v>0.68539099999999997</v>
      </c>
      <c r="Q92" s="1298">
        <f>'2026년 자금실적'!O21</f>
        <v>0.685025</v>
      </c>
      <c r="R92" s="1298">
        <f>'2026년 자금실적'!P21</f>
        <v>1.501225</v>
      </c>
      <c r="S92" s="1298">
        <f>'2026년 자금실적'!Q21</f>
        <v>1.501225</v>
      </c>
      <c r="T92" s="1298">
        <f>'2026년 자금실적'!R21</f>
        <v>1.501225</v>
      </c>
      <c r="U92" s="1299">
        <f>'2026년 자금실적'!S21</f>
        <v>1.501225</v>
      </c>
      <c r="V92" s="1262">
        <f>'2026년 자금실적'!T21</f>
        <v>14.858557999999999</v>
      </c>
      <c r="W92" s="1263">
        <f>'2026년 자금실적'!U21</f>
        <v>1.2382131666666665</v>
      </c>
      <c r="X92" s="1158"/>
    </row>
    <row r="93" spans="4:24" ht="20.100000000000001" customHeight="1" thickBot="1">
      <c r="D93" s="1140" t="s">
        <v>84</v>
      </c>
      <c r="E93" s="1141" t="s">
        <v>84</v>
      </c>
      <c r="F93" s="1141" t="s">
        <v>84</v>
      </c>
      <c r="G93" s="1143" t="s">
        <v>318</v>
      </c>
      <c r="H93" s="1262">
        <f>'2026년 자금실적'!F22</f>
        <v>14.528237000000001</v>
      </c>
      <c r="I93" s="1263">
        <f>'2026년 자금실적'!G22</f>
        <v>1.2106864166666667</v>
      </c>
      <c r="J93" s="1297">
        <f>'2026년 자금실적'!H22</f>
        <v>3.5573239999999999</v>
      </c>
      <c r="K93" s="1298">
        <f>'2026년 자금실적'!I22</f>
        <v>6.1712000000000003E-2</v>
      </c>
      <c r="L93" s="1298">
        <f>'2026년 자금실적'!J22</f>
        <v>4.2290000000000001E-2</v>
      </c>
      <c r="M93" s="1298">
        <f>'2026년 자금실적'!K22</f>
        <v>3.349059</v>
      </c>
      <c r="N93" s="1298">
        <f>'2026년 자금실적'!L22</f>
        <v>4.4596999999999998E-2</v>
      </c>
      <c r="O93" s="1298">
        <f>'2026년 자금실적'!M22</f>
        <v>4.4976000000000002E-2</v>
      </c>
      <c r="P93" s="1298">
        <f>'2026년 자금실적'!N22</f>
        <v>3.309631</v>
      </c>
      <c r="Q93" s="1298">
        <f>'2026년 자금실적'!O22</f>
        <v>4.3688999999999999E-2</v>
      </c>
      <c r="R93" s="1298">
        <f>'2026년 자금실적'!P22</f>
        <v>5.7776000000000001E-2</v>
      </c>
      <c r="S93" s="1298">
        <f>'2026년 자금실적'!Q22</f>
        <v>3.5012249999999998</v>
      </c>
      <c r="T93" s="1298">
        <f>'2026년 자금실적'!R22</f>
        <v>6.0499999999999998E-2</v>
      </c>
      <c r="U93" s="1299">
        <f>'2026년 자금실적'!S22</f>
        <v>6.1947000000000002E-2</v>
      </c>
      <c r="V93" s="1262">
        <f>'2026년 자금실적'!T22</f>
        <v>14.134725999999999</v>
      </c>
      <c r="W93" s="1263">
        <f>'2026년 자금실적'!U22</f>
        <v>1.1778938333333333</v>
      </c>
      <c r="X93" s="1158" t="str">
        <f>'2026년 자금실적'!V22</f>
        <v>○ 분기별 그룹사 공용비용 등</v>
      </c>
    </row>
    <row r="94" spans="4:24" ht="20.100000000000001" customHeight="1" thickBot="1">
      <c r="D94" s="1140" t="s">
        <v>84</v>
      </c>
      <c r="E94" s="1141" t="s">
        <v>84</v>
      </c>
      <c r="F94" s="1141" t="s">
        <v>84</v>
      </c>
      <c r="G94" s="1143" t="s">
        <v>187</v>
      </c>
      <c r="H94" s="1262">
        <f>'2026년 자금실적'!F23</f>
        <v>9.5688820000000003</v>
      </c>
      <c r="I94" s="1263">
        <f>'2026년 자금실적'!G23</f>
        <v>0.7974068333333334</v>
      </c>
      <c r="J94" s="1297">
        <f>'2026년 자금실적'!H23</f>
        <v>1.678515</v>
      </c>
      <c r="K94" s="1298">
        <f>'2026년 자금실적'!I23</f>
        <v>0.66008199999999995</v>
      </c>
      <c r="L94" s="1298">
        <f>'2026년 자금실적'!J23</f>
        <v>1.2628600000000001</v>
      </c>
      <c r="M94" s="1298">
        <f>'2026년 자금실적'!K23</f>
        <v>0</v>
      </c>
      <c r="N94" s="1298">
        <f>'2026년 자금실적'!L23</f>
        <v>1.6819310000000001</v>
      </c>
      <c r="O94" s="1298">
        <f>'2026년 자금실적'!M23</f>
        <v>1.778205</v>
      </c>
      <c r="P94" s="1298">
        <f>'2026년 자금실적'!N23</f>
        <v>0.156247</v>
      </c>
      <c r="Q94" s="1298">
        <f>'2026년 자금실적'!O23</f>
        <v>0.15495600000000001</v>
      </c>
      <c r="R94" s="1298">
        <f>'2026년 자금실적'!P23</f>
        <v>1.4</v>
      </c>
      <c r="S94" s="1298">
        <f>'2026년 자금실적'!Q23</f>
        <v>0.8</v>
      </c>
      <c r="T94" s="1298">
        <f>'2026년 자금실적'!R23</f>
        <v>0.8</v>
      </c>
      <c r="U94" s="1299">
        <f>'2026년 자금실적'!S23</f>
        <v>0.8</v>
      </c>
      <c r="V94" s="1262">
        <f>'2026년 자금실적'!T23</f>
        <v>11.172796000000002</v>
      </c>
      <c r="W94" s="1263">
        <f>'2026년 자금실적'!U23</f>
        <v>0.93106633333333344</v>
      </c>
      <c r="X94" s="1158" t="str">
        <f>'2026년 자금실적'!V23</f>
        <v>○ 동호회비, 건강검진비용, 명절선물 등</v>
      </c>
    </row>
    <row r="95" spans="4:24" ht="20.100000000000001" customHeight="1" thickBot="1">
      <c r="D95" s="1140" t="s">
        <v>84</v>
      </c>
      <c r="E95" s="1141" t="s">
        <v>84</v>
      </c>
      <c r="F95" s="1141" t="s">
        <v>84</v>
      </c>
      <c r="G95" s="1143" t="s">
        <v>319</v>
      </c>
      <c r="H95" s="1262">
        <f>'2026년 자금실적'!F24</f>
        <v>4.0769005999999992</v>
      </c>
      <c r="I95" s="1263">
        <f>'2026년 자금실적'!G24</f>
        <v>0.33974171666666658</v>
      </c>
      <c r="J95" s="1297">
        <f>'2026년 자금실적'!H24</f>
        <v>0.311</v>
      </c>
      <c r="K95" s="1298">
        <f>'2026년 자금실적'!I24</f>
        <v>0.16500000000000001</v>
      </c>
      <c r="L95" s="1298">
        <f>'2026년 자금실적'!J24</f>
        <v>0.13919999999999999</v>
      </c>
      <c r="M95" s="1298">
        <f>'2026년 자금실적'!K24</f>
        <v>0.16500000000000001</v>
      </c>
      <c r="N95" s="1298">
        <f>'2026년 자금실적'!L24</f>
        <v>0.14499999999999999</v>
      </c>
      <c r="O95" s="1298">
        <f>'2026년 자금실적'!M24</f>
        <v>8.4000000000000005E-2</v>
      </c>
      <c r="P95" s="1298">
        <f>'2026년 자금실적'!N24</f>
        <v>0</v>
      </c>
      <c r="Q95" s="1298">
        <f>'2026년 자금실적'!O24</f>
        <v>0.22969999999999999</v>
      </c>
      <c r="R95" s="1298">
        <f>'2026년 자금실적'!P24</f>
        <v>0.309</v>
      </c>
      <c r="S95" s="1298">
        <f>'2026년 자금실적'!Q24</f>
        <v>0.309</v>
      </c>
      <c r="T95" s="1298">
        <f>'2026년 자금실적'!R24</f>
        <v>0.309</v>
      </c>
      <c r="U95" s="1299">
        <f>'2026년 자금실적'!S24</f>
        <v>0.309</v>
      </c>
      <c r="V95" s="1262">
        <f>'2026년 자금실적'!T24</f>
        <v>2.4749000000000003</v>
      </c>
      <c r="W95" s="1263">
        <f>'2026년 자금실적'!U24</f>
        <v>0.20624166666666668</v>
      </c>
      <c r="X95" s="1158"/>
    </row>
    <row r="96" spans="4:24" ht="20.100000000000001" customHeight="1" thickBot="1">
      <c r="D96" s="1140" t="s">
        <v>84</v>
      </c>
      <c r="E96" s="1141" t="s">
        <v>84</v>
      </c>
      <c r="F96" s="1141" t="s">
        <v>84</v>
      </c>
      <c r="G96" s="1143" t="s">
        <v>320</v>
      </c>
      <c r="H96" s="1262">
        <f>'2026년 자금실적'!F25</f>
        <v>51.074691000000001</v>
      </c>
      <c r="I96" s="1263">
        <f>'2026년 자금실적'!G25</f>
        <v>4.2562242499999998</v>
      </c>
      <c r="J96" s="1297">
        <f>'2026년 자금실적'!H25</f>
        <v>5.3258919999999996</v>
      </c>
      <c r="K96" s="1298">
        <f>'2026년 자금실적'!I25</f>
        <v>5.2177600000000002</v>
      </c>
      <c r="L96" s="1298">
        <f>'2026년 자금실적'!J25</f>
        <v>2.3641570000000001</v>
      </c>
      <c r="M96" s="1298">
        <f>'2026년 자금실적'!K25</f>
        <v>5.8691680000000002</v>
      </c>
      <c r="N96" s="1298">
        <f>'2026년 자금실적'!L25</f>
        <v>9.4817780000000003</v>
      </c>
      <c r="O96" s="1298">
        <f>'2026년 자금실적'!M25</f>
        <v>4.4674469999999999</v>
      </c>
      <c r="P96" s="1298">
        <f>'2026년 자금실적'!N25</f>
        <v>8.7171610000000008</v>
      </c>
      <c r="Q96" s="1298">
        <f>'2026년 자금실적'!O25</f>
        <v>4.0283220000000002</v>
      </c>
      <c r="R96" s="1298">
        <f>'2026년 자금실적'!P25</f>
        <v>5</v>
      </c>
      <c r="S96" s="1298">
        <f>'2026년 자금실적'!Q25</f>
        <v>5</v>
      </c>
      <c r="T96" s="1298">
        <f>'2026년 자금실적'!R25</f>
        <v>5</v>
      </c>
      <c r="U96" s="1299">
        <f>'2026년 자금실적'!S25</f>
        <v>5</v>
      </c>
      <c r="V96" s="1262">
        <f>'2026년 자금실적'!T25</f>
        <v>65.471685000000008</v>
      </c>
      <c r="W96" s="1263">
        <f>'2026년 자금실적'!U25</f>
        <v>5.455973750000001</v>
      </c>
      <c r="X96" s="1158"/>
    </row>
    <row r="97" spans="1:24" ht="20.100000000000001" customHeight="1" thickBot="1">
      <c r="D97" s="1140" t="s">
        <v>84</v>
      </c>
      <c r="E97" s="1141" t="s">
        <v>84</v>
      </c>
      <c r="F97" s="1141" t="s">
        <v>84</v>
      </c>
      <c r="G97" s="1143" t="s">
        <v>321</v>
      </c>
      <c r="H97" s="1262">
        <f>'2026년 자금실적'!F26</f>
        <v>11.030975999999997</v>
      </c>
      <c r="I97" s="1263">
        <f>'2026년 자금실적'!G26</f>
        <v>0.91924799999999973</v>
      </c>
      <c r="J97" s="1297">
        <f>'2026년 자금실적'!H26</f>
        <v>0.91924799999999995</v>
      </c>
      <c r="K97" s="1298">
        <f>'2026년 자금실적'!I26</f>
        <v>0.91924799999999995</v>
      </c>
      <c r="L97" s="1298">
        <f>'2026년 자금실적'!J26</f>
        <v>0.91924799999999995</v>
      </c>
      <c r="M97" s="1298">
        <f>'2026년 자금실적'!K26</f>
        <v>0.91924799999999995</v>
      </c>
      <c r="N97" s="1298">
        <f>'2026년 자금실적'!L26</f>
        <v>0.91924799999999995</v>
      </c>
      <c r="O97" s="1298">
        <f>'2026년 자금실적'!M26</f>
        <v>0.91924799999999995</v>
      </c>
      <c r="P97" s="1298">
        <f>'2026년 자금실적'!N26</f>
        <v>0.91924799999999995</v>
      </c>
      <c r="Q97" s="1298">
        <f>'2026년 자금실적'!O26</f>
        <v>0.91924799999999995</v>
      </c>
      <c r="R97" s="1298">
        <f>'2026년 자금실적'!P26</f>
        <v>0.91924799999999995</v>
      </c>
      <c r="S97" s="1298">
        <f>'2026년 자금실적'!Q26</f>
        <v>0.91924799999999995</v>
      </c>
      <c r="T97" s="1298">
        <f>'2026년 자금실적'!R26</f>
        <v>0.91924799999999995</v>
      </c>
      <c r="U97" s="1299">
        <f>'2026년 자금실적'!S26</f>
        <v>0.91924799999999995</v>
      </c>
      <c r="V97" s="1262">
        <f>'2026년 자금실적'!T26</f>
        <v>11.030975999999997</v>
      </c>
      <c r="W97" s="1263">
        <f>'2026년 자금실적'!U26</f>
        <v>0.91924799999999973</v>
      </c>
      <c r="X97" s="1158"/>
    </row>
    <row r="98" spans="1:24" ht="20.100000000000001" customHeight="1" thickBot="1">
      <c r="D98" s="1140" t="s">
        <v>84</v>
      </c>
      <c r="E98" s="1141" t="s">
        <v>84</v>
      </c>
      <c r="F98" s="1141" t="s">
        <v>84</v>
      </c>
      <c r="G98" s="1143" t="s">
        <v>291</v>
      </c>
      <c r="H98" s="1262">
        <f>'2026년 자금실적'!F27</f>
        <v>13.665982</v>
      </c>
      <c r="I98" s="1263">
        <f>'2026년 자금실적'!G27</f>
        <v>1.1388318333333334</v>
      </c>
      <c r="J98" s="1297">
        <f>'2026년 자금실적'!H27</f>
        <v>1E-3</v>
      </c>
      <c r="K98" s="1298">
        <f>'2026년 자금실적'!I27</f>
        <v>0</v>
      </c>
      <c r="L98" s="1298">
        <f>'2026년 자금실적'!J27</f>
        <v>0.636795</v>
      </c>
      <c r="M98" s="1298">
        <f>'2026년 자금실적'!K27</f>
        <v>0</v>
      </c>
      <c r="N98" s="1298">
        <f>'2026년 자금실적'!L27</f>
        <v>1.7010730000000001</v>
      </c>
      <c r="O98" s="1298">
        <f>'2026년 자금실적'!M27</f>
        <v>2.2983950000000002</v>
      </c>
      <c r="P98" s="1298">
        <f>'2026년 자금실적'!N27</f>
        <v>0</v>
      </c>
      <c r="Q98" s="1298">
        <f>'2026년 자금실적'!O27</f>
        <v>0.47628100000000001</v>
      </c>
      <c r="R98" s="1298">
        <f>'2026년 자금실적'!P27</f>
        <v>0.3</v>
      </c>
      <c r="S98" s="1298">
        <f>'2026년 자금실적'!Q27</f>
        <v>0.3</v>
      </c>
      <c r="T98" s="1298">
        <f>'2026년 자금실적'!R27</f>
        <v>0.3</v>
      </c>
      <c r="U98" s="1299">
        <f>'2026년 자금실적'!S27</f>
        <v>0.3</v>
      </c>
      <c r="V98" s="1262">
        <f>'2026년 자금실적'!T27</f>
        <v>6.3135440000000003</v>
      </c>
      <c r="W98" s="1263">
        <f>'2026년 자금실적'!U27</f>
        <v>0.52612866666666669</v>
      </c>
      <c r="X98" s="1158"/>
    </row>
    <row r="99" spans="1:24" ht="20.100000000000001" customHeight="1" thickBot="1">
      <c r="D99" s="1140" t="s">
        <v>84</v>
      </c>
      <c r="E99" s="1144" t="s">
        <v>84</v>
      </c>
      <c r="F99" s="1144" t="s">
        <v>84</v>
      </c>
      <c r="G99" s="1145" t="s">
        <v>322</v>
      </c>
      <c r="H99" s="1267">
        <f>'2026년 자금실적'!F28</f>
        <v>7.8347420000002437</v>
      </c>
      <c r="I99" s="1268">
        <f>'2026년 자금실적'!G28</f>
        <v>0.65289516666668701</v>
      </c>
      <c r="J99" s="1300">
        <f>'2026년 자금실적'!H28</f>
        <v>1.5879300000000001</v>
      </c>
      <c r="K99" s="1301">
        <f>'2026년 자금실적'!I28</f>
        <v>3.7550179999999997</v>
      </c>
      <c r="L99" s="1301">
        <f>'2026년 자금실적'!J28</f>
        <v>0.23521999999999998</v>
      </c>
      <c r="M99" s="1301">
        <f>'2026년 자금실적'!K28</f>
        <v>0.39991000000000021</v>
      </c>
      <c r="N99" s="1301">
        <f>'2026년 자금실적'!L28</f>
        <v>0.44511099999999892</v>
      </c>
      <c r="O99" s="1301">
        <f>'2026년 자금실적'!M28</f>
        <v>0.23502000000000045</v>
      </c>
      <c r="P99" s="1301">
        <f>'2026년 자금실적'!N28</f>
        <v>0.23602200000000018</v>
      </c>
      <c r="Q99" s="1301">
        <f>'2026년 자금실적'!O28</f>
        <v>0.45220700000000047</v>
      </c>
      <c r="R99" s="1301">
        <f>'2026년 자금실적'!P28</f>
        <v>0.4</v>
      </c>
      <c r="S99" s="1301">
        <f>'2026년 자금실적'!Q28</f>
        <v>0.4</v>
      </c>
      <c r="T99" s="1301">
        <f>'2026년 자금실적'!R28</f>
        <v>0.4</v>
      </c>
      <c r="U99" s="1302">
        <f>'2026년 자금실적'!S28</f>
        <v>0.4</v>
      </c>
      <c r="V99" s="1267">
        <f>'2026년 자금실적'!T28</f>
        <v>8.9464380000000006</v>
      </c>
      <c r="W99" s="1268">
        <f>'2026년 자금실적'!U28</f>
        <v>0.74553650000000005</v>
      </c>
      <c r="X99" s="1159"/>
    </row>
    <row r="100" spans="1:24" ht="20.100000000000001" customHeight="1">
      <c r="D100" s="1146" t="s">
        <v>84</v>
      </c>
      <c r="E100" s="1754" t="s">
        <v>129</v>
      </c>
      <c r="F100" s="1755"/>
      <c r="G100" s="1756"/>
      <c r="H100" s="1147">
        <f>'2026년 자금실적'!F29</f>
        <v>0</v>
      </c>
      <c r="I100" s="1523">
        <f>'2026년 자금실적'!G29</f>
        <v>0</v>
      </c>
      <c r="J100" s="1524">
        <f>'2026년 자금실적'!H29</f>
        <v>0</v>
      </c>
      <c r="K100" s="1525">
        <f>'2026년 자금실적'!I29</f>
        <v>7.13645</v>
      </c>
      <c r="L100" s="1525">
        <f>'2026년 자금실적'!J29</f>
        <v>999.99900000000002</v>
      </c>
      <c r="M100" s="1525">
        <f>'2026년 자금실적'!K29</f>
        <v>0</v>
      </c>
      <c r="N100" s="1525">
        <f>'2026년 자금실적'!L29</f>
        <v>0</v>
      </c>
      <c r="O100" s="1525">
        <f>'2026년 자금실적'!M29</f>
        <v>0</v>
      </c>
      <c r="P100" s="1525">
        <f>'2026년 자금실적'!N29</f>
        <v>0</v>
      </c>
      <c r="Q100" s="1525">
        <f>'2026년 자금실적'!O29</f>
        <v>0</v>
      </c>
      <c r="R100" s="1525">
        <f>'2026년 자금실적'!P29</f>
        <v>0</v>
      </c>
      <c r="S100" s="1525">
        <f>'2026년 자금실적'!Q29</f>
        <v>0</v>
      </c>
      <c r="T100" s="1525">
        <f>'2026년 자금실적'!R29</f>
        <v>0</v>
      </c>
      <c r="U100" s="1526">
        <f>'2026년 자금실적'!S29</f>
        <v>0</v>
      </c>
      <c r="V100" s="1527">
        <f>'2026년 자금실적'!T29</f>
        <v>1007.13545</v>
      </c>
      <c r="W100" s="1528">
        <f>'2026년 자금실적'!U29</f>
        <v>83.927954166666666</v>
      </c>
      <c r="X100" s="1509" t="str">
        <f>'2026년 자금실적'!V33</f>
        <v>○ 미국법인 출자금, ATOP UNIVERSE 신주인수대금</v>
      </c>
    </row>
    <row r="101" spans="1:24" ht="20.100000000000001" customHeight="1" thickBot="1">
      <c r="D101" s="1757" t="s">
        <v>94</v>
      </c>
      <c r="E101" s="1758"/>
      <c r="F101" s="1758"/>
      <c r="G101" s="1759"/>
      <c r="H101" s="1272">
        <f>'2026년 자금실적'!F35</f>
        <v>-493.15078200000079</v>
      </c>
      <c r="I101" s="1273">
        <f>'2026년 자금실적'!G35</f>
        <v>-41.095898500000068</v>
      </c>
      <c r="J101" s="1274">
        <f>'2026년 자금실적'!H35</f>
        <v>-46.01464</v>
      </c>
      <c r="K101" s="1275">
        <f>'2026년 자금실적'!I35</f>
        <v>-63.597069999999988</v>
      </c>
      <c r="L101" s="1275">
        <f>'2026년 자금실적'!J35</f>
        <v>-1026.122801</v>
      </c>
      <c r="M101" s="1275">
        <f>'2026년 자금실적'!K35</f>
        <v>-1.0562379999999933</v>
      </c>
      <c r="N101" s="1275">
        <f>'2026년 자금실적'!L35</f>
        <v>18.449283999999999</v>
      </c>
      <c r="O101" s="1275">
        <f>'2026년 자금실적'!M35</f>
        <v>-26.261444999999995</v>
      </c>
      <c r="P101" s="1275">
        <f>'2026년 자금실적'!N35</f>
        <v>-41.138568999999997</v>
      </c>
      <c r="Q101" s="1275">
        <f>'2026년 자금실적'!O35</f>
        <v>-31.035810000000001</v>
      </c>
      <c r="R101" s="1275">
        <f>'2026년 자금실적'!P35</f>
        <v>-35.851199000000001</v>
      </c>
      <c r="S101" s="1275">
        <f>'2026년 자금실적'!Q35</f>
        <v>-38.694648000000001</v>
      </c>
      <c r="T101" s="1275">
        <f>'2026년 자금실적'!R35</f>
        <v>-35.253923000000007</v>
      </c>
      <c r="U101" s="1276">
        <f>'2026년 자금실적'!S35</f>
        <v>-35.255370000000006</v>
      </c>
      <c r="V101" s="1272">
        <f>'2026년 자금실적'!T35</f>
        <v>-1361.832429</v>
      </c>
      <c r="W101" s="1273">
        <f>'2026년 자금실적'!U35</f>
        <v>-113.48603575</v>
      </c>
      <c r="X101" s="1161"/>
    </row>
    <row r="102" spans="1:24" ht="20.100000000000001" customHeight="1">
      <c r="D102" s="1146" t="s">
        <v>84</v>
      </c>
      <c r="E102" s="1760" t="s">
        <v>137</v>
      </c>
      <c r="F102" s="1761"/>
      <c r="G102" s="1762"/>
      <c r="H102" s="1277">
        <f>'2026년 자금실적'!F36</f>
        <v>-493.15078200000079</v>
      </c>
      <c r="I102" s="1278">
        <f>'2026년 자금실적'!G36</f>
        <v>-41.095898500000068</v>
      </c>
      <c r="J102" s="1279">
        <f>'2026년 자금실적'!H36</f>
        <v>-46.01464</v>
      </c>
      <c r="K102" s="1280">
        <f>'2026년 자금실적'!I36</f>
        <v>-56.460619999999992</v>
      </c>
      <c r="L102" s="1280">
        <f>'2026년 자금실적'!J36</f>
        <v>-26.123801</v>
      </c>
      <c r="M102" s="1280">
        <f>'2026년 자금실적'!K36</f>
        <v>-16.423237999999998</v>
      </c>
      <c r="N102" s="1280">
        <f>'2026년 자금실적'!L36</f>
        <v>-32.736508000000001</v>
      </c>
      <c r="O102" s="1280">
        <f>'2026년 자금실적'!M36</f>
        <v>-26.261444999999995</v>
      </c>
      <c r="P102" s="1280">
        <f>'2026년 자금실적'!N36</f>
        <v>-41.138568999999997</v>
      </c>
      <c r="Q102" s="1280">
        <f>'2026년 자금실적'!O36</f>
        <v>-31.035810000000001</v>
      </c>
      <c r="R102" s="1280">
        <f>'2026년 자금실적'!P36</f>
        <v>-35.851199000000001</v>
      </c>
      <c r="S102" s="1280">
        <f>'2026년 자금실적'!Q36</f>
        <v>-38.694648000000001</v>
      </c>
      <c r="T102" s="1280">
        <f>'2026년 자금실적'!R36</f>
        <v>-35.253923000000007</v>
      </c>
      <c r="U102" s="1281">
        <f>'2026년 자금실적'!S36</f>
        <v>-35.255370000000006</v>
      </c>
      <c r="V102" s="1277">
        <f>'2026년 자금실적'!T36</f>
        <v>-421.24977100000007</v>
      </c>
      <c r="W102" s="1278">
        <f>'2026년 자금실적'!U36</f>
        <v>-35.104147583333337</v>
      </c>
      <c r="X102" s="1162"/>
    </row>
    <row r="103" spans="1:24" ht="20.100000000000001" customHeight="1">
      <c r="D103" s="1763" t="s">
        <v>427</v>
      </c>
      <c r="E103" s="1763"/>
      <c r="F103" s="1763"/>
      <c r="G103" s="1764"/>
      <c r="H103" s="1282">
        <f>'2026년 자금실적'!F37</f>
        <v>0</v>
      </c>
      <c r="I103" s="1283">
        <f>'2026년 자금실적'!G37</f>
        <v>0</v>
      </c>
      <c r="J103" s="1284">
        <f>'2026년 자금실적'!H37</f>
        <v>0</v>
      </c>
      <c r="K103" s="1285">
        <f>'2026년 자금실적'!I37</f>
        <v>0</v>
      </c>
      <c r="L103" s="1285">
        <f>'2026년 자금실적'!J37</f>
        <v>0</v>
      </c>
      <c r="M103" s="1285">
        <f>'2026년 자금실적'!K37</f>
        <v>0</v>
      </c>
      <c r="N103" s="1285">
        <f>'2026년 자금실적'!L37</f>
        <v>0</v>
      </c>
      <c r="O103" s="1285">
        <f>'2026년 자금실적'!M37</f>
        <v>0</v>
      </c>
      <c r="P103" s="1285">
        <f>'2026년 자금실적'!N37</f>
        <v>0</v>
      </c>
      <c r="Q103" s="1285">
        <f>'2026년 자금실적'!O37</f>
        <v>0</v>
      </c>
      <c r="R103" s="1285">
        <f>'2026년 자금실적'!P37</f>
        <v>0</v>
      </c>
      <c r="S103" s="1285">
        <f>'2026년 자금실적'!Q37</f>
        <v>0</v>
      </c>
      <c r="T103" s="1285">
        <f>'2026년 자금실적'!R37</f>
        <v>0</v>
      </c>
      <c r="U103" s="1286">
        <f>'2026년 자금실적'!S37</f>
        <v>0</v>
      </c>
      <c r="V103" s="1287">
        <f>'2026년 자금실적'!T37</f>
        <v>0</v>
      </c>
      <c r="W103" s="1283">
        <f>'2026년 자금실적'!U37</f>
        <v>0</v>
      </c>
      <c r="X103" s="1163"/>
    </row>
    <row r="104" spans="1:24" ht="20.100000000000001" customHeight="1">
      <c r="D104" s="1765" t="s">
        <v>428</v>
      </c>
      <c r="E104" s="1766"/>
      <c r="F104" s="1766"/>
      <c r="G104" s="1767"/>
      <c r="H104" s="1288">
        <f>'2026년 자금실적'!F41</f>
        <v>3607.0897920000002</v>
      </c>
      <c r="I104" s="1289">
        <f>'2026년 자금실적'!G41</f>
        <v>0</v>
      </c>
      <c r="J104" s="1290">
        <f>'2026년 자금실적'!H41</f>
        <v>3561.0751520000003</v>
      </c>
      <c r="K104" s="1291">
        <f>'2026년 자금실적'!I41</f>
        <v>3497.4780820000005</v>
      </c>
      <c r="L104" s="1291">
        <f>'2026년 자금실적'!J41</f>
        <v>2471.3552810000006</v>
      </c>
      <c r="M104" s="1291">
        <f>'2026년 자금실적'!K41</f>
        <v>2470.2990430000004</v>
      </c>
      <c r="N104" s="1291">
        <f>'2026년 자금실적'!L41</f>
        <v>2488.7483270000002</v>
      </c>
      <c r="O104" s="1291">
        <f>'2026년 자금실적'!M41</f>
        <v>2462.4868820000002</v>
      </c>
      <c r="P104" s="1291">
        <f>'2026년 자금실적'!N41</f>
        <v>2421.348313</v>
      </c>
      <c r="Q104" s="1291">
        <f>'2026년 자금실적'!O41</f>
        <v>2390.3125030000001</v>
      </c>
      <c r="R104" s="1291">
        <f>'2026년 자금실적'!P41</f>
        <v>2354.4613039999999</v>
      </c>
      <c r="S104" s="1291">
        <f>'2026년 자금실적'!Q41</f>
        <v>2315.7666559999998</v>
      </c>
      <c r="T104" s="1291">
        <f>'2026년 자금실적'!R41</f>
        <v>2280.5127329999996</v>
      </c>
      <c r="U104" s="1292">
        <f>'2026년 자금실적'!S41</f>
        <v>2245.2573629999997</v>
      </c>
      <c r="V104" s="1288">
        <f>'2026년 자금실적'!T41</f>
        <v>2245.2573630000002</v>
      </c>
      <c r="W104" s="1293">
        <f>'2026년 자금실적'!U41</f>
        <v>0</v>
      </c>
      <c r="X104" s="1164"/>
    </row>
    <row r="105" spans="1:24" s="1068" customFormat="1" ht="20.100000000000001" customHeight="1" thickBot="1">
      <c r="A105" s="1069"/>
      <c r="B105" s="1071">
        <v>6</v>
      </c>
      <c r="C105" s="1072" t="s">
        <v>429</v>
      </c>
      <c r="D105" s="1071">
        <v>38</v>
      </c>
      <c r="E105" s="1071">
        <v>12</v>
      </c>
    </row>
    <row r="106" spans="1:24" ht="20.100000000000001" customHeight="1">
      <c r="D106" s="1768" t="s">
        <v>367</v>
      </c>
      <c r="E106" s="1768"/>
      <c r="F106" s="1768"/>
      <c r="G106" s="1769"/>
      <c r="H106" s="1744" t="str">
        <f>'3p'!G4</f>
        <v>7월(실적)</v>
      </c>
      <c r="I106" s="1745"/>
      <c r="J106" s="1746"/>
      <c r="K106" s="1747" t="str">
        <f>'3p'!J4</f>
        <v>8월(계획)</v>
      </c>
      <c r="L106" s="1748"/>
      <c r="M106" s="1749"/>
      <c r="N106" s="1750" t="s">
        <v>27</v>
      </c>
      <c r="O106" s="1752" t="s">
        <v>26</v>
      </c>
    </row>
    <row r="107" spans="1:24" ht="20.100000000000001" customHeight="1">
      <c r="D107" s="1770"/>
      <c r="E107" s="1770"/>
      <c r="F107" s="1770"/>
      <c r="G107" s="1771"/>
      <c r="H107" s="1104" t="s">
        <v>24</v>
      </c>
      <c r="I107" s="1105" t="s">
        <v>23</v>
      </c>
      <c r="J107" s="1165" t="s">
        <v>25</v>
      </c>
      <c r="K107" s="1107" t="s">
        <v>24</v>
      </c>
      <c r="L107" s="1105" t="s">
        <v>23</v>
      </c>
      <c r="M107" s="1165" t="s">
        <v>22</v>
      </c>
      <c r="N107" s="1751"/>
      <c r="O107" s="1753"/>
    </row>
    <row r="108" spans="1:24" ht="20.100000000000001" customHeight="1">
      <c r="D108" s="1602" t="s">
        <v>21</v>
      </c>
      <c r="E108" s="1602"/>
      <c r="F108" s="1602"/>
      <c r="G108" s="1602"/>
      <c r="H108" s="1202">
        <f>'3p'!G6</f>
        <v>362.49588199999999</v>
      </c>
      <c r="I108" s="1206">
        <f>'3p'!H6</f>
        <v>0</v>
      </c>
      <c r="J108" s="1181">
        <f>'3p'!I6</f>
        <v>362.49588199999999</v>
      </c>
      <c r="K108" s="1207">
        <f>'3p'!J6</f>
        <v>321.35731299999998</v>
      </c>
      <c r="L108" s="1206">
        <f>'3p'!K6</f>
        <v>0</v>
      </c>
      <c r="M108" s="1181">
        <f>'3p'!L6</f>
        <v>321.35731299999998</v>
      </c>
      <c r="N108" s="1303">
        <f>'3p'!M6</f>
        <v>-41.138569000000018</v>
      </c>
      <c r="O108" s="1338" t="str">
        <f>IF(ISBLANK('3p'!N6)=TRUE,"",'3p'!N6)</f>
        <v/>
      </c>
    </row>
    <row r="109" spans="1:24" ht="20.100000000000001" customHeight="1">
      <c r="D109" s="1731" t="s">
        <v>20</v>
      </c>
      <c r="E109" s="1731"/>
      <c r="F109" s="1731"/>
      <c r="G109" s="1732"/>
      <c r="H109" s="1208">
        <f>'3p'!G7</f>
        <v>-41.138568999999997</v>
      </c>
      <c r="I109" s="1209">
        <f>'3p'!H7</f>
        <v>0</v>
      </c>
      <c r="J109" s="1210">
        <f>'3p'!I7</f>
        <v>-41.138568999999997</v>
      </c>
      <c r="K109" s="1211">
        <f>'3p'!J7</f>
        <v>-31.035810000000001</v>
      </c>
      <c r="L109" s="1209">
        <f>'3p'!K7</f>
        <v>0</v>
      </c>
      <c r="M109" s="1210">
        <f>'3p'!L7</f>
        <v>-31.035810000000001</v>
      </c>
      <c r="N109" s="1304">
        <f>'3p'!M7</f>
        <v>-10.102758999999995</v>
      </c>
      <c r="O109" s="1339" t="str">
        <f>IF(ISBLANK('3p'!N7)=TRUE,"",'3p'!N7)</f>
        <v/>
      </c>
    </row>
    <row r="110" spans="1:24" ht="20.100000000000001" customHeight="1">
      <c r="D110" s="1166" t="s">
        <v>84</v>
      </c>
      <c r="E110" s="1872" t="s">
        <v>19</v>
      </c>
      <c r="F110" s="1873"/>
      <c r="G110" s="1873"/>
      <c r="H110" s="1305">
        <f>'3p'!G8</f>
        <v>0.13434800000000002</v>
      </c>
      <c r="I110" s="1306">
        <f>'3p'!H8</f>
        <v>0</v>
      </c>
      <c r="J110" s="1307">
        <f>'3p'!I8</f>
        <v>0.13434800000000002</v>
      </c>
      <c r="K110" s="1308">
        <f>'3p'!J8</f>
        <v>5.6328000000000003E-2</v>
      </c>
      <c r="L110" s="1306">
        <f>'3p'!K8</f>
        <v>0</v>
      </c>
      <c r="M110" s="1307">
        <f>'3p'!L8</f>
        <v>5.6328000000000003E-2</v>
      </c>
      <c r="N110" s="1309">
        <f>'3p'!M8</f>
        <v>-7.8020000000000006E-2</v>
      </c>
      <c r="O110" s="1340"/>
    </row>
    <row r="111" spans="1:24" ht="20.100000000000001" customHeight="1">
      <c r="D111" s="1166" t="s">
        <v>84</v>
      </c>
      <c r="E111" s="1870" t="s">
        <v>84</v>
      </c>
      <c r="F111" s="1605" t="s">
        <v>430</v>
      </c>
      <c r="G111" s="1606"/>
      <c r="H111" s="1310">
        <f>'3p'!G9</f>
        <v>5.6328000000000003E-2</v>
      </c>
      <c r="I111" s="1311">
        <f>'3p'!H9</f>
        <v>0</v>
      </c>
      <c r="J111" s="1312">
        <f>'3p'!I9</f>
        <v>5.6328000000000003E-2</v>
      </c>
      <c r="K111" s="1313">
        <f>'3p'!J9</f>
        <v>5.6328000000000003E-2</v>
      </c>
      <c r="L111" s="1311">
        <f>'3p'!K9</f>
        <v>0</v>
      </c>
      <c r="M111" s="1312">
        <f>'3p'!L9</f>
        <v>5.6328000000000003E-2</v>
      </c>
      <c r="N111" s="1314">
        <f>'3p'!M9</f>
        <v>0</v>
      </c>
      <c r="O111" s="1341" t="str">
        <f>IF(ISBLANK('3p'!N9)=TRUE,"",'3p'!N9)</f>
        <v/>
      </c>
    </row>
    <row r="112" spans="1:24" ht="20.100000000000001" customHeight="1">
      <c r="D112" s="1166" t="s">
        <v>84</v>
      </c>
      <c r="E112" s="1431" t="s">
        <v>84</v>
      </c>
      <c r="F112" s="1431" t="s">
        <v>431</v>
      </c>
      <c r="G112" s="1430"/>
      <c r="H112" s="1315">
        <f>'3p'!G10</f>
        <v>0</v>
      </c>
      <c r="I112" s="1316">
        <f>'3p'!H10</f>
        <v>0</v>
      </c>
      <c r="J112" s="1317">
        <f>'3p'!I10</f>
        <v>0</v>
      </c>
      <c r="K112" s="1318">
        <f>'3p'!J10</f>
        <v>0</v>
      </c>
      <c r="L112" s="1316">
        <f>'3p'!K10</f>
        <v>0</v>
      </c>
      <c r="M112" s="1317">
        <f>'3p'!L10</f>
        <v>0</v>
      </c>
      <c r="N112" s="1319">
        <f>'3p'!M10</f>
        <v>0</v>
      </c>
      <c r="O112" s="1172" t="str">
        <f>IF(ISBLANK('3p'!N10)=TRUE,"",'3p'!N10)</f>
        <v/>
      </c>
    </row>
    <row r="113" spans="4:15" ht="20.100000000000001" customHeight="1">
      <c r="D113" s="1166" t="s">
        <v>84</v>
      </c>
      <c r="E113" s="1431" t="s">
        <v>84</v>
      </c>
      <c r="F113" s="1431" t="s">
        <v>18</v>
      </c>
      <c r="G113" s="1430"/>
      <c r="H113" s="1315">
        <f>'3p'!G11</f>
        <v>0</v>
      </c>
      <c r="I113" s="1316">
        <f>'3p'!H11</f>
        <v>0</v>
      </c>
      <c r="J113" s="1317">
        <f>'3p'!I11</f>
        <v>0</v>
      </c>
      <c r="K113" s="1318">
        <f>'3p'!J11</f>
        <v>0</v>
      </c>
      <c r="L113" s="1316">
        <f>'3p'!K11</f>
        <v>0</v>
      </c>
      <c r="M113" s="1317">
        <f>'3p'!L11</f>
        <v>0</v>
      </c>
      <c r="N113" s="1319">
        <f>'3p'!M11</f>
        <v>0</v>
      </c>
      <c r="O113" s="1172" t="str">
        <f>IF(ISBLANK('3p'!N11)=TRUE,"",'3p'!N11)</f>
        <v/>
      </c>
    </row>
    <row r="114" spans="4:15" ht="20.100000000000001" customHeight="1">
      <c r="D114" s="1166" t="s">
        <v>84</v>
      </c>
      <c r="E114" s="1603" t="s">
        <v>84</v>
      </c>
      <c r="F114" s="1603" t="s">
        <v>8</v>
      </c>
      <c r="G114" s="1604"/>
      <c r="H114" s="1320">
        <f>'3p'!G12</f>
        <v>7.8020000000000006E-2</v>
      </c>
      <c r="I114" s="1321">
        <f>'3p'!H12</f>
        <v>0</v>
      </c>
      <c r="J114" s="1232">
        <f>'3p'!I12</f>
        <v>7.8020000000000006E-2</v>
      </c>
      <c r="K114" s="1322">
        <f>'3p'!J12</f>
        <v>0</v>
      </c>
      <c r="L114" s="1321">
        <f>'3p'!K12</f>
        <v>0</v>
      </c>
      <c r="M114" s="1232">
        <f>'3p'!L12</f>
        <v>0</v>
      </c>
      <c r="N114" s="1323">
        <f>'3p'!M12</f>
        <v>-7.8020000000000006E-2</v>
      </c>
      <c r="O114" s="1342" t="str">
        <f>IF(ISBLANK('3p'!N12)=TRUE,"",'3p'!N12)</f>
        <v/>
      </c>
    </row>
    <row r="115" spans="4:15" ht="20.100000000000001" customHeight="1">
      <c r="D115" s="1166" t="s">
        <v>84</v>
      </c>
      <c r="E115" s="1872" t="s">
        <v>16</v>
      </c>
      <c r="F115" s="1873"/>
      <c r="G115" s="1873"/>
      <c r="H115" s="1305">
        <f>'3p'!G13</f>
        <v>41.272917</v>
      </c>
      <c r="I115" s="1306">
        <f>'3p'!H13</f>
        <v>0</v>
      </c>
      <c r="J115" s="1307">
        <f>'3p'!I13</f>
        <v>41.272917</v>
      </c>
      <c r="K115" s="1308">
        <f>'3p'!J13</f>
        <v>31.092138000000002</v>
      </c>
      <c r="L115" s="1306">
        <f>'3p'!K13</f>
        <v>0</v>
      </c>
      <c r="M115" s="1307">
        <f>'3p'!L13</f>
        <v>31.092138000000002</v>
      </c>
      <c r="N115" s="1309">
        <f>'3p'!M13</f>
        <v>-10.180778999999998</v>
      </c>
      <c r="O115" s="1340" t="str">
        <f>IF(ISBLANK('3p'!N13)=TRUE,"",'3p'!N13)</f>
        <v/>
      </c>
    </row>
    <row r="116" spans="4:15" ht="20.100000000000001" customHeight="1">
      <c r="D116" s="1166" t="s">
        <v>84</v>
      </c>
      <c r="E116" s="1870" t="s">
        <v>84</v>
      </c>
      <c r="F116" s="1605" t="s">
        <v>15</v>
      </c>
      <c r="G116" s="1606"/>
      <c r="H116" s="1305">
        <f>'3p'!G14</f>
        <v>19.669626999999998</v>
      </c>
      <c r="I116" s="1306">
        <f>'3p'!H14</f>
        <v>0</v>
      </c>
      <c r="J116" s="1307">
        <f>'3p'!I14</f>
        <v>19.669626999999998</v>
      </c>
      <c r="K116" s="1308">
        <f>'3p'!J14</f>
        <v>19.932470000000002</v>
      </c>
      <c r="L116" s="1306">
        <f>'3p'!K14</f>
        <v>0</v>
      </c>
      <c r="M116" s="1307">
        <f>'3p'!L14</f>
        <v>19.932470000000002</v>
      </c>
      <c r="N116" s="1309">
        <f>'3p'!M14</f>
        <v>0.26284300000000371</v>
      </c>
      <c r="O116" s="1340" t="str">
        <f>IF(ISBLANK('3p'!N14)=TRUE,"",'3p'!N14)</f>
        <v/>
      </c>
    </row>
    <row r="117" spans="4:15" ht="20.100000000000001" customHeight="1">
      <c r="D117" s="1166" t="s">
        <v>84</v>
      </c>
      <c r="E117" s="1870" t="s">
        <v>84</v>
      </c>
      <c r="F117" s="1167" t="s">
        <v>84</v>
      </c>
      <c r="G117" s="1605" t="s">
        <v>32</v>
      </c>
      <c r="H117" s="1324">
        <f>'3p'!G15</f>
        <v>14.816477000000001</v>
      </c>
      <c r="I117" s="1311">
        <f>'3p'!H15</f>
        <v>0</v>
      </c>
      <c r="J117" s="1312">
        <f>'3p'!I15</f>
        <v>14.816477000000001</v>
      </c>
      <c r="K117" s="1313">
        <f>'3p'!J15</f>
        <v>15</v>
      </c>
      <c r="L117" s="1311">
        <f>'3p'!K15</f>
        <v>0</v>
      </c>
      <c r="M117" s="1312">
        <f>'3p'!L15</f>
        <v>15</v>
      </c>
      <c r="N117" s="1314">
        <f>'3p'!M15</f>
        <v>0.18352299999999921</v>
      </c>
      <c r="O117" s="1341" t="str">
        <f>IF(ISBLANK('3p'!N15)=TRUE,"",'3p'!N15)</f>
        <v/>
      </c>
    </row>
    <row r="118" spans="4:15" ht="20.100000000000001" customHeight="1">
      <c r="D118" s="1166" t="s">
        <v>84</v>
      </c>
      <c r="E118" s="1870" t="s">
        <v>84</v>
      </c>
      <c r="F118" s="1167" t="s">
        <v>84</v>
      </c>
      <c r="G118" s="1431" t="s">
        <v>33</v>
      </c>
      <c r="H118" s="1315">
        <f>'3p'!G16</f>
        <v>0</v>
      </c>
      <c r="I118" s="1316">
        <f>'3p'!H16</f>
        <v>0</v>
      </c>
      <c r="J118" s="1317">
        <f>'3p'!I16</f>
        <v>0</v>
      </c>
      <c r="K118" s="1318">
        <f>'3p'!J16</f>
        <v>0</v>
      </c>
      <c r="L118" s="1316">
        <f>'3p'!K16</f>
        <v>0</v>
      </c>
      <c r="M118" s="1317">
        <f>'3p'!L16</f>
        <v>0</v>
      </c>
      <c r="N118" s="1319">
        <f>'3p'!M16</f>
        <v>0</v>
      </c>
      <c r="O118" s="1343" t="str">
        <f>IF(ISBLANK('3p'!N16)=TRUE,"",'3p'!N16)</f>
        <v/>
      </c>
    </row>
    <row r="119" spans="4:15" ht="20.100000000000001" customHeight="1">
      <c r="D119" s="1166" t="s">
        <v>84</v>
      </c>
      <c r="E119" s="1870" t="s">
        <v>84</v>
      </c>
      <c r="F119" s="1167" t="s">
        <v>84</v>
      </c>
      <c r="G119" s="1431" t="s">
        <v>31</v>
      </c>
      <c r="H119" s="1315">
        <f>'3p'!G17</f>
        <v>1.92848</v>
      </c>
      <c r="I119" s="1316">
        <f>'3p'!H17</f>
        <v>0</v>
      </c>
      <c r="J119" s="1317">
        <f>'3p'!I17</f>
        <v>1.92848</v>
      </c>
      <c r="K119" s="1318">
        <f>'3p'!J17</f>
        <v>1.92848</v>
      </c>
      <c r="L119" s="1316">
        <f>'3p'!K17</f>
        <v>0</v>
      </c>
      <c r="M119" s="1317">
        <f>'3p'!L17</f>
        <v>1.92848</v>
      </c>
      <c r="N119" s="1319">
        <f>'3p'!M17</f>
        <v>0</v>
      </c>
      <c r="O119" s="1343" t="str">
        <f>IF(ISBLANK('3p'!N17)=TRUE,"",'3p'!N17)</f>
        <v/>
      </c>
    </row>
    <row r="120" spans="4:15" ht="20.100000000000001" customHeight="1">
      <c r="D120" s="1166" t="s">
        <v>84</v>
      </c>
      <c r="E120" s="1870" t="s">
        <v>84</v>
      </c>
      <c r="F120" s="1168" t="s">
        <v>84</v>
      </c>
      <c r="G120" s="1603" t="s">
        <v>432</v>
      </c>
      <c r="H120" s="1325">
        <f>'3p'!G18</f>
        <v>2.9246699999999999</v>
      </c>
      <c r="I120" s="1321">
        <f>'3p'!H18</f>
        <v>0</v>
      </c>
      <c r="J120" s="1232">
        <f>'3p'!I18</f>
        <v>2.9246699999999999</v>
      </c>
      <c r="K120" s="1322">
        <f>'3p'!J18</f>
        <v>3.0039899999999999</v>
      </c>
      <c r="L120" s="1321">
        <f>'3p'!K18</f>
        <v>0</v>
      </c>
      <c r="M120" s="1232">
        <f>'3p'!L18</f>
        <v>3.0039899999999999</v>
      </c>
      <c r="N120" s="1323">
        <f>'3p'!M18</f>
        <v>7.9320000000000057E-2</v>
      </c>
      <c r="O120" s="1342" t="str">
        <f>IF(ISBLANK('3p'!N18)=TRUE,"",'3p'!N18)</f>
        <v/>
      </c>
    </row>
    <row r="121" spans="4:15" ht="20.100000000000001" customHeight="1">
      <c r="D121" s="1166" t="s">
        <v>84</v>
      </c>
      <c r="E121" s="1870" t="s">
        <v>84</v>
      </c>
      <c r="F121" s="1607" t="s">
        <v>14</v>
      </c>
      <c r="G121" s="1608"/>
      <c r="H121" s="1305">
        <f>'3p'!G19</f>
        <v>0</v>
      </c>
      <c r="I121" s="1306">
        <f>'3p'!H19</f>
        <v>0</v>
      </c>
      <c r="J121" s="1307">
        <f>'3p'!I19</f>
        <v>0</v>
      </c>
      <c r="K121" s="1308">
        <f>'3p'!J19</f>
        <v>0</v>
      </c>
      <c r="L121" s="1306">
        <f>'3p'!K19</f>
        <v>0</v>
      </c>
      <c r="M121" s="1307">
        <f>'3p'!L19</f>
        <v>0</v>
      </c>
      <c r="N121" s="1309">
        <f>'3p'!M19</f>
        <v>0</v>
      </c>
      <c r="O121" s="1340" t="str">
        <f>IF(ISBLANK('3p'!N19)=TRUE,"",'3p'!N19)</f>
        <v/>
      </c>
    </row>
    <row r="122" spans="4:15" ht="20.100000000000001" customHeight="1">
      <c r="D122" s="1166" t="s">
        <v>84</v>
      </c>
      <c r="E122" s="1870" t="s">
        <v>84</v>
      </c>
      <c r="F122" s="1605" t="s">
        <v>13</v>
      </c>
      <c r="G122" s="1606"/>
      <c r="H122" s="1305">
        <f>'3p'!G20</f>
        <v>7.5795899999999996</v>
      </c>
      <c r="I122" s="1306">
        <f>'3p'!H20</f>
        <v>0</v>
      </c>
      <c r="J122" s="1307">
        <f>'3p'!I20</f>
        <v>7.5795899999999996</v>
      </c>
      <c r="K122" s="1308">
        <f>'3p'!J20</f>
        <v>4.1702399999999997</v>
      </c>
      <c r="L122" s="1306">
        <f>'3p'!K20</f>
        <v>0</v>
      </c>
      <c r="M122" s="1307">
        <f>'3p'!L20</f>
        <v>4.1702399999999997</v>
      </c>
      <c r="N122" s="1309">
        <f>'3p'!M20</f>
        <v>-3.4093499999999999</v>
      </c>
      <c r="O122" s="1340" t="str">
        <f>IF(ISBLANK('3p'!N20)=TRUE,"",'3p'!N20)</f>
        <v/>
      </c>
    </row>
    <row r="123" spans="4:15" ht="20.100000000000001" customHeight="1">
      <c r="D123" s="1166" t="s">
        <v>84</v>
      </c>
      <c r="E123" s="1870" t="s">
        <v>84</v>
      </c>
      <c r="F123" s="1431" t="s">
        <v>84</v>
      </c>
      <c r="G123" s="1169" t="s">
        <v>433</v>
      </c>
      <c r="H123" s="1310">
        <f>'3p'!G21</f>
        <v>0</v>
      </c>
      <c r="I123" s="1311">
        <f>'3p'!H21</f>
        <v>0</v>
      </c>
      <c r="J123" s="1312">
        <f>'3p'!I21</f>
        <v>0</v>
      </c>
      <c r="K123" s="1313">
        <f>'3p'!J21</f>
        <v>0</v>
      </c>
      <c r="L123" s="1311">
        <f>'3p'!K21</f>
        <v>0</v>
      </c>
      <c r="M123" s="1312">
        <f>'3p'!L21</f>
        <v>0</v>
      </c>
      <c r="N123" s="1314">
        <f>'3p'!M21</f>
        <v>0</v>
      </c>
      <c r="O123" s="1341" t="str">
        <f>IF(ISBLANK('3p'!N21)=TRUE,"",'3p'!N21)</f>
        <v/>
      </c>
    </row>
    <row r="124" spans="4:15" ht="20.100000000000001" customHeight="1">
      <c r="D124" s="1166" t="s">
        <v>84</v>
      </c>
      <c r="E124" s="1870" t="s">
        <v>84</v>
      </c>
      <c r="F124" s="1431" t="s">
        <v>84</v>
      </c>
      <c r="G124" s="1170" t="s">
        <v>434</v>
      </c>
      <c r="H124" s="1315">
        <f>'3p'!G22</f>
        <v>3.6593499999999999</v>
      </c>
      <c r="I124" s="1316">
        <f>'3p'!H22</f>
        <v>0</v>
      </c>
      <c r="J124" s="1317">
        <f>'3p'!I22</f>
        <v>3.6593499999999999</v>
      </c>
      <c r="K124" s="1318">
        <f>'3p'!J22</f>
        <v>0</v>
      </c>
      <c r="L124" s="1316">
        <f>'3p'!K22</f>
        <v>0</v>
      </c>
      <c r="M124" s="1317">
        <f>'3p'!L22</f>
        <v>0</v>
      </c>
      <c r="N124" s="1319">
        <f>'3p'!M22</f>
        <v>-3.6593499999999999</v>
      </c>
      <c r="O124" s="1343" t="str">
        <f>IF(ISBLANK('3p'!N22)=TRUE,"",'3p'!N22)</f>
        <v xml:space="preserve"> ∙7월 : 1기 확정 부가가치세 납부 3.7백만</v>
      </c>
    </row>
    <row r="125" spans="4:15" ht="20.100000000000001" customHeight="1">
      <c r="D125" s="1166" t="s">
        <v>84</v>
      </c>
      <c r="E125" s="1870" t="s">
        <v>84</v>
      </c>
      <c r="F125" s="1431" t="s">
        <v>84</v>
      </c>
      <c r="G125" s="1170" t="s">
        <v>339</v>
      </c>
      <c r="H125" s="1315">
        <f>'3p'!G23</f>
        <v>3.9202400000000002</v>
      </c>
      <c r="I125" s="1316">
        <f>'3p'!H23</f>
        <v>0</v>
      </c>
      <c r="J125" s="1317">
        <f>'3p'!I23</f>
        <v>3.9202400000000002</v>
      </c>
      <c r="K125" s="1318">
        <f>'3p'!J23</f>
        <v>3.9202400000000002</v>
      </c>
      <c r="L125" s="1316">
        <f>'3p'!K23</f>
        <v>0</v>
      </c>
      <c r="M125" s="1317">
        <f>'3p'!L23</f>
        <v>3.9202400000000002</v>
      </c>
      <c r="N125" s="1319">
        <f>'3p'!M23</f>
        <v>0</v>
      </c>
      <c r="O125" s="1343" t="str">
        <f>IF(ISBLANK('3p'!N23)=TRUE,"",'3p'!N23)</f>
        <v/>
      </c>
    </row>
    <row r="126" spans="4:15" ht="20.100000000000001" customHeight="1">
      <c r="D126" s="1166" t="s">
        <v>84</v>
      </c>
      <c r="E126" s="1870" t="s">
        <v>84</v>
      </c>
      <c r="F126" s="1431" t="s">
        <v>84</v>
      </c>
      <c r="G126" s="1120" t="s">
        <v>259</v>
      </c>
      <c r="H126" s="1325">
        <f>'3p'!G24</f>
        <v>0</v>
      </c>
      <c r="I126" s="1321">
        <f>'3p'!H24</f>
        <v>0</v>
      </c>
      <c r="J126" s="1232">
        <f>'3p'!I24</f>
        <v>0</v>
      </c>
      <c r="K126" s="1322">
        <f>'3p'!J24</f>
        <v>0.25</v>
      </c>
      <c r="L126" s="1321">
        <f>'3p'!K24</f>
        <v>0</v>
      </c>
      <c r="M126" s="1232">
        <f>'3p'!L24</f>
        <v>0.25</v>
      </c>
      <c r="N126" s="1323">
        <f>'3p'!M24</f>
        <v>0.25</v>
      </c>
      <c r="O126" s="1342" t="str">
        <f>IF(ISBLANK('3p'!N24)=TRUE,"",'3p'!N24)</f>
        <v/>
      </c>
    </row>
    <row r="127" spans="4:15" ht="20.100000000000001" customHeight="1">
      <c r="D127" s="1166" t="s">
        <v>84</v>
      </c>
      <c r="E127" s="1870" t="s">
        <v>84</v>
      </c>
      <c r="F127" s="1603" t="s">
        <v>435</v>
      </c>
      <c r="G127" s="1604"/>
      <c r="H127" s="1305">
        <f>'3p'!G26</f>
        <v>0</v>
      </c>
      <c r="I127" s="1306">
        <f>'3p'!H26</f>
        <v>0</v>
      </c>
      <c r="J127" s="1307">
        <f>'3p'!I26</f>
        <v>0</v>
      </c>
      <c r="K127" s="1308">
        <f>'3p'!J26</f>
        <v>0</v>
      </c>
      <c r="L127" s="1306">
        <f>'3p'!K26</f>
        <v>0</v>
      </c>
      <c r="M127" s="1307">
        <f>'3p'!L26</f>
        <v>0</v>
      </c>
      <c r="N127" s="1309">
        <f>'3p'!M26</f>
        <v>0</v>
      </c>
      <c r="O127" s="1340" t="str">
        <f>IF(ISBLANK('3p'!N25)=TRUE,"",'3p'!N25)</f>
        <v/>
      </c>
    </row>
    <row r="128" spans="4:15" ht="20.100000000000001" customHeight="1">
      <c r="D128" s="1166"/>
      <c r="E128" s="1431"/>
      <c r="F128" s="1603" t="s">
        <v>100</v>
      </c>
      <c r="G128" s="1604"/>
      <c r="H128" s="1305">
        <f>'3p'!G27</f>
        <v>0</v>
      </c>
      <c r="I128" s="1306">
        <f>'3p'!H27</f>
        <v>0</v>
      </c>
      <c r="J128" s="1307">
        <f>'3p'!I27</f>
        <v>0</v>
      </c>
      <c r="K128" s="1308">
        <f>'3p'!J27</f>
        <v>0</v>
      </c>
      <c r="L128" s="1306">
        <f>'3p'!K27</f>
        <v>0</v>
      </c>
      <c r="M128" s="1307">
        <f>'3p'!L27</f>
        <v>0</v>
      </c>
      <c r="N128" s="1309">
        <f>'3p'!M27</f>
        <v>0</v>
      </c>
      <c r="O128" s="1340" t="str">
        <f>IF(ISBLANK('3p'!N27)=TRUE,"",'3p'!N27)</f>
        <v/>
      </c>
    </row>
    <row r="129" spans="1:15" ht="20.100000000000001" customHeight="1">
      <c r="D129" s="1166" t="s">
        <v>84</v>
      </c>
      <c r="E129" s="1870" t="s">
        <v>84</v>
      </c>
      <c r="F129" s="1605" t="s">
        <v>8</v>
      </c>
      <c r="G129" s="1606"/>
      <c r="H129" s="1305">
        <f>'3p'!G28</f>
        <v>14.023700000000002</v>
      </c>
      <c r="I129" s="1306">
        <f>'3p'!H28</f>
        <v>0</v>
      </c>
      <c r="J129" s="1307">
        <f>'3p'!I28</f>
        <v>14.023700000000002</v>
      </c>
      <c r="K129" s="1308">
        <f>'3p'!J28</f>
        <v>6.9894280000000002</v>
      </c>
      <c r="L129" s="1306">
        <f>'3p'!K28</f>
        <v>0</v>
      </c>
      <c r="M129" s="1307">
        <f>'3p'!L28</f>
        <v>6.9894280000000002</v>
      </c>
      <c r="N129" s="1309">
        <f>'3p'!M28</f>
        <v>-7.0342720000000014</v>
      </c>
      <c r="O129" s="1340" t="str">
        <f>IF(ISBLANK('3p'!N26)=TRUE,"",'3p'!N26)</f>
        <v/>
      </c>
    </row>
    <row r="130" spans="1:15" ht="20.100000000000001" customHeight="1">
      <c r="D130" s="1166" t="s">
        <v>84</v>
      </c>
      <c r="E130" s="1870" t="s">
        <v>84</v>
      </c>
      <c r="F130" s="1431" t="s">
        <v>84</v>
      </c>
      <c r="G130" s="1605" t="s">
        <v>10</v>
      </c>
      <c r="H130" s="1310">
        <f>'3p'!G29</f>
        <v>0.68539099999999997</v>
      </c>
      <c r="I130" s="1311">
        <f>'3p'!H29</f>
        <v>0</v>
      </c>
      <c r="J130" s="1312">
        <f>'3p'!I29</f>
        <v>0.68539099999999997</v>
      </c>
      <c r="K130" s="1313">
        <f>'3p'!J29</f>
        <v>0.685025</v>
      </c>
      <c r="L130" s="1311">
        <f>'3p'!K29</f>
        <v>0</v>
      </c>
      <c r="M130" s="1312">
        <f>'3p'!L29</f>
        <v>0.685025</v>
      </c>
      <c r="N130" s="1314">
        <f>'3p'!M29</f>
        <v>-3.6599999999997745E-4</v>
      </c>
      <c r="O130" s="1341" t="str">
        <f>IF(ISBLANK('3p'!N28)=TRUE,"",'3p'!N28)</f>
        <v/>
      </c>
    </row>
    <row r="131" spans="1:15" ht="20.100000000000001" customHeight="1">
      <c r="D131" s="1166" t="s">
        <v>84</v>
      </c>
      <c r="E131" s="1870" t="s">
        <v>84</v>
      </c>
      <c r="F131" s="1431" t="s">
        <v>84</v>
      </c>
      <c r="G131" s="1431" t="s">
        <v>318</v>
      </c>
      <c r="H131" s="1315">
        <f>'3p'!G31</f>
        <v>3.309631</v>
      </c>
      <c r="I131" s="1316">
        <f>'3p'!H31</f>
        <v>0</v>
      </c>
      <c r="J131" s="1317">
        <f>'3p'!I31</f>
        <v>3.309631</v>
      </c>
      <c r="K131" s="1318">
        <f>'3p'!J31</f>
        <v>4.3688999999999999E-2</v>
      </c>
      <c r="L131" s="1316">
        <f>'3p'!K31</f>
        <v>0</v>
      </c>
      <c r="M131" s="1317">
        <f>'3p'!L31</f>
        <v>4.3688999999999999E-2</v>
      </c>
      <c r="N131" s="1319">
        <f>'3p'!M31</f>
        <v>-3.2659419999999999</v>
      </c>
      <c r="O131" s="1172" t="str">
        <f>IF(ISBLANK('3p'!N31)=TRUE,"",'3p'!N31)</f>
        <v xml:space="preserve"> ∙7월 : 그룹사 공용비용 지급</v>
      </c>
    </row>
    <row r="132" spans="1:15" ht="20.100000000000001" customHeight="1">
      <c r="D132" s="1171" t="s">
        <v>84</v>
      </c>
      <c r="E132" s="1874" t="s">
        <v>84</v>
      </c>
      <c r="F132" s="1609" t="s">
        <v>84</v>
      </c>
      <c r="G132" s="1609" t="s">
        <v>8</v>
      </c>
      <c r="H132" s="1326">
        <f>'3p'!G32</f>
        <v>10.028678000000001</v>
      </c>
      <c r="I132" s="1327">
        <f>'3p'!H32</f>
        <v>0</v>
      </c>
      <c r="J132" s="1328">
        <f>'3p'!I32</f>
        <v>10.028678000000001</v>
      </c>
      <c r="K132" s="1329">
        <f>'3p'!J32</f>
        <v>6.2607140000000001</v>
      </c>
      <c r="L132" s="1327">
        <f>'3p'!K32</f>
        <v>0</v>
      </c>
      <c r="M132" s="1328">
        <f>'3p'!L32</f>
        <v>6.2607140000000001</v>
      </c>
      <c r="N132" s="1330">
        <f>'3p'!M32</f>
        <v>-3.767964000000001</v>
      </c>
      <c r="O132" s="1173" t="str">
        <f>IF(ISBLANK('3p'!N32)=TRUE,"",'3p'!N30)</f>
        <v/>
      </c>
    </row>
    <row r="133" spans="1:15" ht="20.100000000000001" customHeight="1">
      <c r="D133" s="1881" t="s">
        <v>7</v>
      </c>
      <c r="E133" s="1881"/>
      <c r="F133" s="1881"/>
      <c r="G133" s="1882"/>
      <c r="H133" s="1208">
        <f>'3p'!G39</f>
        <v>0</v>
      </c>
      <c r="I133" s="1209">
        <f>'3p'!H39</f>
        <v>0</v>
      </c>
      <c r="J133" s="1210">
        <f>'3p'!I39</f>
        <v>0</v>
      </c>
      <c r="K133" s="1211">
        <f>'3p'!J39</f>
        <v>0</v>
      </c>
      <c r="L133" s="1209">
        <f>'3p'!K39</f>
        <v>0</v>
      </c>
      <c r="M133" s="1210">
        <f>'3p'!L39</f>
        <v>0</v>
      </c>
      <c r="N133" s="1304">
        <f>'3p'!M39</f>
        <v>0</v>
      </c>
      <c r="O133" s="1339"/>
    </row>
    <row r="134" spans="1:15" ht="20.100000000000001" customHeight="1">
      <c r="D134" s="1871" t="s">
        <v>84</v>
      </c>
      <c r="E134" s="1870" t="s">
        <v>6</v>
      </c>
      <c r="G134" s="1880"/>
      <c r="H134" s="1310">
        <f>'3p'!G40</f>
        <v>0</v>
      </c>
      <c r="I134" s="1311">
        <f>'3p'!H40</f>
        <v>0</v>
      </c>
      <c r="J134" s="1312">
        <f>'3p'!I40</f>
        <v>0</v>
      </c>
      <c r="K134" s="1313">
        <f>'3p'!J40</f>
        <v>0</v>
      </c>
      <c r="L134" s="1311">
        <f>'3p'!K40</f>
        <v>0</v>
      </c>
      <c r="M134" s="1312">
        <f>'3p'!L40</f>
        <v>0</v>
      </c>
      <c r="N134" s="1314">
        <f>'3p'!M40</f>
        <v>0</v>
      </c>
      <c r="O134" s="1174" t="str">
        <f>IF(ISBLANK('3p'!N40)=TRUE,"",'3p'!N40)</f>
        <v/>
      </c>
    </row>
    <row r="135" spans="1:15" ht="20.100000000000001" customHeight="1">
      <c r="D135" s="1875" t="s">
        <v>84</v>
      </c>
      <c r="E135" s="1874" t="s">
        <v>5</v>
      </c>
      <c r="G135" s="1875"/>
      <c r="H135" s="1326">
        <f>'3p'!G41</f>
        <v>0</v>
      </c>
      <c r="I135" s="1327">
        <f>'3p'!H41</f>
        <v>0</v>
      </c>
      <c r="J135" s="1328">
        <f>'3p'!I41</f>
        <v>0</v>
      </c>
      <c r="K135" s="1329">
        <f>'3p'!J41</f>
        <v>0</v>
      </c>
      <c r="L135" s="1327">
        <f>'3p'!K41</f>
        <v>0</v>
      </c>
      <c r="M135" s="1328">
        <f>'3p'!L41</f>
        <v>0</v>
      </c>
      <c r="N135" s="1330">
        <f>'3p'!M41</f>
        <v>0</v>
      </c>
      <c r="O135" s="1344" t="str">
        <f>IF(ISBLANK('3p'!N33)=TRUE,"",'3p'!N33)</f>
        <v/>
      </c>
    </row>
    <row r="136" spans="1:15" ht="20.100000000000001" customHeight="1">
      <c r="D136" s="1876" t="s">
        <v>436</v>
      </c>
      <c r="E136" s="1876"/>
      <c r="F136" s="1877"/>
      <c r="G136" s="1876"/>
      <c r="H136" s="1208">
        <f>'3p'!G42</f>
        <v>0</v>
      </c>
      <c r="I136" s="1209">
        <f>'3p'!H42</f>
        <v>0</v>
      </c>
      <c r="J136" s="1210">
        <f>'3p'!I42</f>
        <v>0</v>
      </c>
      <c r="K136" s="1211">
        <f>'3p'!J42</f>
        <v>0</v>
      </c>
      <c r="L136" s="1209">
        <f>'3p'!K42</f>
        <v>0</v>
      </c>
      <c r="M136" s="1210">
        <f>'3p'!L42</f>
        <v>0</v>
      </c>
      <c r="N136" s="1304">
        <f>'3p'!M42</f>
        <v>0</v>
      </c>
      <c r="O136" s="1339" t="str">
        <f>IF(ISBLANK('3p'!N34)=TRUE,"",'3p'!N34)</f>
        <v/>
      </c>
    </row>
    <row r="137" spans="1:15" ht="20.100000000000001" customHeight="1">
      <c r="D137" s="1871" t="s">
        <v>84</v>
      </c>
      <c r="E137" s="1872" t="s">
        <v>437</v>
      </c>
      <c r="G137" s="1873"/>
      <c r="H137" s="1310">
        <f>'3p'!G43</f>
        <v>0</v>
      </c>
      <c r="I137" s="1311">
        <f>'3p'!H43</f>
        <v>0</v>
      </c>
      <c r="J137" s="1312">
        <f>'3p'!I43</f>
        <v>0</v>
      </c>
      <c r="K137" s="1313">
        <f>'3p'!J43</f>
        <v>0</v>
      </c>
      <c r="L137" s="1311">
        <f>'3p'!K43</f>
        <v>0</v>
      </c>
      <c r="M137" s="1312">
        <f>'3p'!L43</f>
        <v>0</v>
      </c>
      <c r="N137" s="1314">
        <f>'3p'!M43</f>
        <v>0</v>
      </c>
      <c r="O137" s="1341" t="str">
        <f>IF(ISBLANK('3p'!N43)=TRUE,"",'3p'!N43)</f>
        <v/>
      </c>
    </row>
    <row r="138" spans="1:15" ht="20.100000000000001" customHeight="1">
      <c r="D138" s="1875" t="s">
        <v>84</v>
      </c>
      <c r="E138" s="1874" t="s">
        <v>371</v>
      </c>
      <c r="G138" s="1875"/>
      <c r="H138" s="1326">
        <f>'3p'!G44</f>
        <v>0</v>
      </c>
      <c r="I138" s="1327">
        <f>'3p'!H44</f>
        <v>0</v>
      </c>
      <c r="J138" s="1328">
        <f>'3p'!I44</f>
        <v>0</v>
      </c>
      <c r="K138" s="1329">
        <f>'3p'!J44</f>
        <v>0</v>
      </c>
      <c r="L138" s="1327">
        <f>'3p'!K44</f>
        <v>0</v>
      </c>
      <c r="M138" s="1328">
        <f>'3p'!L44</f>
        <v>0</v>
      </c>
      <c r="N138" s="1330">
        <f>'3p'!M44</f>
        <v>0</v>
      </c>
      <c r="O138" s="1344" t="str">
        <f>IF(ISBLANK('3p'!N44)=TRUE,"",'3p'!N44)</f>
        <v/>
      </c>
    </row>
    <row r="139" spans="1:15" ht="20.100000000000001" customHeight="1">
      <c r="D139" s="1876" t="s">
        <v>438</v>
      </c>
      <c r="E139" s="1876"/>
      <c r="F139" s="1877"/>
      <c r="G139" s="1879"/>
      <c r="H139" s="1208">
        <f>'3p'!G45</f>
        <v>0</v>
      </c>
      <c r="I139" s="1209">
        <f>'3p'!H45</f>
        <v>0</v>
      </c>
      <c r="J139" s="1210">
        <f>'3p'!I45</f>
        <v>0</v>
      </c>
      <c r="K139" s="1211">
        <f>'3p'!J45</f>
        <v>0</v>
      </c>
      <c r="L139" s="1209">
        <f>'3p'!K45</f>
        <v>0</v>
      </c>
      <c r="M139" s="1210">
        <f>'3p'!L45</f>
        <v>0</v>
      </c>
      <c r="N139" s="1304">
        <f>'3p'!M45</f>
        <v>0</v>
      </c>
      <c r="O139" s="1339" t="str">
        <f>IF(ISBLANK('3p'!N45)=TRUE,"",'3p'!N45)</f>
        <v/>
      </c>
    </row>
    <row r="140" spans="1:15" ht="20.100000000000001" customHeight="1">
      <c r="D140" s="1871" t="s">
        <v>84</v>
      </c>
      <c r="E140" s="1872" t="s">
        <v>437</v>
      </c>
      <c r="F140" s="1878"/>
      <c r="H140" s="1310">
        <f>'3p'!G46</f>
        <v>0</v>
      </c>
      <c r="I140" s="1311">
        <f>'3p'!H46</f>
        <v>0</v>
      </c>
      <c r="J140" s="1312">
        <f>'3p'!I46</f>
        <v>0</v>
      </c>
      <c r="K140" s="1313">
        <f>'3p'!J46</f>
        <v>0</v>
      </c>
      <c r="L140" s="1311">
        <f>'3p'!K46</f>
        <v>0</v>
      </c>
      <c r="M140" s="1312">
        <f>'3p'!L46</f>
        <v>0</v>
      </c>
      <c r="N140" s="1314">
        <f>'3p'!M46</f>
        <v>0</v>
      </c>
      <c r="O140" s="1341" t="str">
        <f>IF(ISBLANK('3p'!N46)=TRUE,"",'3p'!N46)</f>
        <v/>
      </c>
    </row>
    <row r="141" spans="1:15" ht="20.100000000000001" customHeight="1">
      <c r="D141" s="1875" t="s">
        <v>84</v>
      </c>
      <c r="E141" s="1874" t="s">
        <v>371</v>
      </c>
      <c r="F141" s="1875"/>
      <c r="H141" s="1326">
        <f>'3p'!G47</f>
        <v>0</v>
      </c>
      <c r="I141" s="1327">
        <f>'3p'!H47</f>
        <v>0</v>
      </c>
      <c r="J141" s="1328">
        <f>'3p'!I47</f>
        <v>0</v>
      </c>
      <c r="K141" s="1329">
        <f>'3p'!J47</f>
        <v>0</v>
      </c>
      <c r="L141" s="1327">
        <f>'3p'!K47</f>
        <v>0</v>
      </c>
      <c r="M141" s="1328">
        <f>'3p'!L47</f>
        <v>0</v>
      </c>
      <c r="N141" s="1330">
        <f>'3p'!M47</f>
        <v>0</v>
      </c>
      <c r="O141" s="1344" t="str">
        <f>IF(ISBLANK('3p'!N47)=TRUE,"",'3p'!N47)</f>
        <v/>
      </c>
    </row>
    <row r="142" spans="1:15" ht="20.100000000000001" customHeight="1">
      <c r="D142" s="1722" t="s">
        <v>439</v>
      </c>
      <c r="E142" s="1722"/>
      <c r="F142" s="1722"/>
      <c r="G142" s="1723"/>
      <c r="H142" s="1202">
        <f>'3p'!G48</f>
        <v>-41.138568999999997</v>
      </c>
      <c r="I142" s="1206">
        <f>'3p'!H48</f>
        <v>0</v>
      </c>
      <c r="J142" s="1181">
        <f>'3p'!I48</f>
        <v>-41.138568999999997</v>
      </c>
      <c r="K142" s="1207">
        <f>'3p'!J48</f>
        <v>-31.035810000000001</v>
      </c>
      <c r="L142" s="1206">
        <f>'3p'!K48</f>
        <v>0</v>
      </c>
      <c r="M142" s="1181">
        <f>'3p'!L48</f>
        <v>-31.035810000000001</v>
      </c>
      <c r="N142" s="1303">
        <f>'3p'!M48</f>
        <v>10.102758999999995</v>
      </c>
      <c r="O142" s="1338" t="str">
        <f>IF(ISBLANK('3p'!N48)=TRUE,"",'3p'!N48)</f>
        <v/>
      </c>
    </row>
    <row r="143" spans="1:15" ht="20.100000000000001" customHeight="1" thickBot="1">
      <c r="D143" s="1724" t="s">
        <v>440</v>
      </c>
      <c r="E143" s="1724"/>
      <c r="F143" s="1724"/>
      <c r="G143" s="1725"/>
      <c r="H143" s="1331">
        <f>'3p'!G49</f>
        <v>321.35731299999998</v>
      </c>
      <c r="I143" s="1332">
        <f>'3p'!H49</f>
        <v>0</v>
      </c>
      <c r="J143" s="1333">
        <f>'3p'!I49</f>
        <v>321.35731299999998</v>
      </c>
      <c r="K143" s="1334">
        <f>'3p'!J49</f>
        <v>290.32150299999995</v>
      </c>
      <c r="L143" s="1335">
        <f>'3p'!K49</f>
        <v>0</v>
      </c>
      <c r="M143" s="1336">
        <f>'3p'!L49</f>
        <v>290.32150299999995</v>
      </c>
      <c r="N143" s="1337">
        <f>'3p'!M49</f>
        <v>-31.035810000000026</v>
      </c>
      <c r="O143" s="1345" t="str">
        <f>IF(ISBLANK('3p'!N41)=TRUE,"",'3p'!N41)</f>
        <v/>
      </c>
    </row>
    <row r="144" spans="1:15" s="1068" customFormat="1" ht="20.100000000000001" customHeight="1" thickBot="1">
      <c r="A144" s="1069"/>
      <c r="B144" s="1071">
        <v>6</v>
      </c>
      <c r="C144" s="1072" t="s">
        <v>429</v>
      </c>
      <c r="D144" s="1071">
        <v>38</v>
      </c>
      <c r="E144" s="1071">
        <v>12</v>
      </c>
    </row>
    <row r="145" spans="4:15" ht="20.100000000000001" customHeight="1">
      <c r="D145" s="1768" t="s">
        <v>367</v>
      </c>
      <c r="E145" s="1768"/>
      <c r="F145" s="1768"/>
      <c r="G145" s="1769"/>
      <c r="H145" s="1744">
        <f>'3p'!G43</f>
        <v>0</v>
      </c>
      <c r="I145" s="1745"/>
      <c r="J145" s="1746"/>
      <c r="K145" s="1747">
        <f>'3p'!J43</f>
        <v>0</v>
      </c>
      <c r="L145" s="1748"/>
      <c r="M145" s="1749"/>
      <c r="N145" s="1750" t="s">
        <v>27</v>
      </c>
      <c r="O145" s="1752" t="s">
        <v>26</v>
      </c>
    </row>
    <row r="146" spans="4:15" ht="20.100000000000001" customHeight="1">
      <c r="D146" s="1770"/>
      <c r="E146" s="1770"/>
      <c r="F146" s="1770"/>
      <c r="G146" s="1771"/>
      <c r="H146" s="1104" t="s">
        <v>24</v>
      </c>
      <c r="I146" s="1105" t="s">
        <v>23</v>
      </c>
      <c r="J146" s="1165" t="s">
        <v>25</v>
      </c>
      <c r="K146" s="1107" t="s">
        <v>24</v>
      </c>
      <c r="L146" s="1105" t="s">
        <v>23</v>
      </c>
      <c r="M146" s="1165" t="s">
        <v>22</v>
      </c>
      <c r="N146" s="1751"/>
      <c r="O146" s="1753"/>
    </row>
    <row r="147" spans="4:15" ht="20.100000000000001" customHeight="1">
      <c r="D147" s="1602" t="s">
        <v>21</v>
      </c>
      <c r="E147" s="1602"/>
      <c r="F147" s="1602"/>
      <c r="G147" s="1602"/>
      <c r="H147" s="1202">
        <f>'3p'!G45</f>
        <v>0</v>
      </c>
      <c r="I147" s="1206">
        <f>'3p'!H45</f>
        <v>0</v>
      </c>
      <c r="J147" s="1181">
        <f>'3p'!I45</f>
        <v>0</v>
      </c>
      <c r="K147" s="1207">
        <f>'3p'!J45</f>
        <v>0</v>
      </c>
      <c r="L147" s="1206">
        <f>'3p'!K45</f>
        <v>0</v>
      </c>
      <c r="M147" s="1181">
        <f>'3p'!L45</f>
        <v>0</v>
      </c>
      <c r="N147" s="1303">
        <f>'3p'!M45</f>
        <v>0</v>
      </c>
      <c r="O147" s="1338" t="str">
        <f>IF(ISBLANK('3p'!N45)=TRUE,"",'3p'!N45)</f>
        <v/>
      </c>
    </row>
    <row r="148" spans="4:15" ht="20.100000000000001" customHeight="1">
      <c r="D148" s="1731" t="s">
        <v>20</v>
      </c>
      <c r="E148" s="1731"/>
      <c r="F148" s="1731"/>
      <c r="G148" s="1732"/>
      <c r="H148" s="1208">
        <f>'3p'!G46</f>
        <v>0</v>
      </c>
      <c r="I148" s="1209">
        <f>'3p'!H46</f>
        <v>0</v>
      </c>
      <c r="J148" s="1210">
        <f>'3p'!I46</f>
        <v>0</v>
      </c>
      <c r="K148" s="1211">
        <f>'3p'!J46</f>
        <v>0</v>
      </c>
      <c r="L148" s="1209">
        <f>'3p'!K46</f>
        <v>0</v>
      </c>
      <c r="M148" s="1210">
        <f>'3p'!L46</f>
        <v>0</v>
      </c>
      <c r="N148" s="1304">
        <f>'3p'!M46</f>
        <v>0</v>
      </c>
      <c r="O148" s="1339" t="str">
        <f>IF(ISBLANK('3p'!N46)=TRUE,"",'3p'!N46)</f>
        <v/>
      </c>
    </row>
    <row r="149" spans="4:15" ht="20.100000000000001" customHeight="1">
      <c r="D149" s="1166" t="s">
        <v>84</v>
      </c>
      <c r="E149" s="1872" t="s">
        <v>19</v>
      </c>
      <c r="F149" s="1873"/>
      <c r="G149" s="1873"/>
      <c r="H149" s="1305">
        <f>'3p'!G47</f>
        <v>0</v>
      </c>
      <c r="I149" s="1306">
        <f>'3p'!H47</f>
        <v>0</v>
      </c>
      <c r="J149" s="1307">
        <f>'3p'!I47</f>
        <v>0</v>
      </c>
      <c r="K149" s="1308">
        <f>'3p'!J47</f>
        <v>0</v>
      </c>
      <c r="L149" s="1306">
        <f>'3p'!K47</f>
        <v>0</v>
      </c>
      <c r="M149" s="1307">
        <f>'3p'!L47</f>
        <v>0</v>
      </c>
      <c r="N149" s="1309">
        <f>'3p'!M47</f>
        <v>0</v>
      </c>
      <c r="O149" s="1340"/>
    </row>
    <row r="150" spans="4:15" ht="20.100000000000001" customHeight="1">
      <c r="D150" s="1166" t="s">
        <v>84</v>
      </c>
      <c r="E150" s="1870" t="s">
        <v>84</v>
      </c>
      <c r="F150" s="1605" t="s">
        <v>430</v>
      </c>
      <c r="G150" s="1606"/>
      <c r="H150" s="1310">
        <f>'3p'!G48</f>
        <v>-41.138568999999997</v>
      </c>
      <c r="I150" s="1311">
        <f>'3p'!H48</f>
        <v>0</v>
      </c>
      <c r="J150" s="1312">
        <f>'3p'!I48</f>
        <v>-41.138568999999997</v>
      </c>
      <c r="K150" s="1313">
        <f>'3p'!J48</f>
        <v>-31.035810000000001</v>
      </c>
      <c r="L150" s="1311">
        <f>'3p'!K48</f>
        <v>0</v>
      </c>
      <c r="M150" s="1312">
        <f>'3p'!L48</f>
        <v>-31.035810000000001</v>
      </c>
      <c r="N150" s="1314">
        <f>'3p'!M48</f>
        <v>10.102758999999995</v>
      </c>
      <c r="O150" s="1341" t="str">
        <f>IF(ISBLANK('3p'!N48)=TRUE,"",'3p'!N48)</f>
        <v/>
      </c>
    </row>
    <row r="151" spans="4:15" ht="20.100000000000001" customHeight="1">
      <c r="D151" s="1166" t="s">
        <v>84</v>
      </c>
      <c r="E151" s="1431" t="s">
        <v>84</v>
      </c>
      <c r="F151" s="1431" t="s">
        <v>431</v>
      </c>
      <c r="G151" s="1430"/>
      <c r="H151" s="1315">
        <f>'3p'!G49</f>
        <v>321.35731299999998</v>
      </c>
      <c r="I151" s="1316">
        <f>'3p'!H49</f>
        <v>0</v>
      </c>
      <c r="J151" s="1317">
        <f>'3p'!I49</f>
        <v>321.35731299999998</v>
      </c>
      <c r="K151" s="1318">
        <f>'3p'!J49</f>
        <v>290.32150299999995</v>
      </c>
      <c r="L151" s="1316">
        <f>'3p'!K49</f>
        <v>0</v>
      </c>
      <c r="M151" s="1317">
        <f>'3p'!L49</f>
        <v>290.32150299999995</v>
      </c>
      <c r="N151" s="1319">
        <f>'3p'!M49</f>
        <v>-31.035810000000026</v>
      </c>
      <c r="O151" s="1172" t="str">
        <f>IF(ISBLANK('3p'!N49)=TRUE,"",'3p'!N49)</f>
        <v/>
      </c>
    </row>
    <row r="152" spans="4:15" ht="20.100000000000001" customHeight="1">
      <c r="D152" s="1166" t="s">
        <v>84</v>
      </c>
      <c r="E152" s="1431" t="s">
        <v>84</v>
      </c>
      <c r="F152" s="1431" t="s">
        <v>18</v>
      </c>
      <c r="G152" s="1430"/>
      <c r="H152" s="1315">
        <f>'3p'!G50</f>
        <v>0</v>
      </c>
      <c r="I152" s="1316">
        <f>'3p'!H50</f>
        <v>0</v>
      </c>
      <c r="J152" s="1317">
        <f>'3p'!I50</f>
        <v>0</v>
      </c>
      <c r="K152" s="1318">
        <f>'3p'!J50</f>
        <v>0</v>
      </c>
      <c r="L152" s="1316">
        <f>'3p'!K50</f>
        <v>0</v>
      </c>
      <c r="M152" s="1317">
        <f>'3p'!L50</f>
        <v>0</v>
      </c>
      <c r="N152" s="1319">
        <f>'3p'!M50</f>
        <v>0</v>
      </c>
      <c r="O152" s="1172" t="str">
        <f>IF(ISBLANK('3p'!N50)=TRUE,"",'3p'!N50)</f>
        <v/>
      </c>
    </row>
    <row r="153" spans="4:15" ht="20.100000000000001" customHeight="1">
      <c r="D153" s="1166" t="s">
        <v>84</v>
      </c>
      <c r="E153" s="1603" t="s">
        <v>84</v>
      </c>
      <c r="F153" s="1603" t="s">
        <v>8</v>
      </c>
      <c r="G153" s="1604"/>
      <c r="H153" s="1320">
        <f>'3p'!G51</f>
        <v>0</v>
      </c>
      <c r="I153" s="1321">
        <f>'3p'!H51</f>
        <v>0</v>
      </c>
      <c r="J153" s="1232">
        <f>'3p'!I51</f>
        <v>0</v>
      </c>
      <c r="K153" s="1322">
        <f>'3p'!J51</f>
        <v>0</v>
      </c>
      <c r="L153" s="1321">
        <f>'3p'!K51</f>
        <v>0</v>
      </c>
      <c r="M153" s="1232">
        <f>'3p'!L51</f>
        <v>0</v>
      </c>
      <c r="N153" s="1323">
        <f>'3p'!M51</f>
        <v>0</v>
      </c>
      <c r="O153" s="1342" t="str">
        <f>IF(ISBLANK('3p'!N51)=TRUE,"",'3p'!N51)</f>
        <v/>
      </c>
    </row>
    <row r="154" spans="4:15" ht="20.100000000000001" customHeight="1">
      <c r="D154" s="1166" t="s">
        <v>84</v>
      </c>
      <c r="E154" s="1872" t="s">
        <v>16</v>
      </c>
      <c r="F154" s="1873"/>
      <c r="G154" s="1873"/>
      <c r="H154" s="1305">
        <f>'3p'!G52</f>
        <v>0</v>
      </c>
      <c r="I154" s="1306">
        <f>'3p'!H52</f>
        <v>0</v>
      </c>
      <c r="J154" s="1307">
        <f>'3p'!I52</f>
        <v>0</v>
      </c>
      <c r="K154" s="1308">
        <f>'3p'!J52</f>
        <v>0</v>
      </c>
      <c r="L154" s="1306">
        <f>'3p'!K52</f>
        <v>0</v>
      </c>
      <c r="M154" s="1307">
        <f>'3p'!L52</f>
        <v>0</v>
      </c>
      <c r="N154" s="1309">
        <f>'3p'!M52</f>
        <v>0</v>
      </c>
      <c r="O154" s="1340" t="str">
        <f>IF(ISBLANK('3p'!N52)=TRUE,"",'3p'!N52)</f>
        <v/>
      </c>
    </row>
    <row r="155" spans="4:15" ht="20.100000000000001" customHeight="1">
      <c r="D155" s="1166" t="s">
        <v>84</v>
      </c>
      <c r="E155" s="1870" t="s">
        <v>84</v>
      </c>
      <c r="F155" s="1605" t="s">
        <v>15</v>
      </c>
      <c r="G155" s="1606"/>
      <c r="H155" s="1305">
        <f>'3p'!G53</f>
        <v>0</v>
      </c>
      <c r="I155" s="1306">
        <f>'3p'!H53</f>
        <v>0</v>
      </c>
      <c r="J155" s="1307">
        <f>'3p'!I53</f>
        <v>0</v>
      </c>
      <c r="K155" s="1308">
        <f>'3p'!J53</f>
        <v>0</v>
      </c>
      <c r="L155" s="1306">
        <f>'3p'!K53</f>
        <v>0</v>
      </c>
      <c r="M155" s="1307">
        <f>'3p'!L53</f>
        <v>0</v>
      </c>
      <c r="N155" s="1309">
        <f>'3p'!M53</f>
        <v>0</v>
      </c>
      <c r="O155" s="1340" t="str">
        <f>IF(ISBLANK('3p'!N53)=TRUE,"",'3p'!N53)</f>
        <v/>
      </c>
    </row>
    <row r="156" spans="4:15" ht="20.100000000000001" customHeight="1">
      <c r="D156" s="1166" t="s">
        <v>84</v>
      </c>
      <c r="E156" s="1870" t="s">
        <v>84</v>
      </c>
      <c r="F156" s="1167" t="s">
        <v>84</v>
      </c>
      <c r="G156" s="1605" t="s">
        <v>32</v>
      </c>
      <c r="H156" s="1324">
        <f>'3p'!G54</f>
        <v>0</v>
      </c>
      <c r="I156" s="1311">
        <f>'3p'!H54</f>
        <v>0</v>
      </c>
      <c r="J156" s="1312">
        <f>'3p'!I54</f>
        <v>0</v>
      </c>
      <c r="K156" s="1313">
        <f>'3p'!J54</f>
        <v>0</v>
      </c>
      <c r="L156" s="1311">
        <f>'3p'!K54</f>
        <v>0</v>
      </c>
      <c r="M156" s="1312">
        <f>'3p'!L54</f>
        <v>0</v>
      </c>
      <c r="N156" s="1314">
        <f>'3p'!M54</f>
        <v>0</v>
      </c>
      <c r="O156" s="1341" t="str">
        <f>IF(ISBLANK('3p'!N54)=TRUE,"",'3p'!N54)</f>
        <v/>
      </c>
    </row>
    <row r="157" spans="4:15" ht="20.100000000000001" customHeight="1">
      <c r="D157" s="1166" t="s">
        <v>84</v>
      </c>
      <c r="E157" s="1870" t="s">
        <v>84</v>
      </c>
      <c r="F157" s="1167" t="s">
        <v>84</v>
      </c>
      <c r="G157" s="1431" t="s">
        <v>33</v>
      </c>
      <c r="H157" s="1315">
        <f>'3p'!G55</f>
        <v>0</v>
      </c>
      <c r="I157" s="1316">
        <f>'3p'!H55</f>
        <v>0</v>
      </c>
      <c r="J157" s="1317">
        <f>'3p'!I55</f>
        <v>0</v>
      </c>
      <c r="K157" s="1318">
        <f>'3p'!J55</f>
        <v>0</v>
      </c>
      <c r="L157" s="1316">
        <f>'3p'!K55</f>
        <v>0</v>
      </c>
      <c r="M157" s="1317">
        <f>'3p'!L55</f>
        <v>0</v>
      </c>
      <c r="N157" s="1319">
        <f>'3p'!M55</f>
        <v>0</v>
      </c>
      <c r="O157" s="1343" t="str">
        <f>IF(ISBLANK('3p'!N55)=TRUE,"",'3p'!N55)</f>
        <v/>
      </c>
    </row>
    <row r="158" spans="4:15" ht="20.100000000000001" customHeight="1">
      <c r="D158" s="1166" t="s">
        <v>84</v>
      </c>
      <c r="E158" s="1870" t="s">
        <v>84</v>
      </c>
      <c r="F158" s="1167" t="s">
        <v>84</v>
      </c>
      <c r="G158" s="1431" t="s">
        <v>31</v>
      </c>
      <c r="H158" s="1315">
        <f>'3p'!G56</f>
        <v>0</v>
      </c>
      <c r="I158" s="1316">
        <f>'3p'!H56</f>
        <v>0</v>
      </c>
      <c r="J158" s="1317">
        <f>'3p'!I56</f>
        <v>0</v>
      </c>
      <c r="K158" s="1318">
        <f>'3p'!J56</f>
        <v>0</v>
      </c>
      <c r="L158" s="1316">
        <f>'3p'!K56</f>
        <v>0</v>
      </c>
      <c r="M158" s="1317">
        <f>'3p'!L56</f>
        <v>0</v>
      </c>
      <c r="N158" s="1319">
        <f>'3p'!M56</f>
        <v>0</v>
      </c>
      <c r="O158" s="1343" t="str">
        <f>IF(ISBLANK('3p'!N56)=TRUE,"",'3p'!N56)</f>
        <v/>
      </c>
    </row>
    <row r="159" spans="4:15" ht="20.100000000000001" customHeight="1">
      <c r="D159" s="1166" t="s">
        <v>84</v>
      </c>
      <c r="E159" s="1870" t="s">
        <v>84</v>
      </c>
      <c r="F159" s="1168" t="s">
        <v>84</v>
      </c>
      <c r="G159" s="1603" t="s">
        <v>432</v>
      </c>
      <c r="H159" s="1325">
        <f>'3p'!G57</f>
        <v>0</v>
      </c>
      <c r="I159" s="1321">
        <f>'3p'!H57</f>
        <v>0</v>
      </c>
      <c r="J159" s="1232">
        <f>'3p'!I57</f>
        <v>0</v>
      </c>
      <c r="K159" s="1322">
        <f>'3p'!J57</f>
        <v>0</v>
      </c>
      <c r="L159" s="1321">
        <f>'3p'!K57</f>
        <v>0</v>
      </c>
      <c r="M159" s="1232">
        <f>'3p'!L57</f>
        <v>0</v>
      </c>
      <c r="N159" s="1323">
        <f>'3p'!M57</f>
        <v>0</v>
      </c>
      <c r="O159" s="1342" t="str">
        <f>IF(ISBLANK('3p'!N57)=TRUE,"",'3p'!N57)</f>
        <v/>
      </c>
    </row>
    <row r="160" spans="4:15" ht="20.100000000000001" customHeight="1">
      <c r="D160" s="1166" t="s">
        <v>84</v>
      </c>
      <c r="E160" s="1870" t="s">
        <v>84</v>
      </c>
      <c r="F160" s="1607" t="s">
        <v>14</v>
      </c>
      <c r="G160" s="1608"/>
      <c r="H160" s="1305">
        <f>'3p'!G58</f>
        <v>0</v>
      </c>
      <c r="I160" s="1306">
        <f>'3p'!H58</f>
        <v>0</v>
      </c>
      <c r="J160" s="1307">
        <f>'3p'!I58</f>
        <v>0</v>
      </c>
      <c r="K160" s="1308">
        <f>'3p'!J58</f>
        <v>0</v>
      </c>
      <c r="L160" s="1306">
        <f>'3p'!K58</f>
        <v>0</v>
      </c>
      <c r="M160" s="1307">
        <f>'3p'!L58</f>
        <v>0</v>
      </c>
      <c r="N160" s="1309">
        <f>'3p'!M58</f>
        <v>0</v>
      </c>
      <c r="O160" s="1340" t="str">
        <f>IF(ISBLANK('3p'!N58)=TRUE,"",'3p'!N58)</f>
        <v/>
      </c>
    </row>
    <row r="161" spans="4:15" ht="20.100000000000001" customHeight="1">
      <c r="D161" s="1166" t="s">
        <v>84</v>
      </c>
      <c r="E161" s="1870" t="s">
        <v>84</v>
      </c>
      <c r="F161" s="1605" t="s">
        <v>13</v>
      </c>
      <c r="G161" s="1606"/>
      <c r="H161" s="1305">
        <f>'3p'!G59</f>
        <v>0</v>
      </c>
      <c r="I161" s="1306">
        <f>'3p'!H59</f>
        <v>0</v>
      </c>
      <c r="J161" s="1307">
        <f>'3p'!I59</f>
        <v>0</v>
      </c>
      <c r="K161" s="1308">
        <f>'3p'!J59</f>
        <v>0</v>
      </c>
      <c r="L161" s="1306">
        <f>'3p'!K59</f>
        <v>0</v>
      </c>
      <c r="M161" s="1307">
        <f>'3p'!L59</f>
        <v>0</v>
      </c>
      <c r="N161" s="1309">
        <f>'3p'!M59</f>
        <v>0</v>
      </c>
      <c r="O161" s="1340" t="str">
        <f>IF(ISBLANK('3p'!N59)=TRUE,"",'3p'!N59)</f>
        <v/>
      </c>
    </row>
    <row r="162" spans="4:15" ht="20.100000000000001" customHeight="1">
      <c r="D162" s="1166" t="s">
        <v>84</v>
      </c>
      <c r="E162" s="1870" t="s">
        <v>84</v>
      </c>
      <c r="F162" s="1431" t="s">
        <v>84</v>
      </c>
      <c r="G162" s="1169" t="s">
        <v>433</v>
      </c>
      <c r="H162" s="1310">
        <f>'3p'!G60</f>
        <v>0</v>
      </c>
      <c r="I162" s="1311">
        <f>'3p'!H60</f>
        <v>0</v>
      </c>
      <c r="J162" s="1312">
        <f>'3p'!I60</f>
        <v>0</v>
      </c>
      <c r="K162" s="1313">
        <f>'3p'!J60</f>
        <v>0</v>
      </c>
      <c r="L162" s="1311">
        <f>'3p'!K60</f>
        <v>0</v>
      </c>
      <c r="M162" s="1312">
        <f>'3p'!L60</f>
        <v>0</v>
      </c>
      <c r="N162" s="1314">
        <f>'3p'!M60</f>
        <v>0</v>
      </c>
      <c r="O162" s="1341" t="str">
        <f>IF(ISBLANK('3p'!N60)=TRUE,"",'3p'!N60)</f>
        <v/>
      </c>
    </row>
    <row r="163" spans="4:15" ht="20.100000000000001" customHeight="1">
      <c r="D163" s="1166" t="s">
        <v>84</v>
      </c>
      <c r="E163" s="1870" t="s">
        <v>84</v>
      </c>
      <c r="F163" s="1431" t="s">
        <v>84</v>
      </c>
      <c r="G163" s="1170" t="s">
        <v>434</v>
      </c>
      <c r="H163" s="1315">
        <f>'3p'!G61</f>
        <v>0</v>
      </c>
      <c r="I163" s="1316">
        <f>'3p'!H61</f>
        <v>0</v>
      </c>
      <c r="J163" s="1317">
        <f>'3p'!I61</f>
        <v>0</v>
      </c>
      <c r="K163" s="1318">
        <f>'3p'!J61</f>
        <v>0</v>
      </c>
      <c r="L163" s="1316">
        <f>'3p'!K61</f>
        <v>0</v>
      </c>
      <c r="M163" s="1317">
        <f>'3p'!L61</f>
        <v>0</v>
      </c>
      <c r="N163" s="1319">
        <f>'3p'!M61</f>
        <v>0</v>
      </c>
      <c r="O163" s="1343" t="str">
        <f>IF(ISBLANK('3p'!N61)=TRUE,"",'3p'!N61)</f>
        <v/>
      </c>
    </row>
    <row r="164" spans="4:15" ht="20.100000000000001" customHeight="1">
      <c r="D164" s="1166" t="s">
        <v>84</v>
      </c>
      <c r="E164" s="1870" t="s">
        <v>84</v>
      </c>
      <c r="F164" s="1431" t="s">
        <v>84</v>
      </c>
      <c r="G164" s="1170" t="s">
        <v>339</v>
      </c>
      <c r="H164" s="1315">
        <f>'3p'!G62</f>
        <v>0</v>
      </c>
      <c r="I164" s="1316">
        <f>'3p'!H62</f>
        <v>0</v>
      </c>
      <c r="J164" s="1317">
        <f>'3p'!I62</f>
        <v>0</v>
      </c>
      <c r="K164" s="1318">
        <f>'3p'!J62</f>
        <v>0</v>
      </c>
      <c r="L164" s="1316">
        <f>'3p'!K62</f>
        <v>0</v>
      </c>
      <c r="M164" s="1317">
        <f>'3p'!L62</f>
        <v>0</v>
      </c>
      <c r="N164" s="1319">
        <f>'3p'!M62</f>
        <v>0</v>
      </c>
      <c r="O164" s="1343" t="str">
        <f>IF(ISBLANK('3p'!N62)=TRUE,"",'3p'!N62)</f>
        <v/>
      </c>
    </row>
    <row r="165" spans="4:15" ht="20.100000000000001" customHeight="1">
      <c r="D165" s="1166" t="s">
        <v>84</v>
      </c>
      <c r="E165" s="1870" t="s">
        <v>84</v>
      </c>
      <c r="F165" s="1431" t="s">
        <v>84</v>
      </c>
      <c r="G165" s="1120" t="s">
        <v>259</v>
      </c>
      <c r="H165" s="1325">
        <f>'3p'!G63</f>
        <v>0</v>
      </c>
      <c r="I165" s="1321">
        <f>'3p'!H63</f>
        <v>0</v>
      </c>
      <c r="J165" s="1232">
        <f>'3p'!I63</f>
        <v>0</v>
      </c>
      <c r="K165" s="1322">
        <f>'3p'!J63</f>
        <v>0</v>
      </c>
      <c r="L165" s="1321">
        <f>'3p'!K63</f>
        <v>0</v>
      </c>
      <c r="M165" s="1232">
        <f>'3p'!L63</f>
        <v>0</v>
      </c>
      <c r="N165" s="1323">
        <f>'3p'!M63</f>
        <v>0</v>
      </c>
      <c r="O165" s="1342" t="str">
        <f>IF(ISBLANK('3p'!N63)=TRUE,"",'3p'!N63)</f>
        <v/>
      </c>
    </row>
    <row r="166" spans="4:15" ht="20.100000000000001" customHeight="1">
      <c r="D166" s="1166" t="s">
        <v>84</v>
      </c>
      <c r="E166" s="1870" t="s">
        <v>84</v>
      </c>
      <c r="F166" s="1603" t="s">
        <v>435</v>
      </c>
      <c r="G166" s="1604"/>
      <c r="H166" s="1305">
        <f>'3p'!G65</f>
        <v>0</v>
      </c>
      <c r="I166" s="1306">
        <f>'3p'!H65</f>
        <v>0</v>
      </c>
      <c r="J166" s="1307">
        <f>'3p'!I65</f>
        <v>0</v>
      </c>
      <c r="K166" s="1308">
        <f>'3p'!J65</f>
        <v>0</v>
      </c>
      <c r="L166" s="1306">
        <f>'3p'!K65</f>
        <v>0</v>
      </c>
      <c r="M166" s="1307">
        <f>'3p'!L65</f>
        <v>0</v>
      </c>
      <c r="N166" s="1309">
        <f>'3p'!M65</f>
        <v>0</v>
      </c>
      <c r="O166" s="1340" t="str">
        <f>IF(ISBLANK('3p'!N64)=TRUE,"",'3p'!N64)</f>
        <v/>
      </c>
    </row>
    <row r="167" spans="4:15" ht="20.100000000000001" customHeight="1">
      <c r="D167" s="1166"/>
      <c r="E167" s="1431"/>
      <c r="F167" s="1603" t="s">
        <v>100</v>
      </c>
      <c r="G167" s="1604"/>
      <c r="H167" s="1305">
        <f>'3p'!G66</f>
        <v>0</v>
      </c>
      <c r="I167" s="1306">
        <f>'3p'!H66</f>
        <v>0</v>
      </c>
      <c r="J167" s="1307">
        <f>'3p'!I66</f>
        <v>0</v>
      </c>
      <c r="K167" s="1308">
        <f>'3p'!J66</f>
        <v>0</v>
      </c>
      <c r="L167" s="1306">
        <f>'3p'!K66</f>
        <v>0</v>
      </c>
      <c r="M167" s="1307">
        <f>'3p'!L66</f>
        <v>0</v>
      </c>
      <c r="N167" s="1309">
        <f>'3p'!M66</f>
        <v>0</v>
      </c>
      <c r="O167" s="1340" t="str">
        <f>IF(ISBLANK('3p'!N66)=TRUE,"",'3p'!N66)</f>
        <v/>
      </c>
    </row>
    <row r="168" spans="4:15" ht="20.100000000000001" customHeight="1">
      <c r="D168" s="1166" t="s">
        <v>84</v>
      </c>
      <c r="E168" s="1870" t="s">
        <v>84</v>
      </c>
      <c r="F168" s="1605" t="s">
        <v>8</v>
      </c>
      <c r="G168" s="1606"/>
      <c r="H168" s="1305">
        <f>'3p'!G67</f>
        <v>0</v>
      </c>
      <c r="I168" s="1306">
        <f>'3p'!H67</f>
        <v>0</v>
      </c>
      <c r="J168" s="1307">
        <f>'3p'!I67</f>
        <v>0</v>
      </c>
      <c r="K168" s="1308">
        <f>'3p'!J67</f>
        <v>0</v>
      </c>
      <c r="L168" s="1306">
        <f>'3p'!K67</f>
        <v>0</v>
      </c>
      <c r="M168" s="1307">
        <f>'3p'!L67</f>
        <v>0</v>
      </c>
      <c r="N168" s="1309">
        <f>'3p'!M67</f>
        <v>0</v>
      </c>
      <c r="O168" s="1340" t="str">
        <f>IF(ISBLANK('3p'!N65)=TRUE,"",'3p'!N65)</f>
        <v/>
      </c>
    </row>
    <row r="169" spans="4:15" ht="20.100000000000001" customHeight="1">
      <c r="D169" s="1166" t="s">
        <v>84</v>
      </c>
      <c r="E169" s="1870" t="s">
        <v>84</v>
      </c>
      <c r="F169" s="1431" t="s">
        <v>84</v>
      </c>
      <c r="G169" s="1605" t="s">
        <v>10</v>
      </c>
      <c r="H169" s="1310">
        <f>'3p'!G68</f>
        <v>0</v>
      </c>
      <c r="I169" s="1311">
        <f>'3p'!H68</f>
        <v>0</v>
      </c>
      <c r="J169" s="1312">
        <f>'3p'!I68</f>
        <v>0</v>
      </c>
      <c r="K169" s="1313">
        <f>'3p'!J68</f>
        <v>0</v>
      </c>
      <c r="L169" s="1311">
        <f>'3p'!K68</f>
        <v>0</v>
      </c>
      <c r="M169" s="1312">
        <f>'3p'!L68</f>
        <v>0</v>
      </c>
      <c r="N169" s="1314">
        <f>'3p'!M68</f>
        <v>0</v>
      </c>
      <c r="O169" s="1341" t="str">
        <f>IF(ISBLANK('3p'!N67)=TRUE,"",'3p'!N67)</f>
        <v/>
      </c>
    </row>
    <row r="170" spans="4:15" ht="20.100000000000001" customHeight="1">
      <c r="D170" s="1166" t="s">
        <v>84</v>
      </c>
      <c r="E170" s="1870" t="s">
        <v>84</v>
      </c>
      <c r="F170" s="1431" t="s">
        <v>84</v>
      </c>
      <c r="G170" s="1431" t="s">
        <v>318</v>
      </c>
      <c r="H170" s="1315">
        <f>'3p'!G70</f>
        <v>0</v>
      </c>
      <c r="I170" s="1316">
        <f>'3p'!H70</f>
        <v>0</v>
      </c>
      <c r="J170" s="1317">
        <f>'3p'!I70</f>
        <v>0</v>
      </c>
      <c r="K170" s="1318">
        <f>'3p'!J70</f>
        <v>0</v>
      </c>
      <c r="L170" s="1316">
        <f>'3p'!K70</f>
        <v>0</v>
      </c>
      <c r="M170" s="1317">
        <f>'3p'!L70</f>
        <v>0</v>
      </c>
      <c r="N170" s="1319">
        <f>'3p'!M70</f>
        <v>0</v>
      </c>
      <c r="O170" s="1172" t="str">
        <f>IF(ISBLANK('3p'!N70)=TRUE,"",'3p'!N70)</f>
        <v/>
      </c>
    </row>
    <row r="171" spans="4:15" ht="20.100000000000001" customHeight="1">
      <c r="D171" s="1171" t="s">
        <v>84</v>
      </c>
      <c r="E171" s="1874" t="s">
        <v>84</v>
      </c>
      <c r="F171" s="1609" t="s">
        <v>84</v>
      </c>
      <c r="G171" s="1609" t="s">
        <v>8</v>
      </c>
      <c r="H171" s="1326">
        <f>'3p'!G71</f>
        <v>0</v>
      </c>
      <c r="I171" s="1327">
        <f>'3p'!H71</f>
        <v>0</v>
      </c>
      <c r="J171" s="1328">
        <f>'3p'!I71</f>
        <v>0</v>
      </c>
      <c r="K171" s="1329">
        <f>'3p'!J71</f>
        <v>0</v>
      </c>
      <c r="L171" s="1327">
        <f>'3p'!K71</f>
        <v>0</v>
      </c>
      <c r="M171" s="1328">
        <f>'3p'!L71</f>
        <v>0</v>
      </c>
      <c r="N171" s="1330">
        <f>'3p'!M71</f>
        <v>0</v>
      </c>
      <c r="O171" s="1173" t="str">
        <f>IF(ISBLANK('3p'!N71)=TRUE,"",'3p'!N69)</f>
        <v/>
      </c>
    </row>
    <row r="172" spans="4:15" ht="20.100000000000001" customHeight="1">
      <c r="D172" s="1881" t="s">
        <v>7</v>
      </c>
      <c r="E172" s="1881"/>
      <c r="F172" s="1881"/>
      <c r="G172" s="1882"/>
      <c r="H172" s="1208">
        <f>'3p'!G78</f>
        <v>0</v>
      </c>
      <c r="I172" s="1209">
        <f>'3p'!H78</f>
        <v>0</v>
      </c>
      <c r="J172" s="1210">
        <f>'3p'!I78</f>
        <v>0</v>
      </c>
      <c r="K172" s="1211">
        <f>'3p'!J78</f>
        <v>0</v>
      </c>
      <c r="L172" s="1209">
        <f>'3p'!K78</f>
        <v>0</v>
      </c>
      <c r="M172" s="1210">
        <f>'3p'!L78</f>
        <v>0</v>
      </c>
      <c r="N172" s="1304">
        <f>'3p'!M78</f>
        <v>0</v>
      </c>
      <c r="O172" s="1339"/>
    </row>
    <row r="173" spans="4:15" ht="20.100000000000001" customHeight="1">
      <c r="D173" s="1871" t="s">
        <v>84</v>
      </c>
      <c r="E173" s="1870" t="s">
        <v>6</v>
      </c>
      <c r="G173" s="1880"/>
      <c r="H173" s="1310">
        <f>'3p'!G79</f>
        <v>0</v>
      </c>
      <c r="I173" s="1311">
        <f>'3p'!H79</f>
        <v>0</v>
      </c>
      <c r="J173" s="1312">
        <f>'3p'!I79</f>
        <v>0</v>
      </c>
      <c r="K173" s="1313">
        <f>'3p'!J79</f>
        <v>0</v>
      </c>
      <c r="L173" s="1311">
        <f>'3p'!K79</f>
        <v>0</v>
      </c>
      <c r="M173" s="1312">
        <f>'3p'!L79</f>
        <v>0</v>
      </c>
      <c r="N173" s="1314">
        <f>'3p'!M79</f>
        <v>0</v>
      </c>
      <c r="O173" s="1174" t="str">
        <f>IF(ISBLANK('3p'!N79)=TRUE,"",'3p'!N79)</f>
        <v/>
      </c>
    </row>
    <row r="174" spans="4:15" ht="20.100000000000001" customHeight="1">
      <c r="D174" s="1875" t="s">
        <v>84</v>
      </c>
      <c r="E174" s="1874" t="s">
        <v>5</v>
      </c>
      <c r="G174" s="1875"/>
      <c r="H174" s="1326">
        <f>'3p'!G80</f>
        <v>0</v>
      </c>
      <c r="I174" s="1327">
        <f>'3p'!H80</f>
        <v>0</v>
      </c>
      <c r="J174" s="1328">
        <f>'3p'!I80</f>
        <v>0</v>
      </c>
      <c r="K174" s="1329">
        <f>'3p'!J80</f>
        <v>0</v>
      </c>
      <c r="L174" s="1327">
        <f>'3p'!K80</f>
        <v>0</v>
      </c>
      <c r="M174" s="1328">
        <f>'3p'!L80</f>
        <v>0</v>
      </c>
      <c r="N174" s="1330">
        <f>'3p'!M80</f>
        <v>0</v>
      </c>
      <c r="O174" s="1344" t="str">
        <f>IF(ISBLANK('3p'!N72)=TRUE,"",'3p'!N72)</f>
        <v/>
      </c>
    </row>
    <row r="175" spans="4:15" ht="20.100000000000001" customHeight="1">
      <c r="D175" s="1876" t="s">
        <v>436</v>
      </c>
      <c r="E175" s="1876"/>
      <c r="F175" s="1877"/>
      <c r="G175" s="1876"/>
      <c r="H175" s="1208">
        <f>'3p'!G81</f>
        <v>0</v>
      </c>
      <c r="I175" s="1209">
        <f>'3p'!H81</f>
        <v>0</v>
      </c>
      <c r="J175" s="1210">
        <f>'3p'!I81</f>
        <v>0</v>
      </c>
      <c r="K175" s="1211">
        <f>'3p'!J81</f>
        <v>0</v>
      </c>
      <c r="L175" s="1209">
        <f>'3p'!K81</f>
        <v>0</v>
      </c>
      <c r="M175" s="1210">
        <f>'3p'!L81</f>
        <v>0</v>
      </c>
      <c r="N175" s="1304">
        <f>'3p'!M81</f>
        <v>0</v>
      </c>
      <c r="O175" s="1339" t="str">
        <f>IF(ISBLANK('3p'!N73)=TRUE,"",'3p'!N73)</f>
        <v/>
      </c>
    </row>
    <row r="176" spans="4:15" ht="20.100000000000001" customHeight="1">
      <c r="D176" s="1871" t="s">
        <v>84</v>
      </c>
      <c r="E176" s="1872" t="s">
        <v>437</v>
      </c>
      <c r="G176" s="1873"/>
      <c r="H176" s="1310">
        <f>'3p'!G82</f>
        <v>0</v>
      </c>
      <c r="I176" s="1311">
        <f>'3p'!H82</f>
        <v>0</v>
      </c>
      <c r="J176" s="1312">
        <f>'3p'!I82</f>
        <v>0</v>
      </c>
      <c r="K176" s="1313">
        <f>'3p'!J82</f>
        <v>0</v>
      </c>
      <c r="L176" s="1311">
        <f>'3p'!K82</f>
        <v>0</v>
      </c>
      <c r="M176" s="1312">
        <f>'3p'!L82</f>
        <v>0</v>
      </c>
      <c r="N176" s="1314">
        <f>'3p'!M82</f>
        <v>0</v>
      </c>
      <c r="O176" s="1341" t="str">
        <f>IF(ISBLANK('3p'!N82)=TRUE,"",'3p'!N82)</f>
        <v/>
      </c>
    </row>
    <row r="177" spans="4:15" ht="20.100000000000001" customHeight="1">
      <c r="D177" s="1875" t="s">
        <v>84</v>
      </c>
      <c r="E177" s="1874" t="s">
        <v>371</v>
      </c>
      <c r="G177" s="1875"/>
      <c r="H177" s="1326">
        <f>'3p'!G83</f>
        <v>0</v>
      </c>
      <c r="I177" s="1327">
        <f>'3p'!H83</f>
        <v>0</v>
      </c>
      <c r="J177" s="1328">
        <f>'3p'!I83</f>
        <v>0</v>
      </c>
      <c r="K177" s="1329">
        <f>'3p'!J83</f>
        <v>0</v>
      </c>
      <c r="L177" s="1327">
        <f>'3p'!K83</f>
        <v>0</v>
      </c>
      <c r="M177" s="1328">
        <f>'3p'!L83</f>
        <v>0</v>
      </c>
      <c r="N177" s="1330">
        <f>'3p'!M83</f>
        <v>0</v>
      </c>
      <c r="O177" s="1344" t="str">
        <f>IF(ISBLANK('3p'!N83)=TRUE,"",'3p'!N83)</f>
        <v/>
      </c>
    </row>
    <row r="178" spans="4:15" ht="20.100000000000001" customHeight="1">
      <c r="D178" s="1876" t="s">
        <v>438</v>
      </c>
      <c r="E178" s="1876"/>
      <c r="F178" s="1877"/>
      <c r="G178" s="1879"/>
      <c r="H178" s="1208">
        <f>'3p'!G84</f>
        <v>0</v>
      </c>
      <c r="I178" s="1209">
        <f>'3p'!H84</f>
        <v>0</v>
      </c>
      <c r="J178" s="1210">
        <f>'3p'!I84</f>
        <v>0</v>
      </c>
      <c r="K178" s="1211">
        <f>'3p'!J84</f>
        <v>0</v>
      </c>
      <c r="L178" s="1209">
        <f>'3p'!K84</f>
        <v>0</v>
      </c>
      <c r="M178" s="1210">
        <f>'3p'!L84</f>
        <v>0</v>
      </c>
      <c r="N178" s="1304">
        <f>'3p'!M84</f>
        <v>0</v>
      </c>
      <c r="O178" s="1339" t="str">
        <f>IF(ISBLANK('3p'!N84)=TRUE,"",'3p'!N84)</f>
        <v/>
      </c>
    </row>
    <row r="179" spans="4:15" ht="20.100000000000001" customHeight="1">
      <c r="D179" s="1871" t="s">
        <v>84</v>
      </c>
      <c r="E179" s="1872" t="s">
        <v>437</v>
      </c>
      <c r="F179" s="1878"/>
      <c r="H179" s="1310">
        <f>'3p'!G85</f>
        <v>0</v>
      </c>
      <c r="I179" s="1311">
        <f>'3p'!H85</f>
        <v>0</v>
      </c>
      <c r="J179" s="1312">
        <f>'3p'!I85</f>
        <v>0</v>
      </c>
      <c r="K179" s="1313">
        <f>'3p'!J85</f>
        <v>0</v>
      </c>
      <c r="L179" s="1311">
        <f>'3p'!K85</f>
        <v>0</v>
      </c>
      <c r="M179" s="1312">
        <f>'3p'!L85</f>
        <v>0</v>
      </c>
      <c r="N179" s="1314">
        <f>'3p'!M85</f>
        <v>0</v>
      </c>
      <c r="O179" s="1341" t="str">
        <f>IF(ISBLANK('3p'!N85)=TRUE,"",'3p'!N85)</f>
        <v/>
      </c>
    </row>
    <row r="180" spans="4:15" ht="20.100000000000001" customHeight="1">
      <c r="D180" s="1875" t="s">
        <v>84</v>
      </c>
      <c r="E180" s="1874" t="s">
        <v>371</v>
      </c>
      <c r="F180" s="1875"/>
      <c r="H180" s="1326">
        <f>'3p'!G86</f>
        <v>0</v>
      </c>
      <c r="I180" s="1327">
        <f>'3p'!H86</f>
        <v>0</v>
      </c>
      <c r="J180" s="1328">
        <f>'3p'!I86</f>
        <v>0</v>
      </c>
      <c r="K180" s="1329">
        <f>'3p'!J86</f>
        <v>0</v>
      </c>
      <c r="L180" s="1327">
        <f>'3p'!K86</f>
        <v>0</v>
      </c>
      <c r="M180" s="1328">
        <f>'3p'!L86</f>
        <v>0</v>
      </c>
      <c r="N180" s="1330">
        <f>'3p'!M86</f>
        <v>0</v>
      </c>
      <c r="O180" s="1344" t="str">
        <f>IF(ISBLANK('3p'!N86)=TRUE,"",'3p'!N86)</f>
        <v/>
      </c>
    </row>
    <row r="181" spans="4:15" ht="20.100000000000001" customHeight="1">
      <c r="D181" s="1722" t="s">
        <v>439</v>
      </c>
      <c r="E181" s="1722"/>
      <c r="F181" s="1722"/>
      <c r="G181" s="1723"/>
      <c r="H181" s="1202">
        <f>'3p'!G87</f>
        <v>0</v>
      </c>
      <c r="I181" s="1206">
        <f>'3p'!H87</f>
        <v>0</v>
      </c>
      <c r="J181" s="1181">
        <f>'3p'!I87</f>
        <v>0</v>
      </c>
      <c r="K181" s="1207">
        <f>'3p'!J87</f>
        <v>0</v>
      </c>
      <c r="L181" s="1206">
        <f>'3p'!K87</f>
        <v>0</v>
      </c>
      <c r="M181" s="1181">
        <f>'3p'!L87</f>
        <v>0</v>
      </c>
      <c r="N181" s="1303">
        <f>'3p'!M87</f>
        <v>0</v>
      </c>
      <c r="O181" s="1338" t="str">
        <f>IF(ISBLANK('3p'!N87)=TRUE,"",'3p'!N87)</f>
        <v/>
      </c>
    </row>
    <row r="182" spans="4:15" ht="20.100000000000001" customHeight="1" thickBot="1">
      <c r="D182" s="1724" t="s">
        <v>440</v>
      </c>
      <c r="E182" s="1724"/>
      <c r="F182" s="1724"/>
      <c r="G182" s="1725"/>
      <c r="H182" s="1331">
        <f>'3p'!G88</f>
        <v>0</v>
      </c>
      <c r="I182" s="1332">
        <f>'3p'!H88</f>
        <v>0</v>
      </c>
      <c r="J182" s="1333">
        <f>'3p'!I88</f>
        <v>0</v>
      </c>
      <c r="K182" s="1334">
        <f>'3p'!J88</f>
        <v>0</v>
      </c>
      <c r="L182" s="1335">
        <f>'3p'!K88</f>
        <v>0</v>
      </c>
      <c r="M182" s="1336">
        <f>'3p'!L88</f>
        <v>0</v>
      </c>
      <c r="N182" s="1337">
        <f>'3p'!M88</f>
        <v>0</v>
      </c>
      <c r="O182" s="1345" t="str">
        <f>IF(ISBLANK('3p'!N80)=TRUE,"",'3p'!N80)</f>
        <v/>
      </c>
    </row>
  </sheetData>
  <sheetProtection selectLockedCells="1" selectUnlockedCells="1"/>
  <mergeCells count="81">
    <mergeCell ref="D172:G172"/>
    <mergeCell ref="D181:G181"/>
    <mergeCell ref="D182:G182"/>
    <mergeCell ref="D145:G146"/>
    <mergeCell ref="H145:J145"/>
    <mergeCell ref="K145:M145"/>
    <mergeCell ref="N145:N146"/>
    <mergeCell ref="O145:O146"/>
    <mergeCell ref="D148:G148"/>
    <mergeCell ref="D19:D20"/>
    <mergeCell ref="E19:G19"/>
    <mergeCell ref="H19:H20"/>
    <mergeCell ref="D31:E32"/>
    <mergeCell ref="F31:H31"/>
    <mergeCell ref="D133:G133"/>
    <mergeCell ref="D109:G109"/>
    <mergeCell ref="D106:G107"/>
    <mergeCell ref="H106:J106"/>
    <mergeCell ref="D143:G143"/>
    <mergeCell ref="D142:G142"/>
    <mergeCell ref="K106:M106"/>
    <mergeCell ref="N106:N107"/>
    <mergeCell ref="O106:O107"/>
    <mergeCell ref="E100:G100"/>
    <mergeCell ref="D101:G101"/>
    <mergeCell ref="E102:G102"/>
    <mergeCell ref="D103:G103"/>
    <mergeCell ref="D104:G104"/>
    <mergeCell ref="D83:G83"/>
    <mergeCell ref="D84:D85"/>
    <mergeCell ref="E84:G84"/>
    <mergeCell ref="E85:G85"/>
    <mergeCell ref="D86:G86"/>
    <mergeCell ref="D87:D90"/>
    <mergeCell ref="E87:G87"/>
    <mergeCell ref="F88:G88"/>
    <mergeCell ref="F89:G89"/>
    <mergeCell ref="F90:G90"/>
    <mergeCell ref="J79:W79"/>
    <mergeCell ref="X79:X81"/>
    <mergeCell ref="H80:I80"/>
    <mergeCell ref="J80:P80"/>
    <mergeCell ref="Q80:U80"/>
    <mergeCell ref="D82:G82"/>
    <mergeCell ref="D74:G74"/>
    <mergeCell ref="E75:G75"/>
    <mergeCell ref="D76:G76"/>
    <mergeCell ref="D77:G77"/>
    <mergeCell ref="D79:G81"/>
    <mergeCell ref="H79:I79"/>
    <mergeCell ref="D60:D63"/>
    <mergeCell ref="E60:G60"/>
    <mergeCell ref="F61:G61"/>
    <mergeCell ref="F62:G62"/>
    <mergeCell ref="F63:G63"/>
    <mergeCell ref="E73:G73"/>
    <mergeCell ref="D55:G55"/>
    <mergeCell ref="D56:G56"/>
    <mergeCell ref="D57:D58"/>
    <mergeCell ref="E57:G57"/>
    <mergeCell ref="E58:G58"/>
    <mergeCell ref="D59:G59"/>
    <mergeCell ref="H52:I52"/>
    <mergeCell ref="J52:W52"/>
    <mergeCell ref="X52:X54"/>
    <mergeCell ref="H53:I53"/>
    <mergeCell ref="J53:P53"/>
    <mergeCell ref="Q53:U53"/>
    <mergeCell ref="D39:E39"/>
    <mergeCell ref="D41:E41"/>
    <mergeCell ref="D44:E44"/>
    <mergeCell ref="D47:E47"/>
    <mergeCell ref="D50:E50"/>
    <mergeCell ref="D52:G54"/>
    <mergeCell ref="I31:K31"/>
    <mergeCell ref="L31:L32"/>
    <mergeCell ref="D33:E33"/>
    <mergeCell ref="D34:E34"/>
    <mergeCell ref="D35:E35"/>
    <mergeCell ref="D38:E38"/>
    <mergeCell ref="C2:G2"/>
  </mergeCells>
  <phoneticPr fontId="7" type="noConversion"/>
  <conditionalFormatting sqref="E11:F17">
    <cfRule type="cellIs" dxfId="8" priority="1" operator="equal">
      <formula>0</formula>
    </cfRule>
  </conditionalFormatting>
  <conditionalFormatting sqref="G10:G17">
    <cfRule type="cellIs" dxfId="7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C2A-D118-44CA-AAB1-1A6F1DC44336}">
  <sheetPr>
    <tabColor rgb="FFFF0000"/>
    <pageSetUpPr fitToPage="1"/>
  </sheetPr>
  <dimension ref="A1:X43"/>
  <sheetViews>
    <sheetView showGridLines="0" zoomScaleNormal="100" workbookViewId="0"/>
  </sheetViews>
  <sheetFormatPr defaultColWidth="8.875" defaultRowHeight="13.5"/>
  <cols>
    <col min="1" max="1" width="1.875" style="382" customWidth="1"/>
    <col min="2" max="2" width="2.375" style="382" customWidth="1"/>
    <col min="3" max="3" width="2.125" style="383" customWidth="1"/>
    <col min="4" max="4" width="2.375" style="383" customWidth="1"/>
    <col min="5" max="5" width="24.625" style="383" bestFit="1" customWidth="1"/>
    <col min="6" max="19" width="5.875" style="383" customWidth="1"/>
    <col min="20" max="20" width="50.875" style="383" customWidth="1"/>
    <col min="21" max="21" width="7.875" style="382" customWidth="1"/>
    <col min="22" max="22" width="8.875" style="382"/>
    <col min="23" max="23" width="8.875" style="385" bestFit="1" customWidth="1"/>
    <col min="24" max="24" width="9.375" style="385" bestFit="1" customWidth="1"/>
    <col min="25" max="16384" width="8.875" style="382"/>
  </cols>
  <sheetData>
    <row r="1" spans="1:24" ht="19.7" customHeight="1">
      <c r="A1" s="381" t="s">
        <v>333</v>
      </c>
      <c r="T1" s="384"/>
    </row>
    <row r="2" spans="1:24" ht="2.1" customHeight="1">
      <c r="A2" s="386"/>
      <c r="B2" s="387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</row>
    <row r="7" spans="1:24">
      <c r="B7" s="389"/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1" t="s">
        <v>110</v>
      </c>
    </row>
    <row r="8" spans="1:24" ht="16.350000000000001" customHeight="1">
      <c r="B8" s="1694" t="s">
        <v>28</v>
      </c>
      <c r="C8" s="1694"/>
      <c r="D8" s="1694"/>
      <c r="E8" s="1694"/>
      <c r="F8" s="1698" t="s">
        <v>144</v>
      </c>
      <c r="G8" s="1699"/>
      <c r="H8" s="1699"/>
      <c r="I8" s="1699"/>
      <c r="J8" s="1699"/>
      <c r="K8" s="1699"/>
      <c r="L8" s="1699"/>
      <c r="M8" s="1699"/>
      <c r="N8" s="1699"/>
      <c r="O8" s="1699"/>
      <c r="P8" s="1699"/>
      <c r="Q8" s="1699"/>
      <c r="R8" s="1699"/>
      <c r="S8" s="1700"/>
      <c r="T8" s="1694" t="s">
        <v>112</v>
      </c>
      <c r="V8" s="382">
        <v>12</v>
      </c>
    </row>
    <row r="9" spans="1:24" ht="16.350000000000001" customHeight="1">
      <c r="B9" s="1703"/>
      <c r="C9" s="1703"/>
      <c r="D9" s="1703"/>
      <c r="E9" s="1703"/>
      <c r="F9" s="1715" t="s">
        <v>170</v>
      </c>
      <c r="G9" s="1716"/>
      <c r="H9" s="1716"/>
      <c r="I9" s="1716"/>
      <c r="J9" s="1716"/>
      <c r="K9" s="1716"/>
      <c r="L9" s="1716"/>
      <c r="M9" s="1716"/>
      <c r="N9" s="1716"/>
      <c r="O9" s="1716"/>
      <c r="P9" s="1716"/>
      <c r="Q9" s="1717"/>
      <c r="R9" s="542"/>
      <c r="S9" s="543"/>
      <c r="T9" s="1703"/>
    </row>
    <row r="10" spans="1:24">
      <c r="B10" s="1704"/>
      <c r="C10" s="1704"/>
      <c r="D10" s="1704"/>
      <c r="E10" s="1704"/>
      <c r="F10" s="527" t="s">
        <v>113</v>
      </c>
      <c r="G10" s="528" t="s">
        <v>114</v>
      </c>
      <c r="H10" s="528" t="s">
        <v>115</v>
      </c>
      <c r="I10" s="528" t="s">
        <v>116</v>
      </c>
      <c r="J10" s="528" t="s">
        <v>117</v>
      </c>
      <c r="K10" s="528" t="s">
        <v>118</v>
      </c>
      <c r="L10" s="528" t="s">
        <v>119</v>
      </c>
      <c r="M10" s="528" t="s">
        <v>120</v>
      </c>
      <c r="N10" s="528" t="s">
        <v>121</v>
      </c>
      <c r="O10" s="528" t="s">
        <v>122</v>
      </c>
      <c r="P10" s="544" t="s">
        <v>123</v>
      </c>
      <c r="Q10" s="566" t="s">
        <v>124</v>
      </c>
      <c r="R10" s="554" t="s">
        <v>125</v>
      </c>
      <c r="S10" s="529" t="s">
        <v>126</v>
      </c>
      <c r="T10" s="1704"/>
    </row>
    <row r="11" spans="1:24" s="398" customFormat="1">
      <c r="B11" s="1701" t="s">
        <v>45</v>
      </c>
      <c r="C11" s="1701"/>
      <c r="D11" s="1701"/>
      <c r="E11" s="1701"/>
      <c r="F11" s="491">
        <v>212</v>
      </c>
      <c r="G11" s="401">
        <f>F42</f>
        <v>199.2</v>
      </c>
      <c r="H11" s="401">
        <f>G42</f>
        <v>186.2</v>
      </c>
      <c r="I11" s="401">
        <f>H42</f>
        <v>173.94</v>
      </c>
      <c r="J11" s="401">
        <f>I42</f>
        <v>155.63999999999999</v>
      </c>
      <c r="K11" s="401">
        <f t="shared" ref="K11:Q11" si="0">J42</f>
        <v>141.14999999999998</v>
      </c>
      <c r="L11" s="401">
        <f t="shared" si="0"/>
        <v>127.44999999999997</v>
      </c>
      <c r="M11" s="401">
        <f t="shared" si="0"/>
        <v>115.52999999999997</v>
      </c>
      <c r="N11" s="401">
        <f t="shared" si="0"/>
        <v>101.12999999999997</v>
      </c>
      <c r="O11" s="401">
        <f>N42</f>
        <v>86.32999999999997</v>
      </c>
      <c r="P11" s="545">
        <f t="shared" si="0"/>
        <v>67.449999999999974</v>
      </c>
      <c r="Q11" s="567">
        <f t="shared" si="0"/>
        <v>65.249999999999972</v>
      </c>
      <c r="R11" s="555">
        <f>F11</f>
        <v>212</v>
      </c>
      <c r="S11" s="404">
        <f>R11/$V$8</f>
        <v>17.666666666666668</v>
      </c>
      <c r="T11" s="405"/>
      <c r="W11" s="406"/>
      <c r="X11" s="406"/>
    </row>
    <row r="12" spans="1:24">
      <c r="B12" s="1688" t="s">
        <v>44</v>
      </c>
      <c r="C12" s="1688"/>
      <c r="D12" s="1688"/>
      <c r="E12" s="1688"/>
      <c r="F12" s="492">
        <f t="shared" ref="F12:Q12" si="1">SUM(F13:F15)</f>
        <v>0</v>
      </c>
      <c r="G12" s="409">
        <f t="shared" si="1"/>
        <v>2.1</v>
      </c>
      <c r="H12" s="409">
        <f t="shared" si="1"/>
        <v>0.69</v>
      </c>
      <c r="I12" s="409">
        <f t="shared" si="1"/>
        <v>0.2</v>
      </c>
      <c r="J12" s="409">
        <f t="shared" si="1"/>
        <v>1.01</v>
      </c>
      <c r="K12" s="409">
        <f t="shared" si="1"/>
        <v>1.2</v>
      </c>
      <c r="L12" s="409">
        <f t="shared" si="1"/>
        <v>2.8</v>
      </c>
      <c r="M12" s="409">
        <f t="shared" si="1"/>
        <v>0.9</v>
      </c>
      <c r="N12" s="409">
        <f t="shared" si="1"/>
        <v>0.3</v>
      </c>
      <c r="O12" s="409">
        <f t="shared" si="1"/>
        <v>0.41</v>
      </c>
      <c r="P12" s="546">
        <f t="shared" si="1"/>
        <v>4.8</v>
      </c>
      <c r="Q12" s="568">
        <f t="shared" si="1"/>
        <v>2.21</v>
      </c>
      <c r="R12" s="556">
        <f>SUM(R13,R15)</f>
        <v>16.62</v>
      </c>
      <c r="S12" s="412">
        <f>R12/$V$8</f>
        <v>1.385</v>
      </c>
      <c r="T12" s="413"/>
    </row>
    <row r="13" spans="1:24" ht="17.45" customHeight="1">
      <c r="B13" s="414"/>
      <c r="C13" s="1690" t="s">
        <v>127</v>
      </c>
      <c r="D13" s="1691"/>
      <c r="E13" s="1691"/>
      <c r="F13" s="530"/>
      <c r="G13" s="531"/>
      <c r="H13" s="417">
        <v>0.69</v>
      </c>
      <c r="I13" s="417"/>
      <c r="J13" s="417"/>
      <c r="K13" s="417">
        <v>0.3</v>
      </c>
      <c r="L13" s="417">
        <v>1.3</v>
      </c>
      <c r="M13" s="417"/>
      <c r="N13" s="417">
        <v>0.3</v>
      </c>
      <c r="O13" s="417">
        <v>0.41</v>
      </c>
      <c r="P13" s="547">
        <v>0.1</v>
      </c>
      <c r="Q13" s="569">
        <v>0.13</v>
      </c>
      <c r="R13" s="557">
        <f>SUM(F13:Q13)</f>
        <v>3.23</v>
      </c>
      <c r="S13" s="420">
        <f>R13/$V$8</f>
        <v>0.26916666666666667</v>
      </c>
      <c r="T13" s="421" t="s">
        <v>156</v>
      </c>
    </row>
    <row r="14" spans="1:24">
      <c r="B14" s="414"/>
      <c r="C14" s="422"/>
      <c r="D14" s="414"/>
      <c r="E14" s="414"/>
      <c r="F14" s="494"/>
      <c r="G14" s="425"/>
      <c r="H14" s="425"/>
      <c r="I14" s="425"/>
      <c r="J14" s="425"/>
      <c r="K14" s="425"/>
      <c r="L14" s="425"/>
      <c r="M14" s="425"/>
      <c r="N14" s="425"/>
      <c r="O14" s="425"/>
      <c r="P14" s="548"/>
      <c r="Q14" s="570"/>
      <c r="R14" s="558"/>
      <c r="S14" s="428"/>
      <c r="T14" s="429"/>
    </row>
    <row r="15" spans="1:24" ht="17.45" customHeight="1">
      <c r="B15" s="414"/>
      <c r="C15" s="1685" t="s">
        <v>129</v>
      </c>
      <c r="D15" s="1686"/>
      <c r="E15" s="1686"/>
      <c r="F15" s="495"/>
      <c r="G15" s="430">
        <v>2.1</v>
      </c>
      <c r="H15" s="430"/>
      <c r="I15" s="430">
        <v>0.2</v>
      </c>
      <c r="J15" s="430">
        <v>1.01</v>
      </c>
      <c r="K15" s="430">
        <v>0.9</v>
      </c>
      <c r="L15" s="430">
        <v>1.5</v>
      </c>
      <c r="M15" s="430">
        <v>0.9</v>
      </c>
      <c r="N15" s="430"/>
      <c r="O15" s="430"/>
      <c r="P15" s="549">
        <v>4.7</v>
      </c>
      <c r="Q15" s="571">
        <v>2.08</v>
      </c>
      <c r="R15" s="559">
        <f>SUM(F15:Q15)</f>
        <v>13.390000000000002</v>
      </c>
      <c r="S15" s="433">
        <f>R15/$V$8</f>
        <v>1.1158333333333335</v>
      </c>
      <c r="T15" s="421" t="s">
        <v>192</v>
      </c>
    </row>
    <row r="16" spans="1:24" ht="18.600000000000001" customHeight="1">
      <c r="B16" s="414"/>
      <c r="C16" s="434"/>
      <c r="D16" s="435"/>
      <c r="E16" s="435"/>
      <c r="F16" s="496"/>
      <c r="G16" s="438"/>
      <c r="H16" s="438"/>
      <c r="I16" s="438"/>
      <c r="J16" s="438"/>
      <c r="K16" s="438"/>
      <c r="L16" s="438"/>
      <c r="M16" s="438"/>
      <c r="N16" s="438"/>
      <c r="O16" s="438"/>
      <c r="P16" s="550"/>
      <c r="Q16" s="572"/>
      <c r="R16" s="560"/>
      <c r="S16" s="441"/>
      <c r="T16" s="442"/>
      <c r="W16" s="443"/>
    </row>
    <row r="17" spans="2:23">
      <c r="B17" s="1688" t="s">
        <v>43</v>
      </c>
      <c r="C17" s="1688"/>
      <c r="D17" s="1688"/>
      <c r="E17" s="1688"/>
      <c r="F17" s="497">
        <v>12.8</v>
      </c>
      <c r="G17" s="446">
        <v>15.1</v>
      </c>
      <c r="H17" s="446">
        <v>12.95</v>
      </c>
      <c r="I17" s="446">
        <v>18.5</v>
      </c>
      <c r="J17" s="446">
        <v>15.5</v>
      </c>
      <c r="K17" s="446">
        <v>14.9</v>
      </c>
      <c r="L17" s="446">
        <v>14.72</v>
      </c>
      <c r="M17" s="446">
        <v>15.3</v>
      </c>
      <c r="N17" s="446">
        <v>15.1</v>
      </c>
      <c r="O17" s="446">
        <v>19.29</v>
      </c>
      <c r="P17" s="551">
        <v>7</v>
      </c>
      <c r="Q17" s="573">
        <v>4.1900000000000004</v>
      </c>
      <c r="R17" s="561">
        <f>SUM(R18,R31)</f>
        <v>165.35</v>
      </c>
      <c r="S17" s="449">
        <f t="shared" ref="S17:S38" si="2">R17/$V$8</f>
        <v>13.779166666666667</v>
      </c>
      <c r="T17" s="450"/>
    </row>
    <row r="18" spans="2:23" ht="17.45" customHeight="1">
      <c r="B18" s="414"/>
      <c r="C18" s="1690" t="s">
        <v>127</v>
      </c>
      <c r="D18" s="1691"/>
      <c r="E18" s="1691"/>
      <c r="F18" s="493">
        <f t="shared" ref="F18:Q18" si="3">F17-F31</f>
        <v>12.8</v>
      </c>
      <c r="G18" s="417">
        <f t="shared" si="3"/>
        <v>13.35</v>
      </c>
      <c r="H18" s="417">
        <f t="shared" si="3"/>
        <v>11.95</v>
      </c>
      <c r="I18" s="417">
        <f t="shared" si="3"/>
        <v>15.7</v>
      </c>
      <c r="J18" s="417">
        <f t="shared" si="3"/>
        <v>15.3</v>
      </c>
      <c r="K18" s="417">
        <f t="shared" si="3"/>
        <v>14.9</v>
      </c>
      <c r="L18" s="417">
        <f t="shared" si="3"/>
        <v>14.72</v>
      </c>
      <c r="M18" s="417">
        <f t="shared" si="3"/>
        <v>15.3</v>
      </c>
      <c r="N18" s="417">
        <f t="shared" si="3"/>
        <v>15.1</v>
      </c>
      <c r="O18" s="417">
        <f t="shared" si="3"/>
        <v>19.29</v>
      </c>
      <c r="P18" s="547">
        <f>P17-P31</f>
        <v>7</v>
      </c>
      <c r="Q18" s="605">
        <f t="shared" si="3"/>
        <v>4.1900000000000004</v>
      </c>
      <c r="R18" s="557">
        <f>SUM(F18:Q18)</f>
        <v>159.6</v>
      </c>
      <c r="S18" s="420">
        <f t="shared" si="2"/>
        <v>13.299999999999999</v>
      </c>
      <c r="T18" s="421"/>
      <c r="W18" s="451"/>
    </row>
    <row r="19" spans="2:23">
      <c r="B19" s="414"/>
      <c r="C19" s="422"/>
      <c r="D19" s="452" t="s">
        <v>131</v>
      </c>
      <c r="E19" s="453"/>
      <c r="F19" s="495">
        <v>7.8</v>
      </c>
      <c r="G19" s="430">
        <v>8.6999999999999993</v>
      </c>
      <c r="H19" s="430">
        <v>8.48</v>
      </c>
      <c r="I19" s="430">
        <v>9</v>
      </c>
      <c r="J19" s="430">
        <v>10.3</v>
      </c>
      <c r="K19" s="430">
        <v>9.4</v>
      </c>
      <c r="L19" s="430">
        <v>9.3000000000000007</v>
      </c>
      <c r="M19" s="430">
        <v>9.91</v>
      </c>
      <c r="N19" s="430">
        <v>9.9</v>
      </c>
      <c r="O19" s="430">
        <v>14.3</v>
      </c>
      <c r="P19" s="549">
        <v>5.0999999999999996</v>
      </c>
      <c r="Q19" s="571">
        <v>3.22</v>
      </c>
      <c r="R19" s="559">
        <f>SUM(F19:Q19)</f>
        <v>105.41</v>
      </c>
      <c r="S19" s="433">
        <f t="shared" si="2"/>
        <v>8.7841666666666658</v>
      </c>
      <c r="T19" s="421" t="s">
        <v>169</v>
      </c>
    </row>
    <row r="20" spans="2:23">
      <c r="B20" s="414"/>
      <c r="C20" s="422"/>
      <c r="D20" s="422" t="s">
        <v>132</v>
      </c>
      <c r="E20" s="414"/>
      <c r="F20" s="494">
        <v>0.2</v>
      </c>
      <c r="G20" s="425">
        <v>0.6</v>
      </c>
      <c r="H20" s="425">
        <v>0.25</v>
      </c>
      <c r="I20" s="425">
        <v>0.2</v>
      </c>
      <c r="J20" s="425">
        <v>0.3</v>
      </c>
      <c r="K20" s="425">
        <v>0.14000000000000001</v>
      </c>
      <c r="L20" s="425">
        <v>0.04</v>
      </c>
      <c r="M20" s="425">
        <v>0</v>
      </c>
      <c r="N20" s="425">
        <v>0.02</v>
      </c>
      <c r="O20" s="425">
        <v>0</v>
      </c>
      <c r="P20" s="548">
        <v>0</v>
      </c>
      <c r="Q20" s="570">
        <v>0</v>
      </c>
      <c r="R20" s="558">
        <f>SUM(F20:Q20)</f>
        <v>1.75</v>
      </c>
      <c r="S20" s="428">
        <f t="shared" si="2"/>
        <v>0.14583333333333334</v>
      </c>
      <c r="T20" s="429"/>
    </row>
    <row r="21" spans="2:23">
      <c r="B21" s="414"/>
      <c r="C21" s="422"/>
      <c r="D21" s="422" t="s">
        <v>67</v>
      </c>
      <c r="E21" s="455"/>
      <c r="F21" s="498">
        <f t="shared" ref="F21:N21" si="4">F18-SUM(F19:F20)</f>
        <v>4.8000000000000007</v>
      </c>
      <c r="G21" s="458">
        <f t="shared" si="4"/>
        <v>4.0500000000000007</v>
      </c>
      <c r="H21" s="458">
        <f t="shared" si="4"/>
        <v>3.2199999999999989</v>
      </c>
      <c r="I21" s="458">
        <f t="shared" si="4"/>
        <v>6.5</v>
      </c>
      <c r="J21" s="458">
        <f t="shared" si="4"/>
        <v>4.6999999999999993</v>
      </c>
      <c r="K21" s="458">
        <f t="shared" si="4"/>
        <v>5.3599999999999994</v>
      </c>
      <c r="L21" s="458">
        <f t="shared" si="4"/>
        <v>5.3800000000000008</v>
      </c>
      <c r="M21" s="458">
        <f t="shared" si="4"/>
        <v>5.3900000000000006</v>
      </c>
      <c r="N21" s="458">
        <f t="shared" si="4"/>
        <v>5.18</v>
      </c>
      <c r="O21" s="458">
        <f>O18-SUM(O19:O20)</f>
        <v>4.9899999999999984</v>
      </c>
      <c r="P21" s="458">
        <f>P18-SUM(P19:P20)</f>
        <v>1.9000000000000004</v>
      </c>
      <c r="Q21" s="574">
        <f>Q18-SUM(Q19:Q20)</f>
        <v>0.9700000000000002</v>
      </c>
      <c r="R21" s="562">
        <f>SUM(F21:Q21)</f>
        <v>52.439999999999991</v>
      </c>
      <c r="S21" s="460">
        <f t="shared" si="2"/>
        <v>4.3699999999999992</v>
      </c>
      <c r="T21" s="461"/>
    </row>
    <row r="22" spans="2:23">
      <c r="B22" s="414"/>
      <c r="C22" s="422"/>
      <c r="D22" s="538"/>
      <c r="E22" s="452" t="s">
        <v>157</v>
      </c>
      <c r="F22" s="494">
        <v>0.85</v>
      </c>
      <c r="G22" s="425">
        <v>0.83</v>
      </c>
      <c r="H22" s="425">
        <v>0.71</v>
      </c>
      <c r="I22" s="425">
        <v>1.25</v>
      </c>
      <c r="J22" s="425">
        <v>1.27</v>
      </c>
      <c r="K22" s="425">
        <v>1.1499999999999999</v>
      </c>
      <c r="L22" s="425">
        <v>1.08</v>
      </c>
      <c r="M22" s="425">
        <v>1.05</v>
      </c>
      <c r="N22" s="425">
        <v>1.1499999999999999</v>
      </c>
      <c r="O22" s="425">
        <v>0.76</v>
      </c>
      <c r="P22" s="548">
        <v>0.3</v>
      </c>
      <c r="Q22" s="570">
        <v>0.09</v>
      </c>
      <c r="R22" s="577">
        <f t="shared" ref="R22:R30" si="5">SUM(F22:Q22)</f>
        <v>10.490000000000002</v>
      </c>
      <c r="S22" s="433">
        <f t="shared" ref="S22:S30" si="6">R22/$V$8</f>
        <v>0.87416666666666687</v>
      </c>
      <c r="T22" s="421"/>
    </row>
    <row r="23" spans="2:23">
      <c r="B23" s="414"/>
      <c r="C23" s="422"/>
      <c r="D23" s="538"/>
      <c r="E23" s="540" t="s">
        <v>10</v>
      </c>
      <c r="F23" s="494">
        <v>0.04</v>
      </c>
      <c r="G23" s="425">
        <v>1.02</v>
      </c>
      <c r="H23" s="425">
        <v>0.2</v>
      </c>
      <c r="I23" s="425">
        <v>2.09</v>
      </c>
      <c r="J23" s="425">
        <v>0.19</v>
      </c>
      <c r="K23" s="425">
        <v>0.28000000000000003</v>
      </c>
      <c r="L23" s="425">
        <v>0.3</v>
      </c>
      <c r="M23" s="425">
        <v>0.55000000000000004</v>
      </c>
      <c r="N23" s="425">
        <v>0.32</v>
      </c>
      <c r="O23" s="425">
        <v>0.59</v>
      </c>
      <c r="P23" s="548">
        <v>0.52</v>
      </c>
      <c r="Q23" s="570">
        <v>0.34</v>
      </c>
      <c r="R23" s="578">
        <f t="shared" si="5"/>
        <v>6.4399999999999995</v>
      </c>
      <c r="S23" s="428">
        <f t="shared" si="6"/>
        <v>0.53666666666666663</v>
      </c>
      <c r="T23" s="429"/>
    </row>
    <row r="24" spans="2:23">
      <c r="B24" s="414"/>
      <c r="C24" s="422"/>
      <c r="D24" s="538"/>
      <c r="E24" s="540" t="s">
        <v>101</v>
      </c>
      <c r="F24" s="494">
        <v>1.03</v>
      </c>
      <c r="G24" s="425">
        <v>0.7</v>
      </c>
      <c r="H24" s="425">
        <v>0.68</v>
      </c>
      <c r="I24" s="425">
        <v>1.74</v>
      </c>
      <c r="J24" s="425">
        <v>1.7</v>
      </c>
      <c r="K24" s="425">
        <v>1.92</v>
      </c>
      <c r="L24" s="425">
        <v>2.72</v>
      </c>
      <c r="M24" s="425">
        <v>2.35</v>
      </c>
      <c r="N24" s="425">
        <v>2.15</v>
      </c>
      <c r="O24" s="425">
        <v>1.91</v>
      </c>
      <c r="P24" s="548">
        <v>0.36</v>
      </c>
      <c r="Q24" s="570">
        <v>0.15</v>
      </c>
      <c r="R24" s="578">
        <f t="shared" si="5"/>
        <v>17.409999999999997</v>
      </c>
      <c r="S24" s="428">
        <f t="shared" si="6"/>
        <v>1.450833333333333</v>
      </c>
      <c r="T24" s="429"/>
    </row>
    <row r="25" spans="2:23">
      <c r="B25" s="414"/>
      <c r="C25" s="422"/>
      <c r="D25" s="538"/>
      <c r="E25" s="540" t="s">
        <v>158</v>
      </c>
      <c r="F25" s="494">
        <v>0.37</v>
      </c>
      <c r="G25" s="425">
        <v>4.4499999999999998E-2</v>
      </c>
      <c r="H25" s="425">
        <v>6.1899999999999997E-2</v>
      </c>
      <c r="I25" s="425">
        <v>8.3000000000000004E-2</v>
      </c>
      <c r="J25" s="425">
        <v>7.4899999999999994E-2</v>
      </c>
      <c r="K25" s="425">
        <v>0.46</v>
      </c>
      <c r="L25" s="425">
        <v>4.2000000000000003E-2</v>
      </c>
      <c r="M25" s="425">
        <v>0.05</v>
      </c>
      <c r="N25" s="425">
        <v>6.0999999999999999E-2</v>
      </c>
      <c r="O25" s="425">
        <v>0.32</v>
      </c>
      <c r="P25" s="548">
        <v>1.7999999999999999E-2</v>
      </c>
      <c r="Q25" s="570">
        <v>0.02</v>
      </c>
      <c r="R25" s="578">
        <f t="shared" si="5"/>
        <v>1.6053000000000002</v>
      </c>
      <c r="S25" s="428">
        <f t="shared" si="6"/>
        <v>0.13377500000000001</v>
      </c>
      <c r="T25" s="429" t="s">
        <v>167</v>
      </c>
    </row>
    <row r="26" spans="2:23">
      <c r="B26" s="414"/>
      <c r="C26" s="422"/>
      <c r="D26" s="538"/>
      <c r="E26" s="540" t="s">
        <v>159</v>
      </c>
      <c r="F26" s="494">
        <v>0.36199999999999999</v>
      </c>
      <c r="G26" s="425">
        <v>0.34399999999999997</v>
      </c>
      <c r="H26" s="425">
        <v>0.35699999999999998</v>
      </c>
      <c r="I26" s="425">
        <v>0.42399999999999999</v>
      </c>
      <c r="J26" s="425">
        <v>0.39800000000000002</v>
      </c>
      <c r="K26" s="425">
        <v>0.40200000000000002</v>
      </c>
      <c r="L26" s="425">
        <v>0.40799999999999997</v>
      </c>
      <c r="M26" s="425">
        <v>0.42299999999999999</v>
      </c>
      <c r="N26" s="425">
        <v>0.39700000000000002</v>
      </c>
      <c r="O26" s="425">
        <v>0.3</v>
      </c>
      <c r="P26" s="548">
        <v>0.11</v>
      </c>
      <c r="Q26" s="570">
        <v>7.0000000000000007E-2</v>
      </c>
      <c r="R26" s="578">
        <f t="shared" si="5"/>
        <v>3.9949999999999992</v>
      </c>
      <c r="S26" s="428">
        <f t="shared" si="6"/>
        <v>0.33291666666666658</v>
      </c>
      <c r="T26" s="429"/>
    </row>
    <row r="27" spans="2:23">
      <c r="B27" s="414"/>
      <c r="C27" s="422"/>
      <c r="D27" s="538"/>
      <c r="E27" s="422" t="s">
        <v>162</v>
      </c>
      <c r="F27" s="494">
        <v>0.43</v>
      </c>
      <c r="G27" s="425">
        <v>0.71</v>
      </c>
      <c r="H27" s="425">
        <v>0.68</v>
      </c>
      <c r="I27" s="425">
        <v>0.61</v>
      </c>
      <c r="J27" s="425">
        <v>0.55000000000000004</v>
      </c>
      <c r="K27" s="425">
        <v>0.59</v>
      </c>
      <c r="L27" s="425">
        <v>0.38</v>
      </c>
      <c r="M27" s="425">
        <v>0.41</v>
      </c>
      <c r="N27" s="425">
        <v>0.38</v>
      </c>
      <c r="O27" s="425">
        <v>0.44</v>
      </c>
      <c r="P27" s="548">
        <v>0.37</v>
      </c>
      <c r="Q27" s="570">
        <v>0.13</v>
      </c>
      <c r="R27" s="578">
        <f>SUM(F27:Q27)</f>
        <v>5.68</v>
      </c>
      <c r="S27" s="428">
        <f>R27/$V$8</f>
        <v>0.47333333333333333</v>
      </c>
      <c r="T27" s="429"/>
    </row>
    <row r="28" spans="2:23">
      <c r="B28" s="414"/>
      <c r="C28" s="422"/>
      <c r="D28" s="538"/>
      <c r="E28" s="422" t="s">
        <v>160</v>
      </c>
      <c r="F28" s="494">
        <v>0.03</v>
      </c>
      <c r="G28" s="425">
        <v>0.04</v>
      </c>
      <c r="H28" s="425">
        <v>0.27</v>
      </c>
      <c r="I28" s="425">
        <v>0.06</v>
      </c>
      <c r="J28" s="425">
        <v>0.35</v>
      </c>
      <c r="K28" s="425">
        <v>4.5999999999999999E-2</v>
      </c>
      <c r="L28" s="425">
        <v>0.05</v>
      </c>
      <c r="M28" s="425">
        <v>0.06</v>
      </c>
      <c r="N28" s="425">
        <v>0.36899999999999999</v>
      </c>
      <c r="O28" s="425">
        <v>0.36899999999999999</v>
      </c>
      <c r="P28" s="548">
        <v>0.16</v>
      </c>
      <c r="Q28" s="570">
        <v>0.1</v>
      </c>
      <c r="R28" s="578">
        <f t="shared" si="5"/>
        <v>1.9040000000000001</v>
      </c>
      <c r="S28" s="428">
        <f t="shared" si="6"/>
        <v>0.15866666666666668</v>
      </c>
      <c r="T28" s="429"/>
    </row>
    <row r="29" spans="2:23">
      <c r="B29" s="414"/>
      <c r="C29" s="422"/>
      <c r="D29" s="538"/>
      <c r="E29" s="422" t="s">
        <v>161</v>
      </c>
      <c r="F29" s="494">
        <v>1.18</v>
      </c>
      <c r="G29" s="425">
        <v>0.16</v>
      </c>
      <c r="H29" s="425">
        <v>4.5999999999999999E-2</v>
      </c>
      <c r="I29" s="425">
        <v>3.6999999999999998E-2</v>
      </c>
      <c r="J29" s="425">
        <v>6.5000000000000002E-2</v>
      </c>
      <c r="K29" s="425">
        <v>6.8000000000000005E-2</v>
      </c>
      <c r="L29" s="425">
        <v>6.0999999999999999E-2</v>
      </c>
      <c r="M29" s="425">
        <v>0.09</v>
      </c>
      <c r="N29" s="425">
        <v>0.09</v>
      </c>
      <c r="O29" s="425">
        <v>0.21</v>
      </c>
      <c r="P29" s="548">
        <v>0.01</v>
      </c>
      <c r="Q29" s="570">
        <v>0.05</v>
      </c>
      <c r="R29" s="578">
        <f t="shared" si="5"/>
        <v>2.0669999999999997</v>
      </c>
      <c r="S29" s="428">
        <f t="shared" si="6"/>
        <v>0.17224999999999999</v>
      </c>
      <c r="T29" s="429" t="s">
        <v>168</v>
      </c>
    </row>
    <row r="30" spans="2:23">
      <c r="B30" s="414"/>
      <c r="C30" s="422"/>
      <c r="D30" s="539"/>
      <c r="E30" s="454" t="s">
        <v>163</v>
      </c>
      <c r="F30" s="494">
        <v>0.5080000000000009</v>
      </c>
      <c r="G30" s="425">
        <v>0.20150000000000068</v>
      </c>
      <c r="H30" s="425">
        <v>0.21509999999999918</v>
      </c>
      <c r="I30" s="425">
        <v>0.20599999999999952</v>
      </c>
      <c r="J30" s="425">
        <v>0.10209999999999919</v>
      </c>
      <c r="K30" s="425">
        <v>0.44399999999999995</v>
      </c>
      <c r="L30" s="425">
        <v>0.33900000000000041</v>
      </c>
      <c r="M30" s="425">
        <v>0.40700000000000092</v>
      </c>
      <c r="N30" s="425">
        <f>N21-SUM(N22:N29)</f>
        <v>0.2629999999999999</v>
      </c>
      <c r="O30" s="425">
        <v>9.0999999999998415E-2</v>
      </c>
      <c r="P30" s="581">
        <f>P21-SUM(P22:P29)</f>
        <v>5.2000000000000046E-2</v>
      </c>
      <c r="Q30" s="570">
        <f>Q21-SUM(Q22:Q29)</f>
        <v>2.0000000000000018E-2</v>
      </c>
      <c r="R30" s="579">
        <f t="shared" si="5"/>
        <v>2.8486999999999991</v>
      </c>
      <c r="S30" s="460">
        <f t="shared" si="6"/>
        <v>0.23739166666666658</v>
      </c>
      <c r="T30" s="461"/>
    </row>
    <row r="31" spans="2:23" ht="17.45" customHeight="1">
      <c r="B31" s="414"/>
      <c r="C31" s="1685" t="s">
        <v>129</v>
      </c>
      <c r="D31" s="1686"/>
      <c r="E31" s="1686"/>
      <c r="F31" s="495">
        <f t="shared" ref="F31:Q31" si="7">SUM(F32:F35)</f>
        <v>0</v>
      </c>
      <c r="G31" s="430">
        <f t="shared" si="7"/>
        <v>1.75</v>
      </c>
      <c r="H31" s="430">
        <f t="shared" si="7"/>
        <v>1</v>
      </c>
      <c r="I31" s="430">
        <f t="shared" si="7"/>
        <v>2.8</v>
      </c>
      <c r="J31" s="430">
        <f t="shared" si="7"/>
        <v>0.2</v>
      </c>
      <c r="K31" s="430">
        <f t="shared" si="7"/>
        <v>0</v>
      </c>
      <c r="L31" s="430">
        <f t="shared" si="7"/>
        <v>0</v>
      </c>
      <c r="M31" s="430">
        <f t="shared" si="7"/>
        <v>0</v>
      </c>
      <c r="N31" s="430">
        <f t="shared" si="7"/>
        <v>0</v>
      </c>
      <c r="O31" s="430">
        <f t="shared" si="7"/>
        <v>0</v>
      </c>
      <c r="P31" s="549">
        <f t="shared" si="7"/>
        <v>0</v>
      </c>
      <c r="Q31" s="571">
        <f t="shared" si="7"/>
        <v>0</v>
      </c>
      <c r="R31" s="559">
        <f>SUM(F31:Q31)</f>
        <v>5.75</v>
      </c>
      <c r="S31" s="433">
        <f t="shared" si="2"/>
        <v>0.47916666666666669</v>
      </c>
      <c r="T31" s="421"/>
    </row>
    <row r="32" spans="2:23" ht="17.45" customHeight="1">
      <c r="B32" s="414"/>
      <c r="C32" s="422"/>
      <c r="D32" s="452" t="s">
        <v>133</v>
      </c>
      <c r="E32" s="499"/>
      <c r="F32" s="495"/>
      <c r="G32" s="430"/>
      <c r="H32" s="430"/>
      <c r="I32" s="430"/>
      <c r="J32" s="430"/>
      <c r="K32" s="430"/>
      <c r="L32" s="430"/>
      <c r="M32" s="430"/>
      <c r="N32" s="430"/>
      <c r="O32" s="430"/>
      <c r="P32" s="549"/>
      <c r="Q32" s="571"/>
      <c r="R32" s="559">
        <f t="shared" ref="R32:R35" si="8">SUM(F32:Q32)</f>
        <v>0</v>
      </c>
      <c r="S32" s="433">
        <f t="shared" si="2"/>
        <v>0</v>
      </c>
      <c r="T32" s="421"/>
    </row>
    <row r="33" spans="2:24" ht="17.45" customHeight="1">
      <c r="B33" s="414"/>
      <c r="C33" s="422"/>
      <c r="D33" s="422" t="s">
        <v>135</v>
      </c>
      <c r="E33" s="500"/>
      <c r="F33" s="494"/>
      <c r="G33" s="425">
        <v>1.75</v>
      </c>
      <c r="H33" s="425"/>
      <c r="I33" s="425">
        <v>1.8</v>
      </c>
      <c r="J33" s="425"/>
      <c r="K33" s="425"/>
      <c r="L33" s="425"/>
      <c r="M33" s="425"/>
      <c r="N33" s="425"/>
      <c r="O33" s="425"/>
      <c r="P33" s="548"/>
      <c r="Q33" s="570"/>
      <c r="R33" s="558">
        <f t="shared" si="8"/>
        <v>3.55</v>
      </c>
      <c r="S33" s="428">
        <f t="shared" si="2"/>
        <v>0.29583333333333334</v>
      </c>
      <c r="T33" s="429"/>
    </row>
    <row r="34" spans="2:24" ht="17.45" customHeight="1">
      <c r="B34" s="414"/>
      <c r="C34" s="422"/>
      <c r="D34" s="422" t="s">
        <v>136</v>
      </c>
      <c r="E34" s="500"/>
      <c r="F34" s="494"/>
      <c r="G34" s="425"/>
      <c r="H34" s="425">
        <v>1</v>
      </c>
      <c r="I34" s="425">
        <v>1</v>
      </c>
      <c r="J34" s="425">
        <v>0.2</v>
      </c>
      <c r="K34" s="425"/>
      <c r="L34" s="425"/>
      <c r="M34" s="425"/>
      <c r="N34" s="425"/>
      <c r="O34" s="425"/>
      <c r="P34" s="548"/>
      <c r="Q34" s="570"/>
      <c r="R34" s="558">
        <f t="shared" si="8"/>
        <v>2.2000000000000002</v>
      </c>
      <c r="S34" s="428">
        <f t="shared" si="2"/>
        <v>0.18333333333333335</v>
      </c>
      <c r="T34" s="429" t="s">
        <v>152</v>
      </c>
    </row>
    <row r="35" spans="2:24" ht="17.45" customHeight="1">
      <c r="B35" s="414"/>
      <c r="C35" s="422"/>
      <c r="D35" s="422" t="s">
        <v>67</v>
      </c>
      <c r="E35" s="414"/>
      <c r="F35" s="494"/>
      <c r="G35" s="425"/>
      <c r="H35" s="425"/>
      <c r="I35" s="425"/>
      <c r="J35" s="425"/>
      <c r="K35" s="425"/>
      <c r="L35" s="425"/>
      <c r="M35" s="425"/>
      <c r="N35" s="425"/>
      <c r="O35" s="425"/>
      <c r="P35" s="548"/>
      <c r="Q35" s="570"/>
      <c r="R35" s="558">
        <f t="shared" si="8"/>
        <v>0</v>
      </c>
      <c r="S35" s="428">
        <f t="shared" si="2"/>
        <v>0</v>
      </c>
      <c r="T35" s="429"/>
    </row>
    <row r="36" spans="2:24">
      <c r="B36" s="1688" t="s">
        <v>42</v>
      </c>
      <c r="C36" s="1688"/>
      <c r="D36" s="1688"/>
      <c r="E36" s="1688"/>
      <c r="F36" s="497">
        <f t="shared" ref="F36:R36" si="9">F12-F17</f>
        <v>-12.8</v>
      </c>
      <c r="G36" s="446">
        <f t="shared" si="9"/>
        <v>-13</v>
      </c>
      <c r="H36" s="446">
        <f t="shared" si="9"/>
        <v>-12.26</v>
      </c>
      <c r="I36" s="446">
        <f t="shared" si="9"/>
        <v>-18.3</v>
      </c>
      <c r="J36" s="446">
        <f t="shared" si="9"/>
        <v>-14.49</v>
      </c>
      <c r="K36" s="446">
        <f t="shared" si="9"/>
        <v>-13.700000000000001</v>
      </c>
      <c r="L36" s="446">
        <f t="shared" si="9"/>
        <v>-11.920000000000002</v>
      </c>
      <c r="M36" s="446">
        <f t="shared" si="9"/>
        <v>-14.4</v>
      </c>
      <c r="N36" s="446">
        <f t="shared" si="9"/>
        <v>-14.799999999999999</v>
      </c>
      <c r="O36" s="446">
        <f t="shared" si="9"/>
        <v>-18.88</v>
      </c>
      <c r="P36" s="551">
        <f>P12-P17</f>
        <v>-2.2000000000000002</v>
      </c>
      <c r="Q36" s="573">
        <f t="shared" si="9"/>
        <v>-1.9800000000000004</v>
      </c>
      <c r="R36" s="561">
        <f t="shared" si="9"/>
        <v>-148.72999999999999</v>
      </c>
      <c r="S36" s="449">
        <f t="shared" si="2"/>
        <v>-12.394166666666665</v>
      </c>
      <c r="T36" s="465"/>
    </row>
    <row r="37" spans="2:24">
      <c r="B37" s="466"/>
      <c r="C37" s="467" t="s">
        <v>137</v>
      </c>
      <c r="D37" s="467"/>
      <c r="E37" s="467"/>
      <c r="F37" s="501">
        <f t="shared" ref="F37:R37" si="10">F13-F18</f>
        <v>-12.8</v>
      </c>
      <c r="G37" s="470">
        <f t="shared" si="10"/>
        <v>-13.35</v>
      </c>
      <c r="H37" s="470">
        <f t="shared" si="10"/>
        <v>-11.26</v>
      </c>
      <c r="I37" s="470">
        <f t="shared" si="10"/>
        <v>-15.7</v>
      </c>
      <c r="J37" s="470">
        <f t="shared" si="10"/>
        <v>-15.3</v>
      </c>
      <c r="K37" s="470">
        <f t="shared" si="10"/>
        <v>-14.6</v>
      </c>
      <c r="L37" s="470">
        <f t="shared" si="10"/>
        <v>-13.42</v>
      </c>
      <c r="M37" s="470">
        <f t="shared" si="10"/>
        <v>-15.3</v>
      </c>
      <c r="N37" s="470">
        <f t="shared" si="10"/>
        <v>-14.799999999999999</v>
      </c>
      <c r="O37" s="470">
        <f t="shared" si="10"/>
        <v>-18.88</v>
      </c>
      <c r="P37" s="552">
        <f t="shared" si="10"/>
        <v>-6.9</v>
      </c>
      <c r="Q37" s="575">
        <f t="shared" si="10"/>
        <v>-4.0600000000000005</v>
      </c>
      <c r="R37" s="563">
        <f t="shared" si="10"/>
        <v>-156.37</v>
      </c>
      <c r="S37" s="473">
        <f t="shared" si="2"/>
        <v>-13.030833333333334</v>
      </c>
      <c r="T37" s="474"/>
    </row>
    <row r="38" spans="2:24" ht="15.6" customHeight="1">
      <c r="B38" s="1688" t="s">
        <v>138</v>
      </c>
      <c r="C38" s="1688"/>
      <c r="D38" s="1688"/>
      <c r="E38" s="1688"/>
      <c r="F38" s="497"/>
      <c r="G38" s="446"/>
      <c r="H38" s="446"/>
      <c r="I38" s="446"/>
      <c r="J38" s="446"/>
      <c r="K38" s="446"/>
      <c r="L38" s="446"/>
      <c r="M38" s="446"/>
      <c r="N38" s="446"/>
      <c r="O38" s="446"/>
      <c r="P38" s="551"/>
      <c r="Q38" s="573"/>
      <c r="R38" s="564">
        <f>SUM(F38:Q38)</f>
        <v>0</v>
      </c>
      <c r="S38" s="449">
        <f t="shared" si="2"/>
        <v>0</v>
      </c>
      <c r="T38" s="477"/>
    </row>
    <row r="39" spans="2:24" hidden="1">
      <c r="B39" s="414"/>
      <c r="C39" s="414"/>
      <c r="D39" s="414"/>
      <c r="E39" s="414"/>
      <c r="F39" s="494"/>
      <c r="G39" s="425"/>
      <c r="H39" s="425"/>
      <c r="I39" s="425"/>
      <c r="J39" s="425"/>
      <c r="K39" s="425"/>
      <c r="L39" s="425"/>
      <c r="M39" s="425"/>
      <c r="N39" s="425"/>
      <c r="O39" s="425"/>
      <c r="P39" s="548"/>
      <c r="Q39" s="570"/>
      <c r="R39" s="558"/>
      <c r="S39" s="428"/>
      <c r="T39" s="480"/>
    </row>
    <row r="40" spans="2:24" hidden="1">
      <c r="B40" s="414"/>
      <c r="C40" s="414"/>
      <c r="D40" s="414"/>
      <c r="E40" s="414"/>
      <c r="F40" s="494"/>
      <c r="G40" s="425"/>
      <c r="H40" s="425"/>
      <c r="I40" s="425"/>
      <c r="J40" s="425"/>
      <c r="K40" s="425"/>
      <c r="L40" s="425"/>
      <c r="M40" s="425"/>
      <c r="N40" s="425"/>
      <c r="O40" s="425"/>
      <c r="P40" s="548"/>
      <c r="Q40" s="570"/>
      <c r="R40" s="558"/>
      <c r="S40" s="428"/>
      <c r="T40" s="480"/>
    </row>
    <row r="41" spans="2:24" hidden="1">
      <c r="B41" s="435"/>
      <c r="C41" s="435"/>
      <c r="D41" s="435"/>
      <c r="E41" s="435"/>
      <c r="F41" s="496"/>
      <c r="G41" s="438"/>
      <c r="H41" s="438"/>
      <c r="I41" s="438"/>
      <c r="J41" s="438"/>
      <c r="K41" s="438"/>
      <c r="L41" s="438"/>
      <c r="M41" s="438"/>
      <c r="N41" s="438"/>
      <c r="O41" s="438"/>
      <c r="P41" s="550"/>
      <c r="Q41" s="572"/>
      <c r="R41" s="560"/>
      <c r="S41" s="441"/>
      <c r="T41" s="482"/>
    </row>
    <row r="42" spans="2:24" s="398" customFormat="1">
      <c r="B42" s="1683" t="s">
        <v>143</v>
      </c>
      <c r="C42" s="1683"/>
      <c r="D42" s="1683"/>
      <c r="E42" s="1683"/>
      <c r="F42" s="502">
        <f t="shared" ref="F42:R42" si="11">F11+F36+F38</f>
        <v>199.2</v>
      </c>
      <c r="G42" s="485">
        <f t="shared" si="11"/>
        <v>186.2</v>
      </c>
      <c r="H42" s="485">
        <f t="shared" si="11"/>
        <v>173.94</v>
      </c>
      <c r="I42" s="485">
        <f t="shared" si="11"/>
        <v>155.63999999999999</v>
      </c>
      <c r="J42" s="485">
        <f t="shared" si="11"/>
        <v>141.14999999999998</v>
      </c>
      <c r="K42" s="485">
        <f t="shared" si="11"/>
        <v>127.44999999999997</v>
      </c>
      <c r="L42" s="485">
        <f t="shared" si="11"/>
        <v>115.52999999999997</v>
      </c>
      <c r="M42" s="485">
        <f t="shared" si="11"/>
        <v>101.12999999999997</v>
      </c>
      <c r="N42" s="485">
        <f t="shared" si="11"/>
        <v>86.32999999999997</v>
      </c>
      <c r="O42" s="485">
        <f t="shared" si="11"/>
        <v>67.449999999999974</v>
      </c>
      <c r="P42" s="553">
        <f>P11+P36+P38</f>
        <v>65.249999999999972</v>
      </c>
      <c r="Q42" s="576">
        <f t="shared" si="11"/>
        <v>63.269999999999968</v>
      </c>
      <c r="R42" s="565">
        <f t="shared" si="11"/>
        <v>63.27000000000001</v>
      </c>
      <c r="S42" s="488">
        <f>R42/$V$8</f>
        <v>5.2725000000000009</v>
      </c>
      <c r="T42" s="489"/>
      <c r="W42" s="406"/>
      <c r="X42" s="406"/>
    </row>
    <row r="43" spans="2:24"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490"/>
      <c r="R43" s="490"/>
    </row>
  </sheetData>
  <mergeCells count="14">
    <mergeCell ref="C13:E13"/>
    <mergeCell ref="B8:E10"/>
    <mergeCell ref="F8:S8"/>
    <mergeCell ref="T8:T10"/>
    <mergeCell ref="B11:E11"/>
    <mergeCell ref="B12:E12"/>
    <mergeCell ref="F9:Q9"/>
    <mergeCell ref="B42:E42"/>
    <mergeCell ref="C15:E15"/>
    <mergeCell ref="B17:E17"/>
    <mergeCell ref="C18:E18"/>
    <mergeCell ref="C31:E31"/>
    <mergeCell ref="B36:E36"/>
    <mergeCell ref="B38:E38"/>
  </mergeCells>
  <phoneticPr fontId="7" type="noConversion"/>
  <conditionalFormatting sqref="C1:T6">
    <cfRule type="cellIs" dxfId="6" priority="7" operator="equal">
      <formula>0</formula>
    </cfRule>
  </conditionalFormatting>
  <conditionalFormatting sqref="C43:T1048576">
    <cfRule type="cellIs" dxfId="5" priority="9" operator="equal">
      <formula>0</formula>
    </cfRule>
  </conditionalFormatting>
  <conditionalFormatting sqref="F38:Q42">
    <cfRule type="cellIs" dxfId="4" priority="8" operator="equal">
      <formula>0</formula>
    </cfRule>
  </conditionalFormatting>
  <conditionalFormatting sqref="F11:S12 H13 K13:L13 N13:O13 R13:S13 F14:S17 F18:O18 R18:S18 F19:S29 F30:Q36 R30:S42">
    <cfRule type="cellIs" dxfId="3" priority="4" operator="equal">
      <formula>0</formula>
    </cfRule>
  </conditionalFormatting>
  <conditionalFormatting sqref="F11:S12 H13 K13:L13 N13:O13 R13:S13 F14:S17 F18:O18 R18:S18 F19:S42">
    <cfRule type="cellIs" dxfId="2" priority="5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99A2-B375-4CA1-B3C7-9BC0A5AD8240}">
  <dimension ref="A1:T35"/>
  <sheetViews>
    <sheetView topLeftCell="A6" workbookViewId="0">
      <selection activeCell="A4" sqref="A4:F5"/>
    </sheetView>
  </sheetViews>
  <sheetFormatPr defaultRowHeight="16.5"/>
  <cols>
    <col min="5" max="5" width="16.125" customWidth="1"/>
    <col min="20" max="20" width="53.625" customWidth="1"/>
  </cols>
  <sheetData>
    <row r="1" spans="1:20">
      <c r="A1" s="1817" t="s">
        <v>28</v>
      </c>
      <c r="B1" s="1818"/>
      <c r="C1" s="1818"/>
      <c r="D1" s="1818"/>
      <c r="E1" s="1819"/>
      <c r="F1" s="1826" t="s">
        <v>306</v>
      </c>
      <c r="G1" s="1791"/>
      <c r="H1" s="1791"/>
      <c r="I1" s="1791"/>
      <c r="J1" s="1791"/>
      <c r="K1" s="1791"/>
      <c r="L1" s="1791"/>
      <c r="M1" s="1791"/>
      <c r="N1" s="1791"/>
      <c r="O1" s="1791"/>
      <c r="P1" s="1791"/>
      <c r="Q1" s="1791"/>
      <c r="R1" s="1791"/>
      <c r="S1" s="1792"/>
      <c r="T1" s="1827" t="s">
        <v>307</v>
      </c>
    </row>
    <row r="2" spans="1:20" ht="23.25">
      <c r="A2" s="1820"/>
      <c r="B2" s="1821"/>
      <c r="C2" s="1821"/>
      <c r="D2" s="1821"/>
      <c r="E2" s="1822"/>
      <c r="F2" s="1826" t="s">
        <v>308</v>
      </c>
      <c r="G2" s="1830"/>
      <c r="H2" s="1831" t="s">
        <v>303</v>
      </c>
      <c r="I2" s="1791"/>
      <c r="J2" s="1791"/>
      <c r="K2" s="1791"/>
      <c r="L2" s="1791"/>
      <c r="M2" s="1791"/>
      <c r="N2" s="1791"/>
      <c r="O2" s="1791"/>
      <c r="P2" s="1791"/>
      <c r="Q2" s="1792"/>
      <c r="R2" s="718"/>
      <c r="S2" s="719"/>
      <c r="T2" s="1828"/>
    </row>
    <row r="3" spans="1:20">
      <c r="A3" s="1823"/>
      <c r="B3" s="1824"/>
      <c r="C3" s="1824"/>
      <c r="D3" s="1824"/>
      <c r="E3" s="1825"/>
      <c r="F3" s="720" t="s">
        <v>113</v>
      </c>
      <c r="G3" s="721" t="s">
        <v>114</v>
      </c>
      <c r="H3" s="721" t="s">
        <v>115</v>
      </c>
      <c r="I3" s="721" t="s">
        <v>116</v>
      </c>
      <c r="J3" s="721" t="s">
        <v>117</v>
      </c>
      <c r="K3" s="721" t="s">
        <v>118</v>
      </c>
      <c r="L3" s="721" t="s">
        <v>119</v>
      </c>
      <c r="M3" s="721" t="s">
        <v>120</v>
      </c>
      <c r="N3" s="721" t="s">
        <v>121</v>
      </c>
      <c r="O3" s="721" t="s">
        <v>122</v>
      </c>
      <c r="P3" s="721" t="s">
        <v>123</v>
      </c>
      <c r="Q3" s="722" t="s">
        <v>124</v>
      </c>
      <c r="R3" s="723" t="s">
        <v>309</v>
      </c>
      <c r="S3" s="724" t="s">
        <v>310</v>
      </c>
      <c r="T3" s="1829"/>
    </row>
    <row r="4" spans="1:20">
      <c r="A4" s="1814" t="s">
        <v>45</v>
      </c>
      <c r="B4" s="1815"/>
      <c r="C4" s="1815"/>
      <c r="D4" s="1815"/>
      <c r="E4" s="1816"/>
      <c r="F4" s="760">
        <v>4100</v>
      </c>
      <c r="G4" s="750" t="s">
        <v>311</v>
      </c>
      <c r="H4" s="871">
        <v>3995.3713430000007</v>
      </c>
      <c r="I4" s="871">
        <v>3959.2228690000006</v>
      </c>
      <c r="J4" s="871">
        <v>3934.2363700000005</v>
      </c>
      <c r="K4" s="871">
        <v>3893.2363700000005</v>
      </c>
      <c r="L4" s="871">
        <v>3850.7363700000005</v>
      </c>
      <c r="M4" s="871">
        <v>3806.7363700000005</v>
      </c>
      <c r="N4" s="871">
        <v>3765.7363700000005</v>
      </c>
      <c r="O4" s="871">
        <v>3723.2363700000005</v>
      </c>
      <c r="P4" s="871">
        <v>3679.2363700000005</v>
      </c>
      <c r="Q4" s="872">
        <v>3638.2363700000005</v>
      </c>
      <c r="R4" s="873">
        <v>4099.9981340000004</v>
      </c>
      <c r="S4" s="873">
        <v>4099.9981340000004</v>
      </c>
      <c r="T4" s="725"/>
    </row>
    <row r="5" spans="1:20" ht="17.25" thickBot="1">
      <c r="A5" s="1834" t="s">
        <v>44</v>
      </c>
      <c r="B5" s="1835"/>
      <c r="C5" s="1835"/>
      <c r="D5" s="1835"/>
      <c r="E5" s="1836"/>
      <c r="F5" s="761">
        <v>1</v>
      </c>
      <c r="G5" s="751">
        <v>1</v>
      </c>
      <c r="H5" s="874">
        <v>5.5227129999999995</v>
      </c>
      <c r="I5" s="874">
        <v>24.503191999999999</v>
      </c>
      <c r="J5" s="874">
        <v>3.5</v>
      </c>
      <c r="K5" s="874">
        <v>2</v>
      </c>
      <c r="L5" s="874">
        <v>2</v>
      </c>
      <c r="M5" s="874">
        <v>3.5</v>
      </c>
      <c r="N5" s="874">
        <v>2</v>
      </c>
      <c r="O5" s="874">
        <v>2</v>
      </c>
      <c r="P5" s="874">
        <v>3.5</v>
      </c>
      <c r="Q5" s="875">
        <v>2</v>
      </c>
      <c r="R5" s="876">
        <v>52.633994999999999</v>
      </c>
      <c r="S5" s="876">
        <v>4.3861662499999996</v>
      </c>
      <c r="T5" s="726"/>
    </row>
    <row r="6" spans="1:20" ht="17.25" thickBot="1">
      <c r="A6" s="1837"/>
      <c r="B6" s="1839" t="s">
        <v>127</v>
      </c>
      <c r="C6" s="1840"/>
      <c r="D6" s="1840"/>
      <c r="E6" s="1841"/>
      <c r="F6" s="762" t="s">
        <v>312</v>
      </c>
      <c r="G6" s="752" t="s">
        <v>312</v>
      </c>
      <c r="H6" s="877">
        <v>4.47342</v>
      </c>
      <c r="I6" s="877">
        <v>0.80486199999999997</v>
      </c>
      <c r="J6" s="877">
        <v>1.5</v>
      </c>
      <c r="K6" s="877">
        <v>0</v>
      </c>
      <c r="L6" s="877">
        <v>0</v>
      </c>
      <c r="M6" s="877">
        <v>1.5</v>
      </c>
      <c r="N6" s="877">
        <v>0</v>
      </c>
      <c r="O6" s="877">
        <v>0</v>
      </c>
      <c r="P6" s="877">
        <v>1.5</v>
      </c>
      <c r="Q6" s="878">
        <v>0</v>
      </c>
      <c r="R6" s="879">
        <v>9.7782820000000008</v>
      </c>
      <c r="S6" s="879">
        <v>0.81485683333333336</v>
      </c>
      <c r="T6" s="727" t="s">
        <v>313</v>
      </c>
    </row>
    <row r="7" spans="1:20">
      <c r="A7" s="1838"/>
      <c r="B7" s="1842" t="s">
        <v>129</v>
      </c>
      <c r="C7" s="1843"/>
      <c r="D7" s="1843"/>
      <c r="E7" s="1844"/>
      <c r="F7" s="763">
        <v>1</v>
      </c>
      <c r="G7" s="753">
        <v>1</v>
      </c>
      <c r="H7" s="880"/>
      <c r="I7" s="880"/>
      <c r="J7" s="880">
        <v>2</v>
      </c>
      <c r="K7" s="880">
        <v>2</v>
      </c>
      <c r="L7" s="880">
        <v>2</v>
      </c>
      <c r="M7" s="880">
        <v>2</v>
      </c>
      <c r="N7" s="880">
        <v>2</v>
      </c>
      <c r="O7" s="880">
        <v>2</v>
      </c>
      <c r="P7" s="880">
        <v>2</v>
      </c>
      <c r="Q7" s="881">
        <v>2</v>
      </c>
      <c r="R7" s="882">
        <v>42.855712999999994</v>
      </c>
      <c r="S7" s="882">
        <v>3.5713094166666663</v>
      </c>
      <c r="T7" s="728" t="s">
        <v>314</v>
      </c>
    </row>
    <row r="8" spans="1:20" ht="17.25" thickBot="1">
      <c r="A8" s="1845" t="s">
        <v>315</v>
      </c>
      <c r="B8" s="1846"/>
      <c r="C8" s="1846"/>
      <c r="D8" s="1846"/>
      <c r="E8" s="1847"/>
      <c r="F8" s="761">
        <v>62</v>
      </c>
      <c r="G8" s="751">
        <v>44</v>
      </c>
      <c r="H8" s="874">
        <v>41.671187000000003</v>
      </c>
      <c r="I8" s="874">
        <v>49.489691000000001</v>
      </c>
      <c r="J8" s="874">
        <v>44.5</v>
      </c>
      <c r="K8" s="874">
        <v>44.5</v>
      </c>
      <c r="L8" s="874">
        <v>46</v>
      </c>
      <c r="M8" s="874">
        <v>44.5</v>
      </c>
      <c r="N8" s="874">
        <v>44.5</v>
      </c>
      <c r="O8" s="874">
        <v>46</v>
      </c>
      <c r="P8" s="874">
        <v>44.5</v>
      </c>
      <c r="Q8" s="875">
        <v>44.5</v>
      </c>
      <c r="R8" s="876">
        <v>556.895759</v>
      </c>
      <c r="S8" s="876">
        <v>46.407979916666669</v>
      </c>
      <c r="T8" s="726"/>
    </row>
    <row r="9" spans="1:20" ht="17.25" thickBot="1">
      <c r="A9" s="1837"/>
      <c r="B9" s="1839" t="s">
        <v>127</v>
      </c>
      <c r="C9" s="1840"/>
      <c r="D9" s="1840"/>
      <c r="E9" s="1841"/>
      <c r="F9" s="764">
        <v>62</v>
      </c>
      <c r="G9" s="754">
        <v>44</v>
      </c>
      <c r="H9" s="883">
        <v>41.671187000000003</v>
      </c>
      <c r="I9" s="883">
        <v>49.489691000000001</v>
      </c>
      <c r="J9" s="883">
        <v>44.5</v>
      </c>
      <c r="K9" s="883">
        <v>44.5</v>
      </c>
      <c r="L9" s="883">
        <v>46</v>
      </c>
      <c r="M9" s="883">
        <v>44.5</v>
      </c>
      <c r="N9" s="883">
        <v>44.5</v>
      </c>
      <c r="O9" s="883">
        <v>46</v>
      </c>
      <c r="P9" s="883">
        <v>44.5</v>
      </c>
      <c r="Q9" s="884">
        <v>44.5</v>
      </c>
      <c r="R9" s="885">
        <v>556.895759</v>
      </c>
      <c r="S9" s="885">
        <v>46.407979916666669</v>
      </c>
      <c r="T9" s="729"/>
    </row>
    <row r="10" spans="1:20" ht="24" thickBot="1">
      <c r="A10" s="1848"/>
      <c r="B10" s="730"/>
      <c r="C10" s="1850" t="s">
        <v>15</v>
      </c>
      <c r="D10" s="1851"/>
      <c r="E10" s="1852"/>
      <c r="F10" s="762">
        <v>25</v>
      </c>
      <c r="G10" s="752">
        <v>34</v>
      </c>
      <c r="H10" s="877">
        <v>28.590949999999999</v>
      </c>
      <c r="I10" s="877">
        <v>29.036720000000003</v>
      </c>
      <c r="J10" s="877">
        <v>28</v>
      </c>
      <c r="K10" s="877">
        <v>28</v>
      </c>
      <c r="L10" s="877">
        <v>28</v>
      </c>
      <c r="M10" s="877">
        <v>28</v>
      </c>
      <c r="N10" s="877">
        <v>28</v>
      </c>
      <c r="O10" s="877">
        <v>28</v>
      </c>
      <c r="P10" s="877">
        <v>28</v>
      </c>
      <c r="Q10" s="878">
        <v>28</v>
      </c>
      <c r="R10" s="879">
        <v>340.77494999999999</v>
      </c>
      <c r="S10" s="879">
        <v>28.3979125</v>
      </c>
      <c r="T10" s="731"/>
    </row>
    <row r="11" spans="1:20" ht="17.25" thickBot="1">
      <c r="A11" s="1848"/>
      <c r="B11" s="730"/>
      <c r="C11" s="1853" t="s">
        <v>316</v>
      </c>
      <c r="D11" s="1854"/>
      <c r="E11" s="1855"/>
      <c r="F11" s="765" t="s">
        <v>312</v>
      </c>
      <c r="G11" s="755">
        <v>1</v>
      </c>
      <c r="H11" s="886">
        <v>0</v>
      </c>
      <c r="I11" s="886">
        <v>0</v>
      </c>
      <c r="J11" s="886">
        <v>0</v>
      </c>
      <c r="K11" s="886">
        <v>0</v>
      </c>
      <c r="L11" s="886">
        <v>0</v>
      </c>
      <c r="M11" s="886">
        <v>0</v>
      </c>
      <c r="N11" s="886">
        <v>0</v>
      </c>
      <c r="O11" s="886">
        <v>0</v>
      </c>
      <c r="P11" s="886">
        <v>0</v>
      </c>
      <c r="Q11" s="887">
        <v>0</v>
      </c>
      <c r="R11" s="888">
        <v>1.1417999999999999</v>
      </c>
      <c r="S11" s="888">
        <v>9.5149999999999998E-2</v>
      </c>
      <c r="T11" s="732" t="s">
        <v>84</v>
      </c>
    </row>
    <row r="12" spans="1:20" ht="17.25" thickBot="1">
      <c r="A12" s="1849"/>
      <c r="B12" s="733"/>
      <c r="C12" s="1853" t="s">
        <v>317</v>
      </c>
      <c r="D12" s="1854"/>
      <c r="E12" s="1855"/>
      <c r="F12" s="766">
        <v>37</v>
      </c>
      <c r="G12" s="756">
        <v>9</v>
      </c>
      <c r="H12" s="889">
        <v>13.080237000000004</v>
      </c>
      <c r="I12" s="889">
        <v>20.452970999999998</v>
      </c>
      <c r="J12" s="889">
        <v>16.5</v>
      </c>
      <c r="K12" s="889">
        <v>16.5</v>
      </c>
      <c r="L12" s="889">
        <v>18</v>
      </c>
      <c r="M12" s="889">
        <v>16.5</v>
      </c>
      <c r="N12" s="889">
        <v>16.5</v>
      </c>
      <c r="O12" s="889">
        <v>18</v>
      </c>
      <c r="P12" s="889">
        <v>16.5</v>
      </c>
      <c r="Q12" s="890">
        <v>16.5</v>
      </c>
      <c r="R12" s="891">
        <v>214.97900900000002</v>
      </c>
      <c r="S12" s="891">
        <v>17.914917416666668</v>
      </c>
      <c r="T12" s="734" t="s">
        <v>84</v>
      </c>
    </row>
    <row r="13" spans="1:20" ht="24" thickBot="1">
      <c r="A13" s="735"/>
      <c r="B13" s="736"/>
      <c r="C13" s="1832"/>
      <c r="D13" s="1833"/>
      <c r="E13" s="737" t="s">
        <v>13</v>
      </c>
      <c r="F13" s="762">
        <v>10</v>
      </c>
      <c r="G13" s="752" t="s">
        <v>312</v>
      </c>
      <c r="H13" s="795">
        <v>0</v>
      </c>
      <c r="I13" s="795">
        <v>0.5</v>
      </c>
      <c r="J13" s="795">
        <v>0.5</v>
      </c>
      <c r="K13" s="795">
        <v>0.5</v>
      </c>
      <c r="L13" s="795">
        <v>0.5</v>
      </c>
      <c r="M13" s="795">
        <v>0.5</v>
      </c>
      <c r="N13" s="795">
        <v>0.5</v>
      </c>
      <c r="O13" s="795">
        <v>0.5</v>
      </c>
      <c r="P13" s="795">
        <v>0.5</v>
      </c>
      <c r="Q13" s="796">
        <v>0.5</v>
      </c>
      <c r="R13" s="797">
        <v>14.48006</v>
      </c>
      <c r="S13" s="797">
        <v>1.2066716666666666</v>
      </c>
      <c r="T13" s="731"/>
    </row>
    <row r="14" spans="1:20" ht="24" thickBot="1">
      <c r="A14" s="735"/>
      <c r="B14" s="736"/>
      <c r="C14" s="1832"/>
      <c r="D14" s="1833"/>
      <c r="E14" s="738" t="s">
        <v>10</v>
      </c>
      <c r="F14" s="765">
        <v>13.1</v>
      </c>
      <c r="G14" s="755">
        <v>5.4</v>
      </c>
      <c r="H14" s="798">
        <v>5.8184290000000001</v>
      </c>
      <c r="I14" s="798">
        <v>5.8178999999999998</v>
      </c>
      <c r="J14" s="798">
        <v>7</v>
      </c>
      <c r="K14" s="798">
        <v>7</v>
      </c>
      <c r="L14" s="798">
        <v>7</v>
      </c>
      <c r="M14" s="798">
        <v>7</v>
      </c>
      <c r="N14" s="798">
        <v>7</v>
      </c>
      <c r="O14" s="798">
        <v>7</v>
      </c>
      <c r="P14" s="798">
        <v>7</v>
      </c>
      <c r="Q14" s="799">
        <v>7</v>
      </c>
      <c r="R14" s="800">
        <v>86.155631999999997</v>
      </c>
      <c r="S14" s="800">
        <v>7.1796359999999995</v>
      </c>
      <c r="T14" s="739"/>
    </row>
    <row r="15" spans="1:20" ht="24" thickBot="1">
      <c r="A15" s="735"/>
      <c r="B15" s="736"/>
      <c r="C15" s="1832"/>
      <c r="D15" s="1833"/>
      <c r="E15" s="738" t="s">
        <v>318</v>
      </c>
      <c r="F15" s="765">
        <v>3.5</v>
      </c>
      <c r="G15" s="755">
        <v>0.1</v>
      </c>
      <c r="H15" s="798">
        <v>5.6718999999999999E-2</v>
      </c>
      <c r="I15" s="798">
        <v>3.581537</v>
      </c>
      <c r="J15" s="798">
        <v>0.5</v>
      </c>
      <c r="K15" s="798">
        <v>0.5</v>
      </c>
      <c r="L15" s="798">
        <v>2</v>
      </c>
      <c r="M15" s="798">
        <v>0.5</v>
      </c>
      <c r="N15" s="798">
        <v>0.5</v>
      </c>
      <c r="O15" s="798">
        <v>2</v>
      </c>
      <c r="P15" s="798">
        <v>0.5</v>
      </c>
      <c r="Q15" s="799">
        <v>0.5</v>
      </c>
      <c r="R15" s="800">
        <v>14.225735</v>
      </c>
      <c r="S15" s="800">
        <v>1.1854779166666667</v>
      </c>
      <c r="T15" s="739"/>
    </row>
    <row r="16" spans="1:20" ht="24" thickBot="1">
      <c r="A16" s="735"/>
      <c r="B16" s="736"/>
      <c r="C16" s="1832"/>
      <c r="D16" s="1833"/>
      <c r="E16" s="738" t="s">
        <v>187</v>
      </c>
      <c r="F16" s="765">
        <v>0.9</v>
      </c>
      <c r="G16" s="755">
        <v>0.2</v>
      </c>
      <c r="H16" s="798">
        <v>1.0995410000000001</v>
      </c>
      <c r="I16" s="798">
        <v>0.185446</v>
      </c>
      <c r="J16" s="798">
        <v>1.2</v>
      </c>
      <c r="K16" s="798">
        <v>1.2</v>
      </c>
      <c r="L16" s="798">
        <v>1.2</v>
      </c>
      <c r="M16" s="798">
        <v>1.2</v>
      </c>
      <c r="N16" s="798">
        <v>1.2</v>
      </c>
      <c r="O16" s="798">
        <v>1.2</v>
      </c>
      <c r="P16" s="798">
        <v>1.2</v>
      </c>
      <c r="Q16" s="799">
        <v>1.2</v>
      </c>
      <c r="R16" s="800">
        <v>11.994945999999999</v>
      </c>
      <c r="S16" s="800">
        <v>0.99957883333333319</v>
      </c>
      <c r="T16" s="732" t="s">
        <v>84</v>
      </c>
    </row>
    <row r="17" spans="1:20" ht="24" thickBot="1">
      <c r="A17" s="735"/>
      <c r="B17" s="736"/>
      <c r="C17" s="1832"/>
      <c r="D17" s="1833"/>
      <c r="E17" s="738" t="s">
        <v>319</v>
      </c>
      <c r="F17" s="765">
        <v>0.4</v>
      </c>
      <c r="G17" s="755">
        <v>0.3</v>
      </c>
      <c r="H17" s="798">
        <v>0.3952</v>
      </c>
      <c r="I17" s="798">
        <v>0.40100000000000002</v>
      </c>
      <c r="J17" s="798">
        <v>0.5</v>
      </c>
      <c r="K17" s="798">
        <v>0.5</v>
      </c>
      <c r="L17" s="798">
        <v>0.5</v>
      </c>
      <c r="M17" s="798">
        <v>0.5</v>
      </c>
      <c r="N17" s="798">
        <v>0.5</v>
      </c>
      <c r="O17" s="798">
        <v>0.5</v>
      </c>
      <c r="P17" s="798">
        <v>0.5</v>
      </c>
      <c r="Q17" s="799">
        <v>0.5</v>
      </c>
      <c r="R17" s="800">
        <v>5.407</v>
      </c>
      <c r="S17" s="800">
        <v>0.45058333333333334</v>
      </c>
      <c r="T17" s="739"/>
    </row>
    <row r="18" spans="1:20" ht="24" thickBot="1">
      <c r="A18" s="735"/>
      <c r="B18" s="736"/>
      <c r="C18" s="1832"/>
      <c r="D18" s="1833"/>
      <c r="E18" s="738" t="s">
        <v>320</v>
      </c>
      <c r="F18" s="765">
        <v>5.8</v>
      </c>
      <c r="G18" s="755">
        <v>1.9</v>
      </c>
      <c r="H18" s="798">
        <v>3.0739800000000002</v>
      </c>
      <c r="I18" s="798">
        <v>4.1885399999999997</v>
      </c>
      <c r="J18" s="798">
        <v>3</v>
      </c>
      <c r="K18" s="798">
        <v>3</v>
      </c>
      <c r="L18" s="798">
        <v>3</v>
      </c>
      <c r="M18" s="798">
        <v>3</v>
      </c>
      <c r="N18" s="798">
        <v>3</v>
      </c>
      <c r="O18" s="798">
        <v>3</v>
      </c>
      <c r="P18" s="798">
        <v>3</v>
      </c>
      <c r="Q18" s="799">
        <v>3</v>
      </c>
      <c r="R18" s="800">
        <v>39.013469999999998</v>
      </c>
      <c r="S18" s="800">
        <v>3.2511224999999997</v>
      </c>
      <c r="T18" s="739"/>
    </row>
    <row r="19" spans="1:20" ht="24" thickBot="1">
      <c r="A19" s="735"/>
      <c r="B19" s="736"/>
      <c r="C19" s="1832"/>
      <c r="D19" s="1833"/>
      <c r="E19" s="738" t="s">
        <v>321</v>
      </c>
      <c r="F19" s="765">
        <v>0.9</v>
      </c>
      <c r="G19" s="755">
        <v>0.9</v>
      </c>
      <c r="H19" s="798">
        <v>0.91924799999999995</v>
      </c>
      <c r="I19" s="798">
        <v>0.91924799999999995</v>
      </c>
      <c r="J19" s="798">
        <v>1</v>
      </c>
      <c r="K19" s="798">
        <v>1</v>
      </c>
      <c r="L19" s="798">
        <v>1</v>
      </c>
      <c r="M19" s="798">
        <v>1</v>
      </c>
      <c r="N19" s="798">
        <v>1</v>
      </c>
      <c r="O19" s="798">
        <v>1</v>
      </c>
      <c r="P19" s="798">
        <v>1</v>
      </c>
      <c r="Q19" s="799">
        <v>1</v>
      </c>
      <c r="R19" s="800">
        <v>11.676992</v>
      </c>
      <c r="S19" s="800">
        <v>0.97308266666666665</v>
      </c>
      <c r="T19" s="739"/>
    </row>
    <row r="20" spans="1:20" ht="24" thickBot="1">
      <c r="A20" s="735"/>
      <c r="B20" s="736"/>
      <c r="C20" s="1832"/>
      <c r="D20" s="1833"/>
      <c r="E20" s="738" t="s">
        <v>291</v>
      </c>
      <c r="F20" s="765" t="s">
        <v>312</v>
      </c>
      <c r="G20" s="755" t="s">
        <v>312</v>
      </c>
      <c r="H20" s="798">
        <v>1.5609599999999999</v>
      </c>
      <c r="I20" s="798">
        <v>4.8978599999999997</v>
      </c>
      <c r="J20" s="798">
        <v>0.3</v>
      </c>
      <c r="K20" s="798">
        <v>0.3</v>
      </c>
      <c r="L20" s="798">
        <v>0.3</v>
      </c>
      <c r="M20" s="798">
        <v>0.3</v>
      </c>
      <c r="N20" s="798">
        <v>0.3</v>
      </c>
      <c r="O20" s="798">
        <v>0.3</v>
      </c>
      <c r="P20" s="798">
        <v>0.3</v>
      </c>
      <c r="Q20" s="799">
        <v>0.3</v>
      </c>
      <c r="R20" s="800">
        <v>8.8598200000000009</v>
      </c>
      <c r="S20" s="800">
        <v>0.73831833333333341</v>
      </c>
      <c r="T20" s="739"/>
    </row>
    <row r="21" spans="1:20" ht="24" thickBot="1">
      <c r="A21" s="735"/>
      <c r="B21" s="740"/>
      <c r="C21" s="1856"/>
      <c r="D21" s="1857"/>
      <c r="E21" s="741" t="s">
        <v>322</v>
      </c>
      <c r="F21" s="766">
        <v>2.8</v>
      </c>
      <c r="G21" s="756">
        <v>0.2</v>
      </c>
      <c r="H21" s="801">
        <v>0.15616000000000163</v>
      </c>
      <c r="I21" s="801">
        <v>0.46143999999999963</v>
      </c>
      <c r="J21" s="801">
        <v>2.5</v>
      </c>
      <c r="K21" s="801">
        <v>2.5</v>
      </c>
      <c r="L21" s="801">
        <v>2.5</v>
      </c>
      <c r="M21" s="801">
        <v>2.5</v>
      </c>
      <c r="N21" s="801">
        <v>2.5</v>
      </c>
      <c r="O21" s="801">
        <v>2.5</v>
      </c>
      <c r="P21" s="801">
        <v>2.5</v>
      </c>
      <c r="Q21" s="802">
        <v>2.5</v>
      </c>
      <c r="R21" s="803">
        <v>23.665354000000001</v>
      </c>
      <c r="S21" s="803">
        <v>1.9721128333333333</v>
      </c>
      <c r="T21" s="742"/>
    </row>
    <row r="22" spans="1:20" ht="24" thickBot="1">
      <c r="A22" s="735"/>
      <c r="B22" s="1858" t="s">
        <v>129</v>
      </c>
      <c r="C22" s="1859"/>
      <c r="D22" s="1859"/>
      <c r="E22" s="1860"/>
      <c r="F22" s="764" t="s">
        <v>312</v>
      </c>
      <c r="G22" s="754" t="s">
        <v>312</v>
      </c>
      <c r="H22" s="771" t="s">
        <v>330</v>
      </c>
      <c r="I22" s="771" t="s">
        <v>330</v>
      </c>
      <c r="J22" s="771" t="s">
        <v>312</v>
      </c>
      <c r="K22" s="771" t="s">
        <v>312</v>
      </c>
      <c r="L22" s="771" t="s">
        <v>312</v>
      </c>
      <c r="M22" s="771" t="s">
        <v>312</v>
      </c>
      <c r="N22" s="771" t="s">
        <v>312</v>
      </c>
      <c r="O22" s="771" t="s">
        <v>312</v>
      </c>
      <c r="P22" s="771" t="s">
        <v>312</v>
      </c>
      <c r="Q22" s="779" t="s">
        <v>312</v>
      </c>
      <c r="R22" s="780" t="s">
        <v>312</v>
      </c>
      <c r="S22" s="780" t="s">
        <v>312</v>
      </c>
      <c r="T22" s="729"/>
    </row>
    <row r="23" spans="1:20" ht="24" thickBot="1">
      <c r="A23" s="735"/>
      <c r="B23" s="1839"/>
      <c r="C23" s="1861"/>
      <c r="D23" s="1850" t="s">
        <v>329</v>
      </c>
      <c r="E23" s="1852"/>
      <c r="F23" s="762" t="s">
        <v>312</v>
      </c>
      <c r="G23" s="752" t="s">
        <v>312</v>
      </c>
      <c r="H23" s="769"/>
      <c r="I23" s="769"/>
      <c r="J23" s="769" t="s">
        <v>312</v>
      </c>
      <c r="K23" s="769" t="s">
        <v>312</v>
      </c>
      <c r="L23" s="769" t="s">
        <v>312</v>
      </c>
      <c r="M23" s="769" t="s">
        <v>312</v>
      </c>
      <c r="N23" s="769" t="s">
        <v>312</v>
      </c>
      <c r="O23" s="769" t="s">
        <v>323</v>
      </c>
      <c r="P23" s="769" t="s">
        <v>323</v>
      </c>
      <c r="Q23" s="775" t="s">
        <v>323</v>
      </c>
      <c r="R23" s="776" t="s">
        <v>312</v>
      </c>
      <c r="S23" s="776" t="s">
        <v>312</v>
      </c>
      <c r="T23" s="731"/>
    </row>
    <row r="24" spans="1:20" ht="24" thickBot="1">
      <c r="A24" s="735"/>
      <c r="B24" s="1839"/>
      <c r="C24" s="1861"/>
      <c r="D24" s="1853" t="s">
        <v>324</v>
      </c>
      <c r="E24" s="1855"/>
      <c r="F24" s="765" t="s">
        <v>312</v>
      </c>
      <c r="G24" s="755" t="s">
        <v>312</v>
      </c>
      <c r="H24" s="772"/>
      <c r="I24" s="772"/>
      <c r="J24" s="772" t="s">
        <v>312</v>
      </c>
      <c r="K24" s="772" t="s">
        <v>312</v>
      </c>
      <c r="L24" s="772" t="s">
        <v>312</v>
      </c>
      <c r="M24" s="772" t="s">
        <v>312</v>
      </c>
      <c r="N24" s="772" t="s">
        <v>312</v>
      </c>
      <c r="O24" s="772" t="s">
        <v>323</v>
      </c>
      <c r="P24" s="772" t="s">
        <v>312</v>
      </c>
      <c r="Q24" s="781" t="s">
        <v>323</v>
      </c>
      <c r="R24" s="782" t="s">
        <v>312</v>
      </c>
      <c r="S24" s="782" t="s">
        <v>312</v>
      </c>
      <c r="T24" s="739"/>
    </row>
    <row r="25" spans="1:20" ht="24" thickBot="1">
      <c r="A25" s="735"/>
      <c r="B25" s="1839"/>
      <c r="C25" s="1861"/>
      <c r="D25" s="1853" t="s">
        <v>325</v>
      </c>
      <c r="E25" s="1855"/>
      <c r="F25" s="765" t="s">
        <v>312</v>
      </c>
      <c r="G25" s="755" t="s">
        <v>312</v>
      </c>
      <c r="H25" s="772"/>
      <c r="I25" s="772"/>
      <c r="J25" s="772" t="s">
        <v>312</v>
      </c>
      <c r="K25" s="772" t="s">
        <v>312</v>
      </c>
      <c r="L25" s="772" t="s">
        <v>312</v>
      </c>
      <c r="M25" s="772" t="s">
        <v>312</v>
      </c>
      <c r="N25" s="772" t="s">
        <v>312</v>
      </c>
      <c r="O25" s="772" t="s">
        <v>323</v>
      </c>
      <c r="P25" s="772" t="s">
        <v>312</v>
      </c>
      <c r="Q25" s="781" t="s">
        <v>323</v>
      </c>
      <c r="R25" s="782" t="s">
        <v>312</v>
      </c>
      <c r="S25" s="782" t="s">
        <v>312</v>
      </c>
      <c r="T25" s="739"/>
    </row>
    <row r="26" spans="1:20" ht="23.25">
      <c r="A26" s="743"/>
      <c r="B26" s="1842"/>
      <c r="C26" s="1867"/>
      <c r="D26" s="1868" t="s">
        <v>8</v>
      </c>
      <c r="E26" s="1869"/>
      <c r="F26" s="763" t="s">
        <v>312</v>
      </c>
      <c r="G26" s="753" t="s">
        <v>312</v>
      </c>
      <c r="H26" s="770"/>
      <c r="I26" s="770"/>
      <c r="J26" s="770" t="s">
        <v>312</v>
      </c>
      <c r="K26" s="770" t="s">
        <v>312</v>
      </c>
      <c r="L26" s="770" t="s">
        <v>312</v>
      </c>
      <c r="M26" s="770" t="s">
        <v>312</v>
      </c>
      <c r="N26" s="770" t="s">
        <v>312</v>
      </c>
      <c r="O26" s="770" t="s">
        <v>323</v>
      </c>
      <c r="P26" s="770" t="s">
        <v>312</v>
      </c>
      <c r="Q26" s="777" t="s">
        <v>323</v>
      </c>
      <c r="R26" s="778" t="s">
        <v>312</v>
      </c>
      <c r="S26" s="778" t="s">
        <v>312</v>
      </c>
      <c r="T26" s="744"/>
    </row>
    <row r="27" spans="1:20" ht="17.25" thickBot="1">
      <c r="A27" s="1845" t="s">
        <v>326</v>
      </c>
      <c r="B27" s="1846"/>
      <c r="C27" s="1846"/>
      <c r="D27" s="1846"/>
      <c r="E27" s="1847"/>
      <c r="F27" s="787">
        <v>-61.3</v>
      </c>
      <c r="G27" s="788">
        <v>-43.3</v>
      </c>
      <c r="H27" s="788">
        <v>-36.148474000000007</v>
      </c>
      <c r="I27" s="788">
        <v>-24.986499000000002</v>
      </c>
      <c r="J27" s="788">
        <v>-41</v>
      </c>
      <c r="K27" s="788">
        <v>-42.5</v>
      </c>
      <c r="L27" s="788">
        <v>-44</v>
      </c>
      <c r="M27" s="788">
        <v>-41</v>
      </c>
      <c r="N27" s="788">
        <v>-42.5</v>
      </c>
      <c r="O27" s="788">
        <v>-44</v>
      </c>
      <c r="P27" s="788">
        <v>-41</v>
      </c>
      <c r="Q27" s="789">
        <v>-42.5</v>
      </c>
      <c r="R27" s="790">
        <v>-504.26176399999997</v>
      </c>
      <c r="S27" s="790">
        <v>-42.021813666666667</v>
      </c>
      <c r="T27" s="745"/>
    </row>
    <row r="28" spans="1:20">
      <c r="A28" s="746"/>
      <c r="B28" s="1842" t="s">
        <v>137</v>
      </c>
      <c r="C28" s="1843"/>
      <c r="D28" s="1843"/>
      <c r="E28" s="1844"/>
      <c r="F28" s="791">
        <v>-62.3</v>
      </c>
      <c r="G28" s="792">
        <v>-44.4</v>
      </c>
      <c r="H28" s="792">
        <v>-37.197767000000006</v>
      </c>
      <c r="I28" s="792">
        <v>-48.684829000000001</v>
      </c>
      <c r="J28" s="792">
        <v>-43</v>
      </c>
      <c r="K28" s="792">
        <v>-44.5</v>
      </c>
      <c r="L28" s="792">
        <v>-46</v>
      </c>
      <c r="M28" s="792">
        <v>-43</v>
      </c>
      <c r="N28" s="792">
        <v>-44.5</v>
      </c>
      <c r="O28" s="792">
        <v>-46</v>
      </c>
      <c r="P28" s="792">
        <v>-43</v>
      </c>
      <c r="Q28" s="793">
        <v>-44.5</v>
      </c>
      <c r="R28" s="794">
        <v>-547.11747700000001</v>
      </c>
      <c r="S28" s="794">
        <v>-45.593123083333332</v>
      </c>
      <c r="T28" s="747"/>
    </row>
    <row r="29" spans="1:20" ht="23.25">
      <c r="A29" s="1862" t="s">
        <v>327</v>
      </c>
      <c r="B29" s="1862"/>
      <c r="C29" s="1862"/>
      <c r="D29" s="1862"/>
      <c r="E29" s="1863"/>
      <c r="F29" s="767" t="s">
        <v>323</v>
      </c>
      <c r="G29" s="757" t="s">
        <v>312</v>
      </c>
      <c r="H29" s="773"/>
      <c r="I29" s="773"/>
      <c r="J29" s="773" t="s">
        <v>312</v>
      </c>
      <c r="K29" s="773" t="s">
        <v>312</v>
      </c>
      <c r="L29" s="773" t="s">
        <v>312</v>
      </c>
      <c r="M29" s="773" t="s">
        <v>312</v>
      </c>
      <c r="N29" s="773" t="s">
        <v>312</v>
      </c>
      <c r="O29" s="773" t="s">
        <v>312</v>
      </c>
      <c r="P29" s="773" t="s">
        <v>312</v>
      </c>
      <c r="Q29" s="783" t="s">
        <v>312</v>
      </c>
      <c r="R29" s="784" t="s">
        <v>312</v>
      </c>
      <c r="S29" s="784" t="s">
        <v>312</v>
      </c>
      <c r="T29" s="748"/>
    </row>
    <row r="30" spans="1:20" ht="23.25">
      <c r="A30" s="1864" t="s">
        <v>328</v>
      </c>
      <c r="B30" s="1865"/>
      <c r="C30" s="1865"/>
      <c r="D30" s="1865"/>
      <c r="E30" s="1866"/>
      <c r="F30" s="768">
        <v>4039</v>
      </c>
      <c r="G30" s="758">
        <v>3995</v>
      </c>
      <c r="H30" s="774">
        <v>3959.2228690000006</v>
      </c>
      <c r="I30" s="774">
        <v>3934.2363700000005</v>
      </c>
      <c r="J30" s="774">
        <v>3893.2363700000005</v>
      </c>
      <c r="K30" s="774">
        <v>3850.7363700000005</v>
      </c>
      <c r="L30" s="774">
        <v>3806.7363700000005</v>
      </c>
      <c r="M30" s="774">
        <v>3765.7363700000005</v>
      </c>
      <c r="N30" s="774">
        <v>3723.2363700000005</v>
      </c>
      <c r="O30" s="774">
        <v>3679.2363700000005</v>
      </c>
      <c r="P30" s="774">
        <v>3638.2363700000005</v>
      </c>
      <c r="Q30" s="785">
        <v>3595.7363700000005</v>
      </c>
      <c r="R30" s="786">
        <v>3595.7363700000005</v>
      </c>
      <c r="S30" s="786">
        <v>3595.7363700000005</v>
      </c>
      <c r="T30" s="749"/>
    </row>
    <row r="31" spans="1:20">
      <c r="H31" s="759"/>
      <c r="I31" s="759"/>
    </row>
    <row r="32" spans="1:20">
      <c r="H32" s="759"/>
      <c r="I32" s="759"/>
    </row>
    <row r="33" spans="8:9">
      <c r="H33" s="759"/>
      <c r="I33" s="759"/>
    </row>
    <row r="34" spans="8:9">
      <c r="H34" s="759"/>
      <c r="I34" s="759"/>
    </row>
    <row r="35" spans="8:9">
      <c r="H35" s="759">
        <v>3959.2228690000006</v>
      </c>
      <c r="I35" s="759">
        <v>3934.2363700000005</v>
      </c>
    </row>
  </sheetData>
  <mergeCells count="38">
    <mergeCell ref="A27:E27"/>
    <mergeCell ref="B28:E28"/>
    <mergeCell ref="A29:E29"/>
    <mergeCell ref="A30:E30"/>
    <mergeCell ref="B24:C24"/>
    <mergeCell ref="D24:E24"/>
    <mergeCell ref="B25:C25"/>
    <mergeCell ref="D25:E25"/>
    <mergeCell ref="B26:C26"/>
    <mergeCell ref="D26:E26"/>
    <mergeCell ref="C19:D19"/>
    <mergeCell ref="C20:D20"/>
    <mergeCell ref="C21:D21"/>
    <mergeCell ref="B22:E22"/>
    <mergeCell ref="B23:C23"/>
    <mergeCell ref="D23:E23"/>
    <mergeCell ref="C18:D18"/>
    <mergeCell ref="A5:E5"/>
    <mergeCell ref="A6:A7"/>
    <mergeCell ref="B6:E6"/>
    <mergeCell ref="B7:E7"/>
    <mergeCell ref="A8:E8"/>
    <mergeCell ref="A9:A12"/>
    <mergeCell ref="B9:E9"/>
    <mergeCell ref="C10:E10"/>
    <mergeCell ref="C11:E11"/>
    <mergeCell ref="C12:E12"/>
    <mergeCell ref="C13:D13"/>
    <mergeCell ref="C14:D14"/>
    <mergeCell ref="C15:D15"/>
    <mergeCell ref="C16:D16"/>
    <mergeCell ref="C17:D17"/>
    <mergeCell ref="A4:E4"/>
    <mergeCell ref="A1:E3"/>
    <mergeCell ref="F1:S1"/>
    <mergeCell ref="T1:T3"/>
    <mergeCell ref="F2:G2"/>
    <mergeCell ref="H2:Q2"/>
  </mergeCells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61D2-AC7A-4675-A4BB-3D9B5E5DFFDC}">
  <sheetPr>
    <tabColor theme="8" tint="0.39997558519241921"/>
    <pageSetUpPr fitToPage="1"/>
  </sheetPr>
  <dimension ref="A2:R49"/>
  <sheetViews>
    <sheetView showGridLines="0" view="pageBreakPreview" zoomScale="130" zoomScaleNormal="150" zoomScaleSheetLayoutView="130" workbookViewId="0">
      <selection activeCell="A4" sqref="A4:F5"/>
    </sheetView>
  </sheetViews>
  <sheetFormatPr defaultColWidth="8.625" defaultRowHeight="9.75" outlineLevelRow="1"/>
  <cols>
    <col min="1" max="1" width="0.625" style="1" customWidth="1"/>
    <col min="2" max="2" width="1.875" style="1" customWidth="1"/>
    <col min="3" max="5" width="1.125" style="1" customWidth="1"/>
    <col min="6" max="6" width="15.375" style="1" customWidth="1"/>
    <col min="7" max="13" width="7.125" style="1" customWidth="1"/>
    <col min="14" max="14" width="49.875" style="1" customWidth="1"/>
    <col min="15" max="15" width="3.625" style="1" customWidth="1"/>
    <col min="16" max="16" width="8.625" style="2"/>
    <col min="17" max="18" width="10.125" style="1" bestFit="1" customWidth="1"/>
    <col min="19" max="19" width="8.875" style="1" bestFit="1" customWidth="1"/>
    <col min="20" max="16384" width="8.625" style="1"/>
  </cols>
  <sheetData>
    <row r="2" spans="1:17" s="152" customFormat="1" ht="12">
      <c r="A2" s="152" t="s">
        <v>57</v>
      </c>
      <c r="I2" s="153">
        <v>784638</v>
      </c>
      <c r="P2" s="154"/>
    </row>
    <row r="3" spans="1:17" ht="10.5" thickBot="1">
      <c r="N3" s="58" t="s">
        <v>29</v>
      </c>
    </row>
    <row r="4" spans="1:17" ht="12.75" customHeight="1">
      <c r="C4" s="1630" t="s">
        <v>28</v>
      </c>
      <c r="D4" s="1630"/>
      <c r="E4" s="1630"/>
      <c r="F4" s="1631"/>
      <c r="G4" s="1638" t="s">
        <v>292</v>
      </c>
      <c r="H4" s="1634"/>
      <c r="I4" s="1634"/>
      <c r="J4" s="1676" t="s">
        <v>293</v>
      </c>
      <c r="K4" s="1677"/>
      <c r="L4" s="1678"/>
      <c r="M4" s="1679" t="s">
        <v>27</v>
      </c>
      <c r="N4" s="1681" t="s">
        <v>26</v>
      </c>
      <c r="P4" s="57">
        <v>1466.5</v>
      </c>
    </row>
    <row r="5" spans="1:17" ht="12.75" customHeight="1">
      <c r="C5" s="1632"/>
      <c r="D5" s="1632"/>
      <c r="E5" s="1632"/>
      <c r="F5" s="1633"/>
      <c r="G5" s="56" t="s">
        <v>24</v>
      </c>
      <c r="H5" s="53" t="s">
        <v>23</v>
      </c>
      <c r="I5" s="55" t="s">
        <v>25</v>
      </c>
      <c r="J5" s="54" t="s">
        <v>24</v>
      </c>
      <c r="K5" s="53" t="s">
        <v>103</v>
      </c>
      <c r="L5" s="52" t="s">
        <v>22</v>
      </c>
      <c r="M5" s="1680"/>
      <c r="N5" s="1682"/>
    </row>
    <row r="6" spans="1:17" ht="12.75" customHeight="1">
      <c r="C6" s="11" t="s">
        <v>21</v>
      </c>
      <c r="D6" s="11"/>
      <c r="E6" s="11"/>
      <c r="F6" s="11"/>
      <c r="G6" s="804">
        <v>195.371343</v>
      </c>
      <c r="H6" s="805"/>
      <c r="I6" s="804">
        <f>G6+H6*$P$4/1000</f>
        <v>195.371343</v>
      </c>
      <c r="J6" s="806">
        <f>G41</f>
        <v>157.66373400000001</v>
      </c>
      <c r="K6" s="805">
        <f>H41</f>
        <v>0</v>
      </c>
      <c r="L6" s="807">
        <f>J6+K6*$P$4/1000</f>
        <v>157.66373400000001</v>
      </c>
      <c r="M6" s="808">
        <f>L6-I6</f>
        <v>-37.707608999999991</v>
      </c>
      <c r="N6" s="12"/>
      <c r="O6" s="6"/>
    </row>
    <row r="7" spans="1:17" ht="12.75" customHeight="1">
      <c r="C7" s="30" t="s">
        <v>20</v>
      </c>
      <c r="D7" s="30"/>
      <c r="E7" s="30"/>
      <c r="F7" s="29"/>
      <c r="G7" s="809">
        <f t="shared" ref="G7:L7" si="0">G8-G13</f>
        <v>-37.707608999999998</v>
      </c>
      <c r="H7" s="810">
        <f t="shared" si="0"/>
        <v>0</v>
      </c>
      <c r="I7" s="809">
        <f t="shared" si="0"/>
        <v>-37.707608999999998</v>
      </c>
      <c r="J7" s="811">
        <f t="shared" si="0"/>
        <v>-35.828629999999997</v>
      </c>
      <c r="K7" s="810">
        <f t="shared" si="0"/>
        <v>0</v>
      </c>
      <c r="L7" s="812">
        <f t="shared" si="0"/>
        <v>-35.828629999999997</v>
      </c>
      <c r="M7" s="813">
        <f>-(L7-I7)</f>
        <v>-1.8789790000000011</v>
      </c>
      <c r="N7" s="28"/>
      <c r="O7" s="6"/>
    </row>
    <row r="8" spans="1:17" ht="12.75" customHeight="1">
      <c r="C8" s="51"/>
      <c r="D8" s="26" t="s">
        <v>19</v>
      </c>
      <c r="E8" s="18"/>
      <c r="F8" s="39"/>
      <c r="G8" s="814">
        <f t="shared" ref="G8:M8" si="1">SUM(G9:G12)</f>
        <v>5.6328000000000003E-2</v>
      </c>
      <c r="H8" s="815">
        <f t="shared" si="1"/>
        <v>0</v>
      </c>
      <c r="I8" s="814">
        <f t="shared" si="1"/>
        <v>5.6328000000000003E-2</v>
      </c>
      <c r="J8" s="816">
        <f t="shared" si="1"/>
        <v>5.6328000000000003E-2</v>
      </c>
      <c r="K8" s="815">
        <f t="shared" si="1"/>
        <v>0</v>
      </c>
      <c r="L8" s="817">
        <f t="shared" si="1"/>
        <v>5.6328000000000003E-2</v>
      </c>
      <c r="M8" s="818">
        <f t="shared" si="1"/>
        <v>0</v>
      </c>
      <c r="N8" s="34"/>
      <c r="O8" s="6"/>
    </row>
    <row r="9" spans="1:17" ht="12.75" customHeight="1">
      <c r="C9" s="51"/>
      <c r="D9" s="36"/>
      <c r="E9" s="26" t="s">
        <v>56</v>
      </c>
      <c r="F9" s="39"/>
      <c r="G9" s="819">
        <f>SUMIFS('7월데이터'!$E:$E,'7월데이터'!$A:$A,"외상매출금",'7월데이터'!$D:$D,"KRW")/1000000</f>
        <v>5.6328000000000003E-2</v>
      </c>
      <c r="H9" s="820">
        <f>SUMIFS('7월데이터'!$E:$E,'7월데이터'!$A:$A,"외상매출금",'7월데이터'!$D:$D,"USD")/1000</f>
        <v>0</v>
      </c>
      <c r="I9" s="819">
        <f>G9+H9*$P$4/1000</f>
        <v>5.6328000000000003E-2</v>
      </c>
      <c r="J9" s="821">
        <f>SUMIFS('8월데이터'!$E:$E,'8월데이터'!$A:$A,"외상매출금",'8월데이터'!$D:$D,"KRW")/1000000</f>
        <v>5.6328000000000003E-2</v>
      </c>
      <c r="K9" s="820">
        <f>SUMIFS('8월데이터'!$E:$E,'8월데이터'!$A:$A,"외상매출금",'8월데이터'!$D:$D,"USD")/1000</f>
        <v>0</v>
      </c>
      <c r="L9" s="822">
        <f>J9+K9*$P$4/1000</f>
        <v>5.6328000000000003E-2</v>
      </c>
      <c r="M9" s="823">
        <f t="shared" ref="M9:M39" si="2">L9-I9</f>
        <v>0</v>
      </c>
      <c r="N9" s="159"/>
      <c r="O9" s="6"/>
    </row>
    <row r="10" spans="1:17" ht="12.75" customHeight="1">
      <c r="C10" s="51"/>
      <c r="D10" s="36"/>
      <c r="E10" s="36" t="s">
        <v>70</v>
      </c>
      <c r="F10" s="43"/>
      <c r="G10" s="824">
        <f>SUMIFS('7월데이터'!$E:$E,'7월데이터'!$A:$A,"세금환급",'7월데이터'!$D:$D,"KRW")/1000000</f>
        <v>0</v>
      </c>
      <c r="H10" s="825">
        <v>0</v>
      </c>
      <c r="I10" s="824">
        <f>G10+H10*$P$4/1000</f>
        <v>0</v>
      </c>
      <c r="J10" s="826">
        <f>SUMIFS('8월데이터'!$E:$E,'8월데이터'!$A:$A,"세금환급",'8월데이터'!$D:$D,"KRW")/1000000</f>
        <v>0</v>
      </c>
      <c r="K10" s="825">
        <v>0</v>
      </c>
      <c r="L10" s="827">
        <f>J10+K10*$P$4/1000</f>
        <v>0</v>
      </c>
      <c r="M10" s="828">
        <f t="shared" si="2"/>
        <v>0</v>
      </c>
      <c r="N10" s="49" t="s">
        <v>301</v>
      </c>
      <c r="O10" s="6"/>
    </row>
    <row r="11" spans="1:17" ht="12.75" customHeight="1">
      <c r="C11" s="51"/>
      <c r="D11" s="36"/>
      <c r="E11" s="36" t="s">
        <v>18</v>
      </c>
      <c r="F11" s="43"/>
      <c r="G11" s="824">
        <f>SUMIFS('7월데이터'!$E:$E,'7월데이터'!$A:$A,"이자수익",'7월데이터'!$D:$D,"KRW")/1000000</f>
        <v>0</v>
      </c>
      <c r="H11" s="829">
        <f>SUMIFS('7월데이터'!$E:$E,'7월데이터'!$A:$A,"이자수익",'7월데이터'!$D:$D,"USD")/1000</f>
        <v>0</v>
      </c>
      <c r="I11" s="824">
        <f>G11+H11*$P$4/1000</f>
        <v>0</v>
      </c>
      <c r="J11" s="826">
        <f>SUMIFS('8월데이터'!$E:$E,'8월데이터'!$A:$A,"이자수익",'8월데이터'!$D:$D,"KRW")/1000000</f>
        <v>0</v>
      </c>
      <c r="K11" s="829">
        <f>SUMIFS('8월데이터'!$E:$E,'8월데이터'!$A:$A,"이자수익",'8월데이터'!$D:$D,"USD")/1000</f>
        <v>0</v>
      </c>
      <c r="L11" s="830">
        <f>J11+K11*$P$4/1000</f>
        <v>0</v>
      </c>
      <c r="M11" s="828">
        <f t="shared" si="2"/>
        <v>0</v>
      </c>
      <c r="N11" s="49"/>
      <c r="O11" s="6"/>
    </row>
    <row r="12" spans="1:17" ht="12.75" customHeight="1">
      <c r="C12" s="51"/>
      <c r="D12" s="36"/>
      <c r="E12" s="36" t="s">
        <v>8</v>
      </c>
      <c r="F12" s="43"/>
      <c r="G12" s="824">
        <f>SUMIFS('7월데이터'!$E:$E,'7월데이터'!$A:$A,"기타입금",'7월데이터'!$D:$D,"KRW")/1000000+SUMIFS('7월데이터'!$E:$E,'7월데이터'!$A:$A,"수입임대료",'7월데이터'!$D:$D,"KRW")/1000000</f>
        <v>0</v>
      </c>
      <c r="H12" s="831">
        <f>SUMIFS('7월데이터'!$E:$E,'7월데이터'!$A:$A,$E$12,'7월데이터'!$D:$D,"USD")/1000</f>
        <v>0</v>
      </c>
      <c r="I12" s="824">
        <f>G12+H12*$P$4/1000</f>
        <v>0</v>
      </c>
      <c r="J12" s="826">
        <f>SUMIFS('8월데이터'!$E:$E,'8월데이터'!$A:$A,"기타입금",'8월데이터'!$D:$D,"KRW")/1000000+SUMIFS('8월데이터'!$E:$E,'8월데이터'!$A:$A,"수입임대료",'8월데이터'!$D:$D,"KRW")/1000000</f>
        <v>0</v>
      </c>
      <c r="K12" s="831">
        <f>SUMIFS('8월데이터'!$E:$E,'8월데이터'!$A:$A,$E$12,'8월데이터'!$D:$D,"USD")/1000</f>
        <v>0</v>
      </c>
      <c r="L12" s="827">
        <f>J12+K12*$P$4/1000</f>
        <v>0</v>
      </c>
      <c r="M12" s="828">
        <f t="shared" si="2"/>
        <v>0</v>
      </c>
      <c r="N12" s="49"/>
      <c r="O12" s="6"/>
    </row>
    <row r="13" spans="1:17" ht="12.75" customHeight="1">
      <c r="C13" s="50"/>
      <c r="D13" s="26" t="s">
        <v>16</v>
      </c>
      <c r="E13" s="18"/>
      <c r="F13" s="18"/>
      <c r="G13" s="832">
        <f t="shared" ref="G13:L13" si="3">SUM(G14,G20,G21,G26:G27)</f>
        <v>37.763936999999999</v>
      </c>
      <c r="H13" s="815">
        <f t="shared" si="3"/>
        <v>0</v>
      </c>
      <c r="I13" s="832">
        <f t="shared" si="3"/>
        <v>37.763936999999999</v>
      </c>
      <c r="J13" s="816">
        <f t="shared" si="3"/>
        <v>35.884957999999997</v>
      </c>
      <c r="K13" s="815">
        <f t="shared" si="3"/>
        <v>0</v>
      </c>
      <c r="L13" s="833">
        <f t="shared" si="3"/>
        <v>35.884957999999997</v>
      </c>
      <c r="M13" s="834">
        <f t="shared" si="2"/>
        <v>-1.8789790000000011</v>
      </c>
      <c r="N13" s="49"/>
      <c r="O13" s="6"/>
    </row>
    <row r="14" spans="1:17" ht="12.75" customHeight="1">
      <c r="C14" s="33"/>
      <c r="D14" s="32"/>
      <c r="E14" s="26" t="s">
        <v>15</v>
      </c>
      <c r="F14" s="39"/>
      <c r="G14" s="835">
        <f t="shared" ref="G14:L14" si="4">SUM(G15:G19)</f>
        <v>19.669626999999998</v>
      </c>
      <c r="H14" s="836">
        <f t="shared" si="4"/>
        <v>0</v>
      </c>
      <c r="I14" s="814">
        <f t="shared" si="4"/>
        <v>19.669626999999998</v>
      </c>
      <c r="J14" s="837">
        <f t="shared" si="4"/>
        <v>19.932470000000002</v>
      </c>
      <c r="K14" s="836">
        <f t="shared" si="4"/>
        <v>0</v>
      </c>
      <c r="L14" s="817">
        <f t="shared" si="4"/>
        <v>19.932470000000002</v>
      </c>
      <c r="M14" s="834">
        <f t="shared" si="2"/>
        <v>0.26284300000000371</v>
      </c>
      <c r="N14" s="49"/>
      <c r="O14" s="6"/>
      <c r="Q14" s="2"/>
    </row>
    <row r="15" spans="1:17" ht="12.75" customHeight="1" outlineLevel="1">
      <c r="C15" s="33"/>
      <c r="D15" s="32"/>
      <c r="E15" s="36"/>
      <c r="F15" s="26" t="s">
        <v>32</v>
      </c>
      <c r="G15" s="838">
        <f>SUMIF('7월데이터'!$A:$A,"급여",'7월데이터'!$F:$F)/1000000</f>
        <v>14.816477000000001</v>
      </c>
      <c r="H15" s="839">
        <v>0</v>
      </c>
      <c r="I15" s="819">
        <f t="shared" ref="I15:I19" si="5">G15+H15*$P$4/1000</f>
        <v>14.816477000000001</v>
      </c>
      <c r="J15" s="840">
        <f>SUMIF('8월데이터'!$A:$A,"급여",'8월데이터'!$F:$F)/1000000</f>
        <v>15</v>
      </c>
      <c r="K15" s="839">
        <v>0</v>
      </c>
      <c r="L15" s="822">
        <f t="shared" ref="L15:L19" si="6">J15+K15*$P$4/1000</f>
        <v>15</v>
      </c>
      <c r="M15" s="823">
        <f t="shared" si="2"/>
        <v>0.18352299999999921</v>
      </c>
      <c r="N15" s="49" t="s">
        <v>298</v>
      </c>
      <c r="O15" s="6"/>
      <c r="Q15" s="2"/>
    </row>
    <row r="16" spans="1:17" ht="12.75" customHeight="1" outlineLevel="1">
      <c r="C16" s="33"/>
      <c r="D16" s="32"/>
      <c r="E16" s="36"/>
      <c r="F16" s="36"/>
      <c r="G16" s="841"/>
      <c r="H16" s="842"/>
      <c r="I16" s="824"/>
      <c r="J16" s="843"/>
      <c r="K16" s="842"/>
      <c r="L16" s="827"/>
      <c r="M16" s="828"/>
      <c r="N16" s="49" t="s">
        <v>297</v>
      </c>
      <c r="O16" s="6"/>
      <c r="Q16" s="2"/>
    </row>
    <row r="17" spans="3:18" ht="12.75" customHeight="1" outlineLevel="1">
      <c r="C17" s="33"/>
      <c r="D17" s="32"/>
      <c r="E17" s="36"/>
      <c r="F17" s="36" t="s">
        <v>33</v>
      </c>
      <c r="G17" s="841">
        <f>SUMIF('7월데이터'!$A:$A,"상여",'7월데이터'!$F:$F)/1000000</f>
        <v>0</v>
      </c>
      <c r="H17" s="842">
        <v>0</v>
      </c>
      <c r="I17" s="824">
        <f t="shared" si="5"/>
        <v>0</v>
      </c>
      <c r="J17" s="843">
        <f>SUMIF('8월데이터'!$A:$A,"상여",'8월데이터'!$F:$F)/1000000</f>
        <v>0</v>
      </c>
      <c r="K17" s="842">
        <v>0</v>
      </c>
      <c r="L17" s="827">
        <f t="shared" si="6"/>
        <v>0</v>
      </c>
      <c r="M17" s="828">
        <f t="shared" si="2"/>
        <v>0</v>
      </c>
      <c r="N17" s="49"/>
      <c r="O17" s="6"/>
      <c r="Q17" s="2"/>
    </row>
    <row r="18" spans="3:18" ht="12.75" customHeight="1" outlineLevel="1">
      <c r="C18" s="33"/>
      <c r="D18" s="32"/>
      <c r="E18" s="36"/>
      <c r="F18" s="36" t="s">
        <v>31</v>
      </c>
      <c r="G18" s="841">
        <f>SUMIF('7월데이터'!$A:$A,"퇴직연금",'7월데이터'!$F:$F)/1000000</f>
        <v>1.92848</v>
      </c>
      <c r="H18" s="842">
        <v>0</v>
      </c>
      <c r="I18" s="824">
        <f t="shared" si="5"/>
        <v>1.92848</v>
      </c>
      <c r="J18" s="843">
        <f>SUMIF('8월데이터'!$A:$A,"퇴직연금",'8월데이터'!$F:$F)/1000000</f>
        <v>1.92848</v>
      </c>
      <c r="K18" s="842">
        <v>0</v>
      </c>
      <c r="L18" s="827">
        <f t="shared" si="6"/>
        <v>1.92848</v>
      </c>
      <c r="M18" s="828">
        <f t="shared" si="2"/>
        <v>0</v>
      </c>
      <c r="N18" s="49"/>
      <c r="O18" s="6"/>
      <c r="Q18" s="2"/>
    </row>
    <row r="19" spans="3:18" ht="12.75" customHeight="1" outlineLevel="1">
      <c r="C19" s="33"/>
      <c r="D19" s="32"/>
      <c r="E19" s="41"/>
      <c r="F19" s="41" t="s">
        <v>58</v>
      </c>
      <c r="G19" s="844">
        <f>SUMIF('7월데이터'!$A:$A,"4대보험",'7월데이터'!$F:$F)/1000000</f>
        <v>2.9246699999999999</v>
      </c>
      <c r="H19" s="845">
        <v>0</v>
      </c>
      <c r="I19" s="846">
        <f t="shared" si="5"/>
        <v>2.9246699999999999</v>
      </c>
      <c r="J19" s="847">
        <f>SUMIF('8월데이터'!$A:$A,"4대보험",'8월데이터'!$F:$F)/1000000</f>
        <v>3.0039899999999999</v>
      </c>
      <c r="K19" s="845">
        <v>0</v>
      </c>
      <c r="L19" s="848">
        <f t="shared" si="6"/>
        <v>3.0039899999999999</v>
      </c>
      <c r="M19" s="849">
        <f t="shared" si="2"/>
        <v>7.9320000000000057E-2</v>
      </c>
      <c r="N19" s="49"/>
      <c r="O19" s="6"/>
      <c r="Q19" s="2"/>
    </row>
    <row r="20" spans="3:18" ht="12.75" customHeight="1">
      <c r="C20" s="33"/>
      <c r="D20" s="32"/>
      <c r="E20" s="36" t="s">
        <v>14</v>
      </c>
      <c r="F20" s="43"/>
      <c r="G20" s="819">
        <f>SUMIFS('7월데이터'!$F:$F,'7월데이터'!$A:$A,"광고판촉비",'7월데이터'!$D:$D,"KRW")/1000000</f>
        <v>0</v>
      </c>
      <c r="H20" s="850">
        <f>SUMIFS('7월데이터'!$F:$F,'7월데이터'!$A:$A,"광고판촉비",'7월데이터'!$D:$D,"USD")/1000</f>
        <v>0</v>
      </c>
      <c r="I20" s="819">
        <f>G20+H20*$P$4/1000</f>
        <v>0</v>
      </c>
      <c r="J20" s="821">
        <f>SUMIFS('8월데이터'!$F:$F,'8월데이터'!$A:$A,"광고판촉비",'8월데이터'!$D:$D,"KRW")/1000000</f>
        <v>0</v>
      </c>
      <c r="K20" s="850">
        <f>SUMIFS('8월데이터'!$F:$F,'8월데이터'!$A:$A,"광고판촉비",'8월데이터'!$D:$D,"USD")/1000</f>
        <v>0</v>
      </c>
      <c r="L20" s="822">
        <f>J20+K20*$P$4/1000</f>
        <v>0</v>
      </c>
      <c r="M20" s="823">
        <f t="shared" si="2"/>
        <v>0</v>
      </c>
      <c r="N20" s="48"/>
      <c r="O20" s="6"/>
    </row>
    <row r="21" spans="3:18" ht="12.75" customHeight="1">
      <c r="C21" s="33"/>
      <c r="D21" s="32"/>
      <c r="E21" s="36" t="s">
        <v>13</v>
      </c>
      <c r="F21" s="43"/>
      <c r="G21" s="844">
        <f t="shared" ref="G21:L21" si="7">SUM(G22:G25)</f>
        <v>7.5795899999999996</v>
      </c>
      <c r="H21" s="851">
        <f t="shared" si="7"/>
        <v>0</v>
      </c>
      <c r="I21" s="846">
        <f t="shared" si="7"/>
        <v>7.5795899999999996</v>
      </c>
      <c r="J21" s="847">
        <f t="shared" si="7"/>
        <v>4.1702399999999997</v>
      </c>
      <c r="K21" s="851">
        <f t="shared" si="7"/>
        <v>0</v>
      </c>
      <c r="L21" s="848">
        <f t="shared" si="7"/>
        <v>4.1702399999999997</v>
      </c>
      <c r="M21" s="849">
        <f t="shared" si="2"/>
        <v>-3.4093499999999999</v>
      </c>
      <c r="N21" s="47"/>
      <c r="O21" s="6"/>
    </row>
    <row r="22" spans="3:18" ht="12.75" customHeight="1" outlineLevel="1">
      <c r="C22" s="33"/>
      <c r="D22" s="32"/>
      <c r="E22" s="36"/>
      <c r="F22" s="26" t="s">
        <v>59</v>
      </c>
      <c r="G22" s="841">
        <f>SUMIF('7월데이터'!$A:$A,"법인세",'7월데이터'!$F:$F)/1000000</f>
        <v>0</v>
      </c>
      <c r="H22" s="829">
        <v>0</v>
      </c>
      <c r="I22" s="819">
        <f t="shared" ref="I22:I25" si="8">G22+H22*$P$4/1000</f>
        <v>0</v>
      </c>
      <c r="J22" s="843">
        <f>SUMIF('8월데이터'!$A:$A,"법인세",'8월데이터'!$F:$F)/1000000</f>
        <v>0</v>
      </c>
      <c r="K22" s="829">
        <v>0</v>
      </c>
      <c r="L22" s="822">
        <f t="shared" ref="L22:L25" si="9">J22+K22*$P$4/1000</f>
        <v>0</v>
      </c>
      <c r="M22" s="823">
        <f t="shared" si="2"/>
        <v>0</v>
      </c>
      <c r="N22" s="47"/>
      <c r="O22" s="6"/>
    </row>
    <row r="23" spans="3:18" ht="12.75" customHeight="1" outlineLevel="1">
      <c r="C23" s="33"/>
      <c r="D23" s="32"/>
      <c r="E23" s="36"/>
      <c r="F23" s="36" t="s">
        <v>60</v>
      </c>
      <c r="G23" s="841">
        <f>SUMIF('7월데이터'!$A:$A,"부가가치세",'7월데이터'!$F:$F)/1000000</f>
        <v>3.6593499999999999</v>
      </c>
      <c r="H23" s="829">
        <v>0</v>
      </c>
      <c r="I23" s="824">
        <f t="shared" si="8"/>
        <v>3.6593499999999999</v>
      </c>
      <c r="J23" s="843">
        <f>SUMIF('8월데이터'!$A:$A,"부가가치세",'8월데이터'!$F:$F)/1000000</f>
        <v>0</v>
      </c>
      <c r="K23" s="829">
        <v>0</v>
      </c>
      <c r="L23" s="827">
        <f t="shared" si="9"/>
        <v>0</v>
      </c>
      <c r="M23" s="828">
        <f t="shared" si="2"/>
        <v>-3.6593499999999999</v>
      </c>
      <c r="N23" s="47"/>
      <c r="O23" s="6"/>
    </row>
    <row r="24" spans="3:18" ht="12.75" customHeight="1" outlineLevel="1">
      <c r="C24" s="33"/>
      <c r="D24" s="32"/>
      <c r="E24" s="36"/>
      <c r="F24" s="36" t="s">
        <v>39</v>
      </c>
      <c r="G24" s="841">
        <f>SUMIF('7월데이터'!$A:$A,"원천세",'7월데이터'!$F:$F)/1000000</f>
        <v>3.9202400000000002</v>
      </c>
      <c r="H24" s="829">
        <v>0</v>
      </c>
      <c r="I24" s="824">
        <f t="shared" si="8"/>
        <v>3.9202400000000002</v>
      </c>
      <c r="J24" s="843">
        <f>SUMIF('8월데이터'!$A:$A,"원천세",'8월데이터'!$F:$F)/1000000</f>
        <v>3.9202400000000002</v>
      </c>
      <c r="K24" s="829">
        <v>0</v>
      </c>
      <c r="L24" s="827">
        <f t="shared" si="9"/>
        <v>3.9202400000000002</v>
      </c>
      <c r="M24" s="828">
        <f t="shared" si="2"/>
        <v>0</v>
      </c>
      <c r="N24" s="49"/>
      <c r="O24" s="6"/>
    </row>
    <row r="25" spans="3:18" ht="12.75" customHeight="1" outlineLevel="1">
      <c r="C25" s="33"/>
      <c r="D25" s="32"/>
      <c r="E25" s="41"/>
      <c r="F25" s="41" t="s">
        <v>61</v>
      </c>
      <c r="G25" s="844">
        <f>SUMIF('7월데이터'!$A:$A,"기타제세공과금",'7월데이터'!$F:$F)/1000000</f>
        <v>0</v>
      </c>
      <c r="H25" s="852">
        <v>0</v>
      </c>
      <c r="I25" s="846">
        <f t="shared" si="8"/>
        <v>0</v>
      </c>
      <c r="J25" s="847">
        <f>SUMIF('8월데이터'!$A:$A,"기타제세공과금",'8월데이터'!$F:$F)/1000000</f>
        <v>0.25</v>
      </c>
      <c r="K25" s="852">
        <v>0</v>
      </c>
      <c r="L25" s="848">
        <f t="shared" si="9"/>
        <v>0.25</v>
      </c>
      <c r="M25" s="849">
        <f t="shared" si="2"/>
        <v>0.25</v>
      </c>
      <c r="N25" s="47"/>
      <c r="O25" s="6"/>
    </row>
    <row r="26" spans="3:18" ht="12.75" customHeight="1">
      <c r="C26" s="33"/>
      <c r="D26" s="32"/>
      <c r="E26" s="36" t="s">
        <v>11</v>
      </c>
      <c r="F26" s="43"/>
      <c r="G26" s="824">
        <f>SUMIFS('7월데이터'!$F:$F,'7월데이터'!$A:$A,"S/W",'7월데이터'!$D:$D,"KRW")/1000000+SUMIFS('7월데이터'!$F:$F,'7월데이터'!$A:$A,"H/W",'7월데이터'!$D:$D,"KRW")/1000000+SUMIFS('7월데이터'!$F:$F,'7월데이터'!$A:$A,"시설장치",'7월데이터'!$D:$D,"KRW")/1000000+SUMIFS('7월데이터'!$F:$F,'7월데이터'!$A:$A,"차량",'7월데이터'!$D:$D,"KRW")/1000000</f>
        <v>0</v>
      </c>
      <c r="H26" s="831">
        <f>SUMIFS('7월데이터'!$F:$F,'7월데이터'!$A:$A,"S/W",'7월데이터'!$D:$D,"USD")/1000+SUMIFS('7월데이터'!$F:$F,'7월데이터'!$A:$A,"H/W",'7월데이터'!$D:$D,"USD")/1000+SUMIFS('7월데이터'!$F:$F,'7월데이터'!$A:$A,"시설장치",'7월데이터'!$D:$D,"USD")/1000</f>
        <v>0</v>
      </c>
      <c r="I26" s="824">
        <f>G26+H26*$P$4/1000</f>
        <v>0</v>
      </c>
      <c r="J26" s="826">
        <f>SUMIFS('8월데이터'!$F:$F,'8월데이터'!$A:$A,"S/W",'8월데이터'!$D:$D,"KRW")/1000000+SUMIFS('8월데이터'!$F:$F,'8월데이터'!$A:$A,"H/W",'8월데이터'!$D:$D,"KRW")/1000000+SUMIFS('8월데이터'!$F:$F,'8월데이터'!$A:$A,"시설장치",'8월데이터'!$D:$D,"KRW")/1000000+SUMIFS('8월데이터'!$F:$F,'8월데이터'!$A:$A,"차량",'8월데이터'!$D:$D,"KRW")/1000000</f>
        <v>0</v>
      </c>
      <c r="K26" s="831">
        <f>SUMIFS('8월데이터'!$F:$F,'8월데이터'!$A:$A,"S/W",'8월데이터'!$D:$D,"USD")/1000+SUMIFS('8월데이터'!$F:$F,'8월데이터'!$A:$A,"H/W",'8월데이터'!$D:$D,"USD")/1000+SUMIFS('8월데이터'!$F:$F,'8월데이터'!$A:$A,"시설장치",'8월데이터'!$D:$D,"USD")/1000</f>
        <v>0</v>
      </c>
      <c r="L26" s="827">
        <f>J26+K26*$P$4/1000</f>
        <v>0</v>
      </c>
      <c r="M26" s="828">
        <f t="shared" si="2"/>
        <v>0</v>
      </c>
      <c r="N26" s="49"/>
      <c r="O26" s="6"/>
      <c r="R26" s="623"/>
    </row>
    <row r="27" spans="3:18" ht="12.75" customHeight="1">
      <c r="C27" s="33"/>
      <c r="D27" s="32"/>
      <c r="E27" s="36" t="s">
        <v>8</v>
      </c>
      <c r="F27" s="43"/>
      <c r="G27" s="846">
        <f t="shared" ref="G27:L27" si="10">SUM(G28:G30)</f>
        <v>10.514720000000001</v>
      </c>
      <c r="H27" s="852">
        <f t="shared" si="10"/>
        <v>0</v>
      </c>
      <c r="I27" s="846">
        <f t="shared" si="10"/>
        <v>10.514720000000001</v>
      </c>
      <c r="J27" s="853">
        <f t="shared" si="10"/>
        <v>11.782247999999999</v>
      </c>
      <c r="K27" s="852">
        <f t="shared" si="10"/>
        <v>0</v>
      </c>
      <c r="L27" s="848">
        <f t="shared" si="10"/>
        <v>11.782247999999999</v>
      </c>
      <c r="M27" s="849">
        <f t="shared" si="2"/>
        <v>1.2675279999999987</v>
      </c>
      <c r="N27" s="44"/>
      <c r="O27" s="6"/>
      <c r="R27" s="3"/>
    </row>
    <row r="28" spans="3:18" ht="12.75" customHeight="1" outlineLevel="1">
      <c r="C28" s="33"/>
      <c r="D28" s="32"/>
      <c r="E28" s="32"/>
      <c r="F28" s="26" t="s">
        <v>107</v>
      </c>
      <c r="G28" s="824">
        <f>SUMIFS('7월데이터'!$F:$F,'7월데이터'!$A:$A,"전산유지비",'7월데이터'!$D:$D,"KRW")/1000000</f>
        <v>0</v>
      </c>
      <c r="H28" s="831">
        <f>SUMIFS('7월데이터'!$F:$F,'7월데이터'!$A:$A,F28,'7월데이터'!$D:$D,"USD")/1000</f>
        <v>0</v>
      </c>
      <c r="I28" s="838">
        <f>G28+H28*$P$4/1000</f>
        <v>0</v>
      </c>
      <c r="J28" s="826">
        <f>SUMIFS('8월데이터'!$F:$F,'8월데이터'!$A:$A,F28,'8월데이터'!$D:$D,"KRW")/1000000</f>
        <v>0.685025</v>
      </c>
      <c r="K28" s="831">
        <f>SUMIFS('8월데이터'!$F:$F,'8월데이터'!$A:$A,F28,'8월데이터'!$D:$D,"USD")/1000</f>
        <v>0</v>
      </c>
      <c r="L28" s="854">
        <f>J28+K28*$P$4/1000</f>
        <v>0.685025</v>
      </c>
      <c r="M28" s="855">
        <f t="shared" si="2"/>
        <v>0.685025</v>
      </c>
      <c r="N28" s="44"/>
      <c r="O28" s="6"/>
    </row>
    <row r="29" spans="3:18" ht="12.75" customHeight="1" outlineLevel="1">
      <c r="C29" s="33"/>
      <c r="D29" s="32"/>
      <c r="E29" s="32"/>
      <c r="F29" s="36" t="s">
        <v>101</v>
      </c>
      <c r="G29" s="824">
        <f>SUMIFS('7월데이터'!$F:$F,'7월데이터'!$A:$A,"경영지원용역비",'7월데이터'!$D:$D,"KRW")/1000000</f>
        <v>3.309631</v>
      </c>
      <c r="H29" s="831">
        <f>SUMIFS('7월데이터'!$F:$F,'7월데이터'!$A:$A,"경영지원용역비",'7월데이터'!$D:$D,"USD")/1000+SUMIFS('7월데이터'!$F:$F,'7월데이터'!$A:$A,"업무지원용역비",'7월데이터'!$D:$D,"USD")/1000+SUMIFS('7월데이터'!$F:$F,'7월데이터'!$A:$A,"운영용역비",'7월데이터'!$D:$D,"USD")/1000</f>
        <v>0</v>
      </c>
      <c r="I29" s="841">
        <f>G29+H29*$P$4/1000</f>
        <v>3.309631</v>
      </c>
      <c r="J29" s="826">
        <f>SUMIFS('8월데이터'!$F:$F,'8월데이터'!$A:$A,"경영지원용역비",'8월데이터'!$D:$D,"KRW")/1000000</f>
        <v>4.3688999999999999E-2</v>
      </c>
      <c r="K29" s="831">
        <f>SUMIFS('8월데이터'!$F:$F,'8월데이터'!$A:$A,"경영지원용역비",'8월데이터'!$D:$D,"USD")/1000</f>
        <v>0</v>
      </c>
      <c r="L29" s="827">
        <f>J29+K29*$P$4/1000</f>
        <v>4.3688999999999999E-2</v>
      </c>
      <c r="M29" s="828">
        <f t="shared" si="2"/>
        <v>-3.2659419999999999</v>
      </c>
      <c r="N29" s="49" t="s">
        <v>302</v>
      </c>
      <c r="O29" s="6"/>
    </row>
    <row r="30" spans="3:18" ht="12.75" customHeight="1" outlineLevel="1">
      <c r="C30" s="33"/>
      <c r="D30" s="32"/>
      <c r="E30" s="32"/>
      <c r="F30" s="36" t="s">
        <v>8</v>
      </c>
      <c r="G30" s="824">
        <v>7.205089000000001</v>
      </c>
      <c r="H30" s="831">
        <v>0</v>
      </c>
      <c r="I30" s="841">
        <v>7.205089000000001</v>
      </c>
      <c r="J30" s="826">
        <v>11.053533999999999</v>
      </c>
      <c r="K30" s="831">
        <v>0</v>
      </c>
      <c r="L30" s="827">
        <v>11.053533999999999</v>
      </c>
      <c r="M30" s="828">
        <v>3.8484449999999981</v>
      </c>
      <c r="N30" s="44"/>
      <c r="O30" s="6"/>
    </row>
    <row r="31" spans="3:18" ht="12.75" customHeight="1">
      <c r="C31" s="30" t="s">
        <v>7</v>
      </c>
      <c r="D31" s="30"/>
      <c r="E31" s="30"/>
      <c r="F31" s="29"/>
      <c r="G31" s="809">
        <f>G32-G33</f>
        <v>0</v>
      </c>
      <c r="H31" s="810">
        <f t="shared" ref="H31:L31" si="11">H32-H33</f>
        <v>0</v>
      </c>
      <c r="I31" s="809">
        <f t="shared" si="11"/>
        <v>0</v>
      </c>
      <c r="J31" s="811">
        <f t="shared" si="11"/>
        <v>0</v>
      </c>
      <c r="K31" s="810">
        <f t="shared" si="11"/>
        <v>0</v>
      </c>
      <c r="L31" s="812">
        <f t="shared" si="11"/>
        <v>0</v>
      </c>
      <c r="M31" s="856">
        <f t="shared" si="2"/>
        <v>0</v>
      </c>
      <c r="N31" s="28"/>
      <c r="O31" s="6"/>
    </row>
    <row r="32" spans="3:18" ht="12.75" customHeight="1">
      <c r="C32" s="19"/>
      <c r="D32" s="26" t="s">
        <v>6</v>
      </c>
      <c r="E32" s="18"/>
      <c r="F32" s="18"/>
      <c r="G32" s="819">
        <f>SUMIFS('7월데이터'!$E:$E,'7월데이터'!$A:$A,"금융상품",'7월데이터'!$D:$D,"KRW")/1000000</f>
        <v>0</v>
      </c>
      <c r="H32" s="820">
        <f>SUMIFS('7월데이터'!$E:$E,'7월데이터'!$A:$A,"금융상품",'7월데이터'!$D:$D,"USD")/1000</f>
        <v>0</v>
      </c>
      <c r="I32" s="819">
        <f>G32+H32*$P$4/1000</f>
        <v>0</v>
      </c>
      <c r="J32" s="821">
        <f>SUMIFS('8월데이터'!$E:$E,'8월데이터'!$A:$A,"금융상품",'8월데이터'!$D:$D,"KRW")/1000000</f>
        <v>0</v>
      </c>
      <c r="K32" s="820">
        <f>SUMIFS('8월데이터'!$E:$E,'8월데이터'!$A:$A,"금융상품",'8월데이터'!$D:$D,"USD")/1000</f>
        <v>0</v>
      </c>
      <c r="L32" s="822">
        <f>J32+K32*$P$4/1000</f>
        <v>0</v>
      </c>
      <c r="M32" s="823">
        <f t="shared" si="2"/>
        <v>0</v>
      </c>
      <c r="N32" s="160"/>
      <c r="O32" s="6"/>
    </row>
    <row r="33" spans="1:18" ht="12.75" customHeight="1">
      <c r="C33" s="15"/>
      <c r="D33" s="16" t="s">
        <v>5</v>
      </c>
      <c r="E33" s="15"/>
      <c r="F33" s="15"/>
      <c r="G33" s="857">
        <f>SUMIFS('7월데이터'!$F:$F,'7월데이터'!$A:$A,"금융상품",'7월데이터'!$D:$D,"KRW")/1000000</f>
        <v>0</v>
      </c>
      <c r="H33" s="858">
        <f>SUMIFS('7월데이터'!$F:$F,'7월데이터'!$A:$A,"금융상품",'7월데이터'!$D:$D,"USD")/1000</f>
        <v>0</v>
      </c>
      <c r="I33" s="857">
        <f>G33+H33*$P$4/1000</f>
        <v>0</v>
      </c>
      <c r="J33" s="859">
        <f>SUMIFS('8월데이터'!$F:$F,'8월데이터'!$A:$A,"금융상품",'8월데이터'!$D:$D,"KRW")/1000000</f>
        <v>0</v>
      </c>
      <c r="K33" s="860">
        <f>SUMIFS('8월데이터'!$F:$F,'8월데이터'!$A:$A,"금융상품",'8월데이터'!$D:$D,"USD")/1000</f>
        <v>0</v>
      </c>
      <c r="L33" s="861">
        <f>J33+K33*$P$4/1000</f>
        <v>0</v>
      </c>
      <c r="M33" s="862">
        <f t="shared" si="2"/>
        <v>0</v>
      </c>
      <c r="N33" s="27"/>
      <c r="O33" s="6"/>
    </row>
    <row r="34" spans="1:18" ht="12.75" customHeight="1">
      <c r="C34" s="24" t="s">
        <v>4</v>
      </c>
      <c r="D34" s="24"/>
      <c r="E34" s="23"/>
      <c r="F34" s="22"/>
      <c r="G34" s="809">
        <f t="shared" ref="G34:L34" si="12">G35-G36</f>
        <v>0</v>
      </c>
      <c r="H34" s="810">
        <f t="shared" si="12"/>
        <v>0</v>
      </c>
      <c r="I34" s="809">
        <f t="shared" si="12"/>
        <v>0</v>
      </c>
      <c r="J34" s="811">
        <f t="shared" si="12"/>
        <v>0</v>
      </c>
      <c r="K34" s="810">
        <f t="shared" si="12"/>
        <v>0</v>
      </c>
      <c r="L34" s="812">
        <f t="shared" si="12"/>
        <v>0</v>
      </c>
      <c r="M34" s="856">
        <f t="shared" si="2"/>
        <v>0</v>
      </c>
      <c r="N34" s="161"/>
      <c r="O34" s="6"/>
    </row>
    <row r="35" spans="1:18" ht="12.75" customHeight="1">
      <c r="C35" s="19"/>
      <c r="D35" s="26" t="s">
        <v>3</v>
      </c>
      <c r="E35" s="18"/>
      <c r="F35" s="18"/>
      <c r="G35" s="863">
        <f>SUMIF('7월데이터'!$A:$A,"외환매도",'7월데이터'!$E:$E)/1000000</f>
        <v>0</v>
      </c>
      <c r="H35" s="820">
        <v>0</v>
      </c>
      <c r="I35" s="819">
        <f>G35+H35*$P$4/1000</f>
        <v>0</v>
      </c>
      <c r="J35" s="821">
        <f>L36</f>
        <v>0</v>
      </c>
      <c r="K35" s="820">
        <v>0</v>
      </c>
      <c r="L35" s="822">
        <f>J35+K35*$P$4/1000</f>
        <v>0</v>
      </c>
      <c r="M35" s="864">
        <f t="shared" si="2"/>
        <v>0</v>
      </c>
      <c r="N35" s="25"/>
      <c r="O35" s="6"/>
    </row>
    <row r="36" spans="1:18" ht="12.75" customHeight="1">
      <c r="C36" s="15"/>
      <c r="D36" s="16" t="s">
        <v>2</v>
      </c>
      <c r="E36" s="15"/>
      <c r="F36" s="15"/>
      <c r="G36" s="865">
        <v>0</v>
      </c>
      <c r="H36" s="866">
        <f>SUMIF('7월데이터'!$A:$A,"외환매도",'7월데이터'!$F:$F)/1000</f>
        <v>0</v>
      </c>
      <c r="I36" s="857">
        <f>G36+(H36*$P$4/1000)</f>
        <v>0</v>
      </c>
      <c r="J36" s="859">
        <v>0</v>
      </c>
      <c r="K36" s="866">
        <f>SUMIF('8월데이터'!$A:$A,"외환매도",'8월데이터'!$F:$F)/1000</f>
        <v>0</v>
      </c>
      <c r="L36" s="861">
        <f>J36+K36*$P$4/1000</f>
        <v>0</v>
      </c>
      <c r="M36" s="862">
        <f t="shared" si="2"/>
        <v>0</v>
      </c>
      <c r="N36" s="162"/>
      <c r="O36" s="6"/>
    </row>
    <row r="37" spans="1:18" ht="12.75" customHeight="1">
      <c r="C37" s="24" t="s">
        <v>105</v>
      </c>
      <c r="D37" s="24"/>
      <c r="E37" s="23"/>
      <c r="F37" s="22"/>
      <c r="G37" s="809">
        <f t="shared" ref="G37:L37" si="13">G38-G39</f>
        <v>0</v>
      </c>
      <c r="H37" s="810">
        <f t="shared" si="13"/>
        <v>0</v>
      </c>
      <c r="I37" s="809">
        <f t="shared" si="13"/>
        <v>0</v>
      </c>
      <c r="J37" s="811">
        <f t="shared" si="13"/>
        <v>0</v>
      </c>
      <c r="K37" s="810">
        <f t="shared" si="13"/>
        <v>0</v>
      </c>
      <c r="L37" s="812">
        <f t="shared" si="13"/>
        <v>0</v>
      </c>
      <c r="M37" s="856">
        <f t="shared" si="2"/>
        <v>0</v>
      </c>
      <c r="N37" s="20"/>
      <c r="O37" s="6"/>
    </row>
    <row r="38" spans="1:18" ht="12.75" customHeight="1">
      <c r="C38" s="19"/>
      <c r="D38" s="650" t="s">
        <v>3</v>
      </c>
      <c r="E38" s="18"/>
      <c r="F38" s="18"/>
      <c r="G38" s="863">
        <f>SUMIF('7월데이터'!$A:$A,"차입금",'7월데이터'!$E:$E)/1000000+SUMIF('7월데이터'!$A:$A,"투자금",'7월데이터'!$E:$E)/1000000</f>
        <v>0</v>
      </c>
      <c r="H38" s="820">
        <v>0</v>
      </c>
      <c r="I38" s="819">
        <f>G38+H38*$P$4/1000</f>
        <v>0</v>
      </c>
      <c r="J38" s="821">
        <v>0</v>
      </c>
      <c r="K38" s="820">
        <v>0</v>
      </c>
      <c r="L38" s="822">
        <f>J38+K38*$P$4/1000</f>
        <v>0</v>
      </c>
      <c r="M38" s="864">
        <f t="shared" si="2"/>
        <v>0</v>
      </c>
      <c r="N38" s="44"/>
      <c r="O38" s="6"/>
    </row>
    <row r="39" spans="1:18" ht="12.75" customHeight="1">
      <c r="C39" s="15"/>
      <c r="D39" s="16" t="s">
        <v>2</v>
      </c>
      <c r="E39" s="15"/>
      <c r="F39" s="15"/>
      <c r="G39" s="865">
        <f>SUMIF('7월데이터'!$A:$A,"차입금상환",'7월데이터'!$F:$F)/1000000</f>
        <v>0</v>
      </c>
      <c r="H39" s="866">
        <v>0</v>
      </c>
      <c r="I39" s="857">
        <f>G39+(H39*$P$4/1000)</f>
        <v>0</v>
      </c>
      <c r="J39" s="859">
        <v>0</v>
      </c>
      <c r="K39" s="866">
        <v>0</v>
      </c>
      <c r="L39" s="861">
        <f>J39+K39*$P$4/1000</f>
        <v>0</v>
      </c>
      <c r="M39" s="862">
        <f t="shared" si="2"/>
        <v>0</v>
      </c>
      <c r="N39" s="13"/>
      <c r="O39" s="6"/>
    </row>
    <row r="40" spans="1:18" ht="12.75" customHeight="1">
      <c r="C40" s="11" t="s">
        <v>1</v>
      </c>
      <c r="D40" s="11"/>
      <c r="E40" s="11"/>
      <c r="F40" s="10"/>
      <c r="G40" s="804">
        <f t="shared" ref="G40:L40" si="14">G7+G31+G34+G37</f>
        <v>-37.707608999999998</v>
      </c>
      <c r="H40" s="805">
        <f t="shared" si="14"/>
        <v>0</v>
      </c>
      <c r="I40" s="804">
        <f t="shared" si="14"/>
        <v>-37.707608999999998</v>
      </c>
      <c r="J40" s="806">
        <f t="shared" si="14"/>
        <v>-35.828629999999997</v>
      </c>
      <c r="K40" s="805">
        <f t="shared" si="14"/>
        <v>0</v>
      </c>
      <c r="L40" s="807">
        <f t="shared" si="14"/>
        <v>-35.828629999999997</v>
      </c>
      <c r="M40" s="808">
        <f>M7+M31+M34</f>
        <v>-1.8789790000000011</v>
      </c>
      <c r="N40" s="12"/>
      <c r="O40" s="6"/>
    </row>
    <row r="41" spans="1:18" s="2" customFormat="1" ht="12.75" customHeight="1" thickBot="1">
      <c r="A41" s="1"/>
      <c r="B41" s="1"/>
      <c r="C41" s="11" t="s">
        <v>0</v>
      </c>
      <c r="D41" s="11"/>
      <c r="E41" s="11"/>
      <c r="F41" s="10"/>
      <c r="G41" s="867">
        <f t="shared" ref="G41:L41" si="15">G6+G40</f>
        <v>157.66373400000001</v>
      </c>
      <c r="H41" s="805">
        <f t="shared" si="15"/>
        <v>0</v>
      </c>
      <c r="I41" s="804">
        <f t="shared" si="15"/>
        <v>157.66373400000001</v>
      </c>
      <c r="J41" s="868">
        <f t="shared" si="15"/>
        <v>121.835104</v>
      </c>
      <c r="K41" s="869">
        <f t="shared" si="15"/>
        <v>0</v>
      </c>
      <c r="L41" s="870">
        <f t="shared" si="15"/>
        <v>121.835104</v>
      </c>
      <c r="M41" s="808">
        <f>L41-I41</f>
        <v>-35.828630000000004</v>
      </c>
      <c r="N41" s="7"/>
      <c r="O41" s="6"/>
      <c r="Q41" s="1"/>
      <c r="R41" s="1"/>
    </row>
    <row r="42" spans="1:18" s="2" customFormat="1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Q42" s="1"/>
      <c r="R42" s="1"/>
    </row>
    <row r="43" spans="1:18" s="2" customFormat="1">
      <c r="A43" s="1"/>
      <c r="B43" s="1"/>
      <c r="C43" s="1"/>
      <c r="D43" s="1"/>
      <c r="E43" s="1"/>
      <c r="F43" s="1"/>
      <c r="G43" s="1"/>
      <c r="H43" s="4"/>
      <c r="I43" s="1"/>
      <c r="K43" s="1"/>
      <c r="L43" s="1"/>
      <c r="M43" s="5"/>
      <c r="N43" s="614"/>
      <c r="O43" s="1"/>
      <c r="Q43" s="1"/>
      <c r="R43" s="1"/>
    </row>
    <row r="44" spans="1:18" s="2" customFormat="1">
      <c r="A44" s="1"/>
      <c r="B44" s="1"/>
      <c r="C44" s="1"/>
      <c r="D44" s="1"/>
      <c r="E44" s="1"/>
      <c r="F44" s="1"/>
      <c r="G44" s="1"/>
      <c r="H44" s="4"/>
      <c r="I44" s="1"/>
      <c r="J44" s="1"/>
      <c r="K44" s="1"/>
      <c r="L44" s="1"/>
      <c r="M44" s="1"/>
      <c r="N44" s="614"/>
      <c r="O44" s="1"/>
      <c r="Q44" s="1"/>
      <c r="R44" s="1"/>
    </row>
    <row r="45" spans="1:18" s="2" customFormat="1">
      <c r="A45" s="1"/>
      <c r="B45" s="1"/>
      <c r="C45" s="1"/>
      <c r="D45" s="1"/>
      <c r="E45" s="1"/>
      <c r="F45" s="1"/>
      <c r="G45" s="1"/>
      <c r="H45" s="1"/>
      <c r="I45" s="1"/>
      <c r="J45" s="3"/>
      <c r="K45" s="1"/>
      <c r="L45" s="706"/>
      <c r="M45" s="1"/>
      <c r="N45" s="613"/>
      <c r="O45" s="1"/>
      <c r="Q45" s="1"/>
      <c r="R45" s="1"/>
    </row>
    <row r="49" spans="1:18" s="2" customFormat="1">
      <c r="A49" s="1"/>
      <c r="B49" s="1"/>
      <c r="C49" s="1"/>
      <c r="D49" s="1"/>
      <c r="E49" s="1"/>
      <c r="F49" s="1"/>
      <c r="H49" s="1"/>
      <c r="I49" s="1"/>
      <c r="J49" s="1"/>
      <c r="K49" s="1"/>
      <c r="L49" s="1"/>
      <c r="M49" s="1"/>
      <c r="N49" s="1"/>
      <c r="O49" s="1"/>
      <c r="Q49" s="1"/>
      <c r="R49" s="1"/>
    </row>
  </sheetData>
  <mergeCells count="5">
    <mergeCell ref="C4:F5"/>
    <mergeCell ref="G4:I4"/>
    <mergeCell ref="J4:L4"/>
    <mergeCell ref="M4:M5"/>
    <mergeCell ref="N4:N5"/>
  </mergeCells>
  <phoneticPr fontId="7" type="noConversion"/>
  <conditionalFormatting sqref="F6:M12 G13:M41">
    <cfRule type="cellIs" dxfId="1" priority="1" operator="equal">
      <formula>0</formula>
    </cfRule>
  </conditionalFormatting>
  <conditionalFormatting sqref="M12">
    <cfRule type="cellIs" dxfId="0" priority="2" operator="equal">
      <formula>0</formula>
    </cfRule>
  </conditionalFormatting>
  <printOptions horizontalCentered="1"/>
  <pageMargins left="0.27559055118110237" right="0.23622047244094491" top="0.39370078740157483" bottom="0.43307086614173229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6</vt:i4>
      </vt:variant>
    </vt:vector>
  </HeadingPairs>
  <TitlesOfParts>
    <vt:vector size="26" baseType="lpstr">
      <vt:lpstr>1-1</vt:lpstr>
      <vt:lpstr>1-2</vt:lpstr>
      <vt:lpstr>2-1</vt:lpstr>
      <vt:lpstr>2-2</vt:lpstr>
      <vt:lpstr>3p</vt:lpstr>
      <vt:lpstr>연간</vt:lpstr>
      <vt:lpstr>7월데이터</vt:lpstr>
      <vt:lpstr>8월데이터</vt:lpstr>
      <vt:lpstr>2022년 자금실적</vt:lpstr>
      <vt:lpstr>2025년 자금실적</vt:lpstr>
      <vt:lpstr>2026년 자금실적</vt:lpstr>
      <vt:lpstr>2024년 자금실적</vt:lpstr>
      <vt:lpstr>요약</vt:lpstr>
      <vt:lpstr>카탈리스터-연결(미법포함)</vt:lpstr>
      <vt:lpstr>카탈리스터-별도</vt:lpstr>
      <vt:lpstr>PPT (2)</vt:lpstr>
      <vt:lpstr>PPT</vt:lpstr>
      <vt:lpstr>2023년 자금실적</vt:lpstr>
      <vt:lpstr>ppt보고용-5</vt:lpstr>
      <vt:lpstr>ppt보고용-6</vt:lpstr>
      <vt:lpstr>'1-1'!Print_Area</vt:lpstr>
      <vt:lpstr>'2022년 자금실적'!Print_Area</vt:lpstr>
      <vt:lpstr>'3p'!Print_Area</vt:lpstr>
      <vt:lpstr>'ppt보고용-6'!Print_Area</vt:lpstr>
      <vt:lpstr>연간!Print_Area</vt:lpstr>
      <vt:lpstr>요약!Print_Area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gekim</dc:creator>
  <cp:lastModifiedBy>com2usholdings14</cp:lastModifiedBy>
  <cp:lastPrinted>2025-05-26T07:26:47Z</cp:lastPrinted>
  <dcterms:created xsi:type="dcterms:W3CDTF">2015-06-05T18:19:34Z</dcterms:created>
  <dcterms:modified xsi:type="dcterms:W3CDTF">2026-08-11T09:21:46Z</dcterms:modified>
</cp:coreProperties>
</file>